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MOSQUERA\2026\PROCESOS\CDI 2026 VF\EP CDI\1. PUBLICAR\"/>
    </mc:Choice>
  </mc:AlternateContent>
  <xr:revisionPtr revIDLastSave="0" documentId="13_ncr:1_{81D8D6CE-199E-4B3C-8BA1-3E010BBE37F0}" xr6:coauthVersionLast="47" xr6:coauthVersionMax="47" xr10:uidLastSave="{00000000-0000-0000-0000-000000000000}"/>
  <bookViews>
    <workbookView xWindow="-28920" yWindow="-120" windowWidth="29040" windowHeight="15720" activeTab="1" xr2:uid="{CE624AE6-6994-4527-9A33-22B70B52586A}"/>
  </bookViews>
  <sheets>
    <sheet name="RESUMEN PRESUPUESTO" sheetId="31" r:id="rId1"/>
    <sheet name="PRESUPUESTO" sheetId="1" r:id="rId2"/>
    <sheet name="APU CAP 3" sheetId="9" state="hidden" r:id="rId3"/>
    <sheet name="APU CAP 4" sheetId="10" state="hidden" r:id="rId4"/>
    <sheet name="APU CAP 5" sheetId="12" state="hidden" r:id="rId5"/>
    <sheet name="APU CAP 7" sheetId="13" state="hidden" r:id="rId6"/>
    <sheet name="APU CAP 8" sheetId="14" state="hidden" r:id="rId7"/>
    <sheet name="APU CAP 10" sheetId="15" state="hidden" r:id="rId8"/>
    <sheet name="APU CAP 11" sheetId="16" state="hidden" r:id="rId9"/>
    <sheet name="APU CAP 12" sheetId="17" state="hidden" r:id="rId10"/>
    <sheet name="APU CAP 13" sheetId="18" state="hidden" r:id="rId11"/>
    <sheet name="APU CAP 14" sheetId="19" state="hidden" r:id="rId12"/>
    <sheet name="APU CAP 15" sheetId="20" state="hidden" r:id="rId13"/>
    <sheet name="APU CAP 16" sheetId="21" state="hidden" r:id="rId14"/>
    <sheet name="APU CAP 17" sheetId="22" state="hidden" r:id="rId15"/>
    <sheet name="APU CAP 18" sheetId="23" state="hidden" r:id="rId16"/>
    <sheet name="APU CAP 19" sheetId="24" state="hidden" r:id="rId17"/>
    <sheet name="APU CAP 21" sheetId="26" state="hidden" r:id="rId18"/>
    <sheet name="APU CAP 22" sheetId="27" state="hidden" r:id="rId19"/>
    <sheet name="APU CAP 23" sheetId="28" state="hidden" r:id="rId20"/>
    <sheet name="APU CAP CERT" sheetId="30" state="hidden" r:id="rId21"/>
    <sheet name="APU CAP #" sheetId="2" state="hidden" r:id="rId22"/>
    <sheet name="EQUIPOS" sheetId="4" state="hidden" r:id="rId23"/>
    <sheet name="MATERIALES" sheetId="5" state="hidden" r:id="rId24"/>
    <sheet name="MANO DE OBRA" sheetId="7" state="hidden" r:id="rId25"/>
    <sheet name="TRANSPORTE" sheetId="6" state="hidden" r:id="rId26"/>
    <sheet name="LISTA ICCU 2026" sheetId="3" state="hidden" r:id="rId27"/>
  </sheets>
  <definedNames>
    <definedName name="\0">#REF!</definedName>
    <definedName name="\00">#REF!</definedName>
    <definedName name="\a" localSheetId="21">#REF!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#REF!</definedName>
    <definedName name="\a" localSheetId="3">#REF!</definedName>
    <definedName name="\a" localSheetId="4">#REF!</definedName>
    <definedName name="\a" localSheetId="5">#REF!</definedName>
    <definedName name="\a" localSheetId="6">#REF!</definedName>
    <definedName name="\a" localSheetId="2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1">#REF!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#REF!</definedName>
    <definedName name="\s" localSheetId="3">#REF!</definedName>
    <definedName name="\s" localSheetId="4">#REF!</definedName>
    <definedName name="\s" localSheetId="5">#REF!</definedName>
    <definedName name="\s" localSheetId="6">#REF!</definedName>
    <definedName name="\s" localSheetId="20">#REF!</definedName>
    <definedName name="\s">#REF!</definedName>
    <definedName name="\V">#REF!</definedName>
    <definedName name="\X" localSheetId="21">'APU CAP #'!ERR</definedName>
    <definedName name="\X" localSheetId="7">'APU CAP 10'!ERR</definedName>
    <definedName name="\X" localSheetId="8">'APU CAP 11'!ERR</definedName>
    <definedName name="\X" localSheetId="9">'APU CAP 12'!ERR</definedName>
    <definedName name="\X" localSheetId="10">'APU CAP 13'!ERR</definedName>
    <definedName name="\X" localSheetId="11">'APU CAP 14'!ERR</definedName>
    <definedName name="\X" localSheetId="12">'APU CAP 15'!ERR</definedName>
    <definedName name="\X" localSheetId="13">'APU CAP 16'!ERR</definedName>
    <definedName name="\X" localSheetId="14">'APU CAP 17'!ERR</definedName>
    <definedName name="\X" localSheetId="15">'APU CAP 18'!ERR</definedName>
    <definedName name="\X" localSheetId="16">'APU CAP 19'!ERR</definedName>
    <definedName name="\X" localSheetId="17">'APU CAP 21'!ERR</definedName>
    <definedName name="\X" localSheetId="18">'APU CAP 22'!ERR</definedName>
    <definedName name="\X" localSheetId="19">'APU CAP 23'!ERR</definedName>
    <definedName name="\X" localSheetId="2">'APU CAP 3'!ERR</definedName>
    <definedName name="\X" localSheetId="3">'APU CAP 4'!ERR</definedName>
    <definedName name="\X" localSheetId="4">'APU CAP 5'!ERR</definedName>
    <definedName name="\X" localSheetId="5">'APU CAP 7'!ERR</definedName>
    <definedName name="\X" localSheetId="6">'APU CAP 8'!ERR</definedName>
    <definedName name="\X" localSheetId="20">'APU CAP CERT'!ERR</definedName>
    <definedName name="\X">[0]!ERR</definedName>
    <definedName name="\Z" localSheetId="21">'APU CAP #'!ERR</definedName>
    <definedName name="\Z" localSheetId="7">'APU CAP 10'!ERR</definedName>
    <definedName name="\Z" localSheetId="8">'APU CAP 11'!ERR</definedName>
    <definedName name="\Z" localSheetId="9">'APU CAP 12'!ERR</definedName>
    <definedName name="\Z" localSheetId="10">'APU CAP 13'!ERR</definedName>
    <definedName name="\Z" localSheetId="11">'APU CAP 14'!ERR</definedName>
    <definedName name="\Z" localSheetId="12">'APU CAP 15'!ERR</definedName>
    <definedName name="\Z" localSheetId="13">'APU CAP 16'!ERR</definedName>
    <definedName name="\Z" localSheetId="14">'APU CAP 17'!ERR</definedName>
    <definedName name="\Z" localSheetId="15">'APU CAP 18'!ERR</definedName>
    <definedName name="\Z" localSheetId="16">'APU CAP 19'!ERR</definedName>
    <definedName name="\Z" localSheetId="17">'APU CAP 21'!ERR</definedName>
    <definedName name="\Z" localSheetId="18">'APU CAP 22'!ERR</definedName>
    <definedName name="\Z" localSheetId="19">'APU CAP 23'!ERR</definedName>
    <definedName name="\Z" localSheetId="2">'APU CAP 3'!ERR</definedName>
    <definedName name="\Z" localSheetId="3">'APU CAP 4'!ERR</definedName>
    <definedName name="\Z" localSheetId="4">'APU CAP 5'!ERR</definedName>
    <definedName name="\Z" localSheetId="5">'APU CAP 7'!ERR</definedName>
    <definedName name="\Z" localSheetId="6">'APU CAP 8'!ERR</definedName>
    <definedName name="\Z" localSheetId="20">'APU CAP CERT'!ERR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1">#REF!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20">#REF!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1">#REF!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20">#REF!</definedName>
    <definedName name="________MA2">#REF!</definedName>
    <definedName name="________PJ50" localSheetId="21">#REF!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20">#REF!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1">#REF!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20">#REF!</definedName>
    <definedName name="_______MA2">#REF!</definedName>
    <definedName name="_______mo1">#REF!</definedName>
    <definedName name="_______PJ50" localSheetId="21">#REF!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20">#REF!</definedName>
    <definedName name="_______PJ50">#REF!</definedName>
    <definedName name="_______PR1">#REF!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1">#REF!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20">#REF!</definedName>
    <definedName name="______MA2">#REF!</definedName>
    <definedName name="______PJ50" localSheetId="21">#REF!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20">#REF!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1">#REF!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20">#REF!</definedName>
    <definedName name="_____MA2">#REF!</definedName>
    <definedName name="_____mo1">#REF!</definedName>
    <definedName name="_____OCD1">#REF!</definedName>
    <definedName name="_____OCI1">#REF!</definedName>
    <definedName name="_____PJ50" localSheetId="21">#REF!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20">#REF!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1">#REF!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20">#REF!</definedName>
    <definedName name="____MA2">#REF!</definedName>
    <definedName name="____OCD1">#REF!</definedName>
    <definedName name="____OCI1">#REF!</definedName>
    <definedName name="____PJ50" localSheetId="21">#REF!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20">#REF!</definedName>
    <definedName name="____PJ50">#REF!</definedName>
    <definedName name="____pj51" localSheetId="21">#REF!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2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1">#REF!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20">#REF!</definedName>
    <definedName name="___MA2">#REF!</definedName>
    <definedName name="___mo1">#REF!</definedName>
    <definedName name="___OCD1">#REF!</definedName>
    <definedName name="___OCI1">#REF!</definedName>
    <definedName name="___PJ50" localSheetId="21">#REF!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20">#REF!</definedName>
    <definedName name="___PJ50">#REF!</definedName>
    <definedName name="___pj51" localSheetId="21">#REF!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2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1">'APU CAP #'!ERR</definedName>
    <definedName name="__F" localSheetId="7">'APU CAP 10'!ERR</definedName>
    <definedName name="__F" localSheetId="8">'APU CAP 11'!ERR</definedName>
    <definedName name="__F" localSheetId="9">'APU CAP 12'!ERR</definedName>
    <definedName name="__F" localSheetId="10">'APU CAP 13'!ERR</definedName>
    <definedName name="__F" localSheetId="11">'APU CAP 14'!ERR</definedName>
    <definedName name="__F" localSheetId="12">'APU CAP 15'!ERR</definedName>
    <definedName name="__F" localSheetId="13">'APU CAP 16'!ERR</definedName>
    <definedName name="__F" localSheetId="14">'APU CAP 17'!ERR</definedName>
    <definedName name="__F" localSheetId="15">'APU CAP 18'!ERR</definedName>
    <definedName name="__F" localSheetId="16">'APU CAP 19'!ERR</definedName>
    <definedName name="__F" localSheetId="17">'APU CAP 21'!ERR</definedName>
    <definedName name="__F" localSheetId="18">'APU CAP 22'!ERR</definedName>
    <definedName name="__F" localSheetId="19">'APU CAP 23'!ERR</definedName>
    <definedName name="__F" localSheetId="2">'APU CAP 3'!ERR</definedName>
    <definedName name="__F" localSheetId="3">'APU CAP 4'!ERR</definedName>
    <definedName name="__F" localSheetId="4">'APU CAP 5'!ERR</definedName>
    <definedName name="__F" localSheetId="5">'APU CAP 7'!ERR</definedName>
    <definedName name="__F" localSheetId="6">'APU CAP 8'!ERR</definedName>
    <definedName name="__F" localSheetId="20">'APU CAP CERT'!ERR</definedName>
    <definedName name="__F">[0]!ERR</definedName>
    <definedName name="__FS01" localSheetId="21">'APU CAP #'!ERR</definedName>
    <definedName name="__FS01" localSheetId="7">'APU CAP 10'!ERR</definedName>
    <definedName name="__FS01" localSheetId="8">'APU CAP 11'!ERR</definedName>
    <definedName name="__FS01" localSheetId="9">'APU CAP 12'!ERR</definedName>
    <definedName name="__FS01" localSheetId="10">'APU CAP 13'!ERR</definedName>
    <definedName name="__FS01" localSheetId="11">'APU CAP 14'!ERR</definedName>
    <definedName name="__FS01" localSheetId="12">'APU CAP 15'!ERR</definedName>
    <definedName name="__FS01" localSheetId="13">'APU CAP 16'!ERR</definedName>
    <definedName name="__FS01" localSheetId="14">'APU CAP 17'!ERR</definedName>
    <definedName name="__FS01" localSheetId="15">'APU CAP 18'!ERR</definedName>
    <definedName name="__FS01" localSheetId="16">'APU CAP 19'!ERR</definedName>
    <definedName name="__FS01" localSheetId="17">'APU CAP 21'!ERR</definedName>
    <definedName name="__FS01" localSheetId="18">'APU CAP 22'!ERR</definedName>
    <definedName name="__FS01" localSheetId="19">'APU CAP 23'!ERR</definedName>
    <definedName name="__FS01" localSheetId="2">'APU CAP 3'!ERR</definedName>
    <definedName name="__FS01" localSheetId="3">'APU CAP 4'!ERR</definedName>
    <definedName name="__FS01" localSheetId="4">'APU CAP 5'!ERR</definedName>
    <definedName name="__FS01" localSheetId="5">'APU CAP 7'!ERR</definedName>
    <definedName name="__FS01" localSheetId="6">'APU CAP 8'!ERR</definedName>
    <definedName name="__FS01" localSheetId="20">'APU CAP CERT'!ERR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1">#REF!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20">#REF!</definedName>
    <definedName name="__MA2">#REF!</definedName>
    <definedName name="__mo1">#REF!</definedName>
    <definedName name="__mun2" localSheetId="21">#REF!</definedName>
    <definedName name="__mun2" localSheetId="7">#REF!</definedName>
    <definedName name="__mun2" localSheetId="8">#REF!</definedName>
    <definedName name="__mun2" localSheetId="9">#REF!</definedName>
    <definedName name="__mun2" localSheetId="10">#REF!</definedName>
    <definedName name="__mun2" localSheetId="11">#REF!</definedName>
    <definedName name="__mun2" localSheetId="12">#REF!</definedName>
    <definedName name="__mun2" localSheetId="13">#REF!</definedName>
    <definedName name="__mun2" localSheetId="14">#REF!</definedName>
    <definedName name="__mun2" localSheetId="15">#REF!</definedName>
    <definedName name="__mun2" localSheetId="16">#REF!</definedName>
    <definedName name="__mun2" localSheetId="17">#REF!</definedName>
    <definedName name="__mun2" localSheetId="18">#REF!</definedName>
    <definedName name="__mun2" localSheetId="19">#REF!</definedName>
    <definedName name="__mun2" localSheetId="2">#REF!</definedName>
    <definedName name="__mun2" localSheetId="3">#REF!</definedName>
    <definedName name="__mun2" localSheetId="4">#REF!</definedName>
    <definedName name="__mun2" localSheetId="5">#REF!</definedName>
    <definedName name="__mun2" localSheetId="6">#REF!</definedName>
    <definedName name="__mun2" localSheetId="20">#REF!</definedName>
    <definedName name="__mun2">#REF!</definedName>
    <definedName name="__num10" localSheetId="21">#REF!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20">#REF!</definedName>
    <definedName name="__num10">#REF!</definedName>
    <definedName name="__num2" localSheetId="21">#REF!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20">#REF!</definedName>
    <definedName name="__num2">#REF!</definedName>
    <definedName name="__num3" localSheetId="21">#REF!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20">#REF!</definedName>
    <definedName name="__num3">#REF!</definedName>
    <definedName name="__num4" localSheetId="21">#REF!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20">#REF!</definedName>
    <definedName name="__num4">#REF!</definedName>
    <definedName name="__num5" localSheetId="21">#REF!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20">#REF!</definedName>
    <definedName name="__num5">#REF!</definedName>
    <definedName name="__num6" localSheetId="21">#REF!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20">#REF!</definedName>
    <definedName name="__num6">#REF!</definedName>
    <definedName name="__num7" localSheetId="21">#REF!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20">#REF!</definedName>
    <definedName name="__num7">#REF!</definedName>
    <definedName name="__num8" localSheetId="21">#REF!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20">#REF!</definedName>
    <definedName name="__num8">#REF!</definedName>
    <definedName name="__num9" localSheetId="21">#REF!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20">#REF!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1">#REF!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20">#REF!</definedName>
    <definedName name="__PJ50">#REF!</definedName>
    <definedName name="__pj51" localSheetId="21">#REF!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2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1">#REF!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20">#REF!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_xlnm.Print_Area_1">"$#REF!.$A$1:$G$494"</definedName>
    <definedName name="__xlnm.Print_Area_2">#REF!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_13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130">#REF!</definedName>
    <definedName name="_911A">#REF!</definedName>
    <definedName name="_912A">#REF!</definedName>
    <definedName name="_921A">#REF!</definedName>
    <definedName name="_922A">#REF!</definedName>
    <definedName name="_a1" localSheetId="21"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20" hidden="1">{"TAB1",#N/A,TRUE,"GENERAL";"TAB2",#N/A,TRUE,"GENERAL";"TAB3",#N/A,TRUE,"GENERAL";"TAB4",#N/A,TRUE,"GENERAL";"TAB5",#N/A,TRUE,"GENERAL"}</definedName>
    <definedName name="_a1" hidden="1">{"TAB1",#N/A,TRUE,"GENERAL";"TAB2",#N/A,TRUE,"GENERAL";"TAB3",#N/A,TRUE,"GENERAL";"TAB4",#N/A,TRUE,"GENERAL";"TAB5",#N/A,TRUE,"GENERAL"}</definedName>
    <definedName name="_a3" localSheetId="21"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20" hidden="1">{"TAB1",#N/A,TRUE,"GENERAL";"TAB2",#N/A,TRUE,"GENERAL";"TAB3",#N/A,TRUE,"GENERAL";"TAB4",#N/A,TRUE,"GENERAL";"TAB5",#N/A,TRUE,"GENERAL"}</definedName>
    <definedName name="_a3" hidden="1">{"TAB1",#N/A,TRUE,"GENERAL";"TAB2",#N/A,TRUE,"GENERAL";"TAB3",#N/A,TRUE,"GENERAL";"TAB4",#N/A,TRUE,"GENERAL";"TAB5",#N/A,TRUE,"GENERAL"}</definedName>
    <definedName name="_a4" localSheetId="21"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20" hidden="1">{"via1",#N/A,TRUE,"general";"via2",#N/A,TRUE,"general";"via3",#N/A,TRUE,"general"}</definedName>
    <definedName name="_a4" hidden="1">{"via1",#N/A,TRUE,"general";"via2",#N/A,TRUE,"general";"via3",#N/A,TRUE,"general"}</definedName>
    <definedName name="_a5" localSheetId="21"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20" hidden="1">{"TAB1",#N/A,TRUE,"GENERAL";"TAB2",#N/A,TRUE,"GENERAL";"TAB3",#N/A,TRUE,"GENERAL";"TAB4",#N/A,TRUE,"GENERAL";"TAB5",#N/A,TRUE,"GENERAL"}</definedName>
    <definedName name="_a5" hidden="1">{"TAB1",#N/A,TRUE,"GENERAL";"TAB2",#N/A,TRUE,"GENERAL";"TAB3",#N/A,TRUE,"GENERAL";"TAB4",#N/A,TRUE,"GENERAL";"TAB5",#N/A,TRUE,"GENERAL"}</definedName>
    <definedName name="_a6" localSheetId="21"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2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21">#REF!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20">#REF!</definedName>
    <definedName name="_APU221">#REF!</definedName>
    <definedName name="_APU465">#REF!</definedName>
    <definedName name="_Atp2">#REF!</definedName>
    <definedName name="_b2" localSheetId="21"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20" hidden="1">{"TAB1",#N/A,TRUE,"GENERAL";"TAB2",#N/A,TRUE,"GENERAL";"TAB3",#N/A,TRUE,"GENERAL";"TAB4",#N/A,TRUE,"GENERAL";"TAB5",#N/A,TRUE,"GENERAL"}</definedName>
    <definedName name="_b2" hidden="1">{"TAB1",#N/A,TRUE,"GENERAL";"TAB2",#N/A,TRUE,"GENERAL";"TAB3",#N/A,TRUE,"GENERAL";"TAB4",#N/A,TRUE,"GENERAL";"TAB5",#N/A,TRUE,"GENERAL"}</definedName>
    <definedName name="_b3" localSheetId="21"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20" hidden="1">{"TAB1",#N/A,TRUE,"GENERAL";"TAB2",#N/A,TRUE,"GENERAL";"TAB3",#N/A,TRUE,"GENERAL";"TAB4",#N/A,TRUE,"GENERAL";"TAB5",#N/A,TRUE,"GENERAL"}</definedName>
    <definedName name="_b3" hidden="1">{"TAB1",#N/A,TRUE,"GENERAL";"TAB2",#N/A,TRUE,"GENERAL";"TAB3",#N/A,TRUE,"GENERAL";"TAB4",#N/A,TRUE,"GENERAL";"TAB5",#N/A,TRUE,"GENERAL"}</definedName>
    <definedName name="_b4" localSheetId="21"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20" hidden="1">{"TAB1",#N/A,TRUE,"GENERAL";"TAB2",#N/A,TRUE,"GENERAL";"TAB3",#N/A,TRUE,"GENERAL";"TAB4",#N/A,TRUE,"GENERAL";"TAB5",#N/A,TRUE,"GENERAL"}</definedName>
    <definedName name="_b4" hidden="1">{"TAB1",#N/A,TRUE,"GENERAL";"TAB2",#N/A,TRUE,"GENERAL";"TAB3",#N/A,TRUE,"GENERAL";"TAB4",#N/A,TRUE,"GENERAL";"TAB5",#N/A,TRUE,"GENERAL"}</definedName>
    <definedName name="_b5" localSheetId="21"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20" hidden="1">{"TAB1",#N/A,TRUE,"GENERAL";"TAB2",#N/A,TRUE,"GENERAL";"TAB3",#N/A,TRUE,"GENERAL";"TAB4",#N/A,TRUE,"GENERAL";"TAB5",#N/A,TRUE,"GENERAL"}</definedName>
    <definedName name="_b5" hidden="1">{"TAB1",#N/A,TRUE,"GENERAL";"TAB2",#N/A,TRUE,"GENERAL";"TAB3",#N/A,TRUE,"GENERAL";"TAB4",#N/A,TRUE,"GENERAL";"TAB5",#N/A,TRUE,"GENERAL"}</definedName>
    <definedName name="_b6" localSheetId="21"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20" hidden="1">{"TAB1",#N/A,TRUE,"GENERAL";"TAB2",#N/A,TRUE,"GENERAL";"TAB3",#N/A,TRUE,"GENERAL";"TAB4",#N/A,TRUE,"GENERAL";"TAB5",#N/A,TRUE,"GENERAL"}</definedName>
    <definedName name="_b6" hidden="1">{"TAB1",#N/A,TRUE,"GENERAL";"TAB2",#N/A,TRUE,"GENERAL";"TAB3",#N/A,TRUE,"GENERAL";"TAB4",#N/A,TRUE,"GENERAL";"TAB5",#N/A,TRUE,"GENERAL"}</definedName>
    <definedName name="_b7" localSheetId="21"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20" hidden="1">{"via1",#N/A,TRUE,"general";"via2",#N/A,TRUE,"general";"via3",#N/A,TRUE,"general"}</definedName>
    <definedName name="_b7" hidden="1">{"via1",#N/A,TRUE,"general";"via2",#N/A,TRUE,"general";"via3",#N/A,TRUE,"general"}</definedName>
    <definedName name="_b8" localSheetId="21"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20" hidden="1">{"via1",#N/A,TRUE,"general";"via2",#N/A,TRUE,"general";"via3",#N/A,TRUE,"general"}</definedName>
    <definedName name="_b8" hidden="1">{"via1",#N/A,TRUE,"general";"via2",#N/A,TRUE,"general";"via3",#N/A,TRUE,"general"}</definedName>
    <definedName name="_bb9" localSheetId="21"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20" hidden="1">{"TAB1",#N/A,TRUE,"GENERAL";"TAB2",#N/A,TRUE,"GENERAL";"TAB3",#N/A,TRUE,"GENERAL";"TAB4",#N/A,TRUE,"GENERAL";"TAB5",#N/A,TRUE,"GENERAL"}</definedName>
    <definedName name="_bb9"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1">#REF!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20">#REF!</definedName>
    <definedName name="_EST1">#REF!</definedName>
    <definedName name="_EST10" localSheetId="21">#REF!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20">#REF!</definedName>
    <definedName name="_EST10">#REF!</definedName>
    <definedName name="_EST11" localSheetId="21">#REF!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20">#REF!</definedName>
    <definedName name="_EST11">#REF!</definedName>
    <definedName name="_EST12" localSheetId="21">#REF!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20">#REF!</definedName>
    <definedName name="_EST12">#REF!</definedName>
    <definedName name="_EST13" localSheetId="21">#REF!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20">#REF!</definedName>
    <definedName name="_EST13">#REF!</definedName>
    <definedName name="_EST14" localSheetId="21">#REF!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20">#REF!</definedName>
    <definedName name="_EST14">#REF!</definedName>
    <definedName name="_EST15" localSheetId="21">#REF!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20">#REF!</definedName>
    <definedName name="_EST15">#REF!</definedName>
    <definedName name="_EST16" localSheetId="21">#REF!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20">#REF!</definedName>
    <definedName name="_EST16">#REF!</definedName>
    <definedName name="_EST17" localSheetId="21">#REF!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20">#REF!</definedName>
    <definedName name="_EST17">#REF!</definedName>
    <definedName name="_EST18" localSheetId="21">#REF!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20">#REF!</definedName>
    <definedName name="_EST18">#REF!</definedName>
    <definedName name="_EST19" localSheetId="21">#REF!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20">#REF!</definedName>
    <definedName name="_EST19">#REF!</definedName>
    <definedName name="_EST2" localSheetId="21">#REF!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20">#REF!</definedName>
    <definedName name="_EST2">#REF!</definedName>
    <definedName name="_EST3" localSheetId="21">#REF!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20">#REF!</definedName>
    <definedName name="_EST3">#REF!</definedName>
    <definedName name="_EST4" localSheetId="21">#REF!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20">#REF!</definedName>
    <definedName name="_EST4">#REF!</definedName>
    <definedName name="_EST5" localSheetId="21">#REF!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20">#REF!</definedName>
    <definedName name="_EST5">#REF!</definedName>
    <definedName name="_EST6" localSheetId="21">#REF!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20">#REF!</definedName>
    <definedName name="_EST6">#REF!</definedName>
    <definedName name="_EST7" localSheetId="21">#REF!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20">#REF!</definedName>
    <definedName name="_EST7">#REF!</definedName>
    <definedName name="_EST8" localSheetId="21">#REF!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20">#REF!</definedName>
    <definedName name="_EST8">#REF!</definedName>
    <definedName name="_EST9" localSheetId="21">#REF!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20">#REF!</definedName>
    <definedName name="_EST9">#REF!</definedName>
    <definedName name="_EXC1" localSheetId="21">#REF!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20">#REF!</definedName>
    <definedName name="_EXC1">#REF!</definedName>
    <definedName name="_EXC10" localSheetId="21">#REF!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20">#REF!</definedName>
    <definedName name="_EXC10">#REF!</definedName>
    <definedName name="_EXC11" localSheetId="21">#REF!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20">#REF!</definedName>
    <definedName name="_EXC11">#REF!</definedName>
    <definedName name="_EXC12" localSheetId="21">#REF!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20">#REF!</definedName>
    <definedName name="_EXC12">#REF!</definedName>
    <definedName name="_EXC2" localSheetId="21">#REF!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20">#REF!</definedName>
    <definedName name="_EXC2">#REF!</definedName>
    <definedName name="_EXC3" localSheetId="21">#REF!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20">#REF!</definedName>
    <definedName name="_EXC3">#REF!</definedName>
    <definedName name="_EXC4" localSheetId="21">#REF!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20">#REF!</definedName>
    <definedName name="_EXC4">#REF!</definedName>
    <definedName name="_EXC5" localSheetId="21">#REF!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20">#REF!</definedName>
    <definedName name="_EXC5">#REF!</definedName>
    <definedName name="_EXC6" localSheetId="21">#REF!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20">#REF!</definedName>
    <definedName name="_EXC6">#REF!</definedName>
    <definedName name="_EXC7" localSheetId="21">#REF!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20">#REF!</definedName>
    <definedName name="_EXC7">#REF!</definedName>
    <definedName name="_EXC8" localSheetId="21">#REF!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20">#REF!</definedName>
    <definedName name="_EXC8">#REF!</definedName>
    <definedName name="_EXC9" localSheetId="21">#REF!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20">#REF!</definedName>
    <definedName name="_EXC9">#REF!</definedName>
    <definedName name="_F" localSheetId="21">'APU CAP #'!ERR</definedName>
    <definedName name="_F" localSheetId="7">'APU CAP 10'!ERR</definedName>
    <definedName name="_F" localSheetId="8">'APU CAP 11'!ERR</definedName>
    <definedName name="_F" localSheetId="9">'APU CAP 12'!ERR</definedName>
    <definedName name="_F" localSheetId="10">'APU CAP 13'!ERR</definedName>
    <definedName name="_F" localSheetId="11">'APU CAP 14'!ERR</definedName>
    <definedName name="_F" localSheetId="12">'APU CAP 15'!ERR</definedName>
    <definedName name="_F" localSheetId="13">'APU CAP 16'!ERR</definedName>
    <definedName name="_F" localSheetId="14">'APU CAP 17'!ERR</definedName>
    <definedName name="_F" localSheetId="15">'APU CAP 18'!ERR</definedName>
    <definedName name="_F" localSheetId="16">'APU CAP 19'!ERR</definedName>
    <definedName name="_F" localSheetId="17">'APU CAP 21'!ERR</definedName>
    <definedName name="_F" localSheetId="18">'APU CAP 22'!ERR</definedName>
    <definedName name="_F" localSheetId="19">'APU CAP 23'!ERR</definedName>
    <definedName name="_F" localSheetId="2">'APU CAP 3'!ERR</definedName>
    <definedName name="_F" localSheetId="3">'APU CAP 4'!ERR</definedName>
    <definedName name="_F" localSheetId="4">'APU CAP 5'!ERR</definedName>
    <definedName name="_F" localSheetId="5">'APU CAP 7'!ERR</definedName>
    <definedName name="_F" localSheetId="6">'APU CAP 8'!ERR</definedName>
    <definedName name="_F" localSheetId="20">'APU CAP CERT'!ERR</definedName>
    <definedName name="_F">[0]!ERR</definedName>
    <definedName name="_F10">#REF!</definedName>
    <definedName name="_FC">#REF!</definedName>
    <definedName name="_Fill" localSheetId="21"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20" hidden="1">#REF!</definedName>
    <definedName name="_Fill" hidden="1">#REF!</definedName>
    <definedName name="_xlnm._FilterDatabase" localSheetId="1" hidden="1">PRESUPUESTO!$I$11:$I$366</definedName>
    <definedName name="_FS01" localSheetId="21">'APU CAP #'!ERR</definedName>
    <definedName name="_FS01" localSheetId="7">'APU CAP 10'!ERR</definedName>
    <definedName name="_FS01" localSheetId="8">'APU CAP 11'!ERR</definedName>
    <definedName name="_FS01" localSheetId="9">'APU CAP 12'!ERR</definedName>
    <definedName name="_FS01" localSheetId="10">'APU CAP 13'!ERR</definedName>
    <definedName name="_FS01" localSheetId="11">'APU CAP 14'!ERR</definedName>
    <definedName name="_FS01" localSheetId="12">'APU CAP 15'!ERR</definedName>
    <definedName name="_FS01" localSheetId="13">'APU CAP 16'!ERR</definedName>
    <definedName name="_FS01" localSheetId="14">'APU CAP 17'!ERR</definedName>
    <definedName name="_FS01" localSheetId="15">'APU CAP 18'!ERR</definedName>
    <definedName name="_FS01" localSheetId="16">'APU CAP 19'!ERR</definedName>
    <definedName name="_FS01" localSheetId="17">'APU CAP 21'!ERR</definedName>
    <definedName name="_FS01" localSheetId="18">'APU CAP 22'!ERR</definedName>
    <definedName name="_FS01" localSheetId="19">'APU CAP 23'!ERR</definedName>
    <definedName name="_FS01" localSheetId="2">'APU CAP 3'!ERR</definedName>
    <definedName name="_FS01" localSheetId="3">'APU CAP 4'!ERR</definedName>
    <definedName name="_FS01" localSheetId="4">'APU CAP 5'!ERR</definedName>
    <definedName name="_FS01" localSheetId="5">'APU CAP 7'!ERR</definedName>
    <definedName name="_FS01" localSheetId="6">'APU CAP 8'!ERR</definedName>
    <definedName name="_FS01" localSheetId="20">'APU CAP CERT'!ERR</definedName>
    <definedName name="_FS01">[0]!ERR</definedName>
    <definedName name="_g2" localSheetId="21"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20" hidden="1">{"TAB1",#N/A,TRUE,"GENERAL";"TAB2",#N/A,TRUE,"GENERAL";"TAB3",#N/A,TRUE,"GENERAL";"TAB4",#N/A,TRUE,"GENERAL";"TAB5",#N/A,TRUE,"GENERAL"}</definedName>
    <definedName name="_g2" hidden="1">{"TAB1",#N/A,TRUE,"GENERAL";"TAB2",#N/A,TRUE,"GENERAL";"TAB3",#N/A,TRUE,"GENERAL";"TAB4",#N/A,TRUE,"GENERAL";"TAB5",#N/A,TRUE,"GENERAL"}</definedName>
    <definedName name="_g3" localSheetId="21"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20" hidden="1">{"via1",#N/A,TRUE,"general";"via2",#N/A,TRUE,"general";"via3",#N/A,TRUE,"general"}</definedName>
    <definedName name="_g3" hidden="1">{"via1",#N/A,TRUE,"general";"via2",#N/A,TRUE,"general";"via3",#N/A,TRUE,"general"}</definedName>
    <definedName name="_g4" localSheetId="21"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20" hidden="1">{"via1",#N/A,TRUE,"general";"via2",#N/A,TRUE,"general";"via3",#N/A,TRUE,"general"}</definedName>
    <definedName name="_g4" hidden="1">{"via1",#N/A,TRUE,"general";"via2",#N/A,TRUE,"general";"via3",#N/A,TRUE,"general"}</definedName>
    <definedName name="_g5" localSheetId="21"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20" hidden="1">{"via1",#N/A,TRUE,"general";"via2",#N/A,TRUE,"general";"via3",#N/A,TRUE,"general"}</definedName>
    <definedName name="_g5" hidden="1">{"via1",#N/A,TRUE,"general";"via2",#N/A,TRUE,"general";"via3",#N/A,TRUE,"general"}</definedName>
    <definedName name="_g6" localSheetId="21"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20" hidden="1">{"via1",#N/A,TRUE,"general";"via2",#N/A,TRUE,"general";"via3",#N/A,TRUE,"general"}</definedName>
    <definedName name="_g6" hidden="1">{"via1",#N/A,TRUE,"general";"via2",#N/A,TRUE,"general";"via3",#N/A,TRUE,"general"}</definedName>
    <definedName name="_g7" localSheetId="21"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20" hidden="1">{"TAB1",#N/A,TRUE,"GENERAL";"TAB2",#N/A,TRUE,"GENERAL";"TAB3",#N/A,TRUE,"GENERAL";"TAB4",#N/A,TRUE,"GENERAL";"TAB5",#N/A,TRUE,"GENERAL"}</definedName>
    <definedName name="_g7" hidden="1">{"TAB1",#N/A,TRUE,"GENERAL";"TAB2",#N/A,TRUE,"GENERAL";"TAB3",#N/A,TRUE,"GENERAL";"TAB4",#N/A,TRUE,"GENERAL";"TAB5",#N/A,TRUE,"GENERAL"}</definedName>
    <definedName name="_GoBack" localSheetId="7">'APU CAP 10'!$F$3</definedName>
    <definedName name="_GoBack" localSheetId="8">'APU CAP 11'!$F$3</definedName>
    <definedName name="_GoBack" localSheetId="9">'APU CAP 12'!$F$3</definedName>
    <definedName name="_GoBack" localSheetId="10">'APU CAP 13'!$F$3</definedName>
    <definedName name="_GoBack" localSheetId="11">'APU CAP 14'!$F$3</definedName>
    <definedName name="_GoBack" localSheetId="12">'APU CAP 15'!$F$3</definedName>
    <definedName name="_GoBack" localSheetId="13">'APU CAP 16'!$F$3</definedName>
    <definedName name="_GoBack" localSheetId="14">'APU CAP 17'!$F$3</definedName>
    <definedName name="_GoBack" localSheetId="15">'APU CAP 18'!$F$3</definedName>
    <definedName name="_GoBack" localSheetId="16">'APU CAP 19'!$F$3</definedName>
    <definedName name="_GoBack" localSheetId="17">'APU CAP 21'!$F$3</definedName>
    <definedName name="_GoBack" localSheetId="18">'APU CAP 22'!$F$3</definedName>
    <definedName name="_GoBack" localSheetId="19">'APU CAP 23'!$F$3</definedName>
    <definedName name="_GoBack" localSheetId="2">'APU CAP 3'!$F$3</definedName>
    <definedName name="_GoBack" localSheetId="3">'APU CAP 4'!$F$3</definedName>
    <definedName name="_GoBack" localSheetId="4">'APU CAP 5'!$F$3</definedName>
    <definedName name="_GoBack" localSheetId="5">'APU CAP 7'!$F$3</definedName>
    <definedName name="_GoBack" localSheetId="6">'APU CAP 8'!$F$3</definedName>
    <definedName name="_GoBack" localSheetId="20">'APU CAP CERT'!$F$3</definedName>
    <definedName name="_GoBack">'APU CAP #'!$F$3</definedName>
    <definedName name="_GR1" localSheetId="21"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20" hidden="1">{"TAB1",#N/A,TRUE,"GENERAL";"TAB2",#N/A,TRUE,"GENERAL";"TAB3",#N/A,TRUE,"GENERAL";"TAB4",#N/A,TRUE,"GENERAL";"TAB5",#N/A,TRUE,"GENERAL"}</definedName>
    <definedName name="_GR1" hidden="1">{"TAB1",#N/A,TRUE,"GENERAL";"TAB2",#N/A,TRUE,"GENERAL";"TAB3",#N/A,TRUE,"GENERAL";"TAB4",#N/A,TRUE,"GENERAL";"TAB5",#N/A,TRUE,"GENERAL"}</definedName>
    <definedName name="_gtr4" localSheetId="21"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20" hidden="1">{"via1",#N/A,TRUE,"general";"via2",#N/A,TRUE,"general";"via3",#N/A,TRUE,"general"}</definedName>
    <definedName name="_gtr4" hidden="1">{"via1",#N/A,TRUE,"general";"via2",#N/A,TRUE,"general";"via3",#N/A,TRUE,"general"}</definedName>
    <definedName name="_h2" localSheetId="21"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20" hidden="1">{"via1",#N/A,TRUE,"general";"via2",#N/A,TRUE,"general";"via3",#N/A,TRUE,"general"}</definedName>
    <definedName name="_h2" hidden="1">{"via1",#N/A,TRUE,"general";"via2",#N/A,TRUE,"general";"via3",#N/A,TRUE,"general"}</definedName>
    <definedName name="_h3" localSheetId="21"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20" hidden="1">{"via1",#N/A,TRUE,"general";"via2",#N/A,TRUE,"general";"via3",#N/A,TRUE,"general"}</definedName>
    <definedName name="_h3" hidden="1">{"via1",#N/A,TRUE,"general";"via2",#N/A,TRUE,"general";"via3",#N/A,TRUE,"general"}</definedName>
    <definedName name="_h4" localSheetId="21"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20" hidden="1">{"TAB1",#N/A,TRUE,"GENERAL";"TAB2",#N/A,TRUE,"GENERAL";"TAB3",#N/A,TRUE,"GENERAL";"TAB4",#N/A,TRUE,"GENERAL";"TAB5",#N/A,TRUE,"GENERAL"}</definedName>
    <definedName name="_h4" hidden="1">{"TAB1",#N/A,TRUE,"GENERAL";"TAB2",#N/A,TRUE,"GENERAL";"TAB3",#N/A,TRUE,"GENERAL";"TAB4",#N/A,TRUE,"GENERAL";"TAB5",#N/A,TRUE,"GENERAL"}</definedName>
    <definedName name="_h5" localSheetId="21"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20" hidden="1">{"TAB1",#N/A,TRUE,"GENERAL";"TAB2",#N/A,TRUE,"GENERAL";"TAB3",#N/A,TRUE,"GENERAL";"TAB4",#N/A,TRUE,"GENERAL";"TAB5",#N/A,TRUE,"GENERAL"}</definedName>
    <definedName name="_h5" hidden="1">{"TAB1",#N/A,TRUE,"GENERAL";"TAB2",#N/A,TRUE,"GENERAL";"TAB3",#N/A,TRUE,"GENERAL";"TAB4",#N/A,TRUE,"GENERAL";"TAB5",#N/A,TRUE,"GENERAL"}</definedName>
    <definedName name="_h6" localSheetId="21"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20" hidden="1">{"via1",#N/A,TRUE,"general";"via2",#N/A,TRUE,"general";"via3",#N/A,TRUE,"general"}</definedName>
    <definedName name="_h6" hidden="1">{"via1",#N/A,TRUE,"general";"via2",#N/A,TRUE,"general";"via3",#N/A,TRUE,"general"}</definedName>
    <definedName name="_h7" localSheetId="21"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20" hidden="1">{"TAB1",#N/A,TRUE,"GENERAL";"TAB2",#N/A,TRUE,"GENERAL";"TAB3",#N/A,TRUE,"GENERAL";"TAB4",#N/A,TRUE,"GENERAL";"TAB5",#N/A,TRUE,"GENERAL"}</definedName>
    <definedName name="_h7" hidden="1">{"TAB1",#N/A,TRUE,"GENERAL";"TAB2",#N/A,TRUE,"GENERAL";"TAB3",#N/A,TRUE,"GENERAL";"TAB4",#N/A,TRUE,"GENERAL";"TAB5",#N/A,TRUE,"GENERAL"}</definedName>
    <definedName name="_h8" localSheetId="21"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20" hidden="1">{"via1",#N/A,TRUE,"general";"via2",#N/A,TRUE,"general";"via3",#N/A,TRUE,"general"}</definedName>
    <definedName name="_h8" hidden="1">{"via1",#N/A,TRUE,"general";"via2",#N/A,TRUE,"general";"via3",#N/A,TRUE,"general"}</definedName>
    <definedName name="_hfh7" localSheetId="21"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20" hidden="1">{"via1",#N/A,TRUE,"general";"via2",#N/A,TRUE,"general";"via3",#N/A,TRUE,"general"}</definedName>
    <definedName name="_hfh7" hidden="1">{"via1",#N/A,TRUE,"general";"via2",#N/A,TRUE,"general";"via3",#N/A,TRUE,"general"}</definedName>
    <definedName name="_hhg1" hidden="1">{#N/A,#N/A,TRUE,"1842CWN0"}</definedName>
    <definedName name="_i4" localSheetId="21"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20" hidden="1">{"via1",#N/A,TRUE,"general";"via2",#N/A,TRUE,"general";"via3",#N/A,TRUE,"general"}</definedName>
    <definedName name="_i4" hidden="1">{"via1",#N/A,TRUE,"general";"via2",#N/A,TRUE,"general";"via3",#N/A,TRUE,"general"}</definedName>
    <definedName name="_i5" localSheetId="21"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20" hidden="1">{"TAB1",#N/A,TRUE,"GENERAL";"TAB2",#N/A,TRUE,"GENERAL";"TAB3",#N/A,TRUE,"GENERAL";"TAB4",#N/A,TRUE,"GENERAL";"TAB5",#N/A,TRUE,"GENERAL"}</definedName>
    <definedName name="_i5" hidden="1">{"TAB1",#N/A,TRUE,"GENERAL";"TAB2",#N/A,TRUE,"GENERAL";"TAB3",#N/A,TRUE,"GENERAL";"TAB4",#N/A,TRUE,"GENERAL";"TAB5",#N/A,TRUE,"GENERAL"}</definedName>
    <definedName name="_i6" localSheetId="21"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20" hidden="1">{"TAB1",#N/A,TRUE,"GENERAL";"TAB2",#N/A,TRUE,"GENERAL";"TAB3",#N/A,TRUE,"GENERAL";"TAB4",#N/A,TRUE,"GENERAL";"TAB5",#N/A,TRUE,"GENERAL"}</definedName>
    <definedName name="_i6" hidden="1">{"TAB1",#N/A,TRUE,"GENERAL";"TAB2",#N/A,TRUE,"GENERAL";"TAB3",#N/A,TRUE,"GENERAL";"TAB4",#N/A,TRUE,"GENERAL";"TAB5",#N/A,TRUE,"GENERAL"}</definedName>
    <definedName name="_i7" localSheetId="21"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20" hidden="1">{"via1",#N/A,TRUE,"general";"via2",#N/A,TRUE,"general";"via3",#N/A,TRUE,"general"}</definedName>
    <definedName name="_i7" hidden="1">{"via1",#N/A,TRUE,"general";"via2",#N/A,TRUE,"general";"via3",#N/A,TRUE,"general"}</definedName>
    <definedName name="_i77" localSheetId="21"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20" hidden="1">{"TAB1",#N/A,TRUE,"GENERAL";"TAB2",#N/A,TRUE,"GENERAL";"TAB3",#N/A,TRUE,"GENERAL";"TAB4",#N/A,TRUE,"GENERAL";"TAB5",#N/A,TRUE,"GENERAL"}</definedName>
    <definedName name="_i77" hidden="1">{"TAB1",#N/A,TRUE,"GENERAL";"TAB2",#N/A,TRUE,"GENERAL";"TAB3",#N/A,TRUE,"GENERAL";"TAB4",#N/A,TRUE,"GENERAL";"TAB5",#N/A,TRUE,"GENERAL"}</definedName>
    <definedName name="_i8" localSheetId="21"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20" hidden="1">{"via1",#N/A,TRUE,"general";"via2",#N/A,TRUE,"general";"via3",#N/A,TRUE,"general"}</definedName>
    <definedName name="_i8" hidden="1">{"via1",#N/A,TRUE,"general";"via2",#N/A,TRUE,"general";"via3",#N/A,TRUE,"general"}</definedName>
    <definedName name="_i9" localSheetId="21"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2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1">#REF!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20">#REF!</definedName>
    <definedName name="_IPC2002">#REF!</definedName>
    <definedName name="_IVA1">#REF!</definedName>
    <definedName name="_k3" localSheetId="21"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20" hidden="1">{"TAB1",#N/A,TRUE,"GENERAL";"TAB2",#N/A,TRUE,"GENERAL";"TAB3",#N/A,TRUE,"GENERAL";"TAB4",#N/A,TRUE,"GENERAL";"TAB5",#N/A,TRUE,"GENERAL"}</definedName>
    <definedName name="_k3" hidden="1">{"TAB1",#N/A,TRUE,"GENERAL";"TAB2",#N/A,TRUE,"GENERAL";"TAB3",#N/A,TRUE,"GENERAL";"TAB4",#N/A,TRUE,"GENERAL";"TAB5",#N/A,TRUE,"GENERAL"}</definedName>
    <definedName name="_k4" localSheetId="21"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20" hidden="1">{"via1",#N/A,TRUE,"general";"via2",#N/A,TRUE,"general";"via3",#N/A,TRUE,"general"}</definedName>
    <definedName name="_k4" hidden="1">{"via1",#N/A,TRUE,"general";"via2",#N/A,TRUE,"general";"via3",#N/A,TRUE,"general"}</definedName>
    <definedName name="_k5" localSheetId="21"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20" hidden="1">{"via1",#N/A,TRUE,"general";"via2",#N/A,TRUE,"general";"via3",#N/A,TRUE,"general"}</definedName>
    <definedName name="_k5" hidden="1">{"via1",#N/A,TRUE,"general";"via2",#N/A,TRUE,"general";"via3",#N/A,TRUE,"general"}</definedName>
    <definedName name="_k6" localSheetId="21"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20" hidden="1">{"TAB1",#N/A,TRUE,"GENERAL";"TAB2",#N/A,TRUE,"GENERAL";"TAB3",#N/A,TRUE,"GENERAL";"TAB4",#N/A,TRUE,"GENERAL";"TAB5",#N/A,TRUE,"GENERAL"}</definedName>
    <definedName name="_k6" hidden="1">{"TAB1",#N/A,TRUE,"GENERAL";"TAB2",#N/A,TRUE,"GENERAL";"TAB3",#N/A,TRUE,"GENERAL";"TAB4",#N/A,TRUE,"GENERAL";"TAB5",#N/A,TRUE,"GENERAL"}</definedName>
    <definedName name="_k7" localSheetId="21"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20" hidden="1">{"via1",#N/A,TRUE,"general";"via2",#N/A,TRUE,"general";"via3",#N/A,TRUE,"general"}</definedName>
    <definedName name="_k7" hidden="1">{"via1",#N/A,TRUE,"general";"via2",#N/A,TRUE,"general";"via3",#N/A,TRUE,"general"}</definedName>
    <definedName name="_k8" localSheetId="21"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20" hidden="1">{"via1",#N/A,TRUE,"general";"via2",#N/A,TRUE,"general";"via3",#N/A,TRUE,"general"}</definedName>
    <definedName name="_k8" hidden="1">{"via1",#N/A,TRUE,"general";"via2",#N/A,TRUE,"general";"via3",#N/A,TRUE,"general"}</definedName>
    <definedName name="_k9" localSheetId="21"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20" hidden="1">{"TAB1",#N/A,TRUE,"GENERAL";"TAB2",#N/A,TRUE,"GENERAL";"TAB3",#N/A,TRUE,"GENERAL";"TAB4",#N/A,TRUE,"GENERAL";"TAB5",#N/A,TRUE,"GENERAL"}</definedName>
    <definedName name="_k9" hidden="1">{"TAB1",#N/A,TRUE,"GENERAL";"TAB2",#N/A,TRUE,"GENERAL";"TAB3",#N/A,TRUE,"GENERAL";"TAB4",#N/A,TRUE,"GENERAL";"TAB5",#N/A,TRUE,"GENERAL"}</definedName>
    <definedName name="_Key1" localSheetId="21"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20"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20" hidden="1">{"TAB1",#N/A,TRUE,"GENERAL";"TAB2",#N/A,TRUE,"GENERAL";"TAB3",#N/A,TRUE,"GENERAL";"TAB4",#N/A,TRUE,"GENERAL";"TAB5",#N/A,TRUE,"GENERAL"}</definedName>
    <definedName name="_kjk6" hidden="1">{"TAB1",#N/A,TRUE,"GENERAL";"TAB2",#N/A,TRUE,"GENERAL";"TAB3",#N/A,TRUE,"GENERAL";"TAB4",#N/A,TRUE,"GENERAL";"TAB5",#N/A,TRUE,"GENERAL"}</definedName>
    <definedName name="_lar03" localSheetId="21">#REF!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20">#REF!</definedName>
    <definedName name="_lar03">#REF!</definedName>
    <definedName name="_LEY80">#REF!</definedName>
    <definedName name="_m3" localSheetId="21"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20" hidden="1">{"via1",#N/A,TRUE,"general";"via2",#N/A,TRUE,"general";"via3",#N/A,TRUE,"general"}</definedName>
    <definedName name="_m3" hidden="1">{"via1",#N/A,TRUE,"general";"via2",#N/A,TRUE,"general";"via3",#N/A,TRUE,"general"}</definedName>
    <definedName name="_m4" localSheetId="21"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20" hidden="1">{"TAB1",#N/A,TRUE,"GENERAL";"TAB2",#N/A,TRUE,"GENERAL";"TAB3",#N/A,TRUE,"GENERAL";"TAB4",#N/A,TRUE,"GENERAL";"TAB5",#N/A,TRUE,"GENERAL"}</definedName>
    <definedName name="_m4" hidden="1">{"TAB1",#N/A,TRUE,"GENERAL";"TAB2",#N/A,TRUE,"GENERAL";"TAB3",#N/A,TRUE,"GENERAL";"TAB4",#N/A,TRUE,"GENERAL";"TAB5",#N/A,TRUE,"GENERAL"}</definedName>
    <definedName name="_m5" localSheetId="21"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20" hidden="1">{"via1",#N/A,TRUE,"general";"via2",#N/A,TRUE,"general";"via3",#N/A,TRUE,"general"}</definedName>
    <definedName name="_m5" hidden="1">{"via1",#N/A,TRUE,"general";"via2",#N/A,TRUE,"general";"via3",#N/A,TRUE,"general"}</definedName>
    <definedName name="_m6" localSheetId="21"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20" hidden="1">{"TAB1",#N/A,TRUE,"GENERAL";"TAB2",#N/A,TRUE,"GENERAL";"TAB3",#N/A,TRUE,"GENERAL";"TAB4",#N/A,TRUE,"GENERAL";"TAB5",#N/A,TRUE,"GENERAL"}</definedName>
    <definedName name="_m6" hidden="1">{"TAB1",#N/A,TRUE,"GENERAL";"TAB2",#N/A,TRUE,"GENERAL";"TAB3",#N/A,TRUE,"GENERAL";"TAB4",#N/A,TRUE,"GENERAL";"TAB5",#N/A,TRUE,"GENERAL"}</definedName>
    <definedName name="_m7" localSheetId="21"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20" hidden="1">{"TAB1",#N/A,TRUE,"GENERAL";"TAB2",#N/A,TRUE,"GENERAL";"TAB3",#N/A,TRUE,"GENERAL";"TAB4",#N/A,TRUE,"GENERAL";"TAB5",#N/A,TRUE,"GENERAL"}</definedName>
    <definedName name="_m7" hidden="1">{"TAB1",#N/A,TRUE,"GENERAL";"TAB2",#N/A,TRUE,"GENERAL";"TAB3",#N/A,TRUE,"GENERAL";"TAB4",#N/A,TRUE,"GENERAL";"TAB5",#N/A,TRUE,"GENERAL"}</definedName>
    <definedName name="_m8" localSheetId="21"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20" hidden="1">{"via1",#N/A,TRUE,"general";"via2",#N/A,TRUE,"general";"via3",#N/A,TRUE,"general"}</definedName>
    <definedName name="_m8" hidden="1">{"via1",#N/A,TRUE,"general";"via2",#N/A,TRUE,"general";"via3",#N/A,TRUE,"general"}</definedName>
    <definedName name="_m9" localSheetId="21"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20" hidden="1">{"via1",#N/A,TRUE,"general";"via2",#N/A,TRUE,"general";"via3",#N/A,TRUE,"general"}</definedName>
    <definedName name="_m9" hidden="1">{"via1",#N/A,TRUE,"general";"via2",#N/A,TRUE,"general";"via3",#N/A,TRUE,"general"}</definedName>
    <definedName name="_MA2" localSheetId="21">#REF!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20">#REF!</definedName>
    <definedName name="_MA2">#REF!</definedName>
    <definedName name="_MAT1">#REF!</definedName>
    <definedName name="_mo1">#REF!</definedName>
    <definedName name="_MOD1">#REF!</definedName>
    <definedName name="_mun2" localSheetId="21">#REF!</definedName>
    <definedName name="_mun2" localSheetId="7">#REF!</definedName>
    <definedName name="_mun2" localSheetId="8">#REF!</definedName>
    <definedName name="_mun2" localSheetId="9">#REF!</definedName>
    <definedName name="_mun2" localSheetId="10">#REF!</definedName>
    <definedName name="_mun2" localSheetId="11">#REF!</definedName>
    <definedName name="_mun2" localSheetId="12">#REF!</definedName>
    <definedName name="_mun2" localSheetId="13">#REF!</definedName>
    <definedName name="_mun2" localSheetId="14">#REF!</definedName>
    <definedName name="_mun2" localSheetId="15">#REF!</definedName>
    <definedName name="_mun2" localSheetId="16">#REF!</definedName>
    <definedName name="_mun2" localSheetId="17">#REF!</definedName>
    <definedName name="_mun2" localSheetId="18">#REF!</definedName>
    <definedName name="_mun2" localSheetId="19">#REF!</definedName>
    <definedName name="_mun2" localSheetId="2">#REF!</definedName>
    <definedName name="_mun2" localSheetId="3">#REF!</definedName>
    <definedName name="_mun2" localSheetId="4">#REF!</definedName>
    <definedName name="_mun2" localSheetId="5">#REF!</definedName>
    <definedName name="_mun2" localSheetId="6">#REF!</definedName>
    <definedName name="_mun2" localSheetId="20">#REF!</definedName>
    <definedName name="_mun2">#REF!</definedName>
    <definedName name="_n3" localSheetId="21"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20" hidden="1">{"TAB1",#N/A,TRUE,"GENERAL";"TAB2",#N/A,TRUE,"GENERAL";"TAB3",#N/A,TRUE,"GENERAL";"TAB4",#N/A,TRUE,"GENERAL";"TAB5",#N/A,TRUE,"GENERAL"}</definedName>
    <definedName name="_n3" hidden="1">{"TAB1",#N/A,TRUE,"GENERAL";"TAB2",#N/A,TRUE,"GENERAL";"TAB3",#N/A,TRUE,"GENERAL";"TAB4",#N/A,TRUE,"GENERAL";"TAB5",#N/A,TRUE,"GENERAL"}</definedName>
    <definedName name="_n4" localSheetId="21"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20" hidden="1">{"via1",#N/A,TRUE,"general";"via2",#N/A,TRUE,"general";"via3",#N/A,TRUE,"general"}</definedName>
    <definedName name="_n4" hidden="1">{"via1",#N/A,TRUE,"general";"via2",#N/A,TRUE,"general";"via3",#N/A,TRUE,"general"}</definedName>
    <definedName name="_n5" localSheetId="21"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2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1">#REF!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20">#REF!</definedName>
    <definedName name="_num10">#REF!</definedName>
    <definedName name="_num2" localSheetId="21">#REF!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20">#REF!</definedName>
    <definedName name="_num2">#REF!</definedName>
    <definedName name="_num3" localSheetId="21">#REF!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20">#REF!</definedName>
    <definedName name="_num3">#REF!</definedName>
    <definedName name="_num4" localSheetId="21">#REF!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20">#REF!</definedName>
    <definedName name="_num4">#REF!</definedName>
    <definedName name="_num5" localSheetId="21">#REF!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20">#REF!</definedName>
    <definedName name="_num5">#REF!</definedName>
    <definedName name="_num6" localSheetId="21">#REF!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20">#REF!</definedName>
    <definedName name="_num6">#REF!</definedName>
    <definedName name="_num7" localSheetId="21">#REF!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20">#REF!</definedName>
    <definedName name="_num7">#REF!</definedName>
    <definedName name="_num8" localSheetId="21">#REF!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20">#REF!</definedName>
    <definedName name="_num8">#REF!</definedName>
    <definedName name="_num9" localSheetId="21">#REF!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20">#REF!</definedName>
    <definedName name="_num9">#REF!</definedName>
    <definedName name="_nyn7" localSheetId="21"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20" hidden="1">{"via1",#N/A,TRUE,"general";"via2",#N/A,TRUE,"general";"via3",#N/A,TRUE,"general"}</definedName>
    <definedName name="_nyn7" hidden="1">{"via1",#N/A,TRUE,"general";"via2",#N/A,TRUE,"general";"via3",#N/A,TRUE,"general"}</definedName>
    <definedName name="_o4" localSheetId="21"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20" hidden="1">{"via1",#N/A,TRUE,"general";"via2",#N/A,TRUE,"general";"via3",#N/A,TRUE,"general"}</definedName>
    <definedName name="_o4" hidden="1">{"via1",#N/A,TRUE,"general";"via2",#N/A,TRUE,"general";"via3",#N/A,TRUE,"general"}</definedName>
    <definedName name="_o5" localSheetId="21"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20" hidden="1">{"TAB1",#N/A,TRUE,"GENERAL";"TAB2",#N/A,TRUE,"GENERAL";"TAB3",#N/A,TRUE,"GENERAL";"TAB4",#N/A,TRUE,"GENERAL";"TAB5",#N/A,TRUE,"GENERAL"}</definedName>
    <definedName name="_o5" hidden="1">{"TAB1",#N/A,TRUE,"GENERAL";"TAB2",#N/A,TRUE,"GENERAL";"TAB3",#N/A,TRUE,"GENERAL";"TAB4",#N/A,TRUE,"GENERAL";"TAB5",#N/A,TRUE,"GENERAL"}</definedName>
    <definedName name="_o6" localSheetId="21"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20" hidden="1">{"TAB1",#N/A,TRUE,"GENERAL";"TAB2",#N/A,TRUE,"GENERAL";"TAB3",#N/A,TRUE,"GENERAL";"TAB4",#N/A,TRUE,"GENERAL";"TAB5",#N/A,TRUE,"GENERAL"}</definedName>
    <definedName name="_o6" hidden="1">{"TAB1",#N/A,TRUE,"GENERAL";"TAB2",#N/A,TRUE,"GENERAL";"TAB3",#N/A,TRUE,"GENERAL";"TAB4",#N/A,TRUE,"GENERAL";"TAB5",#N/A,TRUE,"GENERAL"}</definedName>
    <definedName name="_o7" localSheetId="21"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20" hidden="1">{"TAB1",#N/A,TRUE,"GENERAL";"TAB2",#N/A,TRUE,"GENERAL";"TAB3",#N/A,TRUE,"GENERAL";"TAB4",#N/A,TRUE,"GENERAL";"TAB5",#N/A,TRUE,"GENERAL"}</definedName>
    <definedName name="_o7" hidden="1">{"TAB1",#N/A,TRUE,"GENERAL";"TAB2",#N/A,TRUE,"GENERAL";"TAB3",#N/A,TRUE,"GENERAL";"TAB4",#N/A,TRUE,"GENERAL";"TAB5",#N/A,TRUE,"GENERAL"}</definedName>
    <definedName name="_o8" localSheetId="21"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20" hidden="1">{"via1",#N/A,TRUE,"general";"via2",#N/A,TRUE,"general";"via3",#N/A,TRUE,"general"}</definedName>
    <definedName name="_o8" hidden="1">{"via1",#N/A,TRUE,"general";"via2",#N/A,TRUE,"general";"via3",#N/A,TRUE,"general"}</definedName>
    <definedName name="_o9" localSheetId="21"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20"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1"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20" hidden="1">{"via1",#N/A,TRUE,"general";"via2",#N/A,TRUE,"general";"via3",#N/A,TRUE,"general"}</definedName>
    <definedName name="_p6" hidden="1">{"via1",#N/A,TRUE,"general";"via2",#N/A,TRUE,"general";"via3",#N/A,TRUE,"general"}</definedName>
    <definedName name="_p7" localSheetId="21"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20" hidden="1">{"via1",#N/A,TRUE,"general";"via2",#N/A,TRUE,"general";"via3",#N/A,TRUE,"general"}</definedName>
    <definedName name="_p7" hidden="1">{"via1",#N/A,TRUE,"general";"via2",#N/A,TRUE,"general";"via3",#N/A,TRUE,"general"}</definedName>
    <definedName name="_p8" localSheetId="21"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2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1">#REF!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20">#REF!</definedName>
    <definedName name="_PJ50">#REF!</definedName>
    <definedName name="_pj51" localSheetId="21">#REF!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2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1">#REF!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20">#REF!</definedName>
    <definedName name="_PRE1">#REF!</definedName>
    <definedName name="_PTO97">#REF!</definedName>
    <definedName name="_PW2">#REF!</definedName>
    <definedName name="_QTY1">#REF!</definedName>
    <definedName name="_r" localSheetId="21"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20" hidden="1">{"TAB1",#N/A,TRUE,"GENERAL";"TAB2",#N/A,TRUE,"GENERAL";"TAB3",#N/A,TRUE,"GENERAL";"TAB4",#N/A,TRUE,"GENERAL";"TAB5",#N/A,TRUE,"GENERAL"}</definedName>
    <definedName name="_r" hidden="1">{"TAB1",#N/A,TRUE,"GENERAL";"TAB2",#N/A,TRUE,"GENERAL";"TAB3",#N/A,TRUE,"GENERAL";"TAB4",#N/A,TRUE,"GENERAL";"TAB5",#N/A,TRUE,"GENERAL"}</definedName>
    <definedName name="_r4r" localSheetId="21"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20" hidden="1">{"via1",#N/A,TRUE,"general";"via2",#N/A,TRUE,"general";"via3",#N/A,TRUE,"general"}</definedName>
    <definedName name="_r4r" hidden="1">{"via1",#N/A,TRUE,"general";"via2",#N/A,TRUE,"general";"via3",#N/A,TRUE,"general"}</definedName>
    <definedName name="_REC1">"Rectángulo 31"</definedName>
    <definedName name="_ref4" localSheetId="21">#REF!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20">#REF!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1"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20" hidden="1">{"via1",#N/A,TRUE,"general";"via2",#N/A,TRUE,"general";"via3",#N/A,TRUE,"general"}</definedName>
    <definedName name="_rtu6" hidden="1">{"via1",#N/A,TRUE,"general";"via2",#N/A,TRUE,"general";"via3",#N/A,TRUE,"general"}</definedName>
    <definedName name="_s1" localSheetId="21"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20" hidden="1">{"via1",#N/A,TRUE,"general";"via2",#N/A,TRUE,"general";"via3",#N/A,TRUE,"general"}</definedName>
    <definedName name="_s1" hidden="1">{"via1",#N/A,TRUE,"general";"via2",#N/A,TRUE,"general";"via3",#N/A,TRUE,"general"}</definedName>
    <definedName name="_s2" localSheetId="21"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20" hidden="1">{"TAB1",#N/A,TRUE,"GENERAL";"TAB2",#N/A,TRUE,"GENERAL";"TAB3",#N/A,TRUE,"GENERAL";"TAB4",#N/A,TRUE,"GENERAL";"TAB5",#N/A,TRUE,"GENERAL"}</definedName>
    <definedName name="_s2" hidden="1">{"TAB1",#N/A,TRUE,"GENERAL";"TAB2",#N/A,TRUE,"GENERAL";"TAB3",#N/A,TRUE,"GENERAL";"TAB4",#N/A,TRUE,"GENERAL";"TAB5",#N/A,TRUE,"GENERAL"}</definedName>
    <definedName name="_s3" localSheetId="21"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20" hidden="1">{"TAB1",#N/A,TRUE,"GENERAL";"TAB2",#N/A,TRUE,"GENERAL";"TAB3",#N/A,TRUE,"GENERAL";"TAB4",#N/A,TRUE,"GENERAL";"TAB5",#N/A,TRUE,"GENERAL"}</definedName>
    <definedName name="_s3" hidden="1">{"TAB1",#N/A,TRUE,"GENERAL";"TAB2",#N/A,TRUE,"GENERAL";"TAB3",#N/A,TRUE,"GENERAL";"TAB4",#N/A,TRUE,"GENERAL";"TAB5",#N/A,TRUE,"GENERAL"}</definedName>
    <definedName name="_s4" localSheetId="21"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20" hidden="1">{"via1",#N/A,TRUE,"general";"via2",#N/A,TRUE,"general";"via3",#N/A,TRUE,"general"}</definedName>
    <definedName name="_s4" hidden="1">{"via1",#N/A,TRUE,"general";"via2",#N/A,TRUE,"general";"via3",#N/A,TRUE,"general"}</definedName>
    <definedName name="_s5" localSheetId="21"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20" hidden="1">{"via1",#N/A,TRUE,"general";"via2",#N/A,TRUE,"general";"via3",#N/A,TRUE,"general"}</definedName>
    <definedName name="_s5" hidden="1">{"via1",#N/A,TRUE,"general";"via2",#N/A,TRUE,"general";"via3",#N/A,TRUE,"general"}</definedName>
    <definedName name="_s6" localSheetId="21"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20" hidden="1">{"TAB1",#N/A,TRUE,"GENERAL";"TAB2",#N/A,TRUE,"GENERAL";"TAB3",#N/A,TRUE,"GENERAL";"TAB4",#N/A,TRUE,"GENERAL";"TAB5",#N/A,TRUE,"GENERAL"}</definedName>
    <definedName name="_s6" hidden="1">{"TAB1",#N/A,TRUE,"GENERAL";"TAB2",#N/A,TRUE,"GENERAL";"TAB3",#N/A,TRUE,"GENERAL";"TAB4",#N/A,TRUE,"GENERAL";"TAB5",#N/A,TRUE,"GENERAL"}</definedName>
    <definedName name="_s7" localSheetId="21"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20"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1"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20" hidden="1">#REF!</definedName>
    <definedName name="_Sort" hidden="1">#REF!</definedName>
    <definedName name="_srn001" localSheetId="21">#REF!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20">#REF!</definedName>
    <definedName name="_srn001">#REF!</definedName>
    <definedName name="_SUM1">#REF!</definedName>
    <definedName name="_SUM2">#REF!</definedName>
    <definedName name="_t3" localSheetId="21"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20" hidden="1">{"TAB1",#N/A,TRUE,"GENERAL";"TAB2",#N/A,TRUE,"GENERAL";"TAB3",#N/A,TRUE,"GENERAL";"TAB4",#N/A,TRUE,"GENERAL";"TAB5",#N/A,TRUE,"GENERAL"}</definedName>
    <definedName name="_t3" hidden="1">{"TAB1",#N/A,TRUE,"GENERAL";"TAB2",#N/A,TRUE,"GENERAL";"TAB3",#N/A,TRUE,"GENERAL";"TAB4",#N/A,TRUE,"GENERAL";"TAB5",#N/A,TRUE,"GENERAL"}</definedName>
    <definedName name="_t4" localSheetId="21"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20" hidden="1">{"via1",#N/A,TRUE,"general";"via2",#N/A,TRUE,"general";"via3",#N/A,TRUE,"general"}</definedName>
    <definedName name="_t4" hidden="1">{"via1",#N/A,TRUE,"general";"via2",#N/A,TRUE,"general";"via3",#N/A,TRUE,"general"}</definedName>
    <definedName name="_t5" localSheetId="21"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20" hidden="1">{"TAB1",#N/A,TRUE,"GENERAL";"TAB2",#N/A,TRUE,"GENERAL";"TAB3",#N/A,TRUE,"GENERAL";"TAB4",#N/A,TRUE,"GENERAL";"TAB5",#N/A,TRUE,"GENERAL"}</definedName>
    <definedName name="_t5" hidden="1">{"TAB1",#N/A,TRUE,"GENERAL";"TAB2",#N/A,TRUE,"GENERAL";"TAB3",#N/A,TRUE,"GENERAL";"TAB4",#N/A,TRUE,"GENERAL";"TAB5",#N/A,TRUE,"GENERAL"}</definedName>
    <definedName name="_t6" localSheetId="21"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20" hidden="1">{"via1",#N/A,TRUE,"general";"via2",#N/A,TRUE,"general";"via3",#N/A,TRUE,"general"}</definedName>
    <definedName name="_t6" hidden="1">{"via1",#N/A,TRUE,"general";"via2",#N/A,TRUE,"general";"via3",#N/A,TRUE,"general"}</definedName>
    <definedName name="_t66" localSheetId="21"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20" hidden="1">{"TAB1",#N/A,TRUE,"GENERAL";"TAB2",#N/A,TRUE,"GENERAL";"TAB3",#N/A,TRUE,"GENERAL";"TAB4",#N/A,TRUE,"GENERAL";"TAB5",#N/A,TRUE,"GENERAL"}</definedName>
    <definedName name="_t66" hidden="1">{"TAB1",#N/A,TRUE,"GENERAL";"TAB2",#N/A,TRUE,"GENERAL";"TAB3",#N/A,TRUE,"GENERAL";"TAB4",#N/A,TRUE,"GENERAL";"TAB5",#N/A,TRUE,"GENERAL"}</definedName>
    <definedName name="_t7" localSheetId="21"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20" hidden="1">{"via1",#N/A,TRUE,"general";"via2",#N/A,TRUE,"general";"via3",#N/A,TRUE,"general"}</definedName>
    <definedName name="_t7" hidden="1">{"via1",#N/A,TRUE,"general";"via2",#N/A,TRUE,"general";"via3",#N/A,TRUE,"general"}</definedName>
    <definedName name="_t77" localSheetId="21"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20" hidden="1">{"TAB1",#N/A,TRUE,"GENERAL";"TAB2",#N/A,TRUE,"GENERAL";"TAB3",#N/A,TRUE,"GENERAL";"TAB4",#N/A,TRUE,"GENERAL";"TAB5",#N/A,TRUE,"GENERAL"}</definedName>
    <definedName name="_t77" hidden="1">{"TAB1",#N/A,TRUE,"GENERAL";"TAB2",#N/A,TRUE,"GENERAL";"TAB3",#N/A,TRUE,"GENERAL";"TAB4",#N/A,TRUE,"GENERAL";"TAB5",#N/A,TRUE,"GENERAL"}</definedName>
    <definedName name="_t8" localSheetId="21"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20" hidden="1">{"TAB1",#N/A,TRUE,"GENERAL";"TAB2",#N/A,TRUE,"GENERAL";"TAB3",#N/A,TRUE,"GENERAL";"TAB4",#N/A,TRUE,"GENERAL";"TAB5",#N/A,TRUE,"GENERAL"}</definedName>
    <definedName name="_t8" hidden="1">{"TAB1",#N/A,TRUE,"GENERAL";"TAB2",#N/A,TRUE,"GENERAL";"TAB3",#N/A,TRUE,"GENERAL";"TAB4",#N/A,TRUE,"GENERAL";"TAB5",#N/A,TRUE,"GENERAL"}</definedName>
    <definedName name="_t88" localSheetId="21"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20" hidden="1">{"via1",#N/A,TRUE,"general";"via2",#N/A,TRUE,"general";"via3",#N/A,TRUE,"general"}</definedName>
    <definedName name="_t88" hidden="1">{"via1",#N/A,TRUE,"general";"via2",#N/A,TRUE,"general";"via3",#N/A,TRUE,"general"}</definedName>
    <definedName name="_t9" localSheetId="21"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20" hidden="1">{"TAB1",#N/A,TRUE,"GENERAL";"TAB2",#N/A,TRUE,"GENERAL";"TAB3",#N/A,TRUE,"GENERAL";"TAB4",#N/A,TRUE,"GENERAL";"TAB5",#N/A,TRUE,"GENERAL"}</definedName>
    <definedName name="_t9" hidden="1">{"TAB1",#N/A,TRUE,"GENERAL";"TAB2",#N/A,TRUE,"GENERAL";"TAB3",#N/A,TRUE,"GENERAL";"TAB4",#N/A,TRUE,"GENERAL";"TAB5",#N/A,TRUE,"GENERAL"}</definedName>
    <definedName name="_t99" localSheetId="21"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2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1"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20" hidden="1">{"TAB1",#N/A,TRUE,"GENERAL";"TAB2",#N/A,TRUE,"GENERAL";"TAB3",#N/A,TRUE,"GENERAL";"TAB4",#N/A,TRUE,"GENERAL";"TAB5",#N/A,TRUE,"GENERAL"}</definedName>
    <definedName name="_u4" hidden="1">{"TAB1",#N/A,TRUE,"GENERAL";"TAB2",#N/A,TRUE,"GENERAL";"TAB3",#N/A,TRUE,"GENERAL";"TAB4",#N/A,TRUE,"GENERAL";"TAB5",#N/A,TRUE,"GENERAL"}</definedName>
    <definedName name="_u5" localSheetId="21"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20" hidden="1">{"TAB1",#N/A,TRUE,"GENERAL";"TAB2",#N/A,TRUE,"GENERAL";"TAB3",#N/A,TRUE,"GENERAL";"TAB4",#N/A,TRUE,"GENERAL";"TAB5",#N/A,TRUE,"GENERAL"}</definedName>
    <definedName name="_u5" hidden="1">{"TAB1",#N/A,TRUE,"GENERAL";"TAB2",#N/A,TRUE,"GENERAL";"TAB3",#N/A,TRUE,"GENERAL";"TAB4",#N/A,TRUE,"GENERAL";"TAB5",#N/A,TRUE,"GENERAL"}</definedName>
    <definedName name="_u6" localSheetId="21"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20" hidden="1">{"TAB1",#N/A,TRUE,"GENERAL";"TAB2",#N/A,TRUE,"GENERAL";"TAB3",#N/A,TRUE,"GENERAL";"TAB4",#N/A,TRUE,"GENERAL";"TAB5",#N/A,TRUE,"GENERAL"}</definedName>
    <definedName name="_u6" hidden="1">{"TAB1",#N/A,TRUE,"GENERAL";"TAB2",#N/A,TRUE,"GENERAL";"TAB3",#N/A,TRUE,"GENERAL";"TAB4",#N/A,TRUE,"GENERAL";"TAB5",#N/A,TRUE,"GENERAL"}</definedName>
    <definedName name="_u7" localSheetId="21"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20" hidden="1">{"via1",#N/A,TRUE,"general";"via2",#N/A,TRUE,"general";"via3",#N/A,TRUE,"general"}</definedName>
    <definedName name="_u7" hidden="1">{"via1",#N/A,TRUE,"general";"via2",#N/A,TRUE,"general";"via3",#N/A,TRUE,"general"}</definedName>
    <definedName name="_u8" localSheetId="21"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20" hidden="1">{"TAB1",#N/A,TRUE,"GENERAL";"TAB2",#N/A,TRUE,"GENERAL";"TAB3",#N/A,TRUE,"GENERAL";"TAB4",#N/A,TRUE,"GENERAL";"TAB5",#N/A,TRUE,"GENERAL"}</definedName>
    <definedName name="_u8" hidden="1">{"TAB1",#N/A,TRUE,"GENERAL";"TAB2",#N/A,TRUE,"GENERAL";"TAB3",#N/A,TRUE,"GENERAL";"TAB4",#N/A,TRUE,"GENERAL";"TAB5",#N/A,TRUE,"GENERAL"}</definedName>
    <definedName name="_u9" localSheetId="21"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2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1"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20" hidden="1">{"TAB1",#N/A,TRUE,"GENERAL";"TAB2",#N/A,TRUE,"GENERAL";"TAB3",#N/A,TRUE,"GENERAL";"TAB4",#N/A,TRUE,"GENERAL";"TAB5",#N/A,TRUE,"GENERAL"}</definedName>
    <definedName name="_ur7" hidden="1">{"TAB1",#N/A,TRUE,"GENERAL";"TAB2",#N/A,TRUE,"GENERAL";"TAB3",#N/A,TRUE,"GENERAL";"TAB4",#N/A,TRUE,"GENERAL";"TAB5",#N/A,TRUE,"GENERAL"}</definedName>
    <definedName name="_v2" localSheetId="21"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20" hidden="1">{"via1",#N/A,TRUE,"general";"via2",#N/A,TRUE,"general";"via3",#N/A,TRUE,"general"}</definedName>
    <definedName name="_v2" hidden="1">{"via1",#N/A,TRUE,"general";"via2",#N/A,TRUE,"general";"via3",#N/A,TRUE,"general"}</definedName>
    <definedName name="_v3" localSheetId="21"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20" hidden="1">{"TAB1",#N/A,TRUE,"GENERAL";"TAB2",#N/A,TRUE,"GENERAL";"TAB3",#N/A,TRUE,"GENERAL";"TAB4",#N/A,TRUE,"GENERAL";"TAB5",#N/A,TRUE,"GENERAL"}</definedName>
    <definedName name="_v3" hidden="1">{"TAB1",#N/A,TRUE,"GENERAL";"TAB2",#N/A,TRUE,"GENERAL";"TAB3",#N/A,TRUE,"GENERAL";"TAB4",#N/A,TRUE,"GENERAL";"TAB5",#N/A,TRUE,"GENERAL"}</definedName>
    <definedName name="_v4" localSheetId="21"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20" hidden="1">{"TAB1",#N/A,TRUE,"GENERAL";"TAB2",#N/A,TRUE,"GENERAL";"TAB3",#N/A,TRUE,"GENERAL";"TAB4",#N/A,TRUE,"GENERAL";"TAB5",#N/A,TRUE,"GENERAL"}</definedName>
    <definedName name="_v4" hidden="1">{"TAB1",#N/A,TRUE,"GENERAL";"TAB2",#N/A,TRUE,"GENERAL";"TAB3",#N/A,TRUE,"GENERAL";"TAB4",#N/A,TRUE,"GENERAL";"TAB5",#N/A,TRUE,"GENERAL"}</definedName>
    <definedName name="_v5" localSheetId="21"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20" hidden="1">{"TAB1",#N/A,TRUE,"GENERAL";"TAB2",#N/A,TRUE,"GENERAL";"TAB3",#N/A,TRUE,"GENERAL";"TAB4",#N/A,TRUE,"GENERAL";"TAB5",#N/A,TRUE,"GENERAL"}</definedName>
    <definedName name="_v5" hidden="1">{"TAB1",#N/A,TRUE,"GENERAL";"TAB2",#N/A,TRUE,"GENERAL";"TAB3",#N/A,TRUE,"GENERAL";"TAB4",#N/A,TRUE,"GENERAL";"TAB5",#N/A,TRUE,"GENERAL"}</definedName>
    <definedName name="_v6" localSheetId="21"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20" hidden="1">{"TAB1",#N/A,TRUE,"GENERAL";"TAB2",#N/A,TRUE,"GENERAL";"TAB3",#N/A,TRUE,"GENERAL";"TAB4",#N/A,TRUE,"GENERAL";"TAB5",#N/A,TRUE,"GENERAL"}</definedName>
    <definedName name="_v6" hidden="1">{"TAB1",#N/A,TRUE,"GENERAL";"TAB2",#N/A,TRUE,"GENERAL";"TAB3",#N/A,TRUE,"GENERAL";"TAB4",#N/A,TRUE,"GENERAL";"TAB5",#N/A,TRUE,"GENERAL"}</definedName>
    <definedName name="_v7" localSheetId="21"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20" hidden="1">{"via1",#N/A,TRUE,"general";"via2",#N/A,TRUE,"general";"via3",#N/A,TRUE,"general"}</definedName>
    <definedName name="_v7" hidden="1">{"via1",#N/A,TRUE,"general";"via2",#N/A,TRUE,"general";"via3",#N/A,TRUE,"general"}</definedName>
    <definedName name="_v8" localSheetId="21"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20" hidden="1">{"TAB1",#N/A,TRUE,"GENERAL";"TAB2",#N/A,TRUE,"GENERAL";"TAB3",#N/A,TRUE,"GENERAL";"TAB4",#N/A,TRUE,"GENERAL";"TAB5",#N/A,TRUE,"GENERAL"}</definedName>
    <definedName name="_v8" hidden="1">{"TAB1",#N/A,TRUE,"GENERAL";"TAB2",#N/A,TRUE,"GENERAL";"TAB3",#N/A,TRUE,"GENERAL";"TAB4",#N/A,TRUE,"GENERAL";"TAB5",#N/A,TRUE,"GENERAL"}</definedName>
    <definedName name="_v9" localSheetId="21"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2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1"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20"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1"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20" hidden="1">{"TAB1",#N/A,TRUE,"GENERAL";"TAB2",#N/A,TRUE,"GENERAL";"TAB3",#N/A,TRUE,"GENERAL";"TAB4",#N/A,TRUE,"GENERAL";"TAB5",#N/A,TRUE,"GENERAL"}</definedName>
    <definedName name="_x1" hidden="1">{"TAB1",#N/A,TRUE,"GENERAL";"TAB2",#N/A,TRUE,"GENERAL";"TAB3",#N/A,TRUE,"GENERAL";"TAB4",#N/A,TRUE,"GENERAL";"TAB5",#N/A,TRUE,"GENERAL"}</definedName>
    <definedName name="_x2" localSheetId="21"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20" hidden="1">{"via1",#N/A,TRUE,"general";"via2",#N/A,TRUE,"general";"via3",#N/A,TRUE,"general"}</definedName>
    <definedName name="_x2" hidden="1">{"via1",#N/A,TRUE,"general";"via2",#N/A,TRUE,"general";"via3",#N/A,TRUE,"general"}</definedName>
    <definedName name="_x3" localSheetId="21"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20" hidden="1">{"via1",#N/A,TRUE,"general";"via2",#N/A,TRUE,"general";"via3",#N/A,TRUE,"general"}</definedName>
    <definedName name="_x3" hidden="1">{"via1",#N/A,TRUE,"general";"via2",#N/A,TRUE,"general";"via3",#N/A,TRUE,"general"}</definedName>
    <definedName name="_x4" localSheetId="21"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20" hidden="1">{"via1",#N/A,TRUE,"general";"via2",#N/A,TRUE,"general";"via3",#N/A,TRUE,"general"}</definedName>
    <definedName name="_x4" hidden="1">{"via1",#N/A,TRUE,"general";"via2",#N/A,TRUE,"general";"via3",#N/A,TRUE,"general"}</definedName>
    <definedName name="_x5" localSheetId="21"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20" hidden="1">{"TAB1",#N/A,TRUE,"GENERAL";"TAB2",#N/A,TRUE,"GENERAL";"TAB3",#N/A,TRUE,"GENERAL";"TAB4",#N/A,TRUE,"GENERAL";"TAB5",#N/A,TRUE,"GENERAL"}</definedName>
    <definedName name="_x5" hidden="1">{"TAB1",#N/A,TRUE,"GENERAL";"TAB2",#N/A,TRUE,"GENERAL";"TAB3",#N/A,TRUE,"GENERAL";"TAB4",#N/A,TRUE,"GENERAL";"TAB5",#N/A,TRUE,"GENERAL"}</definedName>
    <definedName name="_x6" localSheetId="21"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20" hidden="1">{"TAB1",#N/A,TRUE,"GENERAL";"TAB2",#N/A,TRUE,"GENERAL";"TAB3",#N/A,TRUE,"GENERAL";"TAB4",#N/A,TRUE,"GENERAL";"TAB5",#N/A,TRUE,"GENERAL"}</definedName>
    <definedName name="_x6" hidden="1">{"TAB1",#N/A,TRUE,"GENERAL";"TAB2",#N/A,TRUE,"GENERAL";"TAB3",#N/A,TRUE,"GENERAL";"TAB4",#N/A,TRUE,"GENERAL";"TAB5",#N/A,TRUE,"GENERAL"}</definedName>
    <definedName name="_x7" localSheetId="21"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20" hidden="1">{"TAB1",#N/A,TRUE,"GENERAL";"TAB2",#N/A,TRUE,"GENERAL";"TAB3",#N/A,TRUE,"GENERAL";"TAB4",#N/A,TRUE,"GENERAL";"TAB5",#N/A,TRUE,"GENERAL"}</definedName>
    <definedName name="_x7" hidden="1">{"TAB1",#N/A,TRUE,"GENERAL";"TAB2",#N/A,TRUE,"GENERAL";"TAB3",#N/A,TRUE,"GENERAL";"TAB4",#N/A,TRUE,"GENERAL";"TAB5",#N/A,TRUE,"GENERAL"}</definedName>
    <definedName name="_x8" localSheetId="21"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20" hidden="1">{"via1",#N/A,TRUE,"general";"via2",#N/A,TRUE,"general";"via3",#N/A,TRUE,"general"}</definedName>
    <definedName name="_x8" hidden="1">{"via1",#N/A,TRUE,"general";"via2",#N/A,TRUE,"general";"via3",#N/A,TRUE,"general"}</definedName>
    <definedName name="_x9" localSheetId="21"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20" hidden="1">{"TAB1",#N/A,TRUE,"GENERAL";"TAB2",#N/A,TRUE,"GENERAL";"TAB3",#N/A,TRUE,"GENERAL";"TAB4",#N/A,TRUE,"GENERAL";"TAB5",#N/A,TRUE,"GENERAL"}</definedName>
    <definedName name="_x9" hidden="1">{"TAB1",#N/A,TRUE,"GENERAL";"TAB2",#N/A,TRUE,"GENERAL";"TAB3",#N/A,TRUE,"GENERAL";"TAB4",#N/A,TRUE,"GENERAL";"TAB5",#N/A,TRUE,"GENERAL"}</definedName>
    <definedName name="_xlcn.WorksheetConnection_PPTOFASE2AcabadosArquitecturaEd.Ingenieria2.xlsxTB_BD_PPTO" localSheetId="7" hidden="1">TB_BD_PPTO</definedName>
    <definedName name="_xlcn.WorksheetConnection_PPTOFASE2AcabadosArquitecturaEd.Ingenieria2.xlsxTB_BD_PPTO" localSheetId="8" hidden="1">TB_BD_PPTO</definedName>
    <definedName name="_xlcn.WorksheetConnection_PPTOFASE2AcabadosArquitecturaEd.Ingenieria2.xlsxTB_BD_PPTO" localSheetId="9" hidden="1">TB_BD_PPTO</definedName>
    <definedName name="_xlcn.WorksheetConnection_PPTOFASE2AcabadosArquitecturaEd.Ingenieria2.xlsxTB_BD_PPTO" localSheetId="10" hidden="1">TB_BD_PPTO</definedName>
    <definedName name="_xlcn.WorksheetConnection_PPTOFASE2AcabadosArquitecturaEd.Ingenieria2.xlsxTB_BD_PPTO" localSheetId="11" hidden="1">TB_BD_PPTO</definedName>
    <definedName name="_xlcn.WorksheetConnection_PPTOFASE2AcabadosArquitecturaEd.Ingenieria2.xlsxTB_BD_PPTO" localSheetId="12" hidden="1">TB_BD_PPTO</definedName>
    <definedName name="_xlcn.WorksheetConnection_PPTOFASE2AcabadosArquitecturaEd.Ingenieria2.xlsxTB_BD_PPTO" localSheetId="13" hidden="1">TB_BD_PPTO</definedName>
    <definedName name="_xlcn.WorksheetConnection_PPTOFASE2AcabadosArquitecturaEd.Ingenieria2.xlsxTB_BD_PPTO" localSheetId="14" hidden="1">TB_BD_PPTO</definedName>
    <definedName name="_xlcn.WorksheetConnection_PPTOFASE2AcabadosArquitecturaEd.Ingenieria2.xlsxTB_BD_PPTO" localSheetId="15" hidden="1">TB_BD_PPTO</definedName>
    <definedName name="_xlcn.WorksheetConnection_PPTOFASE2AcabadosArquitecturaEd.Ingenieria2.xlsxTB_BD_PPTO" localSheetId="16" hidden="1">TB_BD_PPTO</definedName>
    <definedName name="_xlcn.WorksheetConnection_PPTOFASE2AcabadosArquitecturaEd.Ingenieria2.xlsxTB_BD_PPTO" localSheetId="17" hidden="1">TB_BD_PPTO</definedName>
    <definedName name="_xlcn.WorksheetConnection_PPTOFASE2AcabadosArquitecturaEd.Ingenieria2.xlsxTB_BD_PPTO" localSheetId="18" hidden="1">TB_BD_PPTO</definedName>
    <definedName name="_xlcn.WorksheetConnection_PPTOFASE2AcabadosArquitecturaEd.Ingenieria2.xlsxTB_BD_PPTO" localSheetId="19" hidden="1">TB_BD_PPTO</definedName>
    <definedName name="_xlcn.WorksheetConnection_PPTOFASE2AcabadosArquitecturaEd.Ingenieria2.xlsxTB_BD_PPTO" localSheetId="2" hidden="1">TB_BD_PPTO</definedName>
    <definedName name="_xlcn.WorksheetConnection_PPTOFASE2AcabadosArquitecturaEd.Ingenieria2.xlsxTB_BD_PPTO" localSheetId="3" hidden="1">TB_BD_PPTO</definedName>
    <definedName name="_xlcn.WorksheetConnection_PPTOFASE2AcabadosArquitecturaEd.Ingenieria2.xlsxTB_BD_PPTO" localSheetId="4" hidden="1">TB_BD_PPTO</definedName>
    <definedName name="_xlcn.WorksheetConnection_PPTOFASE2AcabadosArquitecturaEd.Ingenieria2.xlsxTB_BD_PPTO" localSheetId="5" hidden="1">TB_BD_PPTO</definedName>
    <definedName name="_xlcn.WorksheetConnection_PPTOFASE2AcabadosArquitecturaEd.Ingenieria2.xlsxTB_BD_PPTO" localSheetId="6" hidden="1">TB_BD_PPTO</definedName>
    <definedName name="_xlcn.WorksheetConnection_PPTOFASE2AcabadosArquitecturaEd.Ingenieria2.xlsxTB_BD_PPTO" localSheetId="20" hidden="1">TB_BD_PPTO</definedName>
    <definedName name="_xlcn.WorksheetConnection_PPTOFASE2AcabadosArquitecturaEd.Ingenieria2.xlsxTB_BD_PPTO" localSheetId="23" hidden="1">TB_BD_PPTO</definedName>
    <definedName name="_xlcn.WorksheetConnection_PPTOFASE2AcabadosArquitecturaEd.Ingenieria2.xlsxTB_BD_PPTO" localSheetId="25" hidden="1">TB_BD_PPTO</definedName>
    <definedName name="_xlcn.WorksheetConnection_PPTOFASE2AcabadosArquitecturaEd.Ingenieria2.xlsxTB_BD_PPTO" hidden="1">TB_BD_PPTO</definedName>
    <definedName name="_xlcn.WorksheetConnection_PPTOFASE2AcabadosArquitecturaEd.Ingenieria2.xlsxTB_CAPITULOS" localSheetId="7" hidden="1">TB_CAPITULOS</definedName>
    <definedName name="_xlcn.WorksheetConnection_PPTOFASE2AcabadosArquitecturaEd.Ingenieria2.xlsxTB_CAPITULOS" localSheetId="8" hidden="1">TB_CAPITULOS</definedName>
    <definedName name="_xlcn.WorksheetConnection_PPTOFASE2AcabadosArquitecturaEd.Ingenieria2.xlsxTB_CAPITULOS" localSheetId="9" hidden="1">TB_CAPITULOS</definedName>
    <definedName name="_xlcn.WorksheetConnection_PPTOFASE2AcabadosArquitecturaEd.Ingenieria2.xlsxTB_CAPITULOS" localSheetId="10" hidden="1">TB_CAPITULOS</definedName>
    <definedName name="_xlcn.WorksheetConnection_PPTOFASE2AcabadosArquitecturaEd.Ingenieria2.xlsxTB_CAPITULOS" localSheetId="11" hidden="1">TB_CAPITULOS</definedName>
    <definedName name="_xlcn.WorksheetConnection_PPTOFASE2AcabadosArquitecturaEd.Ingenieria2.xlsxTB_CAPITULOS" localSheetId="12" hidden="1">TB_CAPITULOS</definedName>
    <definedName name="_xlcn.WorksheetConnection_PPTOFASE2AcabadosArquitecturaEd.Ingenieria2.xlsxTB_CAPITULOS" localSheetId="13" hidden="1">TB_CAPITULOS</definedName>
    <definedName name="_xlcn.WorksheetConnection_PPTOFASE2AcabadosArquitecturaEd.Ingenieria2.xlsxTB_CAPITULOS" localSheetId="14" hidden="1">TB_CAPITULOS</definedName>
    <definedName name="_xlcn.WorksheetConnection_PPTOFASE2AcabadosArquitecturaEd.Ingenieria2.xlsxTB_CAPITULOS" localSheetId="15" hidden="1">TB_CAPITULOS</definedName>
    <definedName name="_xlcn.WorksheetConnection_PPTOFASE2AcabadosArquitecturaEd.Ingenieria2.xlsxTB_CAPITULOS" localSheetId="16" hidden="1">TB_CAPITULOS</definedName>
    <definedName name="_xlcn.WorksheetConnection_PPTOFASE2AcabadosArquitecturaEd.Ingenieria2.xlsxTB_CAPITULOS" localSheetId="17" hidden="1">TB_CAPITULOS</definedName>
    <definedName name="_xlcn.WorksheetConnection_PPTOFASE2AcabadosArquitecturaEd.Ingenieria2.xlsxTB_CAPITULOS" localSheetId="18" hidden="1">TB_CAPITULOS</definedName>
    <definedName name="_xlcn.WorksheetConnection_PPTOFASE2AcabadosArquitecturaEd.Ingenieria2.xlsxTB_CAPITULOS" localSheetId="19" hidden="1">TB_CAPITULOS</definedName>
    <definedName name="_xlcn.WorksheetConnection_PPTOFASE2AcabadosArquitecturaEd.Ingenieria2.xlsxTB_CAPITULOS" localSheetId="2" hidden="1">TB_CAPITULOS</definedName>
    <definedName name="_xlcn.WorksheetConnection_PPTOFASE2AcabadosArquitecturaEd.Ingenieria2.xlsxTB_CAPITULOS" localSheetId="3" hidden="1">TB_CAPITULOS</definedName>
    <definedName name="_xlcn.WorksheetConnection_PPTOFASE2AcabadosArquitecturaEd.Ingenieria2.xlsxTB_CAPITULOS" localSheetId="4" hidden="1">TB_CAPITULOS</definedName>
    <definedName name="_xlcn.WorksheetConnection_PPTOFASE2AcabadosArquitecturaEd.Ingenieria2.xlsxTB_CAPITULOS" localSheetId="5" hidden="1">TB_CAPITULOS</definedName>
    <definedName name="_xlcn.WorksheetConnection_PPTOFASE2AcabadosArquitecturaEd.Ingenieria2.xlsxTB_CAPITULOS" localSheetId="6" hidden="1">TB_CAPITULOS</definedName>
    <definedName name="_xlcn.WorksheetConnection_PPTOFASE2AcabadosArquitecturaEd.Ingenieria2.xlsxTB_CAPITULOS" localSheetId="20" hidden="1">TB_CAPITULOS</definedName>
    <definedName name="_xlcn.WorksheetConnection_PPTOFASE2AcabadosArquitecturaEd.Ingenieria2.xlsxTB_CAPITULOS" localSheetId="23" hidden="1">TB_CAPITULOS</definedName>
    <definedName name="_xlcn.WorksheetConnection_PPTOFASE2AcabadosArquitecturaEd.Ingenieria2.xlsxTB_CAPITULOS" localSheetId="25" hidden="1">TB_CAPITULOS</definedName>
    <definedName name="_xlcn.WorksheetConnection_PPTOFASE2AcabadosArquitecturaEd.Ingenieria2.xlsxTB_CAPITULOS" hidden="1">TB_CAPITULOS</definedName>
    <definedName name="_y2" localSheetId="21"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20" hidden="1">{"TAB1",#N/A,TRUE,"GENERAL";"TAB2",#N/A,TRUE,"GENERAL";"TAB3",#N/A,TRUE,"GENERAL";"TAB4",#N/A,TRUE,"GENERAL";"TAB5",#N/A,TRUE,"GENERAL"}</definedName>
    <definedName name="_y2" hidden="1">{"TAB1",#N/A,TRUE,"GENERAL";"TAB2",#N/A,TRUE,"GENERAL";"TAB3",#N/A,TRUE,"GENERAL";"TAB4",#N/A,TRUE,"GENERAL";"TAB5",#N/A,TRUE,"GENERAL"}</definedName>
    <definedName name="_y3" localSheetId="21"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20" hidden="1">{"via1",#N/A,TRUE,"general";"via2",#N/A,TRUE,"general";"via3",#N/A,TRUE,"general"}</definedName>
    <definedName name="_y3" hidden="1">{"via1",#N/A,TRUE,"general";"via2",#N/A,TRUE,"general";"via3",#N/A,TRUE,"general"}</definedName>
    <definedName name="_y4" localSheetId="21"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20" hidden="1">{"via1",#N/A,TRUE,"general";"via2",#N/A,TRUE,"general";"via3",#N/A,TRUE,"general"}</definedName>
    <definedName name="_y4" hidden="1">{"via1",#N/A,TRUE,"general";"via2",#N/A,TRUE,"general";"via3",#N/A,TRUE,"general"}</definedName>
    <definedName name="_y5" localSheetId="21"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20" hidden="1">{"TAB1",#N/A,TRUE,"GENERAL";"TAB2",#N/A,TRUE,"GENERAL";"TAB3",#N/A,TRUE,"GENERAL";"TAB4",#N/A,TRUE,"GENERAL";"TAB5",#N/A,TRUE,"GENERAL"}</definedName>
    <definedName name="_y5" hidden="1">{"TAB1",#N/A,TRUE,"GENERAL";"TAB2",#N/A,TRUE,"GENERAL";"TAB3",#N/A,TRUE,"GENERAL";"TAB4",#N/A,TRUE,"GENERAL";"TAB5",#N/A,TRUE,"GENERAL"}</definedName>
    <definedName name="_y6" localSheetId="21"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20" hidden="1">{"via1",#N/A,TRUE,"general";"via2",#N/A,TRUE,"general";"via3",#N/A,TRUE,"general"}</definedName>
    <definedName name="_y6" hidden="1">{"via1",#N/A,TRUE,"general";"via2",#N/A,TRUE,"general";"via3",#N/A,TRUE,"general"}</definedName>
    <definedName name="_y7" localSheetId="21"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20" hidden="1">{"via1",#N/A,TRUE,"general";"via2",#N/A,TRUE,"general";"via3",#N/A,TRUE,"general"}</definedName>
    <definedName name="_y7" hidden="1">{"via1",#N/A,TRUE,"general";"via2",#N/A,TRUE,"general";"via3",#N/A,TRUE,"general"}</definedName>
    <definedName name="_y8" localSheetId="21"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20" hidden="1">{"via1",#N/A,TRUE,"general";"via2",#N/A,TRUE,"general";"via3",#N/A,TRUE,"general"}</definedName>
    <definedName name="_y8" hidden="1">{"via1",#N/A,TRUE,"general";"via2",#N/A,TRUE,"general";"via3",#N/A,TRUE,"general"}</definedName>
    <definedName name="_y9" localSheetId="21"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20" hidden="1">{"TAB1",#N/A,TRUE,"GENERAL";"TAB2",#N/A,TRUE,"GENERAL";"TAB3",#N/A,TRUE,"GENERAL";"TAB4",#N/A,TRUE,"GENERAL";"TAB5",#N/A,TRUE,"GENERAL"}</definedName>
    <definedName name="_y9" hidden="1">{"TAB1",#N/A,TRUE,"GENERAL";"TAB2",#N/A,TRUE,"GENERAL";"TAB3",#N/A,TRUE,"GENERAL";"TAB4",#N/A,TRUE,"GENERAL";"TAB5",#N/A,TRUE,"GENERAL"}</definedName>
    <definedName name="_z1" localSheetId="21"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20" hidden="1">{"TAB1",#N/A,TRUE,"GENERAL";"TAB2",#N/A,TRUE,"GENERAL";"TAB3",#N/A,TRUE,"GENERAL";"TAB4",#N/A,TRUE,"GENERAL";"TAB5",#N/A,TRUE,"GENERAL"}</definedName>
    <definedName name="_z1" hidden="1">{"TAB1",#N/A,TRUE,"GENERAL";"TAB2",#N/A,TRUE,"GENERAL";"TAB3",#N/A,TRUE,"GENERAL";"TAB4",#N/A,TRUE,"GENERAL";"TAB5",#N/A,TRUE,"GENERAL"}</definedName>
    <definedName name="_z2" localSheetId="21"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20" hidden="1">{"via1",#N/A,TRUE,"general";"via2",#N/A,TRUE,"general";"via3",#N/A,TRUE,"general"}</definedName>
    <definedName name="_z2" hidden="1">{"via1",#N/A,TRUE,"general";"via2",#N/A,TRUE,"general";"via3",#N/A,TRUE,"general"}</definedName>
    <definedName name="_z3" localSheetId="21"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20" hidden="1">{"via1",#N/A,TRUE,"general";"via2",#N/A,TRUE,"general";"via3",#N/A,TRUE,"general"}</definedName>
    <definedName name="_z3" hidden="1">{"via1",#N/A,TRUE,"general";"via2",#N/A,TRUE,"general";"via3",#N/A,TRUE,"general"}</definedName>
    <definedName name="_z4" localSheetId="21"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20" hidden="1">{"TAB1",#N/A,TRUE,"GENERAL";"TAB2",#N/A,TRUE,"GENERAL";"TAB3",#N/A,TRUE,"GENERAL";"TAB4",#N/A,TRUE,"GENERAL";"TAB5",#N/A,TRUE,"GENERAL"}</definedName>
    <definedName name="_z4" hidden="1">{"TAB1",#N/A,TRUE,"GENERAL";"TAB2",#N/A,TRUE,"GENERAL";"TAB3",#N/A,TRUE,"GENERAL";"TAB4",#N/A,TRUE,"GENERAL";"TAB5",#N/A,TRUE,"GENERAL"}</definedName>
    <definedName name="_z5" localSheetId="21"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20" hidden="1">{"via1",#N/A,TRUE,"general";"via2",#N/A,TRUE,"general";"via3",#N/A,TRUE,"general"}</definedName>
    <definedName name="_z5" hidden="1">{"via1",#N/A,TRUE,"general";"via2",#N/A,TRUE,"general";"via3",#N/A,TRUE,"general"}</definedName>
    <definedName name="_z6" localSheetId="21"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20" hidden="1">{"TAB1",#N/A,TRUE,"GENERAL";"TAB2",#N/A,TRUE,"GENERAL";"TAB3",#N/A,TRUE,"GENERAL";"TAB4",#N/A,TRUE,"GENERAL";"TAB5",#N/A,TRUE,"GENERAL"}</definedName>
    <definedName name="_z6" hidden="1">{"TAB1",#N/A,TRUE,"GENERAL";"TAB2",#N/A,TRUE,"GENERAL";"TAB3",#N/A,TRUE,"GENERAL";"TAB4",#N/A,TRUE,"GENERAL";"TAB5",#N/A,TRUE,"GENERAL"}</definedName>
    <definedName name="a" localSheetId="21">#REF!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#REF!</definedName>
    <definedName name="a" localSheetId="3">#REF!</definedName>
    <definedName name="a" localSheetId="4">#REF!</definedName>
    <definedName name="a" localSheetId="5">#REF!</definedName>
    <definedName name="a" localSheetId="6">#REF!</definedName>
    <definedName name="a" localSheetId="20">#REF!</definedName>
    <definedName name="a">#REF!</definedName>
    <definedName name="A_1">#REF!</definedName>
    <definedName name="A_impresión_IM" localSheetId="21">#REF!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20">#REF!</definedName>
    <definedName name="A_impresión_IM">#REF!</definedName>
    <definedName name="A18A200">#REF!</definedName>
    <definedName name="a2a" localSheetId="21"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20" hidden="1">{"TAB1",#N/A,TRUE,"GENERAL";"TAB2",#N/A,TRUE,"GENERAL";"TAB3",#N/A,TRUE,"GENERAL";"TAB4",#N/A,TRUE,"GENERAL";"TAB5",#N/A,TRUE,"GENERAL"}</definedName>
    <definedName name="a2a" hidden="1">{"TAB1",#N/A,TRUE,"GENERAL";"TAB2",#N/A,TRUE,"GENERAL";"TAB3",#N/A,TRUE,"GENERAL";"TAB4",#N/A,TRUE,"GENERAL";"TAB5",#N/A,TRUE,"GENERAL"}</definedName>
    <definedName name="aa" localSheetId="21">'APU CAP #'!ERR</definedName>
    <definedName name="aa" localSheetId="7">'APU CAP 10'!ERR</definedName>
    <definedName name="aa" localSheetId="8">'APU CAP 11'!ERR</definedName>
    <definedName name="aa" localSheetId="9">'APU CAP 12'!ERR</definedName>
    <definedName name="aa" localSheetId="10">'APU CAP 13'!ERR</definedName>
    <definedName name="aa" localSheetId="11">'APU CAP 14'!ERR</definedName>
    <definedName name="aa" localSheetId="12">'APU CAP 15'!ERR</definedName>
    <definedName name="aa" localSheetId="13">'APU CAP 16'!ERR</definedName>
    <definedName name="aa" localSheetId="14">'APU CAP 17'!ERR</definedName>
    <definedName name="aa" localSheetId="15">'APU CAP 18'!ERR</definedName>
    <definedName name="aa" localSheetId="16">'APU CAP 19'!ERR</definedName>
    <definedName name="aa" localSheetId="17">'APU CAP 21'!ERR</definedName>
    <definedName name="aa" localSheetId="18">'APU CAP 22'!ERR</definedName>
    <definedName name="aa" localSheetId="19">'APU CAP 23'!ERR</definedName>
    <definedName name="aa" localSheetId="2">'APU CAP 3'!ERR</definedName>
    <definedName name="aa" localSheetId="3">'APU CAP 4'!ERR</definedName>
    <definedName name="aa" localSheetId="4">'APU CAP 5'!ERR</definedName>
    <definedName name="aa" localSheetId="5">'APU CAP 7'!ERR</definedName>
    <definedName name="aa" localSheetId="6">'APU CAP 8'!ERR</definedName>
    <definedName name="aa" localSheetId="20">'APU CAP CERT'!ERR</definedName>
    <definedName name="aa">[0]!ERR</definedName>
    <definedName name="AAA" localSheetId="21">'APU CAP #'!ERR</definedName>
    <definedName name="AAA" localSheetId="7">'APU CAP 10'!ERR</definedName>
    <definedName name="AAA" localSheetId="8">'APU CAP 11'!ERR</definedName>
    <definedName name="AAA" localSheetId="9">'APU CAP 12'!ERR</definedName>
    <definedName name="AAA" localSheetId="10">'APU CAP 13'!ERR</definedName>
    <definedName name="AAA" localSheetId="11">'APU CAP 14'!ERR</definedName>
    <definedName name="AAA" localSheetId="12">'APU CAP 15'!ERR</definedName>
    <definedName name="AAA" localSheetId="13">'APU CAP 16'!ERR</definedName>
    <definedName name="AAA" localSheetId="14">'APU CAP 17'!ERR</definedName>
    <definedName name="AAA" localSheetId="15">'APU CAP 18'!ERR</definedName>
    <definedName name="AAA" localSheetId="16">'APU CAP 19'!ERR</definedName>
    <definedName name="AAA" localSheetId="17">'APU CAP 21'!ERR</definedName>
    <definedName name="AAA" localSheetId="18">'APU CAP 22'!ERR</definedName>
    <definedName name="AAA" localSheetId="19">'APU CAP 23'!ERR</definedName>
    <definedName name="AAA" localSheetId="2">'APU CAP 3'!ERR</definedName>
    <definedName name="AAA" localSheetId="3">'APU CAP 4'!ERR</definedName>
    <definedName name="AAA" localSheetId="4">'APU CAP 5'!ERR</definedName>
    <definedName name="AAA" localSheetId="5">'APU CAP 7'!ERR</definedName>
    <definedName name="AAA" localSheetId="6">'APU CAP 8'!ERR</definedName>
    <definedName name="AAA" localSheetId="20">'APU CAP CERT'!ERR</definedName>
    <definedName name="AAA">[0]!ERR</definedName>
    <definedName name="aaaaaa">#REF!</definedName>
    <definedName name="aaaaas" localSheetId="2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2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1"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2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1">#REF!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20">#REF!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ERO">#REF!</definedName>
    <definedName name="acerosolo">2100</definedName>
    <definedName name="acpm">5000</definedName>
    <definedName name="acsr2">#REF!</definedName>
    <definedName name="ACSR2222">#REF!</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 localSheetId="21">#REF!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20">#REF!</definedName>
    <definedName name="ad">#REF!</definedName>
    <definedName name="adasd">#REF!</definedName>
    <definedName name="ADFE" localSheetId="7">#REF!</definedName>
    <definedName name="ADFE" localSheetId="8">#REF!</definedName>
    <definedName name="ADFE" localSheetId="9">#REF!</definedName>
    <definedName name="ADFE" localSheetId="10">#REF!</definedName>
    <definedName name="ADFE" localSheetId="11">#REF!</definedName>
    <definedName name="ADFE" localSheetId="12">#REF!</definedName>
    <definedName name="ADFE" localSheetId="13">#REF!</definedName>
    <definedName name="ADFE" localSheetId="14">#REF!</definedName>
    <definedName name="ADFE" localSheetId="15">#REF!</definedName>
    <definedName name="ADFE" localSheetId="16">#REF!</definedName>
    <definedName name="ADFE" localSheetId="17">#REF!</definedName>
    <definedName name="ADFE" localSheetId="18">#REF!</definedName>
    <definedName name="ADFE" localSheetId="19">#REF!</definedName>
    <definedName name="ADFE" localSheetId="2">#REF!</definedName>
    <definedName name="ADFE" localSheetId="3">#REF!</definedName>
    <definedName name="ADFE" localSheetId="4">#REF!</definedName>
    <definedName name="ADFE" localSheetId="5">#REF!</definedName>
    <definedName name="ADFE" localSheetId="6">#REF!</definedName>
    <definedName name="ADFE" localSheetId="20">#REF!</definedName>
    <definedName name="ADFE" localSheetId="23">#REF!</definedName>
    <definedName name="ADFE" localSheetId="25">#REF!</definedName>
    <definedName name="ADFE">#REF!</definedName>
    <definedName name="ADFGSDB" localSheetId="21"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20" hidden="1">{"via1",#N/A,TRUE,"general";"via2",#N/A,TRUE,"general";"via3",#N/A,TRUE,"general"}</definedName>
    <definedName name="ADFGSDB" hidden="1">{"via1",#N/A,TRUE,"general";"via2",#N/A,TRUE,"general";"via3",#N/A,TRUE,"general"}</definedName>
    <definedName name="adicionales">#REF!</definedName>
    <definedName name="ADM">#REF!</definedName>
    <definedName name="administrador">#REF!</definedName>
    <definedName name="ADMINISTRATIVO">#REF!</definedName>
    <definedName name="ADMON">#REF!</definedName>
    <definedName name="ADMON1">#REF!</definedName>
    <definedName name="adoc1">#REF!</definedName>
    <definedName name="ADOC125">#REF!</definedName>
    <definedName name="adoq">#REF!</definedName>
    <definedName name="ADSAD" localSheetId="2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2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21"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20" hidden="1">{"via1",#N/A,TRUE,"general";"via2",#N/A,TRUE,"general";"via3",#N/A,TRUE,"general"}</definedName>
    <definedName name="aefa" hidden="1">{"via1",#N/A,TRUE,"general";"via2",#N/A,TRUE,"general";"via3",#N/A,TRUE,"general"}</definedName>
    <definedName name="AER" localSheetId="7">#REF!</definedName>
    <definedName name="AER" localSheetId="8">#REF!</definedName>
    <definedName name="AER" localSheetId="9">#REF!</definedName>
    <definedName name="AER" localSheetId="10">#REF!</definedName>
    <definedName name="AER" localSheetId="11">#REF!</definedName>
    <definedName name="AER" localSheetId="12">#REF!</definedName>
    <definedName name="AER" localSheetId="13">#REF!</definedName>
    <definedName name="AER" localSheetId="14">#REF!</definedName>
    <definedName name="AER" localSheetId="15">#REF!</definedName>
    <definedName name="AER" localSheetId="16">#REF!</definedName>
    <definedName name="AER" localSheetId="17">#REF!</definedName>
    <definedName name="AER" localSheetId="18">#REF!</definedName>
    <definedName name="AER" localSheetId="19">#REF!</definedName>
    <definedName name="AER" localSheetId="2">#REF!</definedName>
    <definedName name="AER" localSheetId="3">#REF!</definedName>
    <definedName name="AER" localSheetId="4">#REF!</definedName>
    <definedName name="AER" localSheetId="5">#REF!</definedName>
    <definedName name="AER" localSheetId="6">#REF!</definedName>
    <definedName name="AER" localSheetId="20">#REF!</definedName>
    <definedName name="AER" localSheetId="23">#REF!</definedName>
    <definedName name="AER" localSheetId="25">#REF!</definedName>
    <definedName name="AER">#REF!</definedName>
    <definedName name="afdsw" localSheetId="2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20" hidden="1">{"TAB1",#N/A,TRUE,"GENERAL";"TAB2",#N/A,TRUE,"GENERAL";"TAB3",#N/A,TRUE,"GENERAL";"TAB4",#N/A,TRUE,"GENERAL";"TAB5",#N/A,TRUE,"GENERAL"}</definedName>
    <definedName name="afdsw" hidden="1">{"TAB1",#N/A,TRUE,"GENERAL";"TAB2",#N/A,TRUE,"GENERAL";"TAB3",#N/A,TRUE,"GENERAL";"TAB4",#N/A,TRUE,"GENERAL";"TAB5",#N/A,TRUE,"GENERAL"}</definedName>
    <definedName name="AFEEEE">#REF!</definedName>
    <definedName name="agdsgg" localSheetId="21"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20" hidden="1">{"via1",#N/A,TRUE,"general";"via2",#N/A,TRUE,"general";"via3",#N/A,TRUE,"general"}</definedName>
    <definedName name="agdsgg" hidden="1">{"via1",#N/A,TRUE,"general";"via2",#N/A,TRUE,"general";"via3",#N/A,TRUE,"general"}</definedName>
    <definedName name="Agregados">#REF!</definedName>
    <definedName name="agua">100</definedName>
    <definedName name="ahsgafvf">#REF!</definedName>
    <definedName name="aida">#REF!</definedName>
    <definedName name="aida1">#REF!</definedName>
    <definedName name="AIU" localSheetId="21">#REF!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20">#REF!</definedName>
    <definedName name="AIU">#REF!</definedName>
    <definedName name="AIU_01">#REF!</definedName>
    <definedName name="AIU_1">#REF!</definedName>
    <definedName name="AIU_2">#REF!</definedName>
    <definedName name="AJKSBUFHW">#REF!</definedName>
    <definedName name="AjustDelAIU" localSheetId="21">#REF!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20">#REF!</definedName>
    <definedName name="AjustDelAIU">#REF!</definedName>
    <definedName name="akjfiaeoj">#REF!</definedName>
    <definedName name="aklndifohae">#REF!</definedName>
    <definedName name="AKSHFIH">#REF!</definedName>
    <definedName name="alam">#REF!</definedName>
    <definedName name="alambrenegro">4500</definedName>
    <definedName name="alc">#REF!</definedName>
    <definedName name="AlcanceProyecto">#REF!</definedName>
    <definedName name="ALM">#REF!</definedName>
    <definedName name="ALÑNFQH">#REF!</definedName>
    <definedName name="ALTO">#REF!</definedName>
    <definedName name="Amount">#REF!</definedName>
    <definedName name="ANCLAJE" localSheetId="21">#REF!</definedName>
    <definedName name="ANCLAJE" localSheetId="7">#REF!</definedName>
    <definedName name="ANCLAJE" localSheetId="8">#REF!</definedName>
    <definedName name="ANCLAJE" localSheetId="9">#REF!</definedName>
    <definedName name="ANCLAJE" localSheetId="10">#REF!</definedName>
    <definedName name="ANCLAJE" localSheetId="11">#REF!</definedName>
    <definedName name="ANCLAJE" localSheetId="12">#REF!</definedName>
    <definedName name="ANCLAJE" localSheetId="13">#REF!</definedName>
    <definedName name="ANCLAJE" localSheetId="14">#REF!</definedName>
    <definedName name="ANCLAJE" localSheetId="15">#REF!</definedName>
    <definedName name="ANCLAJE" localSheetId="16">#REF!</definedName>
    <definedName name="ANCLAJE" localSheetId="17">#REF!</definedName>
    <definedName name="ANCLAJE" localSheetId="18">#REF!</definedName>
    <definedName name="ANCLAJE" localSheetId="19">#REF!</definedName>
    <definedName name="ANCLAJE" localSheetId="2">#REF!</definedName>
    <definedName name="ANCLAJE" localSheetId="3">#REF!</definedName>
    <definedName name="ANCLAJE" localSheetId="4">#REF!</definedName>
    <definedName name="ANCLAJE" localSheetId="5">#REF!</definedName>
    <definedName name="ANCLAJE" localSheetId="6">#REF!</definedName>
    <definedName name="ANCLAJE" localSheetId="20">#REF!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ar.Sanitarios">#REF!</definedName>
    <definedName name="APELLIDOS">#REF!</definedName>
    <definedName name="API">#REF!</definedName>
    <definedName name="APJU" hidden="1">{#N/A,#N/A,FALSE,"310.1";#N/A,#N/A,FALSE,"321.1";#N/A,#N/A,FALSE,"320.3";#N/A,#N/A,FALSE,"330.1"}</definedName>
    <definedName name="APU">#REF!</definedName>
    <definedName name="apu_adicionales">#REF!</definedName>
    <definedName name="APU_directos" localSheetId="21">#REF!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20">#REF!</definedName>
    <definedName name="APU_directos">#REF!</definedName>
    <definedName name="APU221.1" localSheetId="21">#REF!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20">#REF!</definedName>
    <definedName name="APU221.1">#REF!</definedName>
    <definedName name="APU221.2" localSheetId="21">#REF!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20">#REF!</definedName>
    <definedName name="APU221.2">#REF!</definedName>
    <definedName name="APURESUMIDOS" localSheetId="24">#REF!</definedName>
    <definedName name="APURESUMIDOS">#REF!</definedName>
    <definedName name="APUS" localSheetId="24">#REF!</definedName>
    <definedName name="APUS">#REF!</definedName>
    <definedName name="aq" localSheetId="21">'APU CAP #'!ERR</definedName>
    <definedName name="aq" localSheetId="7">'APU CAP 10'!ERR</definedName>
    <definedName name="aq" localSheetId="8">'APU CAP 11'!ERR</definedName>
    <definedName name="aq" localSheetId="9">'APU CAP 12'!ERR</definedName>
    <definedName name="aq" localSheetId="10">'APU CAP 13'!ERR</definedName>
    <definedName name="aq" localSheetId="11">'APU CAP 14'!ERR</definedName>
    <definedName name="aq" localSheetId="12">'APU CAP 15'!ERR</definedName>
    <definedName name="aq" localSheetId="13">'APU CAP 16'!ERR</definedName>
    <definedName name="aq" localSheetId="14">'APU CAP 17'!ERR</definedName>
    <definedName name="aq" localSheetId="15">'APU CAP 18'!ERR</definedName>
    <definedName name="aq" localSheetId="16">'APU CAP 19'!ERR</definedName>
    <definedName name="aq" localSheetId="17">'APU CAP 21'!ERR</definedName>
    <definedName name="aq" localSheetId="18">'APU CAP 22'!ERR</definedName>
    <definedName name="aq" localSheetId="19">'APU CAP 23'!ERR</definedName>
    <definedName name="aq" localSheetId="2">'APU CAP 3'!ERR</definedName>
    <definedName name="aq" localSheetId="3">'APU CAP 4'!ERR</definedName>
    <definedName name="aq" localSheetId="4">'APU CAP 5'!ERR</definedName>
    <definedName name="aq" localSheetId="5">'APU CAP 7'!ERR</definedName>
    <definedName name="aq" localSheetId="6">'APU CAP 8'!ERR</definedName>
    <definedName name="aq" localSheetId="20">'APU CAP CERT'!ERR</definedName>
    <definedName name="aq">[0]!ERR</definedName>
    <definedName name="aqaq" localSheetId="21"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2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PRESUPUESTO!$L$4</definedName>
    <definedName name="Área_de_Cantidades">#REF!</definedName>
    <definedName name="_xlnm.Extract">#REF!</definedName>
    <definedName name="_xlnm.Print_Area" localSheetId="21">'APU CAP #'!$B$1:$P$81</definedName>
    <definedName name="_xlnm.Print_Area" localSheetId="7">'APU CAP 10'!$B$1:$P$271</definedName>
    <definedName name="_xlnm.Print_Area" localSheetId="8">'APU CAP 11'!$B$1:$P$583</definedName>
    <definedName name="_xlnm.Print_Area" localSheetId="9">'APU CAP 12'!$B$1:$P$332</definedName>
    <definedName name="_xlnm.Print_Area" localSheetId="10">'APU CAP 13'!$B$1:$P$206</definedName>
    <definedName name="_xlnm.Print_Area" localSheetId="11">'APU CAP 14'!$B$1:$P$275</definedName>
    <definedName name="_xlnm.Print_Area" localSheetId="12">'APU CAP 15'!$B$1:$P$1088</definedName>
    <definedName name="_xlnm.Print_Area" localSheetId="13">'APU CAP 16'!$B$1:$P$1107</definedName>
    <definedName name="_xlnm.Print_Area" localSheetId="14">'APU CAP 17'!$B$1:$P$208</definedName>
    <definedName name="_xlnm.Print_Area" localSheetId="15">'APU CAP 18'!$B$1:$P$526</definedName>
    <definedName name="_xlnm.Print_Area" localSheetId="16">'APU CAP 19'!$B$1:$P$80</definedName>
    <definedName name="_xlnm.Print_Area" localSheetId="17">'APU CAP 21'!$B$1:$P$273</definedName>
    <definedName name="_xlnm.Print_Area" localSheetId="18">'APU CAP 22'!$B$1:$P$80</definedName>
    <definedName name="_xlnm.Print_Area" localSheetId="19">'APU CAP 23'!$B$1:$P$145</definedName>
    <definedName name="_xlnm.Print_Area" localSheetId="2">'APU CAP 3'!$B$1:$P$213</definedName>
    <definedName name="_xlnm.Print_Area" localSheetId="3">'APU CAP 4'!$B$1:$P$153</definedName>
    <definedName name="_xlnm.Print_Area" localSheetId="4">'APU CAP 5'!$B$1:$P$3527</definedName>
    <definedName name="_xlnm.Print_Area" localSheetId="5">'APU CAP 7'!$B$1:$P$890</definedName>
    <definedName name="_xlnm.Print_Area" localSheetId="6">'APU CAP 8'!$B$1:$P$585</definedName>
    <definedName name="_xlnm.Print_Area" localSheetId="20">'APU CAP CERT'!$B$1:$P$326</definedName>
    <definedName name="_xlnm.Print_Area" localSheetId="22">EQUIPOS!$A$1:$I$82</definedName>
    <definedName name="_xlnm.Print_Area" localSheetId="26">'LISTA ICCU 2026'!$A$1:$G$1067</definedName>
    <definedName name="_xlnm.Print_Area" localSheetId="24">'MANO DE OBRA'!$A$1:$K$43</definedName>
    <definedName name="_xlnm.Print_Area" localSheetId="23">MATERIALES!$A$1:$I$2488</definedName>
    <definedName name="_xlnm.Print_Area" localSheetId="1">PRESUPUESTO!$B$2:$L$389</definedName>
    <definedName name="_xlnm.Print_Area" localSheetId="0">'RESUMEN PRESUPUESTO'!$A$1:$F$40</definedName>
    <definedName name="_xlnm.Print_Area" localSheetId="25">TRANSPORTE!$A$1:$I$30</definedName>
    <definedName name="_xlnm.Print_Area">#REF!</definedName>
    <definedName name="AreaLimpiar">#REF!,#REF!,#REF!,#REF!,#REF!,#REF!,#REF!,#REF!,#REF!,#REF!</definedName>
    <definedName name="Areatotal">#REF!</definedName>
    <definedName name="Aref">#REF!</definedName>
    <definedName name="arena">90000</definedName>
    <definedName name="armuve" localSheetId="21">'APU CAP #'!ERR</definedName>
    <definedName name="armuve" localSheetId="7">'APU CAP 10'!ERR</definedName>
    <definedName name="armuve" localSheetId="8">'APU CAP 11'!ERR</definedName>
    <definedName name="armuve" localSheetId="9">'APU CAP 12'!ERR</definedName>
    <definedName name="armuve" localSheetId="10">'APU CAP 13'!ERR</definedName>
    <definedName name="armuve" localSheetId="11">'APU CAP 14'!ERR</definedName>
    <definedName name="armuve" localSheetId="12">'APU CAP 15'!ERR</definedName>
    <definedName name="armuve" localSheetId="13">'APU CAP 16'!ERR</definedName>
    <definedName name="armuve" localSheetId="14">'APU CAP 17'!ERR</definedName>
    <definedName name="armuve" localSheetId="15">'APU CAP 18'!ERR</definedName>
    <definedName name="armuve" localSheetId="16">'APU CAP 19'!ERR</definedName>
    <definedName name="armuve" localSheetId="17">'APU CAP 21'!ERR</definedName>
    <definedName name="armuve" localSheetId="18">'APU CAP 22'!ERR</definedName>
    <definedName name="armuve" localSheetId="19">'APU CAP 23'!ERR</definedName>
    <definedName name="armuve" localSheetId="2">'APU CAP 3'!ERR</definedName>
    <definedName name="armuve" localSheetId="3">'APU CAP 4'!ERR</definedName>
    <definedName name="armuve" localSheetId="4">'APU CAP 5'!ERR</definedName>
    <definedName name="armuve" localSheetId="5">'APU CAP 7'!ERR</definedName>
    <definedName name="armuve" localSheetId="6">'APU CAP 8'!ERR</definedName>
    <definedName name="armuve" localSheetId="20">'APU CAP CERT'!ERR</definedName>
    <definedName name="armuve">[0]!ERR</definedName>
    <definedName name="ARP">#REF!</definedName>
    <definedName name="ARS">#REF!</definedName>
    <definedName name="as" localSheetId="21">'APU CAP #'!ERR</definedName>
    <definedName name="as" localSheetId="7">'APU CAP 10'!ERR</definedName>
    <definedName name="as" localSheetId="8">'APU CAP 11'!ERR</definedName>
    <definedName name="as" localSheetId="9">'APU CAP 12'!ERR</definedName>
    <definedName name="as" localSheetId="10">'APU CAP 13'!ERR</definedName>
    <definedName name="as" localSheetId="11">'APU CAP 14'!ERR</definedName>
    <definedName name="as" localSheetId="12">'APU CAP 15'!ERR</definedName>
    <definedName name="as" localSheetId="13">'APU CAP 16'!ERR</definedName>
    <definedName name="as" localSheetId="14">'APU CAP 17'!ERR</definedName>
    <definedName name="as" localSheetId="15">'APU CAP 18'!ERR</definedName>
    <definedName name="as" localSheetId="16">'APU CAP 19'!ERR</definedName>
    <definedName name="as" localSheetId="17">'APU CAP 21'!ERR</definedName>
    <definedName name="as" localSheetId="18">'APU CAP 22'!ERR</definedName>
    <definedName name="as" localSheetId="19">'APU CAP 23'!ERR</definedName>
    <definedName name="as" localSheetId="2">'APU CAP 3'!ERR</definedName>
    <definedName name="as" localSheetId="3">'APU CAP 4'!ERR</definedName>
    <definedName name="as" localSheetId="4">'APU CAP 5'!ERR</definedName>
    <definedName name="as" localSheetId="5">'APU CAP 7'!ERR</definedName>
    <definedName name="as" localSheetId="6">'APU CAP 8'!ERR</definedName>
    <definedName name="as" localSheetId="20">'APU CAP CERT'!ERR</definedName>
    <definedName name="as">[0]!ERR</definedName>
    <definedName name="ASB">#REF!</definedName>
    <definedName name="ASD" localSheetId="21"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20" hidden="1">{"via1",#N/A,TRUE,"general";"via2",#N/A,TRUE,"general";"via3",#N/A,TRUE,"general"}</definedName>
    <definedName name="ASD" hidden="1">{"via1",#N/A,TRUE,"general";"via2",#N/A,TRUE,"general";"via3",#N/A,TRUE,"general"}</definedName>
    <definedName name="ASDA" localSheetId="21"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20" hidden="1">{"via1",#N/A,TRUE,"general";"via2",#N/A,TRUE,"general";"via3",#N/A,TRUE,"general"}</definedName>
    <definedName name="ASDA" hidden="1">{"via1",#N/A,TRUE,"general";"via2",#N/A,TRUE,"general";"via3",#N/A,TRUE,"general"}</definedName>
    <definedName name="asdasd" localSheetId="2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20" hidden="1">{"TAB1",#N/A,TRUE,"GENERAL";"TAB2",#N/A,TRUE,"GENERAL";"TAB3",#N/A,TRUE,"GENERAL";"TAB4",#N/A,TRUE,"GENERAL";"TAB5",#N/A,TRUE,"GENERAL"}</definedName>
    <definedName name="asdasd" hidden="1">{"TAB1",#N/A,TRUE,"GENERAL";"TAB2",#N/A,TRUE,"GENERAL";"TAB3",#N/A,TRUE,"GENERAL";"TAB4",#N/A,TRUE,"GENERAL";"TAB5",#N/A,TRUE,"GENERAL"}</definedName>
    <definedName name="asdf" localSheetId="21"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20" hidden="1">{"via1",#N/A,TRUE,"general";"via2",#N/A,TRUE,"general";"via3",#N/A,TRUE,"general"}</definedName>
    <definedName name="asdf" hidden="1">{"via1",#N/A,TRUE,"general";"via2",#N/A,TRUE,"general";"via3",#N/A,TRUE,"general"}</definedName>
    <definedName name="asdfa" localSheetId="21"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20" hidden="1">{"via1",#N/A,TRUE,"general";"via2",#N/A,TRUE,"general";"via3",#N/A,TRUE,"general"}</definedName>
    <definedName name="asdfa" hidden="1">{"via1",#N/A,TRUE,"general";"via2",#N/A,TRUE,"general";"via3",#N/A,TRUE,"general"}</definedName>
    <definedName name="ASDFGHJKLÑ" localSheetId="21">'APU CAP #'!ERR</definedName>
    <definedName name="ASDFGHJKLÑ" localSheetId="7">'APU CAP 10'!ERR</definedName>
    <definedName name="ASDFGHJKLÑ" localSheetId="8">'APU CAP 11'!ERR</definedName>
    <definedName name="ASDFGHJKLÑ" localSheetId="9">'APU CAP 12'!ERR</definedName>
    <definedName name="ASDFGHJKLÑ" localSheetId="10">'APU CAP 13'!ERR</definedName>
    <definedName name="ASDFGHJKLÑ" localSheetId="11">'APU CAP 14'!ERR</definedName>
    <definedName name="ASDFGHJKLÑ" localSheetId="12">'APU CAP 15'!ERR</definedName>
    <definedName name="ASDFGHJKLÑ" localSheetId="13">'APU CAP 16'!ERR</definedName>
    <definedName name="ASDFGHJKLÑ" localSheetId="14">'APU CAP 17'!ERR</definedName>
    <definedName name="ASDFGHJKLÑ" localSheetId="15">'APU CAP 18'!ERR</definedName>
    <definedName name="ASDFGHJKLÑ" localSheetId="16">'APU CAP 19'!ERR</definedName>
    <definedName name="ASDFGHJKLÑ" localSheetId="17">'APU CAP 21'!ERR</definedName>
    <definedName name="ASDFGHJKLÑ" localSheetId="18">'APU CAP 22'!ERR</definedName>
    <definedName name="ASDFGHJKLÑ" localSheetId="19">'APU CAP 23'!ERR</definedName>
    <definedName name="ASDFGHJKLÑ" localSheetId="2">'APU CAP 3'!ERR</definedName>
    <definedName name="ASDFGHJKLÑ" localSheetId="3">'APU CAP 4'!ERR</definedName>
    <definedName name="ASDFGHJKLÑ" localSheetId="4">'APU CAP 5'!ERR</definedName>
    <definedName name="ASDFGHJKLÑ" localSheetId="5">'APU CAP 7'!ERR</definedName>
    <definedName name="ASDFGHJKLÑ" localSheetId="6">'APU CAP 8'!ERR</definedName>
    <definedName name="ASDFGHJKLÑ" localSheetId="20">'APU CAP CERT'!ERR</definedName>
    <definedName name="ASDFGHJKLÑ">[0]!ERR</definedName>
    <definedName name="asfasd" localSheetId="21"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20" hidden="1">{"via1",#N/A,TRUE,"general";"via2",#N/A,TRUE,"general";"via3",#N/A,TRUE,"general"}</definedName>
    <definedName name="asfasd" hidden="1">{"via1",#N/A,TRUE,"general";"via2",#N/A,TRUE,"general";"via3",#N/A,TRUE,"general"}</definedName>
    <definedName name="asfasdl" localSheetId="21"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2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1"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20" hidden="1">{"TAB1",#N/A,TRUE,"GENERAL";"TAB2",#N/A,TRUE,"GENERAL";"TAB3",#N/A,TRUE,"GENERAL";"TAB4",#N/A,TRUE,"GENERAL";"TAB5",#N/A,TRUE,"GENERAL"}</definedName>
    <definedName name="asff" hidden="1">{"TAB1",#N/A,TRUE,"GENERAL";"TAB2",#N/A,TRUE,"GENERAL";"TAB3",#N/A,TRUE,"GENERAL";"TAB4",#N/A,TRUE,"GENERAL";"TAB5",#N/A,TRUE,"GENERAL"}</definedName>
    <definedName name="asfghjoi" localSheetId="21"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20" hidden="1">{"via1",#N/A,TRUE,"general";"via2",#N/A,TRUE,"general";"via3",#N/A,TRUE,"general"}</definedName>
    <definedName name="asfghjoi" hidden="1">{"via1",#N/A,TRUE,"general";"via2",#N/A,TRUE,"general";"via3",#N/A,TRUE,"general"}</definedName>
    <definedName name="asklhfioa">#REF!</definedName>
    <definedName name="asojkdr" localSheetId="2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20"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tp">#REF!</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20">MODULO10.auto_abrir</definedName>
    <definedName name="_xlnm.Auto_Open" localSheetId="23">MODULO10.auto_abrir</definedName>
    <definedName name="_xlnm.Auto_Open" localSheetId="25">MODULO10.auto_abrir</definedName>
    <definedName name="_xlnm.Auto_Open">MODULO10.auto_abrir</definedName>
    <definedName name="auto1" localSheetId="21">#REF!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20">#REF!</definedName>
    <definedName name="auto1">#REF!</definedName>
    <definedName name="auto123" localSheetId="21">#REF!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20">#REF!</definedName>
    <definedName name="auto123">#REF!</definedName>
    <definedName name="auto2" localSheetId="21">#REF!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20">#REF!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1">#REF!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20">#REF!</definedName>
    <definedName name="AW">#REF!</definedName>
    <definedName name="ay">24330</definedName>
    <definedName name="azaz" localSheetId="21"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20" hidden="1">{"TAB1",#N/A,TRUE,"GENERAL";"TAB2",#N/A,TRUE,"GENERAL";"TAB3",#N/A,TRUE,"GENERAL";"TAB4",#N/A,TRUE,"GENERAL";"TAB5",#N/A,TRUE,"GENERAL"}</definedName>
    <definedName name="azaz" hidden="1">{"TAB1",#N/A,TRUE,"GENERAL";"TAB2",#N/A,TRUE,"GENERAL";"TAB3",#N/A,TRUE,"GENERAL";"TAB4",#N/A,TRUE,"GENERAL";"TAB5",#N/A,TRUE,"GENERAL"}</definedName>
    <definedName name="B" localSheetId="21"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20" hidden="1">{"via1",#N/A,TRUE,"general";"via2",#N/A,TRUE,"general";"via3",#N/A,TRUE,"general"}</definedName>
    <definedName name="B" hidden="1">{"via1",#N/A,TRUE,"general";"via2",#N/A,TRUE,"general";"via3",#N/A,TRUE,"general"}</definedName>
    <definedName name="Bajo_L">#REF!</definedName>
    <definedName name="bASE" localSheetId="21">#REF!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20">#REF!</definedName>
    <definedName name="Base">#REF!</definedName>
    <definedName name="Base_datos_IM">#REF!</definedName>
    <definedName name="base1">#REF!</definedName>
    <definedName name="base2">#REF!</definedName>
    <definedName name="basedatos">#REF!</definedName>
    <definedName name="_xlnm.Database" localSheetId="21">#REF!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20">#REF!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B" localSheetId="21">'APU CAP #'!ERR</definedName>
    <definedName name="BB" localSheetId="7">'APU CAP 10'!ERR</definedName>
    <definedName name="BB" localSheetId="8">'APU CAP 11'!ERR</definedName>
    <definedName name="BB" localSheetId="9">'APU CAP 12'!ERR</definedName>
    <definedName name="BB" localSheetId="10">'APU CAP 13'!ERR</definedName>
    <definedName name="BB" localSheetId="11">'APU CAP 14'!ERR</definedName>
    <definedName name="BB" localSheetId="12">'APU CAP 15'!ERR</definedName>
    <definedName name="BB" localSheetId="13">'APU CAP 16'!ERR</definedName>
    <definedName name="BB" localSheetId="14">'APU CAP 17'!ERR</definedName>
    <definedName name="BB" localSheetId="15">'APU CAP 18'!ERR</definedName>
    <definedName name="BB" localSheetId="16">'APU CAP 19'!ERR</definedName>
    <definedName name="BB" localSheetId="17">'APU CAP 21'!ERR</definedName>
    <definedName name="BB" localSheetId="18">'APU CAP 22'!ERR</definedName>
    <definedName name="BB" localSheetId="19">'APU CAP 23'!ERR</definedName>
    <definedName name="BB" localSheetId="2">'APU CAP 3'!ERR</definedName>
    <definedName name="BB" localSheetId="3">'APU CAP 4'!ERR</definedName>
    <definedName name="BB" localSheetId="4">'APU CAP 5'!ERR</definedName>
    <definedName name="BB" localSheetId="5">'APU CAP 7'!ERR</definedName>
    <definedName name="BB" localSheetId="6">'APU CAP 8'!ERR</definedName>
    <definedName name="BB" localSheetId="20">'APU CAP CERT'!ERR</definedName>
    <definedName name="BB">[0]!ERR</definedName>
    <definedName name="bbavfeg">#REF!</definedName>
    <definedName name="bbbbbb" localSheetId="21"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20" hidden="1">{"via1",#N/A,TRUE,"general";"via2",#N/A,TRUE,"general";"via3",#N/A,TRUE,"general"}</definedName>
    <definedName name="bbbbbb" hidden="1">{"via1",#N/A,TRUE,"general";"via2",#N/A,TRUE,"general";"via3",#N/A,TRUE,"general"}</definedName>
    <definedName name="BBBBBBBBBBBBBBBBBBBBBBBBBBBBBBBB">#REF!</definedName>
    <definedName name="bbbbbh" localSheetId="2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20" hidden="1">{"TAB1",#N/A,TRUE,"GENERAL";"TAB2",#N/A,TRUE,"GENERAL";"TAB3",#N/A,TRUE,"GENERAL";"TAB4",#N/A,TRUE,"GENERAL";"TAB5",#N/A,TRUE,"GENERAL"}</definedName>
    <definedName name="bbbbbh" hidden="1">{"TAB1",#N/A,TRUE,"GENERAL";"TAB2",#N/A,TRUE,"GENERAL";"TAB3",#N/A,TRUE,"GENERAL";"TAB4",#N/A,TRUE,"GENERAL";"TAB5",#N/A,TRUE,"GENERAL"}</definedName>
    <definedName name="bbd" localSheetId="21"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2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2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1"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20" hidden="1">{"via1",#N/A,TRUE,"general";"via2",#N/A,TRUE,"general";"via3",#N/A,TRUE,"general"}</definedName>
    <definedName name="BDFB" hidden="1">{"via1",#N/A,TRUE,"general";"via2",#N/A,TRUE,"general";"via3",#N/A,TRUE,"general"}</definedName>
    <definedName name="BDFGDG" localSheetId="2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20" hidden="1">{"TAB1",#N/A,TRUE,"GENERAL";"TAB2",#N/A,TRUE,"GENERAL";"TAB3",#N/A,TRUE,"GENERAL";"TAB4",#N/A,TRUE,"GENERAL";"TAB5",#N/A,TRUE,"GENERAL"}</definedName>
    <definedName name="BDFGDG" hidden="1">{"TAB1",#N/A,TRUE,"GENERAL";"TAB2",#N/A,TRUE,"GENERAL";"TAB3",#N/A,TRUE,"GENERAL";"TAB4",#N/A,TRUE,"GENERAL";"TAB5",#N/A,TRUE,"GENERAL"}</definedName>
    <definedName name="be" localSheetId="21"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2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20" hidden="1">{"TAB1",#N/A,TRUE,"GENERAL";"TAB2",#N/A,TRUE,"GENERAL";"TAB3",#N/A,TRUE,"GENERAL";"TAB4",#N/A,TRUE,"GENERAL";"TAB5",#N/A,TRUE,"GENERAL"}</definedName>
    <definedName name="bfnfv" hidden="1">{"TAB1",#N/A,TRUE,"GENERAL";"TAB2",#N/A,TRUE,"GENERAL";"TAB3",#N/A,TRUE,"GENERAL";"TAB4",#N/A,TRUE,"GENERAL";"TAB5",#N/A,TRUE,"GENERAL"}</definedName>
    <definedName name="bgb" localSheetId="21"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20" hidden="1">{"TAB1",#N/A,TRUE,"GENERAL";"TAB2",#N/A,TRUE,"GENERAL";"TAB3",#N/A,TRUE,"GENERAL";"TAB4",#N/A,TRUE,"GENERAL";"TAB5",#N/A,TRUE,"GENERAL"}</definedName>
    <definedName name="bgb" hidden="1">{"TAB1",#N/A,TRUE,"GENERAL";"TAB2",#N/A,TRUE,"GENERAL";"TAB3",#N/A,TRUE,"GENERAL";"TAB4",#N/A,TRUE,"GENERAL";"TAB5",#N/A,TRUE,"GENERAL"}</definedName>
    <definedName name="BGDGFRT" localSheetId="21"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20" hidden="1">{"via1",#N/A,TRUE,"general";"via2",#N/A,TRUE,"general";"via3",#N/A,TRUE,"general"}</definedName>
    <definedName name="BGDGFRT" hidden="1">{"via1",#N/A,TRUE,"general";"via2",#N/A,TRUE,"general";"via3",#N/A,TRUE,"general"}</definedName>
    <definedName name="BGFBFH" localSheetId="21"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20" hidden="1">{"via1",#N/A,TRUE,"general";"via2",#N/A,TRUE,"general";"via3",#N/A,TRUE,"general"}</definedName>
    <definedName name="BGFBFH" hidden="1">{"via1",#N/A,TRUE,"general";"via2",#N/A,TRUE,"general";"via3",#N/A,TRUE,"general"}</definedName>
    <definedName name="BGT">#REF!</definedName>
    <definedName name="bgvfcdx" localSheetId="21"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2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1">#REF!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20">#REF!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1"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2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1"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20" hidden="1">{"via1",#N/A,TRUE,"general";"via2",#N/A,TRUE,"general";"via3",#N/A,TRUE,"general"}</definedName>
    <definedName name="bsb" hidden="1">{"via1",#N/A,TRUE,"general";"via2",#N/A,TRUE,"general";"via3",#N/A,TRUE,"general"}</definedName>
    <definedName name="bspoi" localSheetId="2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2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1"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20" hidden="1">{"via1",#N/A,TRUE,"general";"via2",#N/A,TRUE,"general";"via3",#N/A,TRUE,"general"}</definedName>
    <definedName name="bt" hidden="1">{"via1",#N/A,TRUE,"general";"via2",#N/A,TRUE,"general";"via3",#N/A,TRUE,"general"}</definedName>
    <definedName name="BTYJHTR" localSheetId="2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20"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Titles">#REF!</definedName>
    <definedName name="Bujub">#REF!</definedName>
    <definedName name="bvbc" localSheetId="21"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20" hidden="1">{"TAB1",#N/A,TRUE,"GENERAL";"TAB2",#N/A,TRUE,"GENERAL";"TAB3",#N/A,TRUE,"GENERAL";"TAB4",#N/A,TRUE,"GENERAL";"TAB5",#N/A,TRUE,"GENERAL"}</definedName>
    <definedName name="bvbc" hidden="1">{"TAB1",#N/A,TRUE,"GENERAL";"TAB2",#N/A,TRUE,"GENERAL";"TAB3",#N/A,TRUE,"GENERAL";"TAB4",#N/A,TRUE,"GENERAL";"TAB5",#N/A,TRUE,"GENERAL"}</definedName>
    <definedName name="bvcb" localSheetId="21"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20" hidden="1">{"via1",#N/A,TRUE,"general";"via2",#N/A,TRUE,"general";"via3",#N/A,TRUE,"general"}</definedName>
    <definedName name="bvcb" hidden="1">{"via1",#N/A,TRUE,"general";"via2",#N/A,TRUE,"general";"via3",#N/A,TRUE,"general"}</definedName>
    <definedName name="bvn" localSheetId="21"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20" hidden="1">{"via1",#N/A,TRUE,"general";"via2",#N/A,TRUE,"general";"via3",#N/A,TRUE,"general"}</definedName>
    <definedName name="bvn" hidden="1">{"via1",#N/A,TRUE,"general";"via2",#N/A,TRUE,"general";"via3",#N/A,TRUE,"general"}</definedName>
    <definedName name="by" localSheetId="21"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20" hidden="1">{"via1",#N/A,TRUE,"general";"via2",#N/A,TRUE,"general";"via3",#N/A,TRUE,"general"}</definedName>
    <definedName name="by" hidden="1">{"via1",#N/A,TRUE,"general";"via2",#N/A,TRUE,"general";"via3",#N/A,TRUE,"general"}</definedName>
    <definedName name="C._C.">#REF!</definedName>
    <definedName name="C_" localSheetId="21">#REF!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20">#REF!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ENDARIO">#REF!</definedName>
    <definedName name="CAMPO">#REF!</definedName>
    <definedName name="CANT" localSheetId="21">#REF!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20">#REF!</definedName>
    <definedName name="CANT">#REF!</definedName>
    <definedName name="cantidad">#REF!,#REF!,#REF!,#REF!,#REF!,#REF!,#REF!,#REF!,#REF!,#REF!,#REF!,#REF!,#REF!,#REF!,#REF!,#REF!</definedName>
    <definedName name="cap" localSheetId="21">#REF!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20">#REF!</definedName>
    <definedName name="CAP">#REF!</definedName>
    <definedName name="CAPAC._HSE">#REF!</definedName>
    <definedName name="CARGA">#REF!</definedName>
    <definedName name="CARGO">#REF!</definedName>
    <definedName name="CARGO1">#REF!</definedName>
    <definedName name="CARGOS">#REF!</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20">MODULO10.auto_abrir</definedName>
    <definedName name="carlos" localSheetId="23">MODULO10.auto_abrir</definedName>
    <definedName name="carlos" localSheetId="25">MODULO10.auto_abrir</definedName>
    <definedName name="carlos">MODULO10.auto_abrir</definedName>
    <definedName name="Carp.Aluminio">#REF!</definedName>
    <definedName name="Carp.Metalica">#REF!</definedName>
    <definedName name="CASCASCACAA">#REF!</definedName>
    <definedName name="CBLES">#REF!</definedName>
    <definedName name="CBLES1">#REF!</definedName>
    <definedName name="CBRDISEÑO">#REF!</definedName>
    <definedName name="CBWorkbookPriority" hidden="1">-1602700874</definedName>
    <definedName name="CC">#REF!</definedName>
    <definedName name="ccccc" localSheetId="2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20" hidden="1">{"TAB1",#N/A,TRUE,"GENERAL";"TAB2",#N/A,TRUE,"GENERAL";"TAB3",#N/A,TRUE,"GENERAL";"TAB4",#N/A,TRUE,"GENERAL";"TAB5",#N/A,TRUE,"GENERAL"}</definedName>
    <definedName name="ccccc" hidden="1">{"TAB1",#N/A,TRUE,"GENERAL";"TAB2",#N/A,TRUE,"GENERAL";"TAB3",#N/A,TRUE,"GENERAL";"TAB4",#N/A,TRUE,"GENERAL";"TAB5",#N/A,TRUE,"GENERAL"}</definedName>
    <definedName name="CCCCCC" localSheetId="21">#REF!</definedName>
    <definedName name="CCCCCC" localSheetId="7">#REF!</definedName>
    <definedName name="CCCCCC" localSheetId="8">#REF!</definedName>
    <definedName name="CCCCCC" localSheetId="9">#REF!</definedName>
    <definedName name="CCCCCC" localSheetId="10">#REF!</definedName>
    <definedName name="CCCCCC" localSheetId="11">#REF!</definedName>
    <definedName name="CCCCCC" localSheetId="12">#REF!</definedName>
    <definedName name="CCCCCC" localSheetId="13">#REF!</definedName>
    <definedName name="CCCCCC" localSheetId="14">#REF!</definedName>
    <definedName name="CCCCCC" localSheetId="15">#REF!</definedName>
    <definedName name="CCCCCC" localSheetId="16">#REF!</definedName>
    <definedName name="CCCCCC" localSheetId="17">#REF!</definedName>
    <definedName name="CCCCCC" localSheetId="18">#REF!</definedName>
    <definedName name="CCCCCC" localSheetId="19">#REF!</definedName>
    <definedName name="CCCCCC" localSheetId="2">#REF!</definedName>
    <definedName name="CCCCCC" localSheetId="3">#REF!</definedName>
    <definedName name="CCCCCC" localSheetId="4">#REF!</definedName>
    <definedName name="CCCCCC" localSheetId="5">#REF!</definedName>
    <definedName name="CCCCCC" localSheetId="6">#REF!</definedName>
    <definedName name="CCCCCC" localSheetId="20">#REF!</definedName>
    <definedName name="CCCCCC">#REF!</definedName>
    <definedName name="CCT">#REF!</definedName>
    <definedName name="ccto210" localSheetId="21">#REF!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20">#REF!</definedName>
    <definedName name="ccto210">#REF!</definedName>
    <definedName name="cd">#REF!</definedName>
    <definedName name="cdcdc" localSheetId="21"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20"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DIRECTO">#REF!</definedName>
    <definedName name="CE" localSheetId="7">#REF!</definedName>
    <definedName name="CE" localSheetId="8">#REF!</definedName>
    <definedName name="CE" localSheetId="9">#REF!</definedName>
    <definedName name="CE" localSheetId="10">#REF!</definedName>
    <definedName name="CE" localSheetId="11">#REF!</definedName>
    <definedName name="CE" localSheetId="12">#REF!</definedName>
    <definedName name="CE" localSheetId="13">#REF!</definedName>
    <definedName name="CE" localSheetId="14">#REF!</definedName>
    <definedName name="CE" localSheetId="15">#REF!</definedName>
    <definedName name="CE" localSheetId="16">#REF!</definedName>
    <definedName name="CE" localSheetId="17">#REF!</definedName>
    <definedName name="CE" localSheetId="18">#REF!</definedName>
    <definedName name="CE" localSheetId="19">#REF!</definedName>
    <definedName name="CE" localSheetId="2">#REF!</definedName>
    <definedName name="CE" localSheetId="3">#REF!</definedName>
    <definedName name="CE" localSheetId="4">#REF!</definedName>
    <definedName name="CE" localSheetId="5">#REF!</definedName>
    <definedName name="CE" localSheetId="6">#REF!</definedName>
    <definedName name="CE" localSheetId="20">#REF!</definedName>
    <definedName name="CE" localSheetId="23">#REF!</definedName>
    <definedName name="CE" localSheetId="25">#REF!</definedName>
    <definedName name="CE">#REF!</definedName>
    <definedName name="ceerf" localSheetId="2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20" hidden="1">{"TAB1",#N/A,TRUE,"GENERAL";"TAB2",#N/A,TRUE,"GENERAL";"TAB3",#N/A,TRUE,"GENERAL";"TAB4",#N/A,TRUE,"GENERAL";"TAB5",#N/A,TRUE,"GENERAL"}</definedName>
    <definedName name="ceerf" hidden="1">{"TAB1",#N/A,TRUE,"GENERAL";"TAB2",#N/A,TRUE,"GENERAL";"TAB3",#N/A,TRUE,"GENERAL";"TAB4",#N/A,TRUE,"GENERAL";"TAB5",#N/A,TRUE,"GENERAL"}</definedName>
    <definedName name="CEMENTO" localSheetId="21">#REF!</definedName>
    <definedName name="CEMENTO" localSheetId="7">#REF!</definedName>
    <definedName name="CEMENTO" localSheetId="8">#REF!</definedName>
    <definedName name="CEMENTO" localSheetId="9">#REF!</definedName>
    <definedName name="CEMENTO" localSheetId="10">#REF!</definedName>
    <definedName name="CEMENTO" localSheetId="11">#REF!</definedName>
    <definedName name="CEMENTO" localSheetId="12">#REF!</definedName>
    <definedName name="CEMENTO" localSheetId="13">#REF!</definedName>
    <definedName name="CEMENTO" localSheetId="14">#REF!</definedName>
    <definedName name="CEMENTO" localSheetId="15">#REF!</definedName>
    <definedName name="CEMENTO" localSheetId="16">#REF!</definedName>
    <definedName name="CEMENTO" localSheetId="17">#REF!</definedName>
    <definedName name="CEMENTO" localSheetId="18">#REF!</definedName>
    <definedName name="CEMENTO" localSheetId="19">#REF!</definedName>
    <definedName name="CEMENTO" localSheetId="2">#REF!</definedName>
    <definedName name="CEMENTO" localSheetId="3">#REF!</definedName>
    <definedName name="CEMENTO" localSheetId="4">#REF!</definedName>
    <definedName name="CEMENTO" localSheetId="5">#REF!</definedName>
    <definedName name="CEMENTO" localSheetId="6">#REF!</definedName>
    <definedName name="CEMENTO" localSheetId="20">#REF!</definedName>
    <definedName name="CEMENTO">#REF!</definedName>
    <definedName name="Cerrajeria">#REF!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CLOPEO">#REF!</definedName>
    <definedName name="CINTA">#REF!</definedName>
    <definedName name="cintapvc">#REF!</definedName>
    <definedName name="CISNEROS">#REF!</definedName>
    <definedName name="Ciudade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_PROYECTO">#REF!</definedName>
    <definedName name="CODIGO_PROYECTO_Y_CLASE">#REF!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lumna">#REF!</definedName>
    <definedName name="Com">#REF!</definedName>
    <definedName name="Combustible">#REF!</definedName>
    <definedName name="COMIDA">#REF!</definedName>
    <definedName name="Compresores">#REF!</definedName>
    <definedName name="conc3000">502500</definedName>
    <definedName name="conc3500">820000</definedName>
    <definedName name="CONCRETO1">#REF!</definedName>
    <definedName name="CONCRETO2">#REF!</definedName>
    <definedName name="CONCRETO3">#REF!</definedName>
    <definedName name="CONCRETO5">#REF!</definedName>
    <definedName name="CONCRETO6">#REF!</definedName>
    <definedName name="CONCRETOC">#REF!</definedName>
    <definedName name="Concretos">#REF!</definedName>
    <definedName name="ConseqCat">0</definedName>
    <definedName name="ConseqForMitRisk">3</definedName>
    <definedName name="CONT">#REF!</definedName>
    <definedName name="Contratante">#REF!</definedName>
    <definedName name="CONTRATO">#REF!</definedName>
    <definedName name="COPIA" localSheetId="21">'APU CAP #'!ERR</definedName>
    <definedName name="COPIA" localSheetId="7">'APU CAP 10'!ERR</definedName>
    <definedName name="COPIA" localSheetId="8">'APU CAP 11'!ERR</definedName>
    <definedName name="COPIA" localSheetId="9">'APU CAP 12'!ERR</definedName>
    <definedName name="COPIA" localSheetId="10">'APU CAP 13'!ERR</definedName>
    <definedName name="COPIA" localSheetId="11">'APU CAP 14'!ERR</definedName>
    <definedName name="COPIA" localSheetId="12">'APU CAP 15'!ERR</definedName>
    <definedName name="COPIA" localSheetId="13">'APU CAP 16'!ERR</definedName>
    <definedName name="COPIA" localSheetId="14">'APU CAP 17'!ERR</definedName>
    <definedName name="COPIA" localSheetId="15">'APU CAP 18'!ERR</definedName>
    <definedName name="COPIA" localSheetId="16">'APU CAP 19'!ERR</definedName>
    <definedName name="COPIA" localSheetId="17">'APU CAP 21'!ERR</definedName>
    <definedName name="COPIA" localSheetId="18">'APU CAP 22'!ERR</definedName>
    <definedName name="COPIA" localSheetId="19">'APU CAP 23'!ERR</definedName>
    <definedName name="COPIA" localSheetId="2">'APU CAP 3'!ERR</definedName>
    <definedName name="COPIA" localSheetId="3">'APU CAP 4'!ERR</definedName>
    <definedName name="COPIA" localSheetId="4">'APU CAP 5'!ERR</definedName>
    <definedName name="COPIA" localSheetId="5">'APU CAP 7'!ERR</definedName>
    <definedName name="COPIA" localSheetId="6">'APU CAP 8'!ERR</definedName>
    <definedName name="COPIA" localSheetId="20">'APU CAP CERT'!ERR</definedName>
    <definedName name="COPIA">[0]!ERR</definedName>
    <definedName name="COPIA1">#REF!</definedName>
    <definedName name="COPIA2">#REF!</definedName>
    <definedName name="copiao4" localSheetId="21">'APU CAP #'!ERR</definedName>
    <definedName name="copiao4" localSheetId="7">'APU CAP 10'!ERR</definedName>
    <definedName name="copiao4" localSheetId="8">'APU CAP 11'!ERR</definedName>
    <definedName name="copiao4" localSheetId="9">'APU CAP 12'!ERR</definedName>
    <definedName name="copiao4" localSheetId="10">'APU CAP 13'!ERR</definedName>
    <definedName name="copiao4" localSheetId="11">'APU CAP 14'!ERR</definedName>
    <definedName name="copiao4" localSheetId="12">'APU CAP 15'!ERR</definedName>
    <definedName name="copiao4" localSheetId="13">'APU CAP 16'!ERR</definedName>
    <definedName name="copiao4" localSheetId="14">'APU CAP 17'!ERR</definedName>
    <definedName name="copiao4" localSheetId="15">'APU CAP 18'!ERR</definedName>
    <definedName name="copiao4" localSheetId="16">'APU CAP 19'!ERR</definedName>
    <definedName name="copiao4" localSheetId="17">'APU CAP 21'!ERR</definedName>
    <definedName name="copiao4" localSheetId="18">'APU CAP 22'!ERR</definedName>
    <definedName name="copiao4" localSheetId="19">'APU CAP 23'!ERR</definedName>
    <definedName name="copiao4" localSheetId="2">'APU CAP 3'!ERR</definedName>
    <definedName name="copiao4" localSheetId="3">'APU CAP 4'!ERR</definedName>
    <definedName name="copiao4" localSheetId="4">'APU CAP 5'!ERR</definedName>
    <definedName name="copiao4" localSheetId="5">'APU CAP 7'!ERR</definedName>
    <definedName name="copiao4" localSheetId="6">'APU CAP 8'!ERR</definedName>
    <definedName name="copiao4" localSheetId="20">'APU CAP CERT'!ERR</definedName>
    <definedName name="copiao4">[0]!ERR</definedName>
    <definedName name="corri" localSheetId="21">'APU CAP #'!ERR</definedName>
    <definedName name="corri" localSheetId="7">'APU CAP 10'!ERR</definedName>
    <definedName name="corri" localSheetId="8">'APU CAP 11'!ERR</definedName>
    <definedName name="corri" localSheetId="9">'APU CAP 12'!ERR</definedName>
    <definedName name="corri" localSheetId="10">'APU CAP 13'!ERR</definedName>
    <definedName name="corri" localSheetId="11">'APU CAP 14'!ERR</definedName>
    <definedName name="corri" localSheetId="12">'APU CAP 15'!ERR</definedName>
    <definedName name="corri" localSheetId="13">'APU CAP 16'!ERR</definedName>
    <definedName name="corri" localSheetId="14">'APU CAP 17'!ERR</definedName>
    <definedName name="corri" localSheetId="15">'APU CAP 18'!ERR</definedName>
    <definedName name="corri" localSheetId="16">'APU CAP 19'!ERR</definedName>
    <definedName name="corri" localSheetId="17">'APU CAP 21'!ERR</definedName>
    <definedName name="corri" localSheetId="18">'APU CAP 22'!ERR</definedName>
    <definedName name="corri" localSheetId="19">'APU CAP 23'!ERR</definedName>
    <definedName name="corri" localSheetId="2">'APU CAP 3'!ERR</definedName>
    <definedName name="corri" localSheetId="3">'APU CAP 4'!ERR</definedName>
    <definedName name="corri" localSheetId="4">'APU CAP 5'!ERR</definedName>
    <definedName name="corri" localSheetId="5">'APU CAP 7'!ERR</definedName>
    <definedName name="corri" localSheetId="6">'APU CAP 8'!ERR</definedName>
    <definedName name="corri" localSheetId="20">'APU CAP CERT'!ERR</definedName>
    <definedName name="corri">[0]!ERR</definedName>
    <definedName name="COSTO_FRENTE">#REF!</definedName>
    <definedName name="costo2" hidden="1">#REF!</definedName>
    <definedName name="COSTODIRECTO" localSheetId="21">#REF!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20">#REF!</definedName>
    <definedName name="COSTODIRECTO">#REF!</definedName>
    <definedName name="COSTOS">#REF!</definedName>
    <definedName name="cr" hidden="1">{#N/A,#N/A,FALSE,"310.1";#N/A,#N/A,FALSE,"321.1";#N/A,#N/A,FALSE,"320.3";#N/A,#N/A,FALSE,"330.1"}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s">#REF!</definedName>
    <definedName name="CS_AVG_SIZE">#REF!</definedName>
    <definedName name="CS_WELDING">#REF!</definedName>
    <definedName name="CTA" localSheetId="21">#REF!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20">#REF!</definedName>
    <definedName name="CTA">#REF!</definedName>
    <definedName name="CTE">#REF!</definedName>
    <definedName name="CTR">#REF!</definedName>
    <definedName name="CTRPAG">#REF!</definedName>
    <definedName name="cuadrilla">#REF!</definedName>
    <definedName name="Cuadrillas">#REF!</definedName>
    <definedName name="CUAL" localSheetId="21">'APU CAP #'!ERR</definedName>
    <definedName name="CUAL" localSheetId="7">'APU CAP 10'!ERR</definedName>
    <definedName name="CUAL" localSheetId="8">'APU CAP 11'!ERR</definedName>
    <definedName name="CUAL" localSheetId="9">'APU CAP 12'!ERR</definedName>
    <definedName name="CUAL" localSheetId="10">'APU CAP 13'!ERR</definedName>
    <definedName name="CUAL" localSheetId="11">'APU CAP 14'!ERR</definedName>
    <definedName name="CUAL" localSheetId="12">'APU CAP 15'!ERR</definedName>
    <definedName name="CUAL" localSheetId="13">'APU CAP 16'!ERR</definedName>
    <definedName name="CUAL" localSheetId="14">'APU CAP 17'!ERR</definedName>
    <definedName name="CUAL" localSheetId="15">'APU CAP 18'!ERR</definedName>
    <definedName name="CUAL" localSheetId="16">'APU CAP 19'!ERR</definedName>
    <definedName name="CUAL" localSheetId="17">'APU CAP 21'!ERR</definedName>
    <definedName name="CUAL" localSheetId="18">'APU CAP 22'!ERR</definedName>
    <definedName name="CUAL" localSheetId="19">'APU CAP 23'!ERR</definedName>
    <definedName name="CUAL" localSheetId="2">'APU CAP 3'!ERR</definedName>
    <definedName name="CUAL" localSheetId="3">'APU CAP 4'!ERR</definedName>
    <definedName name="CUAL" localSheetId="4">'APU CAP 5'!ERR</definedName>
    <definedName name="CUAL" localSheetId="5">'APU CAP 7'!ERR</definedName>
    <definedName name="CUAL" localSheetId="6">'APU CAP 8'!ERR</definedName>
    <definedName name="CUAL" localSheetId="20">'APU CAP CERT'!ERR</definedName>
    <definedName name="CUAL">[0]!ERR</definedName>
    <definedName name="Cubierta">#REF!</definedName>
    <definedName name="CUBS" localSheetId="21">#REF!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20">#REF!</definedName>
    <definedName name="CUBS">#REF!</definedName>
    <definedName name="CUNET" localSheetId="21"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20" hidden="1">{"via1",#N/A,TRUE,"general";"via2",#N/A,TRUE,"general";"via3",#N/A,TRUE,"general"}</definedName>
    <definedName name="CUNET" hidden="1">{"via1",#N/A,TRUE,"general";"via2",#N/A,TRUE,"general";"via3",#N/A,TRUE,"general"}</definedName>
    <definedName name="Customize">#REF!</definedName>
    <definedName name="cv" localSheetId="21">#REF!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20">#REF!</definedName>
    <definedName name="cv">#REF!</definedName>
    <definedName name="CVa">#REF!</definedName>
    <definedName name="cvbcvbf" hidden="1">{#N/A,#N/A,TRUE,"INGENIERIA";#N/A,#N/A,TRUE,"COMPRAS";#N/A,#N/A,TRUE,"DIRECCION";#N/A,#N/A,TRUE,"RESUMEN"}</definedName>
    <definedName name="cvfvd" localSheetId="21"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20" hidden="1">{"via1",#N/A,TRUE,"general";"via2",#N/A,TRUE,"general";"via3",#N/A,TRUE,"general"}</definedName>
    <definedName name="cvfvd" hidden="1">{"via1",#N/A,TRUE,"general";"via2",#N/A,TRUE,"general";"via3",#N/A,TRUE,"general"}</definedName>
    <definedName name="cvn" localSheetId="21"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20" hidden="1">{"TAB1",#N/A,TRUE,"GENERAL";"TAB2",#N/A,TRUE,"GENERAL";"TAB3",#N/A,TRUE,"GENERAL";"TAB4",#N/A,TRUE,"GENERAL";"TAB5",#N/A,TRUE,"GENERAL"}</definedName>
    <definedName name="cvn" hidden="1">{"TAB1",#N/A,TRUE,"GENERAL";"TAB2",#N/A,TRUE,"GENERAL";"TAB3",#N/A,TRUE,"GENERAL";"TAB4",#N/A,TRUE,"GENERAL";"TAB5",#N/A,TRUE,"GENERAL"}</definedName>
    <definedName name="CVXC" localSheetId="21"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20" hidden="1">{"via1",#N/A,TRUE,"general";"via2",#N/A,TRUE,"general";"via3",#N/A,TRUE,"general"}</definedName>
    <definedName name="CVXC" hidden="1">{"via1",#N/A,TRUE,"general";"via2",#N/A,TRUE,"general";"via3",#N/A,TRUE,"general"}</definedName>
    <definedName name="d" localSheetId="21"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2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klnfñadkn">#REF!</definedName>
    <definedName name="daknfiahe">#REF!</definedName>
    <definedName name="DANODO">#REF!</definedName>
    <definedName name="DANODOF">#REF!</definedName>
    <definedName name="DANODOFT">#REF!</definedName>
    <definedName name="dario" localSheetId="21">#REF!</definedName>
    <definedName name="dario" localSheetId="7">#REF!</definedName>
    <definedName name="dario" localSheetId="8">#REF!</definedName>
    <definedName name="dario" localSheetId="9">#REF!</definedName>
    <definedName name="dario" localSheetId="10">#REF!</definedName>
    <definedName name="dario" localSheetId="11">#REF!</definedName>
    <definedName name="dario" localSheetId="12">#REF!</definedName>
    <definedName name="dario" localSheetId="13">#REF!</definedName>
    <definedName name="dario" localSheetId="14">#REF!</definedName>
    <definedName name="dario" localSheetId="15">#REF!</definedName>
    <definedName name="dario" localSheetId="16">#REF!</definedName>
    <definedName name="dario" localSheetId="17">#REF!</definedName>
    <definedName name="dario" localSheetId="18">#REF!</definedName>
    <definedName name="dario" localSheetId="19">#REF!</definedName>
    <definedName name="dario" localSheetId="2">#REF!</definedName>
    <definedName name="dario" localSheetId="3">#REF!</definedName>
    <definedName name="dario" localSheetId="4">#REF!</definedName>
    <definedName name="dario" localSheetId="5">#REF!</definedName>
    <definedName name="dario" localSheetId="6">#REF!</definedName>
    <definedName name="dario" localSheetId="20">#REF!</definedName>
    <definedName name="dario">#REF!</definedName>
    <definedName name="DASD" localSheetId="21"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2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1">#REF!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20">#REF!</definedName>
    <definedName name="datos">#REF!</definedName>
    <definedName name="Datos_SW_G1">#REF!</definedName>
    <definedName name="Datos_SW_G2">#REF!</definedName>
    <definedName name="DBASE1">#REF!</definedName>
    <definedName name="DBASE2">#REF!</definedName>
    <definedName name="DBASE3">#REF!</definedName>
    <definedName name="dbfdfbi" localSheetId="2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20" hidden="1">{"TAB1",#N/A,TRUE,"GENERAL";"TAB2",#N/A,TRUE,"GENERAL";"TAB3",#N/A,TRUE,"GENERAL";"TAB4",#N/A,TRUE,"GENERAL";"TAB5",#N/A,TRUE,"GENERAL"}</definedName>
    <definedName name="dbfdfbi" hidden="1">{"TAB1",#N/A,TRUE,"GENERAL";"TAB2",#N/A,TRUE,"GENERAL";"TAB3",#N/A,TRUE,"GENERAL";"TAB4",#N/A,TRUE,"GENERAL";"TAB5",#N/A,TRUE,"GENERAL"}</definedName>
    <definedName name="Dbgcm" localSheetId="21">#REF!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20">#REF!</definedName>
    <definedName name="Dbgcm">#REF!</definedName>
    <definedName name="dc">#REF!</definedName>
    <definedName name="Dcacm" localSheetId="21">#REF!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20">#REF!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1"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20" hidden="1">{"via1",#N/A,TRUE,"general";"via2",#N/A,TRUE,"general";"via3",#N/A,TRUE,"general"}</definedName>
    <definedName name="DCSDCTV" hidden="1">{"via1",#N/A,TRUE,"general";"via2",#N/A,TRUE,"general";"via3",#N/A,TRUE,"general"}</definedName>
    <definedName name="dd" localSheetId="21">#REF!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20">#REF!</definedName>
    <definedName name="dd">#REF!</definedName>
    <definedName name="ddd" localSheetId="21"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2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1"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20" hidden="1">{"via1",#N/A,TRUE,"general";"via2",#N/A,TRUE,"general";"via3",#N/A,TRUE,"general"}</definedName>
    <definedName name="ddddt" hidden="1">{"via1",#N/A,TRUE,"general";"via2",#N/A,TRUE,"general";"via3",#N/A,TRUE,"general"}</definedName>
    <definedName name="ddewdw" localSheetId="2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20" hidden="1">{"TAB1",#N/A,TRUE,"GENERAL";"TAB2",#N/A,TRUE,"GENERAL";"TAB3",#N/A,TRUE,"GENERAL";"TAB4",#N/A,TRUE,"GENERAL";"TAB5",#N/A,TRUE,"GENERAL"}</definedName>
    <definedName name="ddewdw"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0" hidden="1">{"TAB1",#N/A,TRUE,"GENERAL";"TAB2",#N/A,TRUE,"GENERAL";"TAB3",#N/A,TRUE,"GENERAL";"TAB4",#N/A,TRUE,"GENERAL";"TAB5",#N/A,TRUE,"GENERAL"}</definedName>
    <definedName name="ddfdh"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20" hidden="1">{"TAB1",#N/A,TRUE,"GENERAL";"TAB2",#N/A,TRUE,"GENERAL";"TAB3",#N/A,TRUE,"GENERAL";"TAB4",#N/A,TRUE,"GENERAL";"TAB5",#N/A,TRUE,"GENERAL"}</definedName>
    <definedName name="deded" hidden="1">{"TAB1",#N/A,TRUE,"GENERAL";"TAB2",#N/A,TRUE,"GENERAL";"TAB3",#N/A,TRUE,"GENERAL";"TAB4",#N/A,TRUE,"GENERAL";"TAB5",#N/A,TRUE,"GENERAL"}</definedName>
    <definedName name="defd" localSheetId="21"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20" hidden="1">{"via1",#N/A,TRUE,"general";"via2",#N/A,TRUE,"general";"via3",#N/A,TRUE,"general"}</definedName>
    <definedName name="defd" hidden="1">{"via1",#N/A,TRUE,"general";"via2",#N/A,TRUE,"general";"via3",#N/A,TRUE,"general"}</definedName>
    <definedName name="demanto" localSheetId="21">#REF!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20">#REF!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PTO">#REF!</definedName>
    <definedName name="DERF" hidden="1">{#N/A,#N/A,FALSE,"310.1";#N/A,#N/A,FALSE,"321.1";#N/A,#N/A,FALSE,"320.3";#N/A,#N/A,FALSE,"330.1"}</definedName>
    <definedName name="DERFE">#REF!</definedName>
    <definedName name="DES_HERRAMIENTAS">#REF!</definedName>
    <definedName name="DES_MATERIALES">#REF!</definedName>
    <definedName name="desarrolladas">#REF!,#REF!,#REF!,#REF!</definedName>
    <definedName name="desc_rps">#REF!</definedName>
    <definedName name="DESCAP">#REF!</definedName>
    <definedName name="descapote">#REF!</definedName>
    <definedName name="DESCUENTOS">#REF!</definedName>
    <definedName name="DESCUENTOSS">#REF!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1">#REF!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20">#REF!</definedName>
    <definedName name="DEX">#REF!</definedName>
    <definedName name="DF">#REF!</definedName>
    <definedName name="dfa" localSheetId="21"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20" hidden="1">{"TAB1",#N/A,TRUE,"GENERAL";"TAB2",#N/A,TRUE,"GENERAL";"TAB3",#N/A,TRUE,"GENERAL";"TAB4",#N/A,TRUE,"GENERAL";"TAB5",#N/A,TRUE,"GENERAL"}</definedName>
    <definedName name="dfa"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0" hidden="1">{"TAB1",#N/A,TRUE,"GENERAL";"TAB2",#N/A,TRUE,"GENERAL";"TAB3",#N/A,TRUE,"GENERAL";"TAB4",#N/A,TRUE,"GENERAL";"TAB5",#N/A,TRUE,"GENERAL"}</definedName>
    <definedName name="dfasd" hidden="1">{"TAB1",#N/A,TRUE,"GENERAL";"TAB2",#N/A,TRUE,"GENERAL";"TAB3",#N/A,TRUE,"GENERAL";"TAB4",#N/A,TRUE,"GENERAL";"TAB5",#N/A,TRUE,"GENERAL"}</definedName>
    <definedName name="DFBNJ" localSheetId="21"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20" hidden="1">{"via1",#N/A,TRUE,"general";"via2",#N/A,TRUE,"general";"via3",#N/A,TRUE,"general"}</definedName>
    <definedName name="DFBNJ" hidden="1">{"via1",#N/A,TRUE,"general";"via2",#N/A,TRUE,"general";"via3",#N/A,TRUE,"general"}</definedName>
    <definedName name="dfds" localSheetId="21"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20" hidden="1">{"TAB1",#N/A,TRUE,"GENERAL";"TAB2",#N/A,TRUE,"GENERAL";"TAB3",#N/A,TRUE,"GENERAL";"TAB4",#N/A,TRUE,"GENERAL";"TAB5",#N/A,TRUE,"GENERAL"}</definedName>
    <definedName name="dfds" hidden="1">{"TAB1",#N/A,TRUE,"GENERAL";"TAB2",#N/A,TRUE,"GENERAL";"TAB3",#N/A,TRUE,"GENERAL";"TAB4",#N/A,TRUE,"GENERAL";"TAB5",#N/A,TRUE,"GENERAL"}</definedName>
    <definedName name="dfdsfi" localSheetId="21"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20" hidden="1">{"via1",#N/A,TRUE,"general";"via2",#N/A,TRUE,"general";"via3",#N/A,TRUE,"general"}</definedName>
    <definedName name="dfdsfi" hidden="1">{"via1",#N/A,TRUE,"general";"via2",#N/A,TRUE,"general";"via3",#N/A,TRUE,"general"}</definedName>
    <definedName name="dffffe" localSheetId="2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20" hidden="1">{"TAB1",#N/A,TRUE,"GENERAL";"TAB2",#N/A,TRUE,"GENERAL";"TAB3",#N/A,TRUE,"GENERAL";"TAB4",#N/A,TRUE,"GENERAL";"TAB5",#N/A,TRUE,"GENERAL"}</definedName>
    <definedName name="dffffe" hidden="1">{"TAB1",#N/A,TRUE,"GENERAL";"TAB2",#N/A,TRUE,"GENERAL";"TAB3",#N/A,TRUE,"GENERAL";"TAB4",#N/A,TRUE,"GENERAL";"TAB5",#N/A,TRUE,"GENERAL"}</definedName>
    <definedName name="DFG" localSheetId="21"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20" hidden="1">{"via1",#N/A,TRUE,"general";"via2",#N/A,TRUE,"general";"via3",#N/A,TRUE,"general"}</definedName>
    <definedName name="DFG" hidden="1">{"via1",#N/A,TRUE,"general";"via2",#N/A,TRUE,"general";"via3",#N/A,TRUE,"general"}</definedName>
    <definedName name="DFGBHJ" localSheetId="21"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20" hidden="1">{"via1",#N/A,TRUE,"general";"via2",#N/A,TRUE,"general";"via3",#N/A,TRUE,"general"}</definedName>
    <definedName name="DFGBHJ" hidden="1">{"via1",#N/A,TRUE,"general";"via2",#N/A,TRUE,"general";"via3",#N/A,TRUE,"general"}</definedName>
    <definedName name="DFGDFG" localSheetId="21"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20" hidden="1">{"via1",#N/A,TRUE,"general";"via2",#N/A,TRUE,"general";"via3",#N/A,TRUE,"general"}</definedName>
    <definedName name="DFGDFG" hidden="1">{"via1",#N/A,TRUE,"general";"via2",#N/A,TRUE,"general";"via3",#N/A,TRUE,"general"}</definedName>
    <definedName name="DFGDYYB" localSheetId="2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20" hidden="1">{"TAB1",#N/A,TRUE,"GENERAL";"TAB2",#N/A,TRUE,"GENERAL";"TAB3",#N/A,TRUE,"GENERAL";"TAB4",#N/A,TRUE,"GENERAL";"TAB5",#N/A,TRUE,"GENERAL"}</definedName>
    <definedName name="DFGDYYB" hidden="1">{"TAB1",#N/A,TRUE,"GENERAL";"TAB2",#N/A,TRUE,"GENERAL";"TAB3",#N/A,TRUE,"GENERAL";"TAB4",#N/A,TRUE,"GENERAL";"TAB5",#N/A,TRUE,"GENERAL"}</definedName>
    <definedName name="dfgf" localSheetId="21"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20" hidden="1">{"via1",#N/A,TRUE,"general";"via2",#N/A,TRUE,"general";"via3",#N/A,TRUE,"general"}</definedName>
    <definedName name="dfgf" hidden="1">{"via1",#N/A,TRUE,"general";"via2",#N/A,TRUE,"general";"via3",#N/A,TRUE,"general"}</definedName>
    <definedName name="DFGFBOP" localSheetId="2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20" hidden="1">{"TAB1",#N/A,TRUE,"GENERAL";"TAB2",#N/A,TRUE,"GENERAL";"TAB3",#N/A,TRUE,"GENERAL";"TAB4",#N/A,TRUE,"GENERAL";"TAB5",#N/A,TRUE,"GENERAL"}</definedName>
    <definedName name="DFGFBOP"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0" hidden="1">{"TAB1",#N/A,TRUE,"GENERAL";"TAB2",#N/A,TRUE,"GENERAL";"TAB3",#N/A,TRUE,"GENERAL";"TAB4",#N/A,TRUE,"GENERAL";"TAB5",#N/A,TRUE,"GENERAL"}</definedName>
    <definedName name="DFGFDG" hidden="1">{"TAB1",#N/A,TRUE,"GENERAL";"TAB2",#N/A,TRUE,"GENERAL";"TAB3",#N/A,TRUE,"GENERAL";"TAB4",#N/A,TRUE,"GENERAL";"TAB5",#N/A,TRUE,"GENERAL"}</definedName>
    <definedName name="DFGV" localSheetId="21"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20" hidden="1">{"TAB1",#N/A,TRUE,"GENERAL";"TAB2",#N/A,TRUE,"GENERAL";"TAB3",#N/A,TRUE,"GENERAL";"TAB4",#N/A,TRUE,"GENERAL";"TAB5",#N/A,TRUE,"GENERAL"}</definedName>
    <definedName name="DFGV"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0" hidden="1">{"TAB1",#N/A,TRUE,"GENERAL";"TAB2",#N/A,TRUE,"GENERAL";"TAB3",#N/A,TRUE,"GENERAL";"TAB4",#N/A,TRUE,"GENERAL";"TAB5",#N/A,TRUE,"GENERAL"}</definedName>
    <definedName name="dfgypuj" hidden="1">{"TAB1",#N/A,TRUE,"GENERAL";"TAB2",#N/A,TRUE,"GENERAL";"TAB3",#N/A,TRUE,"GENERAL";"TAB4",#N/A,TRUE,"GENERAL";"TAB5",#N/A,TRUE,"GENERAL"}</definedName>
    <definedName name="dfh" localSheetId="21"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20" hidden="1">{"TAB1",#N/A,TRUE,"GENERAL";"TAB2",#N/A,TRUE,"GENERAL";"TAB3",#N/A,TRUE,"GENERAL";"TAB4",#N/A,TRUE,"GENERAL";"TAB5",#N/A,TRUE,"GENERAL"}</definedName>
    <definedName name="dfh" hidden="1">{"TAB1",#N/A,TRUE,"GENERAL";"TAB2",#N/A,TRUE,"GENERAL";"TAB3",#N/A,TRUE,"GENERAL";"TAB4",#N/A,TRUE,"GENERAL";"TAB5",#N/A,TRUE,"GENERAL"}</definedName>
    <definedName name="dfhdr" localSheetId="21"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20" hidden="1">{"via1",#N/A,TRUE,"general";"via2",#N/A,TRUE,"general";"via3",#N/A,TRUE,"general"}</definedName>
    <definedName name="dfhdr" hidden="1">{"via1",#N/A,TRUE,"general";"via2",#N/A,TRUE,"general";"via3",#N/A,TRUE,"general"}</definedName>
    <definedName name="dfhgh" localSheetId="21"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20" hidden="1">{"via1",#N/A,TRUE,"general";"via2",#N/A,TRUE,"general";"via3",#N/A,TRUE,"general"}</definedName>
    <definedName name="dfhgh" hidden="1">{"via1",#N/A,TRUE,"general";"via2",#N/A,TRUE,"general";"via3",#N/A,TRUE,"general"}</definedName>
    <definedName name="dfj" localSheetId="21"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2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1"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20" hidden="1">{"via1",#N/A,TRUE,"general";"via2",#N/A,TRUE,"general";"via3",#N/A,TRUE,"general"}</definedName>
    <definedName name="DFRFRF" hidden="1">{"via1",#N/A,TRUE,"general";"via2",#N/A,TRUE,"general";"via3",#N/A,TRUE,"general"}</definedName>
    <definedName name="DFSGF">#REF!</definedName>
    <definedName name="DFVUI" localSheetId="21"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20" hidden="1">{"via1",#N/A,TRUE,"general";"via2",#N/A,TRUE,"general";"via3",#N/A,TRUE,"general"}</definedName>
    <definedName name="DFVUI" hidden="1">{"via1",#N/A,TRUE,"general";"via2",#N/A,TRUE,"general";"via3",#N/A,TRUE,"general"}</definedName>
    <definedName name="dg" localSheetId="21"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20" hidden="1">{"via1",#N/A,TRUE,"general";"via2",#N/A,TRUE,"general";"via3",#N/A,TRUE,"general"}</definedName>
    <definedName name="dg" hidden="1">{"via1",#N/A,TRUE,"general";"via2",#N/A,TRUE,"general";"via3",#N/A,TRUE,"general"}</definedName>
    <definedName name="dgdgr" localSheetId="21"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20" hidden="1">{"via1",#N/A,TRUE,"general";"via2",#N/A,TRUE,"general";"via3",#N/A,TRUE,"general"}</definedName>
    <definedName name="dgdgr" hidden="1">{"via1",#N/A,TRUE,"general";"via2",#N/A,TRUE,"general";"via3",#N/A,TRUE,"general"}</definedName>
    <definedName name="dgfd" localSheetId="21"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20" hidden="1">{"TAB1",#N/A,TRUE,"GENERAL";"TAB2",#N/A,TRUE,"GENERAL";"TAB3",#N/A,TRUE,"GENERAL";"TAB4",#N/A,TRUE,"GENERAL";"TAB5",#N/A,TRUE,"GENERAL"}</definedName>
    <definedName name="dgfd" hidden="1">{"TAB1",#N/A,TRUE,"GENERAL";"TAB2",#N/A,TRUE,"GENERAL";"TAB3",#N/A,TRUE,"GENERAL";"TAB4",#N/A,TRUE,"GENERAL";"TAB5",#N/A,TRUE,"GENERAL"}</definedName>
    <definedName name="DGFDFVSDF" localSheetId="21"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20" hidden="1">{"via1",#N/A,TRUE,"general";"via2",#N/A,TRUE,"general";"via3",#N/A,TRUE,"general"}</definedName>
    <definedName name="DGFDFVSDF" hidden="1">{"via1",#N/A,TRUE,"general";"via2",#N/A,TRUE,"general";"via3",#N/A,TRUE,"general"}</definedName>
    <definedName name="dgfdg" localSheetId="21"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20" hidden="1">{"via1",#N/A,TRUE,"general";"via2",#N/A,TRUE,"general";"via3",#N/A,TRUE,"general"}</definedName>
    <definedName name="dgfdg" hidden="1">{"via1",#N/A,TRUE,"general";"via2",#N/A,TRUE,"general";"via3",#N/A,TRUE,"general"}</definedName>
    <definedName name="DGFG" localSheetId="21"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20" hidden="1">{"via1",#N/A,TRUE,"general";"via2",#N/A,TRUE,"general";"via3",#N/A,TRUE,"general"}</definedName>
    <definedName name="DGFG" hidden="1">{"via1",#N/A,TRUE,"general";"via2",#N/A,TRUE,"general";"via3",#N/A,TRUE,"general"}</definedName>
    <definedName name="dgfsado" localSheetId="2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20"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20" hidden="1">{"TAB1",#N/A,TRUE,"GENERAL";"TAB2",#N/A,TRUE,"GENERAL";"TAB3",#N/A,TRUE,"GENERAL";"TAB4",#N/A,TRUE,"GENERAL";"TAB5",#N/A,TRUE,"GENERAL"}</definedName>
    <definedName name="dgrdeb" hidden="1">{"TAB1",#N/A,TRUE,"GENERAL";"TAB2",#N/A,TRUE,"GENERAL";"TAB3",#N/A,TRUE,"GENERAL";"TAB4",#N/A,TRUE,"GENERAL";"TAB5",#N/A,TRUE,"GENERAL"}</definedName>
    <definedName name="dgreg" localSheetId="21"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20" hidden="1">{"via1",#N/A,TRUE,"general";"via2",#N/A,TRUE,"general";"via3",#N/A,TRUE,"general"}</definedName>
    <definedName name="dgreg" hidden="1">{"via1",#N/A,TRUE,"general";"via2",#N/A,TRUE,"general";"via3",#N/A,TRUE,"general"}</definedName>
    <definedName name="DH" localSheetId="21"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20" hidden="1">{"via1",#N/A,TRUE,"general";"via2",#N/A,TRUE,"general";"via3",#N/A,TRUE,"general"}</definedName>
    <definedName name="DH" hidden="1">{"via1",#N/A,TRUE,"general";"via2",#N/A,TRUE,"general";"via3",#N/A,TRUE,"general"}</definedName>
    <definedName name="dhdth" localSheetId="2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20" hidden="1">{"TAB1",#N/A,TRUE,"GENERAL";"TAB2",#N/A,TRUE,"GENERAL";"TAB3",#N/A,TRUE,"GENERAL";"TAB4",#N/A,TRUE,"GENERAL";"TAB5",#N/A,TRUE,"GENERAL"}</definedName>
    <definedName name="dhdth" hidden="1">{"TAB1",#N/A,TRUE,"GENERAL";"TAB2",#N/A,TRUE,"GENERAL";"TAB3",#N/A,TRUE,"GENERAL";"TAB4",#N/A,TRUE,"GENERAL";"TAB5",#N/A,TRUE,"GENERAL"}</definedName>
    <definedName name="dhgh" localSheetId="21"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20"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AS_CALENDARIO_EN_EL_PROYECTO">#REF!</definedName>
    <definedName name="DIAS_EFECTIVOS_EN_EL_PROYECTO">#REF!</definedName>
    <definedName name="DIAS_RECURSO_CALENDARIO_EN_EL_PROYECTO">#REF!</definedName>
    <definedName name="DIAS_RECURSO_EFECTIVOS_EN_EL_PROYECTO">#REF!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2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ouh">#REF!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1"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20" hidden="1">{"via1",#N/A,TRUE,"general";"via2",#N/A,TRUE,"general";"via3",#N/A,TRUE,"general"}</definedName>
    <definedName name="dry" hidden="1">{"via1",#N/A,TRUE,"general";"via2",#N/A,TRUE,"general";"via3",#N/A,TRUE,"general"}</definedName>
    <definedName name="Drywall">#REF!</definedName>
    <definedName name="DS">#REF!</definedName>
    <definedName name="DSAD" localSheetId="21"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20" hidden="1">{"via1",#N/A,TRUE,"general";"via2",#N/A,TRUE,"general";"via3",#N/A,TRUE,"general"}</definedName>
    <definedName name="DSAD" hidden="1">{"via1",#N/A,TRUE,"general";"via2",#N/A,TRUE,"general";"via3",#N/A,TRUE,"general"}</definedName>
    <definedName name="dsadfp" localSheetId="2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20" hidden="1">{"TAB1",#N/A,TRUE,"GENERAL";"TAB2",#N/A,TRUE,"GENERAL";"TAB3",#N/A,TRUE,"GENERAL";"TAB4",#N/A,TRUE,"GENERAL";"TAB5",#N/A,TRUE,"GENERAL"}</definedName>
    <definedName name="dsadfp" hidden="1">{"TAB1",#N/A,TRUE,"GENERAL";"TAB2",#N/A,TRUE,"GENERAL";"TAB3",#N/A,TRUE,"GENERAL";"TAB4",#N/A,TRUE,"GENERAL";"TAB5",#N/A,TRUE,"GENERAL"}</definedName>
    <definedName name="Dsbcm" localSheetId="21">#REF!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20">#REF!</definedName>
    <definedName name="Dsbcm">#REF!</definedName>
    <definedName name="DsctoFondo">#REF!</definedName>
    <definedName name="DsctoPension">#REF!</definedName>
    <definedName name="DsctoSalud">#REF!</definedName>
    <definedName name="DSD" localSheetId="21"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20" hidden="1">{"via1",#N/A,TRUE,"general";"via2",#N/A,TRUE,"general";"via3",#N/A,TRUE,"general"}</definedName>
    <definedName name="DSD" hidden="1">{"via1",#N/A,TRUE,"general";"via2",#N/A,TRUE,"general";"via3",#N/A,TRUE,"general"}</definedName>
    <definedName name="dsdads4" localSheetId="2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20" hidden="1">{"TAB1",#N/A,TRUE,"GENERAL";"TAB2",#N/A,TRUE,"GENERAL";"TAB3",#N/A,TRUE,"GENERAL";"TAB4",#N/A,TRUE,"GENERAL";"TAB5",#N/A,TRUE,"GENERAL"}</definedName>
    <definedName name="dsdads4" hidden="1">{"TAB1",#N/A,TRUE,"GENERAL";"TAB2",#N/A,TRUE,"GENERAL";"TAB3",#N/A,TRUE,"GENERAL";"TAB4",#N/A,TRUE,"GENERAL";"TAB5",#N/A,TRUE,"GENERAL"}</definedName>
    <definedName name="DSF" localSheetId="21"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20" hidden="1">{"via1",#N/A,TRUE,"general";"via2",#N/A,TRUE,"general";"via3",#N/A,TRUE,"general"}</definedName>
    <definedName name="DSF" hidden="1">{"via1",#N/A,TRUE,"general";"via2",#N/A,TRUE,"general";"via3",#N/A,TRUE,"general"}</definedName>
    <definedName name="DSFCVTY" localSheetId="2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20" hidden="1">{"TAB1",#N/A,TRUE,"GENERAL";"TAB2",#N/A,TRUE,"GENERAL";"TAB3",#N/A,TRUE,"GENERAL";"TAB4",#N/A,TRUE,"GENERAL";"TAB5",#N/A,TRUE,"GENERAL"}</definedName>
    <definedName name="DSFCVTY" hidden="1">{"TAB1",#N/A,TRUE,"GENERAL";"TAB2",#N/A,TRUE,"GENERAL";"TAB3",#N/A,TRUE,"GENERAL";"TAB4",#N/A,TRUE,"GENERAL";"TAB5",#N/A,TRUE,"GENERAL"}</definedName>
    <definedName name="dsfg" localSheetId="21"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20" hidden="1">{"via1",#N/A,TRUE,"general";"via2",#N/A,TRUE,"general";"via3",#N/A,TRUE,"general"}</definedName>
    <definedName name="dsfg" hidden="1">{"via1",#N/A,TRUE,"general";"via2",#N/A,TRUE,"general";"via3",#N/A,TRUE,"general"}</definedName>
    <definedName name="dsfhgfdh" localSheetId="2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20" hidden="1">{"TAB1",#N/A,TRUE,"GENERAL";"TAB2",#N/A,TRUE,"GENERAL";"TAB3",#N/A,TRUE,"GENERAL";"TAB4",#N/A,TRUE,"GENERAL";"TAB5",#N/A,TRUE,"GENERAL"}</definedName>
    <definedName name="dsfhgfdh" hidden="1">{"TAB1",#N/A,TRUE,"GENERAL";"TAB2",#N/A,TRUE,"GENERAL";"TAB3",#N/A,TRUE,"GENERAL";"TAB4",#N/A,TRUE,"GENERAL";"TAB5",#N/A,TRUE,"GENERAL"}</definedName>
    <definedName name="dsfsdf" localSheetId="21"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20" hidden="1">{"via1",#N/A,TRUE,"general";"via2",#N/A,TRUE,"general";"via3",#N/A,TRUE,"general"}</definedName>
    <definedName name="dsfsdf" hidden="1">{"via1",#N/A,TRUE,"general";"via2",#N/A,TRUE,"general";"via3",#N/A,TRUE,"general"}</definedName>
    <definedName name="DSFSDFCXV" localSheetId="2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20" hidden="1">{"TAB1",#N/A,TRUE,"GENERAL";"TAB2",#N/A,TRUE,"GENERAL";"TAB3",#N/A,TRUE,"GENERAL";"TAB4",#N/A,TRUE,"GENERAL";"TAB5",#N/A,TRUE,"GENERAL"}</definedName>
    <definedName name="DSFSDFCXV"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0" hidden="1">{"TAB1",#N/A,TRUE,"GENERAL";"TAB2",#N/A,TRUE,"GENERAL";"TAB3",#N/A,TRUE,"GENERAL";"TAB4",#N/A,TRUE,"GENERAL";"TAB5",#N/A,TRUE,"GENERAL"}</definedName>
    <definedName name="dsfsvm" hidden="1">{"TAB1",#N/A,TRUE,"GENERAL";"TAB2",#N/A,TRUE,"GENERAL";"TAB3",#N/A,TRUE,"GENERAL";"TAB4",#N/A,TRUE,"GENERAL";"TAB5",#N/A,TRUE,"GENERAL"}</definedName>
    <definedName name="dsftbv" localSheetId="21"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2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1"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20" hidden="1">{"via1",#N/A,TRUE,"general";"via2",#N/A,TRUE,"general";"via3",#N/A,TRUE,"general"}</definedName>
    <definedName name="dtrhj" hidden="1">{"via1",#N/A,TRUE,"general";"via2",#N/A,TRUE,"general";"via3",#N/A,TRUE,"general"}</definedName>
    <definedName name="dxfgg" localSheetId="21"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20" hidden="1">{"via1",#N/A,TRUE,"general";"via2",#N/A,TRUE,"general";"via3",#N/A,TRUE,"general"}</definedName>
    <definedName name="dxfgg" hidden="1">{"via1",#N/A,TRUE,"general";"via2",#N/A,TRUE,"general";"via3",#N/A,TRUE,"general"}</definedName>
    <definedName name="E">#REF!</definedName>
    <definedName name="e3e33" localSheetId="21"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20"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20" hidden="1">{"TAB1",#N/A,TRUE,"GENERAL";"TAB2",#N/A,TRUE,"GENERAL";"TAB3",#N/A,TRUE,"GENERAL";"TAB4",#N/A,TRUE,"GENERAL";"TAB5",#N/A,TRUE,"GENERAL"}</definedName>
    <definedName name="EDEDWSWQA" hidden="1">{"TAB1",#N/A,TRUE,"GENERAL";"TAB2",#N/A,TRUE,"GENERAL";"TAB3",#N/A,TRUE,"GENERAL";"TAB4",#N/A,TRUE,"GENERAL";"TAB5",#N/A,TRUE,"GENERAL"}</definedName>
    <definedName name="edgfhmn" localSheetId="21"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20" hidden="1">{"via1",#N/A,TRUE,"general";"via2",#N/A,TRUE,"general";"via3",#N/A,TRUE,"general"}</definedName>
    <definedName name="edgfhmn" hidden="1">{"via1",#N/A,TRUE,"general";"via2",#N/A,TRUE,"general";"via3",#N/A,TRUE,"general"}</definedName>
    <definedName name="EE" localSheetId="21">'APU CAP #'!ERR</definedName>
    <definedName name="EE" localSheetId="7">'APU CAP 10'!ERR</definedName>
    <definedName name="EE" localSheetId="8">'APU CAP 11'!ERR</definedName>
    <definedName name="EE" localSheetId="9">'APU CAP 12'!ERR</definedName>
    <definedName name="EE" localSheetId="10">'APU CAP 13'!ERR</definedName>
    <definedName name="EE" localSheetId="11">'APU CAP 14'!ERR</definedName>
    <definedName name="EE" localSheetId="12">'APU CAP 15'!ERR</definedName>
    <definedName name="EE" localSheetId="13">'APU CAP 16'!ERR</definedName>
    <definedName name="EE" localSheetId="14">'APU CAP 17'!ERR</definedName>
    <definedName name="EE" localSheetId="15">'APU CAP 18'!ERR</definedName>
    <definedName name="EE" localSheetId="16">'APU CAP 19'!ERR</definedName>
    <definedName name="EE" localSheetId="17">'APU CAP 21'!ERR</definedName>
    <definedName name="EE" localSheetId="18">'APU CAP 22'!ERR</definedName>
    <definedName name="EE" localSheetId="19">'APU CAP 23'!ERR</definedName>
    <definedName name="EE" localSheetId="2">'APU CAP 3'!ERR</definedName>
    <definedName name="EE" localSheetId="3">'APU CAP 4'!ERR</definedName>
    <definedName name="EE" localSheetId="4">'APU CAP 5'!ERR</definedName>
    <definedName name="EE" localSheetId="5">'APU CAP 7'!ERR</definedName>
    <definedName name="EE" localSheetId="6">'APU CAP 8'!ERR</definedName>
    <definedName name="EE" localSheetId="20">'APU CAP CERT'!ERR</definedName>
    <definedName name="EE">[0]!ERR</definedName>
    <definedName name="eeedfr" localSheetId="2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20" hidden="1">{"TAB1",#N/A,TRUE,"GENERAL";"TAB2",#N/A,TRUE,"GENERAL";"TAB3",#N/A,TRUE,"GENERAL";"TAB4",#N/A,TRUE,"GENERAL";"TAB5",#N/A,TRUE,"GENERAL"}</definedName>
    <definedName name="eeedfr"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20" hidden="1">{"TAB1",#N/A,TRUE,"GENERAL";"TAB2",#N/A,TRUE,"GENERAL";"TAB3",#N/A,TRUE,"GENERAL";"TAB4",#N/A,TRUE,"GENERAL";"TAB5",#N/A,TRUE,"GENERAL"}</definedName>
    <definedName name="eeeeer" hidden="1">{"TAB1",#N/A,TRUE,"GENERAL";"TAB2",#N/A,TRUE,"GENERAL";"TAB3",#N/A,TRUE,"GENERAL";"TAB4",#N/A,TRUE,"GENERAL";"TAB5",#N/A,TRUE,"GENERAL"}</definedName>
    <definedName name="eeerfd" localSheetId="21"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20" hidden="1">{"via1",#N/A,TRUE,"general";"via2",#N/A,TRUE,"general";"via3",#N/A,TRUE,"general"}</definedName>
    <definedName name="eeerfd" hidden="1">{"via1",#N/A,TRUE,"general";"via2",#N/A,TRUE,"general";"via3",#N/A,TRUE,"general"}</definedName>
    <definedName name="EF">#REF!</definedName>
    <definedName name="EFA">#REF!</definedName>
    <definedName name="efef" localSheetId="21"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20" hidden="1">{"TAB1",#N/A,TRUE,"GENERAL";"TAB2",#N/A,TRUE,"GENERAL";"TAB3",#N/A,TRUE,"GENERAL";"TAB4",#N/A,TRUE,"GENERAL";"TAB5",#N/A,TRUE,"GENERAL"}</definedName>
    <definedName name="efef" hidden="1">{"TAB1",#N/A,TRUE,"GENERAL";"TAB2",#N/A,TRUE,"GENERAL";"TAB3",#N/A,TRUE,"GENERAL";"TAB4",#N/A,TRUE,"GENERAL";"TAB5",#N/A,TRUE,"GENERAL"}</definedName>
    <definedName name="efer" localSheetId="21"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20" hidden="1">{"via1",#N/A,TRUE,"general";"via2",#N/A,TRUE,"general";"via3",#N/A,TRUE,"general"}</definedName>
    <definedName name="efer" hidden="1">{"via1",#N/A,TRUE,"general";"via2",#N/A,TRUE,"general";"via3",#N/A,TRUE,"general"}</definedName>
    <definedName name="egeg" localSheetId="21"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20" hidden="1">{"TAB1",#N/A,TRUE,"GENERAL";"TAB2",#N/A,TRUE,"GENERAL";"TAB3",#N/A,TRUE,"GENERAL";"TAB4",#N/A,TRUE,"GENERAL";"TAB5",#N/A,TRUE,"GENERAL"}</definedName>
    <definedName name="egeg"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JFWIOHw">#REF!</definedName>
    <definedName name="ELIMINACIONPROYC">#REF!</definedName>
    <definedName name="emanto" localSheetId="21">#REF!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20">#REF!</definedName>
    <definedName name="emanto">#REF!</definedName>
    <definedName name="eme" localSheetId="21">'APU CAP #'!ERR</definedName>
    <definedName name="eme" localSheetId="7">'APU CAP 10'!ERR</definedName>
    <definedName name="eme" localSheetId="8">'APU CAP 11'!ERR</definedName>
    <definedName name="eme" localSheetId="9">'APU CAP 12'!ERR</definedName>
    <definedName name="eme" localSheetId="10">'APU CAP 13'!ERR</definedName>
    <definedName name="eme" localSheetId="11">'APU CAP 14'!ERR</definedName>
    <definedName name="eme" localSheetId="12">'APU CAP 15'!ERR</definedName>
    <definedName name="eme" localSheetId="13">'APU CAP 16'!ERR</definedName>
    <definedName name="eme" localSheetId="14">'APU CAP 17'!ERR</definedName>
    <definedName name="eme" localSheetId="15">'APU CAP 18'!ERR</definedName>
    <definedName name="eme" localSheetId="16">'APU CAP 19'!ERR</definedName>
    <definedName name="eme" localSheetId="17">'APU CAP 21'!ERR</definedName>
    <definedName name="eme" localSheetId="18">'APU CAP 22'!ERR</definedName>
    <definedName name="eme" localSheetId="19">'APU CAP 23'!ERR</definedName>
    <definedName name="eme" localSheetId="2">'APU CAP 3'!ERR</definedName>
    <definedName name="eme" localSheetId="3">'APU CAP 4'!ERR</definedName>
    <definedName name="eme" localSheetId="4">'APU CAP 5'!ERR</definedName>
    <definedName name="eme" localSheetId="5">'APU CAP 7'!ERR</definedName>
    <definedName name="eme" localSheetId="6">'APU CAP 8'!ERR</definedName>
    <definedName name="eme" localSheetId="20">'APU CAP CERT'!ERR</definedName>
    <definedName name="eme">[0]!ERR</definedName>
    <definedName name="EMPLEADO">#REF!</definedName>
    <definedName name="Empresa">#REF!</definedName>
    <definedName name="EMULSION">#REF!</definedName>
    <definedName name="EN">#REF!</definedName>
    <definedName name="End_Bal">#REF!</definedName>
    <definedName name="ene">#REF!</definedName>
    <definedName name="Ensayos">#REF!</definedName>
    <definedName name="ENTRADASP" localSheetId="21">#REF!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20">#REF!</definedName>
    <definedName name="ENTRADASP">#REF!</definedName>
    <definedName name="EPECIALIDAD_SIDOE">#REF!</definedName>
    <definedName name="EQBASICO">#REF!</definedName>
    <definedName name="EQEQEQW">#REF!</definedName>
    <definedName name="eqjfikqj">#REF!</definedName>
    <definedName name="equipo">#REF!</definedName>
    <definedName name="EQUIPO1">#REF!</definedName>
    <definedName name="EQUIPOS" localSheetId="21">#REF!</definedName>
    <definedName name="EQUIPOS" localSheetId="7">#REF!</definedName>
    <definedName name="EQUIPOS" localSheetId="8">#REF!</definedName>
    <definedName name="EQUIPOS" localSheetId="9">#REF!</definedName>
    <definedName name="EQUIPOS" localSheetId="10">#REF!</definedName>
    <definedName name="EQUIPOS" localSheetId="11">#REF!</definedName>
    <definedName name="EQUIPOS" localSheetId="12">#REF!</definedName>
    <definedName name="EQUIPOS" localSheetId="13">#REF!</definedName>
    <definedName name="EQUIPOS" localSheetId="14">#REF!</definedName>
    <definedName name="EQUIPOS" localSheetId="15">#REF!</definedName>
    <definedName name="EQUIPOS" localSheetId="16">#REF!</definedName>
    <definedName name="EQUIPOS" localSheetId="17">#REF!</definedName>
    <definedName name="EQUIPOS" localSheetId="18">#REF!</definedName>
    <definedName name="EQUIPOS" localSheetId="19">#REF!</definedName>
    <definedName name="EQUIPOS" localSheetId="2">#REF!</definedName>
    <definedName name="EQUIPOS" localSheetId="3">#REF!</definedName>
    <definedName name="EQUIPOS" localSheetId="4">#REF!</definedName>
    <definedName name="EQUIPOS" localSheetId="5">#REF!</definedName>
    <definedName name="EQUIPOS" localSheetId="6">#REF!</definedName>
    <definedName name="EQUIPOS" localSheetId="20">#REF!</definedName>
    <definedName name="Equipos">#REF!</definedName>
    <definedName name="EQUIPOS1">#REF!</definedName>
    <definedName name="EquiposEspeciales">#REF!</definedName>
    <definedName name="EQVARIABLE">#REF!</definedName>
    <definedName name="eqw" localSheetId="21"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20"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1"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20" hidden="1">{"TAB1",#N/A,TRUE,"GENERAL";"TAB2",#N/A,TRUE,"GENERAL";"TAB3",#N/A,TRUE,"GENERAL";"TAB4",#N/A,TRUE,"GENERAL";"TAB5",#N/A,TRUE,"GENERAL"}</definedName>
    <definedName name="erg" hidden="1">{"TAB1",#N/A,TRUE,"GENERAL";"TAB2",#N/A,TRUE,"GENERAL";"TAB3",#N/A,TRUE,"GENERAL";"TAB4",#N/A,TRUE,"GENERAL";"TAB5",#N/A,TRUE,"GENERAL"}</definedName>
    <definedName name="erger" localSheetId="21"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20" hidden="1">{"via1",#N/A,TRUE,"general";"via2",#N/A,TRUE,"general";"via3",#N/A,TRUE,"general"}</definedName>
    <definedName name="erger" hidden="1">{"via1",#N/A,TRUE,"general";"via2",#N/A,TRUE,"general";"via3",#N/A,TRUE,"general"}</definedName>
    <definedName name="ergerg" localSheetId="21"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20" hidden="1">{"via1",#N/A,TRUE,"general";"via2",#N/A,TRUE,"general";"via3",#N/A,TRUE,"general"}</definedName>
    <definedName name="ergerg" hidden="1">{"via1",#N/A,TRUE,"general";"via2",#N/A,TRUE,"general";"via3",#N/A,TRUE,"general"}</definedName>
    <definedName name="ergfegr" localSheetId="21"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20" hidden="1">{"via1",#N/A,TRUE,"general";"via2",#N/A,TRUE,"general";"via3",#N/A,TRUE,"general"}</definedName>
    <definedName name="ergfegr" hidden="1">{"via1",#N/A,TRUE,"general";"via2",#N/A,TRUE,"general";"via3",#N/A,TRUE,"general"}</definedName>
    <definedName name="ergge" localSheetId="2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20" hidden="1">{"TAB1",#N/A,TRUE,"GENERAL";"TAB2",#N/A,TRUE,"GENERAL";"TAB3",#N/A,TRUE,"GENERAL";"TAB4",#N/A,TRUE,"GENERAL";"TAB5",#N/A,TRUE,"GENERAL"}</definedName>
    <definedName name="ergge" hidden="1">{"TAB1",#N/A,TRUE,"GENERAL";"TAB2",#N/A,TRUE,"GENERAL";"TAB3",#N/A,TRUE,"GENERAL";"TAB4",#N/A,TRUE,"GENERAL";"TAB5",#N/A,TRUE,"GENERAL"}</definedName>
    <definedName name="erggewg" localSheetId="21"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20" hidden="1">{"via1",#N/A,TRUE,"general";"via2",#N/A,TRUE,"general";"via3",#N/A,TRUE,"general"}</definedName>
    <definedName name="erggewg" hidden="1">{"via1",#N/A,TRUE,"general";"via2",#N/A,TRUE,"general";"via3",#N/A,TRUE,"general"}</definedName>
    <definedName name="ergreg" localSheetId="2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20" hidden="1">{"TAB1",#N/A,TRUE,"GENERAL";"TAB2",#N/A,TRUE,"GENERAL";"TAB3",#N/A,TRUE,"GENERAL";"TAB4",#N/A,TRUE,"GENERAL";"TAB5",#N/A,TRUE,"GENERAL"}</definedName>
    <definedName name="ergreg" hidden="1">{"TAB1",#N/A,TRUE,"GENERAL";"TAB2",#N/A,TRUE,"GENERAL";"TAB3",#N/A,TRUE,"GENERAL";"TAB4",#N/A,TRUE,"GENERAL";"TAB5",#N/A,TRUE,"GENERAL"}</definedName>
    <definedName name="ergregerg" localSheetId="21"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20" hidden="1">{"via1",#N/A,TRUE,"general";"via2",#N/A,TRUE,"general";"via3",#N/A,TRUE,"general"}</definedName>
    <definedName name="ergregerg" hidden="1">{"via1",#N/A,TRUE,"general";"via2",#N/A,TRUE,"general";"via3",#N/A,TRUE,"general"}</definedName>
    <definedName name="ergrg" localSheetId="2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20" hidden="1">{"TAB1",#N/A,TRUE,"GENERAL";"TAB2",#N/A,TRUE,"GENERAL";"TAB3",#N/A,TRUE,"GENERAL";"TAB4",#N/A,TRUE,"GENERAL";"TAB5",#N/A,TRUE,"GENERAL"}</definedName>
    <definedName name="ergrg"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0" hidden="1">{"TAB1",#N/A,TRUE,"GENERAL";"TAB2",#N/A,TRUE,"GENERAL";"TAB3",#N/A,TRUE,"GENERAL";"TAB4",#N/A,TRUE,"GENERAL";"TAB5",#N/A,TRUE,"GENERAL"}</definedName>
    <definedName name="ergweg" hidden="1">{"TAB1",#N/A,TRUE,"GENERAL";"TAB2",#N/A,TRUE,"GENERAL";"TAB3",#N/A,TRUE,"GENERAL";"TAB4",#N/A,TRUE,"GENERAL";"TAB5",#N/A,TRUE,"GENERAL"}</definedName>
    <definedName name="ergwreg" localSheetId="21"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20" hidden="1">{"via1",#N/A,TRUE,"general";"via2",#N/A,TRUE,"general";"via3",#N/A,TRUE,"general"}</definedName>
    <definedName name="ergwreg" hidden="1">{"via1",#N/A,TRUE,"general";"via2",#N/A,TRUE,"general";"via3",#N/A,TRUE,"general"}</definedName>
    <definedName name="erheyh" localSheetId="2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2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1">{"TAB1",#N/A,TRUE,"GENERAL";"TAB2",#N/A,TRUE,"GENERAL";"TAB3",#N/A,TRUE,"GENERAL";"TAB4",#N/A,TRUE,"GENERAL";"TAB5",#N/A,TRUE,"GENERAL"}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2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1"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20" hidden="1">{"via1",#N/A,TRUE,"general";"via2",#N/A,TRUE,"general";"via3",#N/A,TRUE,"general"}</definedName>
    <definedName name="ert" hidden="1">{"via1",#N/A,TRUE,"general";"via2",#N/A,TRUE,"general";"via3",#N/A,TRUE,"general"}</definedName>
    <definedName name="erte" localSheetId="21"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20" hidden="1">{"via1",#N/A,TRUE,"general";"via2",#N/A,TRUE,"general";"via3",#N/A,TRUE,"general"}</definedName>
    <definedName name="erte" hidden="1">{"via1",#N/A,TRUE,"general";"via2",#N/A,TRUE,"general";"via3",#N/A,TRUE,"general"}</definedName>
    <definedName name="erter" localSheetId="2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20" hidden="1">{"TAB1",#N/A,TRUE,"GENERAL";"TAB2",#N/A,TRUE,"GENERAL";"TAB3",#N/A,TRUE,"GENERAL";"TAB4",#N/A,TRUE,"GENERAL";"TAB5",#N/A,TRUE,"GENERAL"}</definedName>
    <definedName name="erter" hidden="1">{"TAB1",#N/A,TRUE,"GENERAL";"TAB2",#N/A,TRUE,"GENERAL";"TAB3",#N/A,TRUE,"GENERAL";"TAB4",#N/A,TRUE,"GENERAL";"TAB5",#N/A,TRUE,"GENERAL"}</definedName>
    <definedName name="ertert" localSheetId="21"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20" hidden="1">{"via1",#N/A,TRUE,"general";"via2",#N/A,TRUE,"general";"via3",#N/A,TRUE,"general"}</definedName>
    <definedName name="ertert" hidden="1">{"via1",#N/A,TRUE,"general";"via2",#N/A,TRUE,"general";"via3",#N/A,TRUE,"general"}</definedName>
    <definedName name="ertgyhik" localSheetId="2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20" hidden="1">{"TAB1",#N/A,TRUE,"GENERAL";"TAB2",#N/A,TRUE,"GENERAL";"TAB3",#N/A,TRUE,"GENERAL";"TAB4",#N/A,TRUE,"GENERAL";"TAB5",#N/A,TRUE,"GENERAL"}</definedName>
    <definedName name="ertgyhik" hidden="1">{"TAB1",#N/A,TRUE,"GENERAL";"TAB2",#N/A,TRUE,"GENERAL";"TAB3",#N/A,TRUE,"GENERAL";"TAB4",#N/A,TRUE,"GENERAL";"TAB5",#N/A,TRUE,"GENERAL"}</definedName>
    <definedName name="ertreb" localSheetId="21"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20" hidden="1">{"via1",#N/A,TRUE,"general";"via2",#N/A,TRUE,"general";"via3",#N/A,TRUE,"general"}</definedName>
    <definedName name="ertreb" hidden="1">{"via1",#N/A,TRUE,"general";"via2",#N/A,TRUE,"general";"via3",#N/A,TRUE,"general"}</definedName>
    <definedName name="ertret" localSheetId="2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20" hidden="1">{"TAB1",#N/A,TRUE,"GENERAL";"TAB2",#N/A,TRUE,"GENERAL";"TAB3",#N/A,TRUE,"GENERAL";"TAB4",#N/A,TRUE,"GENERAL";"TAB5",#N/A,TRUE,"GENERAL"}</definedName>
    <definedName name="ertret" hidden="1">{"TAB1",#N/A,TRUE,"GENERAL";"TAB2",#N/A,TRUE,"GENERAL";"TAB3",#N/A,TRUE,"GENERAL";"TAB4",#N/A,TRUE,"GENERAL";"TAB5",#N/A,TRUE,"GENERAL"}</definedName>
    <definedName name="erttret" localSheetId="21"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20" hidden="1">{"via1",#N/A,TRUE,"general";"via2",#N/A,TRUE,"general";"via3",#N/A,TRUE,"general"}</definedName>
    <definedName name="erttret" hidden="1">{"via1",#N/A,TRUE,"general";"via2",#N/A,TRUE,"general";"via3",#N/A,TRUE,"general"}</definedName>
    <definedName name="ertuiy" localSheetId="21"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20" hidden="1">{"via1",#N/A,TRUE,"general";"via2",#N/A,TRUE,"general";"via3",#N/A,TRUE,"general"}</definedName>
    <definedName name="ertuiy" hidden="1">{"via1",#N/A,TRUE,"general";"via2",#N/A,TRUE,"general";"via3",#N/A,TRUE,"general"}</definedName>
    <definedName name="ertwert" localSheetId="2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20" hidden="1">{"TAB1",#N/A,TRUE,"GENERAL";"TAB2",#N/A,TRUE,"GENERAL";"TAB3",#N/A,TRUE,"GENERAL";"TAB4",#N/A,TRUE,"GENERAL";"TAB5",#N/A,TRUE,"GENERAL"}</definedName>
    <definedName name="ertwert" hidden="1">{"TAB1",#N/A,TRUE,"GENERAL";"TAB2",#N/A,TRUE,"GENERAL";"TAB3",#N/A,TRUE,"GENERAL";"TAB4",#N/A,TRUE,"GENERAL";"TAB5",#N/A,TRUE,"GENERAL"}</definedName>
    <definedName name="eru" localSheetId="21"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20" hidden="1">{"TAB1",#N/A,TRUE,"GENERAL";"TAB2",#N/A,TRUE,"GENERAL";"TAB3",#N/A,TRUE,"GENERAL";"TAB4",#N/A,TRUE,"GENERAL";"TAB5",#N/A,TRUE,"GENERAL"}</definedName>
    <definedName name="eru" hidden="1">{"TAB1",#N/A,TRUE,"GENERAL";"TAB2",#N/A,TRUE,"GENERAL";"TAB3",#N/A,TRUE,"GENERAL";"TAB4",#N/A,TRUE,"GENERAL";"TAB5",#N/A,TRUE,"GENERAL"}</definedName>
    <definedName name="ERV" localSheetId="21"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20" hidden="1">{"via1",#N/A,TRUE,"general";"via2",#N/A,TRUE,"general";"via3",#N/A,TRUE,"general"}</definedName>
    <definedName name="ERV" hidden="1">{"via1",#N/A,TRUE,"general";"via2",#N/A,TRUE,"general";"via3",#N/A,TRUE,"general"}</definedName>
    <definedName name="erware" localSheetId="21"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20" hidden="1">{"via1",#N/A,TRUE,"general";"via2",#N/A,TRUE,"general";"via3",#N/A,TRUE,"general"}</definedName>
    <definedName name="erware" hidden="1">{"via1",#N/A,TRUE,"general";"via2",#N/A,TRUE,"general";"via3",#N/A,TRUE,"general"}</definedName>
    <definedName name="ERWER" localSheetId="21"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20" hidden="1">{"via1",#N/A,TRUE,"general";"via2",#N/A,TRUE,"general";"via3",#N/A,TRUE,"general"}</definedName>
    <definedName name="ERWER" hidden="1">{"via1",#N/A,TRUE,"general";"via2",#N/A,TRUE,"general";"via3",#N/A,TRUE,"general"}</definedName>
    <definedName name="erwertd" localSheetId="2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20" hidden="1">{"TAB1",#N/A,TRUE,"GENERAL";"TAB2",#N/A,TRUE,"GENERAL";"TAB3",#N/A,TRUE,"GENERAL";"TAB4",#N/A,TRUE,"GENERAL";"TAB5",#N/A,TRUE,"GENERAL"}</definedName>
    <definedName name="erwertd" hidden="1">{"TAB1",#N/A,TRUE,"GENERAL";"TAB2",#N/A,TRUE,"GENERAL";"TAB3",#N/A,TRUE,"GENERAL";"TAB4",#N/A,TRUE,"GENERAL";"TAB5",#N/A,TRUE,"GENERAL"}</definedName>
    <definedName name="erwr" localSheetId="21"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20" hidden="1">{"TAB1",#N/A,TRUE,"GENERAL";"TAB2",#N/A,TRUE,"GENERAL";"TAB3",#N/A,TRUE,"GENERAL";"TAB4",#N/A,TRUE,"GENERAL";"TAB5",#N/A,TRUE,"GENERAL"}</definedName>
    <definedName name="erwr" hidden="1">{"TAB1",#N/A,TRUE,"GENERAL";"TAB2",#N/A,TRUE,"GENERAL";"TAB3",#N/A,TRUE,"GENERAL";"TAB4",#N/A,TRUE,"GENERAL";"TAB5",#N/A,TRUE,"GENERAL"}</definedName>
    <definedName name="ERWRL" localSheetId="21"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20" hidden="1">{"via1",#N/A,TRUE,"general";"via2",#N/A,TRUE,"general";"via3",#N/A,TRUE,"general"}</definedName>
    <definedName name="ERWRL" hidden="1">{"via1",#N/A,TRUE,"general";"via2",#N/A,TRUE,"general";"via3",#N/A,TRUE,"general"}</definedName>
    <definedName name="ery" localSheetId="21"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20" hidden="1">{"via1",#N/A,TRUE,"general";"via2",#N/A,TRUE,"general";"via3",#N/A,TRUE,"general"}</definedName>
    <definedName name="ery" hidden="1">{"via1",#N/A,TRUE,"general";"via2",#N/A,TRUE,"general";"via3",#N/A,TRUE,"general"}</definedName>
    <definedName name="eryhd" localSheetId="21"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20" hidden="1">{"via1",#N/A,TRUE,"general";"via2",#N/A,TRUE,"general";"via3",#N/A,TRUE,"general"}</definedName>
    <definedName name="eryhd" hidden="1">{"via1",#N/A,TRUE,"general";"via2",#N/A,TRUE,"general";"via3",#N/A,TRUE,"general"}</definedName>
    <definedName name="eryhdf" localSheetId="2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20" hidden="1">{"TAB1",#N/A,TRUE,"GENERAL";"TAB2",#N/A,TRUE,"GENERAL";"TAB3",#N/A,TRUE,"GENERAL";"TAB4",#N/A,TRUE,"GENERAL";"TAB5",#N/A,TRUE,"GENERAL"}</definedName>
    <definedName name="eryhdf"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0" hidden="1">{"TAB1",#N/A,TRUE,"GENERAL";"TAB2",#N/A,TRUE,"GENERAL";"TAB3",#N/A,TRUE,"GENERAL";"TAB4",#N/A,TRUE,"GENERAL";"TAB5",#N/A,TRUE,"GENERAL"}</definedName>
    <definedName name="eryhk"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0" hidden="1">{"TAB1",#N/A,TRUE,"GENERAL";"TAB2",#N/A,TRUE,"GENERAL";"TAB3",#N/A,TRUE,"GENERAL";"TAB4",#N/A,TRUE,"GENERAL";"TAB5",#N/A,TRUE,"GENERAL"}</definedName>
    <definedName name="eryhrf"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0" hidden="1">{"TAB1",#N/A,TRUE,"GENERAL";"TAB2",#N/A,TRUE,"GENERAL";"TAB3",#N/A,TRUE,"GENERAL";"TAB4",#N/A,TRUE,"GENERAL";"TAB5",#N/A,TRUE,"GENERAL"}</definedName>
    <definedName name="eryre" hidden="1">{"TAB1",#N/A,TRUE,"GENERAL";"TAB2",#N/A,TRUE,"GENERAL";"TAB3",#N/A,TRUE,"GENERAL";"TAB4",#N/A,TRUE,"GENERAL";"TAB5",#N/A,TRUE,"GENERAL"}</definedName>
    <definedName name="erytd" localSheetId="21"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20" hidden="1">{"via1",#N/A,TRUE,"general";"via2",#N/A,TRUE,"general";"via3",#N/A,TRUE,"general"}</definedName>
    <definedName name="erytd" hidden="1">{"via1",#N/A,TRUE,"general";"via2",#N/A,TRUE,"general";"via3",#N/A,TRUE,"general"}</definedName>
    <definedName name="eryty" localSheetId="21"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20" hidden="1">{"via1",#N/A,TRUE,"general";"via2",#N/A,TRUE,"general";"via3",#N/A,TRUE,"general"}</definedName>
    <definedName name="eryty" hidden="1">{"via1",#N/A,TRUE,"general";"via2",#N/A,TRUE,"general";"via3",#N/A,TRUE,"general"}</definedName>
    <definedName name="eryy" localSheetId="21"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20" hidden="1">{"via1",#N/A,TRUE,"general";"via2",#N/A,TRUE,"general";"via3",#N/A,TRUE,"general"}</definedName>
    <definedName name="eryy" hidden="1">{"via1",#N/A,TRUE,"general";"via2",#N/A,TRUE,"general";"via3",#N/A,TRUE,"general"}</definedName>
    <definedName name="ES" localSheetId="21">'APU CAP #'!ERR</definedName>
    <definedName name="ES" localSheetId="7">'APU CAP 10'!ERR</definedName>
    <definedName name="ES" localSheetId="8">'APU CAP 11'!ERR</definedName>
    <definedName name="ES" localSheetId="9">'APU CAP 12'!ERR</definedName>
    <definedName name="ES" localSheetId="10">'APU CAP 13'!ERR</definedName>
    <definedName name="ES" localSheetId="11">'APU CAP 14'!ERR</definedName>
    <definedName name="ES" localSheetId="12">'APU CAP 15'!ERR</definedName>
    <definedName name="ES" localSheetId="13">'APU CAP 16'!ERR</definedName>
    <definedName name="ES" localSheetId="14">'APU CAP 17'!ERR</definedName>
    <definedName name="ES" localSheetId="15">'APU CAP 18'!ERR</definedName>
    <definedName name="ES" localSheetId="16">'APU CAP 19'!ERR</definedName>
    <definedName name="ES" localSheetId="17">'APU CAP 21'!ERR</definedName>
    <definedName name="ES" localSheetId="18">'APU CAP 22'!ERR</definedName>
    <definedName name="ES" localSheetId="19">'APU CAP 23'!ERR</definedName>
    <definedName name="ES" localSheetId="2">'APU CAP 3'!ERR</definedName>
    <definedName name="ES" localSheetId="3">'APU CAP 4'!ERR</definedName>
    <definedName name="ES" localSheetId="4">'APU CAP 5'!ERR</definedName>
    <definedName name="ES" localSheetId="5">'APU CAP 7'!ERR</definedName>
    <definedName name="ES" localSheetId="6">'APU CAP 8'!ERR</definedName>
    <definedName name="ES" localSheetId="20">'APU CAP CERT'!ERR</definedName>
    <definedName name="ES">[0]!ERR</definedName>
    <definedName name="ESA">#REF!</definedName>
    <definedName name="ESE">#REF!</definedName>
    <definedName name="ESPE">#REF!</definedName>
    <definedName name="ESPECIFICACION" localSheetId="21">#REF!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20">#REF!</definedName>
    <definedName name="ESPECIFICACION">#REF!</definedName>
    <definedName name="Especificación" localSheetId="21">#REF!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20">#REF!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1"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20" hidden="1">{"via1",#N/A,TRUE,"general";"via2",#N/A,TRUE,"general";"via3",#N/A,TRUE,"general"}</definedName>
    <definedName name="etertgg" hidden="1">{"via1",#N/A,TRUE,"general";"via2",#N/A,TRUE,"general";"via3",#N/A,TRUE,"general"}</definedName>
    <definedName name="etertt" hidden="1">{#N/A,#N/A,TRUE,"1842CWN0"}</definedName>
    <definedName name="etewt" localSheetId="2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20" hidden="1">{"TAB1",#N/A,TRUE,"GENERAL";"TAB2",#N/A,TRUE,"GENERAL";"TAB3",#N/A,TRUE,"GENERAL";"TAB4",#N/A,TRUE,"GENERAL";"TAB5",#N/A,TRUE,"GENERAL"}</definedName>
    <definedName name="etewt" hidden="1">{"TAB1",#N/A,TRUE,"GENERAL";"TAB2",#N/A,TRUE,"GENERAL";"TAB3",#N/A,TRUE,"GENERAL";"TAB4",#N/A,TRUE,"GENERAL";"TAB5",#N/A,TRUE,"GENERAL"}</definedName>
    <definedName name="etu" localSheetId="21"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20" hidden="1">{"via1",#N/A,TRUE,"general";"via2",#N/A,TRUE,"general";"via3",#N/A,TRUE,"general"}</definedName>
    <definedName name="etu" hidden="1">{"via1",#N/A,TRUE,"general";"via2",#N/A,TRUE,"general";"via3",#N/A,TRUE,"general"}</definedName>
    <definedName name="etueh" localSheetId="21"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20" hidden="1">{"via1",#N/A,TRUE,"general";"via2",#N/A,TRUE,"general";"via3",#N/A,TRUE,"general"}</definedName>
    <definedName name="etueh" hidden="1">{"via1",#N/A,TRUE,"general";"via2",#N/A,TRUE,"general";"via3",#N/A,TRUE,"general"}</definedName>
    <definedName name="etyty" localSheetId="21"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20" hidden="1">{"via1",#N/A,TRUE,"general";"via2",#N/A,TRUE,"general";"via3",#N/A,TRUE,"general"}</definedName>
    <definedName name="etyty" hidden="1">{"via1",#N/A,TRUE,"general";"via2",#N/A,TRUE,"general";"via3",#N/A,TRUE,"general"}</definedName>
    <definedName name="etyu" localSheetId="21"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20" hidden="1">{"TAB1",#N/A,TRUE,"GENERAL";"TAB2",#N/A,TRUE,"GENERAL";"TAB3",#N/A,TRUE,"GENERAL";"TAB4",#N/A,TRUE,"GENERAL";"TAB5",#N/A,TRUE,"GENERAL"}</definedName>
    <definedName name="etyu" hidden="1">{"TAB1",#N/A,TRUE,"GENERAL";"TAB2",#N/A,TRUE,"GENERAL";"TAB3",#N/A,TRUE,"GENERAL";"TAB4",#N/A,TRUE,"GENERAL";"TAB5",#N/A,TRUE,"GENERAL"}</definedName>
    <definedName name="eu" localSheetId="21"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20" hidden="1">{"via1",#N/A,TRUE,"general";"via2",#N/A,TRUE,"general";"via3",#N/A,TRUE,"general"}</definedName>
    <definedName name="eu" hidden="1">{"via1",#N/A,TRUE,"general";"via2",#N/A,TRUE,"general";"via3",#N/A,TRUE,"general"}</definedName>
    <definedName name="EURO">#REF!</definedName>
    <definedName name="eut" localSheetId="21"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20" hidden="1">{"via1",#N/A,TRUE,"general";"via2",#N/A,TRUE,"general";"via3",#N/A,TRUE,"general"}</definedName>
    <definedName name="eut" hidden="1">{"via1",#N/A,TRUE,"general";"via2",#N/A,TRUE,"general";"via3",#N/A,TRUE,"general"}</definedName>
    <definedName name="euyt" localSheetId="21"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2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20" hidden="1">{"TAB1",#N/A,TRUE,"GENERAL";"TAB2",#N/A,TRUE,"GENERAL";"TAB3",#N/A,TRUE,"GENERAL";"TAB4",#N/A,TRUE,"GENERAL";"TAB5",#N/A,TRUE,"GENERAL"}</definedName>
    <definedName name="ewegt"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0" hidden="1">{"TAB1",#N/A,TRUE,"GENERAL";"TAB2",#N/A,TRUE,"GENERAL";"TAB3",#N/A,TRUE,"GENERAL";"TAB4",#N/A,TRUE,"GENERAL";"TAB5",#N/A,TRUE,"GENERAL"}</definedName>
    <definedName name="ewfewfg" hidden="1">{"TAB1",#N/A,TRUE,"GENERAL";"TAB2",#N/A,TRUE,"GENERAL";"TAB3",#N/A,TRUE,"GENERAL";"TAB4",#N/A,TRUE,"GENERAL";"TAB5",#N/A,TRUE,"GENERAL"}</definedName>
    <definedName name="ewre" localSheetId="21"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20" hidden="1">{"TAB1",#N/A,TRUE,"GENERAL";"TAB2",#N/A,TRUE,"GENERAL";"TAB3",#N/A,TRUE,"GENERAL";"TAB4",#N/A,TRUE,"GENERAL";"TAB5",#N/A,TRUE,"GENERAL"}</definedName>
    <definedName name="ewre"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0" hidden="1">{"TAB1",#N/A,TRUE,"GENERAL";"TAB2",#N/A,TRUE,"GENERAL";"TAB3",#N/A,TRUE,"GENERAL";"TAB4",#N/A,TRUE,"GENERAL";"TAB5",#N/A,TRUE,"GENERAL"}</definedName>
    <definedName name="ewrewf" hidden="1">{"TAB1",#N/A,TRUE,"GENERAL";"TAB2",#N/A,TRUE,"GENERAL";"TAB3",#N/A,TRUE,"GENERAL";"TAB4",#N/A,TRUE,"GENERAL";"TAB5",#N/A,TRUE,"GENERAL"}</definedName>
    <definedName name="ewrr" localSheetId="21"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20" hidden="1">{"TAB1",#N/A,TRUE,"GENERAL";"TAB2",#N/A,TRUE,"GENERAL";"TAB3",#N/A,TRUE,"GENERAL";"TAB4",#N/A,TRUE,"GENERAL";"TAB5",#N/A,TRUE,"GENERAL"}</definedName>
    <definedName name="ewrr" hidden="1">{"TAB1",#N/A,TRUE,"GENERAL";"TAB2",#N/A,TRUE,"GENERAL";"TAB3",#N/A,TRUE,"GENERAL";"TAB4",#N/A,TRUE,"GENERAL";"TAB5",#N/A,TRUE,"GENERAL"}</definedName>
    <definedName name="ewrt" localSheetId="21"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20" hidden="1">{"TAB1",#N/A,TRUE,"GENERAL";"TAB2",#N/A,TRUE,"GENERAL";"TAB3",#N/A,TRUE,"GENERAL";"TAB4",#N/A,TRUE,"GENERAL";"TAB5",#N/A,TRUE,"GENERAL"}</definedName>
    <definedName name="ewrt"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1">#REF!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20">#REF!</definedName>
    <definedName name="EXC">#REF!</definedName>
    <definedName name="EXCAV_1">#REF!</definedName>
    <definedName name="EXCAV_2">#REF!</definedName>
    <definedName name="EXCAVA1">#REF!</definedName>
    <definedName name="EXCAVA2">#REF!</definedName>
    <definedName name="excavman">#REF!</definedName>
    <definedName name="excavmanz">#REF!</definedName>
    <definedName name="exCEL" localSheetId="21">#REF!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20">#REF!</definedName>
    <definedName name="exCEL">#REF!</definedName>
    <definedName name="Excel_BuiltIn_Print_Area_3" localSheetId="21">#REF!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20">#REF!</definedName>
    <definedName name="Excel_BuiltIn_Print_Area_3">#REF!</definedName>
    <definedName name="Excel_BuiltIn_Print_Area_3_X" localSheetId="21">#REF!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20">#REF!</definedName>
    <definedName name="Excel_BuiltIn_Print_Area_3_X">#REF!</definedName>
    <definedName name="Excel_BuiltIn_Print_Titles_10" localSheetId="21">#REF!</definedName>
    <definedName name="Excel_BuiltIn_Print_Titles_10" localSheetId="7">#REF!</definedName>
    <definedName name="Excel_BuiltIn_Print_Titles_10" localSheetId="8">#REF!</definedName>
    <definedName name="Excel_BuiltIn_Print_Titles_10" localSheetId="9">#REF!</definedName>
    <definedName name="Excel_BuiltIn_Print_Titles_10" localSheetId="10">#REF!</definedName>
    <definedName name="Excel_BuiltIn_Print_Titles_10" localSheetId="11">#REF!</definedName>
    <definedName name="Excel_BuiltIn_Print_Titles_10" localSheetId="12">#REF!</definedName>
    <definedName name="Excel_BuiltIn_Print_Titles_10" localSheetId="13">#REF!</definedName>
    <definedName name="Excel_BuiltIn_Print_Titles_10" localSheetId="14">#REF!</definedName>
    <definedName name="Excel_BuiltIn_Print_Titles_10" localSheetId="15">#REF!</definedName>
    <definedName name="Excel_BuiltIn_Print_Titles_10" localSheetId="16">#REF!</definedName>
    <definedName name="Excel_BuiltIn_Print_Titles_10" localSheetId="17">#REF!</definedName>
    <definedName name="Excel_BuiltIn_Print_Titles_10" localSheetId="18">#REF!</definedName>
    <definedName name="Excel_BuiltIn_Print_Titles_10" localSheetId="19">#REF!</definedName>
    <definedName name="Excel_BuiltIn_Print_Titles_10" localSheetId="2">#REF!</definedName>
    <definedName name="Excel_BuiltIn_Print_Titles_10" localSheetId="3">#REF!</definedName>
    <definedName name="Excel_BuiltIn_Print_Titles_10" localSheetId="4">#REF!</definedName>
    <definedName name="Excel_BuiltIn_Print_Titles_10" localSheetId="5">#REF!</definedName>
    <definedName name="Excel_BuiltIn_Print_Titles_10" localSheetId="6">#REF!</definedName>
    <definedName name="Excel_BuiltIn_Print_Titles_10" localSheetId="20">#REF!</definedName>
    <definedName name="Excel_BuiltIn_Print_Titles_10">#REF!</definedName>
    <definedName name="Excel_BuiltIn_Print_Titles_11" localSheetId="21">#REF!</definedName>
    <definedName name="Excel_BuiltIn_Print_Titles_11" localSheetId="7">#REF!</definedName>
    <definedName name="Excel_BuiltIn_Print_Titles_11" localSheetId="8">#REF!</definedName>
    <definedName name="Excel_BuiltIn_Print_Titles_11" localSheetId="9">#REF!</definedName>
    <definedName name="Excel_BuiltIn_Print_Titles_11" localSheetId="10">#REF!</definedName>
    <definedName name="Excel_BuiltIn_Print_Titles_11" localSheetId="11">#REF!</definedName>
    <definedName name="Excel_BuiltIn_Print_Titles_11" localSheetId="12">#REF!</definedName>
    <definedName name="Excel_BuiltIn_Print_Titles_11" localSheetId="13">#REF!</definedName>
    <definedName name="Excel_BuiltIn_Print_Titles_11" localSheetId="14">#REF!</definedName>
    <definedName name="Excel_BuiltIn_Print_Titles_11" localSheetId="15">#REF!</definedName>
    <definedName name="Excel_BuiltIn_Print_Titles_11" localSheetId="16">#REF!</definedName>
    <definedName name="Excel_BuiltIn_Print_Titles_11" localSheetId="17">#REF!</definedName>
    <definedName name="Excel_BuiltIn_Print_Titles_11" localSheetId="18">#REF!</definedName>
    <definedName name="Excel_BuiltIn_Print_Titles_11" localSheetId="19">#REF!</definedName>
    <definedName name="Excel_BuiltIn_Print_Titles_11" localSheetId="2">#REF!</definedName>
    <definedName name="Excel_BuiltIn_Print_Titles_11" localSheetId="3">#REF!</definedName>
    <definedName name="Excel_BuiltIn_Print_Titles_11" localSheetId="4">#REF!</definedName>
    <definedName name="Excel_BuiltIn_Print_Titles_11" localSheetId="5">#REF!</definedName>
    <definedName name="Excel_BuiltIn_Print_Titles_11" localSheetId="6">#REF!</definedName>
    <definedName name="Excel_BuiltIn_Print_Titles_11" localSheetId="20">#REF!</definedName>
    <definedName name="Excel_BuiltIn_Print_Titles_11">#REF!</definedName>
    <definedName name="Excel_BuiltIn_Print_Titles_12" localSheetId="21">#REF!</definedName>
    <definedName name="Excel_BuiltIn_Print_Titles_12" localSheetId="7">#REF!</definedName>
    <definedName name="Excel_BuiltIn_Print_Titles_12" localSheetId="8">#REF!</definedName>
    <definedName name="Excel_BuiltIn_Print_Titles_12" localSheetId="9">#REF!</definedName>
    <definedName name="Excel_BuiltIn_Print_Titles_12" localSheetId="10">#REF!</definedName>
    <definedName name="Excel_BuiltIn_Print_Titles_12" localSheetId="11">#REF!</definedName>
    <definedName name="Excel_BuiltIn_Print_Titles_12" localSheetId="12">#REF!</definedName>
    <definedName name="Excel_BuiltIn_Print_Titles_12" localSheetId="13">#REF!</definedName>
    <definedName name="Excel_BuiltIn_Print_Titles_12" localSheetId="14">#REF!</definedName>
    <definedName name="Excel_BuiltIn_Print_Titles_12" localSheetId="15">#REF!</definedName>
    <definedName name="Excel_BuiltIn_Print_Titles_12" localSheetId="16">#REF!</definedName>
    <definedName name="Excel_BuiltIn_Print_Titles_12" localSheetId="17">#REF!</definedName>
    <definedName name="Excel_BuiltIn_Print_Titles_12" localSheetId="18">#REF!</definedName>
    <definedName name="Excel_BuiltIn_Print_Titles_12" localSheetId="19">#REF!</definedName>
    <definedName name="Excel_BuiltIn_Print_Titles_12" localSheetId="2">#REF!</definedName>
    <definedName name="Excel_BuiltIn_Print_Titles_12" localSheetId="3">#REF!</definedName>
    <definedName name="Excel_BuiltIn_Print_Titles_12" localSheetId="4">#REF!</definedName>
    <definedName name="Excel_BuiltIn_Print_Titles_12" localSheetId="5">#REF!</definedName>
    <definedName name="Excel_BuiltIn_Print_Titles_12" localSheetId="6">#REF!</definedName>
    <definedName name="Excel_BuiltIn_Print_Titles_12" localSheetId="20">#REF!</definedName>
    <definedName name="Excel_BuiltIn_Print_Titles_12">#REF!</definedName>
    <definedName name="Excel_BuiltIn_Print_Titles_13" localSheetId="21">#REF!</definedName>
    <definedName name="Excel_BuiltIn_Print_Titles_13" localSheetId="7">#REF!</definedName>
    <definedName name="Excel_BuiltIn_Print_Titles_13" localSheetId="8">#REF!</definedName>
    <definedName name="Excel_BuiltIn_Print_Titles_13" localSheetId="9">#REF!</definedName>
    <definedName name="Excel_BuiltIn_Print_Titles_13" localSheetId="10">#REF!</definedName>
    <definedName name="Excel_BuiltIn_Print_Titles_13" localSheetId="11">#REF!</definedName>
    <definedName name="Excel_BuiltIn_Print_Titles_13" localSheetId="12">#REF!</definedName>
    <definedName name="Excel_BuiltIn_Print_Titles_13" localSheetId="13">#REF!</definedName>
    <definedName name="Excel_BuiltIn_Print_Titles_13" localSheetId="14">#REF!</definedName>
    <definedName name="Excel_BuiltIn_Print_Titles_13" localSheetId="15">#REF!</definedName>
    <definedName name="Excel_BuiltIn_Print_Titles_13" localSheetId="16">#REF!</definedName>
    <definedName name="Excel_BuiltIn_Print_Titles_13" localSheetId="17">#REF!</definedName>
    <definedName name="Excel_BuiltIn_Print_Titles_13" localSheetId="18">#REF!</definedName>
    <definedName name="Excel_BuiltIn_Print_Titles_13" localSheetId="19">#REF!</definedName>
    <definedName name="Excel_BuiltIn_Print_Titles_13" localSheetId="2">#REF!</definedName>
    <definedName name="Excel_BuiltIn_Print_Titles_13" localSheetId="3">#REF!</definedName>
    <definedName name="Excel_BuiltIn_Print_Titles_13" localSheetId="4">#REF!</definedName>
    <definedName name="Excel_BuiltIn_Print_Titles_13" localSheetId="5">#REF!</definedName>
    <definedName name="Excel_BuiltIn_Print_Titles_13" localSheetId="6">#REF!</definedName>
    <definedName name="Excel_BuiltIn_Print_Titles_13" localSheetId="20">#REF!</definedName>
    <definedName name="Excel_BuiltIn_Print_Titles_13">#REF!</definedName>
    <definedName name="Excel_BuiltIn_Print_Titles_14" localSheetId="21">#REF!</definedName>
    <definedName name="Excel_BuiltIn_Print_Titles_14" localSheetId="7">#REF!</definedName>
    <definedName name="Excel_BuiltIn_Print_Titles_14" localSheetId="8">#REF!</definedName>
    <definedName name="Excel_BuiltIn_Print_Titles_14" localSheetId="9">#REF!</definedName>
    <definedName name="Excel_BuiltIn_Print_Titles_14" localSheetId="10">#REF!</definedName>
    <definedName name="Excel_BuiltIn_Print_Titles_14" localSheetId="11">#REF!</definedName>
    <definedName name="Excel_BuiltIn_Print_Titles_14" localSheetId="12">#REF!</definedName>
    <definedName name="Excel_BuiltIn_Print_Titles_14" localSheetId="13">#REF!</definedName>
    <definedName name="Excel_BuiltIn_Print_Titles_14" localSheetId="14">#REF!</definedName>
    <definedName name="Excel_BuiltIn_Print_Titles_14" localSheetId="15">#REF!</definedName>
    <definedName name="Excel_BuiltIn_Print_Titles_14" localSheetId="16">#REF!</definedName>
    <definedName name="Excel_BuiltIn_Print_Titles_14" localSheetId="17">#REF!</definedName>
    <definedName name="Excel_BuiltIn_Print_Titles_14" localSheetId="18">#REF!</definedName>
    <definedName name="Excel_BuiltIn_Print_Titles_14" localSheetId="19">#REF!</definedName>
    <definedName name="Excel_BuiltIn_Print_Titles_14" localSheetId="2">#REF!</definedName>
    <definedName name="Excel_BuiltIn_Print_Titles_14" localSheetId="3">#REF!</definedName>
    <definedName name="Excel_BuiltIn_Print_Titles_14" localSheetId="4">#REF!</definedName>
    <definedName name="Excel_BuiltIn_Print_Titles_14" localSheetId="5">#REF!</definedName>
    <definedName name="Excel_BuiltIn_Print_Titles_14" localSheetId="6">#REF!</definedName>
    <definedName name="Excel_BuiltIn_Print_Titles_14" localSheetId="20">#REF!</definedName>
    <definedName name="Excel_BuiltIn_Print_Titles_14">#REF!</definedName>
    <definedName name="Excel_BuiltIn_Print_Titles_15" localSheetId="21">#REF!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20">#REF!</definedName>
    <definedName name="Excel_BuiltIn_Print_Titles_15">#REF!</definedName>
    <definedName name="Excel_BuiltIn_Print_Titles_16" localSheetId="21">#REF!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20">#REF!</definedName>
    <definedName name="Excel_BuiltIn_Print_Titles_16">#REF!</definedName>
    <definedName name="Excel_BuiltIn_Print_Titles_17" localSheetId="21">#REF!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20">#REF!</definedName>
    <definedName name="Excel_BuiltIn_Print_Titles_17">#REF!</definedName>
    <definedName name="Excel_BuiltIn_Print_Titles_18" localSheetId="21">#REF!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20">#REF!</definedName>
    <definedName name="Excel_BuiltIn_Print_Titles_18">#REF!</definedName>
    <definedName name="Excel_BuiltIn_Print_Titles_19" localSheetId="21">#REF!</definedName>
    <definedName name="Excel_BuiltIn_Print_Titles_19" localSheetId="7">#REF!</definedName>
    <definedName name="Excel_BuiltIn_Print_Titles_19" localSheetId="8">#REF!</definedName>
    <definedName name="Excel_BuiltIn_Print_Titles_19" localSheetId="9">#REF!</definedName>
    <definedName name="Excel_BuiltIn_Print_Titles_19" localSheetId="10">#REF!</definedName>
    <definedName name="Excel_BuiltIn_Print_Titles_19" localSheetId="11">#REF!</definedName>
    <definedName name="Excel_BuiltIn_Print_Titles_19" localSheetId="12">#REF!</definedName>
    <definedName name="Excel_BuiltIn_Print_Titles_19" localSheetId="13">#REF!</definedName>
    <definedName name="Excel_BuiltIn_Print_Titles_19" localSheetId="14">#REF!</definedName>
    <definedName name="Excel_BuiltIn_Print_Titles_19" localSheetId="15">#REF!</definedName>
    <definedName name="Excel_BuiltIn_Print_Titles_19" localSheetId="16">#REF!</definedName>
    <definedName name="Excel_BuiltIn_Print_Titles_19" localSheetId="17">#REF!</definedName>
    <definedName name="Excel_BuiltIn_Print_Titles_19" localSheetId="18">#REF!</definedName>
    <definedName name="Excel_BuiltIn_Print_Titles_19" localSheetId="19">#REF!</definedName>
    <definedName name="Excel_BuiltIn_Print_Titles_19" localSheetId="2">#REF!</definedName>
    <definedName name="Excel_BuiltIn_Print_Titles_19" localSheetId="3">#REF!</definedName>
    <definedName name="Excel_BuiltIn_Print_Titles_19" localSheetId="4">#REF!</definedName>
    <definedName name="Excel_BuiltIn_Print_Titles_19" localSheetId="5">#REF!</definedName>
    <definedName name="Excel_BuiltIn_Print_Titles_19" localSheetId="6">#REF!</definedName>
    <definedName name="Excel_BuiltIn_Print_Titles_19" localSheetId="20">#REF!</definedName>
    <definedName name="Excel_BuiltIn_Print_Titles_19">#REF!</definedName>
    <definedName name="Excel_BuiltIn_Print_Titles_20" localSheetId="21">#REF!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20">#REF!</definedName>
    <definedName name="Excel_BuiltIn_Print_Titles_20">#REF!</definedName>
    <definedName name="Excel_BuiltIn_Print_Titles_21" localSheetId="21">#REF!</definedName>
    <definedName name="Excel_BuiltIn_Print_Titles_21" localSheetId="7">#REF!</definedName>
    <definedName name="Excel_BuiltIn_Print_Titles_21" localSheetId="8">#REF!</definedName>
    <definedName name="Excel_BuiltIn_Print_Titles_21" localSheetId="9">#REF!</definedName>
    <definedName name="Excel_BuiltIn_Print_Titles_21" localSheetId="10">#REF!</definedName>
    <definedName name="Excel_BuiltIn_Print_Titles_21" localSheetId="11">#REF!</definedName>
    <definedName name="Excel_BuiltIn_Print_Titles_21" localSheetId="12">#REF!</definedName>
    <definedName name="Excel_BuiltIn_Print_Titles_21" localSheetId="13">#REF!</definedName>
    <definedName name="Excel_BuiltIn_Print_Titles_21" localSheetId="14">#REF!</definedName>
    <definedName name="Excel_BuiltIn_Print_Titles_21" localSheetId="15">#REF!</definedName>
    <definedName name="Excel_BuiltIn_Print_Titles_21" localSheetId="16">#REF!</definedName>
    <definedName name="Excel_BuiltIn_Print_Titles_21" localSheetId="17">#REF!</definedName>
    <definedName name="Excel_BuiltIn_Print_Titles_21" localSheetId="18">#REF!</definedName>
    <definedName name="Excel_BuiltIn_Print_Titles_21" localSheetId="19">#REF!</definedName>
    <definedName name="Excel_BuiltIn_Print_Titles_21" localSheetId="2">#REF!</definedName>
    <definedName name="Excel_BuiltIn_Print_Titles_21" localSheetId="3">#REF!</definedName>
    <definedName name="Excel_BuiltIn_Print_Titles_21" localSheetId="4">#REF!</definedName>
    <definedName name="Excel_BuiltIn_Print_Titles_21" localSheetId="5">#REF!</definedName>
    <definedName name="Excel_BuiltIn_Print_Titles_21" localSheetId="6">#REF!</definedName>
    <definedName name="Excel_BuiltIn_Print_Titles_21" localSheetId="20">#REF!</definedName>
    <definedName name="Excel_BuiltIn_Print_Titles_21">#REF!</definedName>
    <definedName name="Excel_BuiltIn_Print_Titles_23" localSheetId="21">#REF!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20">#REF!</definedName>
    <definedName name="Excel_BuiltIn_Print_Titles_23">#REF!</definedName>
    <definedName name="Excel_BuiltIn_Print_Titles_3" localSheetId="21">#REF!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20">#REF!</definedName>
    <definedName name="Excel_BuiltIn_Print_Titles_3">#REF!</definedName>
    <definedName name="Excel_BuiltIn_Print_Titles_5" localSheetId="21">#REF!</definedName>
    <definedName name="Excel_BuiltIn_Print_Titles_5" localSheetId="7">#REF!</definedName>
    <definedName name="Excel_BuiltIn_Print_Titles_5" localSheetId="8">#REF!</definedName>
    <definedName name="Excel_BuiltIn_Print_Titles_5" localSheetId="9">#REF!</definedName>
    <definedName name="Excel_BuiltIn_Print_Titles_5" localSheetId="10">#REF!</definedName>
    <definedName name="Excel_BuiltIn_Print_Titles_5" localSheetId="11">#REF!</definedName>
    <definedName name="Excel_BuiltIn_Print_Titles_5" localSheetId="12">#REF!</definedName>
    <definedName name="Excel_BuiltIn_Print_Titles_5" localSheetId="13">#REF!</definedName>
    <definedName name="Excel_BuiltIn_Print_Titles_5" localSheetId="14">#REF!</definedName>
    <definedName name="Excel_BuiltIn_Print_Titles_5" localSheetId="15">#REF!</definedName>
    <definedName name="Excel_BuiltIn_Print_Titles_5" localSheetId="16">#REF!</definedName>
    <definedName name="Excel_BuiltIn_Print_Titles_5" localSheetId="17">#REF!</definedName>
    <definedName name="Excel_BuiltIn_Print_Titles_5" localSheetId="18">#REF!</definedName>
    <definedName name="Excel_BuiltIn_Print_Titles_5" localSheetId="19">#REF!</definedName>
    <definedName name="Excel_BuiltIn_Print_Titles_5" localSheetId="2">#REF!</definedName>
    <definedName name="Excel_BuiltIn_Print_Titles_5" localSheetId="3">#REF!</definedName>
    <definedName name="Excel_BuiltIn_Print_Titles_5" localSheetId="4">#REF!</definedName>
    <definedName name="Excel_BuiltIn_Print_Titles_5" localSheetId="5">#REF!</definedName>
    <definedName name="Excel_BuiltIn_Print_Titles_5" localSheetId="6">#REF!</definedName>
    <definedName name="Excel_BuiltIn_Print_Titles_5" localSheetId="20">#REF!</definedName>
    <definedName name="Excel_BuiltIn_Print_Titles_5">#REF!</definedName>
    <definedName name="Excel_BuiltIn_Print_Titles_5_XX" localSheetId="21">#REF!</definedName>
    <definedName name="Excel_BuiltIn_Print_Titles_5_XX" localSheetId="7">#REF!</definedName>
    <definedName name="Excel_BuiltIn_Print_Titles_5_XX" localSheetId="8">#REF!</definedName>
    <definedName name="Excel_BuiltIn_Print_Titles_5_XX" localSheetId="9">#REF!</definedName>
    <definedName name="Excel_BuiltIn_Print_Titles_5_XX" localSheetId="10">#REF!</definedName>
    <definedName name="Excel_BuiltIn_Print_Titles_5_XX" localSheetId="11">#REF!</definedName>
    <definedName name="Excel_BuiltIn_Print_Titles_5_XX" localSheetId="12">#REF!</definedName>
    <definedName name="Excel_BuiltIn_Print_Titles_5_XX" localSheetId="13">#REF!</definedName>
    <definedName name="Excel_BuiltIn_Print_Titles_5_XX" localSheetId="14">#REF!</definedName>
    <definedName name="Excel_BuiltIn_Print_Titles_5_XX" localSheetId="15">#REF!</definedName>
    <definedName name="Excel_BuiltIn_Print_Titles_5_XX" localSheetId="16">#REF!</definedName>
    <definedName name="Excel_BuiltIn_Print_Titles_5_XX" localSheetId="17">#REF!</definedName>
    <definedName name="Excel_BuiltIn_Print_Titles_5_XX" localSheetId="18">#REF!</definedName>
    <definedName name="Excel_BuiltIn_Print_Titles_5_XX" localSheetId="19">#REF!</definedName>
    <definedName name="Excel_BuiltIn_Print_Titles_5_XX" localSheetId="2">#REF!</definedName>
    <definedName name="Excel_BuiltIn_Print_Titles_5_XX" localSheetId="3">#REF!</definedName>
    <definedName name="Excel_BuiltIn_Print_Titles_5_XX" localSheetId="4">#REF!</definedName>
    <definedName name="Excel_BuiltIn_Print_Titles_5_XX" localSheetId="5">#REF!</definedName>
    <definedName name="Excel_BuiltIn_Print_Titles_5_XX" localSheetId="6">#REF!</definedName>
    <definedName name="Excel_BuiltIn_Print_Titles_5_XX" localSheetId="20">#REF!</definedName>
    <definedName name="Excel_BuiltIn_Print_Titles_5_XX">#REF!</definedName>
    <definedName name="Excel_BuiltIn_Print_Titles_6" localSheetId="21">#REF!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20">#REF!</definedName>
    <definedName name="Excel_BuiltIn_Print_Titles_6">#REF!</definedName>
    <definedName name="Excel_BuiltIn_Print_Titles_7" localSheetId="21">#REF!</definedName>
    <definedName name="Excel_BuiltIn_Print_Titles_7" localSheetId="7">#REF!</definedName>
    <definedName name="Excel_BuiltIn_Print_Titles_7" localSheetId="8">#REF!</definedName>
    <definedName name="Excel_BuiltIn_Print_Titles_7" localSheetId="9">#REF!</definedName>
    <definedName name="Excel_BuiltIn_Print_Titles_7" localSheetId="10">#REF!</definedName>
    <definedName name="Excel_BuiltIn_Print_Titles_7" localSheetId="11">#REF!</definedName>
    <definedName name="Excel_BuiltIn_Print_Titles_7" localSheetId="12">#REF!</definedName>
    <definedName name="Excel_BuiltIn_Print_Titles_7" localSheetId="13">#REF!</definedName>
    <definedName name="Excel_BuiltIn_Print_Titles_7" localSheetId="14">#REF!</definedName>
    <definedName name="Excel_BuiltIn_Print_Titles_7" localSheetId="15">#REF!</definedName>
    <definedName name="Excel_BuiltIn_Print_Titles_7" localSheetId="16">#REF!</definedName>
    <definedName name="Excel_BuiltIn_Print_Titles_7" localSheetId="17">#REF!</definedName>
    <definedName name="Excel_BuiltIn_Print_Titles_7" localSheetId="18">#REF!</definedName>
    <definedName name="Excel_BuiltIn_Print_Titles_7" localSheetId="19">#REF!</definedName>
    <definedName name="Excel_BuiltIn_Print_Titles_7" localSheetId="2">#REF!</definedName>
    <definedName name="Excel_BuiltIn_Print_Titles_7" localSheetId="3">#REF!</definedName>
    <definedName name="Excel_BuiltIn_Print_Titles_7" localSheetId="4">#REF!</definedName>
    <definedName name="Excel_BuiltIn_Print_Titles_7" localSheetId="5">#REF!</definedName>
    <definedName name="Excel_BuiltIn_Print_Titles_7" localSheetId="6">#REF!</definedName>
    <definedName name="Excel_BuiltIn_Print_Titles_7" localSheetId="20">#REF!</definedName>
    <definedName name="Excel_BuiltIn_Print_Titles_7">#REF!</definedName>
    <definedName name="Excel_BuiltIn_Print_Titles_8" localSheetId="21">#REF!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20">#REF!</definedName>
    <definedName name="Excel_BuiltIn_Print_Titles_8">#REF!</definedName>
    <definedName name="Excel_BuiltIn_Print_Titles_9" localSheetId="21">#REF!</definedName>
    <definedName name="Excel_BuiltIn_Print_Titles_9" localSheetId="7">#REF!</definedName>
    <definedName name="Excel_BuiltIn_Print_Titles_9" localSheetId="8">#REF!</definedName>
    <definedName name="Excel_BuiltIn_Print_Titles_9" localSheetId="9">#REF!</definedName>
    <definedName name="Excel_BuiltIn_Print_Titles_9" localSheetId="10">#REF!</definedName>
    <definedName name="Excel_BuiltIn_Print_Titles_9" localSheetId="11">#REF!</definedName>
    <definedName name="Excel_BuiltIn_Print_Titles_9" localSheetId="12">#REF!</definedName>
    <definedName name="Excel_BuiltIn_Print_Titles_9" localSheetId="13">#REF!</definedName>
    <definedName name="Excel_BuiltIn_Print_Titles_9" localSheetId="14">#REF!</definedName>
    <definedName name="Excel_BuiltIn_Print_Titles_9" localSheetId="15">#REF!</definedName>
    <definedName name="Excel_BuiltIn_Print_Titles_9" localSheetId="16">#REF!</definedName>
    <definedName name="Excel_BuiltIn_Print_Titles_9" localSheetId="17">#REF!</definedName>
    <definedName name="Excel_BuiltIn_Print_Titles_9" localSheetId="18">#REF!</definedName>
    <definedName name="Excel_BuiltIn_Print_Titles_9" localSheetId="19">#REF!</definedName>
    <definedName name="Excel_BuiltIn_Print_Titles_9" localSheetId="2">#REF!</definedName>
    <definedName name="Excel_BuiltIn_Print_Titles_9" localSheetId="3">#REF!</definedName>
    <definedName name="Excel_BuiltIn_Print_Titles_9" localSheetId="4">#REF!</definedName>
    <definedName name="Excel_BuiltIn_Print_Titles_9" localSheetId="5">#REF!</definedName>
    <definedName name="Excel_BuiltIn_Print_Titles_9" localSheetId="6">#REF!</definedName>
    <definedName name="Excel_BuiltIn_Print_Titles_9" localSheetId="20">#REF!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AIU">#REF!</definedName>
    <definedName name="F.APUs2">#REF!</definedName>
    <definedName name="F.CAP">#REF!</definedName>
    <definedName name="F.ITEM">#REF!</definedName>
    <definedName name="F.L">#REF!</definedName>
    <definedName name="F.SUBCAP">#REF!</definedName>
    <definedName name="Facilidades">#REF!</definedName>
    <definedName name="factor">#REF!</definedName>
    <definedName name="FACTURADO">#REF!</definedName>
    <definedName name="FareWellStmnt">#REF!</definedName>
    <definedName name="FaseProyecto">#REF!</definedName>
    <definedName name="FD" localSheetId="21">'APU CAP #'!ERR</definedName>
    <definedName name="FD" localSheetId="7">'APU CAP 10'!ERR</definedName>
    <definedName name="FD" localSheetId="8">'APU CAP 11'!ERR</definedName>
    <definedName name="FD" localSheetId="9">'APU CAP 12'!ERR</definedName>
    <definedName name="FD" localSheetId="10">'APU CAP 13'!ERR</definedName>
    <definedName name="FD" localSheetId="11">'APU CAP 14'!ERR</definedName>
    <definedName name="FD" localSheetId="12">'APU CAP 15'!ERR</definedName>
    <definedName name="FD" localSheetId="13">'APU CAP 16'!ERR</definedName>
    <definedName name="FD" localSheetId="14">'APU CAP 17'!ERR</definedName>
    <definedName name="FD" localSheetId="15">'APU CAP 18'!ERR</definedName>
    <definedName name="FD" localSheetId="16">'APU CAP 19'!ERR</definedName>
    <definedName name="FD" localSheetId="17">'APU CAP 21'!ERR</definedName>
    <definedName name="FD" localSheetId="18">'APU CAP 22'!ERR</definedName>
    <definedName name="FD" localSheetId="19">'APU CAP 23'!ERR</definedName>
    <definedName name="FD" localSheetId="2">'APU CAP 3'!ERR</definedName>
    <definedName name="FD" localSheetId="3">'APU CAP 4'!ERR</definedName>
    <definedName name="FD" localSheetId="4">'APU CAP 5'!ERR</definedName>
    <definedName name="FD" localSheetId="5">'APU CAP 7'!ERR</definedName>
    <definedName name="FD" localSheetId="6">'APU CAP 8'!ERR</definedName>
    <definedName name="FD" localSheetId="20">'APU CAP CERT'!ERR</definedName>
    <definedName name="FD">[0]!ERR</definedName>
    <definedName name="fda" localSheetId="21"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20" hidden="1">{"TAB1",#N/A,TRUE,"GENERAL";"TAB2",#N/A,TRUE,"GENERAL";"TAB3",#N/A,TRUE,"GENERAL";"TAB4",#N/A,TRUE,"GENERAL";"TAB5",#N/A,TRUE,"GENERAL"}</definedName>
    <definedName name="fda"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20" hidden="1">{"TAB1",#N/A,TRUE,"GENERAL";"TAB2",#N/A,TRUE,"GENERAL";"TAB3",#N/A,TRUE,"GENERAL";"TAB4",#N/A,TRUE,"GENERAL";"TAB5",#N/A,TRUE,"GENERAL"}</definedName>
    <definedName name="fdbjp" hidden="1">{"TAB1",#N/A,TRUE,"GENERAL";"TAB2",#N/A,TRUE,"GENERAL";"TAB3",#N/A,TRUE,"GENERAL";"TAB4",#N/A,TRUE,"GENERAL";"TAB5",#N/A,TRUE,"GENERAL"}</definedName>
    <definedName name="fdf" localSheetId="21"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20" hidden="1">{"TAB1",#N/A,TRUE,"GENERAL";"TAB2",#N/A,TRUE,"GENERAL";"TAB3",#N/A,TRUE,"GENERAL";"TAB4",#N/A,TRUE,"GENERAL";"TAB5",#N/A,TRUE,"GENERAL"}</definedName>
    <definedName name="fdf" hidden="1">{"TAB1",#N/A,TRUE,"GENERAL";"TAB2",#N/A,TRUE,"GENERAL";"TAB3",#N/A,TRUE,"GENERAL";"TAB4",#N/A,TRUE,"GENERAL";"TAB5",#N/A,TRUE,"GENERAL"}</definedName>
    <definedName name="fdg" localSheetId="21"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20" hidden="1">{"via1",#N/A,TRUE,"general";"via2",#N/A,TRUE,"general";"via3",#N/A,TRUE,"general"}</definedName>
    <definedName name="fdg" hidden="1">{"via1",#N/A,TRUE,"general";"via2",#N/A,TRUE,"general";"via3",#N/A,TRUE,"general"}</definedName>
    <definedName name="FDGD" localSheetId="21"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20" hidden="1">{"TAB1",#N/A,TRUE,"GENERAL";"TAB2",#N/A,TRUE,"GENERAL";"TAB3",#N/A,TRUE,"GENERAL";"TAB4",#N/A,TRUE,"GENERAL";"TAB5",#N/A,TRUE,"GENERAL"}</definedName>
    <definedName name="FDGD"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0" hidden="1">{"TAB1",#N/A,TRUE,"GENERAL";"TAB2",#N/A,TRUE,"GENERAL";"TAB3",#N/A,TRUE,"GENERAL";"TAB4",#N/A,TRUE,"GENERAL";"TAB5",#N/A,TRUE,"GENERAL"}</definedName>
    <definedName name="FDGFDBBP" hidden="1">{"TAB1",#N/A,TRUE,"GENERAL";"TAB2",#N/A,TRUE,"GENERAL";"TAB3",#N/A,TRUE,"GENERAL";"TAB4",#N/A,TRUE,"GENERAL";"TAB5",#N/A,TRUE,"GENERAL"}</definedName>
    <definedName name="fdh" localSheetId="21"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20" hidden="1">{"TAB1",#N/A,TRUE,"GENERAL";"TAB2",#N/A,TRUE,"GENERAL";"TAB3",#N/A,TRUE,"GENERAL";"TAB4",#N/A,TRUE,"GENERAL";"TAB5",#N/A,TRUE,"GENERAL"}</definedName>
    <definedName name="fdh" hidden="1">{"TAB1",#N/A,TRUE,"GENERAL";"TAB2",#N/A,TRUE,"GENERAL";"TAB3",#N/A,TRUE,"GENERAL";"TAB4",#N/A,TRUE,"GENERAL";"TAB5",#N/A,TRUE,"GENERAL"}</definedName>
    <definedName name="fdsf" localSheetId="21"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20" hidden="1">{"TAB1",#N/A,TRUE,"GENERAL";"TAB2",#N/A,TRUE,"GENERAL";"TAB3",#N/A,TRUE,"GENERAL";"TAB4",#N/A,TRUE,"GENERAL";"TAB5",#N/A,TRUE,"GENERAL"}</definedName>
    <definedName name="fdsf"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0" hidden="1">{"TAB1",#N/A,TRUE,"GENERAL";"TAB2",#N/A,TRUE,"GENERAL";"TAB3",#N/A,TRUE,"GENERAL";"TAB4",#N/A,TRUE,"GENERAL";"TAB5",#N/A,TRUE,"GENERAL"}</definedName>
    <definedName name="fdsfds" hidden="1">{"TAB1",#N/A,TRUE,"GENERAL";"TAB2",#N/A,TRUE,"GENERAL";"TAB3",#N/A,TRUE,"GENERAL";"TAB4",#N/A,TRUE,"GENERAL";"TAB5",#N/A,TRUE,"GENERAL"}</definedName>
    <definedName name="fdsfdsf" localSheetId="21"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20" hidden="1">{"via1",#N/A,TRUE,"general";"via2",#N/A,TRUE,"general";"via3",#N/A,TRUE,"general"}</definedName>
    <definedName name="fdsfdsf" hidden="1">{"via1",#N/A,TRUE,"general";"via2",#N/A,TRUE,"general";"via3",#N/A,TRUE,"general"}</definedName>
    <definedName name="fdsgfds" localSheetId="21"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20" hidden="1">{"via1",#N/A,TRUE,"general";"via2",#N/A,TRUE,"general";"via3",#N/A,TRUE,"general"}</definedName>
    <definedName name="fdsgfds" hidden="1">{"via1",#N/A,TRUE,"general";"via2",#N/A,TRUE,"general";"via3",#N/A,TRUE,"general"}</definedName>
    <definedName name="fdsgsdfu" localSheetId="2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20" hidden="1">{"TAB1",#N/A,TRUE,"GENERAL";"TAB2",#N/A,TRUE,"GENERAL";"TAB3",#N/A,TRUE,"GENERAL";"TAB4",#N/A,TRUE,"GENERAL";"TAB5",#N/A,TRUE,"GENERAL"}</definedName>
    <definedName name="fdsgsdfu"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_DESVINCULACION">#REF!</definedName>
    <definedName name="FECHA_VINCULACION">#REF!</definedName>
    <definedName name="FechaInicio">#REF!</definedName>
    <definedName name="FechaTermina">#REF!</definedName>
    <definedName name="FechaTerminacion">#REF!</definedName>
    <definedName name="fer" localSheetId="21">#REF!</definedName>
    <definedName name="fer" localSheetId="7">#REF!</definedName>
    <definedName name="fer" localSheetId="8">#REF!</definedName>
    <definedName name="fer" localSheetId="9">#REF!</definedName>
    <definedName name="fer" localSheetId="10">#REF!</definedName>
    <definedName name="fer" localSheetId="11">#REF!</definedName>
    <definedName name="fer" localSheetId="12">#REF!</definedName>
    <definedName name="fer" localSheetId="13">#REF!</definedName>
    <definedName name="fer" localSheetId="14">#REF!</definedName>
    <definedName name="fer" localSheetId="15">#REF!</definedName>
    <definedName name="fer" localSheetId="16">#REF!</definedName>
    <definedName name="fer" localSheetId="17">#REF!</definedName>
    <definedName name="fer" localSheetId="18">#REF!</definedName>
    <definedName name="fer" localSheetId="19">#REF!</definedName>
    <definedName name="fer" localSheetId="2">#REF!</definedName>
    <definedName name="fer" localSheetId="3">#REF!</definedName>
    <definedName name="fer" localSheetId="4">#REF!</definedName>
    <definedName name="fer" localSheetId="5">#REF!</definedName>
    <definedName name="fer" localSheetId="6">#REF!</definedName>
    <definedName name="fer" localSheetId="20">#REF!</definedName>
    <definedName name="fer">#REF!</definedName>
    <definedName name="ferfer" localSheetId="21"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20" hidden="1">{"via1",#N/A,TRUE,"general";"via2",#N/A,TRUE,"general";"via3",#N/A,TRUE,"general"}</definedName>
    <definedName name="ferfer" hidden="1">{"via1",#N/A,TRUE,"general";"via2",#N/A,TRUE,"general";"via3",#N/A,TRUE,"general"}</definedName>
    <definedName name="Ferreteria">#REF!</definedName>
    <definedName name="ff" localSheetId="21">'APU CAP #'!ERR</definedName>
    <definedName name="ff" localSheetId="7">'APU CAP 10'!ERR</definedName>
    <definedName name="ff" localSheetId="8">'APU CAP 11'!ERR</definedName>
    <definedName name="ff" localSheetId="9">'APU CAP 12'!ERR</definedName>
    <definedName name="ff" localSheetId="10">'APU CAP 13'!ERR</definedName>
    <definedName name="ff" localSheetId="11">'APU CAP 14'!ERR</definedName>
    <definedName name="ff" localSheetId="12">'APU CAP 15'!ERR</definedName>
    <definedName name="ff" localSheetId="13">'APU CAP 16'!ERR</definedName>
    <definedName name="ff" localSheetId="14">'APU CAP 17'!ERR</definedName>
    <definedName name="ff" localSheetId="15">'APU CAP 18'!ERR</definedName>
    <definedName name="ff" localSheetId="16">'APU CAP 19'!ERR</definedName>
    <definedName name="ff" localSheetId="17">'APU CAP 21'!ERR</definedName>
    <definedName name="ff" localSheetId="18">'APU CAP 22'!ERR</definedName>
    <definedName name="ff" localSheetId="19">'APU CAP 23'!ERR</definedName>
    <definedName name="ff" localSheetId="2">'APU CAP 3'!ERR</definedName>
    <definedName name="ff" localSheetId="3">'APU CAP 4'!ERR</definedName>
    <definedName name="ff" localSheetId="4">'APU CAP 5'!ERR</definedName>
    <definedName name="ff" localSheetId="5">'APU CAP 7'!ERR</definedName>
    <definedName name="ff" localSheetId="6">'APU CAP 8'!ERR</definedName>
    <definedName name="ff" localSheetId="20">'APU CAP CERT'!ERR</definedName>
    <definedName name="ff">[0]!ERR</definedName>
    <definedName name="fff" localSheetId="21"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20" hidden="1">{"via1",#N/A,TRUE,"general";"via2",#N/A,TRUE,"general";"via3",#N/A,TRUE,"general"}</definedName>
    <definedName name="fff" hidden="1">{"via1",#N/A,TRUE,"general";"via2",#N/A,TRUE,"general";"via3",#N/A,TRUE,"general"}</definedName>
    <definedName name="ffffd" localSheetId="21"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20" hidden="1">{"via1",#N/A,TRUE,"general";"via2",#N/A,TRUE,"general";"via3",#N/A,TRUE,"general"}</definedName>
    <definedName name="ffffd" hidden="1">{"via1",#N/A,TRUE,"general";"via2",#N/A,TRUE,"general";"via3",#N/A,TRUE,"general"}</definedName>
    <definedName name="FFFFFFFFF">#N/A</definedName>
    <definedName name="FFFFFFFFFFFFF">#N/A</definedName>
    <definedName name="FFFFFFFFFFFFFF">#REF!</definedName>
    <definedName name="fffffft" localSheetId="2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20" hidden="1">{"TAB1",#N/A,TRUE,"GENERAL";"TAB2",#N/A,TRUE,"GENERAL";"TAB3",#N/A,TRUE,"GENERAL";"TAB4",#N/A,TRUE,"GENERAL";"TAB5",#N/A,TRUE,"GENERAL"}</definedName>
    <definedName name="fffffft"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0" hidden="1">{"TAB1",#N/A,TRUE,"GENERAL";"TAB2",#N/A,TRUE,"GENERAL";"TAB3",#N/A,TRUE,"GENERAL";"TAB4",#N/A,TRUE,"GENERAL";"TAB5",#N/A,TRUE,"GENERAL"}</definedName>
    <definedName name="fffffik"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0" hidden="1">{"TAB1",#N/A,TRUE,"GENERAL";"TAB2",#N/A,TRUE,"GENERAL";"TAB3",#N/A,TRUE,"GENERAL";"TAB4",#N/A,TRUE,"GENERAL";"TAB5",#N/A,TRUE,"GENERAL"}</definedName>
    <definedName name="fffffj" hidden="1">{"TAB1",#N/A,TRUE,"GENERAL";"TAB2",#N/A,TRUE,"GENERAL";"TAB3",#N/A,TRUE,"GENERAL";"TAB4",#N/A,TRUE,"GENERAL";"TAB5",#N/A,TRUE,"GENERAL"}</definedName>
    <definedName name="ffffrd" localSheetId="21"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20" hidden="1">{"via1",#N/A,TRUE,"general";"via2",#N/A,TRUE,"general";"via3",#N/A,TRUE,"general"}</definedName>
    <definedName name="ffffrd" hidden="1">{"via1",#N/A,TRUE,"general";"via2",#N/A,TRUE,"general";"via3",#N/A,TRUE,"general"}</definedName>
    <definedName name="ffffy" localSheetId="2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20" hidden="1">{"TAB1",#N/A,TRUE,"GENERAL";"TAB2",#N/A,TRUE,"GENERAL";"TAB3",#N/A,TRUE,"GENERAL";"TAB4",#N/A,TRUE,"GENERAL";"TAB5",#N/A,TRUE,"GENERAL"}</definedName>
    <definedName name="ffffy"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0" hidden="1">{"TAB1",#N/A,TRUE,"GENERAL";"TAB2",#N/A,TRUE,"GENERAL";"TAB3",#N/A,TRUE,"GENERAL";"TAB4",#N/A,TRUE,"GENERAL";"TAB5",#N/A,TRUE,"GENERAL"}</definedName>
    <definedName name="fffrfr" hidden="1">{"TAB1",#N/A,TRUE,"GENERAL";"TAB2",#N/A,TRUE,"GENERAL";"TAB3",#N/A,TRUE,"GENERAL";"TAB4",#N/A,TRUE,"GENERAL";"TAB5",#N/A,TRUE,"GENERAL"}</definedName>
    <definedName name="fffs" localSheetId="21"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20" hidden="1">{"TAB1",#N/A,TRUE,"GENERAL";"TAB2",#N/A,TRUE,"GENERAL";"TAB3",#N/A,TRUE,"GENERAL";"TAB4",#N/A,TRUE,"GENERAL";"TAB5",#N/A,TRUE,"GENERAL"}</definedName>
    <definedName name="fffs" hidden="1">{"TAB1",#N/A,TRUE,"GENERAL";"TAB2",#N/A,TRUE,"GENERAL";"TAB3",#N/A,TRUE,"GENERAL";"TAB4",#N/A,TRUE,"GENERAL";"TAB5",#N/A,TRUE,"GENERAL"}</definedName>
    <definedName name="fg" localSheetId="21">'APU CAP #'!ERR</definedName>
    <definedName name="fg" localSheetId="7">'APU CAP 10'!ERR</definedName>
    <definedName name="fg" localSheetId="8">'APU CAP 11'!ERR</definedName>
    <definedName name="fg" localSheetId="9">'APU CAP 12'!ERR</definedName>
    <definedName name="fg" localSheetId="10">'APU CAP 13'!ERR</definedName>
    <definedName name="fg" localSheetId="11">'APU CAP 14'!ERR</definedName>
    <definedName name="fg" localSheetId="12">'APU CAP 15'!ERR</definedName>
    <definedName name="fg" localSheetId="13">'APU CAP 16'!ERR</definedName>
    <definedName name="fg" localSheetId="14">'APU CAP 17'!ERR</definedName>
    <definedName name="fg" localSheetId="15">'APU CAP 18'!ERR</definedName>
    <definedName name="fg" localSheetId="16">'APU CAP 19'!ERR</definedName>
    <definedName name="fg" localSheetId="17">'APU CAP 21'!ERR</definedName>
    <definedName name="fg" localSheetId="18">'APU CAP 22'!ERR</definedName>
    <definedName name="fg" localSheetId="19">'APU CAP 23'!ERR</definedName>
    <definedName name="fg" localSheetId="2">'APU CAP 3'!ERR</definedName>
    <definedName name="fg" localSheetId="3">'APU CAP 4'!ERR</definedName>
    <definedName name="fg" localSheetId="4">'APU CAP 5'!ERR</definedName>
    <definedName name="fg" localSheetId="5">'APU CAP 7'!ERR</definedName>
    <definedName name="fg" localSheetId="6">'APU CAP 8'!ERR</definedName>
    <definedName name="fg" localSheetId="20">'APU CAP CERT'!ERR</definedName>
    <definedName name="fg">[0]!ERR</definedName>
    <definedName name="fgdfg" localSheetId="2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20" hidden="1">{"TAB1",#N/A,TRUE,"GENERAL";"TAB2",#N/A,TRUE,"GENERAL";"TAB3",#N/A,TRUE,"GENERAL";"TAB4",#N/A,TRUE,"GENERAL";"TAB5",#N/A,TRUE,"GENERAL"}</definedName>
    <definedName name="fgdfg" hidden="1">{"TAB1",#N/A,TRUE,"GENERAL";"TAB2",#N/A,TRUE,"GENERAL";"TAB3",#N/A,TRUE,"GENERAL";"TAB4",#N/A,TRUE,"GENERAL";"TAB5",#N/A,TRUE,"GENERAL"}</definedName>
    <definedName name="fgdfsgr" localSheetId="21"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20" hidden="1">{"via1",#N/A,TRUE,"general";"via2",#N/A,TRUE,"general";"via3",#N/A,TRUE,"general"}</definedName>
    <definedName name="fgdfsgr" hidden="1">{"via1",#N/A,TRUE,"general";"via2",#N/A,TRUE,"general";"via3",#N/A,TRUE,"general"}</definedName>
    <definedName name="fgdsfg" localSheetId="2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20" hidden="1">{"TAB1",#N/A,TRUE,"GENERAL";"TAB2",#N/A,TRUE,"GENERAL";"TAB3",#N/A,TRUE,"GENERAL";"TAB4",#N/A,TRUE,"GENERAL";"TAB5",#N/A,TRUE,"GENERAL"}</definedName>
    <definedName name="fgdsfg" hidden="1">{"TAB1",#N/A,TRUE,"GENERAL";"TAB2",#N/A,TRUE,"GENERAL";"TAB3",#N/A,TRUE,"GENERAL";"TAB4",#N/A,TRUE,"GENERAL";"TAB5",#N/A,TRUE,"GENERAL"}</definedName>
    <definedName name="FGFDH" localSheetId="21"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20" hidden="1">{"via1",#N/A,TRUE,"general";"via2",#N/A,TRUE,"general";"via3",#N/A,TRUE,"general"}</definedName>
    <definedName name="FGFDH" hidden="1">{"via1",#N/A,TRUE,"general";"via2",#N/A,TRUE,"general";"via3",#N/A,TRUE,"general"}</definedName>
    <definedName name="fgghhj" localSheetId="21"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20" hidden="1">{"via1",#N/A,TRUE,"general";"via2",#N/A,TRUE,"general";"via3",#N/A,TRUE,"general"}</definedName>
    <definedName name="fgghhj" hidden="1">{"via1",#N/A,TRUE,"general";"via2",#N/A,TRUE,"general";"via3",#N/A,TRUE,"general"}</definedName>
    <definedName name="fgh">#REF!</definedName>
    <definedName name="FGHFBC" localSheetId="21"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20" hidden="1">{"via1",#N/A,TRUE,"general";"via2",#N/A,TRUE,"general";"via3",#N/A,TRUE,"general"}</definedName>
    <definedName name="FGHFBC" hidden="1">{"via1",#N/A,TRUE,"general";"via2",#N/A,TRUE,"general";"via3",#N/A,TRUE,"general"}</definedName>
    <definedName name="fghfg" localSheetId="2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20" hidden="1">{"TAB1",#N/A,TRUE,"GENERAL";"TAB2",#N/A,TRUE,"GENERAL";"TAB3",#N/A,TRUE,"GENERAL";"TAB4",#N/A,TRUE,"GENERAL";"TAB5",#N/A,TRUE,"GENERAL"}</definedName>
    <definedName name="fghfg" hidden="1">{"TAB1",#N/A,TRUE,"GENERAL";"TAB2",#N/A,TRUE,"GENERAL";"TAB3",#N/A,TRUE,"GENERAL";"TAB4",#N/A,TRUE,"GENERAL";"TAB5",#N/A,TRUE,"GENERAL"}</definedName>
    <definedName name="fghfgh" localSheetId="21"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20" hidden="1">{"via1",#N/A,TRUE,"general";"via2",#N/A,TRUE,"general";"via3",#N/A,TRUE,"general"}</definedName>
    <definedName name="fghfgh" hidden="1">{"via1",#N/A,TRUE,"general";"via2",#N/A,TRUE,"general";"via3",#N/A,TRUE,"general"}</definedName>
    <definedName name="FGHFW" localSheetId="21"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20" hidden="1">{"via1",#N/A,TRUE,"general";"via2",#N/A,TRUE,"general";"via3",#N/A,TRUE,"general"}</definedName>
    <definedName name="FGHFW" hidden="1">{"via1",#N/A,TRUE,"general";"via2",#N/A,TRUE,"general";"via3",#N/A,TRUE,"general"}</definedName>
    <definedName name="fghhh" localSheetId="2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20" hidden="1">{"TAB1",#N/A,TRUE,"GENERAL";"TAB2",#N/A,TRUE,"GENERAL";"TAB3",#N/A,TRUE,"GENERAL";"TAB4",#N/A,TRUE,"GENERAL";"TAB5",#N/A,TRUE,"GENERAL"}</definedName>
    <definedName name="fghhh" hidden="1">{"TAB1",#N/A,TRUE,"GENERAL";"TAB2",#N/A,TRUE,"GENERAL";"TAB3",#N/A,TRUE,"GENERAL";"TAB4",#N/A,TRUE,"GENERAL";"TAB5",#N/A,TRUE,"GENERAL"}</definedName>
    <definedName name="fghsfgh" localSheetId="21"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20" hidden="1">{"via1",#N/A,TRUE,"general";"via2",#N/A,TRUE,"general";"via3",#N/A,TRUE,"general"}</definedName>
    <definedName name="fghsfgh" hidden="1">{"via1",#N/A,TRUE,"general";"via2",#N/A,TRUE,"general";"via3",#N/A,TRUE,"general"}</definedName>
    <definedName name="fght" localSheetId="21"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20" hidden="1">{"TAB1",#N/A,TRUE,"GENERAL";"TAB2",#N/A,TRUE,"GENERAL";"TAB3",#N/A,TRUE,"GENERAL";"TAB4",#N/A,TRUE,"GENERAL";"TAB5",#N/A,TRUE,"GENERAL"}</definedName>
    <definedName name="fght"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0" hidden="1">{"TAB1",#N/A,TRUE,"GENERAL";"TAB2",#N/A,TRUE,"GENERAL";"TAB3",#N/A,TRUE,"GENERAL";"TAB4",#N/A,TRUE,"GENERAL";"TAB5",#N/A,TRUE,"GENERAL"}</definedName>
    <definedName name="fgjgryi" hidden="1">{"TAB1",#N/A,TRUE,"GENERAL";"TAB2",#N/A,TRUE,"GENERAL";"TAB3",#N/A,TRUE,"GENERAL";"TAB4",#N/A,TRUE,"GENERAL";"TAB5",#N/A,TRUE,"GENERAL"}</definedName>
    <definedName name="fhfg" localSheetId="21"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20" hidden="1">{"TAB1",#N/A,TRUE,"GENERAL";"TAB2",#N/A,TRUE,"GENERAL";"TAB3",#N/A,TRUE,"GENERAL";"TAB4",#N/A,TRUE,"GENERAL";"TAB5",#N/A,TRUE,"GENERAL"}</definedName>
    <definedName name="fhfg" hidden="1">{"TAB1",#N/A,TRUE,"GENERAL";"TAB2",#N/A,TRUE,"GENERAL";"TAB3",#N/A,TRUE,"GENERAL";"TAB4",#N/A,TRUE,"GENERAL";"TAB5",#N/A,TRUE,"GENERAL"}</definedName>
    <definedName name="fhfgh" localSheetId="21"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20" hidden="1">{"via1",#N/A,TRUE,"general";"via2",#N/A,TRUE,"general";"via3",#N/A,TRUE,"general"}</definedName>
    <definedName name="fhfgh" hidden="1">{"via1",#N/A,TRUE,"general";"via2",#N/A,TRUE,"general";"via3",#N/A,TRUE,"general"}</definedName>
    <definedName name="fhg" hidden="1">{#N/A,#N/A,TRUE,"1842CWN0"}</definedName>
    <definedName name="fhgh" localSheetId="21"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20" hidden="1">{"via1",#N/A,TRUE,"general";"via2",#N/A,TRUE,"general";"via3",#N/A,TRUE,"general"}</definedName>
    <definedName name="fhgh" hidden="1">{"via1",#N/A,TRUE,"general";"via2",#N/A,TRUE,"general";"via3",#N/A,TRUE,"general"}</definedName>
    <definedName name="fhpltyunh" localSheetId="21"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2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L" localSheetId="7">#REF!</definedName>
    <definedName name="FINAL" localSheetId="8">#REF!</definedName>
    <definedName name="FINAL" localSheetId="9">#REF!</definedName>
    <definedName name="FINAL" localSheetId="10">#REF!</definedName>
    <definedName name="FINAL" localSheetId="11">#REF!</definedName>
    <definedName name="FINAL" localSheetId="12">#REF!</definedName>
    <definedName name="FINAL" localSheetId="13">#REF!</definedName>
    <definedName name="FINAL" localSheetId="14">#REF!</definedName>
    <definedName name="FINAL" localSheetId="15">#REF!</definedName>
    <definedName name="FINAL" localSheetId="16">#REF!</definedName>
    <definedName name="FINAL" localSheetId="17">#REF!</definedName>
    <definedName name="FINAL" localSheetId="18">#REF!</definedName>
    <definedName name="FINAL" localSheetId="19">#REF!</definedName>
    <definedName name="FINAL" localSheetId="2">#REF!</definedName>
    <definedName name="FINAL" localSheetId="3">#REF!</definedName>
    <definedName name="FINAL" localSheetId="4">#REF!</definedName>
    <definedName name="FINAL" localSheetId="5">#REF!</definedName>
    <definedName name="FINAL" localSheetId="6">#REF!</definedName>
    <definedName name="FINAL" localSheetId="20">#REF!</definedName>
    <definedName name="FINAL" localSheetId="23">#REF!</definedName>
    <definedName name="FINAL" localSheetId="25">#REF!</definedName>
    <definedName name="FINAL">#REF!</definedName>
    <definedName name="FINANCIACION" localSheetId="21">'APU CAP #'!ERR</definedName>
    <definedName name="FINANCIACION" localSheetId="7">'APU CAP 10'!ERR</definedName>
    <definedName name="FINANCIACION" localSheetId="8">'APU CAP 11'!ERR</definedName>
    <definedName name="FINANCIACION" localSheetId="9">'APU CAP 12'!ERR</definedName>
    <definedName name="FINANCIACION" localSheetId="10">'APU CAP 13'!ERR</definedName>
    <definedName name="FINANCIACION" localSheetId="11">'APU CAP 14'!ERR</definedName>
    <definedName name="FINANCIACION" localSheetId="12">'APU CAP 15'!ERR</definedName>
    <definedName name="FINANCIACION" localSheetId="13">'APU CAP 16'!ERR</definedName>
    <definedName name="FINANCIACION" localSheetId="14">'APU CAP 17'!ERR</definedName>
    <definedName name="FINANCIACION" localSheetId="15">'APU CAP 18'!ERR</definedName>
    <definedName name="FINANCIACION" localSheetId="16">'APU CAP 19'!ERR</definedName>
    <definedName name="FINANCIACION" localSheetId="17">'APU CAP 21'!ERR</definedName>
    <definedName name="FINANCIACION" localSheetId="18">'APU CAP 22'!ERR</definedName>
    <definedName name="FINANCIACION" localSheetId="19">'APU CAP 23'!ERR</definedName>
    <definedName name="FINANCIACION" localSheetId="2">'APU CAP 3'!ERR</definedName>
    <definedName name="FINANCIACION" localSheetId="3">'APU CAP 4'!ERR</definedName>
    <definedName name="FINANCIACION" localSheetId="4">'APU CAP 5'!ERR</definedName>
    <definedName name="FINANCIACION" localSheetId="5">'APU CAP 7'!ERR</definedName>
    <definedName name="FINANCIACION" localSheetId="6">'APU CAP 8'!ERR</definedName>
    <definedName name="FINANCIACION" localSheetId="20">'APU CAP CERT'!ERR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aletas">#REF!</definedName>
    <definedName name="formato1">#REF!</definedName>
    <definedName name="formato2">#REF!</definedName>
    <definedName name="formato3">#REF!</definedName>
    <definedName name="formato4">#REF!</definedName>
    <definedName name="formato5">#REF!</definedName>
    <definedName name="formato6">#REF!</definedName>
    <definedName name="formato7">#REF!</definedName>
    <definedName name="formato8">#REF!</definedName>
    <definedName name="formato9">#REF!</definedName>
    <definedName name="FORMOLT">#REF!</definedName>
    <definedName name="formularioCantidades">#REF!</definedName>
    <definedName name="FORSHE">#REF!</definedName>
    <definedName name="FORUNMIS">#REF!</definedName>
    <definedName name="FP">#REF!</definedName>
    <definedName name="FR">1.15</definedName>
    <definedName name="frbgsd" localSheetId="2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20" hidden="1">{"TAB1",#N/A,TRUE,"GENERAL";"TAB2",#N/A,TRUE,"GENERAL";"TAB3",#N/A,TRUE,"GENERAL";"TAB4",#N/A,TRUE,"GENERAL";"TAB5",#N/A,TRUE,"GENERAL"}</definedName>
    <definedName name="frbgsd" hidden="1">{"TAB1",#N/A,TRUE,"GENERAL";"TAB2",#N/A,TRUE,"GENERAL";"TAB3",#N/A,TRUE,"GENERAL";"TAB4",#N/A,TRUE,"GENERAL";"TAB5",#N/A,TRUE,"GENERAL"}</definedName>
    <definedName name="frefr" localSheetId="21"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20" hidden="1">{"via1",#N/A,TRUE,"general";"via2",#N/A,TRUE,"general";"via3",#N/A,TRUE,"general"}</definedName>
    <definedName name="frefr" hidden="1">{"via1",#N/A,TRUE,"general";"via2",#N/A,TRUE,"general";"via3",#N/A,TRUE,"general"}</definedName>
    <definedName name="frfa" localSheetId="21"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20" hidden="1">{"via1",#N/A,TRUE,"general";"via2",#N/A,TRUE,"general";"via3",#N/A,TRUE,"general"}</definedName>
    <definedName name="frfa" hidden="1">{"via1",#N/A,TRUE,"general";"via2",#N/A,TRUE,"general";"via3",#N/A,TRUE,"general"}</definedName>
    <definedName name="frfr" localSheetId="21"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2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1">'APU CAP #'!ERR</definedName>
    <definedName name="fu" localSheetId="7">'APU CAP 10'!ERR</definedName>
    <definedName name="fu" localSheetId="8">'APU CAP 11'!ERR</definedName>
    <definedName name="fu" localSheetId="9">'APU CAP 12'!ERR</definedName>
    <definedName name="fu" localSheetId="10">'APU CAP 13'!ERR</definedName>
    <definedName name="fu" localSheetId="11">'APU CAP 14'!ERR</definedName>
    <definedName name="fu" localSheetId="12">'APU CAP 15'!ERR</definedName>
    <definedName name="fu" localSheetId="13">'APU CAP 16'!ERR</definedName>
    <definedName name="fu" localSheetId="14">'APU CAP 17'!ERR</definedName>
    <definedName name="fu" localSheetId="15">'APU CAP 18'!ERR</definedName>
    <definedName name="fu" localSheetId="16">'APU CAP 19'!ERR</definedName>
    <definedName name="fu" localSheetId="17">'APU CAP 21'!ERR</definedName>
    <definedName name="fu" localSheetId="18">'APU CAP 22'!ERR</definedName>
    <definedName name="fu" localSheetId="19">'APU CAP 23'!ERR</definedName>
    <definedName name="fu" localSheetId="2">'APU CAP 3'!ERR</definedName>
    <definedName name="fu" localSheetId="3">'APU CAP 4'!ERR</definedName>
    <definedName name="fu" localSheetId="4">'APU CAP 5'!ERR</definedName>
    <definedName name="fu" localSheetId="5">'APU CAP 7'!ERR</definedName>
    <definedName name="fu" localSheetId="6">'APU CAP 8'!ERR</definedName>
    <definedName name="fu" localSheetId="20">'APU CAP CERT'!ERR</definedName>
    <definedName name="fu">[0]!ERR</definedName>
    <definedName name="Full_Print">#REF!</definedName>
    <definedName name="fwff" localSheetId="21"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20" hidden="1">{"via1",#N/A,TRUE,"general";"via2",#N/A,TRUE,"general";"via3",#N/A,TRUE,"general"}</definedName>
    <definedName name="fwff" hidden="1">{"via1",#N/A,TRUE,"general";"via2",#N/A,TRUE,"general";"via3",#N/A,TRUE,"general"}</definedName>
    <definedName name="fwwe" localSheetId="21"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2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1">#REF!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20">#REF!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20"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dghca">#REF!</definedName>
    <definedName name="GCI">#REF!</definedName>
    <definedName name="GCN">#REF!</definedName>
    <definedName name="GCP">#REF!</definedName>
    <definedName name="GDN">#REF!</definedName>
    <definedName name="GDR">#REF!</definedName>
    <definedName name="gdt" localSheetId="21"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2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1"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20" hidden="1">{"via1",#N/A,TRUE,"general";"via2",#N/A,TRUE,"general";"via3",#N/A,TRUE,"general"}</definedName>
    <definedName name="geg" hidden="1">{"via1",#N/A,TRUE,"general";"via2",#N/A,TRUE,"general";"via3",#N/A,TRUE,"general"}</definedName>
    <definedName name="GENERAL">#REF!</definedName>
    <definedName name="GENERAL1">#REF!</definedName>
    <definedName name="Geosinteticos">#REF!</definedName>
    <definedName name="Geotex" localSheetId="21">#REF!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20">#REF!</definedName>
    <definedName name="Geotex">#REF!</definedName>
    <definedName name="GERENCIA">#REF!</definedName>
    <definedName name="GERENCIA1">#REF!</definedName>
    <definedName name="GERENCIA2">#REF!</definedName>
    <definedName name="Gerente">#REF!</definedName>
    <definedName name="gerg" localSheetId="21"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20" hidden="1">{"TAB1",#N/A,TRUE,"GENERAL";"TAB2",#N/A,TRUE,"GENERAL";"TAB3",#N/A,TRUE,"GENERAL";"TAB4",#N/A,TRUE,"GENERAL";"TAB5",#N/A,TRUE,"GENERAL"}</definedName>
    <definedName name="gerg" hidden="1">{"TAB1",#N/A,TRUE,"GENERAL";"TAB2",#N/A,TRUE,"GENERAL";"TAB3",#N/A,TRUE,"GENERAL";"TAB4",#N/A,TRUE,"GENERAL";"TAB5",#N/A,TRUE,"GENERAL"}</definedName>
    <definedName name="gerg54" localSheetId="21"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20" hidden="1">{"via1",#N/A,TRUE,"general";"via2",#N/A,TRUE,"general";"via3",#N/A,TRUE,"general"}</definedName>
    <definedName name="gerg54" hidden="1">{"via1",#N/A,TRUE,"general";"via2",#N/A,TRUE,"general";"via3",#N/A,TRUE,"general"}</definedName>
    <definedName name="gergew" localSheetId="2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20" hidden="1">{"TAB1",#N/A,TRUE,"GENERAL";"TAB2",#N/A,TRUE,"GENERAL";"TAB3",#N/A,TRUE,"GENERAL";"TAB4",#N/A,TRUE,"GENERAL";"TAB5",#N/A,TRUE,"GENERAL"}</definedName>
    <definedName name="gergew"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0" hidden="1">{"TAB1",#N/A,TRUE,"GENERAL";"TAB2",#N/A,TRUE,"GENERAL";"TAB3",#N/A,TRUE,"GENERAL";"TAB4",#N/A,TRUE,"GENERAL";"TAB5",#N/A,TRUE,"GENERAL"}</definedName>
    <definedName name="gergw" hidden="1">{"TAB1",#N/A,TRUE,"GENERAL";"TAB2",#N/A,TRUE,"GENERAL";"TAB3",#N/A,TRUE,"GENERAL";"TAB4",#N/A,TRUE,"GENERAL";"TAB5",#N/A,TRUE,"GENERAL"}</definedName>
    <definedName name="gfd" localSheetId="21"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20" hidden="1">{"TAB1",#N/A,TRUE,"GENERAL";"TAB2",#N/A,TRUE,"GENERAL";"TAB3",#N/A,TRUE,"GENERAL";"TAB4",#N/A,TRUE,"GENERAL";"TAB5",#N/A,TRUE,"GENERAL"}</definedName>
    <definedName name="gfd" hidden="1">{"TAB1",#N/A,TRUE,"GENERAL";"TAB2",#N/A,TRUE,"GENERAL";"TAB3",#N/A,TRUE,"GENERAL";"TAB4",#N/A,TRUE,"GENERAL";"TAB5",#N/A,TRUE,"GENERAL"}</definedName>
    <definedName name="gfdg" localSheetId="21"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2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1"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20" hidden="1">{"via1",#N/A,TRUE,"general";"via2",#N/A,TRUE,"general";"via3",#N/A,TRUE,"general"}</definedName>
    <definedName name="gfgfgr" hidden="1">{"via1",#N/A,TRUE,"general";"via2",#N/A,TRUE,"general";"via3",#N/A,TRUE,"general"}</definedName>
    <definedName name="gfhf" localSheetId="21"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20" hidden="1">{"via1",#N/A,TRUE,"general";"via2",#N/A,TRUE,"general";"via3",#N/A,TRUE,"general"}</definedName>
    <definedName name="gfhf" hidden="1">{"via1",#N/A,TRUE,"general";"via2",#N/A,TRUE,"general";"via3",#N/A,TRUE,"general"}</definedName>
    <definedName name="gfhfdh" localSheetId="2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20" hidden="1">{"TAB1",#N/A,TRUE,"GENERAL";"TAB2",#N/A,TRUE,"GENERAL";"TAB3",#N/A,TRUE,"GENERAL";"TAB4",#N/A,TRUE,"GENERAL";"TAB5",#N/A,TRUE,"GENERAL"}</definedName>
    <definedName name="gfhfdh"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0" hidden="1">{"TAB1",#N/A,TRUE,"GENERAL";"TAB2",#N/A,TRUE,"GENERAL";"TAB3",#N/A,TRUE,"GENERAL";"TAB4",#N/A,TRUE,"GENERAL";"TAB5",#N/A,TRUE,"GENERAL"}</definedName>
    <definedName name="gfhgfh"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0" hidden="1">{"TAB1",#N/A,TRUE,"GENERAL";"TAB2",#N/A,TRUE,"GENERAL";"TAB3",#N/A,TRUE,"GENERAL";"TAB4",#N/A,TRUE,"GENERAL";"TAB5",#N/A,TRUE,"GENERAL"}</definedName>
    <definedName name="GFJHGJ" hidden="1">{"TAB1",#N/A,TRUE,"GENERAL";"TAB2",#N/A,TRUE,"GENERAL";"TAB3",#N/A,TRUE,"GENERAL";"TAB4",#N/A,TRUE,"GENERAL";"TAB5",#N/A,TRUE,"GENERAL"}</definedName>
    <definedName name="gfjjh" localSheetId="21"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20" hidden="1">{"via1",#N/A,TRUE,"general";"via2",#N/A,TRUE,"general";"via3",#N/A,TRUE,"general"}</definedName>
    <definedName name="gfjjh" hidden="1">{"via1",#N/A,TRUE,"general";"via2",#N/A,TRUE,"general";"via3",#N/A,TRUE,"general"}</definedName>
    <definedName name="GFN">#REF!</definedName>
    <definedName name="gfutyj6" localSheetId="21"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20" hidden="1">{"via1",#N/A,TRUE,"general";"via2",#N/A,TRUE,"general";"via3",#N/A,TRUE,"general"}</definedName>
    <definedName name="gfutyj6" hidden="1">{"via1",#N/A,TRUE,"general";"via2",#N/A,TRUE,"general";"via3",#N/A,TRUE,"general"}</definedName>
    <definedName name="gg" localSheetId="21"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20" hidden="1">{"TAB1",#N/A,TRUE,"GENERAL";"TAB2",#N/A,TRUE,"GENERAL";"TAB3",#N/A,TRUE,"GENERAL";"TAB4",#N/A,TRUE,"GENERAL";"TAB5",#N/A,TRUE,"GENERAL"}</definedName>
    <definedName name="gg" hidden="1">{"TAB1",#N/A,TRUE,"GENERAL";"TAB2",#N/A,TRUE,"GENERAL";"TAB3",#N/A,TRUE,"GENERAL";"TAB4",#N/A,TRUE,"GENERAL";"TAB5",#N/A,TRUE,"GENERAL"}</definedName>
    <definedName name="ggdr" localSheetId="21"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20" hidden="1">{"via1",#N/A,TRUE,"general";"via2",#N/A,TRUE,"general";"via3",#N/A,TRUE,"general"}</definedName>
    <definedName name="ggdr" hidden="1">{"via1",#N/A,TRUE,"general";"via2",#N/A,TRUE,"general";"via3",#N/A,TRUE,"general"}</definedName>
    <definedName name="ggerg" localSheetId="2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20" hidden="1">{"TAB1",#N/A,TRUE,"GENERAL";"TAB2",#N/A,TRUE,"GENERAL";"TAB3",#N/A,TRUE,"GENERAL";"TAB4",#N/A,TRUE,"GENERAL";"TAB5",#N/A,TRUE,"GENERAL"}</definedName>
    <definedName name="ggerg" hidden="1">{"TAB1",#N/A,TRUE,"GENERAL";"TAB2",#N/A,TRUE,"GENERAL";"TAB3",#N/A,TRUE,"GENERAL";"TAB4",#N/A,TRUE,"GENERAL";"TAB5",#N/A,TRUE,"GENERAL"}</definedName>
    <definedName name="GGG" localSheetId="21">'APU CAP #'!ERR</definedName>
    <definedName name="GGG" localSheetId="7">'APU CAP 10'!ERR</definedName>
    <definedName name="GGG" localSheetId="8">'APU CAP 11'!ERR</definedName>
    <definedName name="GGG" localSheetId="9">'APU CAP 12'!ERR</definedName>
    <definedName name="GGG" localSheetId="10">'APU CAP 13'!ERR</definedName>
    <definedName name="GGG" localSheetId="11">'APU CAP 14'!ERR</definedName>
    <definedName name="GGG" localSheetId="12">'APU CAP 15'!ERR</definedName>
    <definedName name="GGG" localSheetId="13">'APU CAP 16'!ERR</definedName>
    <definedName name="GGG" localSheetId="14">'APU CAP 17'!ERR</definedName>
    <definedName name="GGG" localSheetId="15">'APU CAP 18'!ERR</definedName>
    <definedName name="GGG" localSheetId="16">'APU CAP 19'!ERR</definedName>
    <definedName name="GGG" localSheetId="17">'APU CAP 21'!ERR</definedName>
    <definedName name="GGG" localSheetId="18">'APU CAP 22'!ERR</definedName>
    <definedName name="GGG" localSheetId="19">'APU CAP 23'!ERR</definedName>
    <definedName name="GGG" localSheetId="2">'APU CAP 3'!ERR</definedName>
    <definedName name="GGG" localSheetId="3">'APU CAP 4'!ERR</definedName>
    <definedName name="GGG" localSheetId="4">'APU CAP 5'!ERR</definedName>
    <definedName name="GGG" localSheetId="5">'APU CAP 7'!ERR</definedName>
    <definedName name="GGG" localSheetId="6">'APU CAP 8'!ERR</definedName>
    <definedName name="GGG" localSheetId="20">'APU CAP CERT'!ERR</definedName>
    <definedName name="GGG">[0]!ERR</definedName>
    <definedName name="gggb" localSheetId="21"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20" hidden="1">{"TAB1",#N/A,TRUE,"GENERAL";"TAB2",#N/A,TRUE,"GENERAL";"TAB3",#N/A,TRUE,"GENERAL";"TAB4",#N/A,TRUE,"GENERAL";"TAB5",#N/A,TRUE,"GENERAL"}</definedName>
    <definedName name="gggb" hidden="1">{"TAB1",#N/A,TRUE,"GENERAL";"TAB2",#N/A,TRUE,"GENERAL";"TAB3",#N/A,TRUE,"GENERAL";"TAB4",#N/A,TRUE,"GENERAL";"TAB5",#N/A,TRUE,"GENERAL"}</definedName>
    <definedName name="gggg" localSheetId="21"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20" hidden="1">{"via1",#N/A,TRUE,"general";"via2",#N/A,TRUE,"general";"via3",#N/A,TRUE,"general"}</definedName>
    <definedName name="gggg" hidden="1">{"via1",#N/A,TRUE,"general";"via2",#N/A,TRUE,"general";"via3",#N/A,TRUE,"general"}</definedName>
    <definedName name="ggggd" localSheetId="2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20" hidden="1">{"TAB1",#N/A,TRUE,"GENERAL";"TAB2",#N/A,TRUE,"GENERAL";"TAB3",#N/A,TRUE,"GENERAL";"TAB4",#N/A,TRUE,"GENERAL";"TAB5",#N/A,TRUE,"GENERAL"}</definedName>
    <definedName name="ggggd" hidden="1">{"TAB1",#N/A,TRUE,"GENERAL";"TAB2",#N/A,TRUE,"GENERAL";"TAB3",#N/A,TRUE,"GENERAL";"TAB4",#N/A,TRUE,"GENERAL";"TAB5",#N/A,TRUE,"GENERAL"}</definedName>
    <definedName name="gggggt" localSheetId="21"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20" hidden="1">{"via1",#N/A,TRUE,"general";"via2",#N/A,TRUE,"general";"via3",#N/A,TRUE,"general"}</definedName>
    <definedName name="gggggt" hidden="1">{"via1",#N/A,TRUE,"general";"via2",#N/A,TRUE,"general";"via3",#N/A,TRUE,"general"}</definedName>
    <definedName name="gggghn" localSheetId="2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20" hidden="1">{"TAB1",#N/A,TRUE,"GENERAL";"TAB2",#N/A,TRUE,"GENERAL";"TAB3",#N/A,TRUE,"GENERAL";"TAB4",#N/A,TRUE,"GENERAL";"TAB5",#N/A,TRUE,"GENERAL"}</definedName>
    <definedName name="gggghn"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0" hidden="1">{"TAB1",#N/A,TRUE,"GENERAL";"TAB2",#N/A,TRUE,"GENERAL";"TAB3",#N/A,TRUE,"GENERAL";"TAB4",#N/A,TRUE,"GENERAL";"TAB5",#N/A,TRUE,"GENERAL"}</definedName>
    <definedName name="ggggt"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0" hidden="1">{"TAB1",#N/A,TRUE,"GENERAL";"TAB2",#N/A,TRUE,"GENERAL";"TAB3",#N/A,TRUE,"GENERAL";"TAB4",#N/A,TRUE,"GENERAL";"TAB5",#N/A,TRUE,"GENERAL"}</definedName>
    <definedName name="ggggy" hidden="1">{"TAB1",#N/A,TRUE,"GENERAL";"TAB2",#N/A,TRUE,"GENERAL";"TAB3",#N/A,TRUE,"GENERAL";"TAB4",#N/A,TRUE,"GENERAL";"TAB5",#N/A,TRUE,"GENERAL"}</definedName>
    <definedName name="gggtgd" localSheetId="21"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20" hidden="1">{"via1",#N/A,TRUE,"general";"via2",#N/A,TRUE,"general";"via3",#N/A,TRUE,"general"}</definedName>
    <definedName name="gggtgd" hidden="1">{"via1",#N/A,TRUE,"general";"via2",#N/A,TRUE,"general";"via3",#N/A,TRUE,"general"}</definedName>
    <definedName name="ggjgjkg" hidden="1">{#N/A,#N/A,TRUE,"1842CWN0"}</definedName>
    <definedName name="ggtgt" localSheetId="21"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20" hidden="1">{"via1",#N/A,TRUE,"general";"via2",#N/A,TRUE,"general";"via3",#N/A,TRUE,"general"}</definedName>
    <definedName name="ggtgt" hidden="1">{"via1",#N/A,TRUE,"general";"via2",#N/A,TRUE,"general";"via3",#N/A,TRUE,"general"}</definedName>
    <definedName name="ghdghuy" localSheetId="21"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20" hidden="1">{"via1",#N/A,TRUE,"general";"via2",#N/A,TRUE,"general";"via3",#N/A,TRUE,"general"}</definedName>
    <definedName name="ghdghuy" hidden="1">{"via1",#N/A,TRUE,"general";"via2",#N/A,TRUE,"general";"via3",#N/A,TRUE,"general"}</definedName>
    <definedName name="GHDP" localSheetId="21"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20" hidden="1">{"via1",#N/A,TRUE,"general";"via2",#N/A,TRUE,"general";"via3",#N/A,TRUE,"general"}</definedName>
    <definedName name="GHDP" hidden="1">{"via1",#N/A,TRUE,"general";"via2",#N/A,TRUE,"general";"via3",#N/A,TRUE,"general"}</definedName>
    <definedName name="ghf">#REF!</definedName>
    <definedName name="ghfg" localSheetId="21"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20" hidden="1">{"via1",#N/A,TRUE,"general";"via2",#N/A,TRUE,"general";"via3",#N/A,TRUE,"general"}</definedName>
    <definedName name="ghfg" hidden="1">{"via1",#N/A,TRUE,"general";"via2",#N/A,TRUE,"general";"via3",#N/A,TRUE,"general"}</definedName>
    <definedName name="GHGHJBJH">#REF!</definedName>
    <definedName name="ghghy">#REF!</definedName>
    <definedName name="ghjghj" localSheetId="2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20" hidden="1">{"TAB1",#N/A,TRUE,"GENERAL";"TAB2",#N/A,TRUE,"GENERAL";"TAB3",#N/A,TRUE,"GENERAL";"TAB4",#N/A,TRUE,"GENERAL";"TAB5",#N/A,TRUE,"GENERAL"}</definedName>
    <definedName name="ghjghj"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20" hidden="1">{"TAB1",#N/A,TRUE,"GENERAL";"TAB2",#N/A,TRUE,"GENERAL";"TAB3",#N/A,TRUE,"GENERAL";"TAB4",#N/A,TRUE,"GENERAL";"TAB5",#N/A,TRUE,"GENERAL"}</definedName>
    <definedName name="GJHVCB" hidden="1">{"TAB1",#N/A,TRUE,"GENERAL";"TAB2",#N/A,TRUE,"GENERAL";"TAB3",#N/A,TRUE,"GENERAL";"TAB4",#N/A,TRUE,"GENERAL";"TAB5",#N/A,TRUE,"GENERAL"}</definedName>
    <definedName name="gk" localSheetId="21"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20" hidden="1">{"via1",#N/A,TRUE,"general";"via2",#N/A,TRUE,"general";"via3",#N/A,TRUE,"general"}</definedName>
    <definedName name="gk" hidden="1">{"via1",#N/A,TRUE,"general";"via2",#N/A,TRUE,"general";"via3",#N/A,TRUE,"general"}</definedName>
    <definedName name="GKJDGDIJZ">"Imagen 3"</definedName>
    <definedName name="Global">#REF!</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21"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20" hidden="1">{"via1",#N/A,TRUE,"general";"via2",#N/A,TRUE,"general";"via3",#N/A,TRUE,"general"}</definedName>
    <definedName name="GRAF1ANO" hidden="1">{"via1",#N/A,TRUE,"general";"via2",#N/A,TRUE,"general";"via3",#N/A,TRUE,"general"}</definedName>
    <definedName name="GRAF1AÑO" localSheetId="2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20" hidden="1">{"TAB1",#N/A,TRUE,"GENERAL";"TAB2",#N/A,TRUE,"GENERAL";"TAB3",#N/A,TRUE,"GENERAL";"TAB4",#N/A,TRUE,"GENERAL";"TAB5",#N/A,TRUE,"GENERAL"}</definedName>
    <definedName name="GRAF1AÑO" hidden="1">{"TAB1",#N/A,TRUE,"GENERAL";"TAB2",#N/A,TRUE,"GENERAL";"TAB3",#N/A,TRUE,"GENERAL";"TAB4",#N/A,TRUE,"GENERAL";"TAB5",#N/A,TRUE,"GENERAL"}</definedName>
    <definedName name="GRAF2" localSheetId="21">#REF!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20">#REF!</definedName>
    <definedName name="GRAF2">#REF!</definedName>
    <definedName name="GRAF3" localSheetId="21">#REF!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20">#REF!</definedName>
    <definedName name="GRAF3">#REF!</definedName>
    <definedName name="gravilla">190000</definedName>
    <definedName name="GRC">#REF!</definedName>
    <definedName name="GRC_ON_ASO">#REF!</definedName>
    <definedName name="GRC_ON_DAPIAY">#REF!</definedName>
    <definedName name="GRC_ON_GER">#REF!</definedName>
    <definedName name="gregds" localSheetId="2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20" hidden="1">{"TAB1",#N/A,TRUE,"GENERAL";"TAB2",#N/A,TRUE,"GENERAL";"TAB3",#N/A,TRUE,"GENERAL";"TAB4",#N/A,TRUE,"GENERAL";"TAB5",#N/A,TRUE,"GENERAL"}</definedName>
    <definedName name="gregds"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0" hidden="1">{"TAB1",#N/A,TRUE,"GENERAL";"TAB2",#N/A,TRUE,"GENERAL";"TAB3",#N/A,TRUE,"GENERAL";"TAB4",#N/A,TRUE,"GENERAL";"TAB5",#N/A,TRUE,"GENERAL"}</definedName>
    <definedName name="grehrtyh" hidden="1">{"TAB1",#N/A,TRUE,"GENERAL";"TAB2",#N/A,TRUE,"GENERAL";"TAB3",#N/A,TRUE,"GENERAL";"TAB4",#N/A,TRUE,"GENERAL";"TAB5",#N/A,TRUE,"GENERAL"}</definedName>
    <definedName name="grggwero" localSheetId="21"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20"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20" hidden="1">{"TAB1",#N/A,TRUE,"GENERAL";"TAB2",#N/A,TRUE,"GENERAL";"TAB3",#N/A,TRUE,"GENERAL";"TAB4",#N/A,TRUE,"GENERAL";"TAB5",#N/A,TRUE,"GENERAL"}</definedName>
    <definedName name="grtyerh" hidden="1">{"TAB1",#N/A,TRUE,"GENERAL";"TAB2",#N/A,TRUE,"GENERAL";"TAB3",#N/A,TRUE,"GENERAL";"TAB4",#N/A,TRUE,"GENERAL";"TAB5",#N/A,TRUE,"GENERAL"}</definedName>
    <definedName name="GRUPO1" localSheetId="21">#REF!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20">#REF!</definedName>
    <definedName name="GRUPO1">#REF!</definedName>
    <definedName name="GRUPO123" localSheetId="21">#REF!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20">#REF!</definedName>
    <definedName name="GRUPO123">#REF!</definedName>
    <definedName name="GRUPO13" localSheetId="21">#REF!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20">#REF!</definedName>
    <definedName name="GRUPO13">#REF!</definedName>
    <definedName name="GRUPO2" localSheetId="21">#REF!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20">#REF!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1"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20" hidden="1">{"TAB1",#N/A,TRUE,"GENERAL";"TAB2",#N/A,TRUE,"GENERAL";"TAB3",#N/A,TRUE,"GENERAL";"TAB4",#N/A,TRUE,"GENERAL";"TAB5",#N/A,TRUE,"GENERAL"}</definedName>
    <definedName name="GSDG" hidden="1">{"TAB1",#N/A,TRUE,"GENERAL";"TAB2",#N/A,TRUE,"GENERAL";"TAB3",#N/A,TRUE,"GENERAL";"TAB4",#N/A,TRUE,"GENERAL";"TAB5",#N/A,TRUE,"GENERAL"}</definedName>
    <definedName name="gsfsf" localSheetId="21"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2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1"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20" hidden="1">{"via1",#N/A,TRUE,"general";"via2",#N/A,TRUE,"general";"via3",#N/A,TRUE,"general"}</definedName>
    <definedName name="gtgt" hidden="1">{"via1",#N/A,TRUE,"general";"via2",#N/A,TRUE,"general";"via3",#N/A,TRUE,"general"}</definedName>
    <definedName name="gtgtg" localSheetId="21"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20" hidden="1">{"via1",#N/A,TRUE,"general";"via2",#N/A,TRUE,"general";"via3",#N/A,TRUE,"general"}</definedName>
    <definedName name="gtgtg" hidden="1">{"via1",#N/A,TRUE,"general";"via2",#N/A,TRUE,"general";"via3",#N/A,TRUE,"general"}</definedName>
    <definedName name="gtgtgff" localSheetId="21"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20" hidden="1">{"via1",#N/A,TRUE,"general";"via2",#N/A,TRUE,"general";"via3",#N/A,TRUE,"general"}</definedName>
    <definedName name="gtgtgff" hidden="1">{"via1",#N/A,TRUE,"general";"via2",#N/A,TRUE,"general";"via3",#N/A,TRUE,"general"}</definedName>
    <definedName name="gtgtgyh" localSheetId="2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20" hidden="1">{"TAB1",#N/A,TRUE,"GENERAL";"TAB2",#N/A,TRUE,"GENERAL";"TAB3",#N/A,TRUE,"GENERAL";"TAB4",#N/A,TRUE,"GENERAL";"TAB5",#N/A,TRUE,"GENERAL"}</definedName>
    <definedName name="gtgtgyh"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1">#REF!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20">#REF!</definedName>
    <definedName name="GTRE">#REF!</definedName>
    <definedName name="gvdgdve">#REF!</definedName>
    <definedName name="gvsacdras">#REF!</definedName>
    <definedName name="h">#REF!</definedName>
    <definedName name="H_pump">#REF!</definedName>
    <definedName name="h9h" localSheetId="21"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20" hidden="1">{"via1",#N/A,TRUE,"general";"via2",#N/A,TRUE,"general";"via3",#N/A,TRUE,"general"}</definedName>
    <definedName name="h9h" hidden="1">{"via1",#N/A,TRUE,"general";"via2",#N/A,TRUE,"general";"via3",#N/A,TRUE,"general"}</definedName>
    <definedName name="hactrhdsad">#REF!</definedName>
    <definedName name="haebyfve">#REF!</definedName>
    <definedName name="Hazards">#REF!</definedName>
    <definedName name="hbfdhrw" localSheetId="2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20" hidden="1">{"TAB1",#N/A,TRUE,"GENERAL";"TAB2",#N/A,TRUE,"GENERAL";"TAB3",#N/A,TRUE,"GENERAL";"TAB4",#N/A,TRUE,"GENERAL";"TAB5",#N/A,TRUE,"GENERAL"}</definedName>
    <definedName name="hbfdhrw" hidden="1">{"TAB1",#N/A,TRUE,"GENERAL";"TAB2",#N/A,TRUE,"GENERAL";"TAB3",#N/A,TRUE,"GENERAL";"TAB4",#N/A,TRUE,"GENERAL";"TAB5",#N/A,TRUE,"GENERAL"}</definedName>
    <definedName name="hdfh" localSheetId="21"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20" hidden="1">{"via1",#N/A,TRUE,"general";"via2",#N/A,TRUE,"general";"via3",#N/A,TRUE,"general"}</definedName>
    <definedName name="hdfh" hidden="1">{"via1",#N/A,TRUE,"general";"via2",#N/A,TRUE,"general";"via3",#N/A,TRUE,"general"}</definedName>
    <definedName name="hdfh4" localSheetId="2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20" hidden="1">{"TAB1",#N/A,TRUE,"GENERAL";"TAB2",#N/A,TRUE,"GENERAL";"TAB3",#N/A,TRUE,"GENERAL";"TAB4",#N/A,TRUE,"GENERAL";"TAB5",#N/A,TRUE,"GENERAL"}</definedName>
    <definedName name="hdfh4"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0" hidden="1">{"TAB1",#N/A,TRUE,"GENERAL";"TAB2",#N/A,TRUE,"GENERAL";"TAB3",#N/A,TRUE,"GENERAL";"TAB4",#N/A,TRUE,"GENERAL";"TAB5",#N/A,TRUE,"GENERAL"}</definedName>
    <definedName name="hdfhwq" hidden="1">{"TAB1",#N/A,TRUE,"GENERAL";"TAB2",#N/A,TRUE,"GENERAL";"TAB3",#N/A,TRUE,"GENERAL";"TAB4",#N/A,TRUE,"GENERAL";"TAB5",#N/A,TRUE,"GENERAL"}</definedName>
    <definedName name="hdgh" localSheetId="21"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20" hidden="1">{"via1",#N/A,TRUE,"general";"via2",#N/A,TRUE,"general";"via3",#N/A,TRUE,"general"}</definedName>
    <definedName name="hdgh" hidden="1">{"via1",#N/A,TRUE,"general";"via2",#N/A,TRUE,"general";"via3",#N/A,TRUE,"general"}</definedName>
    <definedName name="hdhf" localSheetId="21"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2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MIENTA">#REF!</definedName>
    <definedName name="HERRERO">#REF!</definedName>
    <definedName name="hfgh" localSheetId="21"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20" hidden="1">{"via1",#N/A,TRUE,"general";"via2",#N/A,TRUE,"general";"via3",#N/A,TRUE,"general"}</definedName>
    <definedName name="hfgh" hidden="1">{"via1",#N/A,TRUE,"general";"via2",#N/A,TRUE,"general";"via3",#N/A,TRUE,"general"}</definedName>
    <definedName name="hfh" localSheetId="21"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20" hidden="1">{"TAB1",#N/A,TRUE,"GENERAL";"TAB2",#N/A,TRUE,"GENERAL";"TAB3",#N/A,TRUE,"GENERAL";"TAB4",#N/A,TRUE,"GENERAL";"TAB5",#N/A,TRUE,"GENERAL"}</definedName>
    <definedName name="hfh" hidden="1">{"TAB1",#N/A,TRUE,"GENERAL";"TAB2",#N/A,TRUE,"GENERAL";"TAB3",#N/A,TRUE,"GENERAL";"TAB4",#N/A,TRUE,"GENERAL";"TAB5",#N/A,TRUE,"GENERAL"}</definedName>
    <definedName name="hfhg" localSheetId="21"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20" hidden="1">{"TAB1",#N/A,TRUE,"GENERAL";"TAB2",#N/A,TRUE,"GENERAL";"TAB3",#N/A,TRUE,"GENERAL";"TAB4",#N/A,TRUE,"GENERAL";"TAB5",#N/A,TRUE,"GENERAL"}</definedName>
    <definedName name="hfhg" hidden="1">{"TAB1",#N/A,TRUE,"GENERAL";"TAB2",#N/A,TRUE,"GENERAL";"TAB3",#N/A,TRUE,"GENERAL";"TAB4",#N/A,TRUE,"GENERAL";"TAB5",#N/A,TRUE,"GENERAL"}</definedName>
    <definedName name="HFOAH">#REF!</definedName>
    <definedName name="hfthr" localSheetId="21"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20" hidden="1">{"via1",#N/A,TRUE,"general";"via2",#N/A,TRUE,"general";"via3",#N/A,TRUE,"general"}</definedName>
    <definedName name="hfthr" hidden="1">{"via1",#N/A,TRUE,"general";"via2",#N/A,TRUE,"general";"via3",#N/A,TRUE,"general"}</definedName>
    <definedName name="hg" localSheetId="21"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20" hidden="1">{"via1",#N/A,TRUE,"general";"via2",#N/A,TRUE,"general";"via3",#N/A,TRUE,"general"}</definedName>
    <definedName name="hg" hidden="1">{"via1",#N/A,TRUE,"general";"via2",#N/A,TRUE,"general";"via3",#N/A,TRUE,"general"}</definedName>
    <definedName name="HGFH" localSheetId="21"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20" hidden="1">{"via1",#N/A,TRUE,"general";"via2",#N/A,TRUE,"general";"via3",#N/A,TRUE,"general"}</definedName>
    <definedName name="HGFH" hidden="1">{"via1",#N/A,TRUE,"general";"via2",#N/A,TRUE,"general";"via3",#N/A,TRUE,"general"}</definedName>
    <definedName name="hgfhty" localSheetId="21"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20" hidden="1">{"via1",#N/A,TRUE,"general";"via2",#N/A,TRUE,"general";"via3",#N/A,TRUE,"general"}</definedName>
    <definedName name="hgfhty" hidden="1">{"via1",#N/A,TRUE,"general";"via2",#N/A,TRUE,"general";"via3",#N/A,TRUE,"general"}</definedName>
    <definedName name="hgfysdgyg">#REF!</definedName>
    <definedName name="HGHFH7" localSheetId="2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20" hidden="1">{"TAB1",#N/A,TRUE,"GENERAL";"TAB2",#N/A,TRUE,"GENERAL";"TAB3",#N/A,TRUE,"GENERAL";"TAB4",#N/A,TRUE,"GENERAL";"TAB5",#N/A,TRUE,"GENERAL"}</definedName>
    <definedName name="HGHFH7"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0" hidden="1">{"TAB1",#N/A,TRUE,"GENERAL";"TAB2",#N/A,TRUE,"GENERAL";"TAB3",#N/A,TRUE,"GENERAL";"TAB4",#N/A,TRUE,"GENERAL";"TAB5",#N/A,TRUE,"GENERAL"}</definedName>
    <definedName name="hghhj" hidden="1">{"TAB1",#N/A,TRUE,"GENERAL";"TAB2",#N/A,TRUE,"GENERAL";"TAB3",#N/A,TRUE,"GENERAL";"TAB4",#N/A,TRUE,"GENERAL";"TAB5",#N/A,TRUE,"GENERAL"}</definedName>
    <definedName name="hghydj" localSheetId="21"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20" hidden="1">{"via1",#N/A,TRUE,"general";"via2",#N/A,TRUE,"general";"via3",#N/A,TRUE,"general"}</definedName>
    <definedName name="hghydj" hidden="1">{"via1",#N/A,TRUE,"general";"via2",#N/A,TRUE,"general";"via3",#N/A,TRUE,"general"}</definedName>
    <definedName name="hgjfjw" localSheetId="21"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20" hidden="1">{"via1",#N/A,TRUE,"general";"via2",#N/A,TRUE,"general";"via3",#N/A,TRUE,"general"}</definedName>
    <definedName name="hgjfjw" hidden="1">{"via1",#N/A,TRUE,"general";"via2",#N/A,TRUE,"general";"via3",#N/A,TRUE,"general"}</definedName>
    <definedName name="HGJG" localSheetId="21"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20" hidden="1">{"TAB1",#N/A,TRUE,"GENERAL";"TAB2",#N/A,TRUE,"GENERAL";"TAB3",#N/A,TRUE,"GENERAL";"TAB4",#N/A,TRUE,"GENERAL";"TAB5",#N/A,TRUE,"GENERAL"}</definedName>
    <definedName name="HGJG" hidden="1">{"TAB1",#N/A,TRUE,"GENERAL";"TAB2",#N/A,TRUE,"GENERAL";"TAB3",#N/A,TRUE,"GENERAL";"TAB4",#N/A,TRUE,"GENERAL";"TAB5",#N/A,TRUE,"GENERAL"}</definedName>
    <definedName name="hh" localSheetId="21">'APU CAP #'!ERR</definedName>
    <definedName name="hh" localSheetId="7">'APU CAP 10'!ERR</definedName>
    <definedName name="hh" localSheetId="8">'APU CAP 11'!ERR</definedName>
    <definedName name="hh" localSheetId="9">'APU CAP 12'!ERR</definedName>
    <definedName name="hh" localSheetId="10">'APU CAP 13'!ERR</definedName>
    <definedName name="hh" localSheetId="11">'APU CAP 14'!ERR</definedName>
    <definedName name="hh" localSheetId="12">'APU CAP 15'!ERR</definedName>
    <definedName name="hh" localSheetId="13">'APU CAP 16'!ERR</definedName>
    <definedName name="hh" localSheetId="14">'APU CAP 17'!ERR</definedName>
    <definedName name="hh" localSheetId="15">'APU CAP 18'!ERR</definedName>
    <definedName name="hh" localSheetId="16">'APU CAP 19'!ERR</definedName>
    <definedName name="hh" localSheetId="17">'APU CAP 21'!ERR</definedName>
    <definedName name="hh" localSheetId="18">'APU CAP 22'!ERR</definedName>
    <definedName name="hh" localSheetId="19">'APU CAP 23'!ERR</definedName>
    <definedName name="hh" localSheetId="2">'APU CAP 3'!ERR</definedName>
    <definedName name="hh" localSheetId="3">'APU CAP 4'!ERR</definedName>
    <definedName name="hh" localSheetId="4">'APU CAP 5'!ERR</definedName>
    <definedName name="hh" localSheetId="5">'APU CAP 7'!ERR</definedName>
    <definedName name="hh" localSheetId="6">'APU CAP 8'!ERR</definedName>
    <definedName name="hh" localSheetId="20">'APU CAP CERT'!ERR</definedName>
    <definedName name="hh">[0]!ERR</definedName>
    <definedName name="hhg" hidden="1">{#N/A,#N/A,TRUE,"1842CWN0"}</definedName>
    <definedName name="hhh" localSheetId="21"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20" hidden="1">{"TAB1",#N/A,TRUE,"GENERAL";"TAB2",#N/A,TRUE,"GENERAL";"TAB3",#N/A,TRUE,"GENERAL";"TAB4",#N/A,TRUE,"GENERAL";"TAB5",#N/A,TRUE,"GENERAL"}</definedName>
    <definedName name="hhh" hidden="1">{"TAB1",#N/A,TRUE,"GENERAL";"TAB2",#N/A,TRUE,"GENERAL";"TAB3",#N/A,TRUE,"GENERAL";"TAB4",#N/A,TRUE,"GENERAL";"TAB5",#N/A,TRUE,"GENERAL"}</definedName>
    <definedName name="hhhhhh" localSheetId="21"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20" hidden="1">{"via1",#N/A,TRUE,"general";"via2",#N/A,TRUE,"general";"via3",#N/A,TRUE,"general"}</definedName>
    <definedName name="hhhhhh" hidden="1">{"via1",#N/A,TRUE,"general";"via2",#N/A,TRUE,"general";"via3",#N/A,TRUE,"general"}</definedName>
    <definedName name="hhhhhho" localSheetId="2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20" hidden="1">{"TAB1",#N/A,TRUE,"GENERAL";"TAB2",#N/A,TRUE,"GENERAL";"TAB3",#N/A,TRUE,"GENERAL";"TAB4",#N/A,TRUE,"GENERAL";"TAB5",#N/A,TRUE,"GENERAL"}</definedName>
    <definedName name="hhhhhho"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0" hidden="1">{"TAB1",#N/A,TRUE,"GENERAL";"TAB2",#N/A,TRUE,"GENERAL";"TAB3",#N/A,TRUE,"GENERAL";"TAB4",#N/A,TRUE,"GENERAL";"TAB5",#N/A,TRUE,"GENERAL"}</definedName>
    <definedName name="hhhhhpy" hidden="1">{"TAB1",#N/A,TRUE,"GENERAL";"TAB2",#N/A,TRUE,"GENERAL";"TAB3",#N/A,TRUE,"GENERAL";"TAB4",#N/A,TRUE,"GENERAL";"TAB5",#N/A,TRUE,"GENERAL"}</definedName>
    <definedName name="hhhhth" localSheetId="21"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20" hidden="1">{"via1",#N/A,TRUE,"general";"via2",#N/A,TRUE,"general";"via3",#N/A,TRUE,"general"}</definedName>
    <definedName name="hhhhth" hidden="1">{"via1",#N/A,TRUE,"general";"via2",#N/A,TRUE,"general";"via3",#N/A,TRUE,"general"}</definedName>
    <definedName name="hhhyhyh" localSheetId="2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20" hidden="1">{"TAB1",#N/A,TRUE,"GENERAL";"TAB2",#N/A,TRUE,"GENERAL";"TAB3",#N/A,TRUE,"GENERAL";"TAB4",#N/A,TRUE,"GENERAL";"TAB5",#N/A,TRUE,"GENERAL"}</definedName>
    <definedName name="hhhyhyh" hidden="1">{"TAB1",#N/A,TRUE,"GENERAL";"TAB2",#N/A,TRUE,"GENERAL";"TAB3",#N/A,TRUE,"GENERAL";"TAB4",#N/A,TRUE,"GENERAL";"TAB5",#N/A,TRUE,"GENERAL"}</definedName>
    <definedName name="hhtrhreh" localSheetId="21"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20" hidden="1">{"via1",#N/A,TRUE,"general";"via2",#N/A,TRUE,"general";"via3",#N/A,TRUE,"general"}</definedName>
    <definedName name="hhtrhreh" hidden="1">{"via1",#N/A,TRUE,"general";"via2",#N/A,TRUE,"general";"via3",#N/A,TRUE,"general"}</definedName>
    <definedName name="Hid">#REF!</definedName>
    <definedName name="HIDE1">#REF!</definedName>
    <definedName name="hjfg" localSheetId="21"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20" hidden="1">{"via1",#N/A,TRUE,"general";"via2",#N/A,TRUE,"general";"via3",#N/A,TRUE,"general"}</definedName>
    <definedName name="hjfg" hidden="1">{"via1",#N/A,TRUE,"general";"via2",#N/A,TRUE,"general";"via3",#N/A,TRUE,"general"}</definedName>
    <definedName name="hjgh" localSheetId="21"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20" hidden="1">{"TAB1",#N/A,TRUE,"GENERAL";"TAB2",#N/A,TRUE,"GENERAL";"TAB3",#N/A,TRUE,"GENERAL";"TAB4",#N/A,TRUE,"GENERAL";"TAB5",#N/A,TRUE,"GENERAL"}</definedName>
    <definedName name="hjgh"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0" hidden="1">{"TAB1",#N/A,TRUE,"GENERAL";"TAB2",#N/A,TRUE,"GENERAL";"TAB3",#N/A,TRUE,"GENERAL";"TAB4",#N/A,TRUE,"GENERAL";"TAB5",#N/A,TRUE,"GENERAL"}</definedName>
    <definedName name="hjghj"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0" hidden="1">{"TAB1",#N/A,TRUE,"GENERAL";"TAB2",#N/A,TRUE,"GENERAL";"TAB3",#N/A,TRUE,"GENERAL";"TAB4",#N/A,TRUE,"GENERAL";"TAB5",#N/A,TRUE,"GENERAL"}</definedName>
    <definedName name="hjhjhg" hidden="1">{"TAB1",#N/A,TRUE,"GENERAL";"TAB2",#N/A,TRUE,"GENERAL";"TAB3",#N/A,TRUE,"GENERAL";"TAB4",#N/A,TRUE,"GENERAL";"TAB5",#N/A,TRUE,"GENERAL"}</definedName>
    <definedName name="HJKH" localSheetId="21"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20" hidden="1">{"via1",#N/A,TRUE,"general";"via2",#N/A,TRUE,"general";"via3",#N/A,TRUE,"general"}</definedName>
    <definedName name="HJKH" hidden="1">{"via1",#N/A,TRUE,"general";"via2",#N/A,TRUE,"general";"via3",#N/A,TRUE,"general"}</definedName>
    <definedName name="hjkjk" localSheetId="21"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20" hidden="1">{"via1",#N/A,TRUE,"general";"via2",#N/A,TRUE,"general";"via3",#N/A,TRUE,"general"}</definedName>
    <definedName name="hjkjk" hidden="1">{"via1",#N/A,TRUE,"general";"via2",#N/A,TRUE,"general";"via3",#N/A,TRUE,"general"}</definedName>
    <definedName name="hjvafgaf">#REF!</definedName>
    <definedName name="HK" localSheetId="21">'APU CAP #'!ERR</definedName>
    <definedName name="HK" localSheetId="7">'APU CAP 10'!ERR</definedName>
    <definedName name="HK" localSheetId="8">'APU CAP 11'!ERR</definedName>
    <definedName name="HK" localSheetId="9">'APU CAP 12'!ERR</definedName>
    <definedName name="HK" localSheetId="10">'APU CAP 13'!ERR</definedName>
    <definedName name="HK" localSheetId="11">'APU CAP 14'!ERR</definedName>
    <definedName name="HK" localSheetId="12">'APU CAP 15'!ERR</definedName>
    <definedName name="HK" localSheetId="13">'APU CAP 16'!ERR</definedName>
    <definedName name="HK" localSheetId="14">'APU CAP 17'!ERR</definedName>
    <definedName name="HK" localSheetId="15">'APU CAP 18'!ERR</definedName>
    <definedName name="HK" localSheetId="16">'APU CAP 19'!ERR</definedName>
    <definedName name="HK" localSheetId="17">'APU CAP 21'!ERR</definedName>
    <definedName name="HK" localSheetId="18">'APU CAP 22'!ERR</definedName>
    <definedName name="HK" localSheetId="19">'APU CAP 23'!ERR</definedName>
    <definedName name="HK" localSheetId="2">'APU CAP 3'!ERR</definedName>
    <definedName name="HK" localSheetId="3">'APU CAP 4'!ERR</definedName>
    <definedName name="HK" localSheetId="4">'APU CAP 5'!ERR</definedName>
    <definedName name="HK" localSheetId="5">'APU CAP 7'!ERR</definedName>
    <definedName name="HK" localSheetId="6">'APU CAP 8'!ERR</definedName>
    <definedName name="HK" localSheetId="20">'APU CAP CERT'!ERR</definedName>
    <definedName name="HK">[0]!ERR</definedName>
    <definedName name="HM">#REF!</definedName>
    <definedName name="hn" localSheetId="21"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20" hidden="1">{"TAB1",#N/A,TRUE,"GENERAL";"TAB2",#N/A,TRUE,"GENERAL";"TAB3",#N/A,TRUE,"GENERAL";"TAB4",#N/A,TRUE,"GENERAL";"TAB5",#N/A,TRUE,"GENERAL"}</definedName>
    <definedName name="hn" hidden="1">{"TAB1",#N/A,TRUE,"GENERAL";"TAB2",#N/A,TRUE,"GENERAL";"TAB3",#N/A,TRUE,"GENERAL";"TAB4",#N/A,TRUE,"GENERAL";"TAB5",#N/A,TRUE,"GENERAL"}</definedName>
    <definedName name="HOJA1" localSheetId="21">#REF!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20">#REF!</definedName>
    <definedName name="HOJA1">#REF!</definedName>
    <definedName name="HORAS_RECURSO_EFECTIVAS_EN_EL_PROYECTO">#REF!</definedName>
    <definedName name="horat">#REF!</definedName>
    <definedName name="Hornos">#REF!</definedName>
    <definedName name="HP_stg_Hz">#REF!</definedName>
    <definedName name="hreer" localSheetId="2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20" hidden="1">{"TAB1",#N/A,TRUE,"GENERAL";"TAB2",#N/A,TRUE,"GENERAL";"TAB3",#N/A,TRUE,"GENERAL";"TAB4",#N/A,TRUE,"GENERAL";"TAB5",#N/A,TRUE,"GENERAL"}</definedName>
    <definedName name="hreer"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2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1"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20" hidden="1">{"via1",#N/A,TRUE,"general";"via2",#N/A,TRUE,"general";"via3",#N/A,TRUE,"general"}</definedName>
    <definedName name="hsfg" hidden="1">{"via1",#N/A,TRUE,"general";"via2",#N/A,TRUE,"general";"via3",#N/A,TRUE,"general"}</definedName>
    <definedName name="HTAS">#REF!</definedName>
    <definedName name="HTAS1">#REF!</definedName>
    <definedName name="hthdrf" localSheetId="2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20" hidden="1">{"TAB1",#N/A,TRUE,"GENERAL";"TAB2",#N/A,TRUE,"GENERAL";"TAB3",#N/A,TRUE,"GENERAL";"TAB4",#N/A,TRUE,"GENERAL";"TAB5",#N/A,TRUE,"GENERAL"}</definedName>
    <definedName name="hthdrf" hidden="1">{"TAB1",#N/A,TRUE,"GENERAL";"TAB2",#N/A,TRUE,"GENERAL";"TAB3",#N/A,TRUE,"GENERAL";"TAB4",#N/A,TRUE,"GENERAL";"TAB5",#N/A,TRUE,"GENERAL"}</definedName>
    <definedName name="htryrt7" localSheetId="21"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20" hidden="1">{"via1",#N/A,TRUE,"general";"via2",#N/A,TRUE,"general";"via3",#N/A,TRUE,"general"}</definedName>
    <definedName name="htryrt7" hidden="1">{"via1",#N/A,TRUE,"general";"via2",#N/A,TRUE,"general";"via3",#N/A,TRUE,"general"}</definedName>
    <definedName name="hut">#REF!</definedName>
    <definedName name="hxdfk">#REF!</definedName>
    <definedName name="hyhjop" localSheetId="2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20" hidden="1">{"TAB1",#N/A,TRUE,"GENERAL";"TAB2",#N/A,TRUE,"GENERAL";"TAB3",#N/A,TRUE,"GENERAL";"TAB4",#N/A,TRUE,"GENERAL";"TAB5",#N/A,TRUE,"GENERAL"}</definedName>
    <definedName name="hyhjop"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0" hidden="1">{"TAB1",#N/A,TRUE,"GENERAL";"TAB2",#N/A,TRUE,"GENERAL";"TAB3",#N/A,TRUE,"GENERAL";"TAB4",#N/A,TRUE,"GENERAL";"TAB5",#N/A,TRUE,"GENERAL"}</definedName>
    <definedName name="hyhyh" hidden="1">{"TAB1",#N/A,TRUE,"GENERAL";"TAB2",#N/A,TRUE,"GENERAL";"TAB3",#N/A,TRUE,"GENERAL";"TAB4",#N/A,TRUE,"GENERAL";"TAB5",#N/A,TRUE,"GENERAL"}</definedName>
    <definedName name="hytirs" localSheetId="21"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20" hidden="1">{"via1",#N/A,TRUE,"general";"via2",#N/A,TRUE,"general";"via3",#N/A,TRUE,"general"}</definedName>
    <definedName name="hytirs" hidden="1">{"via1",#N/A,TRUE,"general";"via2",#N/A,TRUE,"general";"via3",#N/A,TRUE,"general"}</definedName>
    <definedName name="I" localSheetId="21">#REF!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#REF!</definedName>
    <definedName name="I" localSheetId="3">#REF!</definedName>
    <definedName name="I" localSheetId="4">#REF!</definedName>
    <definedName name="I" localSheetId="5">#REF!</definedName>
    <definedName name="I" localSheetId="6">#REF!</definedName>
    <definedName name="I" localSheetId="20">#REF!</definedName>
    <definedName name="I">#REF!</definedName>
    <definedName name="i0">#REF!</definedName>
    <definedName name="i8i" localSheetId="21"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20"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1">'APU CAP #'!ERR</definedName>
    <definedName name="ID" localSheetId="7">'APU CAP 10'!ERR</definedName>
    <definedName name="ID" localSheetId="8">'APU CAP 11'!ERR</definedName>
    <definedName name="ID" localSheetId="9">'APU CAP 12'!ERR</definedName>
    <definedName name="ID" localSheetId="10">'APU CAP 13'!ERR</definedName>
    <definedName name="ID" localSheetId="11">'APU CAP 14'!ERR</definedName>
    <definedName name="ID" localSheetId="12">'APU CAP 15'!ERR</definedName>
    <definedName name="ID" localSheetId="13">'APU CAP 16'!ERR</definedName>
    <definedName name="ID" localSheetId="14">'APU CAP 17'!ERR</definedName>
    <definedName name="ID" localSheetId="15">'APU CAP 18'!ERR</definedName>
    <definedName name="ID" localSheetId="16">'APU CAP 19'!ERR</definedName>
    <definedName name="ID" localSheetId="17">'APU CAP 21'!ERR</definedName>
    <definedName name="ID" localSheetId="18">'APU CAP 22'!ERR</definedName>
    <definedName name="ID" localSheetId="19">'APU CAP 23'!ERR</definedName>
    <definedName name="ID" localSheetId="2">'APU CAP 3'!ERR</definedName>
    <definedName name="ID" localSheetId="3">'APU CAP 4'!ERR</definedName>
    <definedName name="ID" localSheetId="4">'APU CAP 5'!ERR</definedName>
    <definedName name="ID" localSheetId="5">'APU CAP 7'!ERR</definedName>
    <definedName name="ID" localSheetId="6">'APU CAP 8'!ERR</definedName>
    <definedName name="ID" localSheetId="20">'APU CAP CERT'!ERR</definedName>
    <definedName name="ID">[0]!ERR</definedName>
    <definedName name="ID_APUs">#REF!</definedName>
    <definedName name="ID_CAPITULOS">#REF!</definedName>
    <definedName name="ID_MEDIDAS">#REF!</definedName>
    <definedName name="IF" localSheetId="21">#REF!</definedName>
    <definedName name="IF" localSheetId="7">#REF!</definedName>
    <definedName name="IF" localSheetId="8">#REF!</definedName>
    <definedName name="IF" localSheetId="9">#REF!</definedName>
    <definedName name="IF" localSheetId="10">#REF!</definedName>
    <definedName name="IF" localSheetId="11">#REF!</definedName>
    <definedName name="IF" localSheetId="12">#REF!</definedName>
    <definedName name="IF" localSheetId="13">#REF!</definedName>
    <definedName name="IF" localSheetId="14">#REF!</definedName>
    <definedName name="IF" localSheetId="15">#REF!</definedName>
    <definedName name="IF" localSheetId="16">#REF!</definedName>
    <definedName name="IF" localSheetId="17">#REF!</definedName>
    <definedName name="IF" localSheetId="18">#REF!</definedName>
    <definedName name="IF" localSheetId="19">#REF!</definedName>
    <definedName name="IF" localSheetId="2">#REF!</definedName>
    <definedName name="IF" localSheetId="3">#REF!</definedName>
    <definedName name="IF" localSheetId="4">#REF!</definedName>
    <definedName name="IF" localSheetId="5">#REF!</definedName>
    <definedName name="IF" localSheetId="6">#REF!</definedName>
    <definedName name="IF" localSheetId="20">#REF!</definedName>
    <definedName name="IF">#REF!</definedName>
    <definedName name="Ig">#REF!</definedName>
    <definedName name="ii" localSheetId="21"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20" hidden="1">{"TAB1",#N/A,TRUE,"GENERAL";"TAB2",#N/A,TRUE,"GENERAL";"TAB3",#N/A,TRUE,"GENERAL";"TAB4",#N/A,TRUE,"GENERAL";"TAB5",#N/A,TRUE,"GENERAL"}</definedName>
    <definedName name="ii" hidden="1">{"TAB1",#N/A,TRUE,"GENERAL";"TAB2",#N/A,TRUE,"GENERAL";"TAB3",#N/A,TRUE,"GENERAL";"TAB4",#N/A,TRUE,"GENERAL";"TAB5",#N/A,TRUE,"GENERAL"}</definedName>
    <definedName name="iii" localSheetId="21"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20" hidden="1">{"via1",#N/A,TRUE,"general";"via2",#N/A,TRUE,"general";"via3",#N/A,TRUE,"general"}</definedName>
    <definedName name="iii" hidden="1">{"via1",#N/A,TRUE,"general";"via2",#N/A,TRUE,"general";"via3",#N/A,TRUE,"general"}</definedName>
    <definedName name="iiii" localSheetId="21"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20" hidden="1">{"via1",#N/A,TRUE,"general";"via2",#N/A,TRUE,"general";"via3",#N/A,TRUE,"general"}</definedName>
    <definedName name="iiii" hidden="1">{"via1",#N/A,TRUE,"general";"via2",#N/A,TRUE,"general";"via3",#N/A,TRUE,"general"}</definedName>
    <definedName name="iiiiiiik" localSheetId="21"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20" hidden="1">{"via1",#N/A,TRUE,"general";"via2",#N/A,TRUE,"general";"via3",#N/A,TRUE,"general"}</definedName>
    <definedName name="iiiiiiik" hidden="1">{"via1",#N/A,TRUE,"general";"via2",#N/A,TRUE,"general";"via3",#N/A,TRUE,"general"}</definedName>
    <definedName name="iiiiuh" localSheetId="2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20" hidden="1">{"TAB1",#N/A,TRUE,"GENERAL";"TAB2",#N/A,TRUE,"GENERAL";"TAB3",#N/A,TRUE,"GENERAL";"TAB4",#N/A,TRUE,"GENERAL";"TAB5",#N/A,TRUE,"GENERAL"}</definedName>
    <definedName name="iiiiuh"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eabilizantes">#REF!</definedName>
    <definedName name="IMPRESSION">#REF!</definedName>
    <definedName name="Imprima">#REF!</definedName>
    <definedName name="imprimir">#REF!</definedName>
    <definedName name="IMPTOS">#REF!</definedName>
    <definedName name="IMPTOS1">#REF!</definedName>
    <definedName name="INC">#REF!</definedName>
    <definedName name="INCR._PRODC.">#REF!</definedName>
    <definedName name="INDICE" localSheetId="21">#REF!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20">#REF!</definedName>
    <definedName name="INDICE">#REF!</definedName>
    <definedName name="inf" localSheetId="21">#REF!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20">#REF!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Electricas">#REF!</definedName>
    <definedName name="Inst.Hidrosanitarias">#REF!</definedName>
    <definedName name="instalpasamuro">#REF!</definedName>
    <definedName name="INSU">#REF!</definedName>
    <definedName name="INSUMOS" localSheetId="24">#REF!</definedName>
    <definedName name="INSUMOS">#REF!</definedName>
    <definedName name="Insumos_auxiliares" localSheetId="21">#REF!</definedName>
    <definedName name="Insumos_auxiliares" localSheetId="7">#REF!</definedName>
    <definedName name="Insumos_auxiliares" localSheetId="8">#REF!</definedName>
    <definedName name="Insumos_auxiliares" localSheetId="9">#REF!</definedName>
    <definedName name="Insumos_auxiliares" localSheetId="10">#REF!</definedName>
    <definedName name="Insumos_auxiliares" localSheetId="11">#REF!</definedName>
    <definedName name="Insumos_auxiliares" localSheetId="12">#REF!</definedName>
    <definedName name="Insumos_auxiliares" localSheetId="13">#REF!</definedName>
    <definedName name="Insumos_auxiliares" localSheetId="14">#REF!</definedName>
    <definedName name="Insumos_auxiliares" localSheetId="15">#REF!</definedName>
    <definedName name="Insumos_auxiliares" localSheetId="16">#REF!</definedName>
    <definedName name="Insumos_auxiliares" localSheetId="17">#REF!</definedName>
    <definedName name="Insumos_auxiliares" localSheetId="18">#REF!</definedName>
    <definedName name="Insumos_auxiliares" localSheetId="19">#REF!</definedName>
    <definedName name="Insumos_auxiliares" localSheetId="2">#REF!</definedName>
    <definedName name="Insumos_auxiliares" localSheetId="3">#REF!</definedName>
    <definedName name="Insumos_auxiliares" localSheetId="4">#REF!</definedName>
    <definedName name="Insumos_auxiliares" localSheetId="5">#REF!</definedName>
    <definedName name="Insumos_auxiliares" localSheetId="6">#REF!</definedName>
    <definedName name="Insumos_auxiliares" localSheetId="20">#REF!</definedName>
    <definedName name="Insumos_auxiliares">#REF!</definedName>
    <definedName name="Insumos_basicos" localSheetId="21">#REF!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20">#REF!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1">'APU CAP #'!ERR</definedName>
    <definedName name="IOUHH" localSheetId="7">'APU CAP 10'!ERR</definedName>
    <definedName name="IOUHH" localSheetId="8">'APU CAP 11'!ERR</definedName>
    <definedName name="IOUHH" localSheetId="9">'APU CAP 12'!ERR</definedName>
    <definedName name="IOUHH" localSheetId="10">'APU CAP 13'!ERR</definedName>
    <definedName name="IOUHH" localSheetId="11">'APU CAP 14'!ERR</definedName>
    <definedName name="IOUHH" localSheetId="12">'APU CAP 15'!ERR</definedName>
    <definedName name="IOUHH" localSheetId="13">'APU CAP 16'!ERR</definedName>
    <definedName name="IOUHH" localSheetId="14">'APU CAP 17'!ERR</definedName>
    <definedName name="IOUHH" localSheetId="15">'APU CAP 18'!ERR</definedName>
    <definedName name="IOUHH" localSheetId="16">'APU CAP 19'!ERR</definedName>
    <definedName name="IOUHH" localSheetId="17">'APU CAP 21'!ERR</definedName>
    <definedName name="IOUHH" localSheetId="18">'APU CAP 22'!ERR</definedName>
    <definedName name="IOUHH" localSheetId="19">'APU CAP 23'!ERR</definedName>
    <definedName name="IOUHH" localSheetId="2">'APU CAP 3'!ERR</definedName>
    <definedName name="IOUHH" localSheetId="3">'APU CAP 4'!ERR</definedName>
    <definedName name="IOUHH" localSheetId="4">'APU CAP 5'!ERR</definedName>
    <definedName name="IOUHH" localSheetId="5">'APU CAP 7'!ERR</definedName>
    <definedName name="IOUHH" localSheetId="6">'APU CAP 8'!ERR</definedName>
    <definedName name="IOUHH" localSheetId="20">'APU CAP CERT'!ERR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1">#REF!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20">#REF!</definedName>
    <definedName name="ITEM1">#REF!</definedName>
    <definedName name="ITEM15" localSheetId="21">#REF!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20">#REF!</definedName>
    <definedName name="ITEM15">#REF!</definedName>
    <definedName name="ITEM2" localSheetId="21">#REF!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20">#REF!</definedName>
    <definedName name="ITEM2">#REF!</definedName>
    <definedName name="item210.3" localSheetId="21">#REF!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20">#REF!</definedName>
    <definedName name="item210.3">#REF!</definedName>
    <definedName name="item230.1" localSheetId="21">#REF!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20">#REF!</definedName>
    <definedName name="item230.1">#REF!</definedName>
    <definedName name="ITEM3" localSheetId="21">#REF!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20">#REF!</definedName>
    <definedName name="ITEM3">#REF!</definedName>
    <definedName name="item310" localSheetId="21">#REF!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20">#REF!</definedName>
    <definedName name="item310">#REF!</definedName>
    <definedName name="item320.2" localSheetId="21">#REF!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20">#REF!</definedName>
    <definedName name="item320.2">#REF!</definedName>
    <definedName name="item330.1" localSheetId="21">#REF!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20">#REF!</definedName>
    <definedName name="item330.1">#REF!</definedName>
    <definedName name="item420" localSheetId="21">#REF!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20">#REF!</definedName>
    <definedName name="item420">#REF!</definedName>
    <definedName name="item450.2P" localSheetId="21">#REF!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20">#REF!</definedName>
    <definedName name="item450.2P">#REF!</definedName>
    <definedName name="item600.1" localSheetId="21">#REF!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20">#REF!</definedName>
    <definedName name="item600.1">#REF!</definedName>
    <definedName name="item610.1" localSheetId="21">#REF!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20">#REF!</definedName>
    <definedName name="item610.1">#REF!</definedName>
    <definedName name="item610.2" localSheetId="21">#REF!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20">#REF!</definedName>
    <definedName name="item610.2">#REF!</definedName>
    <definedName name="item630.4" localSheetId="21">#REF!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20">#REF!</definedName>
    <definedName name="item630.4">#REF!</definedName>
    <definedName name="item630.6" localSheetId="21">#REF!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20">#REF!</definedName>
    <definedName name="item630.6">#REF!</definedName>
    <definedName name="item630.7" localSheetId="21">#REF!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20">#REF!</definedName>
    <definedName name="item630.7">#REF!</definedName>
    <definedName name="item640.3" localSheetId="21">#REF!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20">#REF!</definedName>
    <definedName name="item640.3">#REF!</definedName>
    <definedName name="item661" localSheetId="21">#REF!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20">#REF!</definedName>
    <definedName name="item661">#REF!</definedName>
    <definedName name="item671" localSheetId="21">#REF!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20">#REF!</definedName>
    <definedName name="item671">#REF!</definedName>
    <definedName name="item673.1" localSheetId="21">#REF!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20">#REF!</definedName>
    <definedName name="item673.1">#REF!</definedName>
    <definedName name="item673.3" localSheetId="21">#REF!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20">#REF!</definedName>
    <definedName name="item673.3">#REF!</definedName>
    <definedName name="item681" localSheetId="21">#REF!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20">#REF!</definedName>
    <definedName name="item681">#REF!</definedName>
    <definedName name="item700.1" localSheetId="21">#REF!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20">#REF!</definedName>
    <definedName name="item700.1">#REF!</definedName>
    <definedName name="item710.1" localSheetId="21">#REF!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20">#REF!</definedName>
    <definedName name="item710.1">#REF!</definedName>
    <definedName name="item710.2" localSheetId="21">#REF!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20">#REF!</definedName>
    <definedName name="item710.2">#REF!</definedName>
    <definedName name="item730.1" localSheetId="21">#REF!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20">#REF!</definedName>
    <definedName name="item730.1">#REF!</definedName>
    <definedName name="item730.2" localSheetId="21">#REF!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20">#REF!</definedName>
    <definedName name="item730.2">#REF!</definedName>
    <definedName name="item730.2.4" localSheetId="21">#REF!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20">#REF!</definedName>
    <definedName name="item730.2.4">#REF!</definedName>
    <definedName name="item900.2" localSheetId="21">#REF!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20">#REF!</definedName>
    <definedName name="item900.2">#REF!</definedName>
    <definedName name="ItemCodos">#REF!</definedName>
    <definedName name="Iterar">#REF!</definedName>
    <definedName name="IUI" localSheetId="21"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20" hidden="1">{"TAB1",#N/A,TRUE,"GENERAL";"TAB2",#N/A,TRUE,"GENERAL";"TAB3",#N/A,TRUE,"GENERAL";"TAB4",#N/A,TRUE,"GENERAL";"TAB5",#N/A,TRUE,"GENERAL"}</definedName>
    <definedName name="IUI"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0" hidden="1">{"TAB1",#N/A,TRUE,"GENERAL";"TAB2",#N/A,TRUE,"GENERAL";"TAB3",#N/A,TRUE,"GENERAL";"TAB4",#N/A,TRUE,"GENERAL";"TAB5",#N/A,TRUE,"GENERAL"}</definedName>
    <definedName name="iuit7" hidden="1">{"TAB1",#N/A,TRUE,"GENERAL";"TAB2",#N/A,TRUE,"GENERAL";"TAB3",#N/A,TRUE,"GENERAL";"TAB4",#N/A,TRUE,"GENERAL";"TAB5",#N/A,TRUE,"GENERAL"}</definedName>
    <definedName name="iul" localSheetId="21"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20" hidden="1">{"via1",#N/A,TRUE,"general";"via2",#N/A,TRUE,"general";"via3",#N/A,TRUE,"general"}</definedName>
    <definedName name="iul" hidden="1">{"via1",#N/A,TRUE,"general";"via2",#N/A,TRUE,"general";"via3",#N/A,TRUE,"general"}</definedName>
    <definedName name="iuouio" localSheetId="21"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20" hidden="1">{"via1",#N/A,TRUE,"general";"via2",#N/A,TRUE,"general";"via3",#N/A,TRUE,"general"}</definedName>
    <definedName name="iuouio" hidden="1">{"via1",#N/A,TRUE,"general";"via2",#N/A,TRUE,"general";"via3",#N/A,TRUE,"general"}</definedName>
    <definedName name="iuyi9" localSheetId="2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20" hidden="1">{"TAB1",#N/A,TRUE,"GENERAL";"TAB2",#N/A,TRUE,"GENERAL";"TAB3",#N/A,TRUE,"GENERAL";"TAB4",#N/A,TRUE,"GENERAL";"TAB5",#N/A,TRUE,"GENERAL"}</definedName>
    <definedName name="iuyi9" hidden="1">{"TAB1",#N/A,TRUE,"GENERAL";"TAB2",#N/A,TRUE,"GENERAL";"TAB3",#N/A,TRUE,"GENERAL";"TAB4",#N/A,TRUE,"GENERAL";"TAB5",#N/A,TRUE,"GENERAL"}</definedName>
    <definedName name="IVA" localSheetId="21">#REF!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20">#REF!</definedName>
    <definedName name="IVA">#REF!</definedName>
    <definedName name="IVA_2017">#REF!</definedName>
    <definedName name="iwjer">#REF!</definedName>
    <definedName name="iyuiuyi" localSheetId="21"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20" hidden="1">{"via1",#N/A,TRUE,"general";"via2",#N/A,TRUE,"general";"via3",#N/A,TRUE,"general"}</definedName>
    <definedName name="iyuiuyi" hidden="1">{"via1",#N/A,TRUE,"general";"via2",#N/A,TRUE,"general";"via3",#N/A,TRUE,"general"}</definedName>
    <definedName name="j" localSheetId="21"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20" hidden="1">{"TAB1",#N/A,TRUE,"GENERAL";"TAB2",#N/A,TRUE,"GENERAL";"TAB3",#N/A,TRUE,"GENERAL";"TAB4",#N/A,TRUE,"GENERAL";"TAB5",#N/A,TRUE,"GENERAL"}</definedName>
    <definedName name="j" hidden="1">{"TAB1",#N/A,TRUE,"GENERAL";"TAB2",#N/A,TRUE,"GENERAL";"TAB3",#N/A,TRUE,"GENERAL";"TAB4",#N/A,TRUE,"GENERAL";"TAB5",#N/A,TRUE,"GENERAL"}</definedName>
    <definedName name="JAbf">#REF!</definedName>
    <definedName name="jabslyusag">#REF!</definedName>
    <definedName name="jagvdy">#REF!</definedName>
    <definedName name="jd" localSheetId="21"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20" hidden="1">{"via1",#N/A,TRUE,"general";"via2",#N/A,TRUE,"general";"via3",#N/A,TRUE,"general"}</definedName>
    <definedName name="jd" hidden="1">{"via1",#N/A,TRUE,"general";"via2",#N/A,TRUE,"general";"via3",#N/A,TRUE,"general"}</definedName>
    <definedName name="jdh" localSheetId="21"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20" hidden="1">{"TAB1",#N/A,TRUE,"GENERAL";"TAB2",#N/A,TRUE,"GENERAL";"TAB3",#N/A,TRUE,"GENERAL";"TAB4",#N/A,TRUE,"GENERAL";"TAB5",#N/A,TRUE,"GENERAL"}</definedName>
    <definedName name="jdh"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20" hidden="1">{"TAB1",#N/A,TRUE,"GENERAL";"TAB2",#N/A,TRUE,"GENERAL";"TAB3",#N/A,TRUE,"GENERAL";"TAB4",#N/A,TRUE,"GENERAL";"TAB5",#N/A,TRUE,"GENERAL"}</definedName>
    <definedName name="jfhjfrt" hidden="1">{"TAB1",#N/A,TRUE,"GENERAL";"TAB2",#N/A,TRUE,"GENERAL";"TAB3",#N/A,TRUE,"GENERAL";"TAB4",#N/A,TRUE,"GENERAL";"TAB5",#N/A,TRUE,"GENERAL"}</definedName>
    <definedName name="jfwjio">#REF!</definedName>
    <definedName name="jgfj" localSheetId="21"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20" hidden="1">{"via1",#N/A,TRUE,"general";"via2",#N/A,TRUE,"general";"via3",#N/A,TRUE,"general"}</definedName>
    <definedName name="jgfj" hidden="1">{"via1",#N/A,TRUE,"general";"via2",#N/A,TRUE,"general";"via3",#N/A,TRUE,"general"}</definedName>
    <definedName name="jghj" localSheetId="21"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20" hidden="1">{"TAB1",#N/A,TRUE,"GENERAL";"TAB2",#N/A,TRUE,"GENERAL";"TAB3",#N/A,TRUE,"GENERAL";"TAB4",#N/A,TRUE,"GENERAL";"TAB5",#N/A,TRUE,"GENERAL"}</definedName>
    <definedName name="jghj" hidden="1">{"TAB1",#N/A,TRUE,"GENERAL";"TAB2",#N/A,TRUE,"GENERAL";"TAB3",#N/A,TRUE,"GENERAL";"TAB4",#N/A,TRUE,"GENERAL";"TAB5",#N/A,TRUE,"GENERAL"}</definedName>
    <definedName name="jgj" localSheetId="21"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20" hidden="1">{"TAB1",#N/A,TRUE,"GENERAL";"TAB2",#N/A,TRUE,"GENERAL";"TAB3",#N/A,TRUE,"GENERAL";"TAB4",#N/A,TRUE,"GENERAL";"TAB5",#N/A,TRUE,"GENERAL"}</definedName>
    <definedName name="jgj" hidden="1">{"TAB1",#N/A,TRUE,"GENERAL";"TAB2",#N/A,TRUE,"GENERAL";"TAB3",#N/A,TRUE,"GENERAL";"TAB4",#N/A,TRUE,"GENERAL";"TAB5",#N/A,TRUE,"GENERAL"}</definedName>
    <definedName name="jhg" localSheetId="21"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20" hidden="1">{"TAB1",#N/A,TRUE,"GENERAL";"TAB2",#N/A,TRUE,"GENERAL";"TAB3",#N/A,TRUE,"GENERAL";"TAB4",#N/A,TRUE,"GENERAL";"TAB5",#N/A,TRUE,"GENERAL"}</definedName>
    <definedName name="jhg" hidden="1">{"TAB1",#N/A,TRUE,"GENERAL";"TAB2",#N/A,TRUE,"GENERAL";"TAB3",#N/A,TRUE,"GENERAL";"TAB4",#N/A,TRUE,"GENERAL";"TAB5",#N/A,TRUE,"GENERAL"}</definedName>
    <definedName name="jhjyj" localSheetId="21"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20" hidden="1">{"via1",#N/A,TRUE,"general";"via2",#N/A,TRUE,"general";"via3",#N/A,TRUE,"general"}</definedName>
    <definedName name="jhjyj" hidden="1">{"via1",#N/A,TRUE,"general";"via2",#N/A,TRUE,"general";"via3",#N/A,TRUE,"general"}</definedName>
    <definedName name="JHK" localSheetId="21"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20" hidden="1">{"TAB1",#N/A,TRUE,"GENERAL";"TAB2",#N/A,TRUE,"GENERAL";"TAB3",#N/A,TRUE,"GENERAL";"TAB4",#N/A,TRUE,"GENERAL";"TAB5",#N/A,TRUE,"GENERAL"}</definedName>
    <definedName name="JHK"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0" hidden="1">{"TAB1",#N/A,TRUE,"GENERAL";"TAB2",#N/A,TRUE,"GENERAL";"TAB3",#N/A,TRUE,"GENERAL";"TAB4",#N/A,TRUE,"GENERAL";"TAB5",#N/A,TRUE,"GENERAL"}</definedName>
    <definedName name="jhkgjkvf" hidden="1">{"TAB1",#N/A,TRUE,"GENERAL";"TAB2",#N/A,TRUE,"GENERAL";"TAB3",#N/A,TRUE,"GENERAL";"TAB4",#N/A,TRUE,"GENERAL";"TAB5",#N/A,TRUE,"GENERAL"}</definedName>
    <definedName name="jj" localSheetId="21">'APU CAP #'!ERR</definedName>
    <definedName name="jj" localSheetId="7">'APU CAP 10'!ERR</definedName>
    <definedName name="jj" localSheetId="8">'APU CAP 11'!ERR</definedName>
    <definedName name="jj" localSheetId="9">'APU CAP 12'!ERR</definedName>
    <definedName name="jj" localSheetId="10">'APU CAP 13'!ERR</definedName>
    <definedName name="jj" localSheetId="11">'APU CAP 14'!ERR</definedName>
    <definedName name="jj" localSheetId="12">'APU CAP 15'!ERR</definedName>
    <definedName name="jj" localSheetId="13">'APU CAP 16'!ERR</definedName>
    <definedName name="jj" localSheetId="14">'APU CAP 17'!ERR</definedName>
    <definedName name="jj" localSheetId="15">'APU CAP 18'!ERR</definedName>
    <definedName name="jj" localSheetId="16">'APU CAP 19'!ERR</definedName>
    <definedName name="jj" localSheetId="17">'APU CAP 21'!ERR</definedName>
    <definedName name="jj" localSheetId="18">'APU CAP 22'!ERR</definedName>
    <definedName name="jj" localSheetId="19">'APU CAP 23'!ERR</definedName>
    <definedName name="jj" localSheetId="2">'APU CAP 3'!ERR</definedName>
    <definedName name="jj" localSheetId="3">'APU CAP 4'!ERR</definedName>
    <definedName name="jj" localSheetId="4">'APU CAP 5'!ERR</definedName>
    <definedName name="jj" localSheetId="5">'APU CAP 7'!ERR</definedName>
    <definedName name="jj" localSheetId="6">'APU CAP 8'!ERR</definedName>
    <definedName name="jj" localSheetId="20">'APU CAP CERT'!ERR</definedName>
    <definedName name="jj">[0]!ERR</definedName>
    <definedName name="jjfq" localSheetId="21"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20" hidden="1">{"via1",#N/A,TRUE,"general";"via2",#N/A,TRUE,"general";"via3",#N/A,TRUE,"general"}</definedName>
    <definedName name="jjfq" hidden="1">{"via1",#N/A,TRUE,"general";"via2",#N/A,TRUE,"general";"via3",#N/A,TRUE,"general"}</definedName>
    <definedName name="JJJ" hidden="1">{#N/A,#N/A,FALSE,"Hoja1";#N/A,#N/A,FALSE,"Hoja2"}</definedName>
    <definedName name="jjjhjddfg" localSheetId="21"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20" hidden="1">{"via1",#N/A,TRUE,"general";"via2",#N/A,TRUE,"general";"via3",#N/A,TRUE,"general"}</definedName>
    <definedName name="jjjhjddfg" hidden="1">{"via1",#N/A,TRUE,"general";"via2",#N/A,TRUE,"general";"via3",#N/A,TRUE,"general"}</definedName>
    <definedName name="jjjjju" localSheetId="21"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20" hidden="1">{"via1",#N/A,TRUE,"general";"via2",#N/A,TRUE,"general";"via3",#N/A,TRUE,"general"}</definedName>
    <definedName name="jjjjju" hidden="1">{"via1",#N/A,TRUE,"general";"via2",#N/A,TRUE,"general";"via3",#N/A,TRUE,"general"}</definedName>
    <definedName name="jjujujty" localSheetId="2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20" hidden="1">{"TAB1",#N/A,TRUE,"GENERAL";"TAB2",#N/A,TRUE,"GENERAL";"TAB3",#N/A,TRUE,"GENERAL";"TAB4",#N/A,TRUE,"GENERAL";"TAB5",#N/A,TRUE,"GENERAL"}</definedName>
    <definedName name="jjujujty" hidden="1">{"TAB1",#N/A,TRUE,"GENERAL";"TAB2",#N/A,TRUE,"GENERAL";"TAB3",#N/A,TRUE,"GENERAL";"TAB4",#N/A,TRUE,"GENERAL";"TAB5",#N/A,TRUE,"GENERAL"}</definedName>
    <definedName name="jjyjy" localSheetId="21"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20" hidden="1">{"via1",#N/A,TRUE,"general";"via2",#N/A,TRUE,"general";"via3",#N/A,TRUE,"general"}</definedName>
    <definedName name="jjyjy" hidden="1">{"via1",#N/A,TRUE,"general";"via2",#N/A,TRUE,"general";"via3",#N/A,TRUE,"general"}</definedName>
    <definedName name="jkk" localSheetId="21"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20" hidden="1">{"TAB1",#N/A,TRUE,"GENERAL";"TAB2",#N/A,TRUE,"GENERAL";"TAB3",#N/A,TRUE,"GENERAL";"TAB4",#N/A,TRUE,"GENERAL";"TAB5",#N/A,TRUE,"GENERAL"}</definedName>
    <definedName name="jkk" hidden="1">{"TAB1",#N/A,TRUE,"GENERAL";"TAB2",#N/A,TRUE,"GENERAL";"TAB3",#N/A,TRUE,"GENERAL";"TAB4",#N/A,TRUE,"GENERAL";"TAB5",#N/A,TRUE,"GENERAL"}</definedName>
    <definedName name="jkl" localSheetId="21">#REF!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20">#REF!</definedName>
    <definedName name="jkl">#REF!</definedName>
    <definedName name="jksnadihf">#REF!</definedName>
    <definedName name="JKWjnfñu">#REF!</definedName>
    <definedName name="JOHNNY" localSheetId="21">'APU CAP #'!ERR</definedName>
    <definedName name="JOHNNY" localSheetId="7">'APU CAP 10'!ERR</definedName>
    <definedName name="JOHNNY" localSheetId="8">'APU CAP 11'!ERR</definedName>
    <definedName name="JOHNNY" localSheetId="9">'APU CAP 12'!ERR</definedName>
    <definedName name="JOHNNY" localSheetId="10">'APU CAP 13'!ERR</definedName>
    <definedName name="JOHNNY" localSheetId="11">'APU CAP 14'!ERR</definedName>
    <definedName name="JOHNNY" localSheetId="12">'APU CAP 15'!ERR</definedName>
    <definedName name="JOHNNY" localSheetId="13">'APU CAP 16'!ERR</definedName>
    <definedName name="JOHNNY" localSheetId="14">'APU CAP 17'!ERR</definedName>
    <definedName name="JOHNNY" localSheetId="15">'APU CAP 18'!ERR</definedName>
    <definedName name="JOHNNY" localSheetId="16">'APU CAP 19'!ERR</definedName>
    <definedName name="JOHNNY" localSheetId="17">'APU CAP 21'!ERR</definedName>
    <definedName name="JOHNNY" localSheetId="18">'APU CAP 22'!ERR</definedName>
    <definedName name="JOHNNY" localSheetId="19">'APU CAP 23'!ERR</definedName>
    <definedName name="JOHNNY" localSheetId="2">'APU CAP 3'!ERR</definedName>
    <definedName name="JOHNNY" localSheetId="3">'APU CAP 4'!ERR</definedName>
    <definedName name="JOHNNY" localSheetId="4">'APU CAP 5'!ERR</definedName>
    <definedName name="JOHNNY" localSheetId="5">'APU CAP 7'!ERR</definedName>
    <definedName name="JOHNNY" localSheetId="6">'APU CAP 8'!ERR</definedName>
    <definedName name="JOHNNY" localSheetId="20">'APU CAP CERT'!ERR</definedName>
    <definedName name="JOHNNY">[0]!ERR</definedName>
    <definedName name="JOIJOIJ">#REF!</definedName>
    <definedName name="JQHURI">#REF!</definedName>
    <definedName name="JQJWD">#REF!</definedName>
    <definedName name="JQWBD">#REF!</definedName>
    <definedName name="JRYJ" localSheetId="21"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20" hidden="1">{"via1",#N/A,TRUE,"general";"via2",#N/A,TRUE,"general";"via3",#N/A,TRUE,"general"}</definedName>
    <definedName name="JRYJ" hidden="1">{"via1",#N/A,TRUE,"general";"via2",#N/A,TRUE,"general";"via3",#N/A,TRUE,"general"}</definedName>
    <definedName name="jtyj" localSheetId="21"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20" hidden="1">{"TAB1",#N/A,TRUE,"GENERAL";"TAB2",#N/A,TRUE,"GENERAL";"TAB3",#N/A,TRUE,"GENERAL";"TAB4",#N/A,TRUE,"GENERAL";"TAB5",#N/A,TRUE,"GENERAL"}</definedName>
    <definedName name="jtyj"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0" hidden="1">{"TAB1",#N/A,TRUE,"GENERAL";"TAB2",#N/A,TRUE,"GENERAL";"TAB3",#N/A,TRUE,"GENERAL";"TAB4",#N/A,TRUE,"GENERAL";"TAB5",#N/A,TRUE,"GENERAL"}</definedName>
    <definedName name="jtyry" hidden="1">{"TAB1",#N/A,TRUE,"GENERAL";"TAB2",#N/A,TRUE,"GENERAL";"TAB3",#N/A,TRUE,"GENERAL";"TAB4",#N/A,TRUE,"GENERAL";"TAB5",#N/A,TRUE,"GENERAL"}</definedName>
    <definedName name="juj" localSheetId="21"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20" hidden="1">{"via1",#N/A,TRUE,"general";"via2",#N/A,TRUE,"general";"via3",#N/A,TRUE,"general"}</definedName>
    <definedName name="juj" hidden="1">{"via1",#N/A,TRUE,"general";"via2",#N/A,TRUE,"general";"via3",#N/A,TRUE,"general"}</definedName>
    <definedName name="jujcx" localSheetId="21"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20" hidden="1">{"via1",#N/A,TRUE,"general";"via2",#N/A,TRUE,"general";"via3",#N/A,TRUE,"general"}</definedName>
    <definedName name="jujcx" hidden="1">{"via1",#N/A,TRUE,"general";"via2",#N/A,TRUE,"general";"via3",#N/A,TRUE,"general"}</definedName>
    <definedName name="jujuj" localSheetId="21"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20" hidden="1">{"via1",#N/A,TRUE,"general";"via2",#N/A,TRUE,"general";"via3",#N/A,TRUE,"general"}</definedName>
    <definedName name="jujuj" hidden="1">{"via1",#N/A,TRUE,"general";"via2",#N/A,TRUE,"general";"via3",#N/A,TRUE,"general"}</definedName>
    <definedName name="jujujuju" localSheetId="2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20" hidden="1">{"TAB1",#N/A,TRUE,"GENERAL";"TAB2",#N/A,TRUE,"GENERAL";"TAB3",#N/A,TRUE,"GENERAL";"TAB4",#N/A,TRUE,"GENERAL";"TAB5",#N/A,TRUE,"GENERAL"}</definedName>
    <definedName name="jujujuju"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0" hidden="1">{"TAB1",#N/A,TRUE,"GENERAL";"TAB2",#N/A,TRUE,"GENERAL";"TAB3",#N/A,TRUE,"GENERAL";"TAB4",#N/A,TRUE,"GENERAL";"TAB5",#N/A,TRUE,"GENERAL"}</definedName>
    <definedName name="juuuhb" hidden="1">{"TAB1",#N/A,TRUE,"GENERAL";"TAB2",#N/A,TRUE,"GENERAL";"TAB3",#N/A,TRUE,"GENERAL";"TAB4",#N/A,TRUE,"GENERAL";"TAB5",#N/A,TRUE,"GENERAL"}</definedName>
    <definedName name="jvv" localSheetId="21">#REF!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20">#REF!</definedName>
    <definedName name="jvv">#REF!</definedName>
    <definedName name="JWQBIDQE">#REF!</definedName>
    <definedName name="jyjt7" localSheetId="21"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20" hidden="1">{"via1",#N/A,TRUE,"general";"via2",#N/A,TRUE,"general";"via3",#N/A,TRUE,"general"}</definedName>
    <definedName name="jyjt7" hidden="1">{"via1",#N/A,TRUE,"general";"via2",#N/A,TRUE,"general";"via3",#N/A,TRUE,"general"}</definedName>
    <definedName name="jyt" localSheetId="21"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20" hidden="1">{"via1",#N/A,TRUE,"general";"via2",#N/A,TRUE,"general";"via3",#N/A,TRUE,"general"}</definedName>
    <definedName name="jyt" hidden="1">{"via1",#N/A,TRUE,"general";"via2",#N/A,TRUE,"general";"via3",#N/A,TRUE,"general"}</definedName>
    <definedName name="jytj" localSheetId="21"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20" hidden="1">{"via1",#N/A,TRUE,"general";"via2",#N/A,TRUE,"general";"via3",#N/A,TRUE,"general"}</definedName>
    <definedName name="jytj" hidden="1">{"via1",#N/A,TRUE,"general";"via2",#N/A,TRUE,"general";"via3",#N/A,TRUE,"general"}</definedName>
    <definedName name="jyuju" localSheetId="21"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20" hidden="1">{"via1",#N/A,TRUE,"general";"via2",#N/A,TRUE,"general";"via3",#N/A,TRUE,"general"}</definedName>
    <definedName name="jyuju" hidden="1">{"via1",#N/A,TRUE,"general";"via2",#N/A,TRUE,"general";"via3",#N/A,TRUE,"general"}</definedName>
    <definedName name="jyujyuj" localSheetId="21"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20" hidden="1">{"via1",#N/A,TRUE,"general";"via2",#N/A,TRUE,"general";"via3",#N/A,TRUE,"general"}</definedName>
    <definedName name="jyujyuj" hidden="1">{"via1",#N/A,TRUE,"general";"via2",#N/A,TRUE,"general";"via3",#N/A,TRUE,"general"}</definedName>
    <definedName name="K0F1" localSheetId="21">#REF!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20">#REF!</definedName>
    <definedName name="K0F1">#REF!</definedName>
    <definedName name="K0F2" localSheetId="21">#REF!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20">#REF!</definedName>
    <definedName name="K0F2">#REF!</definedName>
    <definedName name="K10ALO" localSheetId="21">#REF!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20">#REF!</definedName>
    <definedName name="K10ALO">#REF!</definedName>
    <definedName name="K11ALO" localSheetId="21">#REF!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20">#REF!</definedName>
    <definedName name="K11ALO">#REF!</definedName>
    <definedName name="K1F1" localSheetId="21">#REF!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20">#REF!</definedName>
    <definedName name="K1F1">#REF!</definedName>
    <definedName name="K1F2" localSheetId="21">#REF!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20">#REF!</definedName>
    <definedName name="K1F2">#REF!</definedName>
    <definedName name="K2F1" localSheetId="21">#REF!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20">#REF!</definedName>
    <definedName name="K2F1">#REF!</definedName>
    <definedName name="K2F2" localSheetId="21">#REF!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20">#REF!</definedName>
    <definedName name="K2F2">#REF!</definedName>
    <definedName name="K3F1" localSheetId="21">#REF!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20">#REF!</definedName>
    <definedName name="K3F1">#REF!</definedName>
    <definedName name="K3F2" localSheetId="21">#REF!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20">#REF!</definedName>
    <definedName name="K3F2">#REF!</definedName>
    <definedName name="K4F1" localSheetId="21">#REF!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20">#REF!</definedName>
    <definedName name="K4F1">#REF!</definedName>
    <definedName name="K4F2" localSheetId="21">#REF!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20">#REF!</definedName>
    <definedName name="K4F2">#REF!</definedName>
    <definedName name="K5F1" localSheetId="21">#REF!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20">#REF!</definedName>
    <definedName name="K5F1">#REF!</definedName>
    <definedName name="K5F2" localSheetId="21">#REF!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20">#REF!</definedName>
    <definedName name="K5F2">#REF!</definedName>
    <definedName name="K6F1" localSheetId="21">#REF!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20">#REF!</definedName>
    <definedName name="K6F1">#REF!</definedName>
    <definedName name="K6F2" localSheetId="21">#REF!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20">#REF!</definedName>
    <definedName name="K6F2">#REF!</definedName>
    <definedName name="K7F1" localSheetId="21">#REF!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20">#REF!</definedName>
    <definedName name="K7F1">#REF!</definedName>
    <definedName name="K7F2" localSheetId="21">#REF!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20">#REF!</definedName>
    <definedName name="K7F2">#REF!</definedName>
    <definedName name="K8ALO" localSheetId="21">#REF!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20">#REF!</definedName>
    <definedName name="K8ALO">#REF!</definedName>
    <definedName name="K8F1" localSheetId="21">#REF!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20">#REF!</definedName>
    <definedName name="K8F1">#REF!</definedName>
    <definedName name="K8F2" localSheetId="21">#REF!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20">#REF!</definedName>
    <definedName name="K8F2">#REF!</definedName>
    <definedName name="K9ALO" localSheetId="21">#REF!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20">#REF!</definedName>
    <definedName name="K9ALO">#REF!</definedName>
    <definedName name="kahsdu">#REF!</definedName>
    <definedName name="KAJFOIF">#REF!</definedName>
    <definedName name="kasjfiawhn">#REF!</definedName>
    <definedName name="kasljfioa">#REF!</definedName>
    <definedName name="kdmfm" hidden="1">#REF!</definedName>
    <definedName name="kenfo">#REF!</definedName>
    <definedName name="kf">#REF!</definedName>
    <definedName name="kh">#REF!</definedName>
    <definedName name="KHf">#REF!</definedName>
    <definedName name="KHGGH" localSheetId="21"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20" hidden="1">{"via1",#N/A,TRUE,"general";"via2",#N/A,TRUE,"general";"via3",#N/A,TRUE,"general"}</definedName>
    <definedName name="KHGGH" hidden="1">{"via1",#N/A,TRUE,"general";"via2",#N/A,TRUE,"general";"via3",#N/A,TRUE,"general"}</definedName>
    <definedName name="khjk7" localSheetId="2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20" hidden="1">{"TAB1",#N/A,TRUE,"GENERAL";"TAB2",#N/A,TRUE,"GENERAL";"TAB3",#N/A,TRUE,"GENERAL";"TAB4",#N/A,TRUE,"GENERAL";"TAB5",#N/A,TRUE,"GENERAL"}</definedName>
    <definedName name="khjk7" hidden="1">{"TAB1",#N/A,TRUE,"GENERAL";"TAB2",#N/A,TRUE,"GENERAL";"TAB3",#N/A,TRUE,"GENERAL";"TAB4",#N/A,TRUE,"GENERAL";"TAB5",#N/A,TRUE,"GENERAL"}</definedName>
    <definedName name="kikik" localSheetId="21"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20" hidden="1">{"via1",#N/A,TRUE,"general";"via2",#N/A,TRUE,"general";"via3",#N/A,TRUE,"general"}</definedName>
    <definedName name="kikik" hidden="1">{"via1",#N/A,TRUE,"general";"via2",#N/A,TRUE,"general";"via3",#N/A,TRUE,"general"}</definedName>
    <definedName name="kj">#REF!</definedName>
    <definedName name="kjhkd" localSheetId="21"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20" hidden="1">{"via1",#N/A,TRUE,"general";"via2",#N/A,TRUE,"general";"via3",#N/A,TRUE,"general"}</definedName>
    <definedName name="kjhkd" hidden="1">{"via1",#N/A,TRUE,"general";"via2",#N/A,TRUE,"general";"via3",#N/A,TRUE,"general"}</definedName>
    <definedName name="Kjihwf54">#REF!</definedName>
    <definedName name="kjj">#REF!</definedName>
    <definedName name="kjk" localSheetId="21"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20" hidden="1">{"via1",#N/A,TRUE,"general";"via2",#N/A,TRUE,"general";"via3",#N/A,TRUE,"general"}</definedName>
    <definedName name="kjk" hidden="1">{"via1",#N/A,TRUE,"general";"via2",#N/A,TRUE,"general";"via3",#N/A,TRUE,"general"}</definedName>
    <definedName name="kjtrkjr" localSheetId="21"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20" hidden="1">{"via1",#N/A,TRUE,"general";"via2",#N/A,TRUE,"general";"via3",#N/A,TRUE,"general"}</definedName>
    <definedName name="kjtrkjr" hidden="1">{"via1",#N/A,TRUE,"general";"via2",#N/A,TRUE,"general";"via3",#N/A,TRUE,"general"}</definedName>
    <definedName name="kk">#REF!</definedName>
    <definedName name="kkkki" localSheetId="21"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20" hidden="1">{"via1",#N/A,TRUE,"general";"via2",#N/A,TRUE,"general";"via3",#N/A,TRUE,"general"}</definedName>
    <definedName name="kkkki" hidden="1">{"via1",#N/A,TRUE,"general";"via2",#N/A,TRUE,"general";"via3",#N/A,TRUE,"general"}</definedName>
    <definedName name="kkkkkki" localSheetId="2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20" hidden="1">{"TAB1",#N/A,TRUE,"GENERAL";"TAB2",#N/A,TRUE,"GENERAL";"TAB3",#N/A,TRUE,"GENERAL";"TAB4",#N/A,TRUE,"GENERAL";"TAB5",#N/A,TRUE,"GENERAL"}</definedName>
    <definedName name="kkkkkki" hidden="1">{"TAB1",#N/A,TRUE,"GENERAL";"TAB2",#N/A,TRUE,"GENERAL";"TAB3",#N/A,TRUE,"GENERAL";"TAB4",#N/A,TRUE,"GENERAL";"TAB5",#N/A,TRUE,"GENERAL"}</definedName>
    <definedName name="kl" localSheetId="21">'APU CAP #'!ERR</definedName>
    <definedName name="kl" localSheetId="7">'APU CAP 10'!ERR</definedName>
    <definedName name="kl" localSheetId="8">'APU CAP 11'!ERR</definedName>
    <definedName name="kl" localSheetId="9">'APU CAP 12'!ERR</definedName>
    <definedName name="kl" localSheetId="10">'APU CAP 13'!ERR</definedName>
    <definedName name="kl" localSheetId="11">'APU CAP 14'!ERR</definedName>
    <definedName name="kl" localSheetId="12">'APU CAP 15'!ERR</definedName>
    <definedName name="kl" localSheetId="13">'APU CAP 16'!ERR</definedName>
    <definedName name="kl" localSheetId="14">'APU CAP 17'!ERR</definedName>
    <definedName name="kl" localSheetId="15">'APU CAP 18'!ERR</definedName>
    <definedName name="kl" localSheetId="16">'APU CAP 19'!ERR</definedName>
    <definedName name="kl" localSheetId="17">'APU CAP 21'!ERR</definedName>
    <definedName name="kl" localSheetId="18">'APU CAP 22'!ERR</definedName>
    <definedName name="kl" localSheetId="19">'APU CAP 23'!ERR</definedName>
    <definedName name="kl" localSheetId="2">'APU CAP 3'!ERR</definedName>
    <definedName name="kl" localSheetId="3">'APU CAP 4'!ERR</definedName>
    <definedName name="kl" localSheetId="4">'APU CAP 5'!ERR</definedName>
    <definedName name="kl" localSheetId="5">'APU CAP 7'!ERR</definedName>
    <definedName name="kl" localSheetId="6">'APU CAP 8'!ERR</definedName>
    <definedName name="kl" localSheetId="20">'APU CAP CERT'!ERR</definedName>
    <definedName name="kl">[0]!ERR</definedName>
    <definedName name="klklk" localSheetId="21">#REF!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20">#REF!</definedName>
    <definedName name="klklk">#REF!</definedName>
    <definedName name="KLQWJHOI">#REF!</definedName>
    <definedName name="km">#REF!</definedName>
    <definedName name="krtrk" localSheetId="21"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20" hidden="1">{"via1",#N/A,TRUE,"general";"via2",#N/A,TRUE,"general";"via3",#N/A,TRUE,"general"}</definedName>
    <definedName name="krtrk" hidden="1">{"via1",#N/A,TRUE,"general";"via2",#N/A,TRUE,"general";"via3",#N/A,TRUE,"general"}</definedName>
    <definedName name="ks">#REF!</definedName>
    <definedName name="ksalhfiohwp0">#REF!</definedName>
    <definedName name="ksogtk">#REF!</definedName>
    <definedName name="kuyhgbe">#REF!</definedName>
    <definedName name="Kwjhfoi">#REF!</definedName>
    <definedName name="kwnfjwn">#REF!</definedName>
    <definedName name="kyr" localSheetId="21"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2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rillos">#REF!</definedName>
    <definedName name="LAF">#REF!</definedName>
    <definedName name="lal" localSheetId="24">#REF!</definedName>
    <definedName name="lal">#REF!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1">#REF!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20">#REF!</definedName>
    <definedName name="LICITACION">#REF!</definedName>
    <definedName name="lily">#REF!</definedName>
    <definedName name="LINEA" localSheetId="21">#REF!</definedName>
    <definedName name="LINEA" localSheetId="7">#REF!</definedName>
    <definedName name="LINEA" localSheetId="8">#REF!</definedName>
    <definedName name="LINEA" localSheetId="9">#REF!</definedName>
    <definedName name="LINEA" localSheetId="10">#REF!</definedName>
    <definedName name="LINEA" localSheetId="11">#REF!</definedName>
    <definedName name="LINEA" localSheetId="12">#REF!</definedName>
    <definedName name="LINEA" localSheetId="13">#REF!</definedName>
    <definedName name="LINEA" localSheetId="14">#REF!</definedName>
    <definedName name="LINEA" localSheetId="15">#REF!</definedName>
    <definedName name="LINEA" localSheetId="16">#REF!</definedName>
    <definedName name="LINEA" localSheetId="17">#REF!</definedName>
    <definedName name="LINEA" localSheetId="18">#REF!</definedName>
    <definedName name="LINEA" localSheetId="19">#REF!</definedName>
    <definedName name="LINEA" localSheetId="2">#REF!</definedName>
    <definedName name="LINEA" localSheetId="3">#REF!</definedName>
    <definedName name="LINEA" localSheetId="4">#REF!</definedName>
    <definedName name="LINEA" localSheetId="5">#REF!</definedName>
    <definedName name="LINEA" localSheetId="6">#REF!</definedName>
    <definedName name="LINEA" localSheetId="20">#REF!</definedName>
    <definedName name="LINEA">#REF!</definedName>
    <definedName name="LISTA_UNITARIOS">#REF!</definedName>
    <definedName name="ListaCantidad">#REF!</definedName>
    <definedName name="Listado">#REF!</definedName>
    <definedName name="Listado1">#REF!</definedName>
    <definedName name="ListaItem">#REF!</definedName>
    <definedName name="ListaUni">#REF!</definedName>
    <definedName name="liuoo" localSheetId="2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20" hidden="1">{"TAB1",#N/A,TRUE,"GENERAL";"TAB2",#N/A,TRUE,"GENERAL";"TAB3",#N/A,TRUE,"GENERAL";"TAB4",#N/A,TRUE,"GENERAL";"TAB5",#N/A,TRUE,"GENERAL"}</definedName>
    <definedName name="liuoo" hidden="1">{"TAB1",#N/A,TRUE,"GENERAL";"TAB2",#N/A,TRUE,"GENERAL";"TAB3",#N/A,TRUE,"GENERAL";"TAB4",#N/A,TRUE,"GENERAL";"TAB5",#N/A,TRUE,"GENERAL"}</definedName>
    <definedName name="ljdqD">#REF!</definedName>
    <definedName name="ljwHFU">#REF!</definedName>
    <definedName name="lkj" localSheetId="21"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20" hidden="1">{"via1",#N/A,TRUE,"general";"via2",#N/A,TRUE,"general";"via3",#N/A,TRUE,"general"}</definedName>
    <definedName name="lkj" hidden="1">{"via1",#N/A,TRUE,"general";"via2",#N/A,TRUE,"general";"via3",#N/A,TRUE,"general"}</definedName>
    <definedName name="LKJLJK" localSheetId="2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2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1"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20" hidden="1">{"via1",#N/A,TRUE,"general";"via2",#N/A,TRUE,"general";"via3",#N/A,TRUE,"general"}</definedName>
    <definedName name="lllllh" hidden="1">{"via1",#N/A,TRUE,"general";"via2",#N/A,TRUE,"general";"via3",#N/A,TRUE,"general"}</definedName>
    <definedName name="lllllllo" localSheetId="21"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2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#REF!</definedName>
    <definedName name="LOCALIZACION_Y_REPLANTEO" localSheetId="21">#REF!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20">#REF!</definedName>
    <definedName name="LOCALIZACION_Y_REPLANTEO">#REF!</definedName>
    <definedName name="LOGO" localSheetId="21">'APU CAP #'!ERR</definedName>
    <definedName name="LOGO" localSheetId="7">'APU CAP 10'!ERR</definedName>
    <definedName name="LOGO" localSheetId="8">'APU CAP 11'!ERR</definedName>
    <definedName name="LOGO" localSheetId="9">'APU CAP 12'!ERR</definedName>
    <definedName name="LOGO" localSheetId="10">'APU CAP 13'!ERR</definedName>
    <definedName name="LOGO" localSheetId="11">'APU CAP 14'!ERR</definedName>
    <definedName name="LOGO" localSheetId="12">'APU CAP 15'!ERR</definedName>
    <definedName name="LOGO" localSheetId="13">'APU CAP 16'!ERR</definedName>
    <definedName name="LOGO" localSheetId="14">'APU CAP 17'!ERR</definedName>
    <definedName name="LOGO" localSheetId="15">'APU CAP 18'!ERR</definedName>
    <definedName name="LOGO" localSheetId="16">'APU CAP 19'!ERR</definedName>
    <definedName name="LOGO" localSheetId="17">'APU CAP 21'!ERR</definedName>
    <definedName name="LOGO" localSheetId="18">'APU CAP 22'!ERR</definedName>
    <definedName name="LOGO" localSheetId="19">'APU CAP 23'!ERR</definedName>
    <definedName name="LOGO" localSheetId="2">'APU CAP 3'!ERR</definedName>
    <definedName name="LOGO" localSheetId="3">'APU CAP 4'!ERR</definedName>
    <definedName name="LOGO" localSheetId="4">'APU CAP 5'!ERR</definedName>
    <definedName name="LOGO" localSheetId="5">'APU CAP 7'!ERR</definedName>
    <definedName name="LOGO" localSheetId="6">'APU CAP 8'!ERR</definedName>
    <definedName name="LOGO" localSheetId="20">'APU CAP CERT'!ERR</definedName>
    <definedName name="LOGO">[0]!ERR</definedName>
    <definedName name="lolol" localSheetId="2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2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1"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20" hidden="1">{"via1",#N/A,TRUE,"general";"via2",#N/A,TRUE,"general";"via3",#N/A,TRUE,"general"}</definedName>
    <definedName name="lplpl" hidden="1">{"via1",#N/A,TRUE,"general";"via2",#N/A,TRUE,"general";"via3",#N/A,TRUE,"general"}</definedName>
    <definedName name="lt">#REF!</definedName>
    <definedName name="lun" localSheetId="21">#REF!</definedName>
    <definedName name="lun" localSheetId="7">#REF!</definedName>
    <definedName name="lun" localSheetId="8">#REF!</definedName>
    <definedName name="lun" localSheetId="9">#REF!</definedName>
    <definedName name="lun" localSheetId="10">#REF!</definedName>
    <definedName name="lun" localSheetId="11">#REF!</definedName>
    <definedName name="lun" localSheetId="12">#REF!</definedName>
    <definedName name="lun" localSheetId="13">#REF!</definedName>
    <definedName name="lun" localSheetId="14">#REF!</definedName>
    <definedName name="lun" localSheetId="15">#REF!</definedName>
    <definedName name="lun" localSheetId="16">#REF!</definedName>
    <definedName name="lun" localSheetId="17">#REF!</definedName>
    <definedName name="lun" localSheetId="18">#REF!</definedName>
    <definedName name="lun" localSheetId="19">#REF!</definedName>
    <definedName name="lun" localSheetId="2">#REF!</definedName>
    <definedName name="lun" localSheetId="3">#REF!</definedName>
    <definedName name="lun" localSheetId="4">#REF!</definedName>
    <definedName name="lun" localSheetId="5">#REF!</definedName>
    <definedName name="lun" localSheetId="6">#REF!</definedName>
    <definedName name="lun" localSheetId="20">#REF!</definedName>
    <definedName name="lun">#REF!</definedName>
    <definedName name="lv">#REF!</definedName>
    <definedName name="m">#REF!</definedName>
    <definedName name="MA" localSheetId="21">#REF!</definedName>
    <definedName name="MA" localSheetId="7">#REF!</definedName>
    <definedName name="MA" localSheetId="8">#REF!</definedName>
    <definedName name="MA" localSheetId="9">#REF!</definedName>
    <definedName name="MA" localSheetId="10">#REF!</definedName>
    <definedName name="MA" localSheetId="11">#REF!</definedName>
    <definedName name="MA" localSheetId="12">#REF!</definedName>
    <definedName name="MA" localSheetId="13">#REF!</definedName>
    <definedName name="MA" localSheetId="14">#REF!</definedName>
    <definedName name="MA" localSheetId="15">#REF!</definedName>
    <definedName name="MA" localSheetId="16">#REF!</definedName>
    <definedName name="MA" localSheetId="17">#REF!</definedName>
    <definedName name="MA" localSheetId="18">#REF!</definedName>
    <definedName name="MA" localSheetId="19">#REF!</definedName>
    <definedName name="MA" localSheetId="2">#REF!</definedName>
    <definedName name="MA" localSheetId="3">#REF!</definedName>
    <definedName name="MA" localSheetId="4">#REF!</definedName>
    <definedName name="MA" localSheetId="5">#REF!</definedName>
    <definedName name="MA" localSheetId="6">#REF!</definedName>
    <definedName name="MA" localSheetId="20">#REF!</definedName>
    <definedName name="MA">#REF!</definedName>
    <definedName name="MACO">#REF!</definedName>
    <definedName name="MACR">#REF!</definedName>
    <definedName name="MACRDEL">#REF!</definedName>
    <definedName name="Macroactividad">#REF!</definedName>
    <definedName name="Maderas">#REF!</definedName>
    <definedName name="MAESTRO">#REF!</definedName>
    <definedName name="mafdsf" localSheetId="21"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20" hidden="1">{"via1",#N/A,TRUE,"general";"via2",#N/A,TRUE,"general";"via3",#N/A,TRUE,"general"}</definedName>
    <definedName name="mafdsf" hidden="1">{"via1",#N/A,TRUE,"general";"via2",#N/A,TRUE,"general";"via3",#N/A,TRUE,"general"}</definedName>
    <definedName name="mama" hidden="1">#REF!</definedName>
    <definedName name="MANO">#REF!</definedName>
    <definedName name="MANO_DE_OBRA">#REF!</definedName>
    <definedName name="MANODEOBRA">#REF!</definedName>
    <definedName name="MANUAL">#REF!</definedName>
    <definedName name="mao" localSheetId="21"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20" hidden="1">{"TAB1",#N/A,TRUE,"GENERAL";"TAB2",#N/A,TRUE,"GENERAL";"TAB3",#N/A,TRUE,"GENERAL";"TAB4",#N/A,TRUE,"GENERAL";"TAB5",#N/A,TRUE,"GENERAL"}</definedName>
    <definedName name="mao" hidden="1">{"TAB1",#N/A,TRUE,"GENERAL";"TAB2",#N/A,TRUE,"GENERAL";"TAB3",#N/A,TRUE,"GENERAL";"TAB4",#N/A,TRUE,"GENERAL";"TAB5",#N/A,TRUE,"GENERAL"}</definedName>
    <definedName name="maow" localSheetId="21"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20" hidden="1">{"via1",#N/A,TRUE,"general";"via2",#N/A,TRUE,"general";"via3",#N/A,TRUE,"general"}</definedName>
    <definedName name="maow" hidden="1">{"via1",#N/A,TRUE,"general";"via2",#N/A,TRUE,"general";"via3",#N/A,TRUE,"general"}</definedName>
    <definedName name="MAQUINAR" localSheetId="21">#REF!</definedName>
    <definedName name="MAQUINAR" localSheetId="7">#REF!</definedName>
    <definedName name="MAQUINAR" localSheetId="8">#REF!</definedName>
    <definedName name="MAQUINAR" localSheetId="9">#REF!</definedName>
    <definedName name="MAQUINAR" localSheetId="10">#REF!</definedName>
    <definedName name="MAQUINAR" localSheetId="11">#REF!</definedName>
    <definedName name="MAQUINAR" localSheetId="12">#REF!</definedName>
    <definedName name="MAQUINAR" localSheetId="13">#REF!</definedName>
    <definedName name="MAQUINAR" localSheetId="14">#REF!</definedName>
    <definedName name="MAQUINAR" localSheetId="15">#REF!</definedName>
    <definedName name="MAQUINAR" localSheetId="16">#REF!</definedName>
    <definedName name="MAQUINAR" localSheetId="17">#REF!</definedName>
    <definedName name="MAQUINAR" localSheetId="18">#REF!</definedName>
    <definedName name="MAQUINAR" localSheetId="19">#REF!</definedName>
    <definedName name="MAQUINAR" localSheetId="2">#REF!</definedName>
    <definedName name="MAQUINAR" localSheetId="3">#REF!</definedName>
    <definedName name="MAQUINAR" localSheetId="4">#REF!</definedName>
    <definedName name="MAQUINAR" localSheetId="5">#REF!</definedName>
    <definedName name="MAQUINAR" localSheetId="6">#REF!</definedName>
    <definedName name="MAQUINAR" localSheetId="20">#REF!</definedName>
    <definedName name="MAQUINAR">#REF!</definedName>
    <definedName name="mar" localSheetId="21">#REF!</definedName>
    <definedName name="mar" localSheetId="7">#REF!</definedName>
    <definedName name="mar" localSheetId="8">#REF!</definedName>
    <definedName name="mar" localSheetId="9">#REF!</definedName>
    <definedName name="mar" localSheetId="10">#REF!</definedName>
    <definedName name="mar" localSheetId="11">#REF!</definedName>
    <definedName name="mar" localSheetId="12">#REF!</definedName>
    <definedName name="mar" localSheetId="13">#REF!</definedName>
    <definedName name="mar" localSheetId="14">#REF!</definedName>
    <definedName name="mar" localSheetId="15">#REF!</definedName>
    <definedName name="mar" localSheetId="16">#REF!</definedName>
    <definedName name="mar" localSheetId="17">#REF!</definedName>
    <definedName name="mar" localSheetId="18">#REF!</definedName>
    <definedName name="mar" localSheetId="19">#REF!</definedName>
    <definedName name="mar" localSheetId="2">#REF!</definedName>
    <definedName name="mar" localSheetId="3">#REF!</definedName>
    <definedName name="mar" localSheetId="4">#REF!</definedName>
    <definedName name="mar" localSheetId="5">#REF!</definedName>
    <definedName name="mar" localSheetId="6">#REF!</definedName>
    <definedName name="mar" localSheetId="20">#REF!</definedName>
    <definedName name="mar">#REF!</definedName>
    <definedName name="MARCO_H">#REF!</definedName>
    <definedName name="marina">#REF!</definedName>
    <definedName name="masor" localSheetId="21"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20" hidden="1">{"via1",#N/A,TRUE,"general";"via2",#N/A,TRUE,"general";"via3",#N/A,TRUE,"general"}</definedName>
    <definedName name="masor" hidden="1">{"via1",#N/A,TRUE,"general";"via2",#N/A,TRUE,"general";"via3",#N/A,TRUE,"general"}</definedName>
    <definedName name="MAT" localSheetId="21">#REF!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20">#REF!</definedName>
    <definedName name="MAT">#REF!</definedName>
    <definedName name="MATERIAL">#REF!</definedName>
    <definedName name="materiales">#REF!</definedName>
    <definedName name="materiales1">#REF!</definedName>
    <definedName name="MATERIALES2">#REF!</definedName>
    <definedName name="MaterialTub">#REF!</definedName>
    <definedName name="MATRIZ">#REF!</definedName>
    <definedName name="MATRIZ_DE_DATOS">#REF!</definedName>
    <definedName name="MCCs">#REF!</definedName>
    <definedName name="mdd" localSheetId="21"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20" hidden="1">{"via1",#N/A,TRUE,"general";"via2",#N/A,TRUE,"general";"via3",#N/A,TRUE,"general"}</definedName>
    <definedName name="mdd" hidden="1">{"via1",#N/A,TRUE,"general";"via2",#N/A,TRUE,"general";"via3",#N/A,TRUE,"general"}</definedName>
    <definedName name="mdo">#REF!</definedName>
    <definedName name="mediah_reposo_comida">#REF!</definedName>
    <definedName name="meg" localSheetId="21"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20"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1">#REF!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20">#REF!</definedName>
    <definedName name="MESES">#REF!</definedName>
    <definedName name="MESES_RECURSO_ASIGNADO">#REF!</definedName>
    <definedName name="MesesMora">#REF!</definedName>
    <definedName name="Meta1">#REF!</definedName>
    <definedName name="Meta2">#REF!</definedName>
    <definedName name="Meta3">#REF!</definedName>
    <definedName name="mfgjrdt" localSheetId="2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20" hidden="1">{"TAB1",#N/A,TRUE,"GENERAL";"TAB2",#N/A,TRUE,"GENERAL";"TAB3",#N/A,TRUE,"GENERAL";"TAB4",#N/A,TRUE,"GENERAL";"TAB5",#N/A,TRUE,"GENERAL"}</definedName>
    <definedName name="mfgjrdt" hidden="1">{"TAB1",#N/A,TRUE,"GENERAL";"TAB2",#N/A,TRUE,"GENERAL";"TAB3",#N/A,TRUE,"GENERAL";"TAB4",#N/A,TRUE,"GENERAL";"TAB5",#N/A,TRUE,"GENERAL"}</definedName>
    <definedName name="mghm" localSheetId="21"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20" hidden="1">{"via1",#N/A,TRUE,"general";"via2",#N/A,TRUE,"general";"via3",#N/A,TRUE,"general"}</definedName>
    <definedName name="mghm" hidden="1">{"via1",#N/A,TRUE,"general";"via2",#N/A,TRUE,"general";"via3",#N/A,TRUE,"general"}</definedName>
    <definedName name="MI">#REF!</definedName>
    <definedName name="Mi_Salida">#REF!</definedName>
    <definedName name="Mi_Salida1">#REF!</definedName>
    <definedName name="MICOLUMNA">#REF!</definedName>
    <definedName name="MICR">#REF!</definedName>
    <definedName name="MIN_MAX_sma">#REF!</definedName>
    <definedName name="mjmj" localSheetId="21"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20" hidden="1">{"via1",#N/A,TRUE,"general";"via2",#N/A,TRUE,"general";"via3",#N/A,TRUE,"general"}</definedName>
    <definedName name="mjmj" hidden="1">{"via1",#N/A,TRUE,"general";"via2",#N/A,TRUE,"general";"via3",#N/A,TRUE,"general"}</definedName>
    <definedName name="mjmjmn" localSheetId="21"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20" hidden="1">{"via1",#N/A,TRUE,"general";"via2",#N/A,TRUE,"general";"via3",#N/A,TRUE,"general"}</definedName>
    <definedName name="mjmjmn" hidden="1">{"via1",#N/A,TRUE,"general";"via2",#N/A,TRUE,"general";"via3",#N/A,TRUE,"general"}</definedName>
    <definedName name="mjnhgkio" localSheetId="21"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20" hidden="1">{"via1",#N/A,TRUE,"general";"via2",#N/A,TRUE,"general";"via3",#N/A,TRUE,"general"}</definedName>
    <definedName name="mjnhgkio" hidden="1">{"via1",#N/A,TRUE,"general";"via2",#N/A,TRUE,"general";"via3",#N/A,TRUE,"general"}</definedName>
    <definedName name="MJU">#REF!</definedName>
    <definedName name="MLKMLK">#REF!</definedName>
    <definedName name="mmjmjh" localSheetId="2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20" hidden="1">{"TAB1",#N/A,TRUE,"GENERAL";"TAB2",#N/A,TRUE,"GENERAL";"TAB3",#N/A,TRUE,"GENERAL";"TAB4",#N/A,TRUE,"GENERAL";"TAB5",#N/A,TRUE,"GENERAL"}</definedName>
    <definedName name="mmjmjh" hidden="1">{"TAB1",#N/A,TRUE,"GENERAL";"TAB2",#N/A,TRUE,"GENERAL";"TAB3",#N/A,TRUE,"GENERAL";"TAB4",#N/A,TRUE,"GENERAL";"TAB5",#N/A,TRUE,"GENERAL"}</definedName>
    <definedName name="mmm" localSheetId="21"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20" hidden="1">{"TAB1",#N/A,TRUE,"GENERAL";"TAB2",#N/A,TRUE,"GENERAL";"TAB3",#N/A,TRUE,"GENERAL";"TAB4",#N/A,TRUE,"GENERAL";"TAB5",#N/A,TRUE,"GENERAL"}</definedName>
    <definedName name="mmm" hidden="1">{"TAB1",#N/A,TRUE,"GENERAL";"TAB2",#N/A,TRUE,"GENERAL";"TAB3",#N/A,TRUE,"GENERAL";"TAB4",#N/A,TRUE,"GENERAL";"TAB5",#N/A,TRUE,"GENERAL"}</definedName>
    <definedName name="mmmh" localSheetId="21"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20" hidden="1">{"via1",#N/A,TRUE,"general";"via2",#N/A,TRUE,"general";"via3",#N/A,TRUE,"general"}</definedName>
    <definedName name="mmmh" hidden="1">{"via1",#N/A,TRUE,"general";"via2",#N/A,TRUE,"general";"via3",#N/A,TRUE,"general"}</definedName>
    <definedName name="mmmmmjyt" localSheetId="2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20" hidden="1">{"TAB1",#N/A,TRUE,"GENERAL";"TAB2",#N/A,TRUE,"GENERAL";"TAB3",#N/A,TRUE,"GENERAL";"TAB4",#N/A,TRUE,"GENERAL";"TAB5",#N/A,TRUE,"GENERAL"}</definedName>
    <definedName name="mmmmmjyt" hidden="1">{"TAB1",#N/A,TRUE,"GENERAL";"TAB2",#N/A,TRUE,"GENERAL";"TAB3",#N/A,TRUE,"GENERAL";"TAB4",#N/A,TRUE,"GENERAL";"TAB5",#N/A,TRUE,"GENERAL"}</definedName>
    <definedName name="mmmmmmg" localSheetId="21"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20"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#REF!</definedName>
    <definedName name="MN" localSheetId="21"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20"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elect">#REF!</definedName>
    <definedName name="moelect2">#REF!</definedName>
    <definedName name="MOELECT222">#REF!</definedName>
    <definedName name="MOELECT234567">#REF!</definedName>
    <definedName name="MOMSMKSJDLAKJDAKLSJD">#REF!</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4">600000</definedName>
    <definedName name="MPIO">#REF!</definedName>
    <definedName name="MQWNHUIIF">#REF!</definedName>
    <definedName name="MRLART">#REF!</definedName>
    <definedName name="MRSUPDET">#REF!</definedName>
    <definedName name="Mtz_Avance">#REF!</definedName>
    <definedName name="MUMU" localSheetId="7">#REF!</definedName>
    <definedName name="MUMU" localSheetId="8">#REF!</definedName>
    <definedName name="MUMU" localSheetId="9">#REF!</definedName>
    <definedName name="MUMU" localSheetId="10">#REF!</definedName>
    <definedName name="MUMU" localSheetId="11">#REF!</definedName>
    <definedName name="MUMU" localSheetId="12">#REF!</definedName>
    <definedName name="MUMU" localSheetId="13">#REF!</definedName>
    <definedName name="MUMU" localSheetId="14">#REF!</definedName>
    <definedName name="MUMU" localSheetId="15">#REF!</definedName>
    <definedName name="MUMU" localSheetId="16">#REF!</definedName>
    <definedName name="MUMU" localSheetId="17">#REF!</definedName>
    <definedName name="MUMU" localSheetId="18">#REF!</definedName>
    <definedName name="MUMU" localSheetId="19">#REF!</definedName>
    <definedName name="MUMU" localSheetId="2">#REF!</definedName>
    <definedName name="MUMU" localSheetId="3">#REF!</definedName>
    <definedName name="MUMU" localSheetId="4">#REF!</definedName>
    <definedName name="MUMU" localSheetId="5">#REF!</definedName>
    <definedName name="MUMU" localSheetId="6">#REF!</definedName>
    <definedName name="MUMU" localSheetId="20">#REF!</definedName>
    <definedName name="MUMU" localSheetId="23">#REF!</definedName>
    <definedName name="MUMU" localSheetId="25">#REF!</definedName>
    <definedName name="MUMU">#REF!</definedName>
    <definedName name="muro">#REF!</definedName>
    <definedName name="Mv">#REF!</definedName>
    <definedName name="MZ_CATEGORIA">#REF!</definedName>
    <definedName name="MZ_ENTREGABLES">#REF!</definedName>
    <definedName name="MZ_NOMBRE">#REF!</definedName>
    <definedName name="MZ_PROYECTOS">#REF!</definedName>
    <definedName name="MZ_TIPO">#REF!</definedName>
    <definedName name="n" localSheetId="21"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2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21"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20" hidden="1">{"via1",#N/A,TRUE,"general";"via2",#N/A,TRUE,"general";"via3",#N/A,TRUE,"general"}</definedName>
    <definedName name="nbvnv" hidden="1">{"via1",#N/A,TRUE,"general";"via2",#N/A,TRUE,"general";"via3",#N/A,TRUE,"general"}</definedName>
    <definedName name="NDHS" localSheetId="21"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20" hidden="1">{"TAB1",#N/A,TRUE,"GENERAL";"TAB2",#N/A,TRUE,"GENERAL";"TAB3",#N/A,TRUE,"GENERAL";"TAB4",#N/A,TRUE,"GENERAL";"TAB5",#N/A,TRUE,"GENERAL"}</definedName>
    <definedName name="NDHS" hidden="1">{"TAB1",#N/A,TRUE,"GENERAL";"TAB2",#N/A,TRUE,"GENERAL";"TAB3",#N/A,TRUE,"GENERAL";"TAB4",#N/A,TRUE,"GENERAL";"TAB5",#N/A,TRUE,"GENERAL"}</definedName>
    <definedName name="nf" localSheetId="21"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20" hidden="1">{"TAB1",#N/A,TRUE,"GENERAL";"TAB2",#N/A,TRUE,"GENERAL";"TAB3",#N/A,TRUE,"GENERAL";"TAB4",#N/A,TRUE,"GENERAL";"TAB5",#N/A,TRUE,"GENERAL"}</definedName>
    <definedName name="nf" hidden="1">{"TAB1",#N/A,TRUE,"GENERAL";"TAB2",#N/A,TRUE,"GENERAL";"TAB3",#N/A,TRUE,"GENERAL";"TAB4",#N/A,TRUE,"GENERAL";"TAB5",#N/A,TRUE,"GENERAL"}</definedName>
    <definedName name="nfg" localSheetId="21"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20" hidden="1">{"via1",#N/A,TRUE,"general";"via2",#N/A,TRUE,"general";"via3",#N/A,TRUE,"general"}</definedName>
    <definedName name="nfg" hidden="1">{"via1",#N/A,TRUE,"general";"via2",#N/A,TRUE,"general";"via3",#N/A,TRUE,"general"}</definedName>
    <definedName name="nfgn" localSheetId="21"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20" hidden="1">{"via1",#N/A,TRUE,"general";"via2",#N/A,TRUE,"general";"via3",#N/A,TRUE,"general"}</definedName>
    <definedName name="nfgn" hidden="1">{"via1",#N/A,TRUE,"general";"via2",#N/A,TRUE,"general";"via3",#N/A,TRUE,"general"}</definedName>
    <definedName name="ng">#REF!</definedName>
    <definedName name="ngdn" localSheetId="21"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20" hidden="1">{"TAB1",#N/A,TRUE,"GENERAL";"TAB2",#N/A,TRUE,"GENERAL";"TAB3",#N/A,TRUE,"GENERAL";"TAB4",#N/A,TRUE,"GENERAL";"TAB5",#N/A,TRUE,"GENERAL"}</definedName>
    <definedName name="ngdn" hidden="1">{"TAB1",#N/A,TRUE,"GENERAL";"TAB2",#N/A,TRUE,"GENERAL";"TAB3",#N/A,TRUE,"GENERAL";"TAB4",#N/A,TRUE,"GENERAL";"TAB5",#N/A,TRUE,"GENERAL"}</definedName>
    <definedName name="ngfh" localSheetId="21"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20" hidden="1">{"via1",#N/A,TRUE,"general";"via2",#N/A,TRUE,"general";"via3",#N/A,TRUE,"general"}</definedName>
    <definedName name="ngfh" hidden="1">{"via1",#N/A,TRUE,"general";"via2",#N/A,TRUE,"general";"via3",#N/A,TRUE,"general"}</definedName>
    <definedName name="NH">#REF!</definedName>
    <definedName name="nhn" localSheetId="21"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20" hidden="1">{"via1",#N/A,TRUE,"general";"via2",#N/A,TRUE,"general";"via3",#N/A,TRUE,"general"}</definedName>
    <definedName name="nhn" hidden="1">{"via1",#N/A,TRUE,"general";"via2",#N/A,TRUE,"general";"via3",#N/A,TRUE,"general"}</definedName>
    <definedName name="nhncfgn" localSheetId="2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20" hidden="1">{"TAB1",#N/A,TRUE,"GENERAL";"TAB2",#N/A,TRUE,"GENERAL";"TAB3",#N/A,TRUE,"GENERAL";"TAB4",#N/A,TRUE,"GENERAL";"TAB5",#N/A,TRUE,"GENERAL"}</definedName>
    <definedName name="nhncfgn" hidden="1">{"TAB1",#N/A,TRUE,"GENERAL";"TAB2",#N/A,TRUE,"GENERAL";"TAB3",#N/A,TRUE,"GENERAL";"TAB4",#N/A,TRUE,"GENERAL";"TAB5",#N/A,TRUE,"GENERAL"}</definedName>
    <definedName name="nhndr" localSheetId="21"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20"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1"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20" hidden="1">{"via1",#N/A,TRUE,"general";"via2",#N/A,TRUE,"general";"via3",#N/A,TRUE,"general"}</definedName>
    <definedName name="nmmmm" hidden="1">{"via1",#N/A,TRUE,"general";"via2",#N/A,TRUE,"general";"via3",#N/A,TRUE,"general"}</definedName>
    <definedName name="NN" localSheetId="21"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20" hidden="1">{"TAB1",#N/A,TRUE,"GENERAL";"TAB2",#N/A,TRUE,"GENERAL";"TAB3",#N/A,TRUE,"GENERAL";"TAB4",#N/A,TRUE,"GENERAL";"TAB5",#N/A,TRUE,"GENERAL"}</definedName>
    <definedName name="NN"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0" hidden="1">{"TAB1",#N/A,TRUE,"GENERAL";"TAB2",#N/A,TRUE,"GENERAL";"TAB3",#N/A,TRUE,"GENERAL";"TAB4",#N/A,TRUE,"GENERAL";"TAB5",#N/A,TRUE,"GENERAL"}</definedName>
    <definedName name="nndng" hidden="1">{"TAB1",#N/A,TRUE,"GENERAL";"TAB2",#N/A,TRUE,"GENERAL";"TAB3",#N/A,TRUE,"GENERAL";"TAB4",#N/A,TRUE,"GENERAL";"TAB5",#N/A,TRUE,"GENERAL"}</definedName>
    <definedName name="nnn" localSheetId="21"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20" hidden="1">{"TAB1",#N/A,TRUE,"GENERAL";"TAB2",#N/A,TRUE,"GENERAL";"TAB3",#N/A,TRUE,"GENERAL";"TAB4",#N/A,TRUE,"GENERAL";"TAB5",#N/A,TRUE,"GENERAL"}</definedName>
    <definedName name="nnn" hidden="1">{"TAB1",#N/A,TRUE,"GENERAL";"TAB2",#N/A,TRUE,"GENERAL";"TAB3",#N/A,TRUE,"GENERAL";"TAB4",#N/A,TRUE,"GENERAL";"TAB5",#N/A,TRUE,"GENERAL"}</definedName>
    <definedName name="nnnhd" localSheetId="21"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20" hidden="1">{"via1",#N/A,TRUE,"general";"via2",#N/A,TRUE,"general";"via3",#N/A,TRUE,"general"}</definedName>
    <definedName name="nnnhd" hidden="1">{"via1",#N/A,TRUE,"general";"via2",#N/A,TRUE,"general";"via3",#N/A,TRUE,"general"}</definedName>
    <definedName name="nnnn">#REF!</definedName>
    <definedName name="nnnnn" localSheetId="21"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20" hidden="1">{"via1",#N/A,TRUE,"general";"via2",#N/A,TRUE,"general";"via3",#N/A,TRUE,"general"}</definedName>
    <definedName name="nnnnn" hidden="1">{"via1",#N/A,TRUE,"general";"via2",#N/A,TRUE,"general";"via3",#N/A,TRUE,"general"}</definedName>
    <definedName name="nnnnnd" localSheetId="2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20" hidden="1">{"TAB1",#N/A,TRUE,"GENERAL";"TAB2",#N/A,TRUE,"GENERAL";"TAB3",#N/A,TRUE,"GENERAL";"TAB4",#N/A,TRUE,"GENERAL";"TAB5",#N/A,TRUE,"GENERAL"}</definedName>
    <definedName name="nnnnnd"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0" hidden="1">{"TAB1",#N/A,TRUE,"GENERAL";"TAB2",#N/A,TRUE,"GENERAL";"TAB3",#N/A,TRUE,"GENERAL";"TAB4",#N/A,TRUE,"GENERAL";"TAB5",#N/A,TRUE,"GENERAL"}</definedName>
    <definedName name="nnnnnf" hidden="1">{"TAB1",#N/A,TRUE,"GENERAL";"TAB2",#N/A,TRUE,"GENERAL";"TAB3",#N/A,TRUE,"GENERAL";"TAB4",#N/A,TRUE,"GENERAL";"TAB5",#N/A,TRUE,"GENERAL"}</definedName>
    <definedName name="nnnnnh" localSheetId="21"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20" hidden="1">{"via1",#N/A,TRUE,"general";"via2",#N/A,TRUE,"general";"via3",#N/A,TRUE,"general"}</definedName>
    <definedName name="nnnnnh" hidden="1">{"via1",#N/A,TRUE,"general";"via2",#N/A,TRUE,"general";"via3",#N/A,TRUE,"general"}</definedName>
    <definedName name="NO" localSheetId="21">'APU CAP #'!ERR</definedName>
    <definedName name="NO" localSheetId="7">'APU CAP 10'!ERR</definedName>
    <definedName name="NO" localSheetId="8">'APU CAP 11'!ERR</definedName>
    <definedName name="NO" localSheetId="9">'APU CAP 12'!ERR</definedName>
    <definedName name="NO" localSheetId="10">'APU CAP 13'!ERR</definedName>
    <definedName name="NO" localSheetId="11">'APU CAP 14'!ERR</definedName>
    <definedName name="NO" localSheetId="12">'APU CAP 15'!ERR</definedName>
    <definedName name="NO" localSheetId="13">'APU CAP 16'!ERR</definedName>
    <definedName name="NO" localSheetId="14">'APU CAP 17'!ERR</definedName>
    <definedName name="NO" localSheetId="15">'APU CAP 18'!ERR</definedName>
    <definedName name="NO" localSheetId="16">'APU CAP 19'!ERR</definedName>
    <definedName name="NO" localSheetId="17">'APU CAP 21'!ERR</definedName>
    <definedName name="NO" localSheetId="18">'APU CAP 22'!ERR</definedName>
    <definedName name="NO" localSheetId="19">'APU CAP 23'!ERR</definedName>
    <definedName name="NO" localSheetId="2">'APU CAP 3'!ERR</definedName>
    <definedName name="NO" localSheetId="3">'APU CAP 4'!ERR</definedName>
    <definedName name="NO" localSheetId="4">'APU CAP 5'!ERR</definedName>
    <definedName name="NO" localSheetId="5">'APU CAP 7'!ERR</definedName>
    <definedName name="NO" localSheetId="6">'APU CAP 8'!ERR</definedName>
    <definedName name="NO" localSheetId="20">'APU CAP CERT'!ERR</definedName>
    <definedName name="NO">[0]!ERR</definedName>
    <definedName name="No_desarrolladas">#REF!,#REF!,#REF!,#REF!</definedName>
    <definedName name="NOMBRE" localSheetId="21">#REF!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20">#REF!</definedName>
    <definedName name="NOMBRE">#REF!</definedName>
    <definedName name="NOMBRE1">#REF!</definedName>
    <definedName name="NombreCoordinador">#REF!</definedName>
    <definedName name="NombreDependencia">#REF!</definedName>
    <definedName name="NombreProyecto">#REF!</definedName>
    <definedName name="NombreVicepresidencia">#REF!</definedName>
    <definedName name="NOOOOOOOOOOOOOOOOOOOOOOOOOOOOOOJOOOOOOOOOOOOOOOOOOOOOOOOOOOOOOOOOODAAAAAAAAAAAAAAAAAAAAAAAAAAAAAAAAAAAAAAAAAAAAAAAAAAAAAAAAAAAAAAA">#REF!</definedName>
    <definedName name="Norte">#REF!</definedName>
    <definedName name="NPAGE">#REF!</definedName>
    <definedName name="nsavtasf">#REF!</definedName>
    <definedName name="NUEVO" localSheetId="21">#REF!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20">#REF!</definedName>
    <definedName name="NUEVO">#REF!</definedName>
    <definedName name="Num_Pmt_Per_Year">#REF!</definedName>
    <definedName name="Number_of_Payments">MATCH(0.01,End_Bal,-1)+1</definedName>
    <definedName name="NUMPROY">#REF!</definedName>
    <definedName name="nxn" localSheetId="21"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20" hidden="1">{"via1",#N/A,TRUE,"general";"via2",#N/A,TRUE,"general";"via3",#N/A,TRUE,"general"}</definedName>
    <definedName name="nxn" hidden="1">{"via1",#N/A,TRUE,"general";"via2",#N/A,TRUE,"general";"via3",#N/A,TRUE,"general"}</definedName>
    <definedName name="ÑLWEP´L">#REF!</definedName>
    <definedName name="ÑÑ" localSheetId="7">#REF!</definedName>
    <definedName name="ÑÑ" localSheetId="8">#REF!</definedName>
    <definedName name="ÑÑ" localSheetId="9">#REF!</definedName>
    <definedName name="ÑÑ" localSheetId="10">#REF!</definedName>
    <definedName name="ÑÑ" localSheetId="11">#REF!</definedName>
    <definedName name="ÑÑ" localSheetId="12">#REF!</definedName>
    <definedName name="ÑÑ" localSheetId="13">#REF!</definedName>
    <definedName name="ÑÑ" localSheetId="14">#REF!</definedName>
    <definedName name="ÑÑ" localSheetId="15">#REF!</definedName>
    <definedName name="ÑÑ" localSheetId="16">#REF!</definedName>
    <definedName name="ÑÑ" localSheetId="17">#REF!</definedName>
    <definedName name="ÑÑ" localSheetId="18">#REF!</definedName>
    <definedName name="ÑÑ" localSheetId="19">#REF!</definedName>
    <definedName name="ÑÑ" localSheetId="2">#REF!</definedName>
    <definedName name="ÑÑ" localSheetId="3">#REF!</definedName>
    <definedName name="ÑÑ" localSheetId="4">#REF!</definedName>
    <definedName name="ÑÑ" localSheetId="5">#REF!</definedName>
    <definedName name="ÑÑ" localSheetId="6">#REF!</definedName>
    <definedName name="ÑÑ" localSheetId="20">#REF!</definedName>
    <definedName name="ÑÑ" localSheetId="23">#REF!</definedName>
    <definedName name="ÑÑ" localSheetId="25">#REF!</definedName>
    <definedName name="ÑÑ">#REF!</definedName>
    <definedName name="ñpñpñ" localSheetId="21"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20" hidden="1">{"via1",#N/A,TRUE,"general";"via2",#N/A,TRUE,"general";"via3",#N/A,TRUE,"general"}</definedName>
    <definedName name="ñpñpñ" hidden="1">{"via1",#N/A,TRUE,"general";"via2",#N/A,TRUE,"general";"via3",#N/A,TRUE,"general"}</definedName>
    <definedName name="º1" localSheetId="21">#REF!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20">#REF!</definedName>
    <definedName name="º1">#REF!</definedName>
    <definedName name="o9o9" localSheetId="21"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20" hidden="1">{"via1",#N/A,TRUE,"general";"via2",#N/A,TRUE,"general";"via3",#N/A,TRUE,"general"}</definedName>
    <definedName name="o9o9" hidden="1">{"via1",#N/A,TRUE,"general";"via2",#N/A,TRUE,"general";"via3",#N/A,TRUE,"general"}</definedName>
    <definedName name="OBJ">#REF!</definedName>
    <definedName name="ObjetivoProyecto">#REF!</definedName>
    <definedName name="Obra" localSheetId="21">#REF!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20">#REF!</definedName>
    <definedName name="Obra">#REF!</definedName>
    <definedName name="obras" hidden="1">#REF!</definedName>
    <definedName name="obras1" localSheetId="7">DATE(YEAR(#REF!),MONTH(#REF!)+Payment_Number,DAY(#REF!))</definedName>
    <definedName name="obras1" localSheetId="8">DATE(YEAR(#REF!),MONTH(#REF!)+Payment_Number,DAY(#REF!))</definedName>
    <definedName name="obras1" localSheetId="9">DATE(YEAR(#REF!),MONTH(#REF!)+Payment_Number,DAY(#REF!))</definedName>
    <definedName name="obras1" localSheetId="10">DATE(YEAR(#REF!),MONTH(#REF!)+Payment_Number,DAY(#REF!))</definedName>
    <definedName name="obras1" localSheetId="11">DATE(YEAR(#REF!),MONTH(#REF!)+Payment_Number,DAY(#REF!))</definedName>
    <definedName name="obras1" localSheetId="12">DATE(YEAR(#REF!),MONTH(#REF!)+Payment_Number,DAY(#REF!))</definedName>
    <definedName name="obras1" localSheetId="13">DATE(YEAR(#REF!),MONTH(#REF!)+Payment_Number,DAY(#REF!))</definedName>
    <definedName name="obras1" localSheetId="14">DATE(YEAR(#REF!),MONTH(#REF!)+Payment_Number,DAY(#REF!))</definedName>
    <definedName name="obras1" localSheetId="15">DATE(YEAR(#REF!),MONTH(#REF!)+Payment_Number,DAY(#REF!))</definedName>
    <definedName name="obras1" localSheetId="16">DATE(YEAR(#REF!),MONTH(#REF!)+Payment_Number,DAY(#REF!))</definedName>
    <definedName name="obras1" localSheetId="17">DATE(YEAR(#REF!),MONTH(#REF!)+Payment_Number,DAY(#REF!))</definedName>
    <definedName name="obras1" localSheetId="18">DATE(YEAR(#REF!),MONTH(#REF!)+Payment_Number,DAY(#REF!))</definedName>
    <definedName name="obras1" localSheetId="19">DATE(YEAR(#REF!),MONTH(#REF!)+Payment_Number,DAY(#REF!))</definedName>
    <definedName name="obras1" localSheetId="2">DATE(YEAR(#REF!),MONTH(#REF!)+Payment_Number,DAY(#REF!))</definedName>
    <definedName name="obras1" localSheetId="3">DATE(YEAR(#REF!),MONTH(#REF!)+Payment_Number,DAY(#REF!))</definedName>
    <definedName name="obras1" localSheetId="4">DATE(YEAR(#REF!),MONTH(#REF!)+Payment_Number,DAY(#REF!))</definedName>
    <definedName name="obras1" localSheetId="5">DATE(YEAR(#REF!),MONTH(#REF!)+Payment_Number,DAY(#REF!))</definedName>
    <definedName name="obras1" localSheetId="6">DATE(YEAR(#REF!),MONTH(#REF!)+Payment_Number,DAY(#REF!))</definedName>
    <definedName name="obras1" localSheetId="20">DATE(YEAR(#REF!),MONTH(#REF!)+Payment_Number,DAY(#REF!))</definedName>
    <definedName name="obras1" localSheetId="23">DATE(YEAR(#REF!),MONTH(#REF!)+Payment_Number,DAY(#REF!))</definedName>
    <definedName name="obras1" localSheetId="25">DATE(YEAR(#REF!),MONTH(#REF!)+Payment_Number,DAY(#REF!))</definedName>
    <definedName name="obras1">DATE(YEAR(#REF!),MONTH(#REF!)+Payment_Number,DAY(#REF!))</definedName>
    <definedName name="obras11" hidden="1">#REF!</definedName>
    <definedName name="obras111" localSheetId="7">DATE(YEAR(#REF!),MONTH(#REF!)+Payment_Number,DAY(#REF!))</definedName>
    <definedName name="obras111" localSheetId="8">DATE(YEAR(#REF!),MONTH(#REF!)+Payment_Number,DAY(#REF!))</definedName>
    <definedName name="obras111" localSheetId="9">DATE(YEAR(#REF!),MONTH(#REF!)+Payment_Number,DAY(#REF!))</definedName>
    <definedName name="obras111" localSheetId="10">DATE(YEAR(#REF!),MONTH(#REF!)+Payment_Number,DAY(#REF!))</definedName>
    <definedName name="obras111" localSheetId="11">DATE(YEAR(#REF!),MONTH(#REF!)+Payment_Number,DAY(#REF!))</definedName>
    <definedName name="obras111" localSheetId="12">DATE(YEAR(#REF!),MONTH(#REF!)+Payment_Number,DAY(#REF!))</definedName>
    <definedName name="obras111" localSheetId="13">DATE(YEAR(#REF!),MONTH(#REF!)+Payment_Number,DAY(#REF!))</definedName>
    <definedName name="obras111" localSheetId="14">DATE(YEAR(#REF!),MONTH(#REF!)+Payment_Number,DAY(#REF!))</definedName>
    <definedName name="obras111" localSheetId="15">DATE(YEAR(#REF!),MONTH(#REF!)+Payment_Number,DAY(#REF!))</definedName>
    <definedName name="obras111" localSheetId="16">DATE(YEAR(#REF!),MONTH(#REF!)+Payment_Number,DAY(#REF!))</definedName>
    <definedName name="obras111" localSheetId="17">DATE(YEAR(#REF!),MONTH(#REF!)+Payment_Number,DAY(#REF!))</definedName>
    <definedName name="obras111" localSheetId="18">DATE(YEAR(#REF!),MONTH(#REF!)+Payment_Number,DAY(#REF!))</definedName>
    <definedName name="obras111" localSheetId="19">DATE(YEAR(#REF!),MONTH(#REF!)+Payment_Number,DAY(#REF!))</definedName>
    <definedName name="obras111" localSheetId="2">DATE(YEAR(#REF!),MONTH(#REF!)+Payment_Number,DAY(#REF!))</definedName>
    <definedName name="obras111" localSheetId="3">DATE(YEAR(#REF!),MONTH(#REF!)+Payment_Number,DAY(#REF!))</definedName>
    <definedName name="obras111" localSheetId="4">DATE(YEAR(#REF!),MONTH(#REF!)+Payment_Number,DAY(#REF!))</definedName>
    <definedName name="obras111" localSheetId="5">DATE(YEAR(#REF!),MONTH(#REF!)+Payment_Number,DAY(#REF!))</definedName>
    <definedName name="obras111" localSheetId="6">DATE(YEAR(#REF!),MONTH(#REF!)+Payment_Number,DAY(#REF!))</definedName>
    <definedName name="obras111" localSheetId="20">DATE(YEAR(#REF!),MONTH(#REF!)+Payment_Number,DAY(#REF!))</definedName>
    <definedName name="obras111" localSheetId="23">DATE(YEAR(#REF!),MONTH(#REF!)+Payment_Number,DAY(#REF!))</definedName>
    <definedName name="obras111" localSheetId="25">DATE(YEAR(#REF!),MONTH(#REF!)+Payment_Number,DAY(#REF!))</definedName>
    <definedName name="obras111">DATE(YEAR(#REF!),MONTH(#REF!)+Payment_Number,DAY(#REF!))</definedName>
    <definedName name="OBRERO">#REF!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f">36450</definedName>
    <definedName name="OFICIAL">#REF!</definedName>
    <definedName name="oiret" localSheetId="2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20" hidden="1">{"TAB1",#N/A,TRUE,"GENERAL";"TAB2",#N/A,TRUE,"GENERAL";"TAB3",#N/A,TRUE,"GENERAL";"TAB4",#N/A,TRUE,"GENERAL";"TAB5",#N/A,TRUE,"GENERAL"}</definedName>
    <definedName name="oiret"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0" hidden="1">{"TAB1",#N/A,TRUE,"GENERAL";"TAB2",#N/A,TRUE,"GENERAL";"TAB3",#N/A,TRUE,"GENERAL";"TAB4",#N/A,TRUE,"GENERAL";"TAB5",#N/A,TRUE,"GENERAL"}</definedName>
    <definedName name="oirgrth" hidden="1">{"TAB1",#N/A,TRUE,"GENERAL";"TAB2",#N/A,TRUE,"GENERAL";"TAB3",#N/A,TRUE,"GENERAL";"TAB4",#N/A,TRUE,"GENERAL";"TAB5",#N/A,TRUE,"GENERAL"}</definedName>
    <definedName name="OIUOIU" localSheetId="21"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20" hidden="1">{"via1",#N/A,TRUE,"general";"via2",#N/A,TRUE,"general";"via3",#N/A,TRUE,"general"}</definedName>
    <definedName name="OIUOIU" hidden="1">{"via1",#N/A,TRUE,"general";"via2",#N/A,TRUE,"general";"via3",#N/A,TRUE,"general"}</definedName>
    <definedName name="OnceThru">0</definedName>
    <definedName name="OÑ">#REF!</definedName>
    <definedName name="ooo" localSheetId="21"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20" hidden="1">{"via1",#N/A,TRUE,"general";"via2",#N/A,TRUE,"general";"via3",#N/A,TRUE,"general"}</definedName>
    <definedName name="ooo" hidden="1">{"via1",#N/A,TRUE,"general";"via2",#N/A,TRUE,"general";"via3",#N/A,TRUE,"general"}</definedName>
    <definedName name="ooooiii" localSheetId="2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20" hidden="1">{"TAB1",#N/A,TRUE,"GENERAL";"TAB2",#N/A,TRUE,"GENERAL";"TAB3",#N/A,TRUE,"GENERAL";"TAB4",#N/A,TRUE,"GENERAL";"TAB5",#N/A,TRUE,"GENERAL"}</definedName>
    <definedName name="ooooiii" hidden="1">{"TAB1",#N/A,TRUE,"GENERAL";"TAB2",#N/A,TRUE,"GENERAL";"TAB3",#N/A,TRUE,"GENERAL";"TAB4",#N/A,TRUE,"GENERAL";"TAB5",#N/A,TRUE,"GENERAL"}</definedName>
    <definedName name="oooos" localSheetId="21"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2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SIRWOIEROWIRJIWOEJR">#REF!</definedName>
    <definedName name="otros">#REF!</definedName>
    <definedName name="OTROS1">#REF!</definedName>
    <definedName name="OUT">#REF!</definedName>
    <definedName name="P">#REF!</definedName>
    <definedName name="P_Yacimiento">#REF!</definedName>
    <definedName name="p0p0" localSheetId="21"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20" hidden="1">{"via1",#N/A,TRUE,"general";"via2",#N/A,TRUE,"general";"via3",#N/A,TRUE,"general"}</definedName>
    <definedName name="p0p0" hidden="1">{"via1",#N/A,TRUE,"general";"via2",#N/A,TRUE,"general";"via3",#N/A,TRUE,"general"}</definedName>
    <definedName name="Page____1____of____2">#REF!</definedName>
    <definedName name="PAIS">#REF!</definedName>
    <definedName name="Parametro_Peso">#REF!</definedName>
    <definedName name="PAROUE_CENTENARIO_MUNICIPIO_DE_TAURAMENA">#REF!</definedName>
    <definedName name="PASAMU">#REF!</definedName>
    <definedName name="Pay_Date">#REF!</definedName>
    <definedName name="Pay_Num">#REF!</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20">DATE(YEAR([0]!Loan_Start),MONTH([0]!Loan_Start)+Payment_Number,DAY([0]!Loan_Start))</definedName>
    <definedName name="Payment_Date" localSheetId="23">DATE(YEAR([0]!Loan_Start),MONTH([0]!Loan_Start)+Payment_Number,DAY([0]!Loan_Start))</definedName>
    <definedName name="Payment_Date" localSheetId="25">DATE(YEAR([0]!Loan_Start),MONTH([0]!Loan_Start)+Payment_Number,DAY([0]!Loan_Start))</definedName>
    <definedName name="Payment_Date">DATE(YEAR(Loan_Start),MONTH(Loan_Start)+Payment_Number,DAY(Loan_Start))</definedName>
    <definedName name="Payment_Date1" localSheetId="7">DATE(YEAR(#REF!),MONTH(#REF!)+Payment_Number,DAY(#REF!))</definedName>
    <definedName name="Payment_Date1" localSheetId="8">DATE(YEAR(#REF!),MONTH(#REF!)+Payment_Number,DAY(#REF!))</definedName>
    <definedName name="Payment_Date1" localSheetId="9">DATE(YEAR(#REF!),MONTH(#REF!)+Payment_Number,DAY(#REF!))</definedName>
    <definedName name="Payment_Date1" localSheetId="10">DATE(YEAR(#REF!),MONTH(#REF!)+Payment_Number,DAY(#REF!))</definedName>
    <definedName name="Payment_Date1" localSheetId="11">DATE(YEAR(#REF!),MONTH(#REF!)+Payment_Number,DAY(#REF!))</definedName>
    <definedName name="Payment_Date1" localSheetId="12">DATE(YEAR(#REF!),MONTH(#REF!)+Payment_Number,DAY(#REF!))</definedName>
    <definedName name="Payment_Date1" localSheetId="13">DATE(YEAR(#REF!),MONTH(#REF!)+Payment_Number,DAY(#REF!))</definedName>
    <definedName name="Payment_Date1" localSheetId="14">DATE(YEAR(#REF!),MONTH(#REF!)+Payment_Number,DAY(#REF!))</definedName>
    <definedName name="Payment_Date1" localSheetId="15">DATE(YEAR(#REF!),MONTH(#REF!)+Payment_Number,DAY(#REF!))</definedName>
    <definedName name="Payment_Date1" localSheetId="16">DATE(YEAR(#REF!),MONTH(#REF!)+Payment_Number,DAY(#REF!))</definedName>
    <definedName name="Payment_Date1" localSheetId="17">DATE(YEAR(#REF!),MONTH(#REF!)+Payment_Number,DAY(#REF!))</definedName>
    <definedName name="Payment_Date1" localSheetId="18">DATE(YEAR(#REF!),MONTH(#REF!)+Payment_Number,DAY(#REF!))</definedName>
    <definedName name="Payment_Date1" localSheetId="19">DATE(YEAR(#REF!),MONTH(#REF!)+Payment_Number,DAY(#REF!))</definedName>
    <definedName name="Payment_Date1" localSheetId="2">DATE(YEAR(#REF!),MONTH(#REF!)+Payment_Number,DAY(#REF!))</definedName>
    <definedName name="Payment_Date1" localSheetId="3">DATE(YEAR(#REF!),MONTH(#REF!)+Payment_Number,DAY(#REF!))</definedName>
    <definedName name="Payment_Date1" localSheetId="4">DATE(YEAR(#REF!),MONTH(#REF!)+Payment_Number,DAY(#REF!))</definedName>
    <definedName name="Payment_Date1" localSheetId="5">DATE(YEAR(#REF!),MONTH(#REF!)+Payment_Number,DAY(#REF!))</definedName>
    <definedName name="Payment_Date1" localSheetId="6">DATE(YEAR(#REF!),MONTH(#REF!)+Payment_Number,DAY(#REF!))</definedName>
    <definedName name="Payment_Date1" localSheetId="20">DATE(YEAR(#REF!),MONTH(#REF!)+Payment_Number,DAY(#REF!))</definedName>
    <definedName name="Payment_Date1" localSheetId="23">DATE(YEAR(#REF!),MONTH(#REF!)+Payment_Number,DAY(#REF!))</definedName>
    <definedName name="Payment_Date1" localSheetId="25">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1">'APU CAP #'!ERR</definedName>
    <definedName name="PEPE" localSheetId="7">'APU CAP 10'!ERR</definedName>
    <definedName name="PEPE" localSheetId="8">'APU CAP 11'!ERR</definedName>
    <definedName name="PEPE" localSheetId="9">'APU CAP 12'!ERR</definedName>
    <definedName name="PEPE" localSheetId="10">'APU CAP 13'!ERR</definedName>
    <definedName name="PEPE" localSheetId="11">'APU CAP 14'!ERR</definedName>
    <definedName name="PEPE" localSheetId="12">'APU CAP 15'!ERR</definedName>
    <definedName name="PEPE" localSheetId="13">'APU CAP 16'!ERR</definedName>
    <definedName name="PEPE" localSheetId="14">'APU CAP 17'!ERR</definedName>
    <definedName name="PEPE" localSheetId="15">'APU CAP 18'!ERR</definedName>
    <definedName name="PEPE" localSheetId="16">'APU CAP 19'!ERR</definedName>
    <definedName name="PEPE" localSheetId="17">'APU CAP 21'!ERR</definedName>
    <definedName name="PEPE" localSheetId="18">'APU CAP 22'!ERR</definedName>
    <definedName name="PEPE" localSheetId="19">'APU CAP 23'!ERR</definedName>
    <definedName name="PEPE" localSheetId="2">'APU CAP 3'!ERR</definedName>
    <definedName name="PEPE" localSheetId="3">'APU CAP 4'!ERR</definedName>
    <definedName name="PEPE" localSheetId="4">'APU CAP 5'!ERR</definedName>
    <definedName name="PEPE" localSheetId="5">'APU CAP 7'!ERR</definedName>
    <definedName name="PEPE" localSheetId="6">'APU CAP 8'!ERR</definedName>
    <definedName name="PEPE" localSheetId="20">'APU CAP CERT'!ERR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uras">#REF!</definedName>
    <definedName name="pintyura">#REF!</definedName>
    <definedName name="PIP">#REF!</definedName>
    <definedName name="Piscinas">#REF!</definedName>
    <definedName name="PisosEnchapes">#REF!</definedName>
    <definedName name="PKHK" localSheetId="21"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20" hidden="1">{"TAB1",#N/A,TRUE,"GENERAL";"TAB2",#N/A,TRUE,"GENERAL";"TAB3",#N/A,TRUE,"GENERAL";"TAB4",#N/A,TRUE,"GENERAL";"TAB5",#N/A,TRUE,"GENERAL"}</definedName>
    <definedName name="PKHK" hidden="1">{"TAB1",#N/A,TRUE,"GENERAL";"TAB2",#N/A,TRUE,"GENERAL";"TAB3",#N/A,TRUE,"GENERAL";"TAB4",#N/A,TRUE,"GENERAL";"TAB5",#N/A,TRUE,"GENERAL"}</definedName>
    <definedName name="pkj" localSheetId="21"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2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aerea">#REF!</definedName>
    <definedName name="PLAD" localSheetId="21"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20"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tinas">#REF!</definedName>
    <definedName name="Plazo">#REF!</definedName>
    <definedName name="PlazoAIU" localSheetId="21">#REF!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20">#REF!</definedName>
    <definedName name="PlazoAIU">#REF!</definedName>
    <definedName name="PLPLUNN" localSheetId="2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2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1">#REF!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20">#REF!</definedName>
    <definedName name="POCETAS">#REF!</definedName>
    <definedName name="POIUP" localSheetId="21"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20" hidden="1">{"via1",#N/A,TRUE,"general";"via2",#N/A,TRUE,"general";"via3",#N/A,TRUE,"general"}</definedName>
    <definedName name="POIUP" hidden="1">{"via1",#N/A,TRUE,"general";"via2",#N/A,TRUE,"general";"via3",#N/A,TRUE,"general"}</definedName>
    <definedName name="popop" localSheetId="21"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20" hidden="1">{"via1",#N/A,TRUE,"general";"via2",#N/A,TRUE,"general";"via3",#N/A,TRUE,"general"}</definedName>
    <definedName name="popop" hidden="1">{"via1",#N/A,TRUE,"general";"via2",#N/A,TRUE,"general";"via3",#N/A,TRUE,"general"}</definedName>
    <definedName name="popp" localSheetId="21"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20" hidden="1">{"via1",#N/A,TRUE,"general";"via2",#N/A,TRUE,"general";"via3",#N/A,TRUE,"general"}</definedName>
    <definedName name="popp" hidden="1">{"via1",#N/A,TRUE,"general";"via2",#N/A,TRUE,"general";"via3",#N/A,TRUE,"general"}</definedName>
    <definedName name="popu" localSheetId="21">#REF!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20">#REF!</definedName>
    <definedName name="popu">#REF!</definedName>
    <definedName name="popvds" localSheetId="2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20" hidden="1">{"TAB1",#N/A,TRUE,"GENERAL";"TAB2",#N/A,TRUE,"GENERAL";"TAB3",#N/A,TRUE,"GENERAL";"TAB4",#N/A,TRUE,"GENERAL";"TAB5",#N/A,TRUE,"GENERAL"}</definedName>
    <definedName name="popvds" hidden="1">{"TAB1",#N/A,TRUE,"GENERAL";"TAB2",#N/A,TRUE,"GENERAL";"TAB3",#N/A,TRUE,"GENERAL";"TAB4",#N/A,TRUE,"GENERAL";"TAB5",#N/A,TRUE,"GENERAL"}</definedName>
    <definedName name="porc" localSheetId="21">#REF!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20">#REF!</definedName>
    <definedName name="porc">#REF!</definedName>
    <definedName name="PORCE">#REF!</definedName>
    <definedName name="Porcentaje">#REF!</definedName>
    <definedName name="PORCENTAJE_DE_PAGO">#REF!</definedName>
    <definedName name="PORCENTAJE1">#REF!</definedName>
    <definedName name="PORTADA2">#REF!</definedName>
    <definedName name="POSICION_PRESUP">#REF!</definedName>
    <definedName name="POSICIONES">#REF!</definedName>
    <definedName name="pouig" localSheetId="21"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20"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1"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20" hidden="1">{"via1",#N/A,TRUE,"general";"via2",#N/A,TRUE,"general";"via3",#N/A,TRUE,"general"}</definedName>
    <definedName name="ppppp9" hidden="1">{"via1",#N/A,TRUE,"general";"via2",#N/A,TRUE,"general";"via3",#N/A,TRUE,"general"}</definedName>
    <definedName name="pppppd" localSheetId="2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20" hidden="1">{"TAB1",#N/A,TRUE,"GENERAL";"TAB2",#N/A,TRUE,"GENERAL";"TAB3",#N/A,TRUE,"GENERAL";"TAB4",#N/A,TRUE,"GENERAL";"TAB5",#N/A,TRUE,"GENERAL"}</definedName>
    <definedName name="pppppd" hidden="1">{"TAB1",#N/A,TRUE,"GENERAL";"TAB2",#N/A,TRUE,"GENERAL";"TAB3",#N/A,TRUE,"GENERAL";"TAB4",#N/A,TRUE,"GENERAL";"TAB5",#N/A,TRUE,"GENERAL"}</definedName>
    <definedName name="PPPPPPPPPPPPPPPPPPPPPPPPPPPPP">#REF!</definedName>
    <definedName name="PPtoNorte">#REF!</definedName>
    <definedName name="pqroj" localSheetId="21"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20" hidden="1">{"via1",#N/A,TRUE,"general";"via2",#N/A,TRUE,"general";"via3",#N/A,TRUE,"general"}</definedName>
    <definedName name="pqroj" hidden="1">{"via1",#N/A,TRUE,"general";"via2",#N/A,TRUE,"general";"via3",#N/A,TRUE,"general"}</definedName>
    <definedName name="Pr">#REF!</definedName>
    <definedName name="PRE" localSheetId="21">#REF!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20">#REF!</definedName>
    <definedName name="PRE">#REF!</definedName>
    <definedName name="Precio">#REF!</definedName>
    <definedName name="precio2">#REF!</definedName>
    <definedName name="PrecioS">#REF!</definedName>
    <definedName name="Prefabricados">#REF!</definedName>
    <definedName name="PRES">#REF!</definedName>
    <definedName name="PREST" localSheetId="21">#REF!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20">#REF!</definedName>
    <definedName name="PREST">#REF!</definedName>
    <definedName name="PRESUPUESTO">#REF!</definedName>
    <definedName name="PRIMER" localSheetId="21"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20" hidden="1">{"via1",#N/A,TRUE,"general";"via2",#N/A,TRUE,"general";"via3",#N/A,TRUE,"general"}</definedName>
    <definedName name="PRIMER" hidden="1">{"via1",#N/A,TRUE,"general";"via2",#N/A,TRUE,"general";"via3",#N/A,TRUE,"general"}</definedName>
    <definedName name="PRIMERO">#REF!</definedName>
    <definedName name="PRIMET" localSheetId="2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2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1">#REF!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20">#REF!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1">'APU CAP #'!ERR</definedName>
    <definedName name="programainv" localSheetId="7">'APU CAP 10'!ERR</definedName>
    <definedName name="programainv" localSheetId="8">'APU CAP 11'!ERR</definedName>
    <definedName name="programainv" localSheetId="9">'APU CAP 12'!ERR</definedName>
    <definedName name="programainv" localSheetId="10">'APU CAP 13'!ERR</definedName>
    <definedName name="programainv" localSheetId="11">'APU CAP 14'!ERR</definedName>
    <definedName name="programainv" localSheetId="12">'APU CAP 15'!ERR</definedName>
    <definedName name="programainv" localSheetId="13">'APU CAP 16'!ERR</definedName>
    <definedName name="programainv" localSheetId="14">'APU CAP 17'!ERR</definedName>
    <definedName name="programainv" localSheetId="15">'APU CAP 18'!ERR</definedName>
    <definedName name="programainv" localSheetId="16">'APU CAP 19'!ERR</definedName>
    <definedName name="programainv" localSheetId="17">'APU CAP 21'!ERR</definedName>
    <definedName name="programainv" localSheetId="18">'APU CAP 22'!ERR</definedName>
    <definedName name="programainv" localSheetId="19">'APU CAP 23'!ERR</definedName>
    <definedName name="programainv" localSheetId="2">'APU CAP 3'!ERR</definedName>
    <definedName name="programainv" localSheetId="3">'APU CAP 4'!ERR</definedName>
    <definedName name="programainv" localSheetId="4">'APU CAP 5'!ERR</definedName>
    <definedName name="programainv" localSheetId="5">'APU CAP 7'!ERR</definedName>
    <definedName name="programainv" localSheetId="6">'APU CAP 8'!ERR</definedName>
    <definedName name="programainv" localSheetId="20">'APU CAP CERT'!ERR</definedName>
    <definedName name="programainv">[0]!ERR</definedName>
    <definedName name="Proponente" localSheetId="21">#REF!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20">#REF!</definedName>
    <definedName name="Proponente">#REF!</definedName>
    <definedName name="PROY">#REF!</definedName>
    <definedName name="PROYECTO">#REF!</definedName>
    <definedName name="PROYECTO_EN_EL_FLUJO_DE_CAJA">#REF!</definedName>
    <definedName name="PROYECTO_SELECCIONADO">#REF!</definedName>
    <definedName name="PRUEBA">#REF!</definedName>
    <definedName name="prueba1">#REF!</definedName>
    <definedName name="PRUEBA2" localSheetId="21">#REF!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20">#REF!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20" hidden="1">{"TAB1",#N/A,TRUE,"GENERAL";"TAB2",#N/A,TRUE,"GENERAL";"TAB3",#N/A,TRUE,"GENERAL";"TAB4",#N/A,TRUE,"GENERAL";"TAB5",#N/A,TRUE,"GENERAL"}</definedName>
    <definedName name="ptope" hidden="1">{"TAB1",#N/A,TRUE,"GENERAL";"TAB2",#N/A,TRUE,"GENERAL";"TAB3",#N/A,TRUE,"GENERAL";"TAB4",#N/A,TRUE,"GENERAL";"TAB5",#N/A,TRUE,"GENERAL"}</definedName>
    <definedName name="ptopes" localSheetId="21"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20" hidden="1">{"via1",#N/A,TRUE,"general";"via2",#N/A,TRUE,"general";"via3",#N/A,TRUE,"general"}</definedName>
    <definedName name="ptopes" hidden="1">{"via1",#N/A,TRUE,"general";"via2",#N/A,TRUE,"general";"via3",#N/A,TRUE,"general"}</definedName>
    <definedName name="PUT">#REF!</definedName>
    <definedName name="PW">#REF!</definedName>
    <definedName name="Pwf">#REF!</definedName>
    <definedName name="Pwf_actual">#REF!</definedName>
    <definedName name="Pwf_i">#REF!</definedName>
    <definedName name="Pwf_min">#REF!</definedName>
    <definedName name="Pwfd">#REF!</definedName>
    <definedName name="Q" localSheetId="21">#REF!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#REF!</definedName>
    <definedName name="Q" localSheetId="3">#REF!</definedName>
    <definedName name="Q" localSheetId="4">#REF!</definedName>
    <definedName name="Q" localSheetId="5">#REF!</definedName>
    <definedName name="Q" localSheetId="6">#REF!</definedName>
    <definedName name="Q" localSheetId="20">#REF!</definedName>
    <definedName name="Q">#REF!</definedName>
    <definedName name="Q_actual">#REF!</definedName>
    <definedName name="Q_BRUTO">#REF!</definedName>
    <definedName name="q1q1q" localSheetId="21"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20" hidden="1">{"via1",#N/A,TRUE,"general";"via2",#N/A,TRUE,"general";"via3",#N/A,TRUE,"general"}</definedName>
    <definedName name="q1q1q" hidden="1">{"via1",#N/A,TRUE,"general";"via2",#N/A,TRUE,"general";"via3",#N/A,TRUE,"general"}</definedName>
    <definedName name="qaedtguj" localSheetId="21"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20" hidden="1">{"via1",#N/A,TRUE,"general";"via2",#N/A,TRUE,"general";"via3",#N/A,TRUE,"general"}</definedName>
    <definedName name="qaedtguj" hidden="1">{"via1",#N/A,TRUE,"general";"via2",#N/A,TRUE,"general";"via3",#N/A,TRUE,"general"}</definedName>
    <definedName name="QAQSWS" localSheetId="21"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20" hidden="1">{"via1",#N/A,TRUE,"general";"via2",#N/A,TRUE,"general";"via3",#N/A,TRUE,"general"}</definedName>
    <definedName name="QAQSWS" hidden="1">{"via1",#N/A,TRUE,"general";"via2",#N/A,TRUE,"general";"via3",#N/A,TRUE,"general"}</definedName>
    <definedName name="qaqwwxcr" localSheetId="21"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20" hidden="1">{"via1",#N/A,TRUE,"general";"via2",#N/A,TRUE,"general";"via3",#N/A,TRUE,"general"}</definedName>
    <definedName name="qaqwwxcr" hidden="1">{"via1",#N/A,TRUE,"general";"via2",#N/A,TRUE,"general";"via3",#N/A,TRUE,"general"}</definedName>
    <definedName name="qaz" localSheetId="21">#REF!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20">#REF!</definedName>
    <definedName name="qaz">#REF!</definedName>
    <definedName name="qedcd" localSheetId="21"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20" hidden="1">{"via1",#N/A,TRUE,"general";"via2",#N/A,TRUE,"general";"via3",#N/A,TRUE,"general"}</definedName>
    <definedName name="qedcd" hidden="1">{"via1",#N/A,TRUE,"general";"via2",#N/A,TRUE,"general";"via3",#N/A,TRUE,"general"}</definedName>
    <definedName name="qeqewe" localSheetId="2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20" hidden="1">{"TAB1",#N/A,TRUE,"GENERAL";"TAB2",#N/A,TRUE,"GENERAL";"TAB3",#N/A,TRUE,"GENERAL";"TAB4",#N/A,TRUE,"GENERAL";"TAB5",#N/A,TRUE,"GENERAL"}</definedName>
    <definedName name="qeqewe" hidden="1">{"TAB1",#N/A,TRUE,"GENERAL";"TAB2",#N/A,TRUE,"GENERAL";"TAB3",#N/A,TRUE,"GENERAL";"TAB4",#N/A,TRUE,"GENERAL";"TAB5",#N/A,TRUE,"GENERAL"}</definedName>
    <definedName name="QEQEWEQWEQ">#REF!</definedName>
    <definedName name="qewj" localSheetId="21"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20" hidden="1">{"via1",#N/A,TRUE,"general";"via2",#N/A,TRUE,"general";"via3",#N/A,TRUE,"general"}</definedName>
    <definedName name="qewj" hidden="1">{"via1",#N/A,TRUE,"general";"via2",#N/A,TRUE,"general";"via3",#N/A,TRUE,"general"}</definedName>
    <definedName name="QIWOUE">#REF!</definedName>
    <definedName name="QJWHI">#REF!</definedName>
    <definedName name="QKHEQ">#REF!</definedName>
    <definedName name="QKWH">#REF!</definedName>
    <definedName name="QKWHRIOQ">#REF!</definedName>
    <definedName name="QKWKJDIWWWWWWWW">#REF!</definedName>
    <definedName name="qlmd">#REF!</definedName>
    <definedName name="Qmax">#REF!</definedName>
    <definedName name="QPIOW9E">#REF!</definedName>
    <definedName name="QQ" localSheetId="7">#REF!</definedName>
    <definedName name="QQ" localSheetId="8">#REF!</definedName>
    <definedName name="QQ" localSheetId="9">#REF!</definedName>
    <definedName name="QQ" localSheetId="10">#REF!</definedName>
    <definedName name="QQ" localSheetId="11">#REF!</definedName>
    <definedName name="QQ" localSheetId="12">#REF!</definedName>
    <definedName name="QQ" localSheetId="13">#REF!</definedName>
    <definedName name="QQ" localSheetId="14">#REF!</definedName>
    <definedName name="QQ" localSheetId="15">#REF!</definedName>
    <definedName name="QQ" localSheetId="16">#REF!</definedName>
    <definedName name="QQ" localSheetId="17">#REF!</definedName>
    <definedName name="QQ" localSheetId="18">#REF!</definedName>
    <definedName name="QQ" localSheetId="19">#REF!</definedName>
    <definedName name="QQ" localSheetId="2">#REF!</definedName>
    <definedName name="QQ" localSheetId="3">#REF!</definedName>
    <definedName name="QQ" localSheetId="4">#REF!</definedName>
    <definedName name="QQ" localSheetId="5">#REF!</definedName>
    <definedName name="QQ" localSheetId="6">#REF!</definedName>
    <definedName name="QQ" localSheetId="20">#REF!</definedName>
    <definedName name="QQ" localSheetId="23">#REF!</definedName>
    <definedName name="QQ" localSheetId="25">#REF!</definedName>
    <definedName name="QQ">#REF!</definedName>
    <definedName name="qqqqqw" localSheetId="21"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2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1"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20" hidden="1">{"via1",#N/A,TRUE,"general";"via2",#N/A,TRUE,"general";"via3",#N/A,TRUE,"general"}</definedName>
    <definedName name="qw" hidden="1">{"via1",#N/A,TRUE,"general";"via2",#N/A,TRUE,"general";"via3",#N/A,TRUE,"general"}</definedName>
    <definedName name="qwdas2" localSheetId="21"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20" hidden="1">{"via1",#N/A,TRUE,"general";"via2",#N/A,TRUE,"general";"via3",#N/A,TRUE,"general"}</definedName>
    <definedName name="qwdas2" hidden="1">{"via1",#N/A,TRUE,"general";"via2",#N/A,TRUE,"general";"via3",#N/A,TRUE,"general"}</definedName>
    <definedName name="QWE">#REF!</definedName>
    <definedName name="qweqe" localSheetId="2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20" hidden="1">{"TAB1",#N/A,TRUE,"GENERAL";"TAB2",#N/A,TRUE,"GENERAL";"TAB3",#N/A,TRUE,"GENERAL";"TAB4",#N/A,TRUE,"GENERAL";"TAB5",#N/A,TRUE,"GENERAL"}</definedName>
    <definedName name="qweqe" hidden="1">{"TAB1",#N/A,TRUE,"GENERAL";"TAB2",#N/A,TRUE,"GENERAL";"TAB3",#N/A,TRUE,"GENERAL";"TAB4",#N/A,TRUE,"GENERAL";"TAB5",#N/A,TRUE,"GENERAL"}</definedName>
    <definedName name="QWEQWE">#REF!</definedName>
    <definedName name="QWERTY" localSheetId="21">'APU CAP #'!ERR</definedName>
    <definedName name="QWERTY" localSheetId="7">'APU CAP 10'!ERR</definedName>
    <definedName name="QWERTY" localSheetId="8">'APU CAP 11'!ERR</definedName>
    <definedName name="QWERTY" localSheetId="9">'APU CAP 12'!ERR</definedName>
    <definedName name="QWERTY" localSheetId="10">'APU CAP 13'!ERR</definedName>
    <definedName name="QWERTY" localSheetId="11">'APU CAP 14'!ERR</definedName>
    <definedName name="QWERTY" localSheetId="12">'APU CAP 15'!ERR</definedName>
    <definedName name="QWERTY" localSheetId="13">'APU CAP 16'!ERR</definedName>
    <definedName name="QWERTY" localSheetId="14">'APU CAP 17'!ERR</definedName>
    <definedName name="QWERTY" localSheetId="15">'APU CAP 18'!ERR</definedName>
    <definedName name="QWERTY" localSheetId="16">'APU CAP 19'!ERR</definedName>
    <definedName name="QWERTY" localSheetId="17">'APU CAP 21'!ERR</definedName>
    <definedName name="QWERTY" localSheetId="18">'APU CAP 22'!ERR</definedName>
    <definedName name="QWERTY" localSheetId="19">'APU CAP 23'!ERR</definedName>
    <definedName name="QWERTY" localSheetId="2">'APU CAP 3'!ERR</definedName>
    <definedName name="QWERTY" localSheetId="3">'APU CAP 4'!ERR</definedName>
    <definedName name="QWERTY" localSheetId="4">'APU CAP 5'!ERR</definedName>
    <definedName name="QWERTY" localSheetId="5">'APU CAP 7'!ERR</definedName>
    <definedName name="QWERTY" localSheetId="6">'APU CAP 8'!ERR</definedName>
    <definedName name="QWERTY" localSheetId="20">'APU CAP CERT'!ERR</definedName>
    <definedName name="QWERTY">[0]!ERR</definedName>
    <definedName name="qwewertet" hidden="1">{#N/A,#N/A,TRUE,"1842CWN0"}</definedName>
    <definedName name="qwqwqwj" localSheetId="2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2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_ASIGNADO">#REF!</definedName>
    <definedName name="recursos">#REF!</definedName>
    <definedName name="rege" localSheetId="21"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2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20" hidden="1">{"TAB1",#N/A,TRUE,"GENERAL";"TAB2",#N/A,TRUE,"GENERAL";"TAB3",#N/A,TRUE,"GENERAL";"TAB4",#N/A,TRUE,"GENERAL";"TAB5",#N/A,TRUE,"GENERAL"}</definedName>
    <definedName name="regresd"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0" hidden="1">{"TAB1",#N/A,TRUE,"GENERAL";"TAB2",#N/A,TRUE,"GENERAL";"TAB3",#N/A,TRUE,"GENERAL";"TAB4",#N/A,TRUE,"GENERAL";"TAB5",#N/A,TRUE,"GENERAL"}</definedName>
    <definedName name="regthio" hidden="1">{"TAB1",#N/A,TRUE,"GENERAL";"TAB2",#N/A,TRUE,"GENERAL";"TAB3",#N/A,TRUE,"GENERAL";"TAB4",#N/A,TRUE,"GENERAL";"TAB5",#N/A,TRUE,"GENERAL"}</definedName>
    <definedName name="REICIO" localSheetId="21">'APU CAP #'!ERR</definedName>
    <definedName name="REICIO" localSheetId="7">'APU CAP 10'!ERR</definedName>
    <definedName name="REICIO" localSheetId="8">'APU CAP 11'!ERR</definedName>
    <definedName name="REICIO" localSheetId="9">'APU CAP 12'!ERR</definedName>
    <definedName name="REICIO" localSheetId="10">'APU CAP 13'!ERR</definedName>
    <definedName name="REICIO" localSheetId="11">'APU CAP 14'!ERR</definedName>
    <definedName name="REICIO" localSheetId="12">'APU CAP 15'!ERR</definedName>
    <definedName name="REICIO" localSheetId="13">'APU CAP 16'!ERR</definedName>
    <definedName name="REICIO" localSheetId="14">'APU CAP 17'!ERR</definedName>
    <definedName name="REICIO" localSheetId="15">'APU CAP 18'!ERR</definedName>
    <definedName name="REICIO" localSheetId="16">'APU CAP 19'!ERR</definedName>
    <definedName name="REICIO" localSheetId="17">'APU CAP 21'!ERR</definedName>
    <definedName name="REICIO" localSheetId="18">'APU CAP 22'!ERR</definedName>
    <definedName name="REICIO" localSheetId="19">'APU CAP 23'!ERR</definedName>
    <definedName name="REICIO" localSheetId="2">'APU CAP 3'!ERR</definedName>
    <definedName name="REICIO" localSheetId="3">'APU CAP 4'!ERR</definedName>
    <definedName name="REICIO" localSheetId="4">'APU CAP 5'!ERR</definedName>
    <definedName name="REICIO" localSheetId="5">'APU CAP 7'!ERR</definedName>
    <definedName name="REICIO" localSheetId="6">'APU CAP 8'!ERR</definedName>
    <definedName name="REICIO" localSheetId="20">'APU CAP CERT'!ERR</definedName>
    <definedName name="REICIO">[0]!ERR</definedName>
    <definedName name="Reimbursement">"Reembolso"</definedName>
    <definedName name="reinicio" localSheetId="21">'APU CAP #'!ERR</definedName>
    <definedName name="reinicio" localSheetId="7">'APU CAP 10'!ERR</definedName>
    <definedName name="reinicio" localSheetId="8">'APU CAP 11'!ERR</definedName>
    <definedName name="reinicio" localSheetId="9">'APU CAP 12'!ERR</definedName>
    <definedName name="reinicio" localSheetId="10">'APU CAP 13'!ERR</definedName>
    <definedName name="reinicio" localSheetId="11">'APU CAP 14'!ERR</definedName>
    <definedName name="reinicio" localSheetId="12">'APU CAP 15'!ERR</definedName>
    <definedName name="reinicio" localSheetId="13">'APU CAP 16'!ERR</definedName>
    <definedName name="reinicio" localSheetId="14">'APU CAP 17'!ERR</definedName>
    <definedName name="reinicio" localSheetId="15">'APU CAP 18'!ERR</definedName>
    <definedName name="reinicio" localSheetId="16">'APU CAP 19'!ERR</definedName>
    <definedName name="reinicio" localSheetId="17">'APU CAP 21'!ERR</definedName>
    <definedName name="reinicio" localSheetId="18">'APU CAP 22'!ERR</definedName>
    <definedName name="reinicio" localSheetId="19">'APU CAP 23'!ERR</definedName>
    <definedName name="reinicio" localSheetId="2">'APU CAP 3'!ERR</definedName>
    <definedName name="reinicio" localSheetId="3">'APU CAP 4'!ERR</definedName>
    <definedName name="reinicio" localSheetId="4">'APU CAP 5'!ERR</definedName>
    <definedName name="reinicio" localSheetId="5">'APU CAP 7'!ERR</definedName>
    <definedName name="reinicio" localSheetId="6">'APU CAP 8'!ERR</definedName>
    <definedName name="reinicio" localSheetId="20">'APU CAP CERT'!ERR</definedName>
    <definedName name="reinicio">[0]!ERR</definedName>
    <definedName name="REJHE" localSheetId="21"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20" hidden="1">{"via1",#N/A,TRUE,"general";"via2",#N/A,TRUE,"general";"via3",#N/A,TRUE,"general"}</definedName>
    <definedName name="REJHE" hidden="1">{"via1",#N/A,TRUE,"general";"via2",#N/A,TRUE,"general";"via3",#N/A,TRUE,"general"}</definedName>
    <definedName name="rell" localSheetId="21">#REF!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20">#REF!</definedName>
    <definedName name="rell">#REF!</definedName>
    <definedName name="RELL1">#REF!</definedName>
    <definedName name="RELL2">#REF!</definedName>
    <definedName name="rellenomatsel">#REF!</definedName>
    <definedName name="rellenosuelocemento">#REF!</definedName>
    <definedName name="remanentes">#REF!,#REF!,#REF!,#REF!</definedName>
    <definedName name="rendimiento">#REF!</definedName>
    <definedName name="RENDIMIENTO____CARGA">#REF!</definedName>
    <definedName name="REPLAN">#REF!</definedName>
    <definedName name="REPRE">#REF!</definedName>
    <definedName name="REPXXX">#REF!</definedName>
    <definedName name="Requerimiento">#REF!</definedName>
    <definedName name="Requerimientos">#REF!</definedName>
    <definedName name="rer" localSheetId="21"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20" hidden="1">{"via1",#N/A,TRUE,"general";"via2",#N/A,TRUE,"general";"via3",#N/A,TRUE,"general"}</definedName>
    <definedName name="rer" hidden="1">{"via1",#N/A,TRUE,"general";"via2",#N/A,TRUE,"general";"via3",#N/A,TRUE,"general"}</definedName>
    <definedName name="rererw" localSheetId="2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20" hidden="1">{"TAB1",#N/A,TRUE,"GENERAL";"TAB2",#N/A,TRUE,"GENERAL";"TAB3",#N/A,TRUE,"GENERAL";"TAB4",#N/A,TRUE,"GENERAL";"TAB5",#N/A,TRUE,"GENERAL"}</definedName>
    <definedName name="rererw" hidden="1">{"TAB1",#N/A,TRUE,"GENERAL";"TAB2",#N/A,TRUE,"GENERAL";"TAB3",#N/A,TRUE,"GENERAL";"TAB4",#N/A,TRUE,"GENERAL";"TAB5",#N/A,TRUE,"GENERAL"}</definedName>
    <definedName name="rerg" localSheetId="21"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20" hidden="1">{"TAB1",#N/A,TRUE,"GENERAL";"TAB2",#N/A,TRUE,"GENERAL";"TAB3",#N/A,TRUE,"GENERAL";"TAB4",#N/A,TRUE,"GENERAL";"TAB5",#N/A,TRUE,"GENERAL"}</definedName>
    <definedName name="rerg"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#REF!</definedName>
    <definedName name="resu" localSheetId="7">#REF!</definedName>
    <definedName name="resu" localSheetId="8">#REF!</definedName>
    <definedName name="resu" localSheetId="9">#REF!</definedName>
    <definedName name="resu" localSheetId="10">#REF!</definedName>
    <definedName name="resu" localSheetId="11">#REF!</definedName>
    <definedName name="resu" localSheetId="12">#REF!</definedName>
    <definedName name="resu" localSheetId="13">#REF!</definedName>
    <definedName name="resu" localSheetId="14">#REF!</definedName>
    <definedName name="resu" localSheetId="15">#REF!</definedName>
    <definedName name="resu" localSheetId="16">#REF!</definedName>
    <definedName name="resu" localSheetId="17">#REF!</definedName>
    <definedName name="resu" localSheetId="18">#REF!</definedName>
    <definedName name="resu" localSheetId="19">#REF!</definedName>
    <definedName name="resu" localSheetId="2">#REF!</definedName>
    <definedName name="resu" localSheetId="3">#REF!</definedName>
    <definedName name="resu" localSheetId="4">#REF!</definedName>
    <definedName name="resu" localSheetId="5">#REF!</definedName>
    <definedName name="resu" localSheetId="6">#REF!</definedName>
    <definedName name="resu" localSheetId="20">#REF!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1"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20" hidden="1">{"via1",#N/A,TRUE,"general";"via2",#N/A,TRUE,"general";"via3",#N/A,TRUE,"general"}</definedName>
    <definedName name="RETTRE" hidden="1">{"via1",#N/A,TRUE,"general";"via2",#N/A,TRUE,"general";"via3",#N/A,TRUE,"general"}</definedName>
    <definedName name="rety" localSheetId="21"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20" hidden="1">{"TAB1",#N/A,TRUE,"GENERAL";"TAB2",#N/A,TRUE,"GENERAL";"TAB3",#N/A,TRUE,"GENERAL";"TAB4",#N/A,TRUE,"GENERAL";"TAB5",#N/A,TRUE,"GENERAL"}</definedName>
    <definedName name="rety" hidden="1">{"TAB1",#N/A,TRUE,"GENERAL";"TAB2",#N/A,TRUE,"GENERAL";"TAB3",#N/A,TRUE,"GENERAL";"TAB4",#N/A,TRUE,"GENERAL";"TAB5",#N/A,TRUE,"GENERAL"}</definedName>
    <definedName name="rewfreg" localSheetId="21"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20" hidden="1">{"via1",#N/A,TRUE,"general";"via2",#N/A,TRUE,"general";"via3",#N/A,TRUE,"general"}</definedName>
    <definedName name="rewfreg" hidden="1">{"via1",#N/A,TRUE,"general";"via2",#N/A,TRUE,"general";"via3",#N/A,TRUE,"general"}</definedName>
    <definedName name="rewr" localSheetId="21"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20" hidden="1">{"via1",#N/A,TRUE,"general";"via2",#N/A,TRUE,"general";"via3",#N/A,TRUE,"general"}</definedName>
    <definedName name="rewr" hidden="1">{"via1",#N/A,TRUE,"general";"via2",#N/A,TRUE,"general";"via3",#N/A,TRUE,"general"}</definedName>
    <definedName name="REWWER" localSheetId="2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20" hidden="1">{"TAB1",#N/A,TRUE,"GENERAL";"TAB2",#N/A,TRUE,"GENERAL";"TAB3",#N/A,TRUE,"GENERAL";"TAB4",#N/A,TRUE,"GENERAL";"TAB5",#N/A,TRUE,"GENERAL"}</definedName>
    <definedName name="REWWER"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0" hidden="1">{"TAB1",#N/A,TRUE,"GENERAL";"TAB2",#N/A,TRUE,"GENERAL";"TAB3",#N/A,TRUE,"GENERAL";"TAB4",#N/A,TRUE,"GENERAL";"TAB5",#N/A,TRUE,"GENERAL"}</definedName>
    <definedName name="reyepoi" hidden="1">{"TAB1",#N/A,TRUE,"GENERAL";"TAB2",#N/A,TRUE,"GENERAL";"TAB3",#N/A,TRUE,"GENERAL";"TAB4",#N/A,TRUE,"GENERAL";"TAB5",#N/A,TRUE,"GENERAL"}</definedName>
    <definedName name="reyety" localSheetId="21"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20" hidden="1">{"via1",#N/A,TRUE,"general";"via2",#N/A,TRUE,"general";"via3",#N/A,TRUE,"general"}</definedName>
    <definedName name="reyety" hidden="1">{"via1",#N/A,TRUE,"general";"via2",#N/A,TRUE,"general";"via3",#N/A,TRUE,"general"}</definedName>
    <definedName name="reyty" localSheetId="21"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20" hidden="1">{"via1",#N/A,TRUE,"general";"via2",#N/A,TRUE,"general";"via3",#N/A,TRUE,"general"}</definedName>
    <definedName name="reyty" hidden="1">{"via1",#N/A,TRUE,"general";"via2",#N/A,TRUE,"general";"via3",#N/A,TRUE,"general"}</definedName>
    <definedName name="reyyt" localSheetId="21"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20" hidden="1">{"via1",#N/A,TRUE,"general";"via2",#N/A,TRUE,"general";"via3",#N/A,TRUE,"general"}</definedName>
    <definedName name="reyyt" hidden="1">{"via1",#N/A,TRUE,"general";"via2",#N/A,TRUE,"general";"via3",#N/A,TRUE,"general"}</definedName>
    <definedName name="rfhnhjyu" localSheetId="2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20" hidden="1">{"TAB1",#N/A,TRUE,"GENERAL";"TAB2",#N/A,TRUE,"GENERAL";"TAB3",#N/A,TRUE,"GENERAL";"TAB4",#N/A,TRUE,"GENERAL";"TAB5",#N/A,TRUE,"GENERAL"}</definedName>
    <definedName name="rfhnhjyu" hidden="1">{"TAB1",#N/A,TRUE,"GENERAL";"TAB2",#N/A,TRUE,"GENERAL";"TAB3",#N/A,TRUE,"GENERAL";"TAB4",#N/A,TRUE,"GENERAL";"TAB5",#N/A,TRUE,"GENERAL"}</definedName>
    <definedName name="rfrf" localSheetId="21"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20" hidden="1">{"via1",#N/A,TRUE,"general";"via2",#N/A,TRUE,"general";"via3",#N/A,TRUE,"general"}</definedName>
    <definedName name="rfrf" hidden="1">{"via1",#N/A,TRUE,"general";"via2",#N/A,TRUE,"general";"via3",#N/A,TRUE,"general"}</definedName>
    <definedName name="RFV">#REF!</definedName>
    <definedName name="RG">#REF!</definedName>
    <definedName name="rge" localSheetId="21"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20" hidden="1">{"via1",#N/A,TRUE,"general";"via2",#N/A,TRUE,"general";"via3",#N/A,TRUE,"general"}</definedName>
    <definedName name="rge" hidden="1">{"via1",#N/A,TRUE,"general";"via2",#N/A,TRUE,"general";"via3",#N/A,TRUE,"general"}</definedName>
    <definedName name="rgegg" localSheetId="21"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20" hidden="1">{"via1",#N/A,TRUE,"general";"via2",#N/A,TRUE,"general";"via3",#N/A,TRUE,"general"}</definedName>
    <definedName name="rgegg" hidden="1">{"via1",#N/A,TRUE,"general";"via2",#N/A,TRUE,"general";"via3",#N/A,TRUE,"general"}</definedName>
    <definedName name="rhh" localSheetId="21"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20" hidden="1">{"TAB1",#N/A,TRUE,"GENERAL";"TAB2",#N/A,TRUE,"GENERAL";"TAB3",#N/A,TRUE,"GENERAL";"TAB4",#N/A,TRUE,"GENERAL";"TAB5",#N/A,TRUE,"GENERAL"}</definedName>
    <definedName name="rhh"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0" hidden="1">{"TAB1",#N/A,TRUE,"GENERAL";"TAB2",#N/A,TRUE,"GENERAL";"TAB3",#N/A,TRUE,"GENERAL";"TAB4",#N/A,TRUE,"GENERAL";"TAB5",#N/A,TRUE,"GENERAL"}</definedName>
    <definedName name="rhrtd"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0"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1"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20" hidden="1">{"TAB1",#N/A,TRUE,"GENERAL";"TAB2",#N/A,TRUE,"GENERAL";"TAB3",#N/A,TRUE,"GENERAL";"TAB4",#N/A,TRUE,"GENERAL";"TAB5",#N/A,TRUE,"GENERAL"}</definedName>
    <definedName name="rj"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0" hidden="1">{"TAB1",#N/A,TRUE,"GENERAL";"TAB2",#N/A,TRUE,"GENERAL";"TAB3",#N/A,TRUE,"GENERAL";"TAB4",#N/A,TRUE,"GENERAL";"TAB5",#N/A,TRUE,"GENERAL"}</definedName>
    <definedName name="rjjth" hidden="1">{"TAB1",#N/A,TRUE,"GENERAL";"TAB2",#N/A,TRUE,"GENERAL";"TAB3",#N/A,TRUE,"GENERAL";"TAB4",#N/A,TRUE,"GENERAL";"TAB5",#N/A,TRUE,"GENERAL"}</definedName>
    <definedName name="rjy" localSheetId="21"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20" hidden="1">{"via1",#N/A,TRUE,"general";"via2",#N/A,TRUE,"general";"via3",#N/A,TRUE,"general"}</definedName>
    <definedName name="rjy" hidden="1">{"via1",#N/A,TRUE,"general";"via2",#N/A,TRUE,"general";"via3",#N/A,TRUE,"general"}</definedName>
    <definedName name="rkjyk" localSheetId="2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20" hidden="1">{"TAB1",#N/A,TRUE,"GENERAL";"TAB2",#N/A,TRUE,"GENERAL";"TAB3",#N/A,TRUE,"GENERAL";"TAB4",#N/A,TRUE,"GENERAL";"TAB5",#N/A,TRUE,"GENERAL"}</definedName>
    <definedName name="rkjyk" hidden="1">{"TAB1",#N/A,TRUE,"GENERAL";"TAB2",#N/A,TRUE,"GENERAL";"TAB3",#N/A,TRUE,"GENERAL";"TAB4",#N/A,TRUE,"GENERAL";"TAB5",#N/A,TRUE,"GENERAL"}</definedName>
    <definedName name="rkru" localSheetId="21"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20" hidden="1">{"via1",#N/A,TRUE,"general";"via2",#N/A,TRUE,"general";"via3",#N/A,TRUE,"general"}</definedName>
    <definedName name="rkru" hidden="1">{"via1",#N/A,TRUE,"general";"via2",#N/A,TRUE,"general";"via3",#N/A,TRUE,"general"}</definedName>
    <definedName name="rky" localSheetId="21"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20"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1">'APU CAP #'!ERR</definedName>
    <definedName name="rr" localSheetId="7">'APU CAP 10'!ERR</definedName>
    <definedName name="rr" localSheetId="8">'APU CAP 11'!ERR</definedName>
    <definedName name="rr" localSheetId="9">'APU CAP 12'!ERR</definedName>
    <definedName name="rr" localSheetId="10">'APU CAP 13'!ERR</definedName>
    <definedName name="rr" localSheetId="11">'APU CAP 14'!ERR</definedName>
    <definedName name="rr" localSheetId="12">'APU CAP 15'!ERR</definedName>
    <definedName name="rr" localSheetId="13">'APU CAP 16'!ERR</definedName>
    <definedName name="rr" localSheetId="14">'APU CAP 17'!ERR</definedName>
    <definedName name="rr" localSheetId="15">'APU CAP 18'!ERR</definedName>
    <definedName name="rr" localSheetId="16">'APU CAP 19'!ERR</definedName>
    <definedName name="rr" localSheetId="17">'APU CAP 21'!ERR</definedName>
    <definedName name="rr" localSheetId="18">'APU CAP 22'!ERR</definedName>
    <definedName name="rr" localSheetId="19">'APU CAP 23'!ERR</definedName>
    <definedName name="rr" localSheetId="2">'APU CAP 3'!ERR</definedName>
    <definedName name="rr" localSheetId="3">'APU CAP 4'!ERR</definedName>
    <definedName name="rr" localSheetId="4">'APU CAP 5'!ERR</definedName>
    <definedName name="rr" localSheetId="5">'APU CAP 7'!ERR</definedName>
    <definedName name="rr" localSheetId="6">'APU CAP 8'!ERR</definedName>
    <definedName name="rr" localSheetId="20">'APU CAP CERT'!ERR</definedName>
    <definedName name="rr">[0]!ERR</definedName>
    <definedName name="rrr" localSheetId="21"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20" hidden="1">{"via1",#N/A,TRUE,"general";"via2",#N/A,TRUE,"general";"via3",#N/A,TRUE,"general"}</definedName>
    <definedName name="rrr" hidden="1">{"via1",#N/A,TRUE,"general";"via2",#N/A,TRUE,"general";"via3",#N/A,TRUE,"general"}</definedName>
    <definedName name="rrrr">#REF!</definedName>
    <definedName name="rrrrrb" localSheetId="21"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20" hidden="1">{"via1",#N/A,TRUE,"general";"via2",#N/A,TRUE,"general";"via3",#N/A,TRUE,"general"}</definedName>
    <definedName name="rrrrrb" hidden="1">{"via1",#N/A,TRUE,"general";"via2",#N/A,TRUE,"general";"via3",#N/A,TRUE,"general"}</definedName>
    <definedName name="rrrrrrre" localSheetId="2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20" hidden="1">{"TAB1",#N/A,TRUE,"GENERAL";"TAB2",#N/A,TRUE,"GENERAL";"TAB3",#N/A,TRUE,"GENERAL";"TAB4",#N/A,TRUE,"GENERAL";"TAB5",#N/A,TRUE,"GENERAL"}</definedName>
    <definedName name="rrrrrrre" hidden="1">{"TAB1",#N/A,TRUE,"GENERAL";"TAB2",#N/A,TRUE,"GENERAL";"TAB3",#N/A,TRUE,"GENERAL";"TAB4",#N/A,TRUE,"GENERAL";"TAB5",#N/A,TRUE,"GENERAL"}</definedName>
    <definedName name="rrrrt" localSheetId="21"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20" hidden="1">{"via1",#N/A,TRUE,"general";"via2",#N/A,TRUE,"general";"via3",#N/A,TRUE,"general"}</definedName>
    <definedName name="rrrrt" hidden="1">{"via1",#N/A,TRUE,"general";"via2",#N/A,TRUE,"general";"via3",#N/A,TRUE,"general"}</definedName>
    <definedName name="Rs">#REF!</definedName>
    <definedName name="rsdgsd5" localSheetId="2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2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1"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20" hidden="1">{"TAB1",#N/A,TRUE,"GENERAL";"TAB2",#N/A,TRUE,"GENERAL";"TAB3",#N/A,TRUE,"GENERAL";"TAB4",#N/A,TRUE,"GENERAL";"TAB5",#N/A,TRUE,"GENERAL"}</definedName>
    <definedName name="rt" hidden="1">{"TAB1",#N/A,TRUE,"GENERAL";"TAB2",#N/A,TRUE,"GENERAL";"TAB3",#N/A,TRUE,"GENERAL";"TAB4",#N/A,TRUE,"GENERAL";"TAB5",#N/A,TRUE,"GENERAL"}</definedName>
    <definedName name="rte" localSheetId="21"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20" hidden="1">{"TAB1",#N/A,TRUE,"GENERAL";"TAB2",#N/A,TRUE,"GENERAL";"TAB3",#N/A,TRUE,"GENERAL";"TAB4",#N/A,TRUE,"GENERAL";"TAB5",#N/A,TRUE,"GENERAL"}</definedName>
    <definedName name="rte" hidden="1">{"TAB1",#N/A,TRUE,"GENERAL";"TAB2",#N/A,TRUE,"GENERAL";"TAB3",#N/A,TRUE,"GENERAL";"TAB4",#N/A,TRUE,"GENERAL";"TAB5",#N/A,TRUE,"GENERAL"}</definedName>
    <definedName name="rteg" localSheetId="21"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20" hidden="1">{"via1",#N/A,TRUE,"general";"via2",#N/A,TRUE,"general";"via3",#N/A,TRUE,"general"}</definedName>
    <definedName name="rteg" hidden="1">{"via1",#N/A,TRUE,"general";"via2",#N/A,TRUE,"general";"via3",#N/A,TRUE,"general"}</definedName>
    <definedName name="rtert" localSheetId="2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20" hidden="1">{"TAB1",#N/A,TRUE,"GENERAL";"TAB2",#N/A,TRUE,"GENERAL";"TAB3",#N/A,TRUE,"GENERAL";"TAB4",#N/A,TRUE,"GENERAL";"TAB5",#N/A,TRUE,"GENERAL"}</definedName>
    <definedName name="rtert" hidden="1">{"TAB1",#N/A,TRUE,"GENERAL";"TAB2",#N/A,TRUE,"GENERAL";"TAB3",#N/A,TRUE,"GENERAL";"TAB4",#N/A,TRUE,"GENERAL";"TAB5",#N/A,TRUE,"GENERAL"}</definedName>
    <definedName name="rtes" localSheetId="21"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20" hidden="1">{"via1",#N/A,TRUE,"general";"via2",#N/A,TRUE,"general";"via3",#N/A,TRUE,"general"}</definedName>
    <definedName name="rtes" hidden="1">{"via1",#N/A,TRUE,"general";"via2",#N/A,TRUE,"general";"via3",#N/A,TRUE,"general"}</definedName>
    <definedName name="rtewth" localSheetId="2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20" hidden="1">{"TAB1",#N/A,TRUE,"GENERAL";"TAB2",#N/A,TRUE,"GENERAL";"TAB3",#N/A,TRUE,"GENERAL";"TAB4",#N/A,TRUE,"GENERAL";"TAB5",#N/A,TRUE,"GENERAL"}</definedName>
    <definedName name="rtewth"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0" hidden="1">{"TAB1",#N/A,TRUE,"GENERAL";"TAB2",#N/A,TRUE,"GENERAL";"TAB3",#N/A,TRUE,"GENERAL";"TAB4",#N/A,TRUE,"GENERAL";"TAB5",#N/A,TRUE,"GENERAL"}</definedName>
    <definedName name="rthjtj" hidden="1">{"TAB1",#N/A,TRUE,"GENERAL";"TAB2",#N/A,TRUE,"GENERAL";"TAB3",#N/A,TRUE,"GENERAL";"TAB4",#N/A,TRUE,"GENERAL";"TAB5",#N/A,TRUE,"GENERAL"}</definedName>
    <definedName name="rthrthg" localSheetId="21"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20" hidden="1">{"via1",#N/A,TRUE,"general";"via2",#N/A,TRUE,"general";"via3",#N/A,TRUE,"general"}</definedName>
    <definedName name="rthrthg" hidden="1">{"via1",#N/A,TRUE,"general";"via2",#N/A,TRUE,"general";"via3",#N/A,TRUE,"general"}</definedName>
    <definedName name="rthtrh" localSheetId="21"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20" hidden="1">{"via1",#N/A,TRUE,"general";"via2",#N/A,TRUE,"general";"via3",#N/A,TRUE,"general"}</definedName>
    <definedName name="rthtrh" hidden="1">{"via1",#N/A,TRUE,"general";"via2",#N/A,TRUE,"general";"via3",#N/A,TRUE,"general"}</definedName>
    <definedName name="rtkk" localSheetId="21"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20" hidden="1">{"via1",#N/A,TRUE,"general";"via2",#N/A,TRUE,"general";"via3",#N/A,TRUE,"general"}</definedName>
    <definedName name="rtkk" hidden="1">{"via1",#N/A,TRUE,"general";"via2",#N/A,TRUE,"general";"via3",#N/A,TRUE,"general"}</definedName>
    <definedName name="rttthy" localSheetId="21"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20" hidden="1">{"via1",#N/A,TRUE,"general";"via2",#N/A,TRUE,"general";"via3",#N/A,TRUE,"general"}</definedName>
    <definedName name="rttthy" hidden="1">{"via1",#N/A,TRUE,"general";"via2",#N/A,TRUE,"general";"via3",#N/A,TRUE,"general"}</definedName>
    <definedName name="rtu" localSheetId="21"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20" hidden="1">{"via1",#N/A,TRUE,"general";"via2",#N/A,TRUE,"general";"via3",#N/A,TRUE,"general"}</definedName>
    <definedName name="rtu" hidden="1">{"via1",#N/A,TRUE,"general";"via2",#N/A,TRUE,"general";"via3",#N/A,TRUE,"general"}</definedName>
    <definedName name="rtug" localSheetId="21"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20" hidden="1">{"TAB1",#N/A,TRUE,"GENERAL";"TAB2",#N/A,TRUE,"GENERAL";"TAB3",#N/A,TRUE,"GENERAL";"TAB4",#N/A,TRUE,"GENERAL";"TAB5",#N/A,TRUE,"GENERAL"}</definedName>
    <definedName name="rtug"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0" hidden="1">{"TAB1",#N/A,TRUE,"GENERAL";"TAB2",#N/A,TRUE,"GENERAL";"TAB3",#N/A,TRUE,"GENERAL";"TAB4",#N/A,TRUE,"GENERAL";"TAB5",#N/A,TRUE,"GENERAL"}</definedName>
    <definedName name="rtugsd" hidden="1">{"TAB1",#N/A,TRUE,"GENERAL";"TAB2",#N/A,TRUE,"GENERAL";"TAB3",#N/A,TRUE,"GENERAL";"TAB4",#N/A,TRUE,"GENERAL";"TAB5",#N/A,TRUE,"GENERAL"}</definedName>
    <definedName name="rturtu" localSheetId="21"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20" hidden="1">{"via1",#N/A,TRUE,"general";"via2",#N/A,TRUE,"general";"via3",#N/A,TRUE,"general"}</definedName>
    <definedName name="rturtu" hidden="1">{"via1",#N/A,TRUE,"general";"via2",#N/A,TRUE,"general";"via3",#N/A,TRUE,"general"}</definedName>
    <definedName name="rturu" localSheetId="21"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20" hidden="1">{"via1",#N/A,TRUE,"general";"via2",#N/A,TRUE,"general";"via3",#N/A,TRUE,"general"}</definedName>
    <definedName name="rturu" hidden="1">{"via1",#N/A,TRUE,"general";"via2",#N/A,TRUE,"general";"via3",#N/A,TRUE,"general"}</definedName>
    <definedName name="rtut" localSheetId="21"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20" hidden="1">{"via1",#N/A,TRUE,"general";"via2",#N/A,TRUE,"general";"via3",#N/A,TRUE,"general"}</definedName>
    <definedName name="rtut" hidden="1">{"via1",#N/A,TRUE,"general";"via2",#N/A,TRUE,"general";"via3",#N/A,TRUE,"general"}</definedName>
    <definedName name="rtutru" localSheetId="21"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20" hidden="1">{"via1",#N/A,TRUE,"general";"via2",#N/A,TRUE,"general";"via3",#N/A,TRUE,"general"}</definedName>
    <definedName name="rtutru" hidden="1">{"via1",#N/A,TRUE,"general";"via2",#N/A,TRUE,"general";"via3",#N/A,TRUE,"general"}</definedName>
    <definedName name="rtuy" localSheetId="21"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20" hidden="1">{"via1",#N/A,TRUE,"general";"via2",#N/A,TRUE,"general";"via3",#N/A,TRUE,"general"}</definedName>
    <definedName name="rtuy" hidden="1">{"via1",#N/A,TRUE,"general";"via2",#N/A,TRUE,"general";"via3",#N/A,TRUE,"general"}</definedName>
    <definedName name="rtyhr" localSheetId="2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20" hidden="1">{"TAB1",#N/A,TRUE,"GENERAL";"TAB2",#N/A,TRUE,"GENERAL";"TAB3",#N/A,TRUE,"GENERAL";"TAB4",#N/A,TRUE,"GENERAL";"TAB5",#N/A,TRUE,"GENERAL"}</definedName>
    <definedName name="rtyhr" hidden="1">{"TAB1",#N/A,TRUE,"GENERAL";"TAB2",#N/A,TRUE,"GENERAL";"TAB3",#N/A,TRUE,"GENERAL";"TAB4",#N/A,TRUE,"GENERAL";"TAB5",#N/A,TRUE,"GENERAL"}</definedName>
    <definedName name="rtym" localSheetId="21"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20" hidden="1">{"via1",#N/A,TRUE,"general";"via2",#N/A,TRUE,"general";"via3",#N/A,TRUE,"general"}</definedName>
    <definedName name="rtym" hidden="1">{"via1",#N/A,TRUE,"general";"via2",#N/A,TRUE,"general";"via3",#N/A,TRUE,"general"}</definedName>
    <definedName name="rtyrey" localSheetId="2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20" hidden="1">{"TAB1",#N/A,TRUE,"GENERAL";"TAB2",#N/A,TRUE,"GENERAL";"TAB3",#N/A,TRUE,"GENERAL";"TAB4",#N/A,TRUE,"GENERAL";"TAB5",#N/A,TRUE,"GENERAL"}</definedName>
    <definedName name="rtyrey" hidden="1">{"TAB1",#N/A,TRUE,"GENERAL";"TAB2",#N/A,TRUE,"GENERAL";"TAB3",#N/A,TRUE,"GENERAL";"TAB4",#N/A,TRUE,"GENERAL";"TAB5",#N/A,TRUE,"GENERAL"}</definedName>
    <definedName name="rtyrh" localSheetId="21"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20" hidden="1">{"via1",#N/A,TRUE,"general";"via2",#N/A,TRUE,"general";"via3",#N/A,TRUE,"general"}</definedName>
    <definedName name="rtyrh" hidden="1">{"via1",#N/A,TRUE,"general";"via2",#N/A,TRUE,"general";"via3",#N/A,TRUE,"general"}</definedName>
    <definedName name="RTYRTY" localSheetId="21"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20" hidden="1">{"via1",#N/A,TRUE,"general";"via2",#N/A,TRUE,"general";"via3",#N/A,TRUE,"general"}</definedName>
    <definedName name="RTYRTY" hidden="1">{"via1",#N/A,TRUE,"general";"via2",#N/A,TRUE,"general";"via3",#N/A,TRUE,"general"}</definedName>
    <definedName name="rtyt" localSheetId="21"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20" hidden="1">{"TAB1",#N/A,TRUE,"GENERAL";"TAB2",#N/A,TRUE,"GENERAL";"TAB3",#N/A,TRUE,"GENERAL";"TAB4",#N/A,TRUE,"GENERAL";"TAB5",#N/A,TRUE,"GENERAL"}</definedName>
    <definedName name="rtyt" hidden="1">{"TAB1",#N/A,TRUE,"GENERAL";"TAB2",#N/A,TRUE,"GENERAL";"TAB3",#N/A,TRUE,"GENERAL";"TAB4",#N/A,TRUE,"GENERAL";"TAB5",#N/A,TRUE,"GENERAL"}</definedName>
    <definedName name="rtytry" localSheetId="21"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20" hidden="1">{"via1",#N/A,TRUE,"general";"via2",#N/A,TRUE,"general";"via3",#N/A,TRUE,"general"}</definedName>
    <definedName name="rtytry" hidden="1">{"via1",#N/A,TRUE,"general";"via2",#N/A,TRUE,"general";"via3",#N/A,TRUE,"general"}</definedName>
    <definedName name="ruru" localSheetId="21"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2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1"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20" hidden="1">{"via1",#N/A,TRUE,"general";"via2",#N/A,TRUE,"general";"via3",#N/A,TRUE,"general"}</definedName>
    <definedName name="rutu" hidden="1">{"via1",#N/A,TRUE,"general";"via2",#N/A,TRUE,"general";"via3",#N/A,TRUE,"general"}</definedName>
    <definedName name="rwt" localSheetId="21"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20" hidden="1">{"via1",#N/A,TRUE,"general";"via2",#N/A,TRUE,"general";"via3",#N/A,TRUE,"general"}</definedName>
    <definedName name="rwt" hidden="1">{"via1",#N/A,TRUE,"general";"via2",#N/A,TRUE,"general";"via3",#N/A,TRUE,"general"}</definedName>
    <definedName name="ry" localSheetId="21"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20" hidden="1">{"via1",#N/A,TRUE,"general";"via2",#N/A,TRUE,"general";"via3",#N/A,TRUE,"general"}</definedName>
    <definedName name="ry" hidden="1">{"via1",#N/A,TRUE,"general";"via2",#N/A,TRUE,"general";"via3",#N/A,TRUE,"general"}</definedName>
    <definedName name="ryeryb" localSheetId="2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20" hidden="1">{"TAB1",#N/A,TRUE,"GENERAL";"TAB2",#N/A,TRUE,"GENERAL";"TAB3",#N/A,TRUE,"GENERAL";"TAB4",#N/A,TRUE,"GENERAL";"TAB5",#N/A,TRUE,"GENERAL"}</definedName>
    <definedName name="ryeryb" hidden="1">{"TAB1",#N/A,TRUE,"GENERAL";"TAB2",#N/A,TRUE,"GENERAL";"TAB3",#N/A,TRUE,"GENERAL";"TAB4",#N/A,TRUE,"GENERAL";"TAB5",#N/A,TRUE,"GENERAL"}</definedName>
    <definedName name="rytrsdg" localSheetId="21"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20" hidden="1">{"via1",#N/A,TRUE,"general";"via2",#N/A,TRUE,"general";"via3",#N/A,TRUE,"general"}</definedName>
    <definedName name="rytrsdg" hidden="1">{"via1",#N/A,TRUE,"general";"via2",#N/A,TRUE,"general";"via3",#N/A,TRUE,"general"}</definedName>
    <definedName name="s" localSheetId="21">'APU CAP #'!ERR</definedName>
    <definedName name="s" localSheetId="7">'APU CAP 10'!ERR</definedName>
    <definedName name="s" localSheetId="8">'APU CAP 11'!ERR</definedName>
    <definedName name="s" localSheetId="9">'APU CAP 12'!ERR</definedName>
    <definedName name="s" localSheetId="10">'APU CAP 13'!ERR</definedName>
    <definedName name="s" localSheetId="11">'APU CAP 14'!ERR</definedName>
    <definedName name="s" localSheetId="12">'APU CAP 15'!ERR</definedName>
    <definedName name="s" localSheetId="13">'APU CAP 16'!ERR</definedName>
    <definedName name="s" localSheetId="14">'APU CAP 17'!ERR</definedName>
    <definedName name="s" localSheetId="15">'APU CAP 18'!ERR</definedName>
    <definedName name="s" localSheetId="16">'APU CAP 19'!ERR</definedName>
    <definedName name="s" localSheetId="17">'APU CAP 21'!ERR</definedName>
    <definedName name="s" localSheetId="18">'APU CAP 22'!ERR</definedName>
    <definedName name="s" localSheetId="19">'APU CAP 23'!ERR</definedName>
    <definedName name="s" localSheetId="2">'APU CAP 3'!ERR</definedName>
    <definedName name="s" localSheetId="3">'APU CAP 4'!ERR</definedName>
    <definedName name="s" localSheetId="4">'APU CAP 5'!ERR</definedName>
    <definedName name="s" localSheetId="5">'APU CAP 7'!ERR</definedName>
    <definedName name="s" localSheetId="6">'APU CAP 8'!ERR</definedName>
    <definedName name="s" localSheetId="20">'APU CAP CERT'!ERR</definedName>
    <definedName name="s">[0]!ERR</definedName>
    <definedName name="saa" localSheetId="21"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20" hidden="1">{"via1",#N/A,TRUE,"general";"via2",#N/A,TRUE,"general";"via3",#N/A,TRUE,"general"}</definedName>
    <definedName name="saa" hidden="1">{"via1",#N/A,TRUE,"general";"via2",#N/A,TRUE,"general";"via3",#N/A,TRUE,"general"}</definedName>
    <definedName name="SAD" localSheetId="21"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20" hidden="1">{"via1",#N/A,TRUE,"general";"via2",#N/A,TRUE,"general";"via3",#N/A,TRUE,"general"}</definedName>
    <definedName name="SAD" hidden="1">{"via1",#N/A,TRUE,"general";"via2",#N/A,TRUE,"general";"via3",#N/A,TRUE,"general"}</definedName>
    <definedName name="SADF" localSheetId="21"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20" hidden="1">{"via1",#N/A,TRUE,"general";"via2",#N/A,TRUE,"general";"via3",#N/A,TRUE,"general"}</definedName>
    <definedName name="SADF" hidden="1">{"via1",#N/A,TRUE,"general";"via2",#N/A,TRUE,"general";"via3",#N/A,TRUE,"general"}</definedName>
    <definedName name="sadff" localSheetId="2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20" hidden="1">{"TAB1",#N/A,TRUE,"GENERAL";"TAB2",#N/A,TRUE,"GENERAL";"TAB3",#N/A,TRUE,"GENERAL";"TAB4",#N/A,TRUE,"GENERAL";"TAB5",#N/A,TRUE,"GENERAL"}</definedName>
    <definedName name="sadff" hidden="1">{"TAB1",#N/A,TRUE,"GENERAL";"TAB2",#N/A,TRUE,"GENERAL";"TAB3",#N/A,TRUE,"GENERAL";"TAB4",#N/A,TRUE,"GENERAL";"TAB5",#N/A,TRUE,"GENERAL"}</definedName>
    <definedName name="sadfo" localSheetId="21"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20" hidden="1">{"via1",#N/A,TRUE,"general";"via2",#N/A,TRUE,"general";"via3",#N/A,TRUE,"general"}</definedName>
    <definedName name="sadfo" hidden="1">{"via1",#N/A,TRUE,"general";"via2",#N/A,TRUE,"general";"via3",#N/A,TRUE,"general"}</definedName>
    <definedName name="safdp" localSheetId="2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20" hidden="1">{"TAB1",#N/A,TRUE,"GENERAL";"TAB2",#N/A,TRUE,"GENERAL";"TAB3",#N/A,TRUE,"GENERAL";"TAB4",#N/A,TRUE,"GENERAL";"TAB5",#N/A,TRUE,"GENERAL"}</definedName>
    <definedName name="safdp" hidden="1">{"TAB1",#N/A,TRUE,"GENERAL";"TAB2",#N/A,TRUE,"GENERAL";"TAB3",#N/A,TRUE,"GENERAL";"TAB4",#N/A,TRUE,"GENERAL";"TAB5",#N/A,TRUE,"GENERAL"}</definedName>
    <definedName name="SAL_MIN">#REF!</definedName>
    <definedName name="salarios" localSheetId="21">'APU CAP #'!ERR</definedName>
    <definedName name="salarios" localSheetId="7">'APU CAP 10'!ERR</definedName>
    <definedName name="salarios" localSheetId="8">'APU CAP 11'!ERR</definedName>
    <definedName name="salarios" localSheetId="9">'APU CAP 12'!ERR</definedName>
    <definedName name="salarios" localSheetId="10">'APU CAP 13'!ERR</definedName>
    <definedName name="salarios" localSheetId="11">'APU CAP 14'!ERR</definedName>
    <definedName name="salarios" localSheetId="12">'APU CAP 15'!ERR</definedName>
    <definedName name="salarios" localSheetId="13">'APU CAP 16'!ERR</definedName>
    <definedName name="salarios" localSheetId="14">'APU CAP 17'!ERR</definedName>
    <definedName name="salarios" localSheetId="15">'APU CAP 18'!ERR</definedName>
    <definedName name="salarios" localSheetId="16">'APU CAP 19'!ERR</definedName>
    <definedName name="salarios" localSheetId="17">'APU CAP 21'!ERR</definedName>
    <definedName name="salarios" localSheetId="18">'APU CAP 22'!ERR</definedName>
    <definedName name="salarios" localSheetId="19">'APU CAP 23'!ERR</definedName>
    <definedName name="salarios" localSheetId="2">'APU CAP 3'!ERR</definedName>
    <definedName name="salarios" localSheetId="3">'APU CAP 4'!ERR</definedName>
    <definedName name="salarios" localSheetId="4">'APU CAP 5'!ERR</definedName>
    <definedName name="salarios" localSheetId="5">'APU CAP 7'!ERR</definedName>
    <definedName name="salarios" localSheetId="6">'APU CAP 8'!ERR</definedName>
    <definedName name="salarios" localSheetId="20">'APU CAP CERT'!ERR</definedName>
    <definedName name="salarios">[0]!ERR</definedName>
    <definedName name="SalConv">#REF!</definedName>
    <definedName name="SALID1">#REF!</definedName>
    <definedName name="SalMinimo">#REF!</definedName>
    <definedName name="savyuev">#REF!</definedName>
    <definedName name="sbgfbgdr" localSheetId="21"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2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1"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20" hidden="1">{"TAB1",#N/A,TRUE,"GENERAL";"TAB2",#N/A,TRUE,"GENERAL";"TAB3",#N/A,TRUE,"GENERAL";"TAB4",#N/A,TRUE,"GENERAL";"TAB5",#N/A,TRUE,"GENERAL"}</definedName>
    <definedName name="sd" hidden="1">{"TAB1",#N/A,TRUE,"GENERAL";"TAB2",#N/A,TRUE,"GENERAL";"TAB3",#N/A,TRUE,"GENERAL";"TAB4",#N/A,TRUE,"GENERAL";"TAB5",#N/A,TRUE,"GENERAL"}</definedName>
    <definedName name="sdaf" localSheetId="21"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20" hidden="1">{"via1",#N/A,TRUE,"general";"via2",#N/A,TRUE,"general";"via3",#N/A,TRUE,"general"}</definedName>
    <definedName name="sdaf" hidden="1">{"via1",#N/A,TRUE,"general";"via2",#N/A,TRUE,"general";"via3",#N/A,TRUE,"general"}</definedName>
    <definedName name="sdas" localSheetId="21"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20" hidden="1">{"via1",#N/A,TRUE,"general";"via2",#N/A,TRUE,"general";"via3",#N/A,TRUE,"general"}</definedName>
    <definedName name="sdas" hidden="1">{"via1",#N/A,TRUE,"general";"via2",#N/A,TRUE,"general";"via3",#N/A,TRUE,"general"}</definedName>
    <definedName name="sdasdf" localSheetId="21"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20" hidden="1">{"via1",#N/A,TRUE,"general";"via2",#N/A,TRUE,"general";"via3",#N/A,TRUE,"general"}</definedName>
    <definedName name="sdasdf" hidden="1">{"via1",#N/A,TRUE,"general";"via2",#N/A,TRUE,"general";"via3",#N/A,TRUE,"general"}</definedName>
    <definedName name="SDCDSCT" localSheetId="2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2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20" hidden="1">{"TAB1",#N/A,TRUE,"GENERAL";"TAB2",#N/A,TRUE,"GENERAL";"TAB3",#N/A,TRUE,"GENERAL";"TAB4",#N/A,TRUE,"GENERAL";"TAB5",#N/A,TRUE,"GENERAL"}</definedName>
    <definedName name="SDFCE" hidden="1">{"TAB1",#N/A,TRUE,"GENERAL";"TAB2",#N/A,TRUE,"GENERAL";"TAB3",#N/A,TRUE,"GENERAL";"TAB4",#N/A,TRUE,"GENERAL";"TAB5",#N/A,TRUE,"GENERAL"}</definedName>
    <definedName name="sdfd" localSheetId="21"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20" hidden="1">{"via1",#N/A,TRUE,"general";"via2",#N/A,TRUE,"general";"via3",#N/A,TRUE,"general"}</definedName>
    <definedName name="sdfd" hidden="1">{"via1",#N/A,TRUE,"general";"via2",#N/A,TRUE,"general";"via3",#N/A,TRUE,"general"}</definedName>
    <definedName name="SDFDG" hidden="1">{#N/A,#N/A,TRUE,"1842CWN0"}</definedName>
    <definedName name="sdfds" localSheetId="21"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20" hidden="1">{"via1",#N/A,TRUE,"general";"via2",#N/A,TRUE,"general";"via3",#N/A,TRUE,"general"}</definedName>
    <definedName name="sdfds" hidden="1">{"via1",#N/A,TRUE,"general";"via2",#N/A,TRUE,"general";"via3",#N/A,TRUE,"general"}</definedName>
    <definedName name="SDFDSO" localSheetId="21"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20" hidden="1">{"via1",#N/A,TRUE,"general";"via2",#N/A,TRUE,"general";"via3",#N/A,TRUE,"general"}</definedName>
    <definedName name="SDFDSO" hidden="1">{"via1",#N/A,TRUE,"general";"via2",#N/A,TRUE,"general";"via3",#N/A,TRUE,"general"}</definedName>
    <definedName name="sdfdstp" localSheetId="2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20" hidden="1">{"TAB1",#N/A,TRUE,"GENERAL";"TAB2",#N/A,TRUE,"GENERAL";"TAB3",#N/A,TRUE,"GENERAL";"TAB4",#N/A,TRUE,"GENERAL";"TAB5",#N/A,TRUE,"GENERAL"}</definedName>
    <definedName name="sdfdstp" hidden="1">{"TAB1",#N/A,TRUE,"GENERAL";"TAB2",#N/A,TRUE,"GENERAL";"TAB3",#N/A,TRUE,"GENERAL";"TAB4",#N/A,TRUE,"GENERAL";"TAB5",#N/A,TRUE,"GENERAL"}</definedName>
    <definedName name="SDFEO" localSheetId="21"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20" hidden="1">{"via1",#N/A,TRUE,"general";"via2",#N/A,TRUE,"general";"via3",#N/A,TRUE,"general"}</definedName>
    <definedName name="SDFEO" hidden="1">{"via1",#N/A,TRUE,"general";"via2",#N/A,TRUE,"general";"via3",#N/A,TRUE,"general"}</definedName>
    <definedName name="sdfg" localSheetId="21"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20" hidden="1">{"TAB1",#N/A,TRUE,"GENERAL";"TAB2",#N/A,TRUE,"GENERAL";"TAB3",#N/A,TRUE,"GENERAL";"TAB4",#N/A,TRUE,"GENERAL";"TAB5",#N/A,TRUE,"GENERAL"}</definedName>
    <definedName name="sdfg" hidden="1">{"TAB1",#N/A,TRUE,"GENERAL";"TAB2",#N/A,TRUE,"GENERAL";"TAB3",#N/A,TRUE,"GENERAL";"TAB4",#N/A,TRUE,"GENERAL";"TAB5",#N/A,TRUE,"GENERAL"}</definedName>
    <definedName name="sdfgdsfk" localSheetId="21"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20" hidden="1">{"via1",#N/A,TRUE,"general";"via2",#N/A,TRUE,"general";"via3",#N/A,TRUE,"general"}</definedName>
    <definedName name="sdfgdsfk" hidden="1">{"via1",#N/A,TRUE,"general";"via2",#N/A,TRUE,"general";"via3",#N/A,TRUE,"general"}</definedName>
    <definedName name="sdfgsg" localSheetId="21"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20" hidden="1">{"via1",#N/A,TRUE,"general";"via2",#N/A,TRUE,"general";"via3",#N/A,TRUE,"general"}</definedName>
    <definedName name="sdfgsg" hidden="1">{"via1",#N/A,TRUE,"general";"via2",#N/A,TRUE,"general";"via3",#N/A,TRUE,"general"}</definedName>
    <definedName name="SDFLJK" localSheetId="2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2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1"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20" hidden="1">{"via1",#N/A,TRUE,"general";"via2",#N/A,TRUE,"general";"via3",#N/A,TRUE,"general"}</definedName>
    <definedName name="sdfsd4" hidden="1">{"via1",#N/A,TRUE,"general";"via2",#N/A,TRUE,"general";"via3",#N/A,TRUE,"general"}</definedName>
    <definedName name="SDFSDF" localSheetId="2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20" hidden="1">{"TAB1",#N/A,TRUE,"GENERAL";"TAB2",#N/A,TRUE,"GENERAL";"TAB3",#N/A,TRUE,"GENERAL";"TAB4",#N/A,TRUE,"GENERAL";"TAB5",#N/A,TRUE,"GENERAL"}</definedName>
    <definedName name="SDFSDF" hidden="1">{"TAB1",#N/A,TRUE,"GENERAL";"TAB2",#N/A,TRUE,"GENERAL";"TAB3",#N/A,TRUE,"GENERAL";"TAB4",#N/A,TRUE,"GENERAL";"TAB5",#N/A,TRUE,"GENERAL"}</definedName>
    <definedName name="sdfsdfb" localSheetId="21"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2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20" hidden="1">{"TAB1",#N/A,TRUE,"GENERAL";"TAB2",#N/A,TRUE,"GENERAL";"TAB3",#N/A,TRUE,"GENERAL";"TAB4",#N/A,TRUE,"GENERAL";"TAB5",#N/A,TRUE,"GENERAL"}</definedName>
    <definedName name="SDFSF"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0" hidden="1">{"TAB1",#N/A,TRUE,"GENERAL";"TAB2",#N/A,TRUE,"GENERAL";"TAB3",#N/A,TRUE,"GENERAL";"TAB4",#N/A,TRUE,"GENERAL";"TAB5",#N/A,TRUE,"GENERAL"}</definedName>
    <definedName name="sdfsv"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0" hidden="1">{"TAB1",#N/A,TRUE,"GENERAL";"TAB2",#N/A,TRUE,"GENERAL";"TAB3",#N/A,TRUE,"GENERAL";"TAB4",#N/A,TRUE,"GENERAL";"TAB5",#N/A,TRUE,"GENERAL"}</definedName>
    <definedName name="sdgfd" hidden="1">{"TAB1",#N/A,TRUE,"GENERAL";"TAB2",#N/A,TRUE,"GENERAL";"TAB3",#N/A,TRUE,"GENERAL";"TAB4",#N/A,TRUE,"GENERAL";"TAB5",#N/A,TRUE,"GENERAL"}</definedName>
    <definedName name="sdgfgp" localSheetId="21"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20" hidden="1">{"via1",#N/A,TRUE,"general";"via2",#N/A,TRUE,"general";"via3",#N/A,TRUE,"general"}</definedName>
    <definedName name="sdgfgp" hidden="1">{"via1",#N/A,TRUE,"general";"via2",#N/A,TRUE,"general";"via3",#N/A,TRUE,"general"}</definedName>
    <definedName name="sdgfiu" localSheetId="21"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20" hidden="1">{"via1",#N/A,TRUE,"general";"via2",#N/A,TRUE,"general";"via3",#N/A,TRUE,"general"}</definedName>
    <definedName name="sdgfiu" hidden="1">{"via1",#N/A,TRUE,"general";"via2",#N/A,TRUE,"general";"via3",#N/A,TRUE,"general"}</definedName>
    <definedName name="sdgsd" localSheetId="2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20" hidden="1">{"TAB1",#N/A,TRUE,"GENERAL";"TAB2",#N/A,TRUE,"GENERAL";"TAB3",#N/A,TRUE,"GENERAL";"TAB4",#N/A,TRUE,"GENERAL";"TAB5",#N/A,TRUE,"GENERAL"}</definedName>
    <definedName name="sdgsd" hidden="1">{"TAB1",#N/A,TRUE,"GENERAL";"TAB2",#N/A,TRUE,"GENERAL";"TAB3",#N/A,TRUE,"GENERAL";"TAB4",#N/A,TRUE,"GENERAL";"TAB5",#N/A,TRUE,"GENERAL"}</definedName>
    <definedName name="sdgsg" localSheetId="21"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20" hidden="1">{"via1",#N/A,TRUE,"general";"via2",#N/A,TRUE,"general";"via3",#N/A,TRUE,"general"}</definedName>
    <definedName name="sdgsg" hidden="1">{"via1",#N/A,TRUE,"general";"via2",#N/A,TRUE,"general";"via3",#N/A,TRUE,"general"}</definedName>
    <definedName name="SDIKOM" localSheetId="2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20" hidden="1">{"TAB1",#N/A,TRUE,"GENERAL";"TAB2",#N/A,TRUE,"GENERAL";"TAB3",#N/A,TRUE,"GENERAL";"TAB4",#N/A,TRUE,"GENERAL";"TAB5",#N/A,TRUE,"GENERAL"}</definedName>
    <definedName name="SDIKOM" hidden="1">{"TAB1",#N/A,TRUE,"GENERAL";"TAB2",#N/A,TRUE,"GENERAL";"TAB3",#N/A,TRUE,"GENERAL";"TAB4",#N/A,TRUE,"GENERAL";"TAB5",#N/A,TRUE,"GENERAL"}</definedName>
    <definedName name="sdsdfh" localSheetId="21"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20" hidden="1">{"via1",#N/A,TRUE,"general";"via2",#N/A,TRUE,"general";"via3",#N/A,TRUE,"general"}</definedName>
    <definedName name="sdsdfh" hidden="1">{"via1",#N/A,TRUE,"general";"via2",#N/A,TRUE,"general";"via3",#N/A,TRUE,"general"}</definedName>
    <definedName name="sdsdfsdff" hidden="1">{#N/A,#N/A,TRUE,"1842CWN0"}</definedName>
    <definedName name="SECTOR" localSheetId="21">#REF!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20">#REF!</definedName>
    <definedName name="SECTOR">#REF!</definedName>
    <definedName name="SEMANA_C3">#REF!</definedName>
    <definedName name="sena">#REF!</definedName>
    <definedName name="SERO" localSheetId="21">'APU CAP #'!ERR</definedName>
    <definedName name="SERO" localSheetId="7">'APU CAP 10'!ERR</definedName>
    <definedName name="SERO" localSheetId="8">'APU CAP 11'!ERR</definedName>
    <definedName name="SERO" localSheetId="9">'APU CAP 12'!ERR</definedName>
    <definedName name="SERO" localSheetId="10">'APU CAP 13'!ERR</definedName>
    <definedName name="SERO" localSheetId="11">'APU CAP 14'!ERR</definedName>
    <definedName name="SERO" localSheetId="12">'APU CAP 15'!ERR</definedName>
    <definedName name="SERO" localSheetId="13">'APU CAP 16'!ERR</definedName>
    <definedName name="SERO" localSheetId="14">'APU CAP 17'!ERR</definedName>
    <definedName name="SERO" localSheetId="15">'APU CAP 18'!ERR</definedName>
    <definedName name="SERO" localSheetId="16">'APU CAP 19'!ERR</definedName>
    <definedName name="SERO" localSheetId="17">'APU CAP 21'!ERR</definedName>
    <definedName name="SERO" localSheetId="18">'APU CAP 22'!ERR</definedName>
    <definedName name="SERO" localSheetId="19">'APU CAP 23'!ERR</definedName>
    <definedName name="SERO" localSheetId="2">'APU CAP 3'!ERR</definedName>
    <definedName name="SERO" localSheetId="3">'APU CAP 4'!ERR</definedName>
    <definedName name="SERO" localSheetId="4">'APU CAP 5'!ERR</definedName>
    <definedName name="SERO" localSheetId="5">'APU CAP 7'!ERR</definedName>
    <definedName name="SERO" localSheetId="6">'APU CAP 8'!ERR</definedName>
    <definedName name="SERO" localSheetId="20">'APU CAP CERT'!ERR</definedName>
    <definedName name="SERO">[0]!ERR</definedName>
    <definedName name="setrj" localSheetId="21"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20" hidden="1">{"via1",#N/A,TRUE,"general";"via2",#N/A,TRUE,"general";"via3",#N/A,TRUE,"general"}</definedName>
    <definedName name="setrj" hidden="1">{"via1",#N/A,TRUE,"general";"via2",#N/A,TRUE,"general";"via3",#N/A,TRUE,"general"}</definedName>
    <definedName name="sett" localSheetId="21"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20" hidden="1">{"via1",#N/A,TRUE,"general";"via2",#N/A,TRUE,"general";"via3",#N/A,TRUE,"general"}</definedName>
    <definedName name="sett" hidden="1">{"via1",#N/A,TRUE,"general";"via2",#N/A,TRUE,"general";"via3",#N/A,TRUE,"general"}</definedName>
    <definedName name="sf">#REF!</definedName>
    <definedName name="sfasf" localSheetId="2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20" hidden="1">{"TAB1",#N/A,TRUE,"GENERAL";"TAB2",#N/A,TRUE,"GENERAL";"TAB3",#N/A,TRUE,"GENERAL";"TAB4",#N/A,TRUE,"GENERAL";"TAB5",#N/A,TRUE,"GENERAL"}</definedName>
    <definedName name="sfasf"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0" hidden="1">{"TAB1",#N/A,TRUE,"GENERAL";"TAB2",#N/A,TRUE,"GENERAL";"TAB3",#N/A,TRUE,"GENERAL";"TAB4",#N/A,TRUE,"GENERAL";"TAB5",#N/A,TRUE,"GENERAL"}</definedName>
    <definedName name="SFHSGFH" hidden="1">{"TAB1",#N/A,TRUE,"GENERAL";"TAB2",#N/A,TRUE,"GENERAL";"TAB3",#N/A,TRUE,"GENERAL";"TAB4",#N/A,TRUE,"GENERAL";"TAB5",#N/A,TRUE,"GENERAL"}</definedName>
    <definedName name="sfsd" localSheetId="21"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20" hidden="1">{"via1",#N/A,TRUE,"general";"via2",#N/A,TRUE,"general";"via3",#N/A,TRUE,"general"}</definedName>
    <definedName name="sfsd" hidden="1">{"via1",#N/A,TRUE,"general";"via2",#N/A,TRUE,"general";"via3",#N/A,TRUE,"general"}</definedName>
    <definedName name="sfsdf" localSheetId="2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20" hidden="1">{"TAB1",#N/A,TRUE,"GENERAL";"TAB2",#N/A,TRUE,"GENERAL";"TAB3",#N/A,TRUE,"GENERAL";"TAB4",#N/A,TRUE,"GENERAL";"TAB5",#N/A,TRUE,"GENERAL"}</definedName>
    <definedName name="sfsdf"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0" hidden="1">{"TAB1",#N/A,TRUE,"GENERAL";"TAB2",#N/A,TRUE,"GENERAL";"TAB3",#N/A,TRUE,"GENERAL";"TAB4",#N/A,TRUE,"GENERAL";"TAB5",#N/A,TRUE,"GENERAL"}</definedName>
    <definedName name="sfsdferg"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1">'APU CAP #'!ERR</definedName>
    <definedName name="SI" localSheetId="7">'APU CAP 10'!ERR</definedName>
    <definedName name="SI" localSheetId="8">'APU CAP 11'!ERR</definedName>
    <definedName name="SI" localSheetId="9">'APU CAP 12'!ERR</definedName>
    <definedName name="SI" localSheetId="10">'APU CAP 13'!ERR</definedName>
    <definedName name="SI" localSheetId="11">'APU CAP 14'!ERR</definedName>
    <definedName name="SI" localSheetId="12">'APU CAP 15'!ERR</definedName>
    <definedName name="SI" localSheetId="13">'APU CAP 16'!ERR</definedName>
    <definedName name="SI" localSheetId="14">'APU CAP 17'!ERR</definedName>
    <definedName name="SI" localSheetId="15">'APU CAP 18'!ERR</definedName>
    <definedName name="SI" localSheetId="16">'APU CAP 19'!ERR</definedName>
    <definedName name="SI" localSheetId="17">'APU CAP 21'!ERR</definedName>
    <definedName name="SI" localSheetId="18">'APU CAP 22'!ERR</definedName>
    <definedName name="SI" localSheetId="19">'APU CAP 23'!ERR</definedName>
    <definedName name="SI" localSheetId="2">'APU CAP 3'!ERR</definedName>
    <definedName name="SI" localSheetId="3">'APU CAP 4'!ERR</definedName>
    <definedName name="SI" localSheetId="4">'APU CAP 5'!ERR</definedName>
    <definedName name="SI" localSheetId="5">'APU CAP 7'!ERR</definedName>
    <definedName name="SI" localSheetId="6">'APU CAP 8'!ERR</definedName>
    <definedName name="SI" localSheetId="20">'APU CAP CERT'!ERR</definedName>
    <definedName name="SI">[0]!ERR</definedName>
    <definedName name="SINGOLO">#REF!</definedName>
    <definedName name="SISISIS" localSheetId="21">'APU CAP #'!ERR</definedName>
    <definedName name="SISISIS" localSheetId="7">'APU CAP 10'!ERR</definedName>
    <definedName name="SISISIS" localSheetId="8">'APU CAP 11'!ERR</definedName>
    <definedName name="SISISIS" localSheetId="9">'APU CAP 12'!ERR</definedName>
    <definedName name="SISISIS" localSheetId="10">'APU CAP 13'!ERR</definedName>
    <definedName name="SISISIS" localSheetId="11">'APU CAP 14'!ERR</definedName>
    <definedName name="SISISIS" localSheetId="12">'APU CAP 15'!ERR</definedName>
    <definedName name="SISISIS" localSheetId="13">'APU CAP 16'!ERR</definedName>
    <definedName name="SISISIS" localSheetId="14">'APU CAP 17'!ERR</definedName>
    <definedName name="SISISIS" localSheetId="15">'APU CAP 18'!ERR</definedName>
    <definedName name="SISISIS" localSheetId="16">'APU CAP 19'!ERR</definedName>
    <definedName name="SISISIS" localSheetId="17">'APU CAP 21'!ERR</definedName>
    <definedName name="SISISIS" localSheetId="18">'APU CAP 22'!ERR</definedName>
    <definedName name="SISISIS" localSheetId="19">'APU CAP 23'!ERR</definedName>
    <definedName name="SISISIS" localSheetId="2">'APU CAP 3'!ERR</definedName>
    <definedName name="SISISIS" localSheetId="3">'APU CAP 4'!ERR</definedName>
    <definedName name="SISISIS" localSheetId="4">'APU CAP 5'!ERR</definedName>
    <definedName name="SISISIS" localSheetId="5">'APU CAP 7'!ERR</definedName>
    <definedName name="SISISIS" localSheetId="6">'APU CAP 8'!ERR</definedName>
    <definedName name="SISISIS" localSheetId="20">'APU CAP CERT'!ERR</definedName>
    <definedName name="SISISIS">[0]!ERR</definedName>
    <definedName name="sklhfuahf">#REF!</definedName>
    <definedName name="Smlv">#REF!</definedName>
    <definedName name="smlv01">#REF!</definedName>
    <definedName name="smlv2001">#REF!</definedName>
    <definedName name="SMML">#REF!</definedName>
    <definedName name="SN">#REF!</definedName>
    <definedName name="SOLADO">#REF!</definedName>
    <definedName name="SOLD._4_">#REF!</definedName>
    <definedName name="SOLD._6_">#REF!</definedName>
    <definedName name="SOLD._8_">#REF!</definedName>
    <definedName name="solver_adj" localSheetId="21" hidden="1">'APU CAP #'!#REF!</definedName>
    <definedName name="solver_adj" localSheetId="7" hidden="1">'APU CAP 10'!#REF!</definedName>
    <definedName name="solver_adj" localSheetId="8" hidden="1">'APU CAP 11'!#REF!</definedName>
    <definedName name="solver_adj" localSheetId="9" hidden="1">'APU CAP 12'!#REF!</definedName>
    <definedName name="solver_adj" localSheetId="10" hidden="1">'APU CAP 13'!#REF!</definedName>
    <definedName name="solver_adj" localSheetId="11" hidden="1">'APU CAP 14'!#REF!</definedName>
    <definedName name="solver_adj" localSheetId="12" hidden="1">'APU CAP 15'!#REF!</definedName>
    <definedName name="solver_adj" localSheetId="13" hidden="1">'APU CAP 16'!#REF!</definedName>
    <definedName name="solver_adj" localSheetId="14" hidden="1">'APU CAP 17'!#REF!</definedName>
    <definedName name="solver_adj" localSheetId="15" hidden="1">'APU CAP 18'!#REF!</definedName>
    <definedName name="solver_adj" localSheetId="16" hidden="1">'APU CAP 19'!#REF!</definedName>
    <definedName name="solver_adj" localSheetId="17" hidden="1">'APU CAP 21'!#REF!</definedName>
    <definedName name="solver_adj" localSheetId="18" hidden="1">'APU CAP 22'!#REF!</definedName>
    <definedName name="solver_adj" localSheetId="19" hidden="1">'APU CAP 23'!#REF!</definedName>
    <definedName name="solver_adj" localSheetId="2" hidden="1">'APU CAP 3'!#REF!</definedName>
    <definedName name="solver_adj" localSheetId="3" hidden="1">'APU CAP 4'!#REF!</definedName>
    <definedName name="solver_adj" localSheetId="4" hidden="1">'APU CAP 5'!#REF!</definedName>
    <definedName name="solver_adj" localSheetId="5" hidden="1">'APU CAP 7'!#REF!</definedName>
    <definedName name="solver_adj" localSheetId="6" hidden="1">'APU CAP 8'!#REF!</definedName>
    <definedName name="solver_adj" localSheetId="20" hidden="1">'APU CAP CERT'!#REF!</definedName>
    <definedName name="solver_adj" localSheetId="1" hidden="1">PRESUPUESTO!#REF!</definedName>
    <definedName name="solver_cvg" localSheetId="21"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20" hidden="1">0.0001</definedName>
    <definedName name="solver_cvg" localSheetId="1" hidden="1">0.0001</definedName>
    <definedName name="solver_drv" localSheetId="21"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20" hidden="1">1</definedName>
    <definedName name="solver_drv" localSheetId="1" hidden="1">1</definedName>
    <definedName name="solver_est" localSheetId="21"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20" hidden="1">1</definedName>
    <definedName name="solver_est" localSheetId="1" hidden="1">1</definedName>
    <definedName name="solver_itr" localSheetId="21"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20" hidden="1">100</definedName>
    <definedName name="solver_itr" localSheetId="1" hidden="1">100</definedName>
    <definedName name="solver_lhs1" localSheetId="21" hidden="1">'APU CAP #'!#REF!</definedName>
    <definedName name="solver_lhs1" localSheetId="7" hidden="1">'APU CAP 10'!#REF!</definedName>
    <definedName name="solver_lhs1" localSheetId="8" hidden="1">'APU CAP 11'!#REF!</definedName>
    <definedName name="solver_lhs1" localSheetId="9" hidden="1">'APU CAP 12'!#REF!</definedName>
    <definedName name="solver_lhs1" localSheetId="10" hidden="1">'APU CAP 13'!#REF!</definedName>
    <definedName name="solver_lhs1" localSheetId="11" hidden="1">'APU CAP 14'!#REF!</definedName>
    <definedName name="solver_lhs1" localSheetId="12" hidden="1">'APU CAP 15'!#REF!</definedName>
    <definedName name="solver_lhs1" localSheetId="13" hidden="1">'APU CAP 16'!#REF!</definedName>
    <definedName name="solver_lhs1" localSheetId="14" hidden="1">'APU CAP 17'!#REF!</definedName>
    <definedName name="solver_lhs1" localSheetId="15" hidden="1">'APU CAP 18'!#REF!</definedName>
    <definedName name="solver_lhs1" localSheetId="16" hidden="1">'APU CAP 19'!#REF!</definedName>
    <definedName name="solver_lhs1" localSheetId="17" hidden="1">'APU CAP 21'!#REF!</definedName>
    <definedName name="solver_lhs1" localSheetId="18" hidden="1">'APU CAP 22'!#REF!</definedName>
    <definedName name="solver_lhs1" localSheetId="19" hidden="1">'APU CAP 23'!#REF!</definedName>
    <definedName name="solver_lhs1" localSheetId="2" hidden="1">'APU CAP 3'!#REF!</definedName>
    <definedName name="solver_lhs1" localSheetId="3" hidden="1">'APU CAP 4'!#REF!</definedName>
    <definedName name="solver_lhs1" localSheetId="4" hidden="1">'APU CAP 5'!#REF!</definedName>
    <definedName name="solver_lhs1" localSheetId="5" hidden="1">'APU CAP 7'!#REF!</definedName>
    <definedName name="solver_lhs1" localSheetId="6" hidden="1">'APU CAP 8'!#REF!</definedName>
    <definedName name="solver_lhs1" localSheetId="20" hidden="1">'APU CAP CERT'!#REF!</definedName>
    <definedName name="solver_lhs1" localSheetId="1" hidden="1">PRESUPUESTO!#REF!</definedName>
    <definedName name="solver_lin" localSheetId="21"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20" hidden="1">2</definedName>
    <definedName name="solver_lin" localSheetId="1" hidden="1">2</definedName>
    <definedName name="solver_neg" localSheetId="21"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20" hidden="1">2</definedName>
    <definedName name="solver_neg" localSheetId="1" hidden="1">2</definedName>
    <definedName name="solver_num" localSheetId="21"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20" hidden="1">1</definedName>
    <definedName name="solver_num" localSheetId="1" hidden="1">1</definedName>
    <definedName name="solver_nwt" localSheetId="21"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20" hidden="1">1</definedName>
    <definedName name="solver_nwt" localSheetId="1" hidden="1">1</definedName>
    <definedName name="solver_opt" localSheetId="21" hidden="1">'APU CAP #'!#REF!</definedName>
    <definedName name="solver_opt" localSheetId="7" hidden="1">'APU CAP 10'!#REF!</definedName>
    <definedName name="solver_opt" localSheetId="8" hidden="1">'APU CAP 11'!#REF!</definedName>
    <definedName name="solver_opt" localSheetId="9" hidden="1">'APU CAP 12'!#REF!</definedName>
    <definedName name="solver_opt" localSheetId="10" hidden="1">'APU CAP 13'!#REF!</definedName>
    <definedName name="solver_opt" localSheetId="11" hidden="1">'APU CAP 14'!#REF!</definedName>
    <definedName name="solver_opt" localSheetId="12" hidden="1">'APU CAP 15'!#REF!</definedName>
    <definedName name="solver_opt" localSheetId="13" hidden="1">'APU CAP 16'!#REF!</definedName>
    <definedName name="solver_opt" localSheetId="14" hidden="1">'APU CAP 17'!#REF!</definedName>
    <definedName name="solver_opt" localSheetId="15" hidden="1">'APU CAP 18'!#REF!</definedName>
    <definedName name="solver_opt" localSheetId="16" hidden="1">'APU CAP 19'!#REF!</definedName>
    <definedName name="solver_opt" localSheetId="17" hidden="1">'APU CAP 21'!#REF!</definedName>
    <definedName name="solver_opt" localSheetId="18" hidden="1">'APU CAP 22'!#REF!</definedName>
    <definedName name="solver_opt" localSheetId="19" hidden="1">'APU CAP 23'!#REF!</definedName>
    <definedName name="solver_opt" localSheetId="2" hidden="1">'APU CAP 3'!#REF!</definedName>
    <definedName name="solver_opt" localSheetId="3" hidden="1">'APU CAP 4'!#REF!</definedName>
    <definedName name="solver_opt" localSheetId="4" hidden="1">'APU CAP 5'!#REF!</definedName>
    <definedName name="solver_opt" localSheetId="5" hidden="1">'APU CAP 7'!#REF!</definedName>
    <definedName name="solver_opt" localSheetId="6" hidden="1">'APU CAP 8'!#REF!</definedName>
    <definedName name="solver_opt" localSheetId="20" hidden="1">'APU CAP CERT'!#REF!</definedName>
    <definedName name="solver_opt" localSheetId="1" hidden="1">PRESUPUESTO!#REF!</definedName>
    <definedName name="solver_pre" localSheetId="21"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20" hidden="1">0.000001</definedName>
    <definedName name="solver_pre" localSheetId="1" hidden="1">0.000001</definedName>
    <definedName name="solver_rel1" localSheetId="21"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20" hidden="1">2</definedName>
    <definedName name="solver_rel1" localSheetId="1" hidden="1">2</definedName>
    <definedName name="solver_rhs1" localSheetId="21" hidden="1">'APU CAP #'!#REF!</definedName>
    <definedName name="solver_rhs1" localSheetId="7" hidden="1">'APU CAP 10'!#REF!</definedName>
    <definedName name="solver_rhs1" localSheetId="8" hidden="1">'APU CAP 11'!#REF!</definedName>
    <definedName name="solver_rhs1" localSheetId="9" hidden="1">'APU CAP 12'!#REF!</definedName>
    <definedName name="solver_rhs1" localSheetId="10" hidden="1">'APU CAP 13'!#REF!</definedName>
    <definedName name="solver_rhs1" localSheetId="11" hidden="1">'APU CAP 14'!#REF!</definedName>
    <definedName name="solver_rhs1" localSheetId="12" hidden="1">'APU CAP 15'!#REF!</definedName>
    <definedName name="solver_rhs1" localSheetId="13" hidden="1">'APU CAP 16'!#REF!</definedName>
    <definedName name="solver_rhs1" localSheetId="14" hidden="1">'APU CAP 17'!#REF!</definedName>
    <definedName name="solver_rhs1" localSheetId="15" hidden="1">'APU CAP 18'!#REF!</definedName>
    <definedName name="solver_rhs1" localSheetId="16" hidden="1">'APU CAP 19'!#REF!</definedName>
    <definedName name="solver_rhs1" localSheetId="17" hidden="1">'APU CAP 21'!#REF!</definedName>
    <definedName name="solver_rhs1" localSheetId="18" hidden="1">'APU CAP 22'!#REF!</definedName>
    <definedName name="solver_rhs1" localSheetId="19" hidden="1">'APU CAP 23'!#REF!</definedName>
    <definedName name="solver_rhs1" localSheetId="2" hidden="1">'APU CAP 3'!#REF!</definedName>
    <definedName name="solver_rhs1" localSheetId="3" hidden="1">'APU CAP 4'!#REF!</definedName>
    <definedName name="solver_rhs1" localSheetId="4" hidden="1">'APU CAP 5'!#REF!</definedName>
    <definedName name="solver_rhs1" localSheetId="5" hidden="1">'APU CAP 7'!#REF!</definedName>
    <definedName name="solver_rhs1" localSheetId="6" hidden="1">'APU CAP 8'!#REF!</definedName>
    <definedName name="solver_rhs1" localSheetId="20" hidden="1">'APU CAP CERT'!#REF!</definedName>
    <definedName name="solver_rhs1" localSheetId="1" hidden="1">PRESUPUESTO!#REF!</definedName>
    <definedName name="solver_scl" localSheetId="21"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20" hidden="1">2</definedName>
    <definedName name="solver_scl" localSheetId="1" hidden="1">2</definedName>
    <definedName name="solver_sho" localSheetId="21"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20" hidden="1">2</definedName>
    <definedName name="solver_sho" localSheetId="1" hidden="1">2</definedName>
    <definedName name="solver_tim" localSheetId="21"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20" hidden="1">100</definedName>
    <definedName name="solver_tim" localSheetId="1" hidden="1">100</definedName>
    <definedName name="solver_tol" localSheetId="21"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20" hidden="1">0.05</definedName>
    <definedName name="solver_tol" localSheetId="1" hidden="1">0.05</definedName>
    <definedName name="solver_typ" localSheetId="21"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20" hidden="1">3</definedName>
    <definedName name="solver_typ" localSheetId="1" hidden="1">3</definedName>
    <definedName name="solver_val" localSheetId="21"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20" hidden="1">490454</definedName>
    <definedName name="solver_val" localSheetId="1" hidden="1">63899000000</definedName>
    <definedName name="srwrwr" localSheetId="2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20" hidden="1">{"TAB1",#N/A,TRUE,"GENERAL";"TAB2",#N/A,TRUE,"GENERAL";"TAB3",#N/A,TRUE,"GENERAL";"TAB4",#N/A,TRUE,"GENERAL";"TAB5",#N/A,TRUE,"GENERAL"}</definedName>
    <definedName name="srwrwr" hidden="1">{"TAB1",#N/A,TRUE,"GENERAL";"TAB2",#N/A,TRUE,"GENERAL";"TAB3",#N/A,TRUE,"GENERAL";"TAB4",#N/A,TRUE,"GENERAL";"TAB5",#N/A,TRUE,"GENERAL"}</definedName>
    <definedName name="SS" localSheetId="21">#REF!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20">#REF!</definedName>
    <definedName name="SS">#REF!</definedName>
    <definedName name="SS_AVG_SIZE">#REF!</definedName>
    <definedName name="SS_WELDING">#REF!</definedName>
    <definedName name="ssa">#REF!</definedName>
    <definedName name="ssh">#REF!</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20">MODULO10.auto_abrir</definedName>
    <definedName name="sss" localSheetId="23">MODULO10.auto_abrir</definedName>
    <definedName name="sss" localSheetId="25">MODULO10.auto_abrir</definedName>
    <definedName name="sss">MODULO10.auto_abrir</definedName>
    <definedName name="SSSS" localSheetId="21">'APU CAP #'!ERR</definedName>
    <definedName name="SSSS" localSheetId="7">'APU CAP 10'!ERR</definedName>
    <definedName name="SSSS" localSheetId="8">'APU CAP 11'!ERR</definedName>
    <definedName name="SSSS" localSheetId="9">'APU CAP 12'!ERR</definedName>
    <definedName name="SSSS" localSheetId="10">'APU CAP 13'!ERR</definedName>
    <definedName name="SSSS" localSheetId="11">'APU CAP 14'!ERR</definedName>
    <definedName name="SSSS" localSheetId="12">'APU CAP 15'!ERR</definedName>
    <definedName name="SSSS" localSheetId="13">'APU CAP 16'!ERR</definedName>
    <definedName name="SSSS" localSheetId="14">'APU CAP 17'!ERR</definedName>
    <definedName name="SSSS" localSheetId="15">'APU CAP 18'!ERR</definedName>
    <definedName name="SSSS" localSheetId="16">'APU CAP 19'!ERR</definedName>
    <definedName name="SSSS" localSheetId="17">'APU CAP 21'!ERR</definedName>
    <definedName name="SSSS" localSheetId="18">'APU CAP 22'!ERR</definedName>
    <definedName name="SSSS" localSheetId="19">'APU CAP 23'!ERR</definedName>
    <definedName name="SSSS" localSheetId="2">'APU CAP 3'!ERR</definedName>
    <definedName name="SSSS" localSheetId="3">'APU CAP 4'!ERR</definedName>
    <definedName name="SSSS" localSheetId="4">'APU CAP 5'!ERR</definedName>
    <definedName name="SSSS" localSheetId="5">'APU CAP 7'!ERR</definedName>
    <definedName name="SSSS" localSheetId="6">'APU CAP 8'!ERR</definedName>
    <definedName name="SSSS" localSheetId="20">'APU CAP CERT'!ERR</definedName>
    <definedName name="SSSS">[0]!ERR</definedName>
    <definedName name="sssss7" localSheetId="21"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20" hidden="1">{"via1",#N/A,TRUE,"general";"via2",#N/A,TRUE,"general";"via3",#N/A,TRUE,"general"}</definedName>
    <definedName name="sssss7" hidden="1">{"via1",#N/A,TRUE,"general";"via2",#N/A,TRUE,"general";"via3",#N/A,TRUE,"general"}</definedName>
    <definedName name="sssssa" localSheetId="2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20" hidden="1">{"TAB1",#N/A,TRUE,"GENERAL";"TAB2",#N/A,TRUE,"GENERAL";"TAB3",#N/A,TRUE,"GENERAL";"TAB4",#N/A,TRUE,"GENERAL";"TAB5",#N/A,TRUE,"GENERAL"}</definedName>
    <definedName name="sssssa" hidden="1">{"TAB1",#N/A,TRUE,"GENERAL";"TAB2",#N/A,TRUE,"GENERAL";"TAB3",#N/A,TRUE,"GENERAL";"TAB4",#N/A,TRUE,"GENERAL";"TAB5",#N/A,TRUE,"GENERAL"}</definedName>
    <definedName name="sssssy" localSheetId="21"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2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1"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2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1">#REF!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20">#REF!</definedName>
    <definedName name="Summary">#REF!</definedName>
    <definedName name="sUMMARY1">#REF!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SPENSION">#REF!</definedName>
    <definedName name="sw" localSheetId="21">'APU CAP #'!ERR</definedName>
    <definedName name="sw" localSheetId="7">'APU CAP 10'!ERR</definedName>
    <definedName name="sw" localSheetId="8">'APU CAP 11'!ERR</definedName>
    <definedName name="sw" localSheetId="9">'APU CAP 12'!ERR</definedName>
    <definedName name="sw" localSheetId="10">'APU CAP 13'!ERR</definedName>
    <definedName name="sw" localSheetId="11">'APU CAP 14'!ERR</definedName>
    <definedName name="sw" localSheetId="12">'APU CAP 15'!ERR</definedName>
    <definedName name="sw" localSheetId="13">'APU CAP 16'!ERR</definedName>
    <definedName name="sw" localSheetId="14">'APU CAP 17'!ERR</definedName>
    <definedName name="sw" localSheetId="15">'APU CAP 18'!ERR</definedName>
    <definedName name="sw" localSheetId="16">'APU CAP 19'!ERR</definedName>
    <definedName name="sw" localSheetId="17">'APU CAP 21'!ERR</definedName>
    <definedName name="sw" localSheetId="18">'APU CAP 22'!ERR</definedName>
    <definedName name="sw" localSheetId="19">'APU CAP 23'!ERR</definedName>
    <definedName name="sw" localSheetId="2">'APU CAP 3'!ERR</definedName>
    <definedName name="sw" localSheetId="3">'APU CAP 4'!ERR</definedName>
    <definedName name="sw" localSheetId="4">'APU CAP 5'!ERR</definedName>
    <definedName name="sw" localSheetId="5">'APU CAP 7'!ERR</definedName>
    <definedName name="sw" localSheetId="6">'APU CAP 8'!ERR</definedName>
    <definedName name="sw" localSheetId="20">'APU CAP CERT'!ERR</definedName>
    <definedName name="sw">[0]!ERR</definedName>
    <definedName name="swds">#REF!</definedName>
    <definedName name="swsw" localSheetId="21"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20" hidden="1">{"via1",#N/A,TRUE,"general";"via2",#N/A,TRUE,"general";"via3",#N/A,TRUE,"general"}</definedName>
    <definedName name="swsw" hidden="1">{"via1",#N/A,TRUE,"general";"via2",#N/A,TRUE,"general";"via3",#N/A,TRUE,"general"}</definedName>
    <definedName name="swsw3" localSheetId="2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2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20">Scheduled_Payment+Extra_Payment</definedName>
    <definedName name="t_1" localSheetId="23">Scheduled_Payment+Extra_Payment</definedName>
    <definedName name="t_1" localSheetId="25">Scheduled_Payment+Extra_Payment</definedName>
    <definedName name="t_1">Scheduled_Payment+Extra_Payment</definedName>
    <definedName name="t5t5" localSheetId="21"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20"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1">#REF!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20">#REF!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1">#REF!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1"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20"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1">'APU CAP #'!ERR</definedName>
    <definedName name="TER" localSheetId="7">'APU CAP 10'!ERR</definedName>
    <definedName name="TER" localSheetId="8">'APU CAP 11'!ERR</definedName>
    <definedName name="TER" localSheetId="9">'APU CAP 12'!ERR</definedName>
    <definedName name="TER" localSheetId="10">'APU CAP 13'!ERR</definedName>
    <definedName name="TER" localSheetId="11">'APU CAP 14'!ERR</definedName>
    <definedName name="TER" localSheetId="12">'APU CAP 15'!ERR</definedName>
    <definedName name="TER" localSheetId="13">'APU CAP 16'!ERR</definedName>
    <definedName name="TER" localSheetId="14">'APU CAP 17'!ERR</definedName>
    <definedName name="TER" localSheetId="15">'APU CAP 18'!ERR</definedName>
    <definedName name="TER" localSheetId="16">'APU CAP 19'!ERR</definedName>
    <definedName name="TER" localSheetId="17">'APU CAP 21'!ERR</definedName>
    <definedName name="TER" localSheetId="18">'APU CAP 22'!ERR</definedName>
    <definedName name="TER" localSheetId="19">'APU CAP 23'!ERR</definedName>
    <definedName name="TER" localSheetId="2">'APU CAP 3'!ERR</definedName>
    <definedName name="TER" localSheetId="3">'APU CAP 4'!ERR</definedName>
    <definedName name="TER" localSheetId="4">'APU CAP 5'!ERR</definedName>
    <definedName name="TER" localSheetId="5">'APU CAP 7'!ERR</definedName>
    <definedName name="TER" localSheetId="6">'APU CAP 8'!ERR</definedName>
    <definedName name="TER" localSheetId="20">'APU CAP CERT'!ERR</definedName>
    <definedName name="TER">[0]!ERR</definedName>
    <definedName name="TERM" localSheetId="21">'APU CAP #'!ERR</definedName>
    <definedName name="TERM" localSheetId="7">'APU CAP 10'!ERR</definedName>
    <definedName name="TERM" localSheetId="8">'APU CAP 11'!ERR</definedName>
    <definedName name="TERM" localSheetId="9">'APU CAP 12'!ERR</definedName>
    <definedName name="TERM" localSheetId="10">'APU CAP 13'!ERR</definedName>
    <definedName name="TERM" localSheetId="11">'APU CAP 14'!ERR</definedName>
    <definedName name="TERM" localSheetId="12">'APU CAP 15'!ERR</definedName>
    <definedName name="TERM" localSheetId="13">'APU CAP 16'!ERR</definedName>
    <definedName name="TERM" localSheetId="14">'APU CAP 17'!ERR</definedName>
    <definedName name="TERM" localSheetId="15">'APU CAP 18'!ERR</definedName>
    <definedName name="TERM" localSheetId="16">'APU CAP 19'!ERR</definedName>
    <definedName name="TERM" localSheetId="17">'APU CAP 21'!ERR</definedName>
    <definedName name="TERM" localSheetId="18">'APU CAP 22'!ERR</definedName>
    <definedName name="TERM" localSheetId="19">'APU CAP 23'!ERR</definedName>
    <definedName name="TERM" localSheetId="2">'APU CAP 3'!ERR</definedName>
    <definedName name="TERM" localSheetId="3">'APU CAP 4'!ERR</definedName>
    <definedName name="TERM" localSheetId="4">'APU CAP 5'!ERR</definedName>
    <definedName name="TERM" localSheetId="5">'APU CAP 7'!ERR</definedName>
    <definedName name="TERM" localSheetId="6">'APU CAP 8'!ERR</definedName>
    <definedName name="TERM" localSheetId="20">'APU CAP CERT'!ERR</definedName>
    <definedName name="TERM">[0]!ERR</definedName>
    <definedName name="TÉRMINOS" localSheetId="21">'APU CAP #'!ERR</definedName>
    <definedName name="TÉRMINOS" localSheetId="7">'APU CAP 10'!ERR</definedName>
    <definedName name="TÉRMINOS" localSheetId="8">'APU CAP 11'!ERR</definedName>
    <definedName name="TÉRMINOS" localSheetId="9">'APU CAP 12'!ERR</definedName>
    <definedName name="TÉRMINOS" localSheetId="10">'APU CAP 13'!ERR</definedName>
    <definedName name="TÉRMINOS" localSheetId="11">'APU CAP 14'!ERR</definedName>
    <definedName name="TÉRMINOS" localSheetId="12">'APU CAP 15'!ERR</definedName>
    <definedName name="TÉRMINOS" localSheetId="13">'APU CAP 16'!ERR</definedName>
    <definedName name="TÉRMINOS" localSheetId="14">'APU CAP 17'!ERR</definedName>
    <definedName name="TÉRMINOS" localSheetId="15">'APU CAP 18'!ERR</definedName>
    <definedName name="TÉRMINOS" localSheetId="16">'APU CAP 19'!ERR</definedName>
    <definedName name="TÉRMINOS" localSheetId="17">'APU CAP 21'!ERR</definedName>
    <definedName name="TÉRMINOS" localSheetId="18">'APU CAP 22'!ERR</definedName>
    <definedName name="TÉRMINOS" localSheetId="19">'APU CAP 23'!ERR</definedName>
    <definedName name="TÉRMINOS" localSheetId="2">'APU CAP 3'!ERR</definedName>
    <definedName name="TÉRMINOS" localSheetId="3">'APU CAP 4'!ERR</definedName>
    <definedName name="TÉRMINOS" localSheetId="4">'APU CAP 5'!ERR</definedName>
    <definedName name="TÉRMINOS" localSheetId="5">'APU CAP 7'!ERR</definedName>
    <definedName name="TÉRMINOS" localSheetId="6">'APU CAP 8'!ERR</definedName>
    <definedName name="TÉRMINOS" localSheetId="20">'APU CAP CERT'!ERR</definedName>
    <definedName name="TÉRMINOS">[0]!ERR</definedName>
    <definedName name="TERR">#REF!</definedName>
    <definedName name="tewst" localSheetId="2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20" hidden="1">{"TAB1",#N/A,TRUE,"GENERAL";"TAB2",#N/A,TRUE,"GENERAL";"TAB3",#N/A,TRUE,"GENERAL";"TAB4",#N/A,TRUE,"GENERAL";"TAB5",#N/A,TRUE,"GENERAL"}</definedName>
    <definedName name="tewst" hidden="1">{"TAB1",#N/A,TRUE,"GENERAL";"TAB2",#N/A,TRUE,"GENERAL";"TAB3",#N/A,TRUE,"GENERAL";"TAB4",#N/A,TRUE,"GENERAL";"TAB5",#N/A,TRUE,"GENERAL"}</definedName>
    <definedName name="teytrh" localSheetId="21"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20" hidden="1">{"via1",#N/A,TRUE,"general";"via2",#N/A,TRUE,"general";"via3",#N/A,TRUE,"general"}</definedName>
    <definedName name="teytrh" hidden="1">{"via1",#N/A,TRUE,"general";"via2",#N/A,TRUE,"general";"via3",#N/A,TRUE,"general"}</definedName>
    <definedName name="TGB">#REF!</definedName>
    <definedName name="TH">#REF!</definedName>
    <definedName name="thdh" localSheetId="21"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2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1"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20"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_SALARI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1">#REF!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20">#REF!</definedName>
    <definedName name="TITULO">#REF!</definedName>
    <definedName name="_xlnm.Print_Titles" localSheetId="21">'APU CAP #'!$6:$17</definedName>
    <definedName name="_xlnm.Print_Titles" localSheetId="7">'APU CAP 10'!$6:$17</definedName>
    <definedName name="_xlnm.Print_Titles" localSheetId="8">'APU CAP 11'!$6:$17</definedName>
    <definedName name="_xlnm.Print_Titles" localSheetId="9">'APU CAP 12'!$6:$17</definedName>
    <definedName name="_xlnm.Print_Titles" localSheetId="10">'APU CAP 13'!$6:$17</definedName>
    <definedName name="_xlnm.Print_Titles" localSheetId="11">'APU CAP 14'!$6:$17</definedName>
    <definedName name="_xlnm.Print_Titles" localSheetId="12">'APU CAP 15'!$6:$17</definedName>
    <definedName name="_xlnm.Print_Titles" localSheetId="13">'APU CAP 16'!$6:$17</definedName>
    <definedName name="_xlnm.Print_Titles" localSheetId="14">'APU CAP 17'!$6:$17</definedName>
    <definedName name="_xlnm.Print_Titles" localSheetId="15">'APU CAP 18'!$6:$17</definedName>
    <definedName name="_xlnm.Print_Titles" localSheetId="16">'APU CAP 19'!$6:$17</definedName>
    <definedName name="_xlnm.Print_Titles" localSheetId="17">'APU CAP 21'!$6:$17</definedName>
    <definedName name="_xlnm.Print_Titles" localSheetId="18">'APU CAP 22'!$6:$17</definedName>
    <definedName name="_xlnm.Print_Titles" localSheetId="19">'APU CAP 23'!$6:$17</definedName>
    <definedName name="_xlnm.Print_Titles" localSheetId="2">'APU CAP 3'!$6:$17</definedName>
    <definedName name="_xlnm.Print_Titles" localSheetId="3">'APU CAP 4'!$6:$17</definedName>
    <definedName name="_xlnm.Print_Titles" localSheetId="4">'APU CAP 5'!$6:$17</definedName>
    <definedName name="_xlnm.Print_Titles" localSheetId="5">'APU CAP 7'!$6:$17</definedName>
    <definedName name="_xlnm.Print_Titles" localSheetId="6">'APU CAP 8'!$6:$17</definedName>
    <definedName name="_xlnm.Print_Titles" localSheetId="20">'APU CAP CERT'!$6:$17</definedName>
    <definedName name="_xlnm.Print_Titles" localSheetId="22">EQUIPOS!$1:$13</definedName>
    <definedName name="_xlnm.Print_Titles" localSheetId="23">MATERIALES!$1:$13</definedName>
    <definedName name="_xlnm.Print_Titles" localSheetId="1">PRESUPUESTO!$10:$13</definedName>
    <definedName name="_xlnm.Print_Titles" localSheetId="25">TRANSPORTE!$1:$13</definedName>
    <definedName name="_xlnm.Print_Titles">#N/A</definedName>
    <definedName name="Títulos_a_imprimir_IM" localSheetId="21">#REF!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20">#REF!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20" hidden="1">{"TAB1",#N/A,TRUE,"GENERAL";"TAB2",#N/A,TRUE,"GENERAL";"TAB3",#N/A,TRUE,"GENERAL";"TAB4",#N/A,TRUE,"GENERAL";"TAB5",#N/A,TRUE,"GENERAL"}</definedName>
    <definedName name="tortas" hidden="1">{"TAB1",#N/A,TRUE,"GENERAL";"TAB2",#N/A,TRUE,"GENERAL";"TAB3",#N/A,TRUE,"GENERAL";"TAB4",#N/A,TRUE,"GENERAL";"TAB5",#N/A,TRUE,"GENERAL"}</definedName>
    <definedName name="tortas2" localSheetId="21"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20" hidden="1">{"via1",#N/A,TRUE,"general";"via2",#N/A,TRUE,"general";"via3",#N/A,TRUE,"general"}</definedName>
    <definedName name="tortas2" hidden="1">{"via1",#N/A,TRUE,"general";"via2",#N/A,TRUE,"general";"via3",#N/A,TRUE,"general"}</definedName>
    <definedName name="TOT">#REF!</definedName>
    <definedName name="TOTAL" localSheetId="21">#REF!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20">#REF!</definedName>
    <definedName name="TOTAL">#REF!</definedName>
    <definedName name="TOTAL_DIRECTO">#REF!</definedName>
    <definedName name="Total_Interest">#REF!</definedName>
    <definedName name="Total_Pay">#REF!</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20">Scheduled_Payment+Extra_Payment</definedName>
    <definedName name="Total_Payment" localSheetId="23">Scheduled_Payment+Extra_Payment</definedName>
    <definedName name="Total_Payment" localSheetId="25">Scheduled_Payment+Extra_Payment</definedName>
    <definedName name="Total_Payment">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20">Scheduled_Payment+Extra_Payment</definedName>
    <definedName name="Total_Payment1" localSheetId="23">Scheduled_Payment+Extra_Payment</definedName>
    <definedName name="Total_Payment1" localSheetId="25">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1"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2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NSPORTES">#REF!</definedName>
    <definedName name="TRAT" localSheetId="21">#REF!</definedName>
    <definedName name="TRAT" localSheetId="7">#REF!</definedName>
    <definedName name="TRAT" localSheetId="8">#REF!</definedName>
    <definedName name="TRAT" localSheetId="9">#REF!</definedName>
    <definedName name="TRAT" localSheetId="10">#REF!</definedName>
    <definedName name="TRAT" localSheetId="11">#REF!</definedName>
    <definedName name="TRAT" localSheetId="12">#REF!</definedName>
    <definedName name="TRAT" localSheetId="13">#REF!</definedName>
    <definedName name="TRAT" localSheetId="14">#REF!</definedName>
    <definedName name="TRAT" localSheetId="15">#REF!</definedName>
    <definedName name="TRAT" localSheetId="16">#REF!</definedName>
    <definedName name="TRAT" localSheetId="17">#REF!</definedName>
    <definedName name="TRAT" localSheetId="18">#REF!</definedName>
    <definedName name="TRAT" localSheetId="19">#REF!</definedName>
    <definedName name="TRAT" localSheetId="2">#REF!</definedName>
    <definedName name="TRAT" localSheetId="3">#REF!</definedName>
    <definedName name="TRAT" localSheetId="4">#REF!</definedName>
    <definedName name="TRAT" localSheetId="5">#REF!</definedName>
    <definedName name="TRAT" localSheetId="6">#REF!</definedName>
    <definedName name="TRAT" localSheetId="20">#REF!</definedName>
    <definedName name="TRAT">#REF!</definedName>
    <definedName name="TREM">#REF!</definedName>
    <definedName name="Trenes">#REF!</definedName>
    <definedName name="trest" localSheetId="2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20" hidden="1">{"TAB1",#N/A,TRUE,"GENERAL";"TAB2",#N/A,TRUE,"GENERAL";"TAB3",#N/A,TRUE,"GENERAL";"TAB4",#N/A,TRUE,"GENERAL";"TAB5",#N/A,TRUE,"GENERAL"}</definedName>
    <definedName name="trest" hidden="1">{"TAB1",#N/A,TRUE,"GENERAL";"TAB2",#N/A,TRUE,"GENERAL";"TAB3",#N/A,TRUE,"GENERAL";"TAB4",#N/A,TRUE,"GENERAL";"TAB5",#N/A,TRUE,"GENERAL"}</definedName>
    <definedName name="tret" localSheetId="21"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20" hidden="1">{"TAB1",#N/A,TRUE,"GENERAL";"TAB2",#N/A,TRUE,"GENERAL";"TAB3",#N/A,TRUE,"GENERAL";"TAB4",#N/A,TRUE,"GENERAL";"TAB5",#N/A,TRUE,"GENERAL"}</definedName>
    <definedName name="tret" hidden="1">{"TAB1",#N/A,TRUE,"GENERAL";"TAB2",#N/A,TRUE,"GENERAL";"TAB3",#N/A,TRUE,"GENERAL";"TAB4",#N/A,TRUE,"GENERAL";"TAB5",#N/A,TRUE,"GENERAL"}</definedName>
    <definedName name="trh" localSheetId="21"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20" hidden="1">{"via1",#N/A,TRUE,"general";"via2",#N/A,TRUE,"general";"via3",#N/A,TRUE,"general"}</definedName>
    <definedName name="trh" hidden="1">{"via1",#N/A,TRUE,"general";"via2",#N/A,TRUE,"general";"via3",#N/A,TRUE,"general"}</definedName>
    <definedName name="trhfh" localSheetId="21"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2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1"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20" hidden="1">{"via1",#N/A,TRUE,"general";"via2",#N/A,TRUE,"general";"via3",#N/A,TRUE,"general"}</definedName>
    <definedName name="trjfgjh" hidden="1">{"via1",#N/A,TRUE,"general";"via2",#N/A,TRUE,"general";"via3",#N/A,TRUE,"general"}</definedName>
    <definedName name="TRM">#REF!</definedName>
    <definedName name="tru" localSheetId="21"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20" hidden="1">{"via1",#N/A,TRUE,"general";"via2",#N/A,TRUE,"general";"via3",#N/A,TRUE,"general"}</definedName>
    <definedName name="tru" hidden="1">{"via1",#N/A,TRUE,"general";"via2",#N/A,TRUE,"general";"via3",#N/A,TRUE,"general"}</definedName>
    <definedName name="truds" localSheetId="21"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20" hidden="1">{"via1",#N/A,TRUE,"general";"via2",#N/A,TRUE,"general";"via3",#N/A,TRUE,"general"}</definedName>
    <definedName name="truds" hidden="1">{"via1",#N/A,TRUE,"general";"via2",#N/A,TRUE,"general";"via3",#N/A,TRUE,"general"}</definedName>
    <definedName name="trutu" localSheetId="21"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20" hidden="1">{"via1",#N/A,TRUE,"general";"via2",#N/A,TRUE,"general";"via3",#N/A,TRUE,"general"}</definedName>
    <definedName name="trutu" hidden="1">{"via1",#N/A,TRUE,"general";"via2",#N/A,TRUE,"general";"via3",#N/A,TRUE,"general"}</definedName>
    <definedName name="trydfg" localSheetId="21"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20" hidden="1">{"via1",#N/A,TRUE,"general";"via2",#N/A,TRUE,"general";"via3",#N/A,TRUE,"general"}</definedName>
    <definedName name="trydfg" hidden="1">{"via1",#N/A,TRUE,"general";"via2",#N/A,TRUE,"general";"via3",#N/A,TRUE,"general"}</definedName>
    <definedName name="trydtrygf" localSheetId="21"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20" hidden="1">{"via1",#N/A,TRUE,"general";"via2",#N/A,TRUE,"general";"via3",#N/A,TRUE,"general"}</definedName>
    <definedName name="trydtrygf" hidden="1">{"via1",#N/A,TRUE,"general";"via2",#N/A,TRUE,"general";"via3",#N/A,TRUE,"general"}</definedName>
    <definedName name="tryery" localSheetId="2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20" hidden="1">{"TAB1",#N/A,TRUE,"GENERAL";"TAB2",#N/A,TRUE,"GENERAL";"TAB3",#N/A,TRUE,"GENERAL";"TAB4",#N/A,TRUE,"GENERAL";"TAB5",#N/A,TRUE,"GENERAL"}</definedName>
    <definedName name="tryery"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0" hidden="1">{"TAB1",#N/A,TRUE,"GENERAL";"TAB2",#N/A,TRUE,"GENERAL";"TAB3",#N/A,TRUE,"GENERAL";"TAB4",#N/A,TRUE,"GENERAL";"TAB5",#N/A,TRUE,"GENERAL"}</definedName>
    <definedName name="tryi6" hidden="1">{"TAB1",#N/A,TRUE,"GENERAL";"TAB2",#N/A,TRUE,"GENERAL";"TAB3",#N/A,TRUE,"GENERAL";"TAB4",#N/A,TRUE,"GENERAL";"TAB5",#N/A,TRUE,"GENERAL"}</definedName>
    <definedName name="tryrth" localSheetId="21"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20" hidden="1">{"via1",#N/A,TRUE,"general";"via2",#N/A,TRUE,"general";"via3",#N/A,TRUE,"general"}</definedName>
    <definedName name="tryrth" hidden="1">{"via1",#N/A,TRUE,"general";"via2",#N/A,TRUE,"general";"via3",#N/A,TRUE,"general"}</definedName>
    <definedName name="tsert" localSheetId="2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20" hidden="1">{"TAB1",#N/A,TRUE,"GENERAL";"TAB2",#N/A,TRUE,"GENERAL";"TAB3",#N/A,TRUE,"GENERAL";"TAB4",#N/A,TRUE,"GENERAL";"TAB5",#N/A,TRUE,"GENERAL"}</definedName>
    <definedName name="tsert" hidden="1">{"TAB1",#N/A,TRUE,"GENERAL";"TAB2",#N/A,TRUE,"GENERAL";"TAB3",#N/A,TRUE,"GENERAL";"TAB4",#N/A,TRUE,"GENERAL";"TAB5",#N/A,TRUE,"GENERAL"}</definedName>
    <definedName name="TtCD" localSheetId="21">#REF!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20">#REF!</definedName>
    <definedName name="TtCD">#REF!</definedName>
    <definedName name="TTR" localSheetId="21"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20" hidden="1">{"via1",#N/A,TRUE,"general";"via2",#N/A,TRUE,"general";"via3",#N/A,TRUE,"general"}</definedName>
    <definedName name="TTR" hidden="1">{"via1",#N/A,TRUE,"general";"via2",#N/A,TRUE,"general";"via3",#N/A,TRUE,"general"}</definedName>
    <definedName name="ttrff" localSheetId="21"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20" hidden="1">{"via1",#N/A,TRUE,"general";"via2",#N/A,TRUE,"general";"via3",#N/A,TRUE,"general"}</definedName>
    <definedName name="ttrff" hidden="1">{"via1",#N/A,TRUE,"general";"via2",#N/A,TRUE,"general";"via3",#N/A,TRUE,"general"}</definedName>
    <definedName name="ttt" localSheetId="21"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20" hidden="1">{"TAB1",#N/A,TRUE,"GENERAL";"TAB2",#N/A,TRUE,"GENERAL";"TAB3",#N/A,TRUE,"GENERAL";"TAB4",#N/A,TRUE,"GENERAL";"TAB5",#N/A,TRUE,"GENERAL"}</definedName>
    <definedName name="ttt" hidden="1">{"TAB1",#N/A,TRUE,"GENERAL";"TAB2",#N/A,TRUE,"GENERAL";"TAB3",#N/A,TRUE,"GENERAL";"TAB4",#N/A,TRUE,"GENERAL";"TAB5",#N/A,TRUE,"GENERAL"}</definedName>
    <definedName name="tttt7" localSheetId="21"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20" hidden="1">{"via1",#N/A,TRUE,"general";"via2",#N/A,TRUE,"general";"via3",#N/A,TRUE,"general"}</definedName>
    <definedName name="tttt7" hidden="1">{"via1",#N/A,TRUE,"general";"via2",#N/A,TRUE,"general";"via3",#N/A,TRUE,"general"}</definedName>
    <definedName name="tttthy" localSheetId="2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20" hidden="1">{"TAB1",#N/A,TRUE,"GENERAL";"TAB2",#N/A,TRUE,"GENERAL";"TAB3",#N/A,TRUE,"GENERAL";"TAB4",#N/A,TRUE,"GENERAL";"TAB5",#N/A,TRUE,"GENERAL"}</definedName>
    <definedName name="tttthy" hidden="1">{"TAB1",#N/A,TRUE,"GENERAL";"TAB2",#N/A,TRUE,"GENERAL";"TAB3",#N/A,TRUE,"GENERAL";"TAB4",#N/A,TRUE,"GENERAL";"TAB5",#N/A,TRUE,"GENERAL"}</definedName>
    <definedName name="ttttr" localSheetId="21"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20" hidden="1">{"via1",#N/A,TRUE,"general";"via2",#N/A,TRUE,"general";"via3",#N/A,TRUE,"general"}</definedName>
    <definedName name="ttttr" hidden="1">{"via1",#N/A,TRUE,"general";"via2",#N/A,TRUE,"general";"via3",#N/A,TRUE,"general"}</definedName>
    <definedName name="ttttt" localSheetId="2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20" hidden="1">{"TAB1",#N/A,TRUE,"GENERAL";"TAB2",#N/A,TRUE,"GENERAL";"TAB3",#N/A,TRUE,"GENERAL";"TAB4",#N/A,TRUE,"GENERAL";"TAB5",#N/A,TRUE,"GENERAL"}</definedName>
    <definedName name="ttttt" hidden="1">{"TAB1",#N/A,TRUE,"GENERAL";"TAB2",#N/A,TRUE,"GENERAL";"TAB3",#N/A,TRUE,"GENERAL";"TAB4",#N/A,TRUE,"GENERAL";"TAB5",#N/A,TRUE,"GENERAL"}</definedName>
    <definedName name="tu" localSheetId="21"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2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1"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20" hidden="1">{"TAB1",#N/A,TRUE,"GENERAL";"TAB2",#N/A,TRUE,"GENERAL";"TAB3",#N/A,TRUE,"GENERAL";"TAB4",#N/A,TRUE,"GENERAL";"TAB5",#N/A,TRUE,"GENERAL"}</definedName>
    <definedName name="tur" hidden="1">{"TAB1",#N/A,TRUE,"GENERAL";"TAB2",#N/A,TRUE,"GENERAL";"TAB3",#N/A,TRUE,"GENERAL";"TAB4",#N/A,TRUE,"GENERAL";"TAB5",#N/A,TRUE,"GENERAL"}</definedName>
    <definedName name="turu" localSheetId="21"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20"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1"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20" hidden="1">{"TAB1",#N/A,TRUE,"GENERAL";"TAB2",#N/A,TRUE,"GENERAL";"TAB3",#N/A,TRUE,"GENERAL";"TAB4",#N/A,TRUE,"GENERAL";"TAB5",#N/A,TRUE,"GENERAL"}</definedName>
    <definedName name="twer" hidden="1">{"TAB1",#N/A,TRUE,"GENERAL";"TAB2",#N/A,TRUE,"GENERAL";"TAB3",#N/A,TRUE,"GENERAL";"TAB4",#N/A,TRUE,"GENERAL";"TAB5",#N/A,TRUE,"GENERAL"}</definedName>
    <definedName name="twet" localSheetId="21"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20" hidden="1">{"TAB1",#N/A,TRUE,"GENERAL";"TAB2",#N/A,TRUE,"GENERAL";"TAB3",#N/A,TRUE,"GENERAL";"TAB4",#N/A,TRUE,"GENERAL";"TAB5",#N/A,TRUE,"GENERAL"}</definedName>
    <definedName name="twet" hidden="1">{"TAB1",#N/A,TRUE,"GENERAL";"TAB2",#N/A,TRUE,"GENERAL";"TAB3",#N/A,TRUE,"GENERAL";"TAB4",#N/A,TRUE,"GENERAL";"TAB5",#N/A,TRUE,"GENERAL"}</definedName>
    <definedName name="ty" localSheetId="21"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20" hidden="1">{"via1",#N/A,TRUE,"general";"via2",#N/A,TRUE,"general";"via3",#N/A,TRUE,"general"}</definedName>
    <definedName name="ty" hidden="1">{"via1",#N/A,TRUE,"general";"via2",#N/A,TRUE,"general";"via3",#N/A,TRUE,"general"}</definedName>
    <definedName name="tyery" localSheetId="21"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20" hidden="1">{"via1",#N/A,TRUE,"general";"via2",#N/A,TRUE,"general";"via3",#N/A,TRUE,"general"}</definedName>
    <definedName name="tyery" hidden="1">{"via1",#N/A,TRUE,"general";"via2",#N/A,TRUE,"general";"via3",#N/A,TRUE,"general"}</definedName>
    <definedName name="tyj" localSheetId="21"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20" hidden="1">{"TAB1",#N/A,TRUE,"GENERAL";"TAB2",#N/A,TRUE,"GENERAL";"TAB3",#N/A,TRUE,"GENERAL";"TAB4",#N/A,TRUE,"GENERAL";"TAB5",#N/A,TRUE,"GENERAL"}</definedName>
    <definedName name="tyj"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0" hidden="1">{"TAB1",#N/A,TRUE,"GENERAL";"TAB2",#N/A,TRUE,"GENERAL";"TAB3",#N/A,TRUE,"GENERAL";"TAB4",#N/A,TRUE,"GENERAL";"TAB5",#N/A,TRUE,"GENERAL"}</definedName>
    <definedName name="tyjtyj"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hidden="1">{"TAB1",#N/A,TRUE,"GENERAL";"TAB2",#N/A,TRUE,"GENERAL";"TAB3",#N/A,TRUE,"GENERAL";"TAB4",#N/A,TRUE,"GENERAL";"TAB5",#N/A,TRUE,"GENERAL"}</definedName>
    <definedName name="tyk" localSheetId="21"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20" hidden="1">{"via1",#N/A,TRUE,"general";"via2",#N/A,TRUE,"general";"via3",#N/A,TRUE,"general"}</definedName>
    <definedName name="tyk" hidden="1">{"via1",#N/A,TRUE,"general";"via2",#N/A,TRUE,"general";"via3",#N/A,TRUE,"general"}</definedName>
    <definedName name="tym" localSheetId="21"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20" hidden="1">{"via1",#N/A,TRUE,"general";"via2",#N/A,TRUE,"general";"via3",#N/A,TRUE,"general"}</definedName>
    <definedName name="tym" hidden="1">{"via1",#N/A,TRUE,"general";"via2",#N/A,TRUE,"general";"via3",#N/A,TRUE,"general"}</definedName>
    <definedName name="tyr" localSheetId="21"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20" hidden="1">{"via1",#N/A,TRUE,"general";"via2",#N/A,TRUE,"general";"via3",#N/A,TRUE,"general"}</definedName>
    <definedName name="tyr" hidden="1">{"via1",#N/A,TRUE,"general";"via2",#N/A,TRUE,"general";"via3",#N/A,TRUE,"general"}</definedName>
    <definedName name="tytgfhgfh" localSheetId="2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20" hidden="1">{"TAB1",#N/A,TRUE,"GENERAL";"TAB2",#N/A,TRUE,"GENERAL";"TAB3",#N/A,TRUE,"GENERAL";"TAB4",#N/A,TRUE,"GENERAL";"TAB5",#N/A,TRUE,"GENERAL"}</definedName>
    <definedName name="tytgfhgfh" hidden="1">{"TAB1",#N/A,TRUE,"GENERAL";"TAB2",#N/A,TRUE,"GENERAL";"TAB3",#N/A,TRUE,"GENERAL";"TAB4",#N/A,TRUE,"GENERAL";"TAB5",#N/A,TRUE,"GENERAL"}</definedName>
    <definedName name="tyty" localSheetId="21"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20" hidden="1">{"TAB1",#N/A,TRUE,"GENERAL";"TAB2",#N/A,TRUE,"GENERAL";"TAB3",#N/A,TRUE,"GENERAL";"TAB4",#N/A,TRUE,"GENERAL";"TAB5",#N/A,TRUE,"GENERAL"}</definedName>
    <definedName name="tyty"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0" hidden="1">{"TAB1",#N/A,TRUE,"GENERAL";"TAB2",#N/A,TRUE,"GENERAL";"TAB3",#N/A,TRUE,"GENERAL";"TAB4",#N/A,TRUE,"GENERAL";"TAB5",#N/A,TRUE,"GENERAL"}</definedName>
    <definedName name="TYUIYI"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0" hidden="1">{"TAB1",#N/A,TRUE,"GENERAL";"TAB2",#N/A,TRUE,"GENERAL";"TAB3",#N/A,TRUE,"GENERAL";"TAB4",#N/A,TRUE,"GENERAL";"TAB5",#N/A,TRUE,"GENERAL"}</definedName>
    <definedName name="tyujh"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0" hidden="1">{"TAB1",#N/A,TRUE,"GENERAL";"TAB2",#N/A,TRUE,"GENERAL";"TAB3",#N/A,TRUE,"GENERAL";"TAB4",#N/A,TRUE,"GENERAL";"TAB5",#N/A,TRUE,"GENERAL"}</definedName>
    <definedName name="tyuty" hidden="1">{"TAB1",#N/A,TRUE,"GENERAL";"TAB2",#N/A,TRUE,"GENERAL";"TAB3",#N/A,TRUE,"GENERAL";"TAB4",#N/A,TRUE,"GENERAL";"TAB5",#N/A,TRUE,"GENERAL"}</definedName>
    <definedName name="tyutyu" localSheetId="21"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20" hidden="1">{"via1",#N/A,TRUE,"general";"via2",#N/A,TRUE,"general";"via3",#N/A,TRUE,"general"}</definedName>
    <definedName name="tyutyu" hidden="1">{"via1",#N/A,TRUE,"general";"via2",#N/A,TRUE,"general";"via3",#N/A,TRUE,"general"}</definedName>
    <definedName name="tyxg" localSheetId="21"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20" hidden="1">{"via1",#N/A,TRUE,"general";"via2",#N/A,TRUE,"general";"via3",#N/A,TRUE,"general"}</definedName>
    <definedName name="tyxg" hidden="1">{"via1",#N/A,TRUE,"general";"via2",#N/A,TRUE,"general";"via3",#N/A,TRUE,"general"}</definedName>
    <definedName name="U" localSheetId="21">#REF!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#REF!</definedName>
    <definedName name="U" localSheetId="3">#REF!</definedName>
    <definedName name="U" localSheetId="4">#REF!</definedName>
    <definedName name="U" localSheetId="5">#REF!</definedName>
    <definedName name="U" localSheetId="6">#REF!</definedName>
    <definedName name="U" localSheetId="20">#REF!</definedName>
    <definedName name="U">#REF!</definedName>
    <definedName name="u3u" localSheetId="21"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20" hidden="1">{"TAB1",#N/A,TRUE,"GENERAL";"TAB2",#N/A,TRUE,"GENERAL";"TAB3",#N/A,TRUE,"GENERAL";"TAB4",#N/A,TRUE,"GENERAL";"TAB5",#N/A,TRUE,"GENERAL"}</definedName>
    <definedName name="u3u" hidden="1">{"TAB1",#N/A,TRUE,"GENERAL";"TAB2",#N/A,TRUE,"GENERAL";"TAB3",#N/A,TRUE,"GENERAL";"TAB4",#N/A,TRUE,"GENERAL";"TAB5",#N/A,TRUE,"GENERAL"}</definedName>
    <definedName name="u7u7" localSheetId="21"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20"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 localSheetId="21">#REF!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20">#REF!</definedName>
    <definedName name="Ubicación">#REF!</definedName>
    <definedName name="UFrm2InUse">1</definedName>
    <definedName name="UI" localSheetId="21"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20" hidden="1">{"via1",#N/A,TRUE,"general";"via2",#N/A,TRUE,"general";"via3",#N/A,TRUE,"general"}</definedName>
    <definedName name="UI" hidden="1">{"via1",#N/A,TRUE,"general";"via2",#N/A,TRUE,"general";"via3",#N/A,TRUE,"general"}</definedName>
    <definedName name="UIC">#REF!</definedName>
    <definedName name="uijhj" localSheetId="21"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20" hidden="1">{"via1",#N/A,TRUE,"general";"via2",#N/A,TRUE,"general";"via3",#N/A,TRUE,"general"}</definedName>
    <definedName name="uijhj" hidden="1">{"via1",#N/A,TRUE,"general";"via2",#N/A,TRUE,"general";"via3",#N/A,TRUE,"general"}</definedName>
    <definedName name="uio" localSheetId="21"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20" hidden="1">{"TAB1",#N/A,TRUE,"GENERAL";"TAB2",#N/A,TRUE,"GENERAL";"TAB3",#N/A,TRUE,"GENERAL";"TAB4",#N/A,TRUE,"GENERAL";"TAB5",#N/A,TRUE,"GENERAL"}</definedName>
    <definedName name="uio" hidden="1">{"TAB1",#N/A,TRUE,"GENERAL";"TAB2",#N/A,TRUE,"GENERAL";"TAB3",#N/A,TRUE,"GENERAL";"TAB4",#N/A,TRUE,"GENERAL";"TAB5",#N/A,TRUE,"GENERAL"}</definedName>
    <definedName name="uiou" localSheetId="21"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20" hidden="1">{"TAB1",#N/A,TRUE,"GENERAL";"TAB2",#N/A,TRUE,"GENERAL";"TAB3",#N/A,TRUE,"GENERAL";"TAB4",#N/A,TRUE,"GENERAL";"TAB5",#N/A,TRUE,"GENERAL"}</definedName>
    <definedName name="uiou" hidden="1">{"TAB1",#N/A,TRUE,"GENERAL";"TAB2",#N/A,TRUE,"GENERAL";"TAB3",#N/A,TRUE,"GENERAL";"TAB4",#N/A,TRUE,"GENERAL";"TAB5",#N/A,TRUE,"GENERAL"}</definedName>
    <definedName name="uir" localSheetId="21"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20" hidden="1">{"via1",#N/A,TRUE,"general";"via2",#N/A,TRUE,"general";"via3",#N/A,TRUE,"general"}</definedName>
    <definedName name="uir" hidden="1">{"via1",#N/A,TRUE,"general";"via2",#N/A,TRUE,"general";"via3",#N/A,TRUE,"general"}</definedName>
    <definedName name="uituii" localSheetId="2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20" hidden="1">{"TAB1",#N/A,TRUE,"GENERAL";"TAB2",#N/A,TRUE,"GENERAL";"TAB3",#N/A,TRUE,"GENERAL";"TAB4",#N/A,TRUE,"GENERAL";"TAB5",#N/A,TRUE,"GENERAL"}</definedName>
    <definedName name="uituii" hidden="1">{"TAB1",#N/A,TRUE,"GENERAL";"TAB2",#N/A,TRUE,"GENERAL";"TAB3",#N/A,TRUE,"GENERAL";"TAB4",#N/A,TRUE,"GENERAL";"TAB5",#N/A,TRUE,"GENERAL"}</definedName>
    <definedName name="uityjj" localSheetId="21"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20" hidden="1">{"via1",#N/A,TRUE,"general";"via2",#N/A,TRUE,"general";"via3",#N/A,TRUE,"general"}</definedName>
    <definedName name="uityjj" hidden="1">{"via1",#N/A,TRUE,"general";"via2",#N/A,TRUE,"general";"via3",#N/A,TRUE,"general"}</definedName>
    <definedName name="uiufgj" localSheetId="2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20" hidden="1">{"TAB1",#N/A,TRUE,"GENERAL";"TAB2",#N/A,TRUE,"GENERAL";"TAB3",#N/A,TRUE,"GENERAL";"TAB4",#N/A,TRUE,"GENERAL";"TAB5",#N/A,TRUE,"GENERAL"}</definedName>
    <definedName name="uiufgj"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#REF!</definedName>
    <definedName name="unidades">#REF!</definedName>
    <definedName name="UNIT">#REF!</definedName>
    <definedName name="UNITARIO">#REF!</definedName>
    <definedName name="Unitarios" localSheetId="21">#REF!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20">#REF!</definedName>
    <definedName name="Unitarios">#REF!</definedName>
    <definedName name="unj" hidden="1">#REF!</definedName>
    <definedName name="uno" localSheetId="21">'APU CAP #'!ERR</definedName>
    <definedName name="uno" localSheetId="7">'APU CAP 10'!ERR</definedName>
    <definedName name="uno" localSheetId="8">'APU CAP 11'!ERR</definedName>
    <definedName name="uno" localSheetId="9">'APU CAP 12'!ERR</definedName>
    <definedName name="uno" localSheetId="10">'APU CAP 13'!ERR</definedName>
    <definedName name="uno" localSheetId="11">'APU CAP 14'!ERR</definedName>
    <definedName name="uno" localSheetId="12">'APU CAP 15'!ERR</definedName>
    <definedName name="uno" localSheetId="13">'APU CAP 16'!ERR</definedName>
    <definedName name="uno" localSheetId="14">'APU CAP 17'!ERR</definedName>
    <definedName name="uno" localSheetId="15">'APU CAP 18'!ERR</definedName>
    <definedName name="uno" localSheetId="16">'APU CAP 19'!ERR</definedName>
    <definedName name="uno" localSheetId="17">'APU CAP 21'!ERR</definedName>
    <definedName name="uno" localSheetId="18">'APU CAP 22'!ERR</definedName>
    <definedName name="uno" localSheetId="19">'APU CAP 23'!ERR</definedName>
    <definedName name="uno" localSheetId="2">'APU CAP 3'!ERR</definedName>
    <definedName name="uno" localSheetId="3">'APU CAP 4'!ERR</definedName>
    <definedName name="uno" localSheetId="4">'APU CAP 5'!ERR</definedName>
    <definedName name="uno" localSheetId="5">'APU CAP 7'!ERR</definedName>
    <definedName name="uno" localSheetId="6">'APU CAP 8'!ERR</definedName>
    <definedName name="uno" localSheetId="20">'APU CAP CERT'!ERR</definedName>
    <definedName name="uno">[0]!ERR</definedName>
    <definedName name="UO" localSheetId="7">#REF!</definedName>
    <definedName name="UO" localSheetId="8">#REF!</definedName>
    <definedName name="UO" localSheetId="9">#REF!</definedName>
    <definedName name="UO" localSheetId="10">#REF!</definedName>
    <definedName name="UO" localSheetId="11">#REF!</definedName>
    <definedName name="UO" localSheetId="12">#REF!</definedName>
    <definedName name="UO" localSheetId="13">#REF!</definedName>
    <definedName name="UO" localSheetId="14">#REF!</definedName>
    <definedName name="UO" localSheetId="15">#REF!</definedName>
    <definedName name="UO" localSheetId="16">#REF!</definedName>
    <definedName name="UO" localSheetId="17">#REF!</definedName>
    <definedName name="UO" localSheetId="18">#REF!</definedName>
    <definedName name="UO" localSheetId="19">#REF!</definedName>
    <definedName name="UO" localSheetId="2">#REF!</definedName>
    <definedName name="UO" localSheetId="3">#REF!</definedName>
    <definedName name="UO" localSheetId="4">#REF!</definedName>
    <definedName name="UO" localSheetId="5">#REF!</definedName>
    <definedName name="UO" localSheetId="6">#REF!</definedName>
    <definedName name="UO" localSheetId="20">#REF!</definedName>
    <definedName name="UO" localSheetId="23">#REF!</definedName>
    <definedName name="UO" localSheetId="25">#REF!</definedName>
    <definedName name="UO">#REF!</definedName>
    <definedName name="UOUIV" localSheetId="2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20" hidden="1">{"TAB1",#N/A,TRUE,"GENERAL";"TAB2",#N/A,TRUE,"GENERAL";"TAB3",#N/A,TRUE,"GENERAL";"TAB4",#N/A,TRUE,"GENERAL";"TAB5",#N/A,TRUE,"GENERAL"}</definedName>
    <definedName name="UOUIV" hidden="1">{"TAB1",#N/A,TRUE,"GENERAL";"TAB2",#N/A,TRUE,"GENERAL";"TAB3",#N/A,TRUE,"GENERAL";"TAB4",#N/A,TRUE,"GENERAL";"TAB5",#N/A,TRUE,"GENERAL"}</definedName>
    <definedName name="uriel" localSheetId="21">'APU CAP #'!ERR</definedName>
    <definedName name="uriel" localSheetId="7">'APU CAP 10'!ERR</definedName>
    <definedName name="uriel" localSheetId="8">'APU CAP 11'!ERR</definedName>
    <definedName name="uriel" localSheetId="9">'APU CAP 12'!ERR</definedName>
    <definedName name="uriel" localSheetId="10">'APU CAP 13'!ERR</definedName>
    <definedName name="uriel" localSheetId="11">'APU CAP 14'!ERR</definedName>
    <definedName name="uriel" localSheetId="12">'APU CAP 15'!ERR</definedName>
    <definedName name="uriel" localSheetId="13">'APU CAP 16'!ERR</definedName>
    <definedName name="uriel" localSheetId="14">'APU CAP 17'!ERR</definedName>
    <definedName name="uriel" localSheetId="15">'APU CAP 18'!ERR</definedName>
    <definedName name="uriel" localSheetId="16">'APU CAP 19'!ERR</definedName>
    <definedName name="uriel" localSheetId="17">'APU CAP 21'!ERR</definedName>
    <definedName name="uriel" localSheetId="18">'APU CAP 22'!ERR</definedName>
    <definedName name="uriel" localSheetId="19">'APU CAP 23'!ERR</definedName>
    <definedName name="uriel" localSheetId="2">'APU CAP 3'!ERR</definedName>
    <definedName name="uriel" localSheetId="3">'APU CAP 4'!ERR</definedName>
    <definedName name="uriel" localSheetId="4">'APU CAP 5'!ERR</definedName>
    <definedName name="uriel" localSheetId="5">'APU CAP 7'!ERR</definedName>
    <definedName name="uriel" localSheetId="6">'APU CAP 8'!ERR</definedName>
    <definedName name="uriel" localSheetId="20">'APU CAP CERT'!ERR</definedName>
    <definedName name="uriel">[0]!ERR</definedName>
    <definedName name="uryur" localSheetId="2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2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1"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20" hidden="1">{"TAB1",#N/A,TRUE,"GENERAL";"TAB2",#N/A,TRUE,"GENERAL";"TAB3",#N/A,TRUE,"GENERAL";"TAB4",#N/A,TRUE,"GENERAL";"TAB5",#N/A,TRUE,"GENERAL"}</definedName>
    <definedName name="uu" hidden="1">{"TAB1",#N/A,TRUE,"GENERAL";"TAB2",#N/A,TRUE,"GENERAL";"TAB3",#N/A,TRUE,"GENERAL";"TAB4",#N/A,TRUE,"GENERAL";"TAB5",#N/A,TRUE,"GENERAL"}</definedName>
    <definedName name="uuu" localSheetId="21"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20" hidden="1">{"TAB1",#N/A,TRUE,"GENERAL";"TAB2",#N/A,TRUE,"GENERAL";"TAB3",#N/A,TRUE,"GENERAL";"TAB4",#N/A,TRUE,"GENERAL";"TAB5",#N/A,TRUE,"GENERAL"}</definedName>
    <definedName name="uuu"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0" hidden="1">{"TAB1",#N/A,TRUE,"GENERAL";"TAB2",#N/A,TRUE,"GENERAL";"TAB3",#N/A,TRUE,"GENERAL";"TAB4",#N/A,TRUE,"GENERAL";"TAB5",#N/A,TRUE,"GENERAL"}</definedName>
    <definedName name="uuuuo" hidden="1">{"TAB1",#N/A,TRUE,"GENERAL";"TAB2",#N/A,TRUE,"GENERAL";"TAB3",#N/A,TRUE,"GENERAL";"TAB4",#N/A,TRUE,"GENERAL";"TAB5",#N/A,TRUE,"GENERAL"}</definedName>
    <definedName name="uuuuuj" localSheetId="21"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20" hidden="1">{"via1",#N/A,TRUE,"general";"via2",#N/A,TRUE,"general";"via3",#N/A,TRUE,"general"}</definedName>
    <definedName name="uuuuuj" hidden="1">{"via1",#N/A,TRUE,"general";"via2",#N/A,TRUE,"general";"via3",#N/A,TRUE,"general"}</definedName>
    <definedName name="uv">375000</definedName>
    <definedName name="uwkap" localSheetId="2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20" hidden="1">{"TAB1",#N/A,TRUE,"GENERAL";"TAB2",#N/A,TRUE,"GENERAL";"TAB3",#N/A,TRUE,"GENERAL";"TAB4",#N/A,TRUE,"GENERAL";"TAB5",#N/A,TRUE,"GENERAL"}</definedName>
    <definedName name="uwkap"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0" hidden="1">{"TAB1",#N/A,TRUE,"GENERAL";"TAB2",#N/A,TRUE,"GENERAL";"TAB3",#N/A,TRUE,"GENERAL";"TAB4",#N/A,TRUE,"GENERAL";"TAB5",#N/A,TRUE,"GENERAL"}</definedName>
    <definedName name="uyiyiy" hidden="1">{"TAB1",#N/A,TRUE,"GENERAL";"TAB2",#N/A,TRUE,"GENERAL";"TAB3",#N/A,TRUE,"GENERAL";"TAB4",#N/A,TRUE,"GENERAL";"TAB5",#N/A,TRUE,"GENERAL"}</definedName>
    <definedName name="uytu" localSheetId="21"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20" hidden="1">{"TAB1",#N/A,TRUE,"GENERAL";"TAB2",#N/A,TRUE,"GENERAL";"TAB3",#N/A,TRUE,"GENERAL";"TAB4",#N/A,TRUE,"GENERAL";"TAB5",#N/A,TRUE,"GENERAL"}</definedName>
    <definedName name="uytu" hidden="1">{"TAB1",#N/A,TRUE,"GENERAL";"TAB2",#N/A,TRUE,"GENERAL";"TAB3",#N/A,TRUE,"GENERAL";"TAB4",#N/A,TRUE,"GENERAL";"TAB5",#N/A,TRUE,"GENERAL"}</definedName>
    <definedName name="uyur" localSheetId="21"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20" hidden="1">{"via1",#N/A,TRUE,"general";"via2",#N/A,TRUE,"general";"via3",#N/A,TRUE,"general"}</definedName>
    <definedName name="uyur" hidden="1">{"via1",#N/A,TRUE,"general";"via2",#N/A,TRUE,"general";"via3",#N/A,TRUE,"general"}</definedName>
    <definedName name="v" localSheetId="21"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20" hidden="1">{"TAB1",#N/A,TRUE,"GENERAL";"TAB2",#N/A,TRUE,"GENERAL";"TAB3",#N/A,TRUE,"GENERAL";"TAB4",#N/A,TRUE,"GENERAL";"TAB5",#N/A,TRUE,"GENERAL"}</definedName>
    <definedName name="v" hidden="1">{"TAB1",#N/A,TRUE,"GENERAL";"TAB2",#N/A,TRUE,"GENERAL";"TAB3",#N/A,TRUE,"GENERAL";"TAB4",#N/A,TRUE,"GENERAL";"TAB5",#N/A,TRUE,"GENERAL"}</definedName>
    <definedName name="vacsdgfc">#REF!</definedName>
    <definedName name="VALDES" localSheetId="21">#REF!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20">#REF!</definedName>
    <definedName name="VALDES">#REF!</definedName>
    <definedName name="VALOR_TOTAL__BASE__FRACCION_MES">#REF!</definedName>
    <definedName name="VALOR_TOTAL__BASE__HORAS_EFEC">#REF!</definedName>
    <definedName name="valor1" localSheetId="21">#REF!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20">#REF!</definedName>
    <definedName name="valor1">#REF!</definedName>
    <definedName name="valor2" localSheetId="21">#REF!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20">#REF!</definedName>
    <definedName name="valor2">#REF!</definedName>
    <definedName name="VALOR3" localSheetId="21">#REF!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20">#REF!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aluevx">42.314159</definedName>
    <definedName name="Válvulas">#REF!</definedName>
    <definedName name="Var">#REF!</definedName>
    <definedName name="VARIABLE">#REF!</definedName>
    <definedName name="VARIACION1">#REF!</definedName>
    <definedName name="Varios">#REF!</definedName>
    <definedName name="VariosAnalisis">#REF!</definedName>
    <definedName name="vasdgcew">#REF!</definedName>
    <definedName name="vbvbvbvb" localSheetId="2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2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1"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20" hidden="1">{"via1",#N/A,TRUE,"general";"via2",#N/A,TRUE,"general";"via3",#N/A,TRUE,"general"}</definedName>
    <definedName name="vdfvuio" hidden="1">{"via1",#N/A,TRUE,"general";"via2",#N/A,TRUE,"general";"via3",#N/A,TRUE,"general"}</definedName>
    <definedName name="vdsvnj" localSheetId="21"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20" hidden="1">{"via1",#N/A,TRUE,"general";"via2",#N/A,TRUE,"general";"via3",#N/A,TRUE,"general"}</definedName>
    <definedName name="vdsvnj" hidden="1">{"via1",#N/A,TRUE,"general";"via2",#N/A,TRUE,"general";"via3",#N/A,TRUE,"general"}</definedName>
    <definedName name="VentaAiu" localSheetId="21">#REF!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20">#REF!</definedName>
    <definedName name="VentaAiu">#REF!</definedName>
    <definedName name="VER" hidden="1">{"TAB1",#N/A,TRUE,"GENERAL";"TAB2",#N/A,TRUE,"GENERAL";"TAB3",#N/A,TRUE,"GENERAL";"TAB4",#N/A,TRUE,"GENERAL";"TAB5",#N/A,TRUE,"GENERAL"}</definedName>
    <definedName name="VERO" hidden="1">{"via1",#N/A,TRUE,"general";"via2",#N/A,TRUE,"general";"via3",#N/A,TRUE,"general"}</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1"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20" hidden="1">{"via1",#N/A,TRUE,"general";"via2",#N/A,TRUE,"general";"via3",#N/A,TRUE,"general"}</definedName>
    <definedName name="vfbgnhyt" hidden="1">{"via1",#N/A,TRUE,"general";"via2",#N/A,TRUE,"general";"via3",#N/A,TRUE,"general"}</definedName>
    <definedName name="vfh">#REF!</definedName>
    <definedName name="VFR">#REF!</definedName>
    <definedName name="vfvdv" localSheetId="2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20" hidden="1">{"TAB1",#N/A,TRUE,"GENERAL";"TAB2",#N/A,TRUE,"GENERAL";"TAB3",#N/A,TRUE,"GENERAL";"TAB4",#N/A,TRUE,"GENERAL";"TAB5",#N/A,TRUE,"GENERAL"}</definedName>
    <definedName name="vfvdv" hidden="1">{"TAB1",#N/A,TRUE,"GENERAL";"TAB2",#N/A,TRUE,"GENERAL";"TAB3",#N/A,TRUE,"GENERAL";"TAB4",#N/A,TRUE,"GENERAL";"TAB5",#N/A,TRUE,"GENERAL"}</definedName>
    <definedName name="vfvf" localSheetId="21"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2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1"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20" hidden="1">{"via1",#N/A,TRUE,"general";"via2",#N/A,TRUE,"general";"via3",#N/A,TRUE,"general"}</definedName>
    <definedName name="vk" hidden="1">{"via1",#N/A,TRUE,"general";"via2",#N/A,TRUE,"general";"via3",#N/A,TRUE,"general"}</definedName>
    <definedName name="vnbvxb" localSheetId="21"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20" hidden="1">{"via1",#N/A,TRUE,"general";"via2",#N/A,TRUE,"general";"via3",#N/A,TRUE,"general"}</definedName>
    <definedName name="vnbvxb" hidden="1">{"via1",#N/A,TRUE,"general";"via2",#N/A,TRUE,"general";"via3",#N/A,TRUE,"general"}</definedName>
    <definedName name="VNVBN" localSheetId="2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2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1"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2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1"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20" hidden="1">{"via1",#N/A,TRUE,"general";"via2",#N/A,TRUE,"general";"via3",#N/A,TRUE,"general"}</definedName>
    <definedName name="vt" hidden="1">{"via1",#N/A,TRUE,"general";"via2",#N/A,TRUE,"general";"via3",#N/A,TRUE,"general"}</definedName>
    <definedName name="vutil">#REF!</definedName>
    <definedName name="vvcxv" localSheetId="2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2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1">#REF!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20">#REF!</definedName>
    <definedName name="VVV">#REF!</definedName>
    <definedName name="vvvvt" localSheetId="21"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20" hidden="1">{"via1",#N/A,TRUE,"general";"via2",#N/A,TRUE,"general";"via3",#N/A,TRUE,"general"}</definedName>
    <definedName name="vvvvt" hidden="1">{"via1",#N/A,TRUE,"general";"via2",#N/A,TRUE,"general";"via3",#N/A,TRUE,"general"}</definedName>
    <definedName name="vvvvvvf" localSheetId="21"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20" hidden="1">{"via1",#N/A,TRUE,"general";"via2",#N/A,TRUE,"general";"via3",#N/A,TRUE,"general"}</definedName>
    <definedName name="vvvvvvf" hidden="1">{"via1",#N/A,TRUE,"general";"via2",#N/A,TRUE,"general";"via3",#N/A,TRUE,"general"}</definedName>
    <definedName name="vy" localSheetId="21"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20" hidden="1">{"TAB1",#N/A,TRUE,"GENERAL";"TAB2",#N/A,TRUE,"GENERAL";"TAB3",#N/A,TRUE,"GENERAL";"TAB4",#N/A,TRUE,"GENERAL";"TAB5",#N/A,TRUE,"GENERAL"}</definedName>
    <definedName name="vy" hidden="1">{"TAB1",#N/A,TRUE,"GENERAL";"TAB2",#N/A,TRUE,"GENERAL";"TAB3",#N/A,TRUE,"GENERAL";"TAB4",#N/A,TRUE,"GENERAL";"TAB5",#N/A,TRUE,"GENERAL"}</definedName>
    <definedName name="W" localSheetId="7">#REF!</definedName>
    <definedName name="W" localSheetId="8">#REF!</definedName>
    <definedName name="W" localSheetId="9">#REF!</definedName>
    <definedName name="W" localSheetId="10">#REF!</definedName>
    <definedName name="W" localSheetId="11">#REF!</definedName>
    <definedName name="W" localSheetId="12">#REF!</definedName>
    <definedName name="W" localSheetId="13">#REF!</definedName>
    <definedName name="W" localSheetId="14">#REF!</definedName>
    <definedName name="W" localSheetId="15">#REF!</definedName>
    <definedName name="W" localSheetId="16">#REF!</definedName>
    <definedName name="W" localSheetId="17">#REF!</definedName>
    <definedName name="W" localSheetId="18">#REF!</definedName>
    <definedName name="W" localSheetId="19">#REF!</definedName>
    <definedName name="W" localSheetId="2">#REF!</definedName>
    <definedName name="W" localSheetId="3">#REF!</definedName>
    <definedName name="W" localSheetId="4">#REF!</definedName>
    <definedName name="W" localSheetId="5">#REF!</definedName>
    <definedName name="W" localSheetId="6">#REF!</definedName>
    <definedName name="W" localSheetId="20">#REF!</definedName>
    <definedName name="W" localSheetId="23">#REF!</definedName>
    <definedName name="W" localSheetId="25">#REF!</definedName>
    <definedName name="W">#REF!</definedName>
    <definedName name="w2w2w" localSheetId="21"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20" hidden="1">{"via1",#N/A,TRUE,"general";"via2",#N/A,TRUE,"general";"via3",#N/A,TRUE,"general"}</definedName>
    <definedName name="w2w2w" hidden="1">{"via1",#N/A,TRUE,"general";"via2",#N/A,TRUE,"general";"via3",#N/A,TRUE,"general"}</definedName>
    <definedName name="WA" localSheetId="7">#REF!</definedName>
    <definedName name="WA" localSheetId="8">#REF!</definedName>
    <definedName name="WA" localSheetId="9">#REF!</definedName>
    <definedName name="WA" localSheetId="10">#REF!</definedName>
    <definedName name="WA" localSheetId="11">#REF!</definedName>
    <definedName name="WA" localSheetId="12">#REF!</definedName>
    <definedName name="WA" localSheetId="13">#REF!</definedName>
    <definedName name="WA" localSheetId="14">#REF!</definedName>
    <definedName name="WA" localSheetId="15">#REF!</definedName>
    <definedName name="WA" localSheetId="16">#REF!</definedName>
    <definedName name="WA" localSheetId="17">#REF!</definedName>
    <definedName name="WA" localSheetId="18">#REF!</definedName>
    <definedName name="WA" localSheetId="19">#REF!</definedName>
    <definedName name="WA" localSheetId="2">#REF!</definedName>
    <definedName name="WA" localSheetId="3">#REF!</definedName>
    <definedName name="WA" localSheetId="4">#REF!</definedName>
    <definedName name="WA" localSheetId="5">#REF!</definedName>
    <definedName name="WA" localSheetId="6">#REF!</definedName>
    <definedName name="WA" localSheetId="20">#REF!</definedName>
    <definedName name="WA" localSheetId="23">#REF!</definedName>
    <definedName name="WA" localSheetId="25">#REF!</definedName>
    <definedName name="WA">#REF!</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1">#REF!</definedName>
    <definedName name="WDFSDF" localSheetId="7">#REF!</definedName>
    <definedName name="WDFSDF" localSheetId="8">#REF!</definedName>
    <definedName name="WDFSDF" localSheetId="9">#REF!</definedName>
    <definedName name="WDFSDF" localSheetId="10">#REF!</definedName>
    <definedName name="WDFSDF" localSheetId="11">#REF!</definedName>
    <definedName name="WDFSDF" localSheetId="12">#REF!</definedName>
    <definedName name="WDFSDF" localSheetId="13">#REF!</definedName>
    <definedName name="WDFSDF" localSheetId="14">#REF!</definedName>
    <definedName name="WDFSDF" localSheetId="15">#REF!</definedName>
    <definedName name="WDFSDF" localSheetId="16">#REF!</definedName>
    <definedName name="WDFSDF" localSheetId="17">#REF!</definedName>
    <definedName name="WDFSDF" localSheetId="18">#REF!</definedName>
    <definedName name="WDFSDF" localSheetId="19">#REF!</definedName>
    <definedName name="WDFSDF" localSheetId="2">#REF!</definedName>
    <definedName name="WDFSDF" localSheetId="3">#REF!</definedName>
    <definedName name="WDFSDF" localSheetId="4">#REF!</definedName>
    <definedName name="WDFSDF" localSheetId="5">#REF!</definedName>
    <definedName name="WDFSDF" localSheetId="6">#REF!</definedName>
    <definedName name="WDFSDF" localSheetId="20">#REF!</definedName>
    <definedName name="WDFSDF">#REF!</definedName>
    <definedName name="wedw">#REF!</definedName>
    <definedName name="WEFWE" localSheetId="21">#REF!</definedName>
    <definedName name="WEFWE" localSheetId="7">#REF!</definedName>
    <definedName name="WEFWE" localSheetId="8">#REF!</definedName>
    <definedName name="WEFWE" localSheetId="9">#REF!</definedName>
    <definedName name="WEFWE" localSheetId="10">#REF!</definedName>
    <definedName name="WEFWE" localSheetId="11">#REF!</definedName>
    <definedName name="WEFWE" localSheetId="12">#REF!</definedName>
    <definedName name="WEFWE" localSheetId="13">#REF!</definedName>
    <definedName name="WEFWE" localSheetId="14">#REF!</definedName>
    <definedName name="WEFWE" localSheetId="15">#REF!</definedName>
    <definedName name="WEFWE" localSheetId="16">#REF!</definedName>
    <definedName name="WEFWE" localSheetId="17">#REF!</definedName>
    <definedName name="WEFWE" localSheetId="18">#REF!</definedName>
    <definedName name="WEFWE" localSheetId="19">#REF!</definedName>
    <definedName name="WEFWE" localSheetId="2">#REF!</definedName>
    <definedName name="WEFWE" localSheetId="3">#REF!</definedName>
    <definedName name="WEFWE" localSheetId="4">#REF!</definedName>
    <definedName name="WEFWE" localSheetId="5">#REF!</definedName>
    <definedName name="WEFWE" localSheetId="6">#REF!</definedName>
    <definedName name="WEFWE" localSheetId="20">#REF!</definedName>
    <definedName name="WEFWE">#REF!</definedName>
    <definedName name="WER">#REF!</definedName>
    <definedName name="werew" localSheetId="2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20" hidden="1">{"TAB1",#N/A,TRUE,"GENERAL";"TAB2",#N/A,TRUE,"GENERAL";"TAB3",#N/A,TRUE,"GENERAL";"TAB4",#N/A,TRUE,"GENERAL";"TAB5",#N/A,TRUE,"GENERAL"}</definedName>
    <definedName name="werew" hidden="1">{"TAB1",#N/A,TRUE,"GENERAL";"TAB2",#N/A,TRUE,"GENERAL";"TAB3",#N/A,TRUE,"GENERAL";"TAB4",#N/A,TRUE,"GENERAL";"TAB5",#N/A,TRUE,"GENERAL"}</definedName>
    <definedName name="WEREWR" localSheetId="21"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20" hidden="1">{"via1",#N/A,TRUE,"general";"via2",#N/A,TRUE,"general";"via3",#N/A,TRUE,"general"}</definedName>
    <definedName name="WEREWR" hidden="1">{"via1",#N/A,TRUE,"general";"via2",#N/A,TRUE,"general";"via3",#N/A,TRUE,"general"}</definedName>
    <definedName name="werfdsf" localSheetId="2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20" hidden="1">{"TAB1",#N/A,TRUE,"GENERAL";"TAB2",#N/A,TRUE,"GENERAL";"TAB3",#N/A,TRUE,"GENERAL";"TAB4",#N/A,TRUE,"GENERAL";"TAB5",#N/A,TRUE,"GENERAL"}</definedName>
    <definedName name="werfdsf" hidden="1">{"TAB1",#N/A,TRUE,"GENERAL";"TAB2",#N/A,TRUE,"GENERAL";"TAB3",#N/A,TRUE,"GENERAL";"TAB4",#N/A,TRUE,"GENERAL";"TAB5",#N/A,TRUE,"GENERAL"}</definedName>
    <definedName name="werh" localSheetId="21"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20" hidden="1">{"via1",#N/A,TRUE,"general";"via2",#N/A,TRUE,"general";"via3",#N/A,TRUE,"general"}</definedName>
    <definedName name="werh" hidden="1">{"via1",#N/A,TRUE,"general";"via2",#N/A,TRUE,"general";"via3",#N/A,TRUE,"general"}</definedName>
    <definedName name="wersfdfrguyo" localSheetId="21"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20" hidden="1">{"via1",#N/A,TRUE,"general";"via2",#N/A,TRUE,"general";"via3",#N/A,TRUE,"general"}</definedName>
    <definedName name="wersfdfrguyo" hidden="1">{"via1",#N/A,TRUE,"general";"via2",#N/A,TRUE,"general";"via3",#N/A,TRUE,"general"}</definedName>
    <definedName name="werwr" localSheetId="21"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20" hidden="1">{"via1",#N/A,TRUE,"general";"via2",#N/A,TRUE,"general";"via3",#N/A,TRUE,"general"}</definedName>
    <definedName name="werwr" hidden="1">{"via1",#N/A,TRUE,"general";"via2",#N/A,TRUE,"general";"via3",#N/A,TRUE,"general"}</definedName>
    <definedName name="WERWVN" localSheetId="2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20" hidden="1">{"TAB1",#N/A,TRUE,"GENERAL";"TAB2",#N/A,TRUE,"GENERAL";"TAB3",#N/A,TRUE,"GENERAL";"TAB4",#N/A,TRUE,"GENERAL";"TAB5",#N/A,TRUE,"GENERAL"}</definedName>
    <definedName name="WERWVN" hidden="1">{"TAB1",#N/A,TRUE,"GENERAL";"TAB2",#N/A,TRUE,"GENERAL";"TAB3",#N/A,TRUE,"GENERAL";"TAB4",#N/A,TRUE,"GENERAL";"TAB5",#N/A,TRUE,"GENERAL"}</definedName>
    <definedName name="wetrew" localSheetId="21"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20" hidden="1">{"via1",#N/A,TRUE,"general";"via2",#N/A,TRUE,"general";"via3",#N/A,TRUE,"general"}</definedName>
    <definedName name="wetrew" hidden="1">{"via1",#N/A,TRUE,"general";"via2",#N/A,TRUE,"general";"via3",#N/A,TRUE,"general"}</definedName>
    <definedName name="wettt" localSheetId="21"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20" hidden="1">{"via1",#N/A,TRUE,"general";"via2",#N/A,TRUE,"general";"via3",#N/A,TRUE,"general"}</definedName>
    <definedName name="wettt" hidden="1">{"via1",#N/A,TRUE,"general";"via2",#N/A,TRUE,"general";"via3",#N/A,TRUE,"general"}</definedName>
    <definedName name="wetwretd" localSheetId="21"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20" hidden="1">{"via1",#N/A,TRUE,"general";"via2",#N/A,TRUE,"general";"via3",#N/A,TRUE,"general"}</definedName>
    <definedName name="wetwretd" hidden="1">{"via1",#N/A,TRUE,"general";"via2",#N/A,TRUE,"general";"via3",#N/A,TRUE,"general"}</definedName>
    <definedName name="wew" localSheetId="21"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20" hidden="1">{"via1",#N/A,TRUE,"general";"via2",#N/A,TRUE,"general";"via3",#N/A,TRUE,"general"}</definedName>
    <definedName name="wew" hidden="1">{"via1",#N/A,TRUE,"general";"via2",#N/A,TRUE,"general";"via3",#N/A,TRUE,"general"}</definedName>
    <definedName name="wffag" localSheetId="21"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20" hidden="1">{"via1",#N/A,TRUE,"general";"via2",#N/A,TRUE,"general";"via3",#N/A,TRUE,"general"}</definedName>
    <definedName name="wffag" hidden="1">{"via1",#N/A,TRUE,"general";"via2",#N/A,TRUE,"general";"via3",#N/A,TRUE,"general"}</definedName>
    <definedName name="WILSON" localSheetId="21">#REF!</definedName>
    <definedName name="WILSON" localSheetId="7">#REF!</definedName>
    <definedName name="WILSON" localSheetId="8">#REF!</definedName>
    <definedName name="WILSON" localSheetId="9">#REF!</definedName>
    <definedName name="WILSON" localSheetId="10">#REF!</definedName>
    <definedName name="WILSON" localSheetId="11">#REF!</definedName>
    <definedName name="WILSON" localSheetId="12">#REF!</definedName>
    <definedName name="WILSON" localSheetId="13">#REF!</definedName>
    <definedName name="WILSON" localSheetId="14">#REF!</definedName>
    <definedName name="WILSON" localSheetId="15">#REF!</definedName>
    <definedName name="WILSON" localSheetId="16">#REF!</definedName>
    <definedName name="WILSON" localSheetId="17">#REF!</definedName>
    <definedName name="WILSON" localSheetId="18">#REF!</definedName>
    <definedName name="WILSON" localSheetId="19">#REF!</definedName>
    <definedName name="WILSON" localSheetId="2">#REF!</definedName>
    <definedName name="WILSON" localSheetId="3">#REF!</definedName>
    <definedName name="WILSON" localSheetId="4">#REF!</definedName>
    <definedName name="WILSON" localSheetId="5">#REF!</definedName>
    <definedName name="WILSON" localSheetId="6">#REF!</definedName>
    <definedName name="WILSON" localSheetId="20">#REF!</definedName>
    <definedName name="WILSON">#REF!</definedName>
    <definedName name="WJEHFiluw">#REF!</definedName>
    <definedName name="WQ">#REF!</definedName>
    <definedName name="WQEEWQ" localSheetId="2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20" hidden="1">{"TAB1",#N/A,TRUE,"GENERAL";"TAB2",#N/A,TRUE,"GENERAL";"TAB3",#N/A,TRUE,"GENERAL";"TAB4",#N/A,TRUE,"GENERAL";"TAB5",#N/A,TRUE,"GENERAL"}</definedName>
    <definedName name="WQEEWQ" hidden="1">{"TAB1",#N/A,TRUE,"GENERAL";"TAB2",#N/A,TRUE,"GENERAL";"TAB3",#N/A,TRUE,"GENERAL";"TAB4",#N/A,TRUE,"GENERAL";"TAB5",#N/A,TRUE,"GENERAL"}</definedName>
    <definedName name="WQJHEQ">#REF!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2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1"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20" hidden="1">{"via1",#N/A,TRUE,"general";"via2",#N/A,TRUE,"general";"via3",#N/A,TRUE,"general"}</definedName>
    <definedName name="wrn.via." hidden="1">{"via1",#N/A,TRUE,"general";"via2",#N/A,TRUE,"general";"via3",#N/A,TRUE,"general"}</definedName>
    <definedName name="wsnhed" localSheetId="21"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20" hidden="1">{"via1",#N/A,TRUE,"general";"via2",#N/A,TRUE,"general";"via3",#N/A,TRUE,"general"}</definedName>
    <definedName name="wsnhed" hidden="1">{"via1",#N/A,TRUE,"general";"via2",#N/A,TRUE,"general";"via3",#N/A,TRUE,"general"}</definedName>
    <definedName name="wswswsqa" localSheetId="21"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20" hidden="1">{"via1",#N/A,TRUE,"general";"via2",#N/A,TRUE,"general";"via3",#N/A,TRUE,"general"}</definedName>
    <definedName name="wswswsqa" hidden="1">{"via1",#N/A,TRUE,"general";"via2",#N/A,TRUE,"general";"via3",#N/A,TRUE,"general"}</definedName>
    <definedName name="WSX">#REF!</definedName>
    <definedName name="Wtot">#REF!</definedName>
    <definedName name="wtt" localSheetId="21"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2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1"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20" hidden="1">{"via1",#N/A,TRUE,"general";"via2",#N/A,TRUE,"general";"via3",#N/A,TRUE,"general"}</definedName>
    <definedName name="wwded3" hidden="1">{"via1",#N/A,TRUE,"general";"via2",#N/A,TRUE,"general";"via3",#N/A,TRUE,"general"}</definedName>
    <definedName name="wwwwe" localSheetId="2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20" hidden="1">{"TAB1",#N/A,TRUE,"GENERAL";"TAB2",#N/A,TRUE,"GENERAL";"TAB3",#N/A,TRUE,"GENERAL";"TAB4",#N/A,TRUE,"GENERAL";"TAB5",#N/A,TRUE,"GENERAL"}</definedName>
    <definedName name="wwwwe" hidden="1">{"TAB1",#N/A,TRUE,"GENERAL";"TAB2",#N/A,TRUE,"GENERAL";"TAB3",#N/A,TRUE,"GENERAL";"TAB4",#N/A,TRUE,"GENERAL";"TAB5",#N/A,TRUE,"GENERAL"}</definedName>
    <definedName name="wyty" localSheetId="21"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20" hidden="1">{"via1",#N/A,TRUE,"general";"via2",#N/A,TRUE,"general";"via3",#N/A,TRUE,"general"}</definedName>
    <definedName name="wyty" hidden="1">{"via1",#N/A,TRUE,"general";"via2",#N/A,TRUE,"general";"via3",#N/A,TRUE,"general"}</definedName>
    <definedName name="x">#REF!</definedName>
    <definedName name="XC" localSheetId="7">#REF!</definedName>
    <definedName name="XC" localSheetId="8">#REF!</definedName>
    <definedName name="XC" localSheetId="9">#REF!</definedName>
    <definedName name="XC" localSheetId="10">#REF!</definedName>
    <definedName name="XC" localSheetId="11">#REF!</definedName>
    <definedName name="XC" localSheetId="12">#REF!</definedName>
    <definedName name="XC" localSheetId="13">#REF!</definedName>
    <definedName name="XC" localSheetId="14">#REF!</definedName>
    <definedName name="XC" localSheetId="15">#REF!</definedName>
    <definedName name="XC" localSheetId="16">#REF!</definedName>
    <definedName name="XC" localSheetId="17">#REF!</definedName>
    <definedName name="XC" localSheetId="18">#REF!</definedName>
    <definedName name="XC" localSheetId="19">#REF!</definedName>
    <definedName name="XC" localSheetId="2">#REF!</definedName>
    <definedName name="XC" localSheetId="3">#REF!</definedName>
    <definedName name="XC" localSheetId="4">#REF!</definedName>
    <definedName name="XC" localSheetId="5">#REF!</definedName>
    <definedName name="XC" localSheetId="6">#REF!</definedName>
    <definedName name="XC" localSheetId="20">#REF!</definedName>
    <definedName name="XC" localSheetId="23">#REF!</definedName>
    <definedName name="XC" localSheetId="25">#REF!</definedName>
    <definedName name="XC">#REF!</definedName>
    <definedName name="xcbvbs" localSheetId="2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2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1"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20" hidden="1">{"TAB1",#N/A,TRUE,"GENERAL";"TAB2",#N/A,TRUE,"GENERAL";"TAB3",#N/A,TRUE,"GENERAL";"TAB4",#N/A,TRUE,"GENERAL";"TAB5",#N/A,TRUE,"GENERAL"}</definedName>
    <definedName name="xsxs" hidden="1">{"TAB1",#N/A,TRUE,"GENERAL";"TAB2",#N/A,TRUE,"GENERAL";"TAB3",#N/A,TRUE,"GENERAL";"TAB4",#N/A,TRUE,"GENERAL";"TAB5",#N/A,TRUE,"GENERAL"}</definedName>
    <definedName name="XX" localSheetId="21">#REF!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20">#REF!</definedName>
    <definedName name="XX">#REF!</definedName>
    <definedName name="xxfg" localSheetId="21"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20" hidden="1">{"via1",#N/A,TRUE,"general";"via2",#N/A,TRUE,"general";"via3",#N/A,TRUE,"general"}</definedName>
    <definedName name="xxfg" hidden="1">{"via1",#N/A,TRUE,"general";"via2",#N/A,TRUE,"general";"via3",#N/A,TRUE,"general"}</definedName>
    <definedName name="XXXX" hidden="1">#REF!</definedName>
    <definedName name="xxxxx">#REF!</definedName>
    <definedName name="xxxxxds" localSheetId="21"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2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1">#REF!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20">#REF!</definedName>
    <definedName name="XXXXXXXXXX">#REF!</definedName>
    <definedName name="xxxxxxxxxx29" localSheetId="21"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20" hidden="1">{"via1",#N/A,TRUE,"general";"via2",#N/A,TRUE,"general";"via3",#N/A,TRUE,"general"}</definedName>
    <definedName name="xxxxxxxxxx29" hidden="1">{"via1",#N/A,TRUE,"general";"via2",#N/A,TRUE,"general";"via3",#N/A,TRUE,"general"}</definedName>
    <definedName name="XXXXXXXXXXXX" localSheetId="21">#REF!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20">#REF!</definedName>
    <definedName name="XXXXXXXXXXXX">#REF!</definedName>
    <definedName name="XZS" hidden="1">#REF!</definedName>
    <definedName name="XZXZV" localSheetId="21"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20" hidden="1">{"via1",#N/A,TRUE,"general";"via2",#N/A,TRUE,"general";"via3",#N/A,TRUE,"general"}</definedName>
    <definedName name="XZXZV" hidden="1">{"via1",#N/A,TRUE,"general";"via2",#N/A,TRUE,"general";"via3",#N/A,TRUE,"general"}</definedName>
    <definedName name="Y">#REF!</definedName>
    <definedName name="y6y6" localSheetId="21"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20" hidden="1">{"via1",#N/A,TRUE,"general";"via2",#N/A,TRUE,"general";"via3",#N/A,TRUE,"general"}</definedName>
    <definedName name="y6y6" hidden="1">{"via1",#N/A,TRUE,"general";"via2",#N/A,TRUE,"general";"via3",#N/A,TRUE,"general"}</definedName>
    <definedName name="YA" localSheetId="21">#REF!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20">#REF!</definedName>
    <definedName name="YA">#REF!</definedName>
    <definedName name="yery" localSheetId="21"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20" hidden="1">{"via1",#N/A,TRUE,"general";"via2",#N/A,TRUE,"general";"via3",#N/A,TRUE,"general"}</definedName>
    <definedName name="yery" hidden="1">{"via1",#N/A,TRUE,"general";"via2",#N/A,TRUE,"general";"via3",#N/A,TRUE,"general"}</definedName>
    <definedName name="YHN">#REF!</definedName>
    <definedName name="yhy" localSheetId="21"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2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1"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20"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1"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20" hidden="1">{"via1",#N/A,TRUE,"general";"via2",#N/A,TRUE,"general";"via3",#N/A,TRUE,"general"}</definedName>
    <definedName name="yrey" hidden="1">{"via1",#N/A,TRUE,"general";"via2",#N/A,TRUE,"general";"via3",#N/A,TRUE,"general"}</definedName>
    <definedName name="yry" localSheetId="21"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20" hidden="1">{"via1",#N/A,TRUE,"general";"via2",#N/A,TRUE,"general";"via3",#N/A,TRUE,"general"}</definedName>
    <definedName name="yry" hidden="1">{"via1",#N/A,TRUE,"general";"via2",#N/A,TRUE,"general";"via3",#N/A,TRUE,"general"}</definedName>
    <definedName name="YT">#REF!</definedName>
    <definedName name="ytj" localSheetId="21"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20" hidden="1">{"TAB1",#N/A,TRUE,"GENERAL";"TAB2",#N/A,TRUE,"GENERAL";"TAB3",#N/A,TRUE,"GENERAL";"TAB4",#N/A,TRUE,"GENERAL";"TAB5",#N/A,TRUE,"GENERAL"}</definedName>
    <definedName name="ytj" hidden="1">{"TAB1",#N/A,TRUE,"GENERAL";"TAB2",#N/A,TRUE,"GENERAL";"TAB3",#N/A,TRUE,"GENERAL";"TAB4",#N/A,TRUE,"GENERAL";"TAB5",#N/A,TRUE,"GENERAL"}</definedName>
    <definedName name="ytjt6" localSheetId="21"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20" hidden="1">{"via1",#N/A,TRUE,"general";"via2",#N/A,TRUE,"general";"via3",#N/A,TRUE,"general"}</definedName>
    <definedName name="ytjt6" hidden="1">{"via1",#N/A,TRUE,"general";"via2",#N/A,TRUE,"general";"via3",#N/A,TRUE,"general"}</definedName>
    <definedName name="ytrwyr" localSheetId="2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20" hidden="1">{"TAB1",#N/A,TRUE,"GENERAL";"TAB2",#N/A,TRUE,"GENERAL";"TAB3",#N/A,TRUE,"GENERAL";"TAB4",#N/A,TRUE,"GENERAL";"TAB5",#N/A,TRUE,"GENERAL"}</definedName>
    <definedName name="ytrwyr" hidden="1">{"TAB1",#N/A,TRUE,"GENERAL";"TAB2",#N/A,TRUE,"GENERAL";"TAB3",#N/A,TRUE,"GENERAL";"TAB4",#N/A,TRUE,"GENERAL";"TAB5",#N/A,TRUE,"GENERAL"}</definedName>
    <definedName name="ytry" localSheetId="21"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20" hidden="1">{"via1",#N/A,TRUE,"general";"via2",#N/A,TRUE,"general";"via3",#N/A,TRUE,"general"}</definedName>
    <definedName name="ytry" hidden="1">{"via1",#N/A,TRUE,"general";"via2",#N/A,TRUE,"general";"via3",#N/A,TRUE,"general"}</definedName>
    <definedName name="ytryrty" localSheetId="21"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20" hidden="1">{"via1",#N/A,TRUE,"general";"via2",#N/A,TRUE,"general";"via3",#N/A,TRUE,"general"}</definedName>
    <definedName name="ytryrty" hidden="1">{"via1",#N/A,TRUE,"general";"via2",#N/A,TRUE,"general";"via3",#N/A,TRUE,"general"}</definedName>
    <definedName name="YTRYUYT" localSheetId="2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20" hidden="1">{"TAB1",#N/A,TRUE,"GENERAL";"TAB2",#N/A,TRUE,"GENERAL";"TAB3",#N/A,TRUE,"GENERAL";"TAB4",#N/A,TRUE,"GENERAL";"TAB5",#N/A,TRUE,"GENERAL"}</definedName>
    <definedName name="YTRYUYT"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0" hidden="1">{"TAB1",#N/A,TRUE,"GENERAL";"TAB2",#N/A,TRUE,"GENERAL";"TAB3",#N/A,TRUE,"GENERAL";"TAB4",#N/A,TRUE,"GENERAL";"TAB5",#N/A,TRUE,"GENERAL"}</definedName>
    <definedName name="ytudfgd"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0" hidden="1">{"TAB1",#N/A,TRUE,"GENERAL";"TAB2",#N/A,TRUE,"GENERAL";"TAB3",#N/A,TRUE,"GENERAL";"TAB4",#N/A,TRUE,"GENERAL";"TAB5",#N/A,TRUE,"GENERAL"}</definedName>
    <definedName name="yturtu7"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0" hidden="1">{"TAB1",#N/A,TRUE,"GENERAL";"TAB2",#N/A,TRUE,"GENERAL";"TAB3",#N/A,TRUE,"GENERAL";"TAB4",#N/A,TRUE,"GENERAL";"TAB5",#N/A,TRUE,"GENERAL"}</definedName>
    <definedName name="yturu" hidden="1">{"TAB1",#N/A,TRUE,"GENERAL";"TAB2",#N/A,TRUE,"GENERAL";"TAB3",#N/A,TRUE,"GENERAL";"TAB4",#N/A,TRUE,"GENERAL";"TAB5",#N/A,TRUE,"GENERAL"}</definedName>
    <definedName name="ytuytfgh" localSheetId="21"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20" hidden="1">{"via1",#N/A,TRUE,"general";"via2",#N/A,TRUE,"general";"via3",#N/A,TRUE,"general"}</definedName>
    <definedName name="ytuytfgh" hidden="1">{"via1",#N/A,TRUE,"general";"via2",#N/A,TRUE,"general";"via3",#N/A,TRUE,"general"}</definedName>
    <definedName name="yty" localSheetId="21"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20" hidden="1">{"TAB1",#N/A,TRUE,"GENERAL";"TAB2",#N/A,TRUE,"GENERAL";"TAB3",#N/A,TRUE,"GENERAL";"TAB4",#N/A,TRUE,"GENERAL";"TAB5",#N/A,TRUE,"GENERAL"}</definedName>
    <definedName name="yty" hidden="1">{"TAB1",#N/A,TRUE,"GENERAL";"TAB2",#N/A,TRUE,"GENERAL";"TAB3",#N/A,TRUE,"GENERAL";"TAB4",#N/A,TRUE,"GENERAL";"TAB5",#N/A,TRUE,"GENERAL"}</definedName>
    <definedName name="ytyyh" localSheetId="21"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20" hidden="1">{"via1",#N/A,TRUE,"general";"via2",#N/A,TRUE,"general";"via3",#N/A,TRUE,"general"}</definedName>
    <definedName name="ytyyh" hidden="1">{"via1",#N/A,TRUE,"general";"via2",#N/A,TRUE,"general";"via3",#N/A,TRUE,"general"}</definedName>
    <definedName name="ytzacdfg" localSheetId="2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20" hidden="1">{"TAB1",#N/A,TRUE,"GENERAL";"TAB2",#N/A,TRUE,"GENERAL";"TAB3",#N/A,TRUE,"GENERAL";"TAB4",#N/A,TRUE,"GENERAL";"TAB5",#N/A,TRUE,"GENERAL"}</definedName>
    <definedName name="ytzacdfg" hidden="1">{"TAB1",#N/A,TRUE,"GENERAL";"TAB2",#N/A,TRUE,"GENERAL";"TAB3",#N/A,TRUE,"GENERAL";"TAB4",#N/A,TRUE,"GENERAL";"TAB5",#N/A,TRUE,"GENERAL"}</definedName>
    <definedName name="yu" localSheetId="21"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20" hidden="1">{"TAB1",#N/A,TRUE,"GENERAL";"TAB2",#N/A,TRUE,"GENERAL";"TAB3",#N/A,TRUE,"GENERAL";"TAB4",#N/A,TRUE,"GENERAL";"TAB5",#N/A,TRUE,"GENERAL"}</definedName>
    <definedName name="yu"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0" hidden="1">{"TAB1",#N/A,TRUE,"GENERAL";"TAB2",#N/A,TRUE,"GENERAL";"TAB3",#N/A,TRUE,"GENERAL";"TAB4",#N/A,TRUE,"GENERAL";"TAB5",#N/A,TRUE,"GENERAL"}</definedName>
    <definedName name="yudre54"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0" hidden="1">{"TAB1",#N/A,TRUE,"GENERAL";"TAB2",#N/A,TRUE,"GENERAL";"TAB3",#N/A,TRUE,"GENERAL";"TAB4",#N/A,TRUE,"GENERAL";"TAB5",#N/A,TRUE,"GENERAL"}</definedName>
    <definedName name="yuhgh" hidden="1">{"TAB1",#N/A,TRUE,"GENERAL";"TAB2",#N/A,TRUE,"GENERAL";"TAB3",#N/A,TRUE,"GENERAL";"TAB4",#N/A,TRUE,"GENERAL";"TAB5",#N/A,TRUE,"GENERAL"}</definedName>
    <definedName name="yutu" localSheetId="21"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20" hidden="1">{"via1",#N/A,TRUE,"general";"via2",#N/A,TRUE,"general";"via3",#N/A,TRUE,"general"}</definedName>
    <definedName name="yutu" hidden="1">{"via1",#N/A,TRUE,"general";"via2",#N/A,TRUE,"general";"via3",#N/A,TRUE,"general"}</definedName>
    <definedName name="yuuiiy" localSheetId="21"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20" hidden="1">{"via1",#N/A,TRUE,"general";"via2",#N/A,TRUE,"general";"via3",#N/A,TRUE,"general"}</definedName>
    <definedName name="yuuiiy" hidden="1">{"via1",#N/A,TRUE,"general";"via2",#N/A,TRUE,"general";"via3",#N/A,TRUE,"general"}</definedName>
    <definedName name="yuuuuuu" localSheetId="21"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20" hidden="1">{"via1",#N/A,TRUE,"general";"via2",#N/A,TRUE,"general";"via3",#N/A,TRUE,"general"}</definedName>
    <definedName name="yuuuuuu" hidden="1">{"via1",#N/A,TRUE,"general";"via2",#N/A,TRUE,"general";"via3",#N/A,TRUE,"general"}</definedName>
    <definedName name="yy" localSheetId="21"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20" hidden="1">{"via1",#N/A,TRUE,"general";"via2",#N/A,TRUE,"general";"via3",#N/A,TRUE,"general"}</definedName>
    <definedName name="yy" hidden="1">{"via1",#N/A,TRUE,"general";"via2",#N/A,TRUE,"general";"via3",#N/A,TRUE,"general"}</definedName>
    <definedName name="yyy" localSheetId="21"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20" hidden="1">{"TAB1",#N/A,TRUE,"GENERAL";"TAB2",#N/A,TRUE,"GENERAL";"TAB3",#N/A,TRUE,"GENERAL";"TAB4",#N/A,TRUE,"GENERAL";"TAB5",#N/A,TRUE,"GENERAL"}</definedName>
    <definedName name="yyy"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0" hidden="1">{"TAB1",#N/A,TRUE,"GENERAL";"TAB2",#N/A,TRUE,"GENERAL";"TAB3",#N/A,TRUE,"GENERAL";"TAB4",#N/A,TRUE,"GENERAL";"TAB5",#N/A,TRUE,"GENERAL"}</definedName>
    <definedName name="yyyuh"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0" hidden="1">{"TAB1",#N/A,TRUE,"GENERAL";"TAB2",#N/A,TRUE,"GENERAL";"TAB3",#N/A,TRUE,"GENERAL";"TAB4",#N/A,TRUE,"GENERAL";"TAB5",#N/A,TRUE,"GENERAL"}</definedName>
    <definedName name="yyyyhhh" hidden="1">{"TAB1",#N/A,TRUE,"GENERAL";"TAB2",#N/A,TRUE,"GENERAL";"TAB3",#N/A,TRUE,"GENERAL";"TAB4",#N/A,TRUE,"GENERAL";"TAB5",#N/A,TRUE,"GENERAL"}</definedName>
    <definedName name="yyyyyf" localSheetId="21"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20" hidden="1">{"via1",#N/A,TRUE,"general";"via2",#N/A,TRUE,"general";"via3",#N/A,TRUE,"general"}</definedName>
    <definedName name="yyyyyf" hidden="1">{"via1",#N/A,TRUE,"general";"via2",#N/A,TRUE,"general";"via3",#N/A,TRUE,"general"}</definedName>
    <definedName name="zapata">#REF!</definedName>
    <definedName name="ZAQ" hidden="1">{#N/A,#N/A,TRUE,"INGENIERIA";#N/A,#N/A,TRUE,"COMPRAS";#N/A,#N/A,TRUE,"DIRECCION";#N/A,#N/A,TRUE,"RESUMEN"}</definedName>
    <definedName name="zdervr" localSheetId="21"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20" hidden="1">{"via1",#N/A,TRUE,"general";"via2",#N/A,TRUE,"general";"via3",#N/A,TRUE,"general"}</definedName>
    <definedName name="zdervr" hidden="1">{"via1",#N/A,TRUE,"general";"via2",#N/A,TRUE,"general";"via3",#N/A,TRUE,"general"}</definedName>
    <definedName name="ZDF" localSheetId="21">#REF!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20">#REF!</definedName>
    <definedName name="ZDF">#REF!</definedName>
    <definedName name="ZONA1">#REF!</definedName>
    <definedName name="ZONA3">#REF!</definedName>
    <definedName name="ZONA4">#REF!</definedName>
    <definedName name="zx" localSheetId="21">'APU CAP #'!ERR</definedName>
    <definedName name="zx" localSheetId="7">'APU CAP 10'!ERR</definedName>
    <definedName name="zx" localSheetId="8">'APU CAP 11'!ERR</definedName>
    <definedName name="zx" localSheetId="9">'APU CAP 12'!ERR</definedName>
    <definedName name="zx" localSheetId="10">'APU CAP 13'!ERR</definedName>
    <definedName name="zx" localSheetId="11">'APU CAP 14'!ERR</definedName>
    <definedName name="zx" localSheetId="12">'APU CAP 15'!ERR</definedName>
    <definedName name="zx" localSheetId="13">'APU CAP 16'!ERR</definedName>
    <definedName name="zx" localSheetId="14">'APU CAP 17'!ERR</definedName>
    <definedName name="zx" localSheetId="15">'APU CAP 18'!ERR</definedName>
    <definedName name="zx" localSheetId="16">'APU CAP 19'!ERR</definedName>
    <definedName name="zx" localSheetId="17">'APU CAP 21'!ERR</definedName>
    <definedName name="zx" localSheetId="18">'APU CAP 22'!ERR</definedName>
    <definedName name="zx" localSheetId="19">'APU CAP 23'!ERR</definedName>
    <definedName name="zx" localSheetId="2">'APU CAP 3'!ERR</definedName>
    <definedName name="zx" localSheetId="3">'APU CAP 4'!ERR</definedName>
    <definedName name="zx" localSheetId="4">'APU CAP 5'!ERR</definedName>
    <definedName name="zx" localSheetId="5">'APU CAP 7'!ERR</definedName>
    <definedName name="zx" localSheetId="6">'APU CAP 8'!ERR</definedName>
    <definedName name="zx" localSheetId="20">'APU CAP CERT'!ERR</definedName>
    <definedName name="zx">[0]!ERR</definedName>
    <definedName name="zxczds" localSheetId="2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20" hidden="1">{"TAB1",#N/A,TRUE,"GENERAL";"TAB2",#N/A,TRUE,"GENERAL";"TAB3",#N/A,TRUE,"GENERAL";"TAB4",#N/A,TRUE,"GENERAL";"TAB5",#N/A,TRUE,"GENERAL"}</definedName>
    <definedName name="zxczds" hidden="1">{"TAB1",#N/A,TRUE,"GENERAL";"TAB2",#N/A,TRUE,"GENERAL";"TAB3",#N/A,TRUE,"GENERAL";"TAB4",#N/A,TRUE,"GENERAL";"TAB5",#N/A,TRUE,"GENERAL"}</definedName>
    <definedName name="zxsdftyu" localSheetId="21"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20" hidden="1">{"via1",#N/A,TRUE,"general";"via2",#N/A,TRUE,"general";"via3",#N/A,TRUE,"general"}</definedName>
    <definedName name="zxsdftyu" hidden="1">{"via1",#N/A,TRUE,"general";"via2",#N/A,TRUE,"general";"via3",#N/A,TRUE,"general"}</definedName>
    <definedName name="zxvxczv" localSheetId="21"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20" hidden="1">{"via1",#N/A,TRUE,"general";"via2",#N/A,TRUE,"general";"via3",#N/A,TRUE,"general"}</definedName>
    <definedName name="zxvxczv" hidden="1">{"via1",#N/A,TRUE,"general";"via2",#N/A,TRUE,"general";"via3",#N/A,TRUE,"general"}</definedName>
    <definedName name="ZZZZZZZZZZZ" localSheetId="21">#REF!</definedName>
    <definedName name="ZZZZZZZZZZZ" localSheetId="7">#REF!</definedName>
    <definedName name="ZZZZZZZZZZZ" localSheetId="8">#REF!</definedName>
    <definedName name="ZZZZZZZZZZZ" localSheetId="9">#REF!</definedName>
    <definedName name="ZZZZZZZZZZZ" localSheetId="10">#REF!</definedName>
    <definedName name="ZZZZZZZZZZZ" localSheetId="11">#REF!</definedName>
    <definedName name="ZZZZZZZZZZZ" localSheetId="12">#REF!</definedName>
    <definedName name="ZZZZZZZZZZZ" localSheetId="13">#REF!</definedName>
    <definedName name="ZZZZZZZZZZZ" localSheetId="14">#REF!</definedName>
    <definedName name="ZZZZZZZZZZZ" localSheetId="15">#REF!</definedName>
    <definedName name="ZZZZZZZZZZZ" localSheetId="16">#REF!</definedName>
    <definedName name="ZZZZZZZZZZZ" localSheetId="17">#REF!</definedName>
    <definedName name="ZZZZZZZZZZZ" localSheetId="18">#REF!</definedName>
    <definedName name="ZZZZZZZZZZZ" localSheetId="19">#REF!</definedName>
    <definedName name="ZZZZZZZZZZZ" localSheetId="2">#REF!</definedName>
    <definedName name="ZZZZZZZZZZZ" localSheetId="3">#REF!</definedName>
    <definedName name="ZZZZZZZZZZZ" localSheetId="4">#REF!</definedName>
    <definedName name="ZZZZZZZZZZZ" localSheetId="5">#REF!</definedName>
    <definedName name="ZZZZZZZZZZZ" localSheetId="6">#REF!</definedName>
    <definedName name="ZZZZZZZZZZZ" localSheetId="20">#REF!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27" i="13" l="1"/>
  <c r="K232" i="12"/>
  <c r="C583" i="13"/>
  <c r="J588" i="13"/>
  <c r="J589" i="13"/>
  <c r="L589" i="13"/>
  <c r="O589" i="13"/>
  <c r="J590" i="13"/>
  <c r="L590" i="13"/>
  <c r="O590" i="13"/>
  <c r="J591" i="13"/>
  <c r="L591" i="13"/>
  <c r="O591" i="13" s="1"/>
  <c r="J592" i="13"/>
  <c r="L592" i="13"/>
  <c r="O592" i="13" s="1"/>
  <c r="K598" i="13"/>
  <c r="M598" i="13"/>
  <c r="O598" i="13" s="1"/>
  <c r="K599" i="13"/>
  <c r="M599" i="13"/>
  <c r="O599" i="13" s="1"/>
  <c r="K600" i="13"/>
  <c r="M600" i="13"/>
  <c r="O600" i="13" s="1"/>
  <c r="K601" i="13"/>
  <c r="M601" i="13"/>
  <c r="O601" i="13" s="1"/>
  <c r="K602" i="13"/>
  <c r="M602" i="13"/>
  <c r="O602" i="13" s="1"/>
  <c r="K603" i="13"/>
  <c r="M603" i="13"/>
  <c r="O603" i="13" s="1"/>
  <c r="K604" i="13"/>
  <c r="M604" i="13"/>
  <c r="O604" i="13" s="1"/>
  <c r="K605" i="13"/>
  <c r="M605" i="13"/>
  <c r="O605" i="13" s="1"/>
  <c r="K606" i="13"/>
  <c r="M606" i="13"/>
  <c r="O606" i="13" s="1"/>
  <c r="K607" i="13"/>
  <c r="M607" i="13"/>
  <c r="O607" i="13" s="1"/>
  <c r="K608" i="13"/>
  <c r="M608" i="13"/>
  <c r="O608" i="13" s="1"/>
  <c r="O614" i="13"/>
  <c r="O615" i="13"/>
  <c r="O616" i="13"/>
  <c r="J621" i="13"/>
  <c r="K621" i="13"/>
  <c r="L621" i="13"/>
  <c r="J622" i="13"/>
  <c r="K622" i="13"/>
  <c r="L622" i="13"/>
  <c r="O622" i="13" s="1"/>
  <c r="J623" i="13"/>
  <c r="K623" i="13"/>
  <c r="L623" i="13"/>
  <c r="O623" i="13" s="1"/>
  <c r="J624" i="13"/>
  <c r="K624" i="13"/>
  <c r="L624" i="13"/>
  <c r="O624" i="13" s="1"/>
  <c r="N633" i="13"/>
  <c r="N634" i="13"/>
  <c r="N635" i="13"/>
  <c r="M3499" i="12"/>
  <c r="L3499" i="12"/>
  <c r="M3435" i="12"/>
  <c r="L3435" i="12"/>
  <c r="M3371" i="12"/>
  <c r="L3371" i="12"/>
  <c r="M3307" i="12"/>
  <c r="L3307" i="12"/>
  <c r="M3243" i="12"/>
  <c r="L3243" i="12"/>
  <c r="M3179" i="12"/>
  <c r="L3179" i="12"/>
  <c r="M3115" i="12"/>
  <c r="L3115" i="12"/>
  <c r="M3051" i="12"/>
  <c r="L3051" i="12"/>
  <c r="M2987" i="12"/>
  <c r="L2987" i="12"/>
  <c r="M2923" i="12"/>
  <c r="L2923" i="12"/>
  <c r="M2859" i="12"/>
  <c r="L2859" i="12"/>
  <c r="M2795" i="12"/>
  <c r="L2795" i="12"/>
  <c r="M2731" i="12"/>
  <c r="L2731" i="12"/>
  <c r="M2667" i="12"/>
  <c r="L2667" i="12"/>
  <c r="M2603" i="12"/>
  <c r="L2603" i="12"/>
  <c r="M2539" i="12"/>
  <c r="L2539" i="12"/>
  <c r="M2475" i="12"/>
  <c r="L2475" i="12"/>
  <c r="M2411" i="12"/>
  <c r="L2411" i="12"/>
  <c r="M2347" i="12"/>
  <c r="L2347" i="12"/>
  <c r="M2283" i="12"/>
  <c r="L2283" i="12"/>
  <c r="M2219" i="12"/>
  <c r="L2219" i="12"/>
  <c r="M2155" i="12"/>
  <c r="L2155" i="12"/>
  <c r="M2091" i="12"/>
  <c r="L2091" i="12"/>
  <c r="M2027" i="12"/>
  <c r="L2027" i="12"/>
  <c r="M1963" i="12"/>
  <c r="L1963" i="12"/>
  <c r="M1899" i="12"/>
  <c r="L1899" i="12"/>
  <c r="M1835" i="12"/>
  <c r="L1835" i="12"/>
  <c r="G2477" i="5"/>
  <c r="B2477" i="5"/>
  <c r="B2478" i="5"/>
  <c r="G2478" i="5"/>
  <c r="B2479" i="5"/>
  <c r="G2479" i="5"/>
  <c r="B2480" i="5"/>
  <c r="G2480" i="5"/>
  <c r="B2481" i="5"/>
  <c r="G2481" i="5"/>
  <c r="B2482" i="5"/>
  <c r="G2482" i="5"/>
  <c r="B2483" i="5"/>
  <c r="G2483" i="5"/>
  <c r="B2484" i="5"/>
  <c r="G2484" i="5"/>
  <c r="B2485" i="5"/>
  <c r="G2485" i="5"/>
  <c r="L939" i="12"/>
  <c r="O848" i="12"/>
  <c r="C831" i="13"/>
  <c r="N883" i="13"/>
  <c r="N882" i="13"/>
  <c r="N881" i="13"/>
  <c r="L872" i="13"/>
  <c r="O872" i="13" s="1"/>
  <c r="K872" i="13"/>
  <c r="J872" i="13"/>
  <c r="L871" i="13"/>
  <c r="O871" i="13" s="1"/>
  <c r="K871" i="13"/>
  <c r="J871" i="13"/>
  <c r="L870" i="13"/>
  <c r="O870" i="13" s="1"/>
  <c r="K870" i="13"/>
  <c r="J870" i="13"/>
  <c r="L869" i="13"/>
  <c r="O869" i="13" s="1"/>
  <c r="O873" i="13" s="1"/>
  <c r="L836" i="13" s="1"/>
  <c r="O836" i="13" s="1"/>
  <c r="K869" i="13"/>
  <c r="J869" i="13"/>
  <c r="O863" i="13"/>
  <c r="O862" i="13"/>
  <c r="O864" i="13" s="1"/>
  <c r="M856" i="13"/>
  <c r="O856" i="13" s="1"/>
  <c r="K856" i="13"/>
  <c r="M855" i="13"/>
  <c r="O855" i="13" s="1"/>
  <c r="K855" i="13"/>
  <c r="M854" i="13"/>
  <c r="O854" i="13" s="1"/>
  <c r="K854" i="13"/>
  <c r="M853" i="13"/>
  <c r="O853" i="13" s="1"/>
  <c r="K853" i="13"/>
  <c r="M852" i="13"/>
  <c r="O852" i="13" s="1"/>
  <c r="K852" i="13"/>
  <c r="M851" i="13"/>
  <c r="O851" i="13" s="1"/>
  <c r="K851" i="13"/>
  <c r="M850" i="13"/>
  <c r="O850" i="13" s="1"/>
  <c r="K850" i="13"/>
  <c r="M849" i="13"/>
  <c r="O849" i="13" s="1"/>
  <c r="K849" i="13"/>
  <c r="M848" i="13"/>
  <c r="O848" i="13" s="1"/>
  <c r="K848" i="13"/>
  <c r="M847" i="13"/>
  <c r="O847" i="13" s="1"/>
  <c r="K847" i="13"/>
  <c r="K846" i="13"/>
  <c r="L840" i="13"/>
  <c r="O840" i="13" s="1"/>
  <c r="J840" i="13"/>
  <c r="L839" i="13"/>
  <c r="O839" i="13" s="1"/>
  <c r="J839" i="13"/>
  <c r="L838" i="13"/>
  <c r="O838" i="13" s="1"/>
  <c r="J838" i="13"/>
  <c r="L837" i="13"/>
  <c r="O837" i="13" s="1"/>
  <c r="J837" i="13"/>
  <c r="J836" i="13"/>
  <c r="C769" i="13"/>
  <c r="N821" i="13"/>
  <c r="N820" i="13"/>
  <c r="N819" i="13"/>
  <c r="L810" i="13"/>
  <c r="O810" i="13" s="1"/>
  <c r="K810" i="13"/>
  <c r="J810" i="13"/>
  <c r="L809" i="13"/>
  <c r="O809" i="13" s="1"/>
  <c r="K809" i="13"/>
  <c r="J809" i="13"/>
  <c r="L808" i="13"/>
  <c r="O808" i="13" s="1"/>
  <c r="K808" i="13"/>
  <c r="J808" i="13"/>
  <c r="L807" i="13"/>
  <c r="O807" i="13" s="1"/>
  <c r="O811" i="13" s="1"/>
  <c r="L774" i="13" s="1"/>
  <c r="O774" i="13" s="1"/>
  <c r="K807" i="13"/>
  <c r="J807" i="13"/>
  <c r="O801" i="13"/>
  <c r="O800" i="13"/>
  <c r="O802" i="13" s="1"/>
  <c r="M794" i="13"/>
  <c r="O794" i="13" s="1"/>
  <c r="K794" i="13"/>
  <c r="M793" i="13"/>
  <c r="O793" i="13" s="1"/>
  <c r="K793" i="13"/>
  <c r="M792" i="13"/>
  <c r="O792" i="13" s="1"/>
  <c r="K792" i="13"/>
  <c r="M791" i="13"/>
  <c r="O791" i="13" s="1"/>
  <c r="K791" i="13"/>
  <c r="M790" i="13"/>
  <c r="O790" i="13" s="1"/>
  <c r="K790" i="13"/>
  <c r="M789" i="13"/>
  <c r="O789" i="13" s="1"/>
  <c r="K789" i="13"/>
  <c r="M788" i="13"/>
  <c r="O788" i="13" s="1"/>
  <c r="K788" i="13"/>
  <c r="M787" i="13"/>
  <c r="O787" i="13" s="1"/>
  <c r="K787" i="13"/>
  <c r="K786" i="13"/>
  <c r="K785" i="13"/>
  <c r="K784" i="13"/>
  <c r="L778" i="13"/>
  <c r="O778" i="13" s="1"/>
  <c r="J778" i="13"/>
  <c r="L777" i="13"/>
  <c r="O777" i="13" s="1"/>
  <c r="J777" i="13"/>
  <c r="L776" i="13"/>
  <c r="O776" i="13" s="1"/>
  <c r="J776" i="13"/>
  <c r="L775" i="13"/>
  <c r="O775" i="13" s="1"/>
  <c r="J775" i="13"/>
  <c r="J774" i="13"/>
  <c r="M745" i="13"/>
  <c r="C707" i="13"/>
  <c r="N759" i="13"/>
  <c r="N758" i="13"/>
  <c r="N757" i="13"/>
  <c r="L748" i="13"/>
  <c r="O748" i="13" s="1"/>
  <c r="K748" i="13"/>
  <c r="J748" i="13"/>
  <c r="L747" i="13"/>
  <c r="O747" i="13" s="1"/>
  <c r="K747" i="13"/>
  <c r="J747" i="13"/>
  <c r="L746" i="13"/>
  <c r="O746" i="13" s="1"/>
  <c r="K746" i="13"/>
  <c r="J746" i="13"/>
  <c r="L745" i="13"/>
  <c r="O745" i="13" s="1"/>
  <c r="O749" i="13" s="1"/>
  <c r="L712" i="13" s="1"/>
  <c r="O712" i="13" s="1"/>
  <c r="K745" i="13"/>
  <c r="J745" i="13"/>
  <c r="O739" i="13"/>
  <c r="O738" i="13"/>
  <c r="O740" i="13" s="1"/>
  <c r="M732" i="13"/>
  <c r="O732" i="13" s="1"/>
  <c r="K732" i="13"/>
  <c r="M731" i="13"/>
  <c r="O731" i="13" s="1"/>
  <c r="K731" i="13"/>
  <c r="M730" i="13"/>
  <c r="O730" i="13" s="1"/>
  <c r="K730" i="13"/>
  <c r="M729" i="13"/>
  <c r="O729" i="13" s="1"/>
  <c r="K729" i="13"/>
  <c r="M728" i="13"/>
  <c r="O728" i="13" s="1"/>
  <c r="K728" i="13"/>
  <c r="M727" i="13"/>
  <c r="O727" i="13" s="1"/>
  <c r="K727" i="13"/>
  <c r="M726" i="13"/>
  <c r="O726" i="13" s="1"/>
  <c r="K726" i="13"/>
  <c r="M725" i="13"/>
  <c r="O725" i="13" s="1"/>
  <c r="K725" i="13"/>
  <c r="K724" i="13"/>
  <c r="K723" i="13"/>
  <c r="K722" i="13"/>
  <c r="L716" i="13"/>
  <c r="O716" i="13" s="1"/>
  <c r="J716" i="13"/>
  <c r="L715" i="13"/>
  <c r="O715" i="13" s="1"/>
  <c r="J715" i="13"/>
  <c r="L714" i="13"/>
  <c r="O714" i="13" s="1"/>
  <c r="J714" i="13"/>
  <c r="L713" i="13"/>
  <c r="O713" i="13" s="1"/>
  <c r="J713" i="13"/>
  <c r="J712" i="13"/>
  <c r="M683" i="13"/>
  <c r="C645" i="13"/>
  <c r="N697" i="13"/>
  <c r="N696" i="13"/>
  <c r="N695" i="13"/>
  <c r="L686" i="13"/>
  <c r="O686" i="13" s="1"/>
  <c r="K686" i="13"/>
  <c r="J686" i="13"/>
  <c r="L685" i="13"/>
  <c r="O685" i="13" s="1"/>
  <c r="K685" i="13"/>
  <c r="J685" i="13"/>
  <c r="L684" i="13"/>
  <c r="O684" i="13" s="1"/>
  <c r="K684" i="13"/>
  <c r="J684" i="13"/>
  <c r="L683" i="13"/>
  <c r="O683" i="13" s="1"/>
  <c r="O687" i="13" s="1"/>
  <c r="L650" i="13" s="1"/>
  <c r="O650" i="13" s="1"/>
  <c r="K683" i="13"/>
  <c r="J683" i="13"/>
  <c r="O677" i="13"/>
  <c r="O676" i="13"/>
  <c r="O678" i="13" s="1"/>
  <c r="M670" i="13"/>
  <c r="O670" i="13" s="1"/>
  <c r="K670" i="13"/>
  <c r="M669" i="13"/>
  <c r="O669" i="13" s="1"/>
  <c r="K669" i="13"/>
  <c r="M668" i="13"/>
  <c r="O668" i="13" s="1"/>
  <c r="K668" i="13"/>
  <c r="M667" i="13"/>
  <c r="O667" i="13" s="1"/>
  <c r="K667" i="13"/>
  <c r="M666" i="13"/>
  <c r="O666" i="13" s="1"/>
  <c r="K666" i="13"/>
  <c r="M665" i="13"/>
  <c r="O665" i="13" s="1"/>
  <c r="K665" i="13"/>
  <c r="M664" i="13"/>
  <c r="O664" i="13" s="1"/>
  <c r="K664" i="13"/>
  <c r="M663" i="13"/>
  <c r="O663" i="13" s="1"/>
  <c r="K663" i="13"/>
  <c r="K662" i="13"/>
  <c r="K661" i="13"/>
  <c r="K660" i="13"/>
  <c r="L654" i="13"/>
  <c r="O654" i="13" s="1"/>
  <c r="J654" i="13"/>
  <c r="L653" i="13"/>
  <c r="O653" i="13" s="1"/>
  <c r="J653" i="13"/>
  <c r="L652" i="13"/>
  <c r="O652" i="13" s="1"/>
  <c r="J652" i="13"/>
  <c r="L651" i="13"/>
  <c r="O651" i="13" s="1"/>
  <c r="J651" i="13"/>
  <c r="J650" i="13"/>
  <c r="M559" i="13"/>
  <c r="C521" i="13"/>
  <c r="N573" i="13"/>
  <c r="N572" i="13"/>
  <c r="N571" i="13"/>
  <c r="L562" i="13"/>
  <c r="O562" i="13" s="1"/>
  <c r="K562" i="13"/>
  <c r="J562" i="13"/>
  <c r="L561" i="13"/>
  <c r="O561" i="13" s="1"/>
  <c r="K561" i="13"/>
  <c r="J561" i="13"/>
  <c r="L560" i="13"/>
  <c r="O560" i="13" s="1"/>
  <c r="K560" i="13"/>
  <c r="J560" i="13"/>
  <c r="L559" i="13"/>
  <c r="O559" i="13" s="1"/>
  <c r="O563" i="13" s="1"/>
  <c r="L526" i="13" s="1"/>
  <c r="O526" i="13" s="1"/>
  <c r="K559" i="13"/>
  <c r="J559" i="13"/>
  <c r="O553" i="13"/>
  <c r="O552" i="13"/>
  <c r="O554" i="13" s="1"/>
  <c r="M546" i="13"/>
  <c r="O546" i="13" s="1"/>
  <c r="K546" i="13"/>
  <c r="M545" i="13"/>
  <c r="O545" i="13" s="1"/>
  <c r="K545" i="13"/>
  <c r="M544" i="13"/>
  <c r="O544" i="13" s="1"/>
  <c r="K544" i="13"/>
  <c r="M543" i="13"/>
  <c r="O543" i="13" s="1"/>
  <c r="K543" i="13"/>
  <c r="M542" i="13"/>
  <c r="O542" i="13" s="1"/>
  <c r="K542" i="13"/>
  <c r="M541" i="13"/>
  <c r="O541" i="13" s="1"/>
  <c r="K541" i="13"/>
  <c r="M540" i="13"/>
  <c r="O540" i="13" s="1"/>
  <c r="K540" i="13"/>
  <c r="M539" i="13"/>
  <c r="O539" i="13" s="1"/>
  <c r="K539" i="13"/>
  <c r="M538" i="13"/>
  <c r="O538" i="13" s="1"/>
  <c r="K538" i="13"/>
  <c r="K537" i="13"/>
  <c r="K536" i="13"/>
  <c r="L530" i="13"/>
  <c r="O530" i="13" s="1"/>
  <c r="J530" i="13"/>
  <c r="L529" i="13"/>
  <c r="O529" i="13" s="1"/>
  <c r="J529" i="13"/>
  <c r="L528" i="13"/>
  <c r="O528" i="13" s="1"/>
  <c r="J528" i="13"/>
  <c r="L527" i="13"/>
  <c r="O527" i="13" s="1"/>
  <c r="J527" i="13"/>
  <c r="J526" i="13"/>
  <c r="M497" i="13"/>
  <c r="C459" i="13"/>
  <c r="N511" i="13"/>
  <c r="N510" i="13"/>
  <c r="N509" i="13"/>
  <c r="L500" i="13"/>
  <c r="O500" i="13" s="1"/>
  <c r="K500" i="13"/>
  <c r="J500" i="13"/>
  <c r="L499" i="13"/>
  <c r="O499" i="13" s="1"/>
  <c r="K499" i="13"/>
  <c r="J499" i="13"/>
  <c r="L498" i="13"/>
  <c r="O498" i="13" s="1"/>
  <c r="K498" i="13"/>
  <c r="J498" i="13"/>
  <c r="L497" i="13"/>
  <c r="K497" i="13"/>
  <c r="J497" i="13"/>
  <c r="O491" i="13"/>
  <c r="M484" i="13"/>
  <c r="O484" i="13" s="1"/>
  <c r="K484" i="13"/>
  <c r="M483" i="13"/>
  <c r="O483" i="13" s="1"/>
  <c r="K483" i="13"/>
  <c r="M482" i="13"/>
  <c r="O482" i="13" s="1"/>
  <c r="K482" i="13"/>
  <c r="M481" i="13"/>
  <c r="O481" i="13" s="1"/>
  <c r="K481" i="13"/>
  <c r="M480" i="13"/>
  <c r="O480" i="13" s="1"/>
  <c r="K480" i="13"/>
  <c r="M479" i="13"/>
  <c r="O479" i="13" s="1"/>
  <c r="K479" i="13"/>
  <c r="M478" i="13"/>
  <c r="O478" i="13" s="1"/>
  <c r="K478" i="13"/>
  <c r="M477" i="13"/>
  <c r="O477" i="13" s="1"/>
  <c r="K477" i="13"/>
  <c r="M476" i="13"/>
  <c r="O476" i="13" s="1"/>
  <c r="K476" i="13"/>
  <c r="K475" i="13"/>
  <c r="K474" i="13"/>
  <c r="L468" i="13"/>
  <c r="O468" i="13" s="1"/>
  <c r="J468" i="13"/>
  <c r="L467" i="13"/>
  <c r="O467" i="13" s="1"/>
  <c r="J467" i="13"/>
  <c r="L466" i="13"/>
  <c r="O466" i="13" s="1"/>
  <c r="J466" i="13"/>
  <c r="L465" i="13"/>
  <c r="O465" i="13" s="1"/>
  <c r="J465" i="13"/>
  <c r="J464" i="13"/>
  <c r="G2457" i="5"/>
  <c r="M475" i="13" s="1"/>
  <c r="O475" i="13" s="1"/>
  <c r="G2458" i="5"/>
  <c r="G2459" i="5"/>
  <c r="M537" i="13" s="1"/>
  <c r="O537" i="13" s="1"/>
  <c r="G2460" i="5"/>
  <c r="G2461" i="5"/>
  <c r="G2462" i="5"/>
  <c r="G2463" i="5"/>
  <c r="G2464" i="5"/>
  <c r="G2465" i="5"/>
  <c r="G2466" i="5"/>
  <c r="G2467" i="5"/>
  <c r="C3467" i="12"/>
  <c r="N3520" i="12"/>
  <c r="N3519" i="12"/>
  <c r="N3518" i="12"/>
  <c r="L3509" i="12"/>
  <c r="O3509" i="12" s="1"/>
  <c r="K3509" i="12"/>
  <c r="J3509" i="12"/>
  <c r="L3508" i="12"/>
  <c r="O3508" i="12" s="1"/>
  <c r="K3508" i="12"/>
  <c r="J3508" i="12"/>
  <c r="L3507" i="12"/>
  <c r="O3507" i="12" s="1"/>
  <c r="K3507" i="12"/>
  <c r="J3507" i="12"/>
  <c r="M3506" i="12"/>
  <c r="L3506" i="12"/>
  <c r="O3506" i="12" s="1"/>
  <c r="K3506" i="12"/>
  <c r="J3506" i="12"/>
  <c r="O3500" i="12"/>
  <c r="M3493" i="12"/>
  <c r="O3493" i="12" s="1"/>
  <c r="K3493" i="12"/>
  <c r="M3492" i="12"/>
  <c r="O3492" i="12" s="1"/>
  <c r="K3492" i="12"/>
  <c r="M3491" i="12"/>
  <c r="O3491" i="12" s="1"/>
  <c r="K3491" i="12"/>
  <c r="M3490" i="12"/>
  <c r="O3490" i="12" s="1"/>
  <c r="K3490" i="12"/>
  <c r="M3489" i="12"/>
  <c r="O3489" i="12" s="1"/>
  <c r="K3489" i="12"/>
  <c r="M3488" i="12"/>
  <c r="O3488" i="12" s="1"/>
  <c r="K3488" i="12"/>
  <c r="M3487" i="12"/>
  <c r="O3487" i="12" s="1"/>
  <c r="K3487" i="12"/>
  <c r="M3486" i="12"/>
  <c r="O3486" i="12" s="1"/>
  <c r="K3486" i="12"/>
  <c r="K3485" i="12"/>
  <c r="K3484" i="12"/>
  <c r="K3483" i="12"/>
  <c r="K3482" i="12"/>
  <c r="L3476" i="12"/>
  <c r="O3476" i="12" s="1"/>
  <c r="J3476" i="12"/>
  <c r="L3475" i="12"/>
  <c r="O3475" i="12" s="1"/>
  <c r="J3475" i="12"/>
  <c r="L3474" i="12"/>
  <c r="O3474" i="12" s="1"/>
  <c r="J3474" i="12"/>
  <c r="L3473" i="12"/>
  <c r="O3473" i="12" s="1"/>
  <c r="J3473" i="12"/>
  <c r="J3472" i="12"/>
  <c r="C3403" i="12"/>
  <c r="N3456" i="12"/>
  <c r="N3455" i="12"/>
  <c r="N3454" i="12"/>
  <c r="L3445" i="12"/>
  <c r="O3445" i="12" s="1"/>
  <c r="K3445" i="12"/>
  <c r="J3445" i="12"/>
  <c r="L3444" i="12"/>
  <c r="O3444" i="12" s="1"/>
  <c r="K3444" i="12"/>
  <c r="J3444" i="12"/>
  <c r="L3443" i="12"/>
  <c r="O3443" i="12" s="1"/>
  <c r="K3443" i="12"/>
  <c r="J3443" i="12"/>
  <c r="M3442" i="12"/>
  <c r="L3442" i="12"/>
  <c r="O3442" i="12" s="1"/>
  <c r="K3442" i="12"/>
  <c r="J3442" i="12"/>
  <c r="O3436" i="12"/>
  <c r="M3429" i="12"/>
  <c r="O3429" i="12" s="1"/>
  <c r="K3429" i="12"/>
  <c r="M3428" i="12"/>
  <c r="O3428" i="12" s="1"/>
  <c r="K3428" i="12"/>
  <c r="M3427" i="12"/>
  <c r="O3427" i="12" s="1"/>
  <c r="K3427" i="12"/>
  <c r="M3426" i="12"/>
  <c r="O3426" i="12" s="1"/>
  <c r="K3426" i="12"/>
  <c r="M3425" i="12"/>
  <c r="O3425" i="12" s="1"/>
  <c r="K3425" i="12"/>
  <c r="M3424" i="12"/>
  <c r="O3424" i="12" s="1"/>
  <c r="K3424" i="12"/>
  <c r="M3423" i="12"/>
  <c r="O3423" i="12" s="1"/>
  <c r="K3423" i="12"/>
  <c r="M3422" i="12"/>
  <c r="O3422" i="12" s="1"/>
  <c r="K3422" i="12"/>
  <c r="K3421" i="12"/>
  <c r="K3420" i="12"/>
  <c r="K3419" i="12"/>
  <c r="K3418" i="12"/>
  <c r="L3412" i="12"/>
  <c r="O3412" i="12" s="1"/>
  <c r="J3412" i="12"/>
  <c r="L3411" i="12"/>
  <c r="O3411" i="12" s="1"/>
  <c r="J3411" i="12"/>
  <c r="L3410" i="12"/>
  <c r="O3410" i="12" s="1"/>
  <c r="J3410" i="12"/>
  <c r="L3409" i="12"/>
  <c r="O3409" i="12" s="1"/>
  <c r="J3409" i="12"/>
  <c r="J3408" i="12"/>
  <c r="C3339" i="12"/>
  <c r="N3392" i="12"/>
  <c r="N3391" i="12"/>
  <c r="N3390" i="12"/>
  <c r="L3381" i="12"/>
  <c r="O3381" i="12" s="1"/>
  <c r="K3381" i="12"/>
  <c r="J3381" i="12"/>
  <c r="L3380" i="12"/>
  <c r="O3380" i="12" s="1"/>
  <c r="K3380" i="12"/>
  <c r="J3380" i="12"/>
  <c r="L3379" i="12"/>
  <c r="O3379" i="12" s="1"/>
  <c r="K3379" i="12"/>
  <c r="J3379" i="12"/>
  <c r="M3378" i="12"/>
  <c r="L3378" i="12"/>
  <c r="O3378" i="12" s="1"/>
  <c r="K3378" i="12"/>
  <c r="J3378" i="12"/>
  <c r="O3372" i="12"/>
  <c r="M3365" i="12"/>
  <c r="O3365" i="12" s="1"/>
  <c r="K3365" i="12"/>
  <c r="M3364" i="12"/>
  <c r="O3364" i="12" s="1"/>
  <c r="K3364" i="12"/>
  <c r="M3363" i="12"/>
  <c r="O3363" i="12" s="1"/>
  <c r="K3363" i="12"/>
  <c r="M3362" i="12"/>
  <c r="O3362" i="12" s="1"/>
  <c r="K3362" i="12"/>
  <c r="M3361" i="12"/>
  <c r="O3361" i="12" s="1"/>
  <c r="K3361" i="12"/>
  <c r="M3360" i="12"/>
  <c r="O3360" i="12" s="1"/>
  <c r="K3360" i="12"/>
  <c r="M3359" i="12"/>
  <c r="O3359" i="12" s="1"/>
  <c r="K3359" i="12"/>
  <c r="M3358" i="12"/>
  <c r="O3358" i="12" s="1"/>
  <c r="K3358" i="12"/>
  <c r="K3357" i="12"/>
  <c r="K3356" i="12"/>
  <c r="K3355" i="12"/>
  <c r="K3354" i="12"/>
  <c r="L3348" i="12"/>
  <c r="O3348" i="12" s="1"/>
  <c r="J3348" i="12"/>
  <c r="L3347" i="12"/>
  <c r="O3347" i="12" s="1"/>
  <c r="J3347" i="12"/>
  <c r="L3346" i="12"/>
  <c r="O3346" i="12" s="1"/>
  <c r="J3346" i="12"/>
  <c r="L3345" i="12"/>
  <c r="O3345" i="12" s="1"/>
  <c r="J3345" i="12"/>
  <c r="J3344" i="12"/>
  <c r="C3275" i="12"/>
  <c r="N3328" i="12"/>
  <c r="N3327" i="12"/>
  <c r="N3326" i="12"/>
  <c r="L3317" i="12"/>
  <c r="O3317" i="12" s="1"/>
  <c r="K3317" i="12"/>
  <c r="J3317" i="12"/>
  <c r="L3316" i="12"/>
  <c r="O3316" i="12" s="1"/>
  <c r="K3316" i="12"/>
  <c r="J3316" i="12"/>
  <c r="L3315" i="12"/>
  <c r="O3315" i="12" s="1"/>
  <c r="K3315" i="12"/>
  <c r="J3315" i="12"/>
  <c r="M3314" i="12"/>
  <c r="L3314" i="12"/>
  <c r="O3314" i="12" s="1"/>
  <c r="O3318" i="12" s="1"/>
  <c r="L3280" i="12" s="1"/>
  <c r="O3280" i="12" s="1"/>
  <c r="K3314" i="12"/>
  <c r="J3314" i="12"/>
  <c r="O3308" i="12"/>
  <c r="M3301" i="12"/>
  <c r="O3301" i="12" s="1"/>
  <c r="K3301" i="12"/>
  <c r="M3300" i="12"/>
  <c r="O3300" i="12" s="1"/>
  <c r="K3300" i="12"/>
  <c r="M3299" i="12"/>
  <c r="O3299" i="12" s="1"/>
  <c r="K3299" i="12"/>
  <c r="M3298" i="12"/>
  <c r="O3298" i="12" s="1"/>
  <c r="K3298" i="12"/>
  <c r="M3297" i="12"/>
  <c r="O3297" i="12" s="1"/>
  <c r="K3297" i="12"/>
  <c r="M3296" i="12"/>
  <c r="O3296" i="12" s="1"/>
  <c r="K3296" i="12"/>
  <c r="M3295" i="12"/>
  <c r="O3295" i="12" s="1"/>
  <c r="K3295" i="12"/>
  <c r="M3294" i="12"/>
  <c r="O3294" i="12" s="1"/>
  <c r="K3294" i="12"/>
  <c r="K3293" i="12"/>
  <c r="K3292" i="12"/>
  <c r="K3291" i="12"/>
  <c r="K3290" i="12"/>
  <c r="L3284" i="12"/>
  <c r="O3284" i="12" s="1"/>
  <c r="J3284" i="12"/>
  <c r="L3283" i="12"/>
  <c r="O3283" i="12" s="1"/>
  <c r="J3283" i="12"/>
  <c r="L3282" i="12"/>
  <c r="O3282" i="12" s="1"/>
  <c r="J3282" i="12"/>
  <c r="L3281" i="12"/>
  <c r="O3281" i="12" s="1"/>
  <c r="J3281" i="12"/>
  <c r="J3280" i="12"/>
  <c r="C3211" i="12"/>
  <c r="N3264" i="12"/>
  <c r="N3263" i="12"/>
  <c r="N3262" i="12"/>
  <c r="L3253" i="12"/>
  <c r="O3253" i="12" s="1"/>
  <c r="K3253" i="12"/>
  <c r="J3253" i="12"/>
  <c r="L3252" i="12"/>
  <c r="O3252" i="12" s="1"/>
  <c r="K3252" i="12"/>
  <c r="J3252" i="12"/>
  <c r="L3251" i="12"/>
  <c r="O3251" i="12" s="1"/>
  <c r="K3251" i="12"/>
  <c r="J3251" i="12"/>
  <c r="M3250" i="12"/>
  <c r="L3250" i="12"/>
  <c r="O3250" i="12" s="1"/>
  <c r="O3254" i="12" s="1"/>
  <c r="L3216" i="12" s="1"/>
  <c r="O3216" i="12" s="1"/>
  <c r="K3250" i="12"/>
  <c r="J3250" i="12"/>
  <c r="O3244" i="12"/>
  <c r="M3237" i="12"/>
  <c r="O3237" i="12" s="1"/>
  <c r="K3237" i="12"/>
  <c r="M3236" i="12"/>
  <c r="O3236" i="12" s="1"/>
  <c r="K3236" i="12"/>
  <c r="M3235" i="12"/>
  <c r="O3235" i="12" s="1"/>
  <c r="K3235" i="12"/>
  <c r="M3234" i="12"/>
  <c r="O3234" i="12" s="1"/>
  <c r="K3234" i="12"/>
  <c r="M3233" i="12"/>
  <c r="O3233" i="12" s="1"/>
  <c r="K3233" i="12"/>
  <c r="M3232" i="12"/>
  <c r="O3232" i="12" s="1"/>
  <c r="K3232" i="12"/>
  <c r="M3231" i="12"/>
  <c r="O3231" i="12" s="1"/>
  <c r="K3231" i="12"/>
  <c r="M3230" i="12"/>
  <c r="O3230" i="12" s="1"/>
  <c r="K3230" i="12"/>
  <c r="K3229" i="12"/>
  <c r="K3228" i="12"/>
  <c r="K3227" i="12"/>
  <c r="K3226" i="12"/>
  <c r="L3220" i="12"/>
  <c r="O3220" i="12" s="1"/>
  <c r="J3220" i="12"/>
  <c r="L3219" i="12"/>
  <c r="O3219" i="12" s="1"/>
  <c r="J3219" i="12"/>
  <c r="L3218" i="12"/>
  <c r="O3218" i="12" s="1"/>
  <c r="J3218" i="12"/>
  <c r="L3217" i="12"/>
  <c r="O3217" i="12" s="1"/>
  <c r="J3217" i="12"/>
  <c r="J3216" i="12"/>
  <c r="C3147" i="12"/>
  <c r="N3200" i="12"/>
  <c r="N3199" i="12"/>
  <c r="N3198" i="12"/>
  <c r="L3189" i="12"/>
  <c r="O3189" i="12" s="1"/>
  <c r="K3189" i="12"/>
  <c r="J3189" i="12"/>
  <c r="L3188" i="12"/>
  <c r="O3188" i="12" s="1"/>
  <c r="K3188" i="12"/>
  <c r="J3188" i="12"/>
  <c r="L3187" i="12"/>
  <c r="O3187" i="12" s="1"/>
  <c r="K3187" i="12"/>
  <c r="J3187" i="12"/>
  <c r="M3186" i="12"/>
  <c r="L3186" i="12"/>
  <c r="O3186" i="12" s="1"/>
  <c r="K3186" i="12"/>
  <c r="J3186" i="12"/>
  <c r="O3180" i="12"/>
  <c r="M3173" i="12"/>
  <c r="O3173" i="12" s="1"/>
  <c r="K3173" i="12"/>
  <c r="M3172" i="12"/>
  <c r="O3172" i="12" s="1"/>
  <c r="K3172" i="12"/>
  <c r="M3171" i="12"/>
  <c r="O3171" i="12" s="1"/>
  <c r="K3171" i="12"/>
  <c r="M3170" i="12"/>
  <c r="O3170" i="12" s="1"/>
  <c r="K3170" i="12"/>
  <c r="M3169" i="12"/>
  <c r="O3169" i="12" s="1"/>
  <c r="K3169" i="12"/>
  <c r="M3168" i="12"/>
  <c r="O3168" i="12" s="1"/>
  <c r="K3168" i="12"/>
  <c r="M3167" i="12"/>
  <c r="O3167" i="12" s="1"/>
  <c r="K3167" i="12"/>
  <c r="M3166" i="12"/>
  <c r="O3166" i="12" s="1"/>
  <c r="K3166" i="12"/>
  <c r="K3165" i="12"/>
  <c r="K3164" i="12"/>
  <c r="K3163" i="12"/>
  <c r="K3162" i="12"/>
  <c r="L3156" i="12"/>
  <c r="O3156" i="12" s="1"/>
  <c r="J3156" i="12"/>
  <c r="L3155" i="12"/>
  <c r="O3155" i="12" s="1"/>
  <c r="J3155" i="12"/>
  <c r="L3154" i="12"/>
  <c r="O3154" i="12" s="1"/>
  <c r="J3154" i="12"/>
  <c r="L3153" i="12"/>
  <c r="O3153" i="12" s="1"/>
  <c r="J3153" i="12"/>
  <c r="J3152" i="12"/>
  <c r="C3083" i="12"/>
  <c r="N3136" i="12"/>
  <c r="N3135" i="12"/>
  <c r="N3134" i="12"/>
  <c r="L3125" i="12"/>
  <c r="O3125" i="12" s="1"/>
  <c r="K3125" i="12"/>
  <c r="J3125" i="12"/>
  <c r="L3124" i="12"/>
  <c r="O3124" i="12" s="1"/>
  <c r="K3124" i="12"/>
  <c r="J3124" i="12"/>
  <c r="L3123" i="12"/>
  <c r="O3123" i="12" s="1"/>
  <c r="K3123" i="12"/>
  <c r="J3123" i="12"/>
  <c r="M3122" i="12"/>
  <c r="L3122" i="12"/>
  <c r="O3122" i="12" s="1"/>
  <c r="O3126" i="12" s="1"/>
  <c r="L3088" i="12" s="1"/>
  <c r="O3088" i="12" s="1"/>
  <c r="K3122" i="12"/>
  <c r="J3122" i="12"/>
  <c r="O3116" i="12"/>
  <c r="M3109" i="12"/>
  <c r="O3109" i="12" s="1"/>
  <c r="K3109" i="12"/>
  <c r="M3108" i="12"/>
  <c r="O3108" i="12" s="1"/>
  <c r="K3108" i="12"/>
  <c r="M3107" i="12"/>
  <c r="O3107" i="12" s="1"/>
  <c r="K3107" i="12"/>
  <c r="M3106" i="12"/>
  <c r="O3106" i="12" s="1"/>
  <c r="K3106" i="12"/>
  <c r="M3105" i="12"/>
  <c r="O3105" i="12" s="1"/>
  <c r="K3105" i="12"/>
  <c r="M3104" i="12"/>
  <c r="O3104" i="12" s="1"/>
  <c r="K3104" i="12"/>
  <c r="M3103" i="12"/>
  <c r="O3103" i="12" s="1"/>
  <c r="K3103" i="12"/>
  <c r="M3102" i="12"/>
  <c r="O3102" i="12" s="1"/>
  <c r="K3102" i="12"/>
  <c r="K3101" i="12"/>
  <c r="K3100" i="12"/>
  <c r="K3099" i="12"/>
  <c r="K3098" i="12"/>
  <c r="L3092" i="12"/>
  <c r="O3092" i="12" s="1"/>
  <c r="J3092" i="12"/>
  <c r="L3091" i="12"/>
  <c r="O3091" i="12" s="1"/>
  <c r="J3091" i="12"/>
  <c r="L3090" i="12"/>
  <c r="O3090" i="12" s="1"/>
  <c r="J3090" i="12"/>
  <c r="L3089" i="12"/>
  <c r="O3089" i="12" s="1"/>
  <c r="J3089" i="12"/>
  <c r="J3088" i="12"/>
  <c r="M3058" i="12"/>
  <c r="C3019" i="12"/>
  <c r="N3072" i="12"/>
  <c r="N3071" i="12"/>
  <c r="N3070" i="12"/>
  <c r="L3061" i="12"/>
  <c r="O3061" i="12" s="1"/>
  <c r="K3061" i="12"/>
  <c r="J3061" i="12"/>
  <c r="L3060" i="12"/>
  <c r="O3060" i="12" s="1"/>
  <c r="K3060" i="12"/>
  <c r="J3060" i="12"/>
  <c r="L3059" i="12"/>
  <c r="O3059" i="12" s="1"/>
  <c r="K3059" i="12"/>
  <c r="J3059" i="12"/>
  <c r="L3058" i="12"/>
  <c r="O3058" i="12" s="1"/>
  <c r="K3058" i="12"/>
  <c r="J3058" i="12"/>
  <c r="O3052" i="12"/>
  <c r="M3045" i="12"/>
  <c r="O3045" i="12" s="1"/>
  <c r="K3045" i="12"/>
  <c r="M3044" i="12"/>
  <c r="O3044" i="12" s="1"/>
  <c r="K3044" i="12"/>
  <c r="M3043" i="12"/>
  <c r="O3043" i="12" s="1"/>
  <c r="K3043" i="12"/>
  <c r="M3042" i="12"/>
  <c r="O3042" i="12" s="1"/>
  <c r="K3042" i="12"/>
  <c r="M3041" i="12"/>
  <c r="O3041" i="12" s="1"/>
  <c r="K3041" i="12"/>
  <c r="M3040" i="12"/>
  <c r="O3040" i="12" s="1"/>
  <c r="K3040" i="12"/>
  <c r="M3039" i="12"/>
  <c r="O3039" i="12" s="1"/>
  <c r="K3039" i="12"/>
  <c r="M3038" i="12"/>
  <c r="O3038" i="12" s="1"/>
  <c r="K3038" i="12"/>
  <c r="K3037" i="12"/>
  <c r="K3036" i="12"/>
  <c r="K3035" i="12"/>
  <c r="K3034" i="12"/>
  <c r="L3028" i="12"/>
  <c r="O3028" i="12" s="1"/>
  <c r="J3028" i="12"/>
  <c r="L3027" i="12"/>
  <c r="O3027" i="12" s="1"/>
  <c r="J3027" i="12"/>
  <c r="L3026" i="12"/>
  <c r="O3026" i="12" s="1"/>
  <c r="J3026" i="12"/>
  <c r="L3025" i="12"/>
  <c r="O3025" i="12" s="1"/>
  <c r="J3025" i="12"/>
  <c r="J3024" i="12"/>
  <c r="C2955" i="12"/>
  <c r="N3008" i="12"/>
  <c r="N3007" i="12"/>
  <c r="N3006" i="12"/>
  <c r="L2997" i="12"/>
  <c r="O2997" i="12" s="1"/>
  <c r="K2997" i="12"/>
  <c r="J2997" i="12"/>
  <c r="L2996" i="12"/>
  <c r="O2996" i="12" s="1"/>
  <c r="K2996" i="12"/>
  <c r="J2996" i="12"/>
  <c r="L2995" i="12"/>
  <c r="O2995" i="12" s="1"/>
  <c r="K2995" i="12"/>
  <c r="J2995" i="12"/>
  <c r="L2994" i="12"/>
  <c r="O2994" i="12" s="1"/>
  <c r="O2998" i="12" s="1"/>
  <c r="L2960" i="12" s="1"/>
  <c r="O2960" i="12" s="1"/>
  <c r="K2994" i="12"/>
  <c r="J2994" i="12"/>
  <c r="O2988" i="12"/>
  <c r="M2981" i="12"/>
  <c r="O2981" i="12" s="1"/>
  <c r="K2981" i="12"/>
  <c r="M2980" i="12"/>
  <c r="O2980" i="12" s="1"/>
  <c r="K2980" i="12"/>
  <c r="M2979" i="12"/>
  <c r="O2979" i="12" s="1"/>
  <c r="K2979" i="12"/>
  <c r="M2978" i="12"/>
  <c r="O2978" i="12" s="1"/>
  <c r="K2978" i="12"/>
  <c r="M2977" i="12"/>
  <c r="O2977" i="12" s="1"/>
  <c r="K2977" i="12"/>
  <c r="M2976" i="12"/>
  <c r="O2976" i="12" s="1"/>
  <c r="K2976" i="12"/>
  <c r="M2975" i="12"/>
  <c r="O2975" i="12" s="1"/>
  <c r="K2975" i="12"/>
  <c r="M2974" i="12"/>
  <c r="O2974" i="12" s="1"/>
  <c r="K2974" i="12"/>
  <c r="M2973" i="12"/>
  <c r="O2973" i="12" s="1"/>
  <c r="K2973" i="12"/>
  <c r="M2972" i="12"/>
  <c r="O2972" i="12" s="1"/>
  <c r="K2972" i="12"/>
  <c r="K2971" i="12"/>
  <c r="K2970" i="12"/>
  <c r="L2964" i="12"/>
  <c r="O2964" i="12" s="1"/>
  <c r="J2964" i="12"/>
  <c r="L2963" i="12"/>
  <c r="O2963" i="12" s="1"/>
  <c r="J2963" i="12"/>
  <c r="L2962" i="12"/>
  <c r="O2962" i="12" s="1"/>
  <c r="J2962" i="12"/>
  <c r="L2961" i="12"/>
  <c r="O2961" i="12" s="1"/>
  <c r="J2961" i="12"/>
  <c r="J2960" i="12"/>
  <c r="M2930" i="12"/>
  <c r="C2891" i="12"/>
  <c r="N2944" i="12"/>
  <c r="N2943" i="12"/>
  <c r="N2942" i="12"/>
  <c r="L2933" i="12"/>
  <c r="O2933" i="12" s="1"/>
  <c r="K2933" i="12"/>
  <c r="J2933" i="12"/>
  <c r="L2932" i="12"/>
  <c r="O2932" i="12" s="1"/>
  <c r="K2932" i="12"/>
  <c r="J2932" i="12"/>
  <c r="L2931" i="12"/>
  <c r="O2931" i="12" s="1"/>
  <c r="K2931" i="12"/>
  <c r="J2931" i="12"/>
  <c r="L2930" i="12"/>
  <c r="O2930" i="12" s="1"/>
  <c r="O2934" i="12" s="1"/>
  <c r="L2896" i="12" s="1"/>
  <c r="O2896" i="12" s="1"/>
  <c r="K2930" i="12"/>
  <c r="J2930" i="12"/>
  <c r="O2924" i="12"/>
  <c r="M2917" i="12"/>
  <c r="O2917" i="12" s="1"/>
  <c r="K2917" i="12"/>
  <c r="M2916" i="12"/>
  <c r="O2916" i="12" s="1"/>
  <c r="K2916" i="12"/>
  <c r="M2915" i="12"/>
  <c r="O2915" i="12" s="1"/>
  <c r="K2915" i="12"/>
  <c r="M2914" i="12"/>
  <c r="O2914" i="12" s="1"/>
  <c r="K2914" i="12"/>
  <c r="M2913" i="12"/>
  <c r="O2913" i="12" s="1"/>
  <c r="K2913" i="12"/>
  <c r="M2912" i="12"/>
  <c r="O2912" i="12" s="1"/>
  <c r="K2912" i="12"/>
  <c r="M2911" i="12"/>
  <c r="O2911" i="12" s="1"/>
  <c r="K2911" i="12"/>
  <c r="M2910" i="12"/>
  <c r="O2910" i="12" s="1"/>
  <c r="K2910" i="12"/>
  <c r="M2909" i="12"/>
  <c r="O2909" i="12" s="1"/>
  <c r="K2909" i="12"/>
  <c r="M2908" i="12"/>
  <c r="O2908" i="12" s="1"/>
  <c r="K2908" i="12"/>
  <c r="K2907" i="12"/>
  <c r="K2906" i="12"/>
  <c r="L2900" i="12"/>
  <c r="O2900" i="12" s="1"/>
  <c r="J2900" i="12"/>
  <c r="L2899" i="12"/>
  <c r="O2899" i="12" s="1"/>
  <c r="J2899" i="12"/>
  <c r="L2898" i="12"/>
  <c r="O2898" i="12" s="1"/>
  <c r="J2898" i="12"/>
  <c r="L2897" i="12"/>
  <c r="O2897" i="12" s="1"/>
  <c r="J2897" i="12"/>
  <c r="J2896" i="12"/>
  <c r="C2827" i="12"/>
  <c r="N2880" i="12"/>
  <c r="N2879" i="12"/>
  <c r="N2878" i="12"/>
  <c r="L2869" i="12"/>
  <c r="O2869" i="12" s="1"/>
  <c r="K2869" i="12"/>
  <c r="J2869" i="12"/>
  <c r="L2868" i="12"/>
  <c r="O2868" i="12" s="1"/>
  <c r="K2868" i="12"/>
  <c r="J2868" i="12"/>
  <c r="L2867" i="12"/>
  <c r="O2867" i="12" s="1"/>
  <c r="K2867" i="12"/>
  <c r="J2867" i="12"/>
  <c r="M2866" i="12"/>
  <c r="L2866" i="12"/>
  <c r="O2866" i="12" s="1"/>
  <c r="K2866" i="12"/>
  <c r="J2866" i="12"/>
  <c r="O2860" i="12"/>
  <c r="M2853" i="12"/>
  <c r="O2853" i="12" s="1"/>
  <c r="K2853" i="12"/>
  <c r="M2852" i="12"/>
  <c r="O2852" i="12" s="1"/>
  <c r="K2852" i="12"/>
  <c r="M2851" i="12"/>
  <c r="O2851" i="12" s="1"/>
  <c r="K2851" i="12"/>
  <c r="M2850" i="12"/>
  <c r="O2850" i="12" s="1"/>
  <c r="K2850" i="12"/>
  <c r="M2849" i="12"/>
  <c r="O2849" i="12" s="1"/>
  <c r="K2849" i="12"/>
  <c r="M2848" i="12"/>
  <c r="O2848" i="12" s="1"/>
  <c r="K2848" i="12"/>
  <c r="M2847" i="12"/>
  <c r="O2847" i="12" s="1"/>
  <c r="K2847" i="12"/>
  <c r="M2846" i="12"/>
  <c r="O2846" i="12" s="1"/>
  <c r="K2846" i="12"/>
  <c r="M2845" i="12"/>
  <c r="O2845" i="12" s="1"/>
  <c r="K2845" i="12"/>
  <c r="M2844" i="12"/>
  <c r="O2844" i="12" s="1"/>
  <c r="K2844" i="12"/>
  <c r="K2843" i="12"/>
  <c r="K2842" i="12"/>
  <c r="L2836" i="12"/>
  <c r="O2836" i="12" s="1"/>
  <c r="J2836" i="12"/>
  <c r="L2835" i="12"/>
  <c r="O2835" i="12" s="1"/>
  <c r="J2835" i="12"/>
  <c r="L2834" i="12"/>
  <c r="O2834" i="12" s="1"/>
  <c r="J2834" i="12"/>
  <c r="L2833" i="12"/>
  <c r="O2833" i="12" s="1"/>
  <c r="J2833" i="12"/>
  <c r="J2832" i="12"/>
  <c r="M2802" i="12"/>
  <c r="C2763" i="12"/>
  <c r="N2816" i="12"/>
  <c r="N2815" i="12"/>
  <c r="N2814" i="12"/>
  <c r="L2805" i="12"/>
  <c r="O2805" i="12" s="1"/>
  <c r="K2805" i="12"/>
  <c r="J2805" i="12"/>
  <c r="L2804" i="12"/>
  <c r="O2804" i="12" s="1"/>
  <c r="K2804" i="12"/>
  <c r="J2804" i="12"/>
  <c r="L2803" i="12"/>
  <c r="O2803" i="12" s="1"/>
  <c r="K2803" i="12"/>
  <c r="J2803" i="12"/>
  <c r="L2802" i="12"/>
  <c r="O2802" i="12" s="1"/>
  <c r="O2806" i="12" s="1"/>
  <c r="L2768" i="12" s="1"/>
  <c r="O2768" i="12" s="1"/>
  <c r="K2802" i="12"/>
  <c r="J2802" i="12"/>
  <c r="O2796" i="12"/>
  <c r="M2789" i="12"/>
  <c r="O2789" i="12" s="1"/>
  <c r="K2789" i="12"/>
  <c r="M2788" i="12"/>
  <c r="O2788" i="12" s="1"/>
  <c r="K2788" i="12"/>
  <c r="M2787" i="12"/>
  <c r="O2787" i="12" s="1"/>
  <c r="K2787" i="12"/>
  <c r="M2786" i="12"/>
  <c r="O2786" i="12" s="1"/>
  <c r="K2786" i="12"/>
  <c r="M2785" i="12"/>
  <c r="O2785" i="12" s="1"/>
  <c r="K2785" i="12"/>
  <c r="M2784" i="12"/>
  <c r="O2784" i="12" s="1"/>
  <c r="K2784" i="12"/>
  <c r="M2783" i="12"/>
  <c r="O2783" i="12" s="1"/>
  <c r="K2783" i="12"/>
  <c r="M2782" i="12"/>
  <c r="O2782" i="12" s="1"/>
  <c r="K2782" i="12"/>
  <c r="M2781" i="12"/>
  <c r="O2781" i="12" s="1"/>
  <c r="K2781" i="12"/>
  <c r="M2780" i="12"/>
  <c r="O2780" i="12" s="1"/>
  <c r="K2780" i="12"/>
  <c r="K2779" i="12"/>
  <c r="K2778" i="12"/>
  <c r="L2772" i="12"/>
  <c r="O2772" i="12" s="1"/>
  <c r="J2772" i="12"/>
  <c r="L2771" i="12"/>
  <c r="O2771" i="12" s="1"/>
  <c r="J2771" i="12"/>
  <c r="L2770" i="12"/>
  <c r="O2770" i="12" s="1"/>
  <c r="J2770" i="12"/>
  <c r="L2769" i="12"/>
  <c r="O2769" i="12" s="1"/>
  <c r="J2769" i="12"/>
  <c r="J2768" i="12"/>
  <c r="C2699" i="12"/>
  <c r="N2752" i="12"/>
  <c r="N2751" i="12"/>
  <c r="N2750" i="12"/>
  <c r="L2741" i="12"/>
  <c r="O2741" i="12" s="1"/>
  <c r="K2741" i="12"/>
  <c r="J2741" i="12"/>
  <c r="L2740" i="12"/>
  <c r="O2740" i="12" s="1"/>
  <c r="K2740" i="12"/>
  <c r="J2740" i="12"/>
  <c r="L2739" i="12"/>
  <c r="O2739" i="12" s="1"/>
  <c r="K2739" i="12"/>
  <c r="J2739" i="12"/>
  <c r="M2738" i="12"/>
  <c r="L2738" i="12"/>
  <c r="O2738" i="12" s="1"/>
  <c r="O2742" i="12" s="1"/>
  <c r="L2704" i="12" s="1"/>
  <c r="O2704" i="12" s="1"/>
  <c r="K2738" i="12"/>
  <c r="J2738" i="12"/>
  <c r="O2732" i="12"/>
  <c r="M2725" i="12"/>
  <c r="O2725" i="12" s="1"/>
  <c r="K2725" i="12"/>
  <c r="M2724" i="12"/>
  <c r="O2724" i="12" s="1"/>
  <c r="K2724" i="12"/>
  <c r="M2723" i="12"/>
  <c r="O2723" i="12" s="1"/>
  <c r="K2723" i="12"/>
  <c r="M2722" i="12"/>
  <c r="O2722" i="12" s="1"/>
  <c r="K2722" i="12"/>
  <c r="M2721" i="12"/>
  <c r="O2721" i="12" s="1"/>
  <c r="K2721" i="12"/>
  <c r="M2720" i="12"/>
  <c r="O2720" i="12" s="1"/>
  <c r="K2720" i="12"/>
  <c r="M2719" i="12"/>
  <c r="O2719" i="12" s="1"/>
  <c r="K2719" i="12"/>
  <c r="M2718" i="12"/>
  <c r="O2718" i="12" s="1"/>
  <c r="K2718" i="12"/>
  <c r="M2717" i="12"/>
  <c r="O2717" i="12" s="1"/>
  <c r="K2717" i="12"/>
  <c r="M2716" i="12"/>
  <c r="O2716" i="12" s="1"/>
  <c r="K2716" i="12"/>
  <c r="M2715" i="12"/>
  <c r="O2715" i="12" s="1"/>
  <c r="K2715" i="12"/>
  <c r="K2714" i="12"/>
  <c r="L2708" i="12"/>
  <c r="O2708" i="12" s="1"/>
  <c r="J2708" i="12"/>
  <c r="L2707" i="12"/>
  <c r="O2707" i="12" s="1"/>
  <c r="J2707" i="12"/>
  <c r="L2706" i="12"/>
  <c r="O2706" i="12" s="1"/>
  <c r="J2706" i="12"/>
  <c r="L2705" i="12"/>
  <c r="O2705" i="12" s="1"/>
  <c r="J2705" i="12"/>
  <c r="J2704" i="12"/>
  <c r="C2635" i="12"/>
  <c r="N2688" i="12"/>
  <c r="N2687" i="12"/>
  <c r="N2686" i="12"/>
  <c r="L2677" i="12"/>
  <c r="O2677" i="12" s="1"/>
  <c r="K2677" i="12"/>
  <c r="J2677" i="12"/>
  <c r="L2676" i="12"/>
  <c r="O2676" i="12" s="1"/>
  <c r="K2676" i="12"/>
  <c r="J2676" i="12"/>
  <c r="L2675" i="12"/>
  <c r="O2675" i="12" s="1"/>
  <c r="K2675" i="12"/>
  <c r="J2675" i="12"/>
  <c r="M2674" i="12"/>
  <c r="L2674" i="12"/>
  <c r="O2674" i="12" s="1"/>
  <c r="O2678" i="12" s="1"/>
  <c r="L2640" i="12" s="1"/>
  <c r="O2640" i="12" s="1"/>
  <c r="K2674" i="12"/>
  <c r="J2674" i="12"/>
  <c r="O2668" i="12"/>
  <c r="M2661" i="12"/>
  <c r="O2661" i="12" s="1"/>
  <c r="K2661" i="12"/>
  <c r="M2660" i="12"/>
  <c r="O2660" i="12" s="1"/>
  <c r="K2660" i="12"/>
  <c r="M2659" i="12"/>
  <c r="O2659" i="12" s="1"/>
  <c r="K2659" i="12"/>
  <c r="M2658" i="12"/>
  <c r="O2658" i="12" s="1"/>
  <c r="K2658" i="12"/>
  <c r="M2657" i="12"/>
  <c r="O2657" i="12" s="1"/>
  <c r="K2657" i="12"/>
  <c r="M2656" i="12"/>
  <c r="O2656" i="12" s="1"/>
  <c r="K2656" i="12"/>
  <c r="M2655" i="12"/>
  <c r="O2655" i="12" s="1"/>
  <c r="K2655" i="12"/>
  <c r="M2654" i="12"/>
  <c r="O2654" i="12" s="1"/>
  <c r="K2654" i="12"/>
  <c r="M2653" i="12"/>
  <c r="O2653" i="12" s="1"/>
  <c r="K2653" i="12"/>
  <c r="M2652" i="12"/>
  <c r="O2652" i="12" s="1"/>
  <c r="K2652" i="12"/>
  <c r="M2651" i="12"/>
  <c r="O2651" i="12" s="1"/>
  <c r="K2651" i="12"/>
  <c r="K2650" i="12"/>
  <c r="L2644" i="12"/>
  <c r="O2644" i="12" s="1"/>
  <c r="J2644" i="12"/>
  <c r="L2643" i="12"/>
  <c r="O2643" i="12" s="1"/>
  <c r="J2643" i="12"/>
  <c r="L2642" i="12"/>
  <c r="O2642" i="12" s="1"/>
  <c r="J2642" i="12"/>
  <c r="L2641" i="12"/>
  <c r="O2641" i="12" s="1"/>
  <c r="J2641" i="12"/>
  <c r="J2640" i="12"/>
  <c r="C2571" i="12"/>
  <c r="N2624" i="12"/>
  <c r="N2623" i="12"/>
  <c r="N2622" i="12"/>
  <c r="L2613" i="12"/>
  <c r="O2613" i="12" s="1"/>
  <c r="K2613" i="12"/>
  <c r="J2613" i="12"/>
  <c r="L2612" i="12"/>
  <c r="O2612" i="12" s="1"/>
  <c r="K2612" i="12"/>
  <c r="J2612" i="12"/>
  <c r="L2611" i="12"/>
  <c r="O2611" i="12" s="1"/>
  <c r="K2611" i="12"/>
  <c r="J2611" i="12"/>
  <c r="M2610" i="12"/>
  <c r="L2610" i="12"/>
  <c r="O2610" i="12" s="1"/>
  <c r="K2610" i="12"/>
  <c r="J2610" i="12"/>
  <c r="O2604" i="12"/>
  <c r="M2597" i="12"/>
  <c r="O2597" i="12" s="1"/>
  <c r="K2597" i="12"/>
  <c r="M2596" i="12"/>
  <c r="O2596" i="12" s="1"/>
  <c r="K2596" i="12"/>
  <c r="M2595" i="12"/>
  <c r="O2595" i="12" s="1"/>
  <c r="K2595" i="12"/>
  <c r="M2594" i="12"/>
  <c r="O2594" i="12" s="1"/>
  <c r="K2594" i="12"/>
  <c r="M2593" i="12"/>
  <c r="O2593" i="12" s="1"/>
  <c r="K2593" i="12"/>
  <c r="M2592" i="12"/>
  <c r="O2592" i="12" s="1"/>
  <c r="K2592" i="12"/>
  <c r="M2591" i="12"/>
  <c r="O2591" i="12" s="1"/>
  <c r="K2591" i="12"/>
  <c r="M2590" i="12"/>
  <c r="O2590" i="12" s="1"/>
  <c r="K2590" i="12"/>
  <c r="M2589" i="12"/>
  <c r="O2589" i="12" s="1"/>
  <c r="K2589" i="12"/>
  <c r="M2588" i="12"/>
  <c r="O2588" i="12" s="1"/>
  <c r="K2588" i="12"/>
  <c r="M2587" i="12"/>
  <c r="O2587" i="12" s="1"/>
  <c r="K2587" i="12"/>
  <c r="K2586" i="12"/>
  <c r="L2580" i="12"/>
  <c r="O2580" i="12" s="1"/>
  <c r="J2580" i="12"/>
  <c r="L2579" i="12"/>
  <c r="O2579" i="12" s="1"/>
  <c r="J2579" i="12"/>
  <c r="L2578" i="12"/>
  <c r="O2578" i="12" s="1"/>
  <c r="J2578" i="12"/>
  <c r="L2577" i="12"/>
  <c r="O2577" i="12" s="1"/>
  <c r="J2577" i="12"/>
  <c r="J2576" i="12"/>
  <c r="C2507" i="12"/>
  <c r="N2560" i="12"/>
  <c r="N2559" i="12"/>
  <c r="N2558" i="12"/>
  <c r="L2549" i="12"/>
  <c r="O2549" i="12" s="1"/>
  <c r="K2549" i="12"/>
  <c r="J2549" i="12"/>
  <c r="L2548" i="12"/>
  <c r="O2548" i="12" s="1"/>
  <c r="K2548" i="12"/>
  <c r="J2548" i="12"/>
  <c r="L2547" i="12"/>
  <c r="O2547" i="12" s="1"/>
  <c r="K2547" i="12"/>
  <c r="J2547" i="12"/>
  <c r="M2546" i="12"/>
  <c r="L2546" i="12"/>
  <c r="O2546" i="12" s="1"/>
  <c r="O2550" i="12" s="1"/>
  <c r="L2512" i="12" s="1"/>
  <c r="O2512" i="12" s="1"/>
  <c r="K2546" i="12"/>
  <c r="J2546" i="12"/>
  <c r="O2540" i="12"/>
  <c r="M2533" i="12"/>
  <c r="O2533" i="12" s="1"/>
  <c r="K2533" i="12"/>
  <c r="M2532" i="12"/>
  <c r="O2532" i="12" s="1"/>
  <c r="K2532" i="12"/>
  <c r="M2531" i="12"/>
  <c r="O2531" i="12" s="1"/>
  <c r="K2531" i="12"/>
  <c r="M2530" i="12"/>
  <c r="O2530" i="12" s="1"/>
  <c r="K2530" i="12"/>
  <c r="M2529" i="12"/>
  <c r="O2529" i="12" s="1"/>
  <c r="K2529" i="12"/>
  <c r="M2528" i="12"/>
  <c r="O2528" i="12" s="1"/>
  <c r="K2528" i="12"/>
  <c r="M2527" i="12"/>
  <c r="O2527" i="12" s="1"/>
  <c r="K2527" i="12"/>
  <c r="M2526" i="12"/>
  <c r="O2526" i="12" s="1"/>
  <c r="K2526" i="12"/>
  <c r="M2525" i="12"/>
  <c r="O2525" i="12" s="1"/>
  <c r="K2525" i="12"/>
  <c r="M2524" i="12"/>
  <c r="O2524" i="12" s="1"/>
  <c r="K2524" i="12"/>
  <c r="M2523" i="12"/>
  <c r="O2523" i="12" s="1"/>
  <c r="K2523" i="12"/>
  <c r="K2522" i="12"/>
  <c r="L2516" i="12"/>
  <c r="O2516" i="12" s="1"/>
  <c r="J2516" i="12"/>
  <c r="L2515" i="12"/>
  <c r="O2515" i="12" s="1"/>
  <c r="J2515" i="12"/>
  <c r="L2514" i="12"/>
  <c r="O2514" i="12" s="1"/>
  <c r="J2514" i="12"/>
  <c r="L2513" i="12"/>
  <c r="O2513" i="12" s="1"/>
  <c r="J2513" i="12"/>
  <c r="J2512" i="12"/>
  <c r="C2443" i="12"/>
  <c r="N2496" i="12"/>
  <c r="N2495" i="12"/>
  <c r="N2494" i="12"/>
  <c r="L2485" i="12"/>
  <c r="O2485" i="12" s="1"/>
  <c r="K2485" i="12"/>
  <c r="J2485" i="12"/>
  <c r="L2484" i="12"/>
  <c r="O2484" i="12" s="1"/>
  <c r="K2484" i="12"/>
  <c r="J2484" i="12"/>
  <c r="L2483" i="12"/>
  <c r="O2483" i="12" s="1"/>
  <c r="K2483" i="12"/>
  <c r="J2483" i="12"/>
  <c r="M2482" i="12"/>
  <c r="L2482" i="12"/>
  <c r="O2482" i="12" s="1"/>
  <c r="O2486" i="12" s="1"/>
  <c r="L2448" i="12" s="1"/>
  <c r="O2448" i="12" s="1"/>
  <c r="K2482" i="12"/>
  <c r="J2482" i="12"/>
  <c r="O2476" i="12"/>
  <c r="M2469" i="12"/>
  <c r="O2469" i="12" s="1"/>
  <c r="K2469" i="12"/>
  <c r="M2468" i="12"/>
  <c r="O2468" i="12" s="1"/>
  <c r="K2468" i="12"/>
  <c r="M2467" i="12"/>
  <c r="O2467" i="12" s="1"/>
  <c r="K2467" i="12"/>
  <c r="M2466" i="12"/>
  <c r="O2466" i="12" s="1"/>
  <c r="K2466" i="12"/>
  <c r="M2465" i="12"/>
  <c r="O2465" i="12" s="1"/>
  <c r="K2465" i="12"/>
  <c r="M2464" i="12"/>
  <c r="O2464" i="12" s="1"/>
  <c r="K2464" i="12"/>
  <c r="M2463" i="12"/>
  <c r="O2463" i="12" s="1"/>
  <c r="K2463" i="12"/>
  <c r="M2462" i="12"/>
  <c r="O2462" i="12" s="1"/>
  <c r="K2462" i="12"/>
  <c r="M2461" i="12"/>
  <c r="O2461" i="12" s="1"/>
  <c r="K2461" i="12"/>
  <c r="M2460" i="12"/>
  <c r="O2460" i="12" s="1"/>
  <c r="K2460" i="12"/>
  <c r="M2459" i="12"/>
  <c r="O2459" i="12" s="1"/>
  <c r="K2459" i="12"/>
  <c r="K2458" i="12"/>
  <c r="L2452" i="12"/>
  <c r="O2452" i="12" s="1"/>
  <c r="J2452" i="12"/>
  <c r="L2451" i="12"/>
  <c r="O2451" i="12" s="1"/>
  <c r="J2451" i="12"/>
  <c r="L2450" i="12"/>
  <c r="O2450" i="12" s="1"/>
  <c r="J2450" i="12"/>
  <c r="L2449" i="12"/>
  <c r="O2449" i="12" s="1"/>
  <c r="J2449" i="12"/>
  <c r="J2448" i="12"/>
  <c r="M2418" i="12"/>
  <c r="C2379" i="12"/>
  <c r="N2432" i="12"/>
  <c r="N2431" i="12"/>
  <c r="N2430" i="12"/>
  <c r="L2421" i="12"/>
  <c r="O2421" i="12" s="1"/>
  <c r="K2421" i="12"/>
  <c r="J2421" i="12"/>
  <c r="L2420" i="12"/>
  <c r="O2420" i="12" s="1"/>
  <c r="K2420" i="12"/>
  <c r="J2420" i="12"/>
  <c r="L2419" i="12"/>
  <c r="O2419" i="12" s="1"/>
  <c r="K2419" i="12"/>
  <c r="J2419" i="12"/>
  <c r="L2418" i="12"/>
  <c r="O2418" i="12" s="1"/>
  <c r="O2422" i="12" s="1"/>
  <c r="L2384" i="12" s="1"/>
  <c r="O2384" i="12" s="1"/>
  <c r="K2418" i="12"/>
  <c r="J2418" i="12"/>
  <c r="O2412" i="12"/>
  <c r="M2405" i="12"/>
  <c r="O2405" i="12" s="1"/>
  <c r="K2405" i="12"/>
  <c r="M2404" i="12"/>
  <c r="O2404" i="12" s="1"/>
  <c r="K2404" i="12"/>
  <c r="M2403" i="12"/>
  <c r="O2403" i="12" s="1"/>
  <c r="K2403" i="12"/>
  <c r="M2402" i="12"/>
  <c r="O2402" i="12" s="1"/>
  <c r="K2402" i="12"/>
  <c r="M2401" i="12"/>
  <c r="O2401" i="12" s="1"/>
  <c r="K2401" i="12"/>
  <c r="M2400" i="12"/>
  <c r="O2400" i="12" s="1"/>
  <c r="K2400" i="12"/>
  <c r="M2399" i="12"/>
  <c r="O2399" i="12" s="1"/>
  <c r="K2399" i="12"/>
  <c r="M2398" i="12"/>
  <c r="O2398" i="12" s="1"/>
  <c r="K2398" i="12"/>
  <c r="M2397" i="12"/>
  <c r="O2397" i="12" s="1"/>
  <c r="K2397" i="12"/>
  <c r="M2396" i="12"/>
  <c r="O2396" i="12" s="1"/>
  <c r="K2396" i="12"/>
  <c r="M2395" i="12"/>
  <c r="O2395" i="12" s="1"/>
  <c r="K2395" i="12"/>
  <c r="K2394" i="12"/>
  <c r="L2388" i="12"/>
  <c r="O2388" i="12" s="1"/>
  <c r="J2388" i="12"/>
  <c r="L2387" i="12"/>
  <c r="O2387" i="12" s="1"/>
  <c r="J2387" i="12"/>
  <c r="L2386" i="12"/>
  <c r="O2386" i="12" s="1"/>
  <c r="J2386" i="12"/>
  <c r="L2385" i="12"/>
  <c r="O2385" i="12" s="1"/>
  <c r="J2385" i="12"/>
  <c r="J2384" i="12"/>
  <c r="C2315" i="12"/>
  <c r="N2368" i="12"/>
  <c r="N2367" i="12"/>
  <c r="N2366" i="12"/>
  <c r="L2357" i="12"/>
  <c r="O2357" i="12" s="1"/>
  <c r="K2357" i="12"/>
  <c r="J2357" i="12"/>
  <c r="L2356" i="12"/>
  <c r="O2356" i="12" s="1"/>
  <c r="K2356" i="12"/>
  <c r="J2356" i="12"/>
  <c r="L2355" i="12"/>
  <c r="O2355" i="12" s="1"/>
  <c r="K2355" i="12"/>
  <c r="J2355" i="12"/>
  <c r="M2354" i="12"/>
  <c r="L2354" i="12"/>
  <c r="O2354" i="12" s="1"/>
  <c r="O2358" i="12" s="1"/>
  <c r="L2320" i="12" s="1"/>
  <c r="O2320" i="12" s="1"/>
  <c r="K2354" i="12"/>
  <c r="J2354" i="12"/>
  <c r="O2348" i="12"/>
  <c r="M2341" i="12"/>
  <c r="O2341" i="12" s="1"/>
  <c r="K2341" i="12"/>
  <c r="M2340" i="12"/>
  <c r="O2340" i="12" s="1"/>
  <c r="K2340" i="12"/>
  <c r="M2339" i="12"/>
  <c r="O2339" i="12" s="1"/>
  <c r="K2339" i="12"/>
  <c r="M2338" i="12"/>
  <c r="O2338" i="12" s="1"/>
  <c r="K2338" i="12"/>
  <c r="M2337" i="12"/>
  <c r="O2337" i="12" s="1"/>
  <c r="K2337" i="12"/>
  <c r="M2336" i="12"/>
  <c r="O2336" i="12" s="1"/>
  <c r="K2336" i="12"/>
  <c r="M2335" i="12"/>
  <c r="O2335" i="12" s="1"/>
  <c r="K2335" i="12"/>
  <c r="M2334" i="12"/>
  <c r="O2334" i="12" s="1"/>
  <c r="K2334" i="12"/>
  <c r="M2333" i="12"/>
  <c r="O2333" i="12" s="1"/>
  <c r="K2333" i="12"/>
  <c r="M2332" i="12"/>
  <c r="O2332" i="12" s="1"/>
  <c r="K2332" i="12"/>
  <c r="M2331" i="12"/>
  <c r="O2331" i="12" s="1"/>
  <c r="K2331" i="12"/>
  <c r="K2330" i="12"/>
  <c r="L2324" i="12"/>
  <c r="O2324" i="12" s="1"/>
  <c r="J2324" i="12"/>
  <c r="L2323" i="12"/>
  <c r="O2323" i="12" s="1"/>
  <c r="J2323" i="12"/>
  <c r="L2322" i="12"/>
  <c r="O2322" i="12" s="1"/>
  <c r="J2322" i="12"/>
  <c r="L2321" i="12"/>
  <c r="O2321" i="12" s="1"/>
  <c r="J2321" i="12"/>
  <c r="J2320" i="12"/>
  <c r="M2290" i="12"/>
  <c r="C2251" i="12"/>
  <c r="N2304" i="12"/>
  <c r="N2303" i="12"/>
  <c r="N2302" i="12"/>
  <c r="L2293" i="12"/>
  <c r="O2293" i="12" s="1"/>
  <c r="K2293" i="12"/>
  <c r="J2293" i="12"/>
  <c r="L2292" i="12"/>
  <c r="O2292" i="12" s="1"/>
  <c r="K2292" i="12"/>
  <c r="J2292" i="12"/>
  <c r="L2291" i="12"/>
  <c r="O2291" i="12" s="1"/>
  <c r="K2291" i="12"/>
  <c r="J2291" i="12"/>
  <c r="L2290" i="12"/>
  <c r="O2290" i="12" s="1"/>
  <c r="K2290" i="12"/>
  <c r="J2290" i="12"/>
  <c r="O2284" i="12"/>
  <c r="M2277" i="12"/>
  <c r="O2277" i="12" s="1"/>
  <c r="K2277" i="12"/>
  <c r="M2276" i="12"/>
  <c r="O2276" i="12" s="1"/>
  <c r="K2276" i="12"/>
  <c r="M2275" i="12"/>
  <c r="O2275" i="12" s="1"/>
  <c r="K2275" i="12"/>
  <c r="M2274" i="12"/>
  <c r="O2274" i="12" s="1"/>
  <c r="K2274" i="12"/>
  <c r="M2273" i="12"/>
  <c r="O2273" i="12" s="1"/>
  <c r="K2273" i="12"/>
  <c r="M2272" i="12"/>
  <c r="O2272" i="12" s="1"/>
  <c r="K2272" i="12"/>
  <c r="M2271" i="12"/>
  <c r="O2271" i="12" s="1"/>
  <c r="K2271" i="12"/>
  <c r="M2270" i="12"/>
  <c r="O2270" i="12" s="1"/>
  <c r="K2270" i="12"/>
  <c r="M2269" i="12"/>
  <c r="O2269" i="12" s="1"/>
  <c r="K2269" i="12"/>
  <c r="M2268" i="12"/>
  <c r="O2268" i="12" s="1"/>
  <c r="K2268" i="12"/>
  <c r="K2267" i="12"/>
  <c r="K2266" i="12"/>
  <c r="L2260" i="12"/>
  <c r="O2260" i="12" s="1"/>
  <c r="J2260" i="12"/>
  <c r="L2259" i="12"/>
  <c r="O2259" i="12" s="1"/>
  <c r="J2259" i="12"/>
  <c r="L2258" i="12"/>
  <c r="O2258" i="12" s="1"/>
  <c r="J2258" i="12"/>
  <c r="L2257" i="12"/>
  <c r="O2257" i="12" s="1"/>
  <c r="J2257" i="12"/>
  <c r="J2256" i="12"/>
  <c r="M2226" i="12"/>
  <c r="C2187" i="12"/>
  <c r="N2240" i="12"/>
  <c r="N2239" i="12"/>
  <c r="N2238" i="12"/>
  <c r="L2229" i="12"/>
  <c r="O2229" i="12" s="1"/>
  <c r="K2229" i="12"/>
  <c r="J2229" i="12"/>
  <c r="L2228" i="12"/>
  <c r="O2228" i="12" s="1"/>
  <c r="K2228" i="12"/>
  <c r="J2228" i="12"/>
  <c r="L2227" i="12"/>
  <c r="O2227" i="12" s="1"/>
  <c r="K2227" i="12"/>
  <c r="J2227" i="12"/>
  <c r="L2226" i="12"/>
  <c r="O2226" i="12" s="1"/>
  <c r="K2226" i="12"/>
  <c r="J2226" i="12"/>
  <c r="O2220" i="12"/>
  <c r="M2213" i="12"/>
  <c r="O2213" i="12" s="1"/>
  <c r="K2213" i="12"/>
  <c r="M2212" i="12"/>
  <c r="O2212" i="12" s="1"/>
  <c r="K2212" i="12"/>
  <c r="M2211" i="12"/>
  <c r="O2211" i="12" s="1"/>
  <c r="K2211" i="12"/>
  <c r="M2210" i="12"/>
  <c r="O2210" i="12" s="1"/>
  <c r="K2210" i="12"/>
  <c r="M2209" i="12"/>
  <c r="O2209" i="12" s="1"/>
  <c r="K2209" i="12"/>
  <c r="M2208" i="12"/>
  <c r="O2208" i="12" s="1"/>
  <c r="K2208" i="12"/>
  <c r="M2207" i="12"/>
  <c r="O2207" i="12" s="1"/>
  <c r="K2207" i="12"/>
  <c r="M2206" i="12"/>
  <c r="O2206" i="12" s="1"/>
  <c r="K2206" i="12"/>
  <c r="M2205" i="12"/>
  <c r="O2205" i="12" s="1"/>
  <c r="K2205" i="12"/>
  <c r="M2204" i="12"/>
  <c r="O2204" i="12" s="1"/>
  <c r="K2204" i="12"/>
  <c r="M2203" i="12"/>
  <c r="O2203" i="12" s="1"/>
  <c r="K2203" i="12"/>
  <c r="K2202" i="12"/>
  <c r="L2196" i="12"/>
  <c r="O2196" i="12" s="1"/>
  <c r="J2196" i="12"/>
  <c r="L2195" i="12"/>
  <c r="O2195" i="12" s="1"/>
  <c r="J2195" i="12"/>
  <c r="L2194" i="12"/>
  <c r="O2194" i="12" s="1"/>
  <c r="J2194" i="12"/>
  <c r="L2193" i="12"/>
  <c r="O2193" i="12" s="1"/>
  <c r="J2193" i="12"/>
  <c r="J2192" i="12"/>
  <c r="M2162" i="12"/>
  <c r="C2123" i="12"/>
  <c r="N2176" i="12"/>
  <c r="N2175" i="12"/>
  <c r="N2174" i="12"/>
  <c r="L2165" i="12"/>
  <c r="O2165" i="12" s="1"/>
  <c r="K2165" i="12"/>
  <c r="J2165" i="12"/>
  <c r="L2164" i="12"/>
  <c r="O2164" i="12" s="1"/>
  <c r="K2164" i="12"/>
  <c r="J2164" i="12"/>
  <c r="L2163" i="12"/>
  <c r="O2163" i="12" s="1"/>
  <c r="K2163" i="12"/>
  <c r="J2163" i="12"/>
  <c r="L2162" i="12"/>
  <c r="O2162" i="12" s="1"/>
  <c r="O2166" i="12" s="1"/>
  <c r="L2128" i="12" s="1"/>
  <c r="O2128" i="12" s="1"/>
  <c r="K2162" i="12"/>
  <c r="J2162" i="12"/>
  <c r="O2156" i="12"/>
  <c r="M2149" i="12"/>
  <c r="O2149" i="12" s="1"/>
  <c r="K2149" i="12"/>
  <c r="M2148" i="12"/>
  <c r="O2148" i="12" s="1"/>
  <c r="K2148" i="12"/>
  <c r="M2147" i="12"/>
  <c r="O2147" i="12" s="1"/>
  <c r="K2147" i="12"/>
  <c r="M2146" i="12"/>
  <c r="O2146" i="12" s="1"/>
  <c r="K2146" i="12"/>
  <c r="M2145" i="12"/>
  <c r="O2145" i="12" s="1"/>
  <c r="K2145" i="12"/>
  <c r="M2144" i="12"/>
  <c r="O2144" i="12" s="1"/>
  <c r="K2144" i="12"/>
  <c r="M2143" i="12"/>
  <c r="O2143" i="12" s="1"/>
  <c r="K2143" i="12"/>
  <c r="M2142" i="12"/>
  <c r="O2142" i="12" s="1"/>
  <c r="K2142" i="12"/>
  <c r="M2141" i="12"/>
  <c r="O2141" i="12" s="1"/>
  <c r="K2141" i="12"/>
  <c r="M2140" i="12"/>
  <c r="O2140" i="12" s="1"/>
  <c r="K2140" i="12"/>
  <c r="K2139" i="12"/>
  <c r="K2138" i="12"/>
  <c r="L2132" i="12"/>
  <c r="O2132" i="12" s="1"/>
  <c r="J2132" i="12"/>
  <c r="L2131" i="12"/>
  <c r="O2131" i="12" s="1"/>
  <c r="J2131" i="12"/>
  <c r="L2130" i="12"/>
  <c r="O2130" i="12" s="1"/>
  <c r="J2130" i="12"/>
  <c r="L2129" i="12"/>
  <c r="O2129" i="12" s="1"/>
  <c r="J2129" i="12"/>
  <c r="J2128" i="12"/>
  <c r="M2098" i="12"/>
  <c r="C2059" i="12"/>
  <c r="N2112" i="12"/>
  <c r="N2111" i="12"/>
  <c r="N2110" i="12"/>
  <c r="L2101" i="12"/>
  <c r="O2101" i="12" s="1"/>
  <c r="K2101" i="12"/>
  <c r="J2101" i="12"/>
  <c r="L2100" i="12"/>
  <c r="O2100" i="12" s="1"/>
  <c r="K2100" i="12"/>
  <c r="J2100" i="12"/>
  <c r="L2099" i="12"/>
  <c r="O2099" i="12" s="1"/>
  <c r="K2099" i="12"/>
  <c r="J2099" i="12"/>
  <c r="L2098" i="12"/>
  <c r="O2098" i="12" s="1"/>
  <c r="O2102" i="12" s="1"/>
  <c r="L2064" i="12" s="1"/>
  <c r="O2064" i="12" s="1"/>
  <c r="K2098" i="12"/>
  <c r="J2098" i="12"/>
  <c r="O2092" i="12"/>
  <c r="M2085" i="12"/>
  <c r="O2085" i="12" s="1"/>
  <c r="K2085" i="12"/>
  <c r="M2084" i="12"/>
  <c r="O2084" i="12" s="1"/>
  <c r="K2084" i="12"/>
  <c r="M2083" i="12"/>
  <c r="O2083" i="12" s="1"/>
  <c r="K2083" i="12"/>
  <c r="M2082" i="12"/>
  <c r="O2082" i="12" s="1"/>
  <c r="K2082" i="12"/>
  <c r="M2081" i="12"/>
  <c r="O2081" i="12" s="1"/>
  <c r="K2081" i="12"/>
  <c r="M2080" i="12"/>
  <c r="O2080" i="12" s="1"/>
  <c r="K2080" i="12"/>
  <c r="M2079" i="12"/>
  <c r="O2079" i="12" s="1"/>
  <c r="K2079" i="12"/>
  <c r="M2078" i="12"/>
  <c r="O2078" i="12" s="1"/>
  <c r="K2078" i="12"/>
  <c r="M2077" i="12"/>
  <c r="O2077" i="12" s="1"/>
  <c r="K2077" i="12"/>
  <c r="M2076" i="12"/>
  <c r="O2076" i="12" s="1"/>
  <c r="K2076" i="12"/>
  <c r="K2075" i="12"/>
  <c r="K2074" i="12"/>
  <c r="L2068" i="12"/>
  <c r="O2068" i="12" s="1"/>
  <c r="J2068" i="12"/>
  <c r="L2067" i="12"/>
  <c r="O2067" i="12" s="1"/>
  <c r="J2067" i="12"/>
  <c r="L2066" i="12"/>
  <c r="O2066" i="12" s="1"/>
  <c r="J2066" i="12"/>
  <c r="L2065" i="12"/>
  <c r="O2065" i="12" s="1"/>
  <c r="J2065" i="12"/>
  <c r="J2064" i="12"/>
  <c r="C1995" i="12"/>
  <c r="N2048" i="12"/>
  <c r="N2047" i="12"/>
  <c r="N2046" i="12"/>
  <c r="L2037" i="12"/>
  <c r="O2037" i="12" s="1"/>
  <c r="K2037" i="12"/>
  <c r="J2037" i="12"/>
  <c r="L2036" i="12"/>
  <c r="O2036" i="12" s="1"/>
  <c r="K2036" i="12"/>
  <c r="J2036" i="12"/>
  <c r="L2035" i="12"/>
  <c r="O2035" i="12" s="1"/>
  <c r="K2035" i="12"/>
  <c r="J2035" i="12"/>
  <c r="M2034" i="12"/>
  <c r="L2034" i="12"/>
  <c r="O2034" i="12" s="1"/>
  <c r="O2038" i="12" s="1"/>
  <c r="L2000" i="12" s="1"/>
  <c r="O2000" i="12" s="1"/>
  <c r="K2034" i="12"/>
  <c r="J2034" i="12"/>
  <c r="O2028" i="12"/>
  <c r="M2021" i="12"/>
  <c r="O2021" i="12" s="1"/>
  <c r="K2021" i="12"/>
  <c r="M2020" i="12"/>
  <c r="O2020" i="12" s="1"/>
  <c r="K2020" i="12"/>
  <c r="M2019" i="12"/>
  <c r="O2019" i="12" s="1"/>
  <c r="K2019" i="12"/>
  <c r="M2018" i="12"/>
  <c r="O2018" i="12" s="1"/>
  <c r="K2018" i="12"/>
  <c r="M2017" i="12"/>
  <c r="O2017" i="12" s="1"/>
  <c r="K2017" i="12"/>
  <c r="M2016" i="12"/>
  <c r="O2016" i="12" s="1"/>
  <c r="K2016" i="12"/>
  <c r="M2015" i="12"/>
  <c r="O2015" i="12" s="1"/>
  <c r="K2015" i="12"/>
  <c r="M2014" i="12"/>
  <c r="O2014" i="12" s="1"/>
  <c r="K2014" i="12"/>
  <c r="M2013" i="12"/>
  <c r="O2013" i="12" s="1"/>
  <c r="K2013" i="12"/>
  <c r="K2012" i="12"/>
  <c r="K2011" i="12"/>
  <c r="K2010" i="12"/>
  <c r="L2004" i="12"/>
  <c r="O2004" i="12" s="1"/>
  <c r="J2004" i="12"/>
  <c r="L2003" i="12"/>
  <c r="O2003" i="12" s="1"/>
  <c r="J2003" i="12"/>
  <c r="L2002" i="12"/>
  <c r="O2002" i="12" s="1"/>
  <c r="J2002" i="12"/>
  <c r="L2001" i="12"/>
  <c r="O2001" i="12" s="1"/>
  <c r="J2001" i="12"/>
  <c r="J2000" i="12"/>
  <c r="M1970" i="12"/>
  <c r="G2418" i="5"/>
  <c r="G2419" i="5"/>
  <c r="G2420" i="5"/>
  <c r="G2421" i="5"/>
  <c r="G2422" i="5"/>
  <c r="G2423" i="5"/>
  <c r="G2424" i="5"/>
  <c r="M2074" i="12" s="1"/>
  <c r="O2074" i="12" s="1"/>
  <c r="G2425" i="5"/>
  <c r="G2426" i="5"/>
  <c r="G2427" i="5"/>
  <c r="G2428" i="5"/>
  <c r="G2429" i="5"/>
  <c r="G2430" i="5"/>
  <c r="G2431" i="5"/>
  <c r="G2432" i="5"/>
  <c r="G2433" i="5"/>
  <c r="G2434" i="5"/>
  <c r="G2435" i="5"/>
  <c r="G2436" i="5"/>
  <c r="G2437" i="5"/>
  <c r="M2778" i="12" s="1"/>
  <c r="O2778" i="12" s="1"/>
  <c r="G2438" i="5"/>
  <c r="M2779" i="12" s="1"/>
  <c r="O2779" i="12" s="1"/>
  <c r="G2439" i="5"/>
  <c r="M2842" i="12" s="1"/>
  <c r="O2842" i="12" s="1"/>
  <c r="G2440" i="5"/>
  <c r="M2843" i="12" s="1"/>
  <c r="O2843" i="12" s="1"/>
  <c r="G2441" i="5"/>
  <c r="M2906" i="12" s="1"/>
  <c r="O2906" i="12" s="1"/>
  <c r="G2442" i="5"/>
  <c r="M2907" i="12" s="1"/>
  <c r="O2907" i="12" s="1"/>
  <c r="G2443" i="5"/>
  <c r="M2970" i="12" s="1"/>
  <c r="O2970" i="12" s="1"/>
  <c r="G2444" i="5"/>
  <c r="M2971" i="12" s="1"/>
  <c r="O2971" i="12" s="1"/>
  <c r="G2445" i="5"/>
  <c r="G2446" i="5"/>
  <c r="G2447" i="5"/>
  <c r="G2448" i="5"/>
  <c r="M3034" i="12" s="1"/>
  <c r="O3034" i="12" s="1"/>
  <c r="G2449" i="5"/>
  <c r="M3098" i="12" s="1"/>
  <c r="O3098" i="12" s="1"/>
  <c r="G2450" i="5"/>
  <c r="M3162" i="12" s="1"/>
  <c r="O3162" i="12" s="1"/>
  <c r="G2451" i="5"/>
  <c r="M3226" i="12" s="1"/>
  <c r="O3226" i="12" s="1"/>
  <c r="G2452" i="5"/>
  <c r="M3290" i="12" s="1"/>
  <c r="O3290" i="12" s="1"/>
  <c r="G2453" i="5"/>
  <c r="M3354" i="12" s="1"/>
  <c r="O3354" i="12" s="1"/>
  <c r="G2454" i="5"/>
  <c r="M3418" i="12" s="1"/>
  <c r="O3418" i="12" s="1"/>
  <c r="G2455" i="5"/>
  <c r="M3482" i="12" s="1"/>
  <c r="O3482" i="12" s="1"/>
  <c r="G2456" i="5"/>
  <c r="G2468" i="5"/>
  <c r="G2469" i="5"/>
  <c r="G2470" i="5"/>
  <c r="G2471" i="5"/>
  <c r="M661" i="13" s="1"/>
  <c r="O661" i="13" s="1"/>
  <c r="G2472" i="5"/>
  <c r="M662" i="13" s="1"/>
  <c r="O662" i="13" s="1"/>
  <c r="C1931" i="12"/>
  <c r="N1984" i="12"/>
  <c r="N1983" i="12"/>
  <c r="N1982" i="12"/>
  <c r="L1973" i="12"/>
  <c r="O1973" i="12" s="1"/>
  <c r="K1973" i="12"/>
  <c r="J1973" i="12"/>
  <c r="L1972" i="12"/>
  <c r="O1972" i="12" s="1"/>
  <c r="K1972" i="12"/>
  <c r="J1972" i="12"/>
  <c r="L1971" i="12"/>
  <c r="O1971" i="12" s="1"/>
  <c r="K1971" i="12"/>
  <c r="J1971" i="12"/>
  <c r="L1970" i="12"/>
  <c r="K1970" i="12"/>
  <c r="J1970" i="12"/>
  <c r="O1964" i="12"/>
  <c r="M1957" i="12"/>
  <c r="O1957" i="12" s="1"/>
  <c r="K1957" i="12"/>
  <c r="M1956" i="12"/>
  <c r="O1956" i="12" s="1"/>
  <c r="K1956" i="12"/>
  <c r="M1955" i="12"/>
  <c r="O1955" i="12" s="1"/>
  <c r="K1955" i="12"/>
  <c r="M1954" i="12"/>
  <c r="O1954" i="12" s="1"/>
  <c r="K1954" i="12"/>
  <c r="M1953" i="12"/>
  <c r="O1953" i="12" s="1"/>
  <c r="K1953" i="12"/>
  <c r="M1952" i="12"/>
  <c r="O1952" i="12" s="1"/>
  <c r="K1952" i="12"/>
  <c r="M1951" i="12"/>
  <c r="O1951" i="12" s="1"/>
  <c r="K1951" i="12"/>
  <c r="M1950" i="12"/>
  <c r="O1950" i="12" s="1"/>
  <c r="K1950" i="12"/>
  <c r="M1949" i="12"/>
  <c r="O1949" i="12" s="1"/>
  <c r="K1949" i="12"/>
  <c r="K1948" i="12"/>
  <c r="K1947" i="12"/>
  <c r="K1946" i="12"/>
  <c r="L1940" i="12"/>
  <c r="O1940" i="12" s="1"/>
  <c r="J1940" i="12"/>
  <c r="L1939" i="12"/>
  <c r="O1939" i="12" s="1"/>
  <c r="J1939" i="12"/>
  <c r="L1938" i="12"/>
  <c r="O1938" i="12" s="1"/>
  <c r="J1938" i="12"/>
  <c r="L1937" i="12"/>
  <c r="O1937" i="12" s="1"/>
  <c r="J1937" i="12"/>
  <c r="J1936" i="12"/>
  <c r="C1867" i="12"/>
  <c r="N1920" i="12"/>
  <c r="N1919" i="12"/>
  <c r="N1918" i="12"/>
  <c r="L1909" i="12"/>
  <c r="O1909" i="12" s="1"/>
  <c r="K1909" i="12"/>
  <c r="J1909" i="12"/>
  <c r="L1908" i="12"/>
  <c r="O1908" i="12" s="1"/>
  <c r="K1908" i="12"/>
  <c r="J1908" i="12"/>
  <c r="L1907" i="12"/>
  <c r="O1907" i="12" s="1"/>
  <c r="K1907" i="12"/>
  <c r="J1907" i="12"/>
  <c r="L1906" i="12"/>
  <c r="K1906" i="12"/>
  <c r="J1906" i="12"/>
  <c r="O1900" i="12"/>
  <c r="M1893" i="12"/>
  <c r="O1893" i="12" s="1"/>
  <c r="K1893" i="12"/>
  <c r="M1892" i="12"/>
  <c r="O1892" i="12" s="1"/>
  <c r="K1892" i="12"/>
  <c r="M1891" i="12"/>
  <c r="O1891" i="12" s="1"/>
  <c r="K1891" i="12"/>
  <c r="M1890" i="12"/>
  <c r="O1890" i="12" s="1"/>
  <c r="K1890" i="12"/>
  <c r="M1889" i="12"/>
  <c r="O1889" i="12" s="1"/>
  <c r="K1889" i="12"/>
  <c r="M1888" i="12"/>
  <c r="O1888" i="12" s="1"/>
  <c r="K1888" i="12"/>
  <c r="M1887" i="12"/>
  <c r="O1887" i="12" s="1"/>
  <c r="K1887" i="12"/>
  <c r="M1886" i="12"/>
  <c r="O1886" i="12" s="1"/>
  <c r="K1886" i="12"/>
  <c r="M1885" i="12"/>
  <c r="O1885" i="12" s="1"/>
  <c r="K1885" i="12"/>
  <c r="M1884" i="12"/>
  <c r="O1884" i="12" s="1"/>
  <c r="K1884" i="12"/>
  <c r="K1883" i="12"/>
  <c r="K1882" i="12"/>
  <c r="L1876" i="12"/>
  <c r="O1876" i="12" s="1"/>
  <c r="J1876" i="12"/>
  <c r="L1875" i="12"/>
  <c r="O1875" i="12" s="1"/>
  <c r="J1875" i="12"/>
  <c r="L1874" i="12"/>
  <c r="O1874" i="12" s="1"/>
  <c r="J1874" i="12"/>
  <c r="L1873" i="12"/>
  <c r="O1873" i="12" s="1"/>
  <c r="J1873" i="12"/>
  <c r="J1872" i="12"/>
  <c r="M1842" i="12"/>
  <c r="C1803" i="12"/>
  <c r="N1856" i="12"/>
  <c r="N1855" i="12"/>
  <c r="N1854" i="12"/>
  <c r="L1845" i="12"/>
  <c r="O1845" i="12" s="1"/>
  <c r="K1845" i="12"/>
  <c r="J1845" i="12"/>
  <c r="L1844" i="12"/>
  <c r="O1844" i="12" s="1"/>
  <c r="K1844" i="12"/>
  <c r="J1844" i="12"/>
  <c r="L1843" i="12"/>
  <c r="O1843" i="12" s="1"/>
  <c r="K1843" i="12"/>
  <c r="J1843" i="12"/>
  <c r="L1842" i="12"/>
  <c r="O1842" i="12" s="1"/>
  <c r="O1846" i="12" s="1"/>
  <c r="L1808" i="12" s="1"/>
  <c r="O1808" i="12" s="1"/>
  <c r="K1842" i="12"/>
  <c r="J1842" i="12"/>
  <c r="O1836" i="12"/>
  <c r="M1829" i="12"/>
  <c r="O1829" i="12" s="1"/>
  <c r="K1829" i="12"/>
  <c r="M1828" i="12"/>
  <c r="O1828" i="12" s="1"/>
  <c r="K1828" i="12"/>
  <c r="M1827" i="12"/>
  <c r="O1827" i="12" s="1"/>
  <c r="K1827" i="12"/>
  <c r="M1826" i="12"/>
  <c r="O1826" i="12" s="1"/>
  <c r="K1826" i="12"/>
  <c r="M1825" i="12"/>
  <c r="O1825" i="12" s="1"/>
  <c r="K1825" i="12"/>
  <c r="M1824" i="12"/>
  <c r="O1824" i="12" s="1"/>
  <c r="K1824" i="12"/>
  <c r="M1823" i="12"/>
  <c r="O1823" i="12" s="1"/>
  <c r="K1823" i="12"/>
  <c r="M1822" i="12"/>
  <c r="O1822" i="12" s="1"/>
  <c r="K1822" i="12"/>
  <c r="M1821" i="12"/>
  <c r="O1821" i="12" s="1"/>
  <c r="K1821" i="12"/>
  <c r="M1820" i="12"/>
  <c r="O1820" i="12" s="1"/>
  <c r="K1820" i="12"/>
  <c r="M1819" i="12"/>
  <c r="O1819" i="12" s="1"/>
  <c r="K1819" i="12"/>
  <c r="K1818" i="12"/>
  <c r="L1812" i="12"/>
  <c r="O1812" i="12" s="1"/>
  <c r="J1812" i="12"/>
  <c r="L1811" i="12"/>
  <c r="O1811" i="12" s="1"/>
  <c r="J1811" i="12"/>
  <c r="L1810" i="12"/>
  <c r="O1810" i="12" s="1"/>
  <c r="J1810" i="12"/>
  <c r="L1809" i="12"/>
  <c r="O1809" i="12" s="1"/>
  <c r="J1809" i="12"/>
  <c r="J1808" i="12"/>
  <c r="G2398" i="5"/>
  <c r="M2010" i="12" s="1"/>
  <c r="O2010" i="12" s="1"/>
  <c r="G2399" i="5"/>
  <c r="M2011" i="12" s="1"/>
  <c r="O2011" i="12" s="1"/>
  <c r="G2400" i="5"/>
  <c r="G2401" i="5"/>
  <c r="G2402" i="5"/>
  <c r="M2075" i="12" s="1"/>
  <c r="O2075" i="12" s="1"/>
  <c r="G2403" i="5"/>
  <c r="M2138" i="12" s="1"/>
  <c r="O2138" i="12" s="1"/>
  <c r="G2404" i="5"/>
  <c r="G2405" i="5"/>
  <c r="M2202" i="12" s="1"/>
  <c r="O2202" i="12" s="1"/>
  <c r="G2406" i="5"/>
  <c r="M2266" i="12" s="1"/>
  <c r="O2266" i="12" s="1"/>
  <c r="G2407" i="5"/>
  <c r="M2330" i="12" s="1"/>
  <c r="O2330" i="12" s="1"/>
  <c r="G2408" i="5"/>
  <c r="M2394" i="12" s="1"/>
  <c r="O2394" i="12" s="1"/>
  <c r="G2409" i="5"/>
  <c r="M2458" i="12" s="1"/>
  <c r="O2458" i="12" s="1"/>
  <c r="G2410" i="5"/>
  <c r="M2522" i="12" s="1"/>
  <c r="O2522" i="12" s="1"/>
  <c r="N1097" i="21"/>
  <c r="N1096" i="21"/>
  <c r="N1095" i="21"/>
  <c r="L1086" i="21"/>
  <c r="O1086" i="21" s="1"/>
  <c r="K1086" i="21"/>
  <c r="J1086" i="21"/>
  <c r="L1085" i="21"/>
  <c r="O1085" i="21" s="1"/>
  <c r="K1085" i="21"/>
  <c r="J1085" i="21"/>
  <c r="L1084" i="21"/>
  <c r="O1084" i="21" s="1"/>
  <c r="K1084" i="21"/>
  <c r="J1084" i="21"/>
  <c r="L1083" i="21"/>
  <c r="O1083" i="21" s="1"/>
  <c r="K1083" i="21"/>
  <c r="J1083" i="21"/>
  <c r="O1077" i="21"/>
  <c r="M1076" i="21"/>
  <c r="L1076" i="21"/>
  <c r="M1070" i="21"/>
  <c r="O1070" i="21" s="1"/>
  <c r="K1070" i="21"/>
  <c r="M1069" i="21"/>
  <c r="O1069" i="21" s="1"/>
  <c r="K1069" i="21"/>
  <c r="M1068" i="21"/>
  <c r="O1068" i="21" s="1"/>
  <c r="K1068" i="21"/>
  <c r="M1067" i="21"/>
  <c r="O1067" i="21" s="1"/>
  <c r="K1067" i="21"/>
  <c r="M1066" i="21"/>
  <c r="O1066" i="21" s="1"/>
  <c r="K1066" i="21"/>
  <c r="M1065" i="21"/>
  <c r="O1065" i="21" s="1"/>
  <c r="K1065" i="21"/>
  <c r="M1064" i="21"/>
  <c r="O1064" i="21" s="1"/>
  <c r="K1064" i="21"/>
  <c r="M1063" i="21"/>
  <c r="O1063" i="21" s="1"/>
  <c r="K1063" i="21"/>
  <c r="M1062" i="21"/>
  <c r="O1062" i="21" s="1"/>
  <c r="K1062" i="21"/>
  <c r="M1061" i="21"/>
  <c r="O1061" i="21" s="1"/>
  <c r="K1061" i="21"/>
  <c r="M1060" i="21"/>
  <c r="O1060" i="21" s="1"/>
  <c r="K1060" i="21"/>
  <c r="K1059" i="21"/>
  <c r="L1053" i="21"/>
  <c r="O1053" i="21" s="1"/>
  <c r="J1053" i="21"/>
  <c r="L1052" i="21"/>
  <c r="O1052" i="21" s="1"/>
  <c r="J1052" i="21"/>
  <c r="L1051" i="21"/>
  <c r="O1051" i="21" s="1"/>
  <c r="J1051" i="21"/>
  <c r="L1050" i="21"/>
  <c r="O1050" i="21" s="1"/>
  <c r="J1050" i="21"/>
  <c r="J1049" i="21"/>
  <c r="N514" i="23"/>
  <c r="N513" i="23"/>
  <c r="N512" i="23"/>
  <c r="L503" i="23"/>
  <c r="O503" i="23" s="1"/>
  <c r="K503" i="23"/>
  <c r="J503" i="23"/>
  <c r="L502" i="23"/>
  <c r="O502" i="23" s="1"/>
  <c r="K502" i="23"/>
  <c r="J502" i="23"/>
  <c r="L501" i="23"/>
  <c r="O501" i="23" s="1"/>
  <c r="K501" i="23"/>
  <c r="J501" i="23"/>
  <c r="L500" i="23"/>
  <c r="O500" i="23" s="1"/>
  <c r="O504" i="23" s="1"/>
  <c r="L466" i="23" s="1"/>
  <c r="O466" i="23" s="1"/>
  <c r="K500" i="23"/>
  <c r="J500" i="23"/>
  <c r="O494" i="23"/>
  <c r="M493" i="23"/>
  <c r="L493" i="23"/>
  <c r="M487" i="23"/>
  <c r="O487" i="23" s="1"/>
  <c r="K487" i="23"/>
  <c r="M486" i="23"/>
  <c r="O486" i="23" s="1"/>
  <c r="K486" i="23"/>
  <c r="M485" i="23"/>
  <c r="O485" i="23" s="1"/>
  <c r="K485" i="23"/>
  <c r="M484" i="23"/>
  <c r="O484" i="23" s="1"/>
  <c r="K484" i="23"/>
  <c r="M483" i="23"/>
  <c r="O483" i="23" s="1"/>
  <c r="K483" i="23"/>
  <c r="M482" i="23"/>
  <c r="O482" i="23" s="1"/>
  <c r="K482" i="23"/>
  <c r="M481" i="23"/>
  <c r="O481" i="23" s="1"/>
  <c r="K481" i="23"/>
  <c r="M480" i="23"/>
  <c r="O480" i="23" s="1"/>
  <c r="K480" i="23"/>
  <c r="M479" i="23"/>
  <c r="O479" i="23" s="1"/>
  <c r="K479" i="23"/>
  <c r="M478" i="23"/>
  <c r="O478" i="23" s="1"/>
  <c r="K478" i="23"/>
  <c r="M477" i="23"/>
  <c r="O477" i="23" s="1"/>
  <c r="K477" i="23"/>
  <c r="K476" i="23"/>
  <c r="L470" i="23"/>
  <c r="O470" i="23" s="1"/>
  <c r="J470" i="23"/>
  <c r="L469" i="23"/>
  <c r="O469" i="23" s="1"/>
  <c r="J469" i="23"/>
  <c r="L468" i="23"/>
  <c r="O468" i="23" s="1"/>
  <c r="J468" i="23"/>
  <c r="L467" i="23"/>
  <c r="O467" i="23" s="1"/>
  <c r="J467" i="23"/>
  <c r="J466" i="23"/>
  <c r="N262" i="19"/>
  <c r="N261" i="19"/>
  <c r="N260" i="19"/>
  <c r="L251" i="19"/>
  <c r="O251" i="19" s="1"/>
  <c r="K251" i="19"/>
  <c r="J251" i="19"/>
  <c r="L250" i="19"/>
  <c r="O250" i="19" s="1"/>
  <c r="K250" i="19"/>
  <c r="J250" i="19"/>
  <c r="L249" i="19"/>
  <c r="O249" i="19" s="1"/>
  <c r="K249" i="19"/>
  <c r="J249" i="19"/>
  <c r="L248" i="19"/>
  <c r="O248" i="19" s="1"/>
  <c r="K248" i="19"/>
  <c r="J248" i="19"/>
  <c r="O242" i="19"/>
  <c r="M241" i="19"/>
  <c r="O241" i="19" s="1"/>
  <c r="O243" i="19" s="1"/>
  <c r="L241" i="19"/>
  <c r="M235" i="19"/>
  <c r="O235" i="19" s="1"/>
  <c r="K235" i="19"/>
  <c r="M234" i="19"/>
  <c r="O234" i="19" s="1"/>
  <c r="K234" i="19"/>
  <c r="M233" i="19"/>
  <c r="O233" i="19" s="1"/>
  <c r="K233" i="19"/>
  <c r="M232" i="19"/>
  <c r="O232" i="19" s="1"/>
  <c r="K232" i="19"/>
  <c r="M231" i="19"/>
  <c r="O231" i="19" s="1"/>
  <c r="K231" i="19"/>
  <c r="M230" i="19"/>
  <c r="O230" i="19" s="1"/>
  <c r="K230" i="19"/>
  <c r="M229" i="19"/>
  <c r="O229" i="19" s="1"/>
  <c r="K229" i="19"/>
  <c r="M228" i="19"/>
  <c r="O228" i="19" s="1"/>
  <c r="K228" i="19"/>
  <c r="M227" i="19"/>
  <c r="O227" i="19" s="1"/>
  <c r="K227" i="19"/>
  <c r="M226" i="19"/>
  <c r="O226" i="19" s="1"/>
  <c r="K226" i="19"/>
  <c r="K225" i="19"/>
  <c r="K224" i="19"/>
  <c r="L218" i="19"/>
  <c r="O218" i="19" s="1"/>
  <c r="J218" i="19"/>
  <c r="L217" i="19"/>
  <c r="O217" i="19" s="1"/>
  <c r="J217" i="19"/>
  <c r="L216" i="19"/>
  <c r="O216" i="19" s="1"/>
  <c r="J216" i="19"/>
  <c r="M215" i="19"/>
  <c r="L215" i="19"/>
  <c r="O215" i="19" s="1"/>
  <c r="J215" i="19"/>
  <c r="J214" i="19"/>
  <c r="E2396" i="5"/>
  <c r="G2396" i="5" s="1"/>
  <c r="M224" i="19" s="1"/>
  <c r="O224" i="19" s="1"/>
  <c r="N577" i="14"/>
  <c r="N576" i="14"/>
  <c r="N575" i="14"/>
  <c r="L566" i="14"/>
  <c r="O566" i="14" s="1"/>
  <c r="K566" i="14"/>
  <c r="J566" i="14"/>
  <c r="L565" i="14"/>
  <c r="O565" i="14" s="1"/>
  <c r="K565" i="14"/>
  <c r="J565" i="14"/>
  <c r="L564" i="14"/>
  <c r="O564" i="14" s="1"/>
  <c r="K564" i="14"/>
  <c r="J564" i="14"/>
  <c r="L563" i="14"/>
  <c r="O563" i="14" s="1"/>
  <c r="K563" i="14"/>
  <c r="J563" i="14"/>
  <c r="O557" i="14"/>
  <c r="M556" i="14"/>
  <c r="M550" i="14"/>
  <c r="O550" i="14" s="1"/>
  <c r="K550" i="14"/>
  <c r="M549" i="14"/>
  <c r="O549" i="14" s="1"/>
  <c r="K549" i="14"/>
  <c r="M548" i="14"/>
  <c r="O548" i="14" s="1"/>
  <c r="K548" i="14"/>
  <c r="M547" i="14"/>
  <c r="O547" i="14" s="1"/>
  <c r="K547" i="14"/>
  <c r="M546" i="14"/>
  <c r="O546" i="14" s="1"/>
  <c r="K546" i="14"/>
  <c r="M545" i="14"/>
  <c r="O545" i="14" s="1"/>
  <c r="K545" i="14"/>
  <c r="M544" i="14"/>
  <c r="O544" i="14" s="1"/>
  <c r="K544" i="14"/>
  <c r="M543" i="14"/>
  <c r="O543" i="14" s="1"/>
  <c r="K543" i="14"/>
  <c r="M542" i="14"/>
  <c r="O542" i="14" s="1"/>
  <c r="K542" i="14"/>
  <c r="M541" i="14"/>
  <c r="O541" i="14" s="1"/>
  <c r="K541" i="14"/>
  <c r="M540" i="14"/>
  <c r="O540" i="14" s="1"/>
  <c r="K540" i="14"/>
  <c r="K539" i="14"/>
  <c r="L533" i="14"/>
  <c r="O533" i="14" s="1"/>
  <c r="J533" i="14"/>
  <c r="L532" i="14"/>
  <c r="O532" i="14" s="1"/>
  <c r="J532" i="14"/>
  <c r="L531" i="14"/>
  <c r="O531" i="14" s="1"/>
  <c r="J531" i="14"/>
  <c r="L530" i="14"/>
  <c r="O530" i="14" s="1"/>
  <c r="J530" i="14"/>
  <c r="J529" i="14"/>
  <c r="E157" i="1"/>
  <c r="D157" i="1"/>
  <c r="F157" i="1" s="1"/>
  <c r="E156" i="1"/>
  <c r="D156" i="1"/>
  <c r="F156" i="1" s="1"/>
  <c r="E155" i="1"/>
  <c r="D155" i="1"/>
  <c r="F155" i="1" s="1"/>
  <c r="E154" i="1"/>
  <c r="D154" i="1"/>
  <c r="F154" i="1" s="1"/>
  <c r="E153" i="1"/>
  <c r="D153" i="1"/>
  <c r="F153" i="1" s="1"/>
  <c r="E152" i="1"/>
  <c r="D152" i="1"/>
  <c r="F152" i="1" s="1"/>
  <c r="E151" i="1"/>
  <c r="D151" i="1"/>
  <c r="F151" i="1" s="1"/>
  <c r="E150" i="1"/>
  <c r="D150" i="1"/>
  <c r="F150" i="1" s="1"/>
  <c r="E149" i="1"/>
  <c r="D149" i="1"/>
  <c r="F149" i="1" s="1"/>
  <c r="E148" i="1"/>
  <c r="D148" i="1"/>
  <c r="F148" i="1" s="1"/>
  <c r="E147" i="1"/>
  <c r="D147" i="1"/>
  <c r="F147" i="1" s="1"/>
  <c r="E146" i="1"/>
  <c r="D146" i="1"/>
  <c r="F146" i="1" s="1"/>
  <c r="D142" i="1"/>
  <c r="F142" i="1" s="1"/>
  <c r="E142" i="1"/>
  <c r="D143" i="1"/>
  <c r="F143" i="1" s="1"/>
  <c r="E143" i="1"/>
  <c r="D144" i="1"/>
  <c r="F144" i="1" s="1"/>
  <c r="E144" i="1"/>
  <c r="D137" i="1"/>
  <c r="F137" i="1" s="1"/>
  <c r="E137" i="1"/>
  <c r="D138" i="1"/>
  <c r="F138" i="1" s="1"/>
  <c r="E138" i="1"/>
  <c r="D139" i="1"/>
  <c r="F139" i="1" s="1"/>
  <c r="E139" i="1"/>
  <c r="D140" i="1"/>
  <c r="F140" i="1" s="1"/>
  <c r="E140" i="1"/>
  <c r="D141" i="1"/>
  <c r="F141" i="1" s="1"/>
  <c r="E141" i="1"/>
  <c r="E136" i="1"/>
  <c r="D136" i="1"/>
  <c r="F136" i="1" s="1"/>
  <c r="E135" i="1"/>
  <c r="D135" i="1"/>
  <c r="F135" i="1" s="1"/>
  <c r="E134" i="1"/>
  <c r="D134" i="1"/>
  <c r="F134" i="1" s="1"/>
  <c r="E133" i="1"/>
  <c r="D133" i="1"/>
  <c r="F133" i="1" s="1"/>
  <c r="E132" i="1"/>
  <c r="D132" i="1"/>
  <c r="F132" i="1" s="1"/>
  <c r="E131" i="1"/>
  <c r="D131" i="1"/>
  <c r="F131" i="1" s="1"/>
  <c r="M1067" i="20"/>
  <c r="M1034" i="20"/>
  <c r="N1081" i="20"/>
  <c r="N1080" i="20"/>
  <c r="N1079" i="20"/>
  <c r="L1070" i="20"/>
  <c r="O1070" i="20" s="1"/>
  <c r="K1070" i="20"/>
  <c r="J1070" i="20"/>
  <c r="L1069" i="20"/>
  <c r="O1069" i="20" s="1"/>
  <c r="K1069" i="20"/>
  <c r="J1069" i="20"/>
  <c r="L1068" i="20"/>
  <c r="O1068" i="20" s="1"/>
  <c r="K1068" i="20"/>
  <c r="J1068" i="20"/>
  <c r="L1067" i="20"/>
  <c r="O1067" i="20" s="1"/>
  <c r="O1071" i="20" s="1"/>
  <c r="L1033" i="20" s="1"/>
  <c r="O1033" i="20" s="1"/>
  <c r="K1067" i="20"/>
  <c r="J1067" i="20"/>
  <c r="O1061" i="20"/>
  <c r="M1060" i="20"/>
  <c r="L1060" i="20"/>
  <c r="M1054" i="20"/>
  <c r="O1054" i="20" s="1"/>
  <c r="K1054" i="20"/>
  <c r="M1053" i="20"/>
  <c r="O1053" i="20" s="1"/>
  <c r="K1053" i="20"/>
  <c r="M1052" i="20"/>
  <c r="O1052" i="20" s="1"/>
  <c r="K1052" i="20"/>
  <c r="M1051" i="20"/>
  <c r="O1051" i="20" s="1"/>
  <c r="K1051" i="20"/>
  <c r="M1050" i="20"/>
  <c r="O1050" i="20" s="1"/>
  <c r="K1050" i="20"/>
  <c r="M1049" i="20"/>
  <c r="O1049" i="20" s="1"/>
  <c r="K1049" i="20"/>
  <c r="M1048" i="20"/>
  <c r="O1048" i="20" s="1"/>
  <c r="K1048" i="20"/>
  <c r="M1047" i="20"/>
  <c r="O1047" i="20" s="1"/>
  <c r="K1047" i="20"/>
  <c r="K1046" i="20"/>
  <c r="K1045" i="20"/>
  <c r="K1044" i="20"/>
  <c r="L1037" i="20"/>
  <c r="O1037" i="20" s="1"/>
  <c r="J1037" i="20"/>
  <c r="L1036" i="20"/>
  <c r="O1036" i="20" s="1"/>
  <c r="J1036" i="20"/>
  <c r="L1035" i="20"/>
  <c r="O1035" i="20" s="1"/>
  <c r="J1035" i="20"/>
  <c r="L1034" i="20"/>
  <c r="O1034" i="20" s="1"/>
  <c r="J1034" i="20"/>
  <c r="J1033" i="20"/>
  <c r="G2393" i="5"/>
  <c r="G2394" i="5"/>
  <c r="G2395" i="5"/>
  <c r="M539" i="14" s="1"/>
  <c r="O539" i="14" s="1"/>
  <c r="D212" i="1"/>
  <c r="F212" i="1" s="1"/>
  <c r="E212" i="1"/>
  <c r="H212" i="1"/>
  <c r="D214" i="1"/>
  <c r="F214" i="1" s="1"/>
  <c r="E214" i="1"/>
  <c r="H214" i="1"/>
  <c r="H213" i="1"/>
  <c r="E213" i="1"/>
  <c r="D213" i="1"/>
  <c r="F213" i="1" s="1"/>
  <c r="H160" i="1"/>
  <c r="D160" i="1"/>
  <c r="F160" i="1" s="1"/>
  <c r="D349" i="1"/>
  <c r="C34" i="31"/>
  <c r="C33" i="31"/>
  <c r="C31" i="31"/>
  <c r="C30" i="31"/>
  <c r="C29" i="31"/>
  <c r="C28" i="31"/>
  <c r="C27" i="31"/>
  <c r="C26" i="31"/>
  <c r="C25" i="31"/>
  <c r="C24" i="31"/>
  <c r="C23" i="31"/>
  <c r="C22" i="31"/>
  <c r="C21" i="31"/>
  <c r="C20" i="31"/>
  <c r="C19" i="31"/>
  <c r="C18" i="31"/>
  <c r="C17" i="31"/>
  <c r="C16" i="31"/>
  <c r="C15" i="31"/>
  <c r="C14" i="31"/>
  <c r="C13" i="31"/>
  <c r="C12" i="31"/>
  <c r="B6" i="31"/>
  <c r="H220" i="1"/>
  <c r="L310" i="30"/>
  <c r="O310" i="30" s="1"/>
  <c r="K310" i="30"/>
  <c r="J310" i="30"/>
  <c r="L309" i="30"/>
  <c r="O309" i="30" s="1"/>
  <c r="K309" i="30"/>
  <c r="J309" i="30"/>
  <c r="L308" i="30"/>
  <c r="O308" i="30" s="1"/>
  <c r="K308" i="30"/>
  <c r="J308" i="30"/>
  <c r="L307" i="30"/>
  <c r="O307" i="30" s="1"/>
  <c r="K307" i="30"/>
  <c r="J307" i="30"/>
  <c r="O301" i="30"/>
  <c r="M300" i="30"/>
  <c r="L300" i="30"/>
  <c r="M294" i="30"/>
  <c r="O294" i="30" s="1"/>
  <c r="K294" i="30"/>
  <c r="M293" i="30"/>
  <c r="O293" i="30" s="1"/>
  <c r="K293" i="30"/>
  <c r="M292" i="30"/>
  <c r="O292" i="30" s="1"/>
  <c r="K292" i="30"/>
  <c r="M291" i="30"/>
  <c r="O291" i="30" s="1"/>
  <c r="K291" i="30"/>
  <c r="M290" i="30"/>
  <c r="O290" i="30" s="1"/>
  <c r="K290" i="30"/>
  <c r="M289" i="30"/>
  <c r="O289" i="30" s="1"/>
  <c r="K289" i="30"/>
  <c r="M288" i="30"/>
  <c r="O288" i="30" s="1"/>
  <c r="K288" i="30"/>
  <c r="M287" i="30"/>
  <c r="O287" i="30" s="1"/>
  <c r="K287" i="30"/>
  <c r="M286" i="30"/>
  <c r="O286" i="30" s="1"/>
  <c r="K286" i="30"/>
  <c r="M285" i="30"/>
  <c r="O285" i="30" s="1"/>
  <c r="K285" i="30"/>
  <c r="M284" i="30"/>
  <c r="O284" i="30" s="1"/>
  <c r="K284" i="30"/>
  <c r="M283" i="30"/>
  <c r="O283" i="30" s="1"/>
  <c r="K283" i="30"/>
  <c r="L277" i="30"/>
  <c r="O277" i="30" s="1"/>
  <c r="J277" i="30"/>
  <c r="L276" i="30"/>
  <c r="O276" i="30" s="1"/>
  <c r="J276" i="30"/>
  <c r="L275" i="30"/>
  <c r="O275" i="30" s="1"/>
  <c r="J275" i="30"/>
  <c r="L274" i="30"/>
  <c r="O274" i="30" s="1"/>
  <c r="J274" i="30"/>
  <c r="J273" i="30"/>
  <c r="L248" i="30"/>
  <c r="O248" i="30" s="1"/>
  <c r="K248" i="30"/>
  <c r="J248" i="30"/>
  <c r="L247" i="30"/>
  <c r="O247" i="30" s="1"/>
  <c r="K247" i="30"/>
  <c r="J247" i="30"/>
  <c r="L246" i="30"/>
  <c r="O246" i="30" s="1"/>
  <c r="K246" i="30"/>
  <c r="J246" i="30"/>
  <c r="L245" i="30"/>
  <c r="O245" i="30" s="1"/>
  <c r="K245" i="30"/>
  <c r="J245" i="30"/>
  <c r="O239" i="30"/>
  <c r="M238" i="30"/>
  <c r="L238" i="30"/>
  <c r="M232" i="30"/>
  <c r="O232" i="30" s="1"/>
  <c r="K232" i="30"/>
  <c r="M231" i="30"/>
  <c r="O231" i="30" s="1"/>
  <c r="K231" i="30"/>
  <c r="M230" i="30"/>
  <c r="O230" i="30" s="1"/>
  <c r="K230" i="30"/>
  <c r="M229" i="30"/>
  <c r="O229" i="30" s="1"/>
  <c r="K229" i="30"/>
  <c r="M228" i="30"/>
  <c r="O228" i="30" s="1"/>
  <c r="K228" i="30"/>
  <c r="M227" i="30"/>
  <c r="O227" i="30" s="1"/>
  <c r="K227" i="30"/>
  <c r="M226" i="30"/>
  <c r="O226" i="30" s="1"/>
  <c r="K226" i="30"/>
  <c r="M225" i="30"/>
  <c r="O225" i="30" s="1"/>
  <c r="K225" i="30"/>
  <c r="M224" i="30"/>
  <c r="O224" i="30" s="1"/>
  <c r="K224" i="30"/>
  <c r="M223" i="30"/>
  <c r="O223" i="30" s="1"/>
  <c r="K223" i="30"/>
  <c r="M222" i="30"/>
  <c r="O222" i="30" s="1"/>
  <c r="K222" i="30"/>
  <c r="M221" i="30"/>
  <c r="O221" i="30" s="1"/>
  <c r="K221" i="30"/>
  <c r="L215" i="30"/>
  <c r="O215" i="30" s="1"/>
  <c r="J215" i="30"/>
  <c r="L214" i="30"/>
  <c r="O214" i="30" s="1"/>
  <c r="J214" i="30"/>
  <c r="L213" i="30"/>
  <c r="O213" i="30" s="1"/>
  <c r="J213" i="30"/>
  <c r="L212" i="30"/>
  <c r="O212" i="30" s="1"/>
  <c r="J212" i="30"/>
  <c r="J211" i="30"/>
  <c r="L186" i="30"/>
  <c r="O186" i="30" s="1"/>
  <c r="K186" i="30"/>
  <c r="J186" i="30"/>
  <c r="L185" i="30"/>
  <c r="O185" i="30" s="1"/>
  <c r="K185" i="30"/>
  <c r="J185" i="30"/>
  <c r="L184" i="30"/>
  <c r="O184" i="30" s="1"/>
  <c r="K184" i="30"/>
  <c r="J184" i="30"/>
  <c r="L183" i="30"/>
  <c r="O183" i="30" s="1"/>
  <c r="K183" i="30"/>
  <c r="J183" i="30"/>
  <c r="O177" i="30"/>
  <c r="M176" i="30"/>
  <c r="L176" i="30"/>
  <c r="M170" i="30"/>
  <c r="O170" i="30" s="1"/>
  <c r="K170" i="30"/>
  <c r="M169" i="30"/>
  <c r="O169" i="30" s="1"/>
  <c r="K169" i="30"/>
  <c r="M168" i="30"/>
  <c r="O168" i="30" s="1"/>
  <c r="K168" i="30"/>
  <c r="M167" i="30"/>
  <c r="O167" i="30" s="1"/>
  <c r="K167" i="30"/>
  <c r="M166" i="30"/>
  <c r="O166" i="30" s="1"/>
  <c r="K166" i="30"/>
  <c r="M165" i="30"/>
  <c r="O165" i="30" s="1"/>
  <c r="K165" i="30"/>
  <c r="M164" i="30"/>
  <c r="O164" i="30" s="1"/>
  <c r="K164" i="30"/>
  <c r="M163" i="30"/>
  <c r="O163" i="30" s="1"/>
  <c r="K163" i="30"/>
  <c r="M162" i="30"/>
  <c r="O162" i="30" s="1"/>
  <c r="K162" i="30"/>
  <c r="M161" i="30"/>
  <c r="O161" i="30" s="1"/>
  <c r="K161" i="30"/>
  <c r="M160" i="30"/>
  <c r="O160" i="30" s="1"/>
  <c r="K160" i="30"/>
  <c r="M159" i="30"/>
  <c r="O159" i="30" s="1"/>
  <c r="K159" i="30"/>
  <c r="L153" i="30"/>
  <c r="O153" i="30" s="1"/>
  <c r="J153" i="30"/>
  <c r="L152" i="30"/>
  <c r="O152" i="30" s="1"/>
  <c r="J152" i="30"/>
  <c r="L151" i="30"/>
  <c r="O151" i="30" s="1"/>
  <c r="J151" i="30"/>
  <c r="L150" i="30"/>
  <c r="O150" i="30" s="1"/>
  <c r="J150" i="30"/>
  <c r="J149" i="30"/>
  <c r="C20" i="30"/>
  <c r="L124" i="30"/>
  <c r="O124" i="30" s="1"/>
  <c r="K124" i="30"/>
  <c r="J124" i="30"/>
  <c r="L123" i="30"/>
  <c r="O123" i="30" s="1"/>
  <c r="K123" i="30"/>
  <c r="J123" i="30"/>
  <c r="L122" i="30"/>
  <c r="O122" i="30" s="1"/>
  <c r="K122" i="30"/>
  <c r="J122" i="30"/>
  <c r="L121" i="30"/>
  <c r="O121" i="30" s="1"/>
  <c r="K121" i="30"/>
  <c r="J121" i="30"/>
  <c r="O115" i="30"/>
  <c r="M114" i="30"/>
  <c r="L114" i="30"/>
  <c r="M108" i="30"/>
  <c r="O108" i="30" s="1"/>
  <c r="K108" i="30"/>
  <c r="M107" i="30"/>
  <c r="O107" i="30" s="1"/>
  <c r="K107" i="30"/>
  <c r="M106" i="30"/>
  <c r="O106" i="30" s="1"/>
  <c r="K106" i="30"/>
  <c r="M105" i="30"/>
  <c r="O105" i="30" s="1"/>
  <c r="K105" i="30"/>
  <c r="M104" i="30"/>
  <c r="O104" i="30" s="1"/>
  <c r="K104" i="30"/>
  <c r="M103" i="30"/>
  <c r="O103" i="30" s="1"/>
  <c r="K103" i="30"/>
  <c r="M102" i="30"/>
  <c r="O102" i="30" s="1"/>
  <c r="K102" i="30"/>
  <c r="M101" i="30"/>
  <c r="O101" i="30" s="1"/>
  <c r="K101" i="30"/>
  <c r="M100" i="30"/>
  <c r="O100" i="30" s="1"/>
  <c r="K100" i="30"/>
  <c r="M99" i="30"/>
  <c r="O99" i="30" s="1"/>
  <c r="K99" i="30"/>
  <c r="M98" i="30"/>
  <c r="O98" i="30" s="1"/>
  <c r="K98" i="30"/>
  <c r="M97" i="30"/>
  <c r="O97" i="30" s="1"/>
  <c r="K97" i="30"/>
  <c r="L91" i="30"/>
  <c r="O91" i="30" s="1"/>
  <c r="J91" i="30"/>
  <c r="L90" i="30"/>
  <c r="O90" i="30" s="1"/>
  <c r="J90" i="30"/>
  <c r="L89" i="30"/>
  <c r="O89" i="30" s="1"/>
  <c r="J89" i="30"/>
  <c r="L88" i="30"/>
  <c r="O88" i="30" s="1"/>
  <c r="J88" i="30"/>
  <c r="J87" i="30"/>
  <c r="C370" i="1"/>
  <c r="L62" i="30"/>
  <c r="O62" i="30" s="1"/>
  <c r="K62" i="30"/>
  <c r="J62" i="30"/>
  <c r="L61" i="30"/>
  <c r="O61" i="30" s="1"/>
  <c r="K61" i="30"/>
  <c r="J61" i="30"/>
  <c r="L60" i="30"/>
  <c r="O60" i="30" s="1"/>
  <c r="K60" i="30"/>
  <c r="J60" i="30"/>
  <c r="L59" i="30"/>
  <c r="O59" i="30" s="1"/>
  <c r="K59" i="30"/>
  <c r="J59" i="30"/>
  <c r="O53" i="30"/>
  <c r="M52" i="30"/>
  <c r="L52" i="30"/>
  <c r="M46" i="30"/>
  <c r="O46" i="30" s="1"/>
  <c r="K46" i="30"/>
  <c r="M45" i="30"/>
  <c r="O45" i="30" s="1"/>
  <c r="K45" i="30"/>
  <c r="M44" i="30"/>
  <c r="O44" i="30" s="1"/>
  <c r="K44" i="30"/>
  <c r="M43" i="30"/>
  <c r="O43" i="30" s="1"/>
  <c r="K43" i="30"/>
  <c r="M42" i="30"/>
  <c r="O42" i="30" s="1"/>
  <c r="K42" i="30"/>
  <c r="M41" i="30"/>
  <c r="O41" i="30" s="1"/>
  <c r="K41" i="30"/>
  <c r="M40" i="30"/>
  <c r="O40" i="30" s="1"/>
  <c r="K40" i="30"/>
  <c r="M39" i="30"/>
  <c r="O39" i="30" s="1"/>
  <c r="K39" i="30"/>
  <c r="M38" i="30"/>
  <c r="O38" i="30" s="1"/>
  <c r="K38" i="30"/>
  <c r="M37" i="30"/>
  <c r="O37" i="30" s="1"/>
  <c r="K37" i="30"/>
  <c r="M36" i="30"/>
  <c r="O36" i="30" s="1"/>
  <c r="K36" i="30"/>
  <c r="M35" i="30"/>
  <c r="O35" i="30" s="1"/>
  <c r="K35" i="30"/>
  <c r="L29" i="30"/>
  <c r="O29" i="30" s="1"/>
  <c r="J29" i="30"/>
  <c r="L28" i="30"/>
  <c r="O28" i="30" s="1"/>
  <c r="J28" i="30"/>
  <c r="L27" i="30"/>
  <c r="O27" i="30" s="1"/>
  <c r="J27" i="30"/>
  <c r="L26" i="30"/>
  <c r="O26" i="30" s="1"/>
  <c r="J26" i="30"/>
  <c r="J25" i="30"/>
  <c r="D8" i="30"/>
  <c r="N136" i="28"/>
  <c r="N135" i="28"/>
  <c r="N134" i="28"/>
  <c r="L125" i="28"/>
  <c r="O125" i="28" s="1"/>
  <c r="K125" i="28"/>
  <c r="J125" i="28"/>
  <c r="L124" i="28"/>
  <c r="O124" i="28" s="1"/>
  <c r="K124" i="28"/>
  <c r="J124" i="28"/>
  <c r="L123" i="28"/>
  <c r="O123" i="28" s="1"/>
  <c r="K123" i="28"/>
  <c r="J123" i="28"/>
  <c r="L122" i="28"/>
  <c r="O122" i="28" s="1"/>
  <c r="O126" i="28" s="1"/>
  <c r="L88" i="28" s="1"/>
  <c r="O88" i="28" s="1"/>
  <c r="K122" i="28"/>
  <c r="J122" i="28"/>
  <c r="O116" i="28"/>
  <c r="M115" i="28"/>
  <c r="L115" i="28"/>
  <c r="M109" i="28"/>
  <c r="O109" i="28" s="1"/>
  <c r="K109" i="28"/>
  <c r="M108" i="28"/>
  <c r="O108" i="28" s="1"/>
  <c r="K108" i="28"/>
  <c r="M107" i="28"/>
  <c r="O107" i="28" s="1"/>
  <c r="K107" i="28"/>
  <c r="M106" i="28"/>
  <c r="O106" i="28" s="1"/>
  <c r="K106" i="28"/>
  <c r="M105" i="28"/>
  <c r="O105" i="28" s="1"/>
  <c r="K105" i="28"/>
  <c r="M104" i="28"/>
  <c r="O104" i="28" s="1"/>
  <c r="K104" i="28"/>
  <c r="M103" i="28"/>
  <c r="O103" i="28" s="1"/>
  <c r="K103" i="28"/>
  <c r="M102" i="28"/>
  <c r="O102" i="28" s="1"/>
  <c r="K102" i="28"/>
  <c r="M101" i="28"/>
  <c r="O101" i="28" s="1"/>
  <c r="K101" i="28"/>
  <c r="M100" i="28"/>
  <c r="O100" i="28" s="1"/>
  <c r="K100" i="28"/>
  <c r="M99" i="28"/>
  <c r="O99" i="28" s="1"/>
  <c r="K99" i="28"/>
  <c r="K98" i="28"/>
  <c r="L92" i="28"/>
  <c r="O92" i="28" s="1"/>
  <c r="J92" i="28"/>
  <c r="L91" i="28"/>
  <c r="O91" i="28" s="1"/>
  <c r="J91" i="28"/>
  <c r="L90" i="28"/>
  <c r="O90" i="28" s="1"/>
  <c r="J90" i="28"/>
  <c r="L89" i="28"/>
  <c r="O89" i="28" s="1"/>
  <c r="J89" i="28"/>
  <c r="J88" i="28"/>
  <c r="C20" i="28"/>
  <c r="N73" i="27"/>
  <c r="N72" i="27"/>
  <c r="N71" i="27"/>
  <c r="L62" i="27"/>
  <c r="O62" i="27" s="1"/>
  <c r="K62" i="27"/>
  <c r="J62" i="27"/>
  <c r="L61" i="27"/>
  <c r="O61" i="27" s="1"/>
  <c r="K61" i="27"/>
  <c r="J61" i="27"/>
  <c r="L60" i="27"/>
  <c r="O60" i="27" s="1"/>
  <c r="K60" i="27"/>
  <c r="J60" i="27"/>
  <c r="L59" i="27"/>
  <c r="O59" i="27" s="1"/>
  <c r="O63" i="27" s="1"/>
  <c r="L25" i="27" s="1"/>
  <c r="O25" i="27" s="1"/>
  <c r="K59" i="27"/>
  <c r="J59" i="27"/>
  <c r="O53" i="27"/>
  <c r="M52" i="27"/>
  <c r="L52" i="27"/>
  <c r="M46" i="27"/>
  <c r="O46" i="27" s="1"/>
  <c r="K46" i="27"/>
  <c r="M45" i="27"/>
  <c r="O45" i="27" s="1"/>
  <c r="K45" i="27"/>
  <c r="M44" i="27"/>
  <c r="O44" i="27" s="1"/>
  <c r="K44" i="27"/>
  <c r="M43" i="27"/>
  <c r="O43" i="27" s="1"/>
  <c r="K43" i="27"/>
  <c r="M42" i="27"/>
  <c r="O42" i="27" s="1"/>
  <c r="K42" i="27"/>
  <c r="M41" i="27"/>
  <c r="O41" i="27" s="1"/>
  <c r="K41" i="27"/>
  <c r="M40" i="27"/>
  <c r="O40" i="27" s="1"/>
  <c r="K40" i="27"/>
  <c r="M39" i="27"/>
  <c r="O39" i="27" s="1"/>
  <c r="K39" i="27"/>
  <c r="M38" i="27"/>
  <c r="O38" i="27" s="1"/>
  <c r="K38" i="27"/>
  <c r="M37" i="27"/>
  <c r="O37" i="27" s="1"/>
  <c r="K37" i="27"/>
  <c r="M36" i="27"/>
  <c r="O36" i="27" s="1"/>
  <c r="K36" i="27"/>
  <c r="K35" i="27"/>
  <c r="L29" i="27"/>
  <c r="O29" i="27" s="1"/>
  <c r="J29" i="27"/>
  <c r="L28" i="27"/>
  <c r="O28" i="27" s="1"/>
  <c r="J28" i="27"/>
  <c r="L27" i="27"/>
  <c r="O27" i="27" s="1"/>
  <c r="J27" i="27"/>
  <c r="L26" i="27"/>
  <c r="O26" i="27" s="1"/>
  <c r="J26" i="27"/>
  <c r="J25" i="27"/>
  <c r="N73" i="28"/>
  <c r="N72" i="28"/>
  <c r="N71" i="28"/>
  <c r="L62" i="28"/>
  <c r="O62" i="28" s="1"/>
  <c r="K62" i="28"/>
  <c r="J62" i="28"/>
  <c r="L61" i="28"/>
  <c r="O61" i="28" s="1"/>
  <c r="K61" i="28"/>
  <c r="J61" i="28"/>
  <c r="L60" i="28"/>
  <c r="O60" i="28" s="1"/>
  <c r="K60" i="28"/>
  <c r="J60" i="28"/>
  <c r="L59" i="28"/>
  <c r="O59" i="28" s="1"/>
  <c r="O63" i="28" s="1"/>
  <c r="L25" i="28" s="1"/>
  <c r="O25" i="28" s="1"/>
  <c r="K59" i="28"/>
  <c r="J59" i="28"/>
  <c r="O53" i="28"/>
  <c r="M52" i="28"/>
  <c r="L52" i="28"/>
  <c r="M46" i="28"/>
  <c r="O46" i="28" s="1"/>
  <c r="K46" i="28"/>
  <c r="M45" i="28"/>
  <c r="O45" i="28" s="1"/>
  <c r="K45" i="28"/>
  <c r="M44" i="28"/>
  <c r="O44" i="28" s="1"/>
  <c r="K44" i="28"/>
  <c r="M43" i="28"/>
  <c r="O43" i="28" s="1"/>
  <c r="K43" i="28"/>
  <c r="M42" i="28"/>
  <c r="O42" i="28" s="1"/>
  <c r="K42" i="28"/>
  <c r="M41" i="28"/>
  <c r="O41" i="28" s="1"/>
  <c r="K41" i="28"/>
  <c r="M40" i="28"/>
  <c r="O40" i="28" s="1"/>
  <c r="K40" i="28"/>
  <c r="M39" i="28"/>
  <c r="O39" i="28" s="1"/>
  <c r="K39" i="28"/>
  <c r="M38" i="28"/>
  <c r="O38" i="28" s="1"/>
  <c r="K38" i="28"/>
  <c r="M37" i="28"/>
  <c r="O37" i="28" s="1"/>
  <c r="K37" i="28"/>
  <c r="M36" i="28"/>
  <c r="O36" i="28" s="1"/>
  <c r="K36" i="28"/>
  <c r="K35" i="28"/>
  <c r="L29" i="28"/>
  <c r="O29" i="28" s="1"/>
  <c r="J29" i="28"/>
  <c r="L28" i="28"/>
  <c r="O28" i="28" s="1"/>
  <c r="J28" i="28"/>
  <c r="L27" i="28"/>
  <c r="O27" i="28" s="1"/>
  <c r="J27" i="28"/>
  <c r="L26" i="28"/>
  <c r="O26" i="28" s="1"/>
  <c r="J26" i="28"/>
  <c r="J25" i="28"/>
  <c r="D8" i="28"/>
  <c r="D8" i="27"/>
  <c r="M248" i="26"/>
  <c r="N262" i="26"/>
  <c r="N261" i="26"/>
  <c r="N260" i="26"/>
  <c r="L251" i="26"/>
  <c r="O251" i="26" s="1"/>
  <c r="K251" i="26"/>
  <c r="J251" i="26"/>
  <c r="L250" i="26"/>
  <c r="O250" i="26" s="1"/>
  <c r="K250" i="26"/>
  <c r="J250" i="26"/>
  <c r="L249" i="26"/>
  <c r="O249" i="26" s="1"/>
  <c r="K249" i="26"/>
  <c r="J249" i="26"/>
  <c r="L248" i="26"/>
  <c r="O248" i="26" s="1"/>
  <c r="O252" i="26" s="1"/>
  <c r="L214" i="26" s="1"/>
  <c r="O214" i="26" s="1"/>
  <c r="K248" i="26"/>
  <c r="J248" i="26"/>
  <c r="O242" i="26"/>
  <c r="M241" i="26"/>
  <c r="L241" i="26"/>
  <c r="M235" i="26"/>
  <c r="O235" i="26" s="1"/>
  <c r="K235" i="26"/>
  <c r="M234" i="26"/>
  <c r="O234" i="26" s="1"/>
  <c r="K234" i="26"/>
  <c r="M233" i="26"/>
  <c r="O233" i="26" s="1"/>
  <c r="K233" i="26"/>
  <c r="M232" i="26"/>
  <c r="O232" i="26" s="1"/>
  <c r="K232" i="26"/>
  <c r="M231" i="26"/>
  <c r="O231" i="26" s="1"/>
  <c r="K231" i="26"/>
  <c r="M230" i="26"/>
  <c r="O230" i="26" s="1"/>
  <c r="K230" i="26"/>
  <c r="M229" i="26"/>
  <c r="O229" i="26" s="1"/>
  <c r="K229" i="26"/>
  <c r="M228" i="26"/>
  <c r="O228" i="26" s="1"/>
  <c r="K228" i="26"/>
  <c r="M227" i="26"/>
  <c r="O227" i="26" s="1"/>
  <c r="K227" i="26"/>
  <c r="M226" i="26"/>
  <c r="O226" i="26" s="1"/>
  <c r="K226" i="26"/>
  <c r="M225" i="26"/>
  <c r="O225" i="26" s="1"/>
  <c r="K225" i="26"/>
  <c r="K224" i="26"/>
  <c r="L218" i="26"/>
  <c r="O218" i="26" s="1"/>
  <c r="J218" i="26"/>
  <c r="L217" i="26"/>
  <c r="O217" i="26" s="1"/>
  <c r="J217" i="26"/>
  <c r="L216" i="26"/>
  <c r="O216" i="26" s="1"/>
  <c r="J216" i="26"/>
  <c r="L215" i="26"/>
  <c r="O215" i="26" s="1"/>
  <c r="J215" i="26"/>
  <c r="J214" i="26"/>
  <c r="M185" i="26"/>
  <c r="N199" i="26"/>
  <c r="N198" i="26"/>
  <c r="N197" i="26"/>
  <c r="L188" i="26"/>
  <c r="O188" i="26" s="1"/>
  <c r="K188" i="26"/>
  <c r="J188" i="26"/>
  <c r="L187" i="26"/>
  <c r="O187" i="26" s="1"/>
  <c r="K187" i="26"/>
  <c r="J187" i="26"/>
  <c r="L186" i="26"/>
  <c r="O186" i="26" s="1"/>
  <c r="K186" i="26"/>
  <c r="J186" i="26"/>
  <c r="L185" i="26"/>
  <c r="K185" i="26"/>
  <c r="J185" i="26"/>
  <c r="O179" i="26"/>
  <c r="M178" i="26"/>
  <c r="L178" i="26"/>
  <c r="M172" i="26"/>
  <c r="O172" i="26" s="1"/>
  <c r="K172" i="26"/>
  <c r="M171" i="26"/>
  <c r="O171" i="26" s="1"/>
  <c r="K171" i="26"/>
  <c r="M170" i="26"/>
  <c r="O170" i="26" s="1"/>
  <c r="K170" i="26"/>
  <c r="M169" i="26"/>
  <c r="O169" i="26" s="1"/>
  <c r="K169" i="26"/>
  <c r="M168" i="26"/>
  <c r="O168" i="26" s="1"/>
  <c r="K168" i="26"/>
  <c r="M167" i="26"/>
  <c r="O167" i="26" s="1"/>
  <c r="K167" i="26"/>
  <c r="M166" i="26"/>
  <c r="O166" i="26" s="1"/>
  <c r="K166" i="26"/>
  <c r="M165" i="26"/>
  <c r="O165" i="26" s="1"/>
  <c r="K165" i="26"/>
  <c r="M164" i="26"/>
  <c r="O164" i="26" s="1"/>
  <c r="K164" i="26"/>
  <c r="M163" i="26"/>
  <c r="O163" i="26" s="1"/>
  <c r="K163" i="26"/>
  <c r="K162" i="26"/>
  <c r="K161" i="26"/>
  <c r="L155" i="26"/>
  <c r="O155" i="26" s="1"/>
  <c r="J155" i="26"/>
  <c r="L154" i="26"/>
  <c r="O154" i="26" s="1"/>
  <c r="J154" i="26"/>
  <c r="L153" i="26"/>
  <c r="O153" i="26" s="1"/>
  <c r="J153" i="26"/>
  <c r="L152" i="26"/>
  <c r="O152" i="26" s="1"/>
  <c r="J152" i="26"/>
  <c r="J151" i="26"/>
  <c r="N136" i="26"/>
  <c r="N135" i="26"/>
  <c r="N134" i="26"/>
  <c r="L125" i="26"/>
  <c r="O125" i="26" s="1"/>
  <c r="K125" i="26"/>
  <c r="J125" i="26"/>
  <c r="L124" i="26"/>
  <c r="O124" i="26" s="1"/>
  <c r="K124" i="26"/>
  <c r="J124" i="26"/>
  <c r="L123" i="26"/>
  <c r="O123" i="26" s="1"/>
  <c r="K123" i="26"/>
  <c r="J123" i="26"/>
  <c r="L122" i="26"/>
  <c r="O122" i="26" s="1"/>
  <c r="K122" i="26"/>
  <c r="J122" i="26"/>
  <c r="O116" i="26"/>
  <c r="M115" i="26"/>
  <c r="L115" i="26"/>
  <c r="M109" i="26"/>
  <c r="O109" i="26" s="1"/>
  <c r="K109" i="26"/>
  <c r="M108" i="26"/>
  <c r="O108" i="26" s="1"/>
  <c r="K108" i="26"/>
  <c r="M107" i="26"/>
  <c r="O107" i="26" s="1"/>
  <c r="K107" i="26"/>
  <c r="M106" i="26"/>
  <c r="O106" i="26" s="1"/>
  <c r="K106" i="26"/>
  <c r="M105" i="26"/>
  <c r="O105" i="26" s="1"/>
  <c r="K105" i="26"/>
  <c r="M104" i="26"/>
  <c r="O104" i="26" s="1"/>
  <c r="K104" i="26"/>
  <c r="M103" i="26"/>
  <c r="O103" i="26" s="1"/>
  <c r="K103" i="26"/>
  <c r="M102" i="26"/>
  <c r="O102" i="26" s="1"/>
  <c r="K102" i="26"/>
  <c r="M101" i="26"/>
  <c r="O101" i="26" s="1"/>
  <c r="K101" i="26"/>
  <c r="M100" i="26"/>
  <c r="O100" i="26" s="1"/>
  <c r="K100" i="26"/>
  <c r="M99" i="26"/>
  <c r="O99" i="26" s="1"/>
  <c r="K99" i="26"/>
  <c r="K98" i="26"/>
  <c r="L92" i="26"/>
  <c r="O92" i="26" s="1"/>
  <c r="J92" i="26"/>
  <c r="L91" i="26"/>
  <c r="O91" i="26" s="1"/>
  <c r="J91" i="26"/>
  <c r="L90" i="26"/>
  <c r="O90" i="26" s="1"/>
  <c r="J90" i="26"/>
  <c r="L89" i="26"/>
  <c r="O89" i="26" s="1"/>
  <c r="J89" i="26"/>
  <c r="J88" i="26"/>
  <c r="N73" i="26"/>
  <c r="N72" i="26"/>
  <c r="N71" i="26"/>
  <c r="L62" i="26"/>
  <c r="O62" i="26" s="1"/>
  <c r="K62" i="26"/>
  <c r="J62" i="26"/>
  <c r="L61" i="26"/>
  <c r="O61" i="26" s="1"/>
  <c r="K61" i="26"/>
  <c r="J61" i="26"/>
  <c r="L60" i="26"/>
  <c r="O60" i="26" s="1"/>
  <c r="K60" i="26"/>
  <c r="J60" i="26"/>
  <c r="L59" i="26"/>
  <c r="O59" i="26" s="1"/>
  <c r="O63" i="26" s="1"/>
  <c r="L25" i="26" s="1"/>
  <c r="O25" i="26" s="1"/>
  <c r="K59" i="26"/>
  <c r="J59" i="26"/>
  <c r="O53" i="26"/>
  <c r="M52" i="26"/>
  <c r="L52" i="26"/>
  <c r="M46" i="26"/>
  <c r="O46" i="26" s="1"/>
  <c r="K46" i="26"/>
  <c r="M45" i="26"/>
  <c r="O45" i="26" s="1"/>
  <c r="K45" i="26"/>
  <c r="M44" i="26"/>
  <c r="O44" i="26" s="1"/>
  <c r="K44" i="26"/>
  <c r="M43" i="26"/>
  <c r="O43" i="26" s="1"/>
  <c r="K43" i="26"/>
  <c r="M42" i="26"/>
  <c r="O42" i="26" s="1"/>
  <c r="K42" i="26"/>
  <c r="M41" i="26"/>
  <c r="O41" i="26" s="1"/>
  <c r="K41" i="26"/>
  <c r="M40" i="26"/>
  <c r="O40" i="26" s="1"/>
  <c r="K40" i="26"/>
  <c r="M39" i="26"/>
  <c r="O39" i="26" s="1"/>
  <c r="K39" i="26"/>
  <c r="M38" i="26"/>
  <c r="O38" i="26" s="1"/>
  <c r="K38" i="26"/>
  <c r="M37" i="26"/>
  <c r="O37" i="26" s="1"/>
  <c r="K37" i="26"/>
  <c r="M36" i="26"/>
  <c r="O36" i="26" s="1"/>
  <c r="K36" i="26"/>
  <c r="K35" i="26"/>
  <c r="L29" i="26"/>
  <c r="O29" i="26" s="1"/>
  <c r="J29" i="26"/>
  <c r="L28" i="26"/>
  <c r="O28" i="26" s="1"/>
  <c r="J28" i="26"/>
  <c r="L27" i="26"/>
  <c r="O27" i="26" s="1"/>
  <c r="J27" i="26"/>
  <c r="L26" i="26"/>
  <c r="O26" i="26" s="1"/>
  <c r="J26" i="26"/>
  <c r="J25" i="26"/>
  <c r="D8" i="26"/>
  <c r="N73" i="24"/>
  <c r="N72" i="24"/>
  <c r="N71" i="24"/>
  <c r="L62" i="24"/>
  <c r="O62" i="24" s="1"/>
  <c r="K62" i="24"/>
  <c r="J62" i="24"/>
  <c r="L61" i="24"/>
  <c r="O61" i="24" s="1"/>
  <c r="K61" i="24"/>
  <c r="J61" i="24"/>
  <c r="L60" i="24"/>
  <c r="O60" i="24" s="1"/>
  <c r="K60" i="24"/>
  <c r="J60" i="24"/>
  <c r="L59" i="24"/>
  <c r="O59" i="24" s="1"/>
  <c r="K59" i="24"/>
  <c r="J59" i="24"/>
  <c r="O53" i="24"/>
  <c r="M52" i="24"/>
  <c r="L52" i="24"/>
  <c r="M46" i="24"/>
  <c r="O46" i="24" s="1"/>
  <c r="K46" i="24"/>
  <c r="M45" i="24"/>
  <c r="O45" i="24" s="1"/>
  <c r="K45" i="24"/>
  <c r="M44" i="24"/>
  <c r="O44" i="24" s="1"/>
  <c r="K44" i="24"/>
  <c r="M43" i="24"/>
  <c r="O43" i="24" s="1"/>
  <c r="K43" i="24"/>
  <c r="M42" i="24"/>
  <c r="O42" i="24" s="1"/>
  <c r="K42" i="24"/>
  <c r="M41" i="24"/>
  <c r="O41" i="24" s="1"/>
  <c r="K41" i="24"/>
  <c r="M40" i="24"/>
  <c r="O40" i="24" s="1"/>
  <c r="K40" i="24"/>
  <c r="M39" i="24"/>
  <c r="O39" i="24" s="1"/>
  <c r="K39" i="24"/>
  <c r="M38" i="24"/>
  <c r="O38" i="24" s="1"/>
  <c r="K38" i="24"/>
  <c r="M37" i="24"/>
  <c r="O37" i="24" s="1"/>
  <c r="K37" i="24"/>
  <c r="K35" i="24"/>
  <c r="L29" i="24"/>
  <c r="O29" i="24" s="1"/>
  <c r="J29" i="24"/>
  <c r="L28" i="24"/>
  <c r="O28" i="24" s="1"/>
  <c r="J28" i="24"/>
  <c r="L27" i="24"/>
  <c r="O27" i="24" s="1"/>
  <c r="J27" i="24"/>
  <c r="L26" i="24"/>
  <c r="O26" i="24" s="1"/>
  <c r="J26" i="24"/>
  <c r="J25" i="24"/>
  <c r="D8" i="24"/>
  <c r="G2205" i="5"/>
  <c r="N451" i="23"/>
  <c r="N450" i="23"/>
  <c r="N449" i="23"/>
  <c r="L440" i="23"/>
  <c r="O440" i="23" s="1"/>
  <c r="K440" i="23"/>
  <c r="J440" i="23"/>
  <c r="L439" i="23"/>
  <c r="O439" i="23" s="1"/>
  <c r="K439" i="23"/>
  <c r="J439" i="23"/>
  <c r="L438" i="23"/>
  <c r="O438" i="23" s="1"/>
  <c r="K438" i="23"/>
  <c r="J438" i="23"/>
  <c r="L437" i="23"/>
  <c r="O437" i="23" s="1"/>
  <c r="O441" i="23" s="1"/>
  <c r="O403" i="23" s="1"/>
  <c r="K437" i="23"/>
  <c r="J437" i="23"/>
  <c r="O431" i="23"/>
  <c r="M430" i="23"/>
  <c r="M424" i="23"/>
  <c r="O424" i="23" s="1"/>
  <c r="K424" i="23"/>
  <c r="M423" i="23"/>
  <c r="O423" i="23" s="1"/>
  <c r="K423" i="23"/>
  <c r="M422" i="23"/>
  <c r="O422" i="23" s="1"/>
  <c r="K422" i="23"/>
  <c r="M421" i="23"/>
  <c r="O421" i="23" s="1"/>
  <c r="K421" i="23"/>
  <c r="M420" i="23"/>
  <c r="O420" i="23" s="1"/>
  <c r="K420" i="23"/>
  <c r="M419" i="23"/>
  <c r="O419" i="23" s="1"/>
  <c r="K419" i="23"/>
  <c r="M418" i="23"/>
  <c r="O418" i="23" s="1"/>
  <c r="K418" i="23"/>
  <c r="M417" i="23"/>
  <c r="O417" i="23" s="1"/>
  <c r="K417" i="23"/>
  <c r="M416" i="23"/>
  <c r="O416" i="23" s="1"/>
  <c r="K416" i="23"/>
  <c r="M415" i="23"/>
  <c r="O415" i="23" s="1"/>
  <c r="K415" i="23"/>
  <c r="M414" i="23"/>
  <c r="O414" i="23" s="1"/>
  <c r="K414" i="23"/>
  <c r="K413" i="23"/>
  <c r="L407" i="23"/>
  <c r="O407" i="23" s="1"/>
  <c r="J407" i="23"/>
  <c r="L406" i="23"/>
  <c r="O406" i="23" s="1"/>
  <c r="J406" i="23"/>
  <c r="L405" i="23"/>
  <c r="O405" i="23" s="1"/>
  <c r="J405" i="23"/>
  <c r="O404" i="23"/>
  <c r="N388" i="23"/>
  <c r="N387" i="23"/>
  <c r="N386" i="23"/>
  <c r="L377" i="23"/>
  <c r="O377" i="23" s="1"/>
  <c r="K377" i="23"/>
  <c r="J377" i="23"/>
  <c r="L376" i="23"/>
  <c r="O376" i="23" s="1"/>
  <c r="K376" i="23"/>
  <c r="J376" i="23"/>
  <c r="L375" i="23"/>
  <c r="O375" i="23" s="1"/>
  <c r="K375" i="23"/>
  <c r="J375" i="23"/>
  <c r="L374" i="23"/>
  <c r="O374" i="23" s="1"/>
  <c r="K374" i="23"/>
  <c r="J374" i="23"/>
  <c r="O368" i="23"/>
  <c r="M367" i="23"/>
  <c r="L367" i="23"/>
  <c r="M361" i="23"/>
  <c r="O361" i="23" s="1"/>
  <c r="K361" i="23"/>
  <c r="M360" i="23"/>
  <c r="O360" i="23" s="1"/>
  <c r="K360" i="23"/>
  <c r="M359" i="23"/>
  <c r="O359" i="23" s="1"/>
  <c r="K359" i="23"/>
  <c r="M358" i="23"/>
  <c r="O358" i="23" s="1"/>
  <c r="K358" i="23"/>
  <c r="M357" i="23"/>
  <c r="O357" i="23" s="1"/>
  <c r="K357" i="23"/>
  <c r="M356" i="23"/>
  <c r="O356" i="23" s="1"/>
  <c r="K356" i="23"/>
  <c r="M355" i="23"/>
  <c r="O355" i="23" s="1"/>
  <c r="K355" i="23"/>
  <c r="M354" i="23"/>
  <c r="O354" i="23" s="1"/>
  <c r="K354" i="23"/>
  <c r="M353" i="23"/>
  <c r="O353" i="23" s="1"/>
  <c r="K353" i="23"/>
  <c r="M352" i="23"/>
  <c r="O352" i="23" s="1"/>
  <c r="K352" i="23"/>
  <c r="M351" i="23"/>
  <c r="O351" i="23" s="1"/>
  <c r="K351" i="23"/>
  <c r="K350" i="23"/>
  <c r="L344" i="23"/>
  <c r="O344" i="23" s="1"/>
  <c r="J344" i="23"/>
  <c r="L343" i="23"/>
  <c r="O343" i="23" s="1"/>
  <c r="J343" i="23"/>
  <c r="L342" i="23"/>
  <c r="O342" i="23" s="1"/>
  <c r="J342" i="23"/>
  <c r="L341" i="23"/>
  <c r="O341" i="23" s="1"/>
  <c r="J341" i="23"/>
  <c r="J340" i="23"/>
  <c r="N325" i="23"/>
  <c r="N324" i="23"/>
  <c r="N323" i="23"/>
  <c r="L314" i="23"/>
  <c r="O314" i="23" s="1"/>
  <c r="K314" i="23"/>
  <c r="J314" i="23"/>
  <c r="L313" i="23"/>
  <c r="O313" i="23" s="1"/>
  <c r="K313" i="23"/>
  <c r="J313" i="23"/>
  <c r="L312" i="23"/>
  <c r="O312" i="23" s="1"/>
  <c r="K312" i="23"/>
  <c r="J312" i="23"/>
  <c r="M311" i="23"/>
  <c r="L311" i="23"/>
  <c r="O311" i="23" s="1"/>
  <c r="O315" i="23" s="1"/>
  <c r="L277" i="23" s="1"/>
  <c r="O277" i="23" s="1"/>
  <c r="K311" i="23"/>
  <c r="J311" i="23"/>
  <c r="O305" i="23"/>
  <c r="M304" i="23"/>
  <c r="L304" i="23"/>
  <c r="M298" i="23"/>
  <c r="O298" i="23" s="1"/>
  <c r="K298" i="23"/>
  <c r="M297" i="23"/>
  <c r="O297" i="23" s="1"/>
  <c r="K297" i="23"/>
  <c r="M296" i="23"/>
  <c r="O296" i="23" s="1"/>
  <c r="K296" i="23"/>
  <c r="M295" i="23"/>
  <c r="O295" i="23" s="1"/>
  <c r="K295" i="23"/>
  <c r="M294" i="23"/>
  <c r="O294" i="23" s="1"/>
  <c r="K294" i="23"/>
  <c r="M293" i="23"/>
  <c r="O293" i="23" s="1"/>
  <c r="K293" i="23"/>
  <c r="M292" i="23"/>
  <c r="O292" i="23" s="1"/>
  <c r="K292" i="23"/>
  <c r="M291" i="23"/>
  <c r="O291" i="23" s="1"/>
  <c r="K291" i="23"/>
  <c r="M290" i="23"/>
  <c r="O290" i="23" s="1"/>
  <c r="K290" i="23"/>
  <c r="M289" i="23"/>
  <c r="O289" i="23" s="1"/>
  <c r="K289" i="23"/>
  <c r="K288" i="23"/>
  <c r="K287" i="23"/>
  <c r="L281" i="23"/>
  <c r="O281" i="23" s="1"/>
  <c r="J281" i="23"/>
  <c r="L280" i="23"/>
  <c r="O280" i="23" s="1"/>
  <c r="J280" i="23"/>
  <c r="L279" i="23"/>
  <c r="O279" i="23" s="1"/>
  <c r="J279" i="23"/>
  <c r="L278" i="23"/>
  <c r="O278" i="23" s="1"/>
  <c r="J278" i="23"/>
  <c r="J277" i="23"/>
  <c r="M248" i="23"/>
  <c r="N262" i="23"/>
  <c r="N261" i="23"/>
  <c r="N260" i="23"/>
  <c r="L251" i="23"/>
  <c r="O251" i="23" s="1"/>
  <c r="K251" i="23"/>
  <c r="J251" i="23"/>
  <c r="L250" i="23"/>
  <c r="O250" i="23" s="1"/>
  <c r="K250" i="23"/>
  <c r="J250" i="23"/>
  <c r="L249" i="23"/>
  <c r="O249" i="23" s="1"/>
  <c r="K249" i="23"/>
  <c r="J249" i="23"/>
  <c r="L248" i="23"/>
  <c r="O248" i="23" s="1"/>
  <c r="O252" i="23" s="1"/>
  <c r="L214" i="23" s="1"/>
  <c r="O214" i="23" s="1"/>
  <c r="K248" i="23"/>
  <c r="J248" i="23"/>
  <c r="O242" i="23"/>
  <c r="M241" i="23"/>
  <c r="L241" i="23"/>
  <c r="M235" i="23"/>
  <c r="O235" i="23" s="1"/>
  <c r="K235" i="23"/>
  <c r="M234" i="23"/>
  <c r="O234" i="23" s="1"/>
  <c r="K234" i="23"/>
  <c r="M233" i="23"/>
  <c r="O233" i="23" s="1"/>
  <c r="K233" i="23"/>
  <c r="M232" i="23"/>
  <c r="O232" i="23" s="1"/>
  <c r="K232" i="23"/>
  <c r="M231" i="23"/>
  <c r="O231" i="23" s="1"/>
  <c r="K231" i="23"/>
  <c r="M230" i="23"/>
  <c r="O230" i="23" s="1"/>
  <c r="K230" i="23"/>
  <c r="M229" i="23"/>
  <c r="O229" i="23" s="1"/>
  <c r="K229" i="23"/>
  <c r="M228" i="23"/>
  <c r="O228" i="23" s="1"/>
  <c r="K228" i="23"/>
  <c r="M227" i="23"/>
  <c r="O227" i="23" s="1"/>
  <c r="K227" i="23"/>
  <c r="M226" i="23"/>
  <c r="O226" i="23" s="1"/>
  <c r="K226" i="23"/>
  <c r="K225" i="23"/>
  <c r="K224" i="23"/>
  <c r="L218" i="23"/>
  <c r="O218" i="23" s="1"/>
  <c r="J218" i="23"/>
  <c r="L217" i="23"/>
  <c r="O217" i="23" s="1"/>
  <c r="J217" i="23"/>
  <c r="L216" i="23"/>
  <c r="O216" i="23" s="1"/>
  <c r="J216" i="23"/>
  <c r="L215" i="23"/>
  <c r="O215" i="23" s="1"/>
  <c r="J215" i="23"/>
  <c r="J214" i="23"/>
  <c r="N199" i="23"/>
  <c r="N198" i="23"/>
  <c r="N197" i="23"/>
  <c r="L188" i="23"/>
  <c r="O188" i="23" s="1"/>
  <c r="K188" i="23"/>
  <c r="J188" i="23"/>
  <c r="L187" i="23"/>
  <c r="O187" i="23" s="1"/>
  <c r="K187" i="23"/>
  <c r="J187" i="23"/>
  <c r="L186" i="23"/>
  <c r="O186" i="23" s="1"/>
  <c r="K186" i="23"/>
  <c r="J186" i="23"/>
  <c r="L185" i="23"/>
  <c r="O185" i="23" s="1"/>
  <c r="K185" i="23"/>
  <c r="J185" i="23"/>
  <c r="O179" i="23"/>
  <c r="M178" i="23"/>
  <c r="L178" i="23"/>
  <c r="M172" i="23"/>
  <c r="O172" i="23" s="1"/>
  <c r="K172" i="23"/>
  <c r="M171" i="23"/>
  <c r="O171" i="23" s="1"/>
  <c r="K171" i="23"/>
  <c r="M170" i="23"/>
  <c r="O170" i="23" s="1"/>
  <c r="K170" i="23"/>
  <c r="M169" i="23"/>
  <c r="O169" i="23" s="1"/>
  <c r="K169" i="23"/>
  <c r="M168" i="23"/>
  <c r="O168" i="23" s="1"/>
  <c r="K168" i="23"/>
  <c r="M167" i="23"/>
  <c r="O167" i="23" s="1"/>
  <c r="K167" i="23"/>
  <c r="M166" i="23"/>
  <c r="O166" i="23" s="1"/>
  <c r="K166" i="23"/>
  <c r="M165" i="23"/>
  <c r="O165" i="23" s="1"/>
  <c r="K165" i="23"/>
  <c r="M164" i="23"/>
  <c r="O164" i="23" s="1"/>
  <c r="K164" i="23"/>
  <c r="M163" i="23"/>
  <c r="O163" i="23" s="1"/>
  <c r="K163" i="23"/>
  <c r="K162" i="23"/>
  <c r="K161" i="23"/>
  <c r="L155" i="23"/>
  <c r="O155" i="23" s="1"/>
  <c r="J155" i="23"/>
  <c r="L154" i="23"/>
  <c r="O154" i="23" s="1"/>
  <c r="J154" i="23"/>
  <c r="L153" i="23"/>
  <c r="O153" i="23" s="1"/>
  <c r="J153" i="23"/>
  <c r="L152" i="23"/>
  <c r="O152" i="23" s="1"/>
  <c r="J152" i="23"/>
  <c r="J151" i="23"/>
  <c r="N136" i="23"/>
  <c r="N135" i="23"/>
  <c r="N134" i="23"/>
  <c r="L125" i="23"/>
  <c r="O125" i="23" s="1"/>
  <c r="K125" i="23"/>
  <c r="J125" i="23"/>
  <c r="L124" i="23"/>
  <c r="O124" i="23" s="1"/>
  <c r="K124" i="23"/>
  <c r="J124" i="23"/>
  <c r="L123" i="23"/>
  <c r="O123" i="23" s="1"/>
  <c r="K123" i="23"/>
  <c r="J123" i="23"/>
  <c r="L122" i="23"/>
  <c r="O122" i="23" s="1"/>
  <c r="K122" i="23"/>
  <c r="J122" i="23"/>
  <c r="O116" i="23"/>
  <c r="M115" i="23"/>
  <c r="L115" i="23"/>
  <c r="M109" i="23"/>
  <c r="O109" i="23" s="1"/>
  <c r="K109" i="23"/>
  <c r="M108" i="23"/>
  <c r="O108" i="23" s="1"/>
  <c r="K108" i="23"/>
  <c r="M107" i="23"/>
  <c r="O107" i="23" s="1"/>
  <c r="K107" i="23"/>
  <c r="M106" i="23"/>
  <c r="O106" i="23" s="1"/>
  <c r="K106" i="23"/>
  <c r="M105" i="23"/>
  <c r="O105" i="23" s="1"/>
  <c r="K105" i="23"/>
  <c r="M104" i="23"/>
  <c r="O104" i="23" s="1"/>
  <c r="K104" i="23"/>
  <c r="M103" i="23"/>
  <c r="O103" i="23" s="1"/>
  <c r="K103" i="23"/>
  <c r="M102" i="23"/>
  <c r="O102" i="23" s="1"/>
  <c r="K102" i="23"/>
  <c r="M101" i="23"/>
  <c r="O101" i="23" s="1"/>
  <c r="K101" i="23"/>
  <c r="M100" i="23"/>
  <c r="O100" i="23" s="1"/>
  <c r="K100" i="23"/>
  <c r="K99" i="23"/>
  <c r="K98" i="23"/>
  <c r="L92" i="23"/>
  <c r="O92" i="23" s="1"/>
  <c r="J92" i="23"/>
  <c r="L91" i="23"/>
  <c r="O91" i="23" s="1"/>
  <c r="J91" i="23"/>
  <c r="L90" i="23"/>
  <c r="O90" i="23" s="1"/>
  <c r="J90" i="23"/>
  <c r="L89" i="23"/>
  <c r="J89" i="23"/>
  <c r="J88" i="23"/>
  <c r="E2372" i="5"/>
  <c r="G2372" i="5" s="1"/>
  <c r="M35" i="23" s="1"/>
  <c r="O35" i="23" s="1"/>
  <c r="N73" i="23"/>
  <c r="N72" i="23"/>
  <c r="N71" i="23"/>
  <c r="L62" i="23"/>
  <c r="O62" i="23" s="1"/>
  <c r="K62" i="23"/>
  <c r="J62" i="23"/>
  <c r="L61" i="23"/>
  <c r="O61" i="23" s="1"/>
  <c r="K61" i="23"/>
  <c r="J61" i="23"/>
  <c r="L60" i="23"/>
  <c r="O60" i="23" s="1"/>
  <c r="K60" i="23"/>
  <c r="J60" i="23"/>
  <c r="L59" i="23"/>
  <c r="O59" i="23" s="1"/>
  <c r="K59" i="23"/>
  <c r="J59" i="23"/>
  <c r="O53" i="23"/>
  <c r="M52" i="23"/>
  <c r="L52" i="23"/>
  <c r="M46" i="23"/>
  <c r="O46" i="23" s="1"/>
  <c r="K46" i="23"/>
  <c r="M45" i="23"/>
  <c r="O45" i="23" s="1"/>
  <c r="K45" i="23"/>
  <c r="M44" i="23"/>
  <c r="O44" i="23" s="1"/>
  <c r="K44" i="23"/>
  <c r="M43" i="23"/>
  <c r="O43" i="23" s="1"/>
  <c r="K43" i="23"/>
  <c r="M42" i="23"/>
  <c r="O42" i="23" s="1"/>
  <c r="K42" i="23"/>
  <c r="M41" i="23"/>
  <c r="O41" i="23" s="1"/>
  <c r="K41" i="23"/>
  <c r="M40" i="23"/>
  <c r="O40" i="23" s="1"/>
  <c r="K40" i="23"/>
  <c r="M39" i="23"/>
  <c r="O39" i="23" s="1"/>
  <c r="K39" i="23"/>
  <c r="K38" i="23"/>
  <c r="K37" i="23"/>
  <c r="K35" i="23"/>
  <c r="L29" i="23"/>
  <c r="O29" i="23" s="1"/>
  <c r="J29" i="23"/>
  <c r="L28" i="23"/>
  <c r="O28" i="23" s="1"/>
  <c r="J28" i="23"/>
  <c r="L27" i="23"/>
  <c r="O27" i="23" s="1"/>
  <c r="J27" i="23"/>
  <c r="L26" i="23"/>
  <c r="O26" i="23" s="1"/>
  <c r="J26" i="23"/>
  <c r="J25" i="23"/>
  <c r="D8" i="23"/>
  <c r="N200" i="22"/>
  <c r="N199" i="22"/>
  <c r="N198" i="22"/>
  <c r="L189" i="22"/>
  <c r="O189" i="22" s="1"/>
  <c r="K189" i="22"/>
  <c r="J189" i="22"/>
  <c r="L188" i="22"/>
  <c r="O188" i="22" s="1"/>
  <c r="K188" i="22"/>
  <c r="J188" i="22"/>
  <c r="L187" i="22"/>
  <c r="O187" i="22" s="1"/>
  <c r="K187" i="22"/>
  <c r="J187" i="22"/>
  <c r="L186" i="22"/>
  <c r="O186" i="22" s="1"/>
  <c r="O190" i="22" s="1"/>
  <c r="L152" i="22" s="1"/>
  <c r="O152" i="22" s="1"/>
  <c r="K186" i="22"/>
  <c r="J186" i="22"/>
  <c r="O180" i="22"/>
  <c r="M179" i="22"/>
  <c r="L179" i="22"/>
  <c r="M173" i="22"/>
  <c r="O173" i="22" s="1"/>
  <c r="K173" i="22"/>
  <c r="M172" i="22"/>
  <c r="O172" i="22" s="1"/>
  <c r="K172" i="22"/>
  <c r="M171" i="22"/>
  <c r="O171" i="22" s="1"/>
  <c r="K171" i="22"/>
  <c r="M170" i="22"/>
  <c r="O170" i="22" s="1"/>
  <c r="K170" i="22"/>
  <c r="M169" i="22"/>
  <c r="O169" i="22" s="1"/>
  <c r="K169" i="22"/>
  <c r="M168" i="22"/>
  <c r="O168" i="22" s="1"/>
  <c r="K168" i="22"/>
  <c r="M167" i="22"/>
  <c r="O167" i="22" s="1"/>
  <c r="K167" i="22"/>
  <c r="M166" i="22"/>
  <c r="O166" i="22" s="1"/>
  <c r="K166" i="22"/>
  <c r="M165" i="22"/>
  <c r="O165" i="22" s="1"/>
  <c r="K165" i="22"/>
  <c r="M164" i="22"/>
  <c r="O164" i="22" s="1"/>
  <c r="K164" i="22"/>
  <c r="M163" i="22"/>
  <c r="O163" i="22" s="1"/>
  <c r="K163" i="22"/>
  <c r="K162" i="22"/>
  <c r="L156" i="22"/>
  <c r="O156" i="22" s="1"/>
  <c r="J156" i="22"/>
  <c r="L155" i="22"/>
  <c r="O155" i="22" s="1"/>
  <c r="J155" i="22"/>
  <c r="L154" i="22"/>
  <c r="O154" i="22" s="1"/>
  <c r="J154" i="22"/>
  <c r="L153" i="22"/>
  <c r="O153" i="22" s="1"/>
  <c r="J153" i="22"/>
  <c r="J152" i="22"/>
  <c r="N136" i="22"/>
  <c r="N135" i="22"/>
  <c r="N134" i="22"/>
  <c r="L125" i="22"/>
  <c r="O125" i="22" s="1"/>
  <c r="K125" i="22"/>
  <c r="J125" i="22"/>
  <c r="L124" i="22"/>
  <c r="O124" i="22" s="1"/>
  <c r="K124" i="22"/>
  <c r="J124" i="22"/>
  <c r="L123" i="22"/>
  <c r="O123" i="22" s="1"/>
  <c r="K123" i="22"/>
  <c r="J123" i="22"/>
  <c r="L122" i="22"/>
  <c r="O122" i="22" s="1"/>
  <c r="K122" i="22"/>
  <c r="J122" i="22"/>
  <c r="O116" i="22"/>
  <c r="M115" i="22"/>
  <c r="L115" i="22"/>
  <c r="M109" i="22"/>
  <c r="O109" i="22" s="1"/>
  <c r="K109" i="22"/>
  <c r="M108" i="22"/>
  <c r="O108" i="22" s="1"/>
  <c r="K108" i="22"/>
  <c r="M107" i="22"/>
  <c r="O107" i="22" s="1"/>
  <c r="K107" i="22"/>
  <c r="M106" i="22"/>
  <c r="O106" i="22" s="1"/>
  <c r="K106" i="22"/>
  <c r="M105" i="22"/>
  <c r="O105" i="22" s="1"/>
  <c r="K105" i="22"/>
  <c r="M104" i="22"/>
  <c r="O104" i="22" s="1"/>
  <c r="K104" i="22"/>
  <c r="M103" i="22"/>
  <c r="O103" i="22" s="1"/>
  <c r="K103" i="22"/>
  <c r="M102" i="22"/>
  <c r="O102" i="22" s="1"/>
  <c r="K102" i="22"/>
  <c r="M101" i="22"/>
  <c r="O101" i="22" s="1"/>
  <c r="K101" i="22"/>
  <c r="M100" i="22"/>
  <c r="O100" i="22" s="1"/>
  <c r="K100" i="22"/>
  <c r="M99" i="22"/>
  <c r="O99" i="22" s="1"/>
  <c r="K99" i="22"/>
  <c r="K98" i="22"/>
  <c r="L92" i="22"/>
  <c r="O92" i="22" s="1"/>
  <c r="J92" i="22"/>
  <c r="L91" i="22"/>
  <c r="O91" i="22" s="1"/>
  <c r="J91" i="22"/>
  <c r="L90" i="22"/>
  <c r="O90" i="22" s="1"/>
  <c r="J90" i="22"/>
  <c r="L89" i="22"/>
  <c r="O89" i="22" s="1"/>
  <c r="J89" i="22"/>
  <c r="J88" i="22"/>
  <c r="C20" i="22"/>
  <c r="N73" i="22"/>
  <c r="N72" i="22"/>
  <c r="N71" i="22"/>
  <c r="L62" i="22"/>
  <c r="O62" i="22" s="1"/>
  <c r="K62" i="22"/>
  <c r="J62" i="22"/>
  <c r="L61" i="22"/>
  <c r="O61" i="22" s="1"/>
  <c r="K61" i="22"/>
  <c r="J61" i="22"/>
  <c r="L60" i="22"/>
  <c r="O60" i="22" s="1"/>
  <c r="K60" i="22"/>
  <c r="J60" i="22"/>
  <c r="L59" i="22"/>
  <c r="O59" i="22" s="1"/>
  <c r="O63" i="22" s="1"/>
  <c r="L25" i="22" s="1"/>
  <c r="O25" i="22" s="1"/>
  <c r="K59" i="22"/>
  <c r="J59" i="22"/>
  <c r="O53" i="22"/>
  <c r="M52" i="22"/>
  <c r="L52" i="22"/>
  <c r="M46" i="22"/>
  <c r="O46" i="22" s="1"/>
  <c r="K46" i="22"/>
  <c r="M45" i="22"/>
  <c r="O45" i="22" s="1"/>
  <c r="K45" i="22"/>
  <c r="M44" i="22"/>
  <c r="O44" i="22" s="1"/>
  <c r="K44" i="22"/>
  <c r="M43" i="22"/>
  <c r="O43" i="22" s="1"/>
  <c r="K43" i="22"/>
  <c r="M42" i="22"/>
  <c r="O42" i="22" s="1"/>
  <c r="K42" i="22"/>
  <c r="M41" i="22"/>
  <c r="O41" i="22" s="1"/>
  <c r="K41" i="22"/>
  <c r="M40" i="22"/>
  <c r="O40" i="22" s="1"/>
  <c r="K40" i="22"/>
  <c r="M39" i="22"/>
  <c r="O39" i="22" s="1"/>
  <c r="K39" i="22"/>
  <c r="M38" i="22"/>
  <c r="O38" i="22" s="1"/>
  <c r="K38" i="22"/>
  <c r="M37" i="22"/>
  <c r="O37" i="22" s="1"/>
  <c r="K37" i="22"/>
  <c r="M36" i="22"/>
  <c r="O36" i="22" s="1"/>
  <c r="K36" i="22"/>
  <c r="K35" i="22"/>
  <c r="L29" i="22"/>
  <c r="O29" i="22" s="1"/>
  <c r="J29" i="22"/>
  <c r="L28" i="22"/>
  <c r="O28" i="22" s="1"/>
  <c r="J28" i="22"/>
  <c r="L27" i="22"/>
  <c r="O27" i="22" s="1"/>
  <c r="J27" i="22"/>
  <c r="L26" i="22"/>
  <c r="O26" i="22" s="1"/>
  <c r="J26" i="22"/>
  <c r="J25" i="22"/>
  <c r="D8" i="22"/>
  <c r="N1033" i="21"/>
  <c r="N1032" i="21"/>
  <c r="N1031" i="21"/>
  <c r="L1022" i="21"/>
  <c r="O1022" i="21" s="1"/>
  <c r="K1022" i="21"/>
  <c r="J1022" i="21"/>
  <c r="L1021" i="21"/>
  <c r="O1021" i="21" s="1"/>
  <c r="K1021" i="21"/>
  <c r="J1021" i="21"/>
  <c r="L1020" i="21"/>
  <c r="O1020" i="21" s="1"/>
  <c r="K1020" i="21"/>
  <c r="J1020" i="21"/>
  <c r="L1019" i="21"/>
  <c r="O1019" i="21" s="1"/>
  <c r="O1023" i="21" s="1"/>
  <c r="L985" i="21" s="1"/>
  <c r="O985" i="21" s="1"/>
  <c r="K1019" i="21"/>
  <c r="J1019" i="21"/>
  <c r="O1013" i="21"/>
  <c r="M1012" i="21"/>
  <c r="L1012" i="21"/>
  <c r="M1006" i="21"/>
  <c r="O1006" i="21" s="1"/>
  <c r="K1006" i="21"/>
  <c r="M1005" i="21"/>
  <c r="O1005" i="21" s="1"/>
  <c r="K1005" i="21"/>
  <c r="M1004" i="21"/>
  <c r="O1004" i="21" s="1"/>
  <c r="K1004" i="21"/>
  <c r="M1003" i="21"/>
  <c r="O1003" i="21" s="1"/>
  <c r="K1003" i="21"/>
  <c r="M1002" i="21"/>
  <c r="O1002" i="21" s="1"/>
  <c r="K1002" i="21"/>
  <c r="M1001" i="21"/>
  <c r="O1001" i="21" s="1"/>
  <c r="K1001" i="21"/>
  <c r="M1000" i="21"/>
  <c r="O1000" i="21" s="1"/>
  <c r="K1000" i="21"/>
  <c r="M999" i="21"/>
  <c r="O999" i="21" s="1"/>
  <c r="K999" i="21"/>
  <c r="M998" i="21"/>
  <c r="O998" i="21" s="1"/>
  <c r="K998" i="21"/>
  <c r="M997" i="21"/>
  <c r="O997" i="21" s="1"/>
  <c r="K997" i="21"/>
  <c r="M996" i="21"/>
  <c r="O996" i="21" s="1"/>
  <c r="K996" i="21"/>
  <c r="K995" i="21"/>
  <c r="L989" i="21"/>
  <c r="O989" i="21" s="1"/>
  <c r="J989" i="21"/>
  <c r="L988" i="21"/>
  <c r="O988" i="21" s="1"/>
  <c r="J988" i="21"/>
  <c r="L987" i="21"/>
  <c r="O987" i="21" s="1"/>
  <c r="J987" i="21"/>
  <c r="L986" i="21"/>
  <c r="O986" i="21" s="1"/>
  <c r="J986" i="21"/>
  <c r="J985" i="21"/>
  <c r="N969" i="21"/>
  <c r="N968" i="21"/>
  <c r="N967" i="21"/>
  <c r="L958" i="21"/>
  <c r="O958" i="21" s="1"/>
  <c r="K958" i="21"/>
  <c r="J958" i="21"/>
  <c r="L957" i="21"/>
  <c r="O957" i="21" s="1"/>
  <c r="K957" i="21"/>
  <c r="J957" i="21"/>
  <c r="L956" i="21"/>
  <c r="O956" i="21" s="1"/>
  <c r="K956" i="21"/>
  <c r="J956" i="21"/>
  <c r="L955" i="21"/>
  <c r="O955" i="21" s="1"/>
  <c r="O959" i="21" s="1"/>
  <c r="L921" i="21" s="1"/>
  <c r="O921" i="21" s="1"/>
  <c r="K955" i="21"/>
  <c r="J955" i="21"/>
  <c r="O949" i="21"/>
  <c r="M948" i="21"/>
  <c r="L948" i="21"/>
  <c r="M942" i="21"/>
  <c r="O942" i="21" s="1"/>
  <c r="K942" i="21"/>
  <c r="M941" i="21"/>
  <c r="O941" i="21" s="1"/>
  <c r="K941" i="21"/>
  <c r="M940" i="21"/>
  <c r="O940" i="21" s="1"/>
  <c r="K940" i="21"/>
  <c r="M939" i="21"/>
  <c r="O939" i="21" s="1"/>
  <c r="K939" i="21"/>
  <c r="M938" i="21"/>
  <c r="O938" i="21" s="1"/>
  <c r="K938" i="21"/>
  <c r="M937" i="21"/>
  <c r="O937" i="21" s="1"/>
  <c r="K937" i="21"/>
  <c r="M936" i="21"/>
  <c r="O936" i="21" s="1"/>
  <c r="K936" i="21"/>
  <c r="M935" i="21"/>
  <c r="O935" i="21" s="1"/>
  <c r="K935" i="21"/>
  <c r="M934" i="21"/>
  <c r="O934" i="21" s="1"/>
  <c r="K934" i="21"/>
  <c r="M933" i="21"/>
  <c r="O933" i="21" s="1"/>
  <c r="K933" i="21"/>
  <c r="M932" i="21"/>
  <c r="O932" i="21" s="1"/>
  <c r="K932" i="21"/>
  <c r="K931" i="21"/>
  <c r="L925" i="21"/>
  <c r="O925" i="21" s="1"/>
  <c r="J925" i="21"/>
  <c r="L924" i="21"/>
  <c r="O924" i="21" s="1"/>
  <c r="J924" i="21"/>
  <c r="L923" i="21"/>
  <c r="O923" i="21" s="1"/>
  <c r="J923" i="21"/>
  <c r="L922" i="21"/>
  <c r="O922" i="21" s="1"/>
  <c r="J922" i="21"/>
  <c r="J921" i="21"/>
  <c r="N905" i="21"/>
  <c r="N904" i="21"/>
  <c r="N903" i="21"/>
  <c r="L894" i="21"/>
  <c r="O894" i="21" s="1"/>
  <c r="K894" i="21"/>
  <c r="J894" i="21"/>
  <c r="L893" i="21"/>
  <c r="O893" i="21" s="1"/>
  <c r="K893" i="21"/>
  <c r="J893" i="21"/>
  <c r="L892" i="21"/>
  <c r="O892" i="21" s="1"/>
  <c r="K892" i="21"/>
  <c r="J892" i="21"/>
  <c r="L891" i="21"/>
  <c r="O891" i="21" s="1"/>
  <c r="O895" i="21" s="1"/>
  <c r="L857" i="21" s="1"/>
  <c r="O857" i="21" s="1"/>
  <c r="K891" i="21"/>
  <c r="J891" i="21"/>
  <c r="O885" i="21"/>
  <c r="M884" i="21"/>
  <c r="L884" i="21"/>
  <c r="M878" i="21"/>
  <c r="O878" i="21" s="1"/>
  <c r="K878" i="21"/>
  <c r="M877" i="21"/>
  <c r="O877" i="21" s="1"/>
  <c r="K877" i="21"/>
  <c r="M876" i="21"/>
  <c r="O876" i="21" s="1"/>
  <c r="K876" i="21"/>
  <c r="M875" i="21"/>
  <c r="O875" i="21" s="1"/>
  <c r="K875" i="21"/>
  <c r="M874" i="21"/>
  <c r="O874" i="21" s="1"/>
  <c r="K874" i="21"/>
  <c r="M873" i="21"/>
  <c r="O873" i="21" s="1"/>
  <c r="K873" i="21"/>
  <c r="M872" i="21"/>
  <c r="O872" i="21" s="1"/>
  <c r="K872" i="21"/>
  <c r="M871" i="21"/>
  <c r="O871" i="21" s="1"/>
  <c r="K871" i="21"/>
  <c r="M870" i="21"/>
  <c r="O870" i="21" s="1"/>
  <c r="K870" i="21"/>
  <c r="M869" i="21"/>
  <c r="O869" i="21" s="1"/>
  <c r="K869" i="21"/>
  <c r="M868" i="21"/>
  <c r="O868" i="21" s="1"/>
  <c r="K868" i="21"/>
  <c r="K867" i="21"/>
  <c r="L861" i="21"/>
  <c r="O861" i="21" s="1"/>
  <c r="J861" i="21"/>
  <c r="L860" i="21"/>
  <c r="O860" i="21" s="1"/>
  <c r="J860" i="21"/>
  <c r="L859" i="21"/>
  <c r="O859" i="21" s="1"/>
  <c r="J859" i="21"/>
  <c r="L858" i="21"/>
  <c r="O858" i="21" s="1"/>
  <c r="J858" i="21"/>
  <c r="J857" i="21"/>
  <c r="N841" i="21"/>
  <c r="N840" i="21"/>
  <c r="N839" i="21"/>
  <c r="L830" i="21"/>
  <c r="O830" i="21" s="1"/>
  <c r="K830" i="21"/>
  <c r="J830" i="21"/>
  <c r="L829" i="21"/>
  <c r="O829" i="21" s="1"/>
  <c r="K829" i="21"/>
  <c r="J829" i="21"/>
  <c r="L828" i="21"/>
  <c r="O828" i="21" s="1"/>
  <c r="K828" i="21"/>
  <c r="J828" i="21"/>
  <c r="L827" i="21"/>
  <c r="O827" i="21" s="1"/>
  <c r="K827" i="21"/>
  <c r="J827" i="21"/>
  <c r="O821" i="21"/>
  <c r="M820" i="21"/>
  <c r="L820" i="21"/>
  <c r="M814" i="21"/>
  <c r="O814" i="21" s="1"/>
  <c r="K814" i="21"/>
  <c r="M813" i="21"/>
  <c r="O813" i="21" s="1"/>
  <c r="K813" i="21"/>
  <c r="M812" i="21"/>
  <c r="O812" i="21" s="1"/>
  <c r="K812" i="21"/>
  <c r="M811" i="21"/>
  <c r="O811" i="21" s="1"/>
  <c r="K811" i="21"/>
  <c r="M810" i="21"/>
  <c r="O810" i="21" s="1"/>
  <c r="K810" i="21"/>
  <c r="M809" i="21"/>
  <c r="O809" i="21" s="1"/>
  <c r="K809" i="21"/>
  <c r="M808" i="21"/>
  <c r="O808" i="21" s="1"/>
  <c r="K808" i="21"/>
  <c r="M807" i="21"/>
  <c r="O807" i="21" s="1"/>
  <c r="K807" i="21"/>
  <c r="M806" i="21"/>
  <c r="O806" i="21" s="1"/>
  <c r="K806" i="21"/>
  <c r="M805" i="21"/>
  <c r="O805" i="21" s="1"/>
  <c r="K805" i="21"/>
  <c r="M804" i="21"/>
  <c r="O804" i="21" s="1"/>
  <c r="K804" i="21"/>
  <c r="K803" i="21"/>
  <c r="L797" i="21"/>
  <c r="O797" i="21" s="1"/>
  <c r="J797" i="21"/>
  <c r="L796" i="21"/>
  <c r="O796" i="21" s="1"/>
  <c r="J796" i="21"/>
  <c r="L795" i="21"/>
  <c r="O795" i="21" s="1"/>
  <c r="J795" i="21"/>
  <c r="L794" i="21"/>
  <c r="O794" i="21" s="1"/>
  <c r="J794" i="21"/>
  <c r="J793" i="21"/>
  <c r="N777" i="21"/>
  <c r="N776" i="21"/>
  <c r="N775" i="21"/>
  <c r="L766" i="21"/>
  <c r="O766" i="21" s="1"/>
  <c r="K766" i="21"/>
  <c r="J766" i="21"/>
  <c r="L765" i="21"/>
  <c r="O765" i="21" s="1"/>
  <c r="K765" i="21"/>
  <c r="J765" i="21"/>
  <c r="L764" i="21"/>
  <c r="O764" i="21" s="1"/>
  <c r="K764" i="21"/>
  <c r="J764" i="21"/>
  <c r="L763" i="21"/>
  <c r="O763" i="21" s="1"/>
  <c r="K763" i="21"/>
  <c r="J763" i="21"/>
  <c r="O757" i="21"/>
  <c r="M756" i="21"/>
  <c r="L756" i="21"/>
  <c r="M750" i="21"/>
  <c r="O750" i="21" s="1"/>
  <c r="K750" i="21"/>
  <c r="M749" i="21"/>
  <c r="O749" i="21" s="1"/>
  <c r="K749" i="21"/>
  <c r="M748" i="21"/>
  <c r="O748" i="21" s="1"/>
  <c r="K748" i="21"/>
  <c r="M747" i="21"/>
  <c r="O747" i="21" s="1"/>
  <c r="K747" i="21"/>
  <c r="M746" i="21"/>
  <c r="O746" i="21" s="1"/>
  <c r="K746" i="21"/>
  <c r="M745" i="21"/>
  <c r="O745" i="21" s="1"/>
  <c r="K745" i="21"/>
  <c r="M744" i="21"/>
  <c r="O744" i="21" s="1"/>
  <c r="K744" i="21"/>
  <c r="M743" i="21"/>
  <c r="O743" i="21" s="1"/>
  <c r="K743" i="21"/>
  <c r="M742" i="21"/>
  <c r="O742" i="21" s="1"/>
  <c r="K742" i="21"/>
  <c r="M741" i="21"/>
  <c r="O741" i="21" s="1"/>
  <c r="K741" i="21"/>
  <c r="M740" i="21"/>
  <c r="O740" i="21" s="1"/>
  <c r="K740" i="21"/>
  <c r="K739" i="21"/>
  <c r="L733" i="21"/>
  <c r="O733" i="21" s="1"/>
  <c r="J733" i="21"/>
  <c r="L732" i="21"/>
  <c r="O732" i="21" s="1"/>
  <c r="J732" i="21"/>
  <c r="L731" i="21"/>
  <c r="O731" i="21" s="1"/>
  <c r="J731" i="21"/>
  <c r="L730" i="21"/>
  <c r="O730" i="21" s="1"/>
  <c r="J730" i="21"/>
  <c r="J729" i="21"/>
  <c r="N713" i="21"/>
  <c r="N712" i="21"/>
  <c r="N711" i="21"/>
  <c r="L702" i="21"/>
  <c r="O702" i="21" s="1"/>
  <c r="K702" i="21"/>
  <c r="J702" i="21"/>
  <c r="L701" i="21"/>
  <c r="O701" i="21" s="1"/>
  <c r="K701" i="21"/>
  <c r="J701" i="21"/>
  <c r="L700" i="21"/>
  <c r="O700" i="21" s="1"/>
  <c r="K700" i="21"/>
  <c r="J700" i="21"/>
  <c r="L699" i="21"/>
  <c r="O699" i="21" s="1"/>
  <c r="K699" i="21"/>
  <c r="J699" i="21"/>
  <c r="O693" i="21"/>
  <c r="M692" i="21"/>
  <c r="L692" i="21"/>
  <c r="M686" i="21"/>
  <c r="O686" i="21" s="1"/>
  <c r="K686" i="21"/>
  <c r="M685" i="21"/>
  <c r="O685" i="21" s="1"/>
  <c r="K685" i="21"/>
  <c r="M684" i="21"/>
  <c r="O684" i="21" s="1"/>
  <c r="K684" i="21"/>
  <c r="M683" i="21"/>
  <c r="O683" i="21" s="1"/>
  <c r="K683" i="21"/>
  <c r="M682" i="21"/>
  <c r="O682" i="21" s="1"/>
  <c r="K682" i="21"/>
  <c r="M681" i="21"/>
  <c r="O681" i="21" s="1"/>
  <c r="K681" i="21"/>
  <c r="M680" i="21"/>
  <c r="O680" i="21" s="1"/>
  <c r="K680" i="21"/>
  <c r="M679" i="21"/>
  <c r="O679" i="21" s="1"/>
  <c r="K679" i="21"/>
  <c r="M678" i="21"/>
  <c r="O678" i="21" s="1"/>
  <c r="K678" i="21"/>
  <c r="M677" i="21"/>
  <c r="O677" i="21" s="1"/>
  <c r="K677" i="21"/>
  <c r="M676" i="21"/>
  <c r="O676" i="21" s="1"/>
  <c r="K676" i="21"/>
  <c r="K675" i="21"/>
  <c r="L669" i="21"/>
  <c r="O669" i="21" s="1"/>
  <c r="J669" i="21"/>
  <c r="L668" i="21"/>
  <c r="O668" i="21" s="1"/>
  <c r="J668" i="21"/>
  <c r="L667" i="21"/>
  <c r="O667" i="21" s="1"/>
  <c r="J667" i="21"/>
  <c r="L666" i="21"/>
  <c r="O666" i="21" s="1"/>
  <c r="J666" i="21"/>
  <c r="J665" i="21"/>
  <c r="N649" i="21"/>
  <c r="N648" i="21"/>
  <c r="N647" i="21"/>
  <c r="L638" i="21"/>
  <c r="O638" i="21" s="1"/>
  <c r="K638" i="21"/>
  <c r="J638" i="21"/>
  <c r="L637" i="21"/>
  <c r="O637" i="21" s="1"/>
  <c r="K637" i="21"/>
  <c r="J637" i="21"/>
  <c r="L636" i="21"/>
  <c r="O636" i="21" s="1"/>
  <c r="K636" i="21"/>
  <c r="J636" i="21"/>
  <c r="L635" i="21"/>
  <c r="O635" i="21" s="1"/>
  <c r="K635" i="21"/>
  <c r="J635" i="21"/>
  <c r="O629" i="21"/>
  <c r="M628" i="21"/>
  <c r="L628" i="21"/>
  <c r="M622" i="21"/>
  <c r="O622" i="21" s="1"/>
  <c r="K622" i="21"/>
  <c r="M621" i="21"/>
  <c r="O621" i="21" s="1"/>
  <c r="K621" i="21"/>
  <c r="M620" i="21"/>
  <c r="O620" i="21" s="1"/>
  <c r="K620" i="21"/>
  <c r="M619" i="21"/>
  <c r="O619" i="21" s="1"/>
  <c r="K619" i="21"/>
  <c r="M618" i="21"/>
  <c r="O618" i="21" s="1"/>
  <c r="K618" i="21"/>
  <c r="M617" i="21"/>
  <c r="O617" i="21" s="1"/>
  <c r="K617" i="21"/>
  <c r="M616" i="21"/>
  <c r="O616" i="21" s="1"/>
  <c r="K616" i="21"/>
  <c r="M615" i="21"/>
  <c r="O615" i="21" s="1"/>
  <c r="K615" i="21"/>
  <c r="M614" i="21"/>
  <c r="O614" i="21" s="1"/>
  <c r="K614" i="21"/>
  <c r="M613" i="21"/>
  <c r="O613" i="21" s="1"/>
  <c r="K613" i="21"/>
  <c r="M612" i="21"/>
  <c r="O612" i="21" s="1"/>
  <c r="K612" i="21"/>
  <c r="K611" i="21"/>
  <c r="L605" i="21"/>
  <c r="O605" i="21" s="1"/>
  <c r="J605" i="21"/>
  <c r="L604" i="21"/>
  <c r="O604" i="21" s="1"/>
  <c r="J604" i="21"/>
  <c r="L603" i="21"/>
  <c r="O603" i="21" s="1"/>
  <c r="J603" i="21"/>
  <c r="L602" i="21"/>
  <c r="O602" i="21" s="1"/>
  <c r="J602" i="21"/>
  <c r="J601" i="21"/>
  <c r="N585" i="21"/>
  <c r="N584" i="21"/>
  <c r="N583" i="21"/>
  <c r="L574" i="21"/>
  <c r="O574" i="21" s="1"/>
  <c r="K574" i="21"/>
  <c r="J574" i="21"/>
  <c r="L573" i="21"/>
  <c r="O573" i="21" s="1"/>
  <c r="K573" i="21"/>
  <c r="J573" i="21"/>
  <c r="L572" i="21"/>
  <c r="O572" i="21" s="1"/>
  <c r="K572" i="21"/>
  <c r="J572" i="21"/>
  <c r="L571" i="21"/>
  <c r="O571" i="21" s="1"/>
  <c r="K571" i="21"/>
  <c r="J571" i="21"/>
  <c r="O565" i="21"/>
  <c r="M564" i="21"/>
  <c r="L564" i="21"/>
  <c r="M558" i="21"/>
  <c r="O558" i="21" s="1"/>
  <c r="K558" i="21"/>
  <c r="M557" i="21"/>
  <c r="O557" i="21" s="1"/>
  <c r="K557" i="21"/>
  <c r="M556" i="21"/>
  <c r="O556" i="21" s="1"/>
  <c r="K556" i="21"/>
  <c r="M555" i="21"/>
  <c r="O555" i="21" s="1"/>
  <c r="K555" i="21"/>
  <c r="M554" i="21"/>
  <c r="O554" i="21" s="1"/>
  <c r="K554" i="21"/>
  <c r="M553" i="21"/>
  <c r="O553" i="21" s="1"/>
  <c r="K553" i="21"/>
  <c r="M552" i="21"/>
  <c r="O552" i="21" s="1"/>
  <c r="K552" i="21"/>
  <c r="M551" i="21"/>
  <c r="O551" i="21" s="1"/>
  <c r="K551" i="21"/>
  <c r="M550" i="21"/>
  <c r="O550" i="21" s="1"/>
  <c r="K550" i="21"/>
  <c r="M549" i="21"/>
  <c r="O549" i="21" s="1"/>
  <c r="K549" i="21"/>
  <c r="M548" i="21"/>
  <c r="O548" i="21" s="1"/>
  <c r="K548" i="21"/>
  <c r="K547" i="21"/>
  <c r="L541" i="21"/>
  <c r="O541" i="21" s="1"/>
  <c r="J541" i="21"/>
  <c r="L540" i="21"/>
  <c r="O540" i="21" s="1"/>
  <c r="J540" i="21"/>
  <c r="L539" i="21"/>
  <c r="O539" i="21" s="1"/>
  <c r="J539" i="21"/>
  <c r="L538" i="21"/>
  <c r="O538" i="21" s="1"/>
  <c r="J538" i="21"/>
  <c r="J537" i="21"/>
  <c r="N521" i="21"/>
  <c r="N520" i="21"/>
  <c r="N519" i="21"/>
  <c r="L510" i="21"/>
  <c r="O510" i="21" s="1"/>
  <c r="K510" i="21"/>
  <c r="J510" i="21"/>
  <c r="L509" i="21"/>
  <c r="O509" i="21" s="1"/>
  <c r="K509" i="21"/>
  <c r="J509" i="21"/>
  <c r="L508" i="21"/>
  <c r="O508" i="21" s="1"/>
  <c r="K508" i="21"/>
  <c r="J508" i="21"/>
  <c r="L507" i="21"/>
  <c r="O507" i="21" s="1"/>
  <c r="K507" i="21"/>
  <c r="J507" i="21"/>
  <c r="O501" i="21"/>
  <c r="M500" i="21"/>
  <c r="L500" i="21"/>
  <c r="M494" i="21"/>
  <c r="O494" i="21" s="1"/>
  <c r="K494" i="21"/>
  <c r="M493" i="21"/>
  <c r="O493" i="21" s="1"/>
  <c r="K493" i="21"/>
  <c r="M492" i="21"/>
  <c r="O492" i="21" s="1"/>
  <c r="K492" i="21"/>
  <c r="M491" i="21"/>
  <c r="O491" i="21" s="1"/>
  <c r="K491" i="21"/>
  <c r="M490" i="21"/>
  <c r="O490" i="21" s="1"/>
  <c r="K490" i="21"/>
  <c r="M489" i="21"/>
  <c r="O489" i="21" s="1"/>
  <c r="K489" i="21"/>
  <c r="M488" i="21"/>
  <c r="O488" i="21" s="1"/>
  <c r="K488" i="21"/>
  <c r="M487" i="21"/>
  <c r="O487" i="21" s="1"/>
  <c r="K487" i="21"/>
  <c r="M486" i="21"/>
  <c r="O486" i="21" s="1"/>
  <c r="K486" i="21"/>
  <c r="M485" i="21"/>
  <c r="O485" i="21" s="1"/>
  <c r="K485" i="21"/>
  <c r="M484" i="21"/>
  <c r="O484" i="21" s="1"/>
  <c r="K484" i="21"/>
  <c r="K483" i="21"/>
  <c r="L477" i="21"/>
  <c r="O477" i="21" s="1"/>
  <c r="J477" i="21"/>
  <c r="L476" i="21"/>
  <c r="O476" i="21" s="1"/>
  <c r="J476" i="21"/>
  <c r="L475" i="21"/>
  <c r="O475" i="21" s="1"/>
  <c r="J475" i="21"/>
  <c r="L474" i="21"/>
  <c r="O474" i="21" s="1"/>
  <c r="J474" i="21"/>
  <c r="J473" i="21"/>
  <c r="N457" i="21"/>
  <c r="N456" i="21"/>
  <c r="N455" i="21"/>
  <c r="L446" i="21"/>
  <c r="O446" i="21" s="1"/>
  <c r="K446" i="21"/>
  <c r="J446" i="21"/>
  <c r="L445" i="21"/>
  <c r="O445" i="21" s="1"/>
  <c r="K445" i="21"/>
  <c r="J445" i="21"/>
  <c r="L444" i="21"/>
  <c r="O444" i="21" s="1"/>
  <c r="K444" i="21"/>
  <c r="J444" i="21"/>
  <c r="L443" i="21"/>
  <c r="O443" i="21" s="1"/>
  <c r="K443" i="21"/>
  <c r="J443" i="21"/>
  <c r="O437" i="21"/>
  <c r="M436" i="21"/>
  <c r="L436" i="21"/>
  <c r="M430" i="21"/>
  <c r="O430" i="21" s="1"/>
  <c r="K430" i="21"/>
  <c r="M429" i="21"/>
  <c r="O429" i="21" s="1"/>
  <c r="K429" i="21"/>
  <c r="M428" i="21"/>
  <c r="O428" i="21" s="1"/>
  <c r="K428" i="21"/>
  <c r="M427" i="21"/>
  <c r="O427" i="21" s="1"/>
  <c r="K427" i="21"/>
  <c r="M426" i="21"/>
  <c r="O426" i="21" s="1"/>
  <c r="K426" i="21"/>
  <c r="M425" i="21"/>
  <c r="O425" i="21" s="1"/>
  <c r="K425" i="21"/>
  <c r="M424" i="21"/>
  <c r="O424" i="21" s="1"/>
  <c r="K424" i="21"/>
  <c r="M423" i="21"/>
  <c r="O423" i="21" s="1"/>
  <c r="K423" i="21"/>
  <c r="M422" i="21"/>
  <c r="O422" i="21" s="1"/>
  <c r="K422" i="21"/>
  <c r="M421" i="21"/>
  <c r="O421" i="21" s="1"/>
  <c r="K421" i="21"/>
  <c r="M420" i="21"/>
  <c r="O420" i="21" s="1"/>
  <c r="K420" i="21"/>
  <c r="K419" i="21"/>
  <c r="L413" i="21"/>
  <c r="O413" i="21" s="1"/>
  <c r="J413" i="21"/>
  <c r="L412" i="21"/>
  <c r="O412" i="21" s="1"/>
  <c r="J412" i="21"/>
  <c r="L411" i="21"/>
  <c r="O411" i="21" s="1"/>
  <c r="J411" i="21"/>
  <c r="L410" i="21"/>
  <c r="O410" i="21" s="1"/>
  <c r="J410" i="21"/>
  <c r="J409" i="21"/>
  <c r="N393" i="21"/>
  <c r="N392" i="21"/>
  <c r="N391" i="21"/>
  <c r="L382" i="21"/>
  <c r="O382" i="21" s="1"/>
  <c r="K382" i="21"/>
  <c r="J382" i="21"/>
  <c r="L381" i="21"/>
  <c r="O381" i="21" s="1"/>
  <c r="K381" i="21"/>
  <c r="J381" i="21"/>
  <c r="L380" i="21"/>
  <c r="O380" i="21" s="1"/>
  <c r="K380" i="21"/>
  <c r="J380" i="21"/>
  <c r="L379" i="21"/>
  <c r="O379" i="21" s="1"/>
  <c r="O383" i="21" s="1"/>
  <c r="L345" i="21" s="1"/>
  <c r="O345" i="21" s="1"/>
  <c r="K379" i="21"/>
  <c r="J379" i="21"/>
  <c r="O373" i="21"/>
  <c r="M372" i="21"/>
  <c r="L372" i="21"/>
  <c r="M366" i="21"/>
  <c r="O366" i="21" s="1"/>
  <c r="K366" i="21"/>
  <c r="M365" i="21"/>
  <c r="O365" i="21" s="1"/>
  <c r="K365" i="21"/>
  <c r="M364" i="21"/>
  <c r="O364" i="21" s="1"/>
  <c r="K364" i="21"/>
  <c r="M363" i="21"/>
  <c r="O363" i="21" s="1"/>
  <c r="K363" i="21"/>
  <c r="M362" i="21"/>
  <c r="O362" i="21" s="1"/>
  <c r="K362" i="21"/>
  <c r="M361" i="21"/>
  <c r="O361" i="21" s="1"/>
  <c r="K361" i="21"/>
  <c r="M360" i="21"/>
  <c r="O360" i="21" s="1"/>
  <c r="K360" i="21"/>
  <c r="M359" i="21"/>
  <c r="O359" i="21" s="1"/>
  <c r="K359" i="21"/>
  <c r="M358" i="21"/>
  <c r="O358" i="21" s="1"/>
  <c r="K358" i="21"/>
  <c r="M357" i="21"/>
  <c r="O357" i="21" s="1"/>
  <c r="K357" i="21"/>
  <c r="M356" i="21"/>
  <c r="O356" i="21" s="1"/>
  <c r="K356" i="21"/>
  <c r="K355" i="21"/>
  <c r="L349" i="21"/>
  <c r="O349" i="21" s="1"/>
  <c r="J349" i="21"/>
  <c r="L348" i="21"/>
  <c r="O348" i="21" s="1"/>
  <c r="J348" i="21"/>
  <c r="L347" i="21"/>
  <c r="O347" i="21" s="1"/>
  <c r="J347" i="21"/>
  <c r="L346" i="21"/>
  <c r="O346" i="21" s="1"/>
  <c r="J346" i="21"/>
  <c r="J345" i="21"/>
  <c r="N329" i="21"/>
  <c r="N328" i="21"/>
  <c r="N327" i="21"/>
  <c r="L318" i="21"/>
  <c r="O318" i="21" s="1"/>
  <c r="K318" i="21"/>
  <c r="J318" i="21"/>
  <c r="L317" i="21"/>
  <c r="O317" i="21" s="1"/>
  <c r="K317" i="21"/>
  <c r="J317" i="21"/>
  <c r="L316" i="21"/>
  <c r="O316" i="21" s="1"/>
  <c r="K316" i="21"/>
  <c r="J316" i="21"/>
  <c r="L315" i="21"/>
  <c r="O315" i="21" s="1"/>
  <c r="O319" i="21" s="1"/>
  <c r="L281" i="21" s="1"/>
  <c r="O281" i="21" s="1"/>
  <c r="K315" i="21"/>
  <c r="J315" i="21"/>
  <c r="O309" i="21"/>
  <c r="M308" i="21"/>
  <c r="L308" i="21"/>
  <c r="M302" i="21"/>
  <c r="O302" i="21" s="1"/>
  <c r="K302" i="21"/>
  <c r="M301" i="21"/>
  <c r="O301" i="21" s="1"/>
  <c r="K301" i="21"/>
  <c r="M300" i="21"/>
  <c r="O300" i="21" s="1"/>
  <c r="K300" i="21"/>
  <c r="M299" i="21"/>
  <c r="O299" i="21" s="1"/>
  <c r="K299" i="21"/>
  <c r="M298" i="21"/>
  <c r="O298" i="21" s="1"/>
  <c r="K298" i="21"/>
  <c r="M297" i="21"/>
  <c r="O297" i="21" s="1"/>
  <c r="K297" i="21"/>
  <c r="M296" i="21"/>
  <c r="O296" i="21" s="1"/>
  <c r="K296" i="21"/>
  <c r="M295" i="21"/>
  <c r="O295" i="21" s="1"/>
  <c r="K295" i="21"/>
  <c r="M294" i="21"/>
  <c r="O294" i="21" s="1"/>
  <c r="K294" i="21"/>
  <c r="M293" i="21"/>
  <c r="O293" i="21" s="1"/>
  <c r="K293" i="21"/>
  <c r="M292" i="21"/>
  <c r="O292" i="21" s="1"/>
  <c r="K292" i="21"/>
  <c r="K291" i="21"/>
  <c r="L285" i="21"/>
  <c r="O285" i="21" s="1"/>
  <c r="J285" i="21"/>
  <c r="L284" i="21"/>
  <c r="O284" i="21" s="1"/>
  <c r="J284" i="21"/>
  <c r="L283" i="21"/>
  <c r="O283" i="21" s="1"/>
  <c r="J283" i="21"/>
  <c r="L282" i="21"/>
  <c r="O282" i="21" s="1"/>
  <c r="J282" i="21"/>
  <c r="J281" i="21"/>
  <c r="N265" i="21"/>
  <c r="N264" i="21"/>
  <c r="N263" i="21"/>
  <c r="L254" i="21"/>
  <c r="O254" i="21" s="1"/>
  <c r="K254" i="21"/>
  <c r="J254" i="21"/>
  <c r="L253" i="21"/>
  <c r="O253" i="21" s="1"/>
  <c r="K253" i="21"/>
  <c r="J253" i="21"/>
  <c r="L252" i="21"/>
  <c r="O252" i="21" s="1"/>
  <c r="K252" i="21"/>
  <c r="J252" i="21"/>
  <c r="L251" i="21"/>
  <c r="O251" i="21" s="1"/>
  <c r="O255" i="21" s="1"/>
  <c r="L217" i="21" s="1"/>
  <c r="O217" i="21" s="1"/>
  <c r="K251" i="21"/>
  <c r="J251" i="21"/>
  <c r="O245" i="21"/>
  <c r="M244" i="21"/>
  <c r="L244" i="21"/>
  <c r="M238" i="21"/>
  <c r="O238" i="21" s="1"/>
  <c r="K238" i="21"/>
  <c r="M237" i="21"/>
  <c r="O237" i="21" s="1"/>
  <c r="K237" i="21"/>
  <c r="M236" i="21"/>
  <c r="O236" i="21" s="1"/>
  <c r="K236" i="21"/>
  <c r="M235" i="21"/>
  <c r="O235" i="21" s="1"/>
  <c r="K235" i="21"/>
  <c r="M234" i="21"/>
  <c r="O234" i="21" s="1"/>
  <c r="K234" i="21"/>
  <c r="M233" i="21"/>
  <c r="O233" i="21" s="1"/>
  <c r="K233" i="21"/>
  <c r="M232" i="21"/>
  <c r="O232" i="21" s="1"/>
  <c r="K232" i="21"/>
  <c r="M231" i="21"/>
  <c r="O231" i="21" s="1"/>
  <c r="K231" i="21"/>
  <c r="M230" i="21"/>
  <c r="O230" i="21" s="1"/>
  <c r="K230" i="21"/>
  <c r="M229" i="21"/>
  <c r="O229" i="21" s="1"/>
  <c r="K229" i="21"/>
  <c r="M228" i="21"/>
  <c r="O228" i="21" s="1"/>
  <c r="K228" i="21"/>
  <c r="K227" i="21"/>
  <c r="L221" i="21"/>
  <c r="O221" i="21" s="1"/>
  <c r="J221" i="21"/>
  <c r="L220" i="21"/>
  <c r="O220" i="21" s="1"/>
  <c r="J220" i="21"/>
  <c r="L219" i="21"/>
  <c r="O219" i="21" s="1"/>
  <c r="J219" i="21"/>
  <c r="L218" i="21"/>
  <c r="O218" i="21" s="1"/>
  <c r="J218" i="21"/>
  <c r="J217" i="21"/>
  <c r="N201" i="21"/>
  <c r="N200" i="21"/>
  <c r="N199" i="21"/>
  <c r="L190" i="21"/>
  <c r="O190" i="21" s="1"/>
  <c r="K190" i="21"/>
  <c r="J190" i="21"/>
  <c r="L189" i="21"/>
  <c r="O189" i="21" s="1"/>
  <c r="K189" i="21"/>
  <c r="J189" i="21"/>
  <c r="L188" i="21"/>
  <c r="O188" i="21" s="1"/>
  <c r="K188" i="21"/>
  <c r="J188" i="21"/>
  <c r="L187" i="21"/>
  <c r="O187" i="21" s="1"/>
  <c r="K187" i="21"/>
  <c r="J187" i="21"/>
  <c r="O181" i="21"/>
  <c r="M180" i="21"/>
  <c r="L180" i="21"/>
  <c r="M174" i="21"/>
  <c r="O174" i="21" s="1"/>
  <c r="K174" i="21"/>
  <c r="M173" i="21"/>
  <c r="O173" i="21" s="1"/>
  <c r="K173" i="21"/>
  <c r="M172" i="21"/>
  <c r="O172" i="21" s="1"/>
  <c r="K172" i="21"/>
  <c r="M171" i="21"/>
  <c r="O171" i="21" s="1"/>
  <c r="K171" i="21"/>
  <c r="M170" i="21"/>
  <c r="O170" i="21" s="1"/>
  <c r="K170" i="21"/>
  <c r="M169" i="21"/>
  <c r="O169" i="21" s="1"/>
  <c r="K169" i="21"/>
  <c r="M168" i="21"/>
  <c r="O168" i="21" s="1"/>
  <c r="K168" i="21"/>
  <c r="M167" i="21"/>
  <c r="O167" i="21" s="1"/>
  <c r="K167" i="21"/>
  <c r="M166" i="21"/>
  <c r="O166" i="21" s="1"/>
  <c r="K166" i="21"/>
  <c r="M165" i="21"/>
  <c r="O165" i="21" s="1"/>
  <c r="K165" i="21"/>
  <c r="M164" i="21"/>
  <c r="O164" i="21" s="1"/>
  <c r="K164" i="21"/>
  <c r="K163" i="21"/>
  <c r="L157" i="21"/>
  <c r="O157" i="21" s="1"/>
  <c r="J157" i="21"/>
  <c r="L156" i="21"/>
  <c r="O156" i="21" s="1"/>
  <c r="J156" i="21"/>
  <c r="L155" i="21"/>
  <c r="O155" i="21" s="1"/>
  <c r="J155" i="21"/>
  <c r="L154" i="21"/>
  <c r="O154" i="21" s="1"/>
  <c r="J154" i="21"/>
  <c r="J153" i="21"/>
  <c r="N137" i="21"/>
  <c r="N136" i="21"/>
  <c r="N135" i="21"/>
  <c r="L126" i="21"/>
  <c r="O126" i="21" s="1"/>
  <c r="K126" i="21"/>
  <c r="J126" i="21"/>
  <c r="L125" i="21"/>
  <c r="O125" i="21" s="1"/>
  <c r="K125" i="21"/>
  <c r="J125" i="21"/>
  <c r="L124" i="21"/>
  <c r="O124" i="21" s="1"/>
  <c r="K124" i="21"/>
  <c r="J124" i="21"/>
  <c r="L123" i="21"/>
  <c r="O123" i="21" s="1"/>
  <c r="K123" i="21"/>
  <c r="J123" i="21"/>
  <c r="O117" i="21"/>
  <c r="M116" i="21"/>
  <c r="L116" i="21"/>
  <c r="M110" i="21"/>
  <c r="O110" i="21" s="1"/>
  <c r="K110" i="21"/>
  <c r="M109" i="21"/>
  <c r="O109" i="21" s="1"/>
  <c r="K109" i="21"/>
  <c r="M108" i="21"/>
  <c r="O108" i="21" s="1"/>
  <c r="K108" i="21"/>
  <c r="M107" i="21"/>
  <c r="O107" i="21" s="1"/>
  <c r="K107" i="21"/>
  <c r="M106" i="21"/>
  <c r="O106" i="21" s="1"/>
  <c r="K106" i="21"/>
  <c r="M105" i="21"/>
  <c r="O105" i="21" s="1"/>
  <c r="K105" i="21"/>
  <c r="M104" i="21"/>
  <c r="O104" i="21" s="1"/>
  <c r="K104" i="21"/>
  <c r="M103" i="21"/>
  <c r="O103" i="21" s="1"/>
  <c r="K103" i="21"/>
  <c r="M102" i="21"/>
  <c r="O102" i="21" s="1"/>
  <c r="K102" i="21"/>
  <c r="M101" i="21"/>
  <c r="O101" i="21" s="1"/>
  <c r="K101" i="21"/>
  <c r="M100" i="21"/>
  <c r="O100" i="21" s="1"/>
  <c r="K100" i="21"/>
  <c r="K99" i="21"/>
  <c r="L93" i="21"/>
  <c r="O93" i="21" s="1"/>
  <c r="J93" i="21"/>
  <c r="L92" i="21"/>
  <c r="O92" i="21" s="1"/>
  <c r="J92" i="21"/>
  <c r="L91" i="21"/>
  <c r="O91" i="21" s="1"/>
  <c r="J91" i="21"/>
  <c r="L90" i="21"/>
  <c r="O90" i="21" s="1"/>
  <c r="J90" i="21"/>
  <c r="J89" i="21"/>
  <c r="C20" i="21"/>
  <c r="N73" i="21"/>
  <c r="N72" i="21"/>
  <c r="N71" i="21"/>
  <c r="L62" i="21"/>
  <c r="O62" i="21" s="1"/>
  <c r="K62" i="21"/>
  <c r="J62" i="21"/>
  <c r="L61" i="21"/>
  <c r="O61" i="21" s="1"/>
  <c r="K61" i="21"/>
  <c r="J61" i="21"/>
  <c r="L60" i="21"/>
  <c r="O60" i="21" s="1"/>
  <c r="K60" i="21"/>
  <c r="J60" i="21"/>
  <c r="L59" i="21"/>
  <c r="O59" i="21" s="1"/>
  <c r="K59" i="21"/>
  <c r="J59" i="21"/>
  <c r="O53" i="21"/>
  <c r="M52" i="21"/>
  <c r="L52" i="21"/>
  <c r="M46" i="21"/>
  <c r="O46" i="21" s="1"/>
  <c r="K46" i="21"/>
  <c r="M45" i="21"/>
  <c r="O45" i="21" s="1"/>
  <c r="K45" i="21"/>
  <c r="M44" i="21"/>
  <c r="O44" i="21" s="1"/>
  <c r="K44" i="21"/>
  <c r="M43" i="21"/>
  <c r="O43" i="21" s="1"/>
  <c r="K43" i="21"/>
  <c r="M42" i="21"/>
  <c r="O42" i="21" s="1"/>
  <c r="K42" i="21"/>
  <c r="M41" i="21"/>
  <c r="O41" i="21" s="1"/>
  <c r="K41" i="21"/>
  <c r="M40" i="21"/>
  <c r="O40" i="21" s="1"/>
  <c r="K40" i="21"/>
  <c r="M39" i="21"/>
  <c r="O39" i="21" s="1"/>
  <c r="K39" i="21"/>
  <c r="M38" i="21"/>
  <c r="O38" i="21" s="1"/>
  <c r="K38" i="21"/>
  <c r="M37" i="21"/>
  <c r="O37" i="21" s="1"/>
  <c r="K37" i="21"/>
  <c r="M36" i="21"/>
  <c r="O36" i="21" s="1"/>
  <c r="K36" i="21"/>
  <c r="K35" i="21"/>
  <c r="L29" i="21"/>
  <c r="O29" i="21" s="1"/>
  <c r="J29" i="21"/>
  <c r="L28" i="21"/>
  <c r="O28" i="21" s="1"/>
  <c r="J28" i="21"/>
  <c r="L27" i="21"/>
  <c r="O27" i="21" s="1"/>
  <c r="J27" i="21"/>
  <c r="L26" i="21"/>
  <c r="O26" i="21" s="1"/>
  <c r="J26" i="21"/>
  <c r="J25" i="21"/>
  <c r="D8" i="21"/>
  <c r="D50" i="1"/>
  <c r="C332" i="1"/>
  <c r="C333" i="1" s="1"/>
  <c r="G2181" i="5"/>
  <c r="M931" i="21" s="1"/>
  <c r="O931" i="21" s="1"/>
  <c r="G2182" i="5"/>
  <c r="M995" i="21" s="1"/>
  <c r="O995" i="21" s="1"/>
  <c r="G2183" i="5"/>
  <c r="N1018" i="20"/>
  <c r="N1017" i="20"/>
  <c r="N1016" i="20"/>
  <c r="L1007" i="20"/>
  <c r="O1007" i="20" s="1"/>
  <c r="K1007" i="20"/>
  <c r="J1007" i="20"/>
  <c r="L1006" i="20"/>
  <c r="O1006" i="20" s="1"/>
  <c r="K1006" i="20"/>
  <c r="J1006" i="20"/>
  <c r="L1005" i="20"/>
  <c r="O1005" i="20" s="1"/>
  <c r="K1005" i="20"/>
  <c r="J1005" i="20"/>
  <c r="L1004" i="20"/>
  <c r="O1004" i="20" s="1"/>
  <c r="K1004" i="20"/>
  <c r="J1004" i="20"/>
  <c r="O998" i="20"/>
  <c r="M997" i="20"/>
  <c r="L997" i="20"/>
  <c r="M991" i="20"/>
  <c r="O991" i="20" s="1"/>
  <c r="K991" i="20"/>
  <c r="M990" i="20"/>
  <c r="O990" i="20" s="1"/>
  <c r="K990" i="20"/>
  <c r="K989" i="20"/>
  <c r="K988" i="20"/>
  <c r="K987" i="20"/>
  <c r="K986" i="20"/>
  <c r="K985" i="20"/>
  <c r="K984" i="20"/>
  <c r="K983" i="20"/>
  <c r="K982" i="20"/>
  <c r="K981" i="20"/>
  <c r="K980" i="20"/>
  <c r="L974" i="20"/>
  <c r="O974" i="20" s="1"/>
  <c r="J974" i="20"/>
  <c r="L973" i="20"/>
  <c r="O973" i="20" s="1"/>
  <c r="J973" i="20"/>
  <c r="L972" i="20"/>
  <c r="O972" i="20" s="1"/>
  <c r="J972" i="20"/>
  <c r="L971" i="20"/>
  <c r="O971" i="20" s="1"/>
  <c r="J971" i="20"/>
  <c r="J970" i="20"/>
  <c r="N955" i="20"/>
  <c r="N954" i="20"/>
  <c r="N953" i="20"/>
  <c r="L944" i="20"/>
  <c r="O944" i="20" s="1"/>
  <c r="K944" i="20"/>
  <c r="J944" i="20"/>
  <c r="L943" i="20"/>
  <c r="O943" i="20" s="1"/>
  <c r="K943" i="20"/>
  <c r="J943" i="20"/>
  <c r="L942" i="20"/>
  <c r="O942" i="20" s="1"/>
  <c r="K942" i="20"/>
  <c r="J942" i="20"/>
  <c r="L941" i="20"/>
  <c r="O941" i="20" s="1"/>
  <c r="O945" i="20" s="1"/>
  <c r="L907" i="20" s="1"/>
  <c r="O907" i="20" s="1"/>
  <c r="K941" i="20"/>
  <c r="J941" i="20"/>
  <c r="O935" i="20"/>
  <c r="M934" i="20"/>
  <c r="L934" i="20"/>
  <c r="M928" i="20"/>
  <c r="O928" i="20" s="1"/>
  <c r="K928" i="20"/>
  <c r="M927" i="20"/>
  <c r="O927" i="20" s="1"/>
  <c r="K927" i="20"/>
  <c r="M926" i="20"/>
  <c r="O926" i="20" s="1"/>
  <c r="K926" i="20"/>
  <c r="M925" i="20"/>
  <c r="O925" i="20" s="1"/>
  <c r="K925" i="20"/>
  <c r="M924" i="20"/>
  <c r="O924" i="20" s="1"/>
  <c r="K924" i="20"/>
  <c r="M923" i="20"/>
  <c r="O923" i="20" s="1"/>
  <c r="K923" i="20"/>
  <c r="M922" i="20"/>
  <c r="O922" i="20" s="1"/>
  <c r="K922" i="20"/>
  <c r="M921" i="20"/>
  <c r="O921" i="20" s="1"/>
  <c r="K921" i="20"/>
  <c r="M920" i="20"/>
  <c r="O920" i="20" s="1"/>
  <c r="K920" i="20"/>
  <c r="M919" i="20"/>
  <c r="O919" i="20" s="1"/>
  <c r="K919" i="20"/>
  <c r="M918" i="20"/>
  <c r="O918" i="20" s="1"/>
  <c r="K918" i="20"/>
  <c r="K917" i="20"/>
  <c r="L911" i="20"/>
  <c r="O911" i="20" s="1"/>
  <c r="J911" i="20"/>
  <c r="L910" i="20"/>
  <c r="O910" i="20" s="1"/>
  <c r="J910" i="20"/>
  <c r="L909" i="20"/>
  <c r="O909" i="20" s="1"/>
  <c r="J909" i="20"/>
  <c r="L908" i="20"/>
  <c r="O908" i="20" s="1"/>
  <c r="J908" i="20"/>
  <c r="J907" i="20"/>
  <c r="H306" i="1"/>
  <c r="M878" i="20"/>
  <c r="N892" i="20"/>
  <c r="N891" i="20"/>
  <c r="N890" i="20"/>
  <c r="L881" i="20"/>
  <c r="O881" i="20" s="1"/>
  <c r="K881" i="20"/>
  <c r="J881" i="20"/>
  <c r="L880" i="20"/>
  <c r="O880" i="20" s="1"/>
  <c r="K880" i="20"/>
  <c r="J880" i="20"/>
  <c r="L879" i="20"/>
  <c r="O879" i="20" s="1"/>
  <c r="K879" i="20"/>
  <c r="J879" i="20"/>
  <c r="L878" i="20"/>
  <c r="K878" i="20"/>
  <c r="J878" i="20"/>
  <c r="O872" i="20"/>
  <c r="M871" i="20"/>
  <c r="L871" i="20"/>
  <c r="M865" i="20"/>
  <c r="O865" i="20" s="1"/>
  <c r="K865" i="20"/>
  <c r="M864" i="20"/>
  <c r="O864" i="20" s="1"/>
  <c r="K864" i="20"/>
  <c r="M863" i="20"/>
  <c r="O863" i="20" s="1"/>
  <c r="K863" i="20"/>
  <c r="M862" i="20"/>
  <c r="O862" i="20" s="1"/>
  <c r="K862" i="20"/>
  <c r="M861" i="20"/>
  <c r="O861" i="20" s="1"/>
  <c r="K861" i="20"/>
  <c r="M860" i="20"/>
  <c r="O860" i="20" s="1"/>
  <c r="K860" i="20"/>
  <c r="M859" i="20"/>
  <c r="O859" i="20" s="1"/>
  <c r="K859" i="20"/>
  <c r="M858" i="20"/>
  <c r="O858" i="20" s="1"/>
  <c r="K858" i="20"/>
  <c r="K857" i="20"/>
  <c r="K856" i="20"/>
  <c r="K855" i="20"/>
  <c r="K854" i="20"/>
  <c r="L848" i="20"/>
  <c r="O848" i="20" s="1"/>
  <c r="J848" i="20"/>
  <c r="L847" i="20"/>
  <c r="O847" i="20" s="1"/>
  <c r="J847" i="20"/>
  <c r="L846" i="20"/>
  <c r="O846" i="20" s="1"/>
  <c r="J846" i="20"/>
  <c r="L845" i="20"/>
  <c r="O845" i="20" s="1"/>
  <c r="J845" i="20"/>
  <c r="J844" i="20"/>
  <c r="N829" i="20"/>
  <c r="N828" i="20"/>
  <c r="N827" i="20"/>
  <c r="L818" i="20"/>
  <c r="O818" i="20" s="1"/>
  <c r="K818" i="20"/>
  <c r="J818" i="20"/>
  <c r="L817" i="20"/>
  <c r="O817" i="20" s="1"/>
  <c r="K817" i="20"/>
  <c r="J817" i="20"/>
  <c r="L816" i="20"/>
  <c r="O816" i="20" s="1"/>
  <c r="K816" i="20"/>
  <c r="J816" i="20"/>
  <c r="M815" i="20"/>
  <c r="L815" i="20"/>
  <c r="O815" i="20" s="1"/>
  <c r="K815" i="20"/>
  <c r="J815" i="20"/>
  <c r="O809" i="20"/>
  <c r="M808" i="20"/>
  <c r="L808" i="20"/>
  <c r="M802" i="20"/>
  <c r="O802" i="20" s="1"/>
  <c r="K802" i="20"/>
  <c r="M801" i="20"/>
  <c r="O801" i="20" s="1"/>
  <c r="K801" i="20"/>
  <c r="M800" i="20"/>
  <c r="O800" i="20" s="1"/>
  <c r="K800" i="20"/>
  <c r="M799" i="20"/>
  <c r="O799" i="20" s="1"/>
  <c r="K799" i="20"/>
  <c r="M798" i="20"/>
  <c r="O798" i="20" s="1"/>
  <c r="K798" i="20"/>
  <c r="M797" i="20"/>
  <c r="O797" i="20" s="1"/>
  <c r="K797" i="20"/>
  <c r="M796" i="20"/>
  <c r="O796" i="20" s="1"/>
  <c r="K796" i="20"/>
  <c r="M795" i="20"/>
  <c r="O795" i="20" s="1"/>
  <c r="K795" i="20"/>
  <c r="K794" i="20"/>
  <c r="K793" i="20"/>
  <c r="K792" i="20"/>
  <c r="K791" i="20"/>
  <c r="L785" i="20"/>
  <c r="O785" i="20" s="1"/>
  <c r="J785" i="20"/>
  <c r="L784" i="20"/>
  <c r="O784" i="20" s="1"/>
  <c r="J784" i="20"/>
  <c r="L783" i="20"/>
  <c r="O783" i="20" s="1"/>
  <c r="J783" i="20"/>
  <c r="L782" i="20"/>
  <c r="O782" i="20" s="1"/>
  <c r="J782" i="20"/>
  <c r="J781" i="20"/>
  <c r="M752" i="20"/>
  <c r="N766" i="20"/>
  <c r="N765" i="20"/>
  <c r="N764" i="20"/>
  <c r="L755" i="20"/>
  <c r="O755" i="20" s="1"/>
  <c r="K755" i="20"/>
  <c r="J755" i="20"/>
  <c r="L754" i="20"/>
  <c r="O754" i="20" s="1"/>
  <c r="K754" i="20"/>
  <c r="J754" i="20"/>
  <c r="L753" i="20"/>
  <c r="O753" i="20" s="1"/>
  <c r="K753" i="20"/>
  <c r="J753" i="20"/>
  <c r="L752" i="20"/>
  <c r="O752" i="20" s="1"/>
  <c r="O756" i="20" s="1"/>
  <c r="L718" i="20" s="1"/>
  <c r="O718" i="20" s="1"/>
  <c r="K752" i="20"/>
  <c r="J752" i="20"/>
  <c r="O746" i="20"/>
  <c r="M745" i="20"/>
  <c r="L745" i="20"/>
  <c r="M739" i="20"/>
  <c r="O739" i="20" s="1"/>
  <c r="K739" i="20"/>
  <c r="M738" i="20"/>
  <c r="O738" i="20" s="1"/>
  <c r="K738" i="20"/>
  <c r="M737" i="20"/>
  <c r="O737" i="20" s="1"/>
  <c r="K737" i="20"/>
  <c r="M736" i="20"/>
  <c r="O736" i="20" s="1"/>
  <c r="K736" i="20"/>
  <c r="M735" i="20"/>
  <c r="O735" i="20" s="1"/>
  <c r="K735" i="20"/>
  <c r="M734" i="20"/>
  <c r="O734" i="20" s="1"/>
  <c r="K734" i="20"/>
  <c r="M733" i="20"/>
  <c r="O733" i="20" s="1"/>
  <c r="K733" i="20"/>
  <c r="M732" i="20"/>
  <c r="O732" i="20" s="1"/>
  <c r="K732" i="20"/>
  <c r="M731" i="20"/>
  <c r="O731" i="20" s="1"/>
  <c r="K731" i="20"/>
  <c r="K730" i="20"/>
  <c r="K729" i="20"/>
  <c r="K728" i="20"/>
  <c r="L722" i="20"/>
  <c r="O722" i="20" s="1"/>
  <c r="J722" i="20"/>
  <c r="L721" i="20"/>
  <c r="O721" i="20" s="1"/>
  <c r="J721" i="20"/>
  <c r="L720" i="20"/>
  <c r="O720" i="20" s="1"/>
  <c r="J720" i="20"/>
  <c r="L719" i="20"/>
  <c r="O719" i="20" s="1"/>
  <c r="J719" i="20"/>
  <c r="J718" i="20"/>
  <c r="N703" i="20"/>
  <c r="N702" i="20"/>
  <c r="N701" i="20"/>
  <c r="L692" i="20"/>
  <c r="O692" i="20" s="1"/>
  <c r="K692" i="20"/>
  <c r="J692" i="20"/>
  <c r="L691" i="20"/>
  <c r="O691" i="20" s="1"/>
  <c r="K691" i="20"/>
  <c r="J691" i="20"/>
  <c r="L690" i="20"/>
  <c r="O690" i="20" s="1"/>
  <c r="K690" i="20"/>
  <c r="J690" i="20"/>
  <c r="L689" i="20"/>
  <c r="O689" i="20" s="1"/>
  <c r="O693" i="20" s="1"/>
  <c r="L655" i="20" s="1"/>
  <c r="O655" i="20" s="1"/>
  <c r="K689" i="20"/>
  <c r="J689" i="20"/>
  <c r="O683" i="20"/>
  <c r="M682" i="20"/>
  <c r="L682" i="20"/>
  <c r="M676" i="20"/>
  <c r="O676" i="20" s="1"/>
  <c r="K676" i="20"/>
  <c r="M675" i="20"/>
  <c r="O675" i="20" s="1"/>
  <c r="K675" i="20"/>
  <c r="M674" i="20"/>
  <c r="O674" i="20" s="1"/>
  <c r="K674" i="20"/>
  <c r="M673" i="20"/>
  <c r="O673" i="20" s="1"/>
  <c r="K673" i="20"/>
  <c r="M672" i="20"/>
  <c r="O672" i="20" s="1"/>
  <c r="K672" i="20"/>
  <c r="M671" i="20"/>
  <c r="O671" i="20" s="1"/>
  <c r="K671" i="20"/>
  <c r="M670" i="20"/>
  <c r="O670" i="20" s="1"/>
  <c r="K670" i="20"/>
  <c r="M669" i="20"/>
  <c r="O669" i="20" s="1"/>
  <c r="K669" i="20"/>
  <c r="M668" i="20"/>
  <c r="O668" i="20" s="1"/>
  <c r="K668" i="20"/>
  <c r="M667" i="20"/>
  <c r="O667" i="20" s="1"/>
  <c r="K667" i="20"/>
  <c r="M666" i="20"/>
  <c r="O666" i="20" s="1"/>
  <c r="K666" i="20"/>
  <c r="K665" i="20"/>
  <c r="L659" i="20"/>
  <c r="O659" i="20" s="1"/>
  <c r="J659" i="20"/>
  <c r="L658" i="20"/>
  <c r="O658" i="20" s="1"/>
  <c r="J658" i="20"/>
  <c r="L657" i="20"/>
  <c r="O657" i="20" s="1"/>
  <c r="J657" i="20"/>
  <c r="L656" i="20"/>
  <c r="O656" i="20" s="1"/>
  <c r="J656" i="20"/>
  <c r="J655" i="20"/>
  <c r="N640" i="20"/>
  <c r="N639" i="20"/>
  <c r="N638" i="20"/>
  <c r="L629" i="20"/>
  <c r="O629" i="20" s="1"/>
  <c r="K629" i="20"/>
  <c r="J629" i="20"/>
  <c r="L628" i="20"/>
  <c r="O628" i="20" s="1"/>
  <c r="K628" i="20"/>
  <c r="J628" i="20"/>
  <c r="L627" i="20"/>
  <c r="O627" i="20" s="1"/>
  <c r="K627" i="20"/>
  <c r="J627" i="20"/>
  <c r="L626" i="20"/>
  <c r="O626" i="20" s="1"/>
  <c r="O630" i="20" s="1"/>
  <c r="L592" i="20" s="1"/>
  <c r="O592" i="20" s="1"/>
  <c r="K626" i="20"/>
  <c r="J626" i="20"/>
  <c r="O620" i="20"/>
  <c r="M619" i="20"/>
  <c r="L619" i="20"/>
  <c r="M613" i="20"/>
  <c r="O613" i="20" s="1"/>
  <c r="K613" i="20"/>
  <c r="M612" i="20"/>
  <c r="O612" i="20" s="1"/>
  <c r="K612" i="20"/>
  <c r="M611" i="20"/>
  <c r="O611" i="20" s="1"/>
  <c r="K611" i="20"/>
  <c r="M610" i="20"/>
  <c r="O610" i="20" s="1"/>
  <c r="K610" i="20"/>
  <c r="M609" i="20"/>
  <c r="O609" i="20" s="1"/>
  <c r="K609" i="20"/>
  <c r="M608" i="20"/>
  <c r="O608" i="20" s="1"/>
  <c r="K608" i="20"/>
  <c r="M607" i="20"/>
  <c r="O607" i="20" s="1"/>
  <c r="K607" i="20"/>
  <c r="M606" i="20"/>
  <c r="O606" i="20" s="1"/>
  <c r="K606" i="20"/>
  <c r="M605" i="20"/>
  <c r="O605" i="20" s="1"/>
  <c r="K605" i="20"/>
  <c r="M604" i="20"/>
  <c r="O604" i="20" s="1"/>
  <c r="K604" i="20"/>
  <c r="M603" i="20"/>
  <c r="O603" i="20" s="1"/>
  <c r="K603" i="20"/>
  <c r="K602" i="20"/>
  <c r="L596" i="20"/>
  <c r="O596" i="20" s="1"/>
  <c r="J596" i="20"/>
  <c r="L595" i="20"/>
  <c r="O595" i="20" s="1"/>
  <c r="J595" i="20"/>
  <c r="L594" i="20"/>
  <c r="O594" i="20" s="1"/>
  <c r="J594" i="20"/>
  <c r="L593" i="20"/>
  <c r="O593" i="20" s="1"/>
  <c r="J593" i="20"/>
  <c r="J592" i="20"/>
  <c r="N577" i="20"/>
  <c r="N576" i="20"/>
  <c r="N575" i="20"/>
  <c r="L566" i="20"/>
  <c r="O566" i="20" s="1"/>
  <c r="K566" i="20"/>
  <c r="J566" i="20"/>
  <c r="L565" i="20"/>
  <c r="O565" i="20" s="1"/>
  <c r="K565" i="20"/>
  <c r="J565" i="20"/>
  <c r="L564" i="20"/>
  <c r="O564" i="20" s="1"/>
  <c r="K564" i="20"/>
  <c r="J564" i="20"/>
  <c r="L563" i="20"/>
  <c r="O563" i="20" s="1"/>
  <c r="K563" i="20"/>
  <c r="J563" i="20"/>
  <c r="O557" i="20"/>
  <c r="M556" i="20"/>
  <c r="L556" i="20"/>
  <c r="M550" i="20"/>
  <c r="O550" i="20" s="1"/>
  <c r="K550" i="20"/>
  <c r="M549" i="20"/>
  <c r="O549" i="20" s="1"/>
  <c r="K549" i="20"/>
  <c r="M548" i="20"/>
  <c r="O548" i="20" s="1"/>
  <c r="K548" i="20"/>
  <c r="M547" i="20"/>
  <c r="O547" i="20" s="1"/>
  <c r="K547" i="20"/>
  <c r="M546" i="20"/>
  <c r="O546" i="20" s="1"/>
  <c r="K546" i="20"/>
  <c r="M545" i="20"/>
  <c r="O545" i="20" s="1"/>
  <c r="K545" i="20"/>
  <c r="M544" i="20"/>
  <c r="O544" i="20" s="1"/>
  <c r="K544" i="20"/>
  <c r="M543" i="20"/>
  <c r="O543" i="20" s="1"/>
  <c r="K543" i="20"/>
  <c r="M542" i="20"/>
  <c r="O542" i="20" s="1"/>
  <c r="K542" i="20"/>
  <c r="K541" i="20"/>
  <c r="K540" i="20"/>
  <c r="K539" i="20"/>
  <c r="L533" i="20"/>
  <c r="O533" i="20" s="1"/>
  <c r="J533" i="20"/>
  <c r="L532" i="20"/>
  <c r="O532" i="20" s="1"/>
  <c r="J532" i="20"/>
  <c r="L531" i="20"/>
  <c r="O531" i="20" s="1"/>
  <c r="J531" i="20"/>
  <c r="L530" i="20"/>
  <c r="O530" i="20" s="1"/>
  <c r="J530" i="20"/>
  <c r="J529" i="20"/>
  <c r="N514" i="20"/>
  <c r="N513" i="20"/>
  <c r="N512" i="20"/>
  <c r="L503" i="20"/>
  <c r="O503" i="20" s="1"/>
  <c r="K503" i="20"/>
  <c r="J503" i="20"/>
  <c r="L502" i="20"/>
  <c r="O502" i="20" s="1"/>
  <c r="K502" i="20"/>
  <c r="J502" i="20"/>
  <c r="L501" i="20"/>
  <c r="O501" i="20" s="1"/>
  <c r="K501" i="20"/>
  <c r="J501" i="20"/>
  <c r="L500" i="20"/>
  <c r="O500" i="20" s="1"/>
  <c r="O504" i="20" s="1"/>
  <c r="L466" i="20" s="1"/>
  <c r="O466" i="20" s="1"/>
  <c r="K500" i="20"/>
  <c r="J500" i="20"/>
  <c r="O494" i="20"/>
  <c r="M493" i="20"/>
  <c r="L493" i="20"/>
  <c r="M487" i="20"/>
  <c r="O487" i="20" s="1"/>
  <c r="K487" i="20"/>
  <c r="M486" i="20"/>
  <c r="O486" i="20" s="1"/>
  <c r="K486" i="20"/>
  <c r="M485" i="20"/>
  <c r="O485" i="20" s="1"/>
  <c r="K485" i="20"/>
  <c r="M484" i="20"/>
  <c r="O484" i="20" s="1"/>
  <c r="K484" i="20"/>
  <c r="M483" i="20"/>
  <c r="O483" i="20" s="1"/>
  <c r="K483" i="20"/>
  <c r="M482" i="20"/>
  <c r="O482" i="20" s="1"/>
  <c r="K482" i="20"/>
  <c r="M481" i="20"/>
  <c r="O481" i="20" s="1"/>
  <c r="K481" i="20"/>
  <c r="M480" i="20"/>
  <c r="O480" i="20" s="1"/>
  <c r="K480" i="20"/>
  <c r="M479" i="20"/>
  <c r="O479" i="20" s="1"/>
  <c r="K479" i="20"/>
  <c r="K478" i="20"/>
  <c r="K477" i="20"/>
  <c r="K476" i="20"/>
  <c r="L470" i="20"/>
  <c r="O470" i="20" s="1"/>
  <c r="J470" i="20"/>
  <c r="L469" i="20"/>
  <c r="O469" i="20" s="1"/>
  <c r="J469" i="20"/>
  <c r="L468" i="20"/>
  <c r="O468" i="20" s="1"/>
  <c r="J468" i="20"/>
  <c r="L467" i="20"/>
  <c r="O467" i="20" s="1"/>
  <c r="J467" i="20"/>
  <c r="J466" i="20"/>
  <c r="N451" i="20"/>
  <c r="N450" i="20"/>
  <c r="N449" i="20"/>
  <c r="L440" i="20"/>
  <c r="O440" i="20" s="1"/>
  <c r="K440" i="20"/>
  <c r="J440" i="20"/>
  <c r="L439" i="20"/>
  <c r="O439" i="20" s="1"/>
  <c r="K439" i="20"/>
  <c r="J439" i="20"/>
  <c r="L438" i="20"/>
  <c r="O438" i="20" s="1"/>
  <c r="K438" i="20"/>
  <c r="J438" i="20"/>
  <c r="L437" i="20"/>
  <c r="O437" i="20" s="1"/>
  <c r="O441" i="20" s="1"/>
  <c r="L403" i="20" s="1"/>
  <c r="O403" i="20" s="1"/>
  <c r="K437" i="20"/>
  <c r="J437" i="20"/>
  <c r="O431" i="20"/>
  <c r="M430" i="20"/>
  <c r="L430" i="20"/>
  <c r="M424" i="20"/>
  <c r="O424" i="20" s="1"/>
  <c r="K424" i="20"/>
  <c r="M423" i="20"/>
  <c r="O423" i="20" s="1"/>
  <c r="K423" i="20"/>
  <c r="M422" i="20"/>
  <c r="O422" i="20" s="1"/>
  <c r="K422" i="20"/>
  <c r="M421" i="20"/>
  <c r="O421" i="20" s="1"/>
  <c r="K421" i="20"/>
  <c r="M420" i="20"/>
  <c r="O420" i="20" s="1"/>
  <c r="K420" i="20"/>
  <c r="M419" i="20"/>
  <c r="O419" i="20" s="1"/>
  <c r="K419" i="20"/>
  <c r="M418" i="20"/>
  <c r="O418" i="20" s="1"/>
  <c r="K418" i="20"/>
  <c r="M417" i="20"/>
  <c r="O417" i="20" s="1"/>
  <c r="K417" i="20"/>
  <c r="M416" i="20"/>
  <c r="O416" i="20" s="1"/>
  <c r="K416" i="20"/>
  <c r="M415" i="20"/>
  <c r="O415" i="20" s="1"/>
  <c r="K415" i="20"/>
  <c r="M414" i="20"/>
  <c r="O414" i="20" s="1"/>
  <c r="K414" i="20"/>
  <c r="K413" i="20"/>
  <c r="L407" i="20"/>
  <c r="O407" i="20" s="1"/>
  <c r="J407" i="20"/>
  <c r="L406" i="20"/>
  <c r="O406" i="20" s="1"/>
  <c r="J406" i="20"/>
  <c r="L405" i="20"/>
  <c r="O405" i="20" s="1"/>
  <c r="J405" i="20"/>
  <c r="L404" i="20"/>
  <c r="O404" i="20" s="1"/>
  <c r="J404" i="20"/>
  <c r="J403" i="20"/>
  <c r="N388" i="20"/>
  <c r="N387" i="20"/>
  <c r="N386" i="20"/>
  <c r="L377" i="20"/>
  <c r="O377" i="20" s="1"/>
  <c r="K377" i="20"/>
  <c r="J377" i="20"/>
  <c r="L376" i="20"/>
  <c r="O376" i="20" s="1"/>
  <c r="K376" i="20"/>
  <c r="J376" i="20"/>
  <c r="L375" i="20"/>
  <c r="O375" i="20" s="1"/>
  <c r="K375" i="20"/>
  <c r="J375" i="20"/>
  <c r="L374" i="20"/>
  <c r="O374" i="20" s="1"/>
  <c r="O378" i="20" s="1"/>
  <c r="L340" i="20" s="1"/>
  <c r="O340" i="20" s="1"/>
  <c r="K374" i="20"/>
  <c r="J374" i="20"/>
  <c r="O368" i="20"/>
  <c r="M367" i="20"/>
  <c r="L367" i="20"/>
  <c r="M361" i="20"/>
  <c r="O361" i="20" s="1"/>
  <c r="K361" i="20"/>
  <c r="M360" i="20"/>
  <c r="O360" i="20" s="1"/>
  <c r="K360" i="20"/>
  <c r="M359" i="20"/>
  <c r="O359" i="20" s="1"/>
  <c r="K359" i="20"/>
  <c r="M358" i="20"/>
  <c r="O358" i="20" s="1"/>
  <c r="K358" i="20"/>
  <c r="M357" i="20"/>
  <c r="O357" i="20" s="1"/>
  <c r="K357" i="20"/>
  <c r="M356" i="20"/>
  <c r="O356" i="20" s="1"/>
  <c r="K356" i="20"/>
  <c r="M355" i="20"/>
  <c r="O355" i="20" s="1"/>
  <c r="K355" i="20"/>
  <c r="M354" i="20"/>
  <c r="O354" i="20" s="1"/>
  <c r="K354" i="20"/>
  <c r="M353" i="20"/>
  <c r="O353" i="20" s="1"/>
  <c r="K353" i="20"/>
  <c r="M352" i="20"/>
  <c r="O352" i="20" s="1"/>
  <c r="K352" i="20"/>
  <c r="M351" i="20"/>
  <c r="O351" i="20" s="1"/>
  <c r="K351" i="20"/>
  <c r="K350" i="20"/>
  <c r="L344" i="20"/>
  <c r="O344" i="20" s="1"/>
  <c r="J344" i="20"/>
  <c r="L343" i="20"/>
  <c r="O343" i="20" s="1"/>
  <c r="J343" i="20"/>
  <c r="L342" i="20"/>
  <c r="O342" i="20" s="1"/>
  <c r="J342" i="20"/>
  <c r="L341" i="20"/>
  <c r="O341" i="20" s="1"/>
  <c r="J341" i="20"/>
  <c r="J340" i="20"/>
  <c r="N325" i="20"/>
  <c r="N324" i="20"/>
  <c r="N323" i="20"/>
  <c r="L314" i="20"/>
  <c r="O314" i="20" s="1"/>
  <c r="K314" i="20"/>
  <c r="J314" i="20"/>
  <c r="L313" i="20"/>
  <c r="O313" i="20" s="1"/>
  <c r="K313" i="20"/>
  <c r="J313" i="20"/>
  <c r="L312" i="20"/>
  <c r="O312" i="20" s="1"/>
  <c r="K312" i="20"/>
  <c r="J312" i="20"/>
  <c r="L311" i="20"/>
  <c r="O311" i="20" s="1"/>
  <c r="O315" i="20" s="1"/>
  <c r="L277" i="20" s="1"/>
  <c r="O277" i="20" s="1"/>
  <c r="K311" i="20"/>
  <c r="J311" i="20"/>
  <c r="O305" i="20"/>
  <c r="M304" i="20"/>
  <c r="M298" i="20"/>
  <c r="O298" i="20" s="1"/>
  <c r="K298" i="20"/>
  <c r="M297" i="20"/>
  <c r="O297" i="20" s="1"/>
  <c r="K297" i="20"/>
  <c r="M296" i="20"/>
  <c r="O296" i="20" s="1"/>
  <c r="K296" i="20"/>
  <c r="M295" i="20"/>
  <c r="O295" i="20" s="1"/>
  <c r="K295" i="20"/>
  <c r="M294" i="20"/>
  <c r="O294" i="20" s="1"/>
  <c r="K294" i="20"/>
  <c r="M293" i="20"/>
  <c r="O293" i="20" s="1"/>
  <c r="K293" i="20"/>
  <c r="M292" i="20"/>
  <c r="O292" i="20" s="1"/>
  <c r="K292" i="20"/>
  <c r="M291" i="20"/>
  <c r="O291" i="20" s="1"/>
  <c r="K291" i="20"/>
  <c r="M290" i="20"/>
  <c r="O290" i="20" s="1"/>
  <c r="K290" i="20"/>
  <c r="K289" i="20"/>
  <c r="K288" i="20"/>
  <c r="K287" i="20"/>
  <c r="L281" i="20"/>
  <c r="O281" i="20" s="1"/>
  <c r="J281" i="20"/>
  <c r="L280" i="20"/>
  <c r="O280" i="20" s="1"/>
  <c r="J280" i="20"/>
  <c r="L279" i="20"/>
  <c r="O279" i="20" s="1"/>
  <c r="J279" i="20"/>
  <c r="L278" i="20"/>
  <c r="O278" i="20" s="1"/>
  <c r="J278" i="20"/>
  <c r="J277" i="20"/>
  <c r="N262" i="20"/>
  <c r="N261" i="20"/>
  <c r="N260" i="20"/>
  <c r="L251" i="20"/>
  <c r="O251" i="20" s="1"/>
  <c r="K251" i="20"/>
  <c r="J251" i="20"/>
  <c r="L250" i="20"/>
  <c r="O250" i="20" s="1"/>
  <c r="K250" i="20"/>
  <c r="J250" i="20"/>
  <c r="L249" i="20"/>
  <c r="O249" i="20" s="1"/>
  <c r="K249" i="20"/>
  <c r="J249" i="20"/>
  <c r="L248" i="20"/>
  <c r="O248" i="20" s="1"/>
  <c r="O252" i="20" s="1"/>
  <c r="L214" i="20" s="1"/>
  <c r="O214" i="20" s="1"/>
  <c r="K248" i="20"/>
  <c r="J248" i="20"/>
  <c r="O242" i="20"/>
  <c r="M241" i="20"/>
  <c r="L241" i="20"/>
  <c r="M235" i="20"/>
  <c r="O235" i="20" s="1"/>
  <c r="K235" i="20"/>
  <c r="M234" i="20"/>
  <c r="O234" i="20" s="1"/>
  <c r="K234" i="20"/>
  <c r="M233" i="20"/>
  <c r="O233" i="20" s="1"/>
  <c r="K233" i="20"/>
  <c r="M232" i="20"/>
  <c r="O232" i="20" s="1"/>
  <c r="K232" i="20"/>
  <c r="M231" i="20"/>
  <c r="O231" i="20" s="1"/>
  <c r="K231" i="20"/>
  <c r="M230" i="20"/>
  <c r="O230" i="20" s="1"/>
  <c r="K230" i="20"/>
  <c r="M229" i="20"/>
  <c r="O229" i="20" s="1"/>
  <c r="K229" i="20"/>
  <c r="M228" i="20"/>
  <c r="O228" i="20" s="1"/>
  <c r="K228" i="20"/>
  <c r="M227" i="20"/>
  <c r="O227" i="20" s="1"/>
  <c r="K227" i="20"/>
  <c r="K226" i="20"/>
  <c r="K225" i="20"/>
  <c r="K224" i="20"/>
  <c r="L218" i="20"/>
  <c r="O218" i="20" s="1"/>
  <c r="J218" i="20"/>
  <c r="L217" i="20"/>
  <c r="O217" i="20" s="1"/>
  <c r="J217" i="20"/>
  <c r="L216" i="20"/>
  <c r="O216" i="20" s="1"/>
  <c r="J216" i="20"/>
  <c r="L215" i="20"/>
  <c r="O215" i="20" s="1"/>
  <c r="J215" i="20"/>
  <c r="J214" i="20"/>
  <c r="N199" i="20"/>
  <c r="N198" i="20"/>
  <c r="N197" i="20"/>
  <c r="L188" i="20"/>
  <c r="O188" i="20" s="1"/>
  <c r="K188" i="20"/>
  <c r="J188" i="20"/>
  <c r="L187" i="20"/>
  <c r="O187" i="20" s="1"/>
  <c r="K187" i="20"/>
  <c r="J187" i="20"/>
  <c r="L186" i="20"/>
  <c r="O186" i="20" s="1"/>
  <c r="K186" i="20"/>
  <c r="J186" i="20"/>
  <c r="L185" i="20"/>
  <c r="O185" i="20" s="1"/>
  <c r="K185" i="20"/>
  <c r="J185" i="20"/>
  <c r="O179" i="20"/>
  <c r="M178" i="20"/>
  <c r="L178" i="20"/>
  <c r="M172" i="20"/>
  <c r="O172" i="20" s="1"/>
  <c r="K172" i="20"/>
  <c r="M171" i="20"/>
  <c r="O171" i="20" s="1"/>
  <c r="K171" i="20"/>
  <c r="M170" i="20"/>
  <c r="O170" i="20" s="1"/>
  <c r="K170" i="20"/>
  <c r="M169" i="20"/>
  <c r="O169" i="20" s="1"/>
  <c r="K169" i="20"/>
  <c r="M168" i="20"/>
  <c r="O168" i="20" s="1"/>
  <c r="K168" i="20"/>
  <c r="M167" i="20"/>
  <c r="O167" i="20" s="1"/>
  <c r="K167" i="20"/>
  <c r="M166" i="20"/>
  <c r="O166" i="20" s="1"/>
  <c r="K166" i="20"/>
  <c r="M165" i="20"/>
  <c r="O165" i="20" s="1"/>
  <c r="K165" i="20"/>
  <c r="K164" i="20"/>
  <c r="K163" i="20"/>
  <c r="K162" i="20"/>
  <c r="K161" i="20"/>
  <c r="L155" i="20"/>
  <c r="O155" i="20" s="1"/>
  <c r="J155" i="20"/>
  <c r="L154" i="20"/>
  <c r="O154" i="20" s="1"/>
  <c r="J154" i="20"/>
  <c r="L153" i="20"/>
  <c r="O153" i="20" s="1"/>
  <c r="J153" i="20"/>
  <c r="L152" i="20"/>
  <c r="O152" i="20" s="1"/>
  <c r="J152" i="20"/>
  <c r="J151" i="20"/>
  <c r="N136" i="20"/>
  <c r="N135" i="20"/>
  <c r="N134" i="20"/>
  <c r="L125" i="20"/>
  <c r="O125" i="20" s="1"/>
  <c r="K125" i="20"/>
  <c r="J125" i="20"/>
  <c r="L124" i="20"/>
  <c r="O124" i="20" s="1"/>
  <c r="K124" i="20"/>
  <c r="J124" i="20"/>
  <c r="L123" i="20"/>
  <c r="O123" i="20" s="1"/>
  <c r="K123" i="20"/>
  <c r="J123" i="20"/>
  <c r="L122" i="20"/>
  <c r="O122" i="20" s="1"/>
  <c r="O126" i="20" s="1"/>
  <c r="L88" i="20" s="1"/>
  <c r="O88" i="20" s="1"/>
  <c r="K122" i="20"/>
  <c r="J122" i="20"/>
  <c r="O116" i="20"/>
  <c r="M115" i="20"/>
  <c r="L115" i="20"/>
  <c r="M109" i="20"/>
  <c r="O109" i="20" s="1"/>
  <c r="K109" i="20"/>
  <c r="M108" i="20"/>
  <c r="O108" i="20" s="1"/>
  <c r="K108" i="20"/>
  <c r="M107" i="20"/>
  <c r="O107" i="20" s="1"/>
  <c r="K107" i="20"/>
  <c r="M106" i="20"/>
  <c r="O106" i="20" s="1"/>
  <c r="K106" i="20"/>
  <c r="M105" i="20"/>
  <c r="O105" i="20" s="1"/>
  <c r="K105" i="20"/>
  <c r="M104" i="20"/>
  <c r="O104" i="20" s="1"/>
  <c r="K104" i="20"/>
  <c r="M103" i="20"/>
  <c r="O103" i="20" s="1"/>
  <c r="K103" i="20"/>
  <c r="M102" i="20"/>
  <c r="O102" i="20" s="1"/>
  <c r="K102" i="20"/>
  <c r="M101" i="20"/>
  <c r="O101" i="20" s="1"/>
  <c r="K101" i="20"/>
  <c r="M100" i="20"/>
  <c r="O100" i="20" s="1"/>
  <c r="K100" i="20"/>
  <c r="K99" i="20"/>
  <c r="K98" i="20"/>
  <c r="L92" i="20"/>
  <c r="O92" i="20" s="1"/>
  <c r="J92" i="20"/>
  <c r="L91" i="20"/>
  <c r="O91" i="20" s="1"/>
  <c r="J91" i="20"/>
  <c r="L90" i="20"/>
  <c r="O90" i="20" s="1"/>
  <c r="J90" i="20"/>
  <c r="L89" i="20"/>
  <c r="O89" i="20" s="1"/>
  <c r="J89" i="20"/>
  <c r="J88" i="20"/>
  <c r="C20" i="20"/>
  <c r="N73" i="20"/>
  <c r="N72" i="20"/>
  <c r="N71" i="20"/>
  <c r="L62" i="20"/>
  <c r="O62" i="20" s="1"/>
  <c r="K62" i="20"/>
  <c r="J62" i="20"/>
  <c r="L61" i="20"/>
  <c r="O61" i="20" s="1"/>
  <c r="K61" i="20"/>
  <c r="J61" i="20"/>
  <c r="L60" i="20"/>
  <c r="O60" i="20" s="1"/>
  <c r="K60" i="20"/>
  <c r="J60" i="20"/>
  <c r="L59" i="20"/>
  <c r="O59" i="20" s="1"/>
  <c r="O63" i="20" s="1"/>
  <c r="L25" i="20" s="1"/>
  <c r="O25" i="20" s="1"/>
  <c r="K59" i="20"/>
  <c r="J59" i="20"/>
  <c r="O53" i="20"/>
  <c r="M52" i="20"/>
  <c r="L52" i="20"/>
  <c r="M46" i="20"/>
  <c r="O46" i="20" s="1"/>
  <c r="K46" i="20"/>
  <c r="M45" i="20"/>
  <c r="O45" i="20" s="1"/>
  <c r="K45" i="20"/>
  <c r="M44" i="20"/>
  <c r="O44" i="20" s="1"/>
  <c r="K44" i="20"/>
  <c r="M43" i="20"/>
  <c r="O43" i="20" s="1"/>
  <c r="K43" i="20"/>
  <c r="M42" i="20"/>
  <c r="O42" i="20" s="1"/>
  <c r="K42" i="20"/>
  <c r="M41" i="20"/>
  <c r="O41" i="20" s="1"/>
  <c r="K41" i="20"/>
  <c r="M40" i="20"/>
  <c r="O40" i="20" s="1"/>
  <c r="K40" i="20"/>
  <c r="M39" i="20"/>
  <c r="O39" i="20" s="1"/>
  <c r="K39" i="20"/>
  <c r="M38" i="20"/>
  <c r="O38" i="20" s="1"/>
  <c r="K38" i="20"/>
  <c r="M37" i="20"/>
  <c r="O37" i="20" s="1"/>
  <c r="K37" i="20"/>
  <c r="K36" i="20"/>
  <c r="K35" i="20"/>
  <c r="L29" i="20"/>
  <c r="O29" i="20" s="1"/>
  <c r="J29" i="20"/>
  <c r="L28" i="20"/>
  <c r="O28" i="20" s="1"/>
  <c r="J28" i="20"/>
  <c r="L27" i="20"/>
  <c r="O27" i="20" s="1"/>
  <c r="J27" i="20"/>
  <c r="L26" i="20"/>
  <c r="O26" i="20" s="1"/>
  <c r="J26" i="20"/>
  <c r="J25" i="20"/>
  <c r="D8" i="20"/>
  <c r="M152" i="19"/>
  <c r="N199" i="19"/>
  <c r="N198" i="19"/>
  <c r="N197" i="19"/>
  <c r="L188" i="19"/>
  <c r="O188" i="19" s="1"/>
  <c r="K188" i="19"/>
  <c r="J188" i="19"/>
  <c r="L187" i="19"/>
  <c r="O187" i="19" s="1"/>
  <c r="K187" i="19"/>
  <c r="J187" i="19"/>
  <c r="L186" i="19"/>
  <c r="O186" i="19" s="1"/>
  <c r="K186" i="19"/>
  <c r="J186" i="19"/>
  <c r="L185" i="19"/>
  <c r="O185" i="19" s="1"/>
  <c r="O189" i="19" s="1"/>
  <c r="L151" i="19" s="1"/>
  <c r="O151" i="19" s="1"/>
  <c r="K185" i="19"/>
  <c r="J185" i="19"/>
  <c r="O179" i="19"/>
  <c r="M178" i="19"/>
  <c r="L178" i="19"/>
  <c r="M172" i="19"/>
  <c r="O172" i="19" s="1"/>
  <c r="K172" i="19"/>
  <c r="M171" i="19"/>
  <c r="O171" i="19" s="1"/>
  <c r="K171" i="19"/>
  <c r="M170" i="19"/>
  <c r="O170" i="19" s="1"/>
  <c r="K170" i="19"/>
  <c r="M169" i="19"/>
  <c r="O169" i="19" s="1"/>
  <c r="K169" i="19"/>
  <c r="M168" i="19"/>
  <c r="O168" i="19" s="1"/>
  <c r="K168" i="19"/>
  <c r="M167" i="19"/>
  <c r="O167" i="19" s="1"/>
  <c r="K167" i="19"/>
  <c r="M166" i="19"/>
  <c r="O166" i="19" s="1"/>
  <c r="K166" i="19"/>
  <c r="M165" i="19"/>
  <c r="O165" i="19" s="1"/>
  <c r="K165" i="19"/>
  <c r="M164" i="19"/>
  <c r="O164" i="19" s="1"/>
  <c r="K164" i="19"/>
  <c r="M163" i="19"/>
  <c r="O163" i="19" s="1"/>
  <c r="K163" i="19"/>
  <c r="K162" i="19"/>
  <c r="K161" i="19"/>
  <c r="L155" i="19"/>
  <c r="O155" i="19" s="1"/>
  <c r="J155" i="19"/>
  <c r="L154" i="19"/>
  <c r="O154" i="19" s="1"/>
  <c r="J154" i="19"/>
  <c r="L153" i="19"/>
  <c r="O153" i="19" s="1"/>
  <c r="J153" i="19"/>
  <c r="L152" i="19"/>
  <c r="J152" i="19"/>
  <c r="J151" i="19"/>
  <c r="M89" i="19"/>
  <c r="N136" i="19"/>
  <c r="N135" i="19"/>
  <c r="N134" i="19"/>
  <c r="L125" i="19"/>
  <c r="O125" i="19" s="1"/>
  <c r="K125" i="19"/>
  <c r="J125" i="19"/>
  <c r="L124" i="19"/>
  <c r="O124" i="19" s="1"/>
  <c r="K124" i="19"/>
  <c r="J124" i="19"/>
  <c r="L123" i="19"/>
  <c r="O123" i="19" s="1"/>
  <c r="K123" i="19"/>
  <c r="J123" i="19"/>
  <c r="L122" i="19"/>
  <c r="O122" i="19" s="1"/>
  <c r="O126" i="19" s="1"/>
  <c r="L88" i="19" s="1"/>
  <c r="O88" i="19" s="1"/>
  <c r="K122" i="19"/>
  <c r="J122" i="19"/>
  <c r="O116" i="19"/>
  <c r="M115" i="19"/>
  <c r="L115" i="19"/>
  <c r="M109" i="19"/>
  <c r="O109" i="19" s="1"/>
  <c r="K109" i="19"/>
  <c r="M108" i="19"/>
  <c r="O108" i="19" s="1"/>
  <c r="K108" i="19"/>
  <c r="M107" i="19"/>
  <c r="O107" i="19" s="1"/>
  <c r="K107" i="19"/>
  <c r="M106" i="19"/>
  <c r="O106" i="19" s="1"/>
  <c r="K106" i="19"/>
  <c r="K105" i="19"/>
  <c r="K104" i="19"/>
  <c r="K103" i="19"/>
  <c r="K102" i="19"/>
  <c r="K101" i="19"/>
  <c r="K100" i="19"/>
  <c r="K99" i="19"/>
  <c r="K98" i="19"/>
  <c r="L92" i="19"/>
  <c r="O92" i="19" s="1"/>
  <c r="J92" i="19"/>
  <c r="L91" i="19"/>
  <c r="O91" i="19" s="1"/>
  <c r="J91" i="19"/>
  <c r="L90" i="19"/>
  <c r="O90" i="19" s="1"/>
  <c r="J90" i="19"/>
  <c r="L89" i="19"/>
  <c r="O89" i="19" s="1"/>
  <c r="J89" i="19"/>
  <c r="J88" i="19"/>
  <c r="M26" i="19"/>
  <c r="N73" i="19"/>
  <c r="N72" i="19"/>
  <c r="N71" i="19"/>
  <c r="L62" i="19"/>
  <c r="O62" i="19" s="1"/>
  <c r="K62" i="19"/>
  <c r="J62" i="19"/>
  <c r="L61" i="19"/>
  <c r="O61" i="19" s="1"/>
  <c r="K61" i="19"/>
  <c r="J61" i="19"/>
  <c r="L60" i="19"/>
  <c r="O60" i="19" s="1"/>
  <c r="K60" i="19"/>
  <c r="J60" i="19"/>
  <c r="L59" i="19"/>
  <c r="O59" i="19" s="1"/>
  <c r="O63" i="19" s="1"/>
  <c r="L25" i="19" s="1"/>
  <c r="O25" i="19" s="1"/>
  <c r="K59" i="19"/>
  <c r="J59" i="19"/>
  <c r="O53" i="19"/>
  <c r="M52" i="19"/>
  <c r="L52" i="19"/>
  <c r="M46" i="19"/>
  <c r="O46" i="19" s="1"/>
  <c r="K46" i="19"/>
  <c r="K45" i="19"/>
  <c r="K44" i="19"/>
  <c r="K43" i="19"/>
  <c r="K42" i="19"/>
  <c r="K41" i="19"/>
  <c r="K40" i="19"/>
  <c r="K39" i="19"/>
  <c r="K38" i="19"/>
  <c r="K37" i="19"/>
  <c r="K36" i="19"/>
  <c r="K35" i="19"/>
  <c r="L29" i="19"/>
  <c r="O29" i="19" s="1"/>
  <c r="J29" i="19"/>
  <c r="L28" i="19"/>
  <c r="O28" i="19" s="1"/>
  <c r="J28" i="19"/>
  <c r="L27" i="19"/>
  <c r="O27" i="19" s="1"/>
  <c r="J27" i="19"/>
  <c r="L26" i="19"/>
  <c r="O26" i="19" s="1"/>
  <c r="J26" i="19"/>
  <c r="J25" i="19"/>
  <c r="D8" i="19"/>
  <c r="C287" i="1"/>
  <c r="D287" i="1" s="1"/>
  <c r="F287" i="1" s="1"/>
  <c r="M185" i="18"/>
  <c r="M152" i="18"/>
  <c r="N199" i="18"/>
  <c r="N198" i="18"/>
  <c r="N197" i="18"/>
  <c r="L188" i="18"/>
  <c r="O188" i="18" s="1"/>
  <c r="K188" i="18"/>
  <c r="J188" i="18"/>
  <c r="L187" i="18"/>
  <c r="O187" i="18" s="1"/>
  <c r="K187" i="18"/>
  <c r="J187" i="18"/>
  <c r="L186" i="18"/>
  <c r="O186" i="18" s="1"/>
  <c r="K186" i="18"/>
  <c r="J186" i="18"/>
  <c r="L185" i="18"/>
  <c r="K185" i="18"/>
  <c r="J185" i="18"/>
  <c r="O179" i="18"/>
  <c r="M178" i="18"/>
  <c r="O178" i="18" s="1"/>
  <c r="O180" i="18" s="1"/>
  <c r="L178" i="18"/>
  <c r="M172" i="18"/>
  <c r="O172" i="18" s="1"/>
  <c r="K172" i="18"/>
  <c r="M171" i="18"/>
  <c r="O171" i="18" s="1"/>
  <c r="K171" i="18"/>
  <c r="M170" i="18"/>
  <c r="O170" i="18" s="1"/>
  <c r="K170" i="18"/>
  <c r="M169" i="18"/>
  <c r="O169" i="18" s="1"/>
  <c r="K169" i="18"/>
  <c r="M168" i="18"/>
  <c r="O168" i="18" s="1"/>
  <c r="K168" i="18"/>
  <c r="M167" i="18"/>
  <c r="O167" i="18" s="1"/>
  <c r="K167" i="18"/>
  <c r="M166" i="18"/>
  <c r="O166" i="18" s="1"/>
  <c r="K166" i="18"/>
  <c r="M165" i="18"/>
  <c r="O165" i="18" s="1"/>
  <c r="K165" i="18"/>
  <c r="K164" i="18"/>
  <c r="K163" i="18"/>
  <c r="K162" i="18"/>
  <c r="K161" i="18"/>
  <c r="L155" i="18"/>
  <c r="O155" i="18" s="1"/>
  <c r="J155" i="18"/>
  <c r="L154" i="18"/>
  <c r="O154" i="18" s="1"/>
  <c r="J154" i="18"/>
  <c r="L153" i="18"/>
  <c r="O153" i="18" s="1"/>
  <c r="J153" i="18"/>
  <c r="L152" i="18"/>
  <c r="O152" i="18" s="1"/>
  <c r="J152" i="18"/>
  <c r="J151" i="18"/>
  <c r="M122" i="18"/>
  <c r="M89" i="18"/>
  <c r="N136" i="18"/>
  <c r="N135" i="18"/>
  <c r="N134" i="18"/>
  <c r="L125" i="18"/>
  <c r="O125" i="18" s="1"/>
  <c r="K125" i="18"/>
  <c r="J125" i="18"/>
  <c r="L124" i="18"/>
  <c r="O124" i="18" s="1"/>
  <c r="K124" i="18"/>
  <c r="J124" i="18"/>
  <c r="L123" i="18"/>
  <c r="O123" i="18" s="1"/>
  <c r="K123" i="18"/>
  <c r="J123" i="18"/>
  <c r="L122" i="18"/>
  <c r="O122" i="18" s="1"/>
  <c r="O126" i="18" s="1"/>
  <c r="L88" i="18" s="1"/>
  <c r="O88" i="18" s="1"/>
  <c r="K122" i="18"/>
  <c r="J122" i="18"/>
  <c r="O116" i="18"/>
  <c r="M115" i="18"/>
  <c r="L115" i="18"/>
  <c r="M109" i="18"/>
  <c r="O109" i="18" s="1"/>
  <c r="K109" i="18"/>
  <c r="M108" i="18"/>
  <c r="O108" i="18" s="1"/>
  <c r="K108" i="18"/>
  <c r="M107" i="18"/>
  <c r="O107" i="18" s="1"/>
  <c r="K107" i="18"/>
  <c r="M106" i="18"/>
  <c r="O106" i="18" s="1"/>
  <c r="K106" i="18"/>
  <c r="M105" i="18"/>
  <c r="O105" i="18" s="1"/>
  <c r="K105" i="18"/>
  <c r="M104" i="18"/>
  <c r="O104" i="18" s="1"/>
  <c r="K104" i="18"/>
  <c r="M103" i="18"/>
  <c r="O103" i="18" s="1"/>
  <c r="K103" i="18"/>
  <c r="M102" i="18"/>
  <c r="O102" i="18" s="1"/>
  <c r="K102" i="18"/>
  <c r="K101" i="18"/>
  <c r="K100" i="18"/>
  <c r="K99" i="18"/>
  <c r="K98" i="18"/>
  <c r="L92" i="18"/>
  <c r="O92" i="18" s="1"/>
  <c r="J92" i="18"/>
  <c r="L91" i="18"/>
  <c r="O91" i="18" s="1"/>
  <c r="J91" i="18"/>
  <c r="L90" i="18"/>
  <c r="O90" i="18" s="1"/>
  <c r="J90" i="18"/>
  <c r="L89" i="18"/>
  <c r="O89" i="18" s="1"/>
  <c r="J89" i="18"/>
  <c r="J88" i="18"/>
  <c r="M59" i="18"/>
  <c r="M26" i="18"/>
  <c r="C20" i="18"/>
  <c r="N73" i="18"/>
  <c r="N72" i="18"/>
  <c r="N71" i="18"/>
  <c r="L62" i="18"/>
  <c r="O62" i="18" s="1"/>
  <c r="K62" i="18"/>
  <c r="J62" i="18"/>
  <c r="L61" i="18"/>
  <c r="O61" i="18" s="1"/>
  <c r="K61" i="18"/>
  <c r="J61" i="18"/>
  <c r="L60" i="18"/>
  <c r="O60" i="18" s="1"/>
  <c r="K60" i="18"/>
  <c r="J60" i="18"/>
  <c r="L59" i="18"/>
  <c r="O59" i="18" s="1"/>
  <c r="K59" i="18"/>
  <c r="J59" i="18"/>
  <c r="O53" i="18"/>
  <c r="M52" i="18"/>
  <c r="L52" i="18"/>
  <c r="M46" i="18"/>
  <c r="O46" i="18" s="1"/>
  <c r="K46" i="18"/>
  <c r="M45" i="18"/>
  <c r="O45" i="18" s="1"/>
  <c r="K45" i="18"/>
  <c r="M44" i="18"/>
  <c r="O44" i="18" s="1"/>
  <c r="K44" i="18"/>
  <c r="M43" i="18"/>
  <c r="O43" i="18" s="1"/>
  <c r="K43" i="18"/>
  <c r="M42" i="18"/>
  <c r="O42" i="18" s="1"/>
  <c r="K42" i="18"/>
  <c r="M41" i="18"/>
  <c r="O41" i="18" s="1"/>
  <c r="K41" i="18"/>
  <c r="M40" i="18"/>
  <c r="O40" i="18" s="1"/>
  <c r="K40" i="18"/>
  <c r="M39" i="18"/>
  <c r="O39" i="18" s="1"/>
  <c r="K39" i="18"/>
  <c r="K38" i="18"/>
  <c r="K37" i="18"/>
  <c r="K36" i="18"/>
  <c r="K35" i="18"/>
  <c r="L29" i="18"/>
  <c r="O29" i="18" s="1"/>
  <c r="J29" i="18"/>
  <c r="L28" i="18"/>
  <c r="O28" i="18" s="1"/>
  <c r="J28" i="18"/>
  <c r="L27" i="18"/>
  <c r="O27" i="18" s="1"/>
  <c r="J27" i="18"/>
  <c r="L26" i="18"/>
  <c r="O26" i="18" s="1"/>
  <c r="J26" i="18"/>
  <c r="J25" i="18"/>
  <c r="D8" i="18"/>
  <c r="H286" i="1"/>
  <c r="N325" i="17"/>
  <c r="N324" i="17"/>
  <c r="N323" i="17"/>
  <c r="L314" i="17"/>
  <c r="O314" i="17" s="1"/>
  <c r="K314" i="17"/>
  <c r="J314" i="17"/>
  <c r="L313" i="17"/>
  <c r="O313" i="17" s="1"/>
  <c r="K313" i="17"/>
  <c r="J313" i="17"/>
  <c r="L312" i="17"/>
  <c r="O312" i="17" s="1"/>
  <c r="K312" i="17"/>
  <c r="J312" i="17"/>
  <c r="L311" i="17"/>
  <c r="O311" i="17" s="1"/>
  <c r="O315" i="17" s="1"/>
  <c r="L277" i="17" s="1"/>
  <c r="O277" i="17" s="1"/>
  <c r="K311" i="17"/>
  <c r="J311" i="17"/>
  <c r="O305" i="17"/>
  <c r="M304" i="17"/>
  <c r="L304" i="17"/>
  <c r="M298" i="17"/>
  <c r="O298" i="17" s="1"/>
  <c r="K298" i="17"/>
  <c r="M297" i="17"/>
  <c r="O297" i="17" s="1"/>
  <c r="K297" i="17"/>
  <c r="M296" i="17"/>
  <c r="O296" i="17" s="1"/>
  <c r="K296" i="17"/>
  <c r="M295" i="17"/>
  <c r="O295" i="17" s="1"/>
  <c r="K295" i="17"/>
  <c r="M294" i="17"/>
  <c r="O294" i="17" s="1"/>
  <c r="K294" i="17"/>
  <c r="M293" i="17"/>
  <c r="O293" i="17" s="1"/>
  <c r="K293" i="17"/>
  <c r="M292" i="17"/>
  <c r="O292" i="17" s="1"/>
  <c r="K292" i="17"/>
  <c r="M291" i="17"/>
  <c r="O291" i="17" s="1"/>
  <c r="K291" i="17"/>
  <c r="K290" i="17"/>
  <c r="K289" i="17"/>
  <c r="K288" i="17"/>
  <c r="K287" i="17"/>
  <c r="L281" i="17"/>
  <c r="O281" i="17" s="1"/>
  <c r="J281" i="17"/>
  <c r="L280" i="17"/>
  <c r="O280" i="17" s="1"/>
  <c r="J280" i="17"/>
  <c r="L279" i="17"/>
  <c r="O279" i="17" s="1"/>
  <c r="J279" i="17"/>
  <c r="L278" i="17"/>
  <c r="O278" i="17" s="1"/>
  <c r="J278" i="17"/>
  <c r="J277" i="17"/>
  <c r="M248" i="17"/>
  <c r="M215" i="17"/>
  <c r="N262" i="17"/>
  <c r="N261" i="17"/>
  <c r="N260" i="17"/>
  <c r="L251" i="17"/>
  <c r="O251" i="17" s="1"/>
  <c r="K251" i="17"/>
  <c r="J251" i="17"/>
  <c r="L250" i="17"/>
  <c r="O250" i="17" s="1"/>
  <c r="K250" i="17"/>
  <c r="J250" i="17"/>
  <c r="L249" i="17"/>
  <c r="O249" i="17" s="1"/>
  <c r="K249" i="17"/>
  <c r="J249" i="17"/>
  <c r="L248" i="17"/>
  <c r="O248" i="17" s="1"/>
  <c r="O252" i="17" s="1"/>
  <c r="L214" i="17" s="1"/>
  <c r="O214" i="17" s="1"/>
  <c r="K248" i="17"/>
  <c r="J248" i="17"/>
  <c r="O242" i="17"/>
  <c r="M241" i="17"/>
  <c r="L241" i="17"/>
  <c r="M235" i="17"/>
  <c r="O235" i="17" s="1"/>
  <c r="K235" i="17"/>
  <c r="M234" i="17"/>
  <c r="O234" i="17" s="1"/>
  <c r="K234" i="17"/>
  <c r="M233" i="17"/>
  <c r="O233" i="17" s="1"/>
  <c r="K233" i="17"/>
  <c r="M232" i="17"/>
  <c r="O232" i="17" s="1"/>
  <c r="K232" i="17"/>
  <c r="M231" i="17"/>
  <c r="O231" i="17" s="1"/>
  <c r="K231" i="17"/>
  <c r="M230" i="17"/>
  <c r="O230" i="17" s="1"/>
  <c r="K230" i="17"/>
  <c r="M229" i="17"/>
  <c r="O229" i="17" s="1"/>
  <c r="K229" i="17"/>
  <c r="K228" i="17"/>
  <c r="K227" i="17"/>
  <c r="K226" i="17"/>
  <c r="K225" i="17"/>
  <c r="K224" i="17"/>
  <c r="L218" i="17"/>
  <c r="O218" i="17" s="1"/>
  <c r="J218" i="17"/>
  <c r="L217" i="17"/>
  <c r="O217" i="17" s="1"/>
  <c r="J217" i="17"/>
  <c r="L216" i="17"/>
  <c r="O216" i="17" s="1"/>
  <c r="J216" i="17"/>
  <c r="L215" i="17"/>
  <c r="J215" i="17"/>
  <c r="J214" i="17"/>
  <c r="M185" i="17"/>
  <c r="M152" i="17"/>
  <c r="N199" i="17"/>
  <c r="N198" i="17"/>
  <c r="N197" i="17"/>
  <c r="L188" i="17"/>
  <c r="O188" i="17" s="1"/>
  <c r="K188" i="17"/>
  <c r="J188" i="17"/>
  <c r="L187" i="17"/>
  <c r="O187" i="17" s="1"/>
  <c r="K187" i="17"/>
  <c r="J187" i="17"/>
  <c r="L186" i="17"/>
  <c r="O186" i="17" s="1"/>
  <c r="K186" i="17"/>
  <c r="J186" i="17"/>
  <c r="L185" i="17"/>
  <c r="O185" i="17" s="1"/>
  <c r="O189" i="17" s="1"/>
  <c r="L151" i="17" s="1"/>
  <c r="O151" i="17" s="1"/>
  <c r="K185" i="17"/>
  <c r="J185" i="17"/>
  <c r="O179" i="17"/>
  <c r="M178" i="17"/>
  <c r="L178" i="17"/>
  <c r="M172" i="17"/>
  <c r="O172" i="17" s="1"/>
  <c r="K172" i="17"/>
  <c r="M171" i="17"/>
  <c r="O171" i="17" s="1"/>
  <c r="K171" i="17"/>
  <c r="M170" i="17"/>
  <c r="O170" i="17" s="1"/>
  <c r="K170" i="17"/>
  <c r="M169" i="17"/>
  <c r="O169" i="17" s="1"/>
  <c r="K169" i="17"/>
  <c r="M168" i="17"/>
  <c r="O168" i="17" s="1"/>
  <c r="K168" i="17"/>
  <c r="M167" i="17"/>
  <c r="O167" i="17" s="1"/>
  <c r="K167" i="17"/>
  <c r="M166" i="17"/>
  <c r="O166" i="17" s="1"/>
  <c r="K166" i="17"/>
  <c r="K165" i="17"/>
  <c r="K164" i="17"/>
  <c r="K163" i="17"/>
  <c r="K162" i="17"/>
  <c r="K161" i="17"/>
  <c r="L155" i="17"/>
  <c r="O155" i="17" s="1"/>
  <c r="J155" i="17"/>
  <c r="L154" i="17"/>
  <c r="O154" i="17" s="1"/>
  <c r="J154" i="17"/>
  <c r="L153" i="17"/>
  <c r="O153" i="17" s="1"/>
  <c r="J153" i="17"/>
  <c r="L152" i="17"/>
  <c r="O152" i="17" s="1"/>
  <c r="J152" i="17"/>
  <c r="J151" i="17"/>
  <c r="M122" i="17"/>
  <c r="M89" i="17"/>
  <c r="N136" i="17"/>
  <c r="N135" i="17"/>
  <c r="N134" i="17"/>
  <c r="L125" i="17"/>
  <c r="O125" i="17" s="1"/>
  <c r="K125" i="17"/>
  <c r="J125" i="17"/>
  <c r="L124" i="17"/>
  <c r="O124" i="17" s="1"/>
  <c r="K124" i="17"/>
  <c r="J124" i="17"/>
  <c r="L123" i="17"/>
  <c r="O123" i="17" s="1"/>
  <c r="K123" i="17"/>
  <c r="J123" i="17"/>
  <c r="L122" i="17"/>
  <c r="O122" i="17" s="1"/>
  <c r="K122" i="17"/>
  <c r="J122" i="17"/>
  <c r="O116" i="17"/>
  <c r="M115" i="17"/>
  <c r="L115" i="17"/>
  <c r="M109" i="17"/>
  <c r="O109" i="17" s="1"/>
  <c r="K109" i="17"/>
  <c r="M108" i="17"/>
  <c r="O108" i="17" s="1"/>
  <c r="K108" i="17"/>
  <c r="M107" i="17"/>
  <c r="O107" i="17" s="1"/>
  <c r="K107" i="17"/>
  <c r="M106" i="17"/>
  <c r="O106" i="17" s="1"/>
  <c r="K106" i="17"/>
  <c r="M105" i="17"/>
  <c r="O105" i="17" s="1"/>
  <c r="K105" i="17"/>
  <c r="M104" i="17"/>
  <c r="O104" i="17" s="1"/>
  <c r="K104" i="17"/>
  <c r="M103" i="17"/>
  <c r="O103" i="17" s="1"/>
  <c r="K103" i="17"/>
  <c r="K102" i="17"/>
  <c r="K101" i="17"/>
  <c r="K100" i="17"/>
  <c r="K99" i="17"/>
  <c r="K98" i="17"/>
  <c r="L92" i="17"/>
  <c r="O92" i="17" s="1"/>
  <c r="J92" i="17"/>
  <c r="L91" i="17"/>
  <c r="O91" i="17" s="1"/>
  <c r="J91" i="17"/>
  <c r="L90" i="17"/>
  <c r="O90" i="17" s="1"/>
  <c r="J90" i="17"/>
  <c r="L89" i="17"/>
  <c r="O89" i="17" s="1"/>
  <c r="J89" i="17"/>
  <c r="J88" i="17"/>
  <c r="M59" i="17"/>
  <c r="M26" i="17"/>
  <c r="C20" i="17"/>
  <c r="N73" i="17"/>
  <c r="N72" i="17"/>
  <c r="N71" i="17"/>
  <c r="L62" i="17"/>
  <c r="O62" i="17" s="1"/>
  <c r="K62" i="17"/>
  <c r="J62" i="17"/>
  <c r="L61" i="17"/>
  <c r="O61" i="17" s="1"/>
  <c r="K61" i="17"/>
  <c r="J61" i="17"/>
  <c r="L60" i="17"/>
  <c r="O60" i="17" s="1"/>
  <c r="K60" i="17"/>
  <c r="J60" i="17"/>
  <c r="L59" i="17"/>
  <c r="O59" i="17" s="1"/>
  <c r="O63" i="17" s="1"/>
  <c r="L25" i="17" s="1"/>
  <c r="O25" i="17" s="1"/>
  <c r="K59" i="17"/>
  <c r="J59" i="17"/>
  <c r="O53" i="17"/>
  <c r="M52" i="17"/>
  <c r="L52" i="17"/>
  <c r="M46" i="17"/>
  <c r="O46" i="17" s="1"/>
  <c r="K46" i="17"/>
  <c r="M45" i="17"/>
  <c r="O45" i="17" s="1"/>
  <c r="K45" i="17"/>
  <c r="M44" i="17"/>
  <c r="O44" i="17" s="1"/>
  <c r="K44" i="17"/>
  <c r="M43" i="17"/>
  <c r="O43" i="17" s="1"/>
  <c r="K43" i="17"/>
  <c r="M42" i="17"/>
  <c r="O42" i="17" s="1"/>
  <c r="K42" i="17"/>
  <c r="M41" i="17"/>
  <c r="O41" i="17" s="1"/>
  <c r="K41" i="17"/>
  <c r="M40" i="17"/>
  <c r="O40" i="17" s="1"/>
  <c r="K40" i="17"/>
  <c r="K39" i="17"/>
  <c r="K38" i="17"/>
  <c r="K37" i="17"/>
  <c r="K36" i="17"/>
  <c r="K35" i="17"/>
  <c r="L29" i="17"/>
  <c r="O29" i="17" s="1"/>
  <c r="J29" i="17"/>
  <c r="L28" i="17"/>
  <c r="O28" i="17" s="1"/>
  <c r="J28" i="17"/>
  <c r="L27" i="17"/>
  <c r="O27" i="17" s="1"/>
  <c r="J27" i="17"/>
  <c r="L26" i="17"/>
  <c r="O26" i="17" s="1"/>
  <c r="J26" i="17"/>
  <c r="J25" i="17"/>
  <c r="D8" i="17"/>
  <c r="C275" i="1"/>
  <c r="M562" i="16"/>
  <c r="M529" i="16"/>
  <c r="G77" i="4"/>
  <c r="N576" i="16"/>
  <c r="N575" i="16"/>
  <c r="N574" i="16"/>
  <c r="L565" i="16"/>
  <c r="O565" i="16" s="1"/>
  <c r="K565" i="16"/>
  <c r="J565" i="16"/>
  <c r="L564" i="16"/>
  <c r="O564" i="16" s="1"/>
  <c r="K564" i="16"/>
  <c r="J564" i="16"/>
  <c r="L563" i="16"/>
  <c r="O563" i="16" s="1"/>
  <c r="K563" i="16"/>
  <c r="J563" i="16"/>
  <c r="L562" i="16"/>
  <c r="O562" i="16" s="1"/>
  <c r="O566" i="16" s="1"/>
  <c r="L528" i="16" s="1"/>
  <c r="O528" i="16" s="1"/>
  <c r="K562" i="16"/>
  <c r="J562" i="16"/>
  <c r="O556" i="16"/>
  <c r="M555" i="16"/>
  <c r="L555" i="16"/>
  <c r="M549" i="16"/>
  <c r="O549" i="16" s="1"/>
  <c r="K549" i="16"/>
  <c r="M548" i="16"/>
  <c r="O548" i="16" s="1"/>
  <c r="K548" i="16"/>
  <c r="M547" i="16"/>
  <c r="O547" i="16" s="1"/>
  <c r="K547" i="16"/>
  <c r="M546" i="16"/>
  <c r="O546" i="16" s="1"/>
  <c r="K546" i="16"/>
  <c r="M545" i="16"/>
  <c r="O545" i="16" s="1"/>
  <c r="K545" i="16"/>
  <c r="M544" i="16"/>
  <c r="O544" i="16" s="1"/>
  <c r="K544" i="16"/>
  <c r="M543" i="16"/>
  <c r="O543" i="16" s="1"/>
  <c r="K543" i="16"/>
  <c r="M542" i="16"/>
  <c r="O542" i="16" s="1"/>
  <c r="K542" i="16"/>
  <c r="M541" i="16"/>
  <c r="O541" i="16" s="1"/>
  <c r="K541" i="16"/>
  <c r="M540" i="16"/>
  <c r="O540" i="16" s="1"/>
  <c r="K540" i="16"/>
  <c r="K539" i="16"/>
  <c r="K538" i="16"/>
  <c r="L532" i="16"/>
  <c r="O532" i="16" s="1"/>
  <c r="J532" i="16"/>
  <c r="L531" i="16"/>
  <c r="O531" i="16" s="1"/>
  <c r="J531" i="16"/>
  <c r="L530" i="16"/>
  <c r="O530" i="16" s="1"/>
  <c r="J530" i="16"/>
  <c r="L529" i="16"/>
  <c r="J529" i="16"/>
  <c r="J528" i="16"/>
  <c r="M499" i="16"/>
  <c r="N513" i="16"/>
  <c r="N512" i="16"/>
  <c r="N511" i="16"/>
  <c r="L502" i="16"/>
  <c r="O502" i="16" s="1"/>
  <c r="K502" i="16"/>
  <c r="J502" i="16"/>
  <c r="L501" i="16"/>
  <c r="O501" i="16" s="1"/>
  <c r="K501" i="16"/>
  <c r="J501" i="16"/>
  <c r="L500" i="16"/>
  <c r="O500" i="16" s="1"/>
  <c r="K500" i="16"/>
  <c r="J500" i="16"/>
  <c r="L499" i="16"/>
  <c r="K499" i="16"/>
  <c r="J499" i="16"/>
  <c r="O493" i="16"/>
  <c r="M492" i="16"/>
  <c r="L492" i="16"/>
  <c r="M486" i="16"/>
  <c r="O486" i="16" s="1"/>
  <c r="K486" i="16"/>
  <c r="M485" i="16"/>
  <c r="O485" i="16" s="1"/>
  <c r="K485" i="16"/>
  <c r="M484" i="16"/>
  <c r="O484" i="16" s="1"/>
  <c r="K484" i="16"/>
  <c r="M483" i="16"/>
  <c r="O483" i="16" s="1"/>
  <c r="K483" i="16"/>
  <c r="M482" i="16"/>
  <c r="O482" i="16" s="1"/>
  <c r="K482" i="16"/>
  <c r="M481" i="16"/>
  <c r="O481" i="16" s="1"/>
  <c r="K481" i="16"/>
  <c r="K480" i="16"/>
  <c r="K479" i="16"/>
  <c r="K478" i="16"/>
  <c r="K477" i="16"/>
  <c r="K475" i="16"/>
  <c r="L469" i="16"/>
  <c r="O469" i="16" s="1"/>
  <c r="J469" i="16"/>
  <c r="L468" i="16"/>
  <c r="O468" i="16" s="1"/>
  <c r="J468" i="16"/>
  <c r="L467" i="16"/>
  <c r="O467" i="16" s="1"/>
  <c r="J467" i="16"/>
  <c r="L466" i="16"/>
  <c r="O466" i="16" s="1"/>
  <c r="J466" i="16"/>
  <c r="J465" i="16"/>
  <c r="M436" i="16"/>
  <c r="N450" i="16"/>
  <c r="N449" i="16"/>
  <c r="N448" i="16"/>
  <c r="L439" i="16"/>
  <c r="O439" i="16" s="1"/>
  <c r="K439" i="16"/>
  <c r="J439" i="16"/>
  <c r="L438" i="16"/>
  <c r="O438" i="16" s="1"/>
  <c r="K438" i="16"/>
  <c r="J438" i="16"/>
  <c r="L437" i="16"/>
  <c r="O437" i="16" s="1"/>
  <c r="K437" i="16"/>
  <c r="J437" i="16"/>
  <c r="L436" i="16"/>
  <c r="O436" i="16" s="1"/>
  <c r="K436" i="16"/>
  <c r="J436" i="16"/>
  <c r="O430" i="16"/>
  <c r="M429" i="16"/>
  <c r="L429" i="16"/>
  <c r="M423" i="16"/>
  <c r="O423" i="16" s="1"/>
  <c r="K423" i="16"/>
  <c r="M422" i="16"/>
  <c r="O422" i="16" s="1"/>
  <c r="K422" i="16"/>
  <c r="M421" i="16"/>
  <c r="O421" i="16" s="1"/>
  <c r="K421" i="16"/>
  <c r="M420" i="16"/>
  <c r="O420" i="16" s="1"/>
  <c r="K420" i="16"/>
  <c r="M419" i="16"/>
  <c r="O419" i="16" s="1"/>
  <c r="K419" i="16"/>
  <c r="M418" i="16"/>
  <c r="O418" i="16" s="1"/>
  <c r="K418" i="16"/>
  <c r="M417" i="16"/>
  <c r="O417" i="16" s="1"/>
  <c r="K417" i="16"/>
  <c r="M416" i="16"/>
  <c r="O416" i="16" s="1"/>
  <c r="K416" i="16"/>
  <c r="M415" i="16"/>
  <c r="O415" i="16" s="1"/>
  <c r="K415" i="16"/>
  <c r="K414" i="16"/>
  <c r="K413" i="16"/>
  <c r="K412" i="16"/>
  <c r="L406" i="16"/>
  <c r="O406" i="16" s="1"/>
  <c r="J406" i="16"/>
  <c r="L405" i="16"/>
  <c r="O405" i="16" s="1"/>
  <c r="J405" i="16"/>
  <c r="L404" i="16"/>
  <c r="O404" i="16" s="1"/>
  <c r="J404" i="16"/>
  <c r="L403" i="16"/>
  <c r="O403" i="16" s="1"/>
  <c r="J403" i="16"/>
  <c r="J402" i="16"/>
  <c r="M373" i="16"/>
  <c r="N387" i="16"/>
  <c r="N386" i="16"/>
  <c r="N385" i="16"/>
  <c r="L376" i="16"/>
  <c r="O376" i="16" s="1"/>
  <c r="K376" i="16"/>
  <c r="J376" i="16"/>
  <c r="L375" i="16"/>
  <c r="O375" i="16" s="1"/>
  <c r="K375" i="16"/>
  <c r="J375" i="16"/>
  <c r="L374" i="16"/>
  <c r="O374" i="16" s="1"/>
  <c r="K374" i="16"/>
  <c r="J374" i="16"/>
  <c r="L373" i="16"/>
  <c r="K373" i="16"/>
  <c r="J373" i="16"/>
  <c r="O367" i="16"/>
  <c r="M366" i="16"/>
  <c r="L366" i="16"/>
  <c r="M360" i="16"/>
  <c r="O360" i="16" s="1"/>
  <c r="K360" i="16"/>
  <c r="M359" i="16"/>
  <c r="O359" i="16" s="1"/>
  <c r="K359" i="16"/>
  <c r="M358" i="16"/>
  <c r="O358" i="16" s="1"/>
  <c r="K358" i="16"/>
  <c r="M357" i="16"/>
  <c r="O357" i="16" s="1"/>
  <c r="K357" i="16"/>
  <c r="M356" i="16"/>
  <c r="O356" i="16" s="1"/>
  <c r="K356" i="16"/>
  <c r="M355" i="16"/>
  <c r="O355" i="16" s="1"/>
  <c r="K355" i="16"/>
  <c r="M354" i="16"/>
  <c r="O354" i="16" s="1"/>
  <c r="K354" i="16"/>
  <c r="K353" i="16"/>
  <c r="K352" i="16"/>
  <c r="K351" i="16"/>
  <c r="K350" i="16"/>
  <c r="K349" i="16"/>
  <c r="L343" i="16"/>
  <c r="O343" i="16" s="1"/>
  <c r="J343" i="16"/>
  <c r="L342" i="16"/>
  <c r="O342" i="16" s="1"/>
  <c r="J342" i="16"/>
  <c r="L341" i="16"/>
  <c r="O341" i="16" s="1"/>
  <c r="J341" i="16"/>
  <c r="L340" i="16"/>
  <c r="O340" i="16" s="1"/>
  <c r="J340" i="16"/>
  <c r="J339" i="16"/>
  <c r="M310" i="16"/>
  <c r="M277" i="16"/>
  <c r="N324" i="16"/>
  <c r="N323" i="16"/>
  <c r="N322" i="16"/>
  <c r="L313" i="16"/>
  <c r="O313" i="16" s="1"/>
  <c r="K313" i="16"/>
  <c r="J313" i="16"/>
  <c r="L312" i="16"/>
  <c r="O312" i="16" s="1"/>
  <c r="K312" i="16"/>
  <c r="J312" i="16"/>
  <c r="L311" i="16"/>
  <c r="O311" i="16" s="1"/>
  <c r="K311" i="16"/>
  <c r="J311" i="16"/>
  <c r="L310" i="16"/>
  <c r="O310" i="16" s="1"/>
  <c r="O314" i="16" s="1"/>
  <c r="L276" i="16" s="1"/>
  <c r="O276" i="16" s="1"/>
  <c r="K310" i="16"/>
  <c r="J310" i="16"/>
  <c r="O304" i="16"/>
  <c r="M303" i="16"/>
  <c r="L303" i="16"/>
  <c r="M297" i="16"/>
  <c r="O297" i="16" s="1"/>
  <c r="K297" i="16"/>
  <c r="M296" i="16"/>
  <c r="O296" i="16" s="1"/>
  <c r="K296" i="16"/>
  <c r="M295" i="16"/>
  <c r="O295" i="16" s="1"/>
  <c r="K295" i="16"/>
  <c r="M294" i="16"/>
  <c r="O294" i="16" s="1"/>
  <c r="K294" i="16"/>
  <c r="M293" i="16"/>
  <c r="O293" i="16" s="1"/>
  <c r="K293" i="16"/>
  <c r="M292" i="16"/>
  <c r="O292" i="16" s="1"/>
  <c r="K292" i="16"/>
  <c r="M291" i="16"/>
  <c r="O291" i="16" s="1"/>
  <c r="K291" i="16"/>
  <c r="M290" i="16"/>
  <c r="O290" i="16" s="1"/>
  <c r="K290" i="16"/>
  <c r="K289" i="16"/>
  <c r="K288" i="16"/>
  <c r="K287" i="16"/>
  <c r="K286" i="16"/>
  <c r="L280" i="16"/>
  <c r="O280" i="16" s="1"/>
  <c r="J280" i="16"/>
  <c r="L279" i="16"/>
  <c r="O279" i="16" s="1"/>
  <c r="J279" i="16"/>
  <c r="L278" i="16"/>
  <c r="O278" i="16" s="1"/>
  <c r="J278" i="16"/>
  <c r="L277" i="16"/>
  <c r="O277" i="16" s="1"/>
  <c r="J277" i="16"/>
  <c r="J276" i="16"/>
  <c r="M247" i="16"/>
  <c r="N261" i="16"/>
  <c r="N260" i="16"/>
  <c r="N259" i="16"/>
  <c r="L250" i="16"/>
  <c r="O250" i="16" s="1"/>
  <c r="K250" i="16"/>
  <c r="J250" i="16"/>
  <c r="L249" i="16"/>
  <c r="O249" i="16" s="1"/>
  <c r="K249" i="16"/>
  <c r="J249" i="16"/>
  <c r="L248" i="16"/>
  <c r="O248" i="16" s="1"/>
  <c r="K248" i="16"/>
  <c r="J248" i="16"/>
  <c r="L247" i="16"/>
  <c r="O247" i="16" s="1"/>
  <c r="O251" i="16" s="1"/>
  <c r="L213" i="16" s="1"/>
  <c r="O213" i="16" s="1"/>
  <c r="K247" i="16"/>
  <c r="J247" i="16"/>
  <c r="O241" i="16"/>
  <c r="M240" i="16"/>
  <c r="L240" i="16"/>
  <c r="M234" i="16"/>
  <c r="O234" i="16" s="1"/>
  <c r="K234" i="16"/>
  <c r="M233" i="16"/>
  <c r="O233" i="16" s="1"/>
  <c r="K233" i="16"/>
  <c r="M232" i="16"/>
  <c r="O232" i="16" s="1"/>
  <c r="K232" i="16"/>
  <c r="M231" i="16"/>
  <c r="O231" i="16" s="1"/>
  <c r="K231" i="16"/>
  <c r="M230" i="16"/>
  <c r="O230" i="16" s="1"/>
  <c r="K230" i="16"/>
  <c r="M229" i="16"/>
  <c r="O229" i="16" s="1"/>
  <c r="K229" i="16"/>
  <c r="M228" i="16"/>
  <c r="O228" i="16" s="1"/>
  <c r="K228" i="16"/>
  <c r="M227" i="16"/>
  <c r="O227" i="16" s="1"/>
  <c r="K227" i="16"/>
  <c r="M226" i="16"/>
  <c r="O226" i="16" s="1"/>
  <c r="K226" i="16"/>
  <c r="M225" i="16"/>
  <c r="O225" i="16" s="1"/>
  <c r="K225" i="16"/>
  <c r="M224" i="16"/>
  <c r="O224" i="16" s="1"/>
  <c r="K224" i="16"/>
  <c r="K223" i="16"/>
  <c r="L217" i="16"/>
  <c r="O217" i="16" s="1"/>
  <c r="J217" i="16"/>
  <c r="L216" i="16"/>
  <c r="O216" i="16" s="1"/>
  <c r="J216" i="16"/>
  <c r="L215" i="16"/>
  <c r="O215" i="16" s="1"/>
  <c r="J215" i="16"/>
  <c r="M214" i="16"/>
  <c r="L214" i="16"/>
  <c r="O214" i="16" s="1"/>
  <c r="J214" i="16"/>
  <c r="J213" i="16"/>
  <c r="M184" i="16"/>
  <c r="M151" i="16"/>
  <c r="N198" i="16"/>
  <c r="N197" i="16"/>
  <c r="N196" i="16"/>
  <c r="L187" i="16"/>
  <c r="O187" i="16" s="1"/>
  <c r="K187" i="16"/>
  <c r="J187" i="16"/>
  <c r="L186" i="16"/>
  <c r="O186" i="16" s="1"/>
  <c r="K186" i="16"/>
  <c r="J186" i="16"/>
  <c r="L185" i="16"/>
  <c r="O185" i="16" s="1"/>
  <c r="K185" i="16"/>
  <c r="J185" i="16"/>
  <c r="L184" i="16"/>
  <c r="O184" i="16" s="1"/>
  <c r="O188" i="16" s="1"/>
  <c r="L150" i="16" s="1"/>
  <c r="O150" i="16" s="1"/>
  <c r="K184" i="16"/>
  <c r="J184" i="16"/>
  <c r="O178" i="16"/>
  <c r="M177" i="16"/>
  <c r="L177" i="16"/>
  <c r="M171" i="16"/>
  <c r="O171" i="16" s="1"/>
  <c r="K171" i="16"/>
  <c r="M170" i="16"/>
  <c r="O170" i="16" s="1"/>
  <c r="K170" i="16"/>
  <c r="M169" i="16"/>
  <c r="O169" i="16" s="1"/>
  <c r="K169" i="16"/>
  <c r="M168" i="16"/>
  <c r="O168" i="16" s="1"/>
  <c r="K168" i="16"/>
  <c r="M167" i="16"/>
  <c r="O167" i="16" s="1"/>
  <c r="K167" i="16"/>
  <c r="M166" i="16"/>
  <c r="O166" i="16" s="1"/>
  <c r="K166" i="16"/>
  <c r="M165" i="16"/>
  <c r="O165" i="16" s="1"/>
  <c r="K165" i="16"/>
  <c r="M164" i="16"/>
  <c r="O164" i="16" s="1"/>
  <c r="K164" i="16"/>
  <c r="K163" i="16"/>
  <c r="K162" i="16"/>
  <c r="K160" i="16"/>
  <c r="L154" i="16"/>
  <c r="O154" i="16" s="1"/>
  <c r="J154" i="16"/>
  <c r="L153" i="16"/>
  <c r="O153" i="16" s="1"/>
  <c r="J153" i="16"/>
  <c r="L152" i="16"/>
  <c r="O152" i="16" s="1"/>
  <c r="J152" i="16"/>
  <c r="L151" i="16"/>
  <c r="J151" i="16"/>
  <c r="J150" i="16"/>
  <c r="N135" i="16"/>
  <c r="N134" i="16"/>
  <c r="N133" i="16"/>
  <c r="L124" i="16"/>
  <c r="O124" i="16" s="1"/>
  <c r="K124" i="16"/>
  <c r="J124" i="16"/>
  <c r="L123" i="16"/>
  <c r="O123" i="16" s="1"/>
  <c r="K123" i="16"/>
  <c r="J123" i="16"/>
  <c r="L122" i="16"/>
  <c r="O122" i="16" s="1"/>
  <c r="K122" i="16"/>
  <c r="J122" i="16"/>
  <c r="L121" i="16"/>
  <c r="O121" i="16" s="1"/>
  <c r="O125" i="16" s="1"/>
  <c r="L88" i="16" s="1"/>
  <c r="O88" i="16" s="1"/>
  <c r="K121" i="16"/>
  <c r="J121" i="16"/>
  <c r="O115" i="16"/>
  <c r="M114" i="16"/>
  <c r="L114" i="16"/>
  <c r="M108" i="16"/>
  <c r="O108" i="16" s="1"/>
  <c r="K108" i="16"/>
  <c r="M107" i="16"/>
  <c r="O107" i="16" s="1"/>
  <c r="K107" i="16"/>
  <c r="M106" i="16"/>
  <c r="O106" i="16" s="1"/>
  <c r="K106" i="16"/>
  <c r="M105" i="16"/>
  <c r="O105" i="16" s="1"/>
  <c r="K105" i="16"/>
  <c r="K104" i="16"/>
  <c r="K103" i="16"/>
  <c r="K102" i="16"/>
  <c r="K101" i="16"/>
  <c r="K100" i="16"/>
  <c r="K99" i="16"/>
  <c r="K98" i="16"/>
  <c r="L92" i="16"/>
  <c r="O92" i="16" s="1"/>
  <c r="J92" i="16"/>
  <c r="L91" i="16"/>
  <c r="O91" i="16" s="1"/>
  <c r="J91" i="16"/>
  <c r="L90" i="16"/>
  <c r="O90" i="16" s="1"/>
  <c r="J90" i="16"/>
  <c r="L89" i="16"/>
  <c r="O89" i="16" s="1"/>
  <c r="J89" i="16"/>
  <c r="J88" i="16"/>
  <c r="N73" i="16"/>
  <c r="N72" i="16"/>
  <c r="N71" i="16"/>
  <c r="L62" i="16"/>
  <c r="O62" i="16" s="1"/>
  <c r="K62" i="16"/>
  <c r="J62" i="16"/>
  <c r="L61" i="16"/>
  <c r="O61" i="16" s="1"/>
  <c r="K61" i="16"/>
  <c r="J61" i="16"/>
  <c r="L60" i="16"/>
  <c r="O60" i="16" s="1"/>
  <c r="K60" i="16"/>
  <c r="J60" i="16"/>
  <c r="L59" i="16"/>
  <c r="O59" i="16" s="1"/>
  <c r="K59" i="16"/>
  <c r="J59" i="16"/>
  <c r="O53" i="16"/>
  <c r="M52" i="16"/>
  <c r="L52" i="16"/>
  <c r="M46" i="16"/>
  <c r="O46" i="16" s="1"/>
  <c r="K46" i="16"/>
  <c r="M45" i="16"/>
  <c r="O45" i="16" s="1"/>
  <c r="K45" i="16"/>
  <c r="M44" i="16"/>
  <c r="O44" i="16" s="1"/>
  <c r="K44" i="16"/>
  <c r="M43" i="16"/>
  <c r="O43" i="16" s="1"/>
  <c r="K43" i="16"/>
  <c r="M42" i="16"/>
  <c r="O42" i="16" s="1"/>
  <c r="K42" i="16"/>
  <c r="M41" i="16"/>
  <c r="O41" i="16" s="1"/>
  <c r="K41" i="16"/>
  <c r="M40" i="16"/>
  <c r="O40" i="16" s="1"/>
  <c r="K40" i="16"/>
  <c r="K39" i="16"/>
  <c r="K38" i="16"/>
  <c r="K37" i="16"/>
  <c r="K36" i="16"/>
  <c r="K35" i="16"/>
  <c r="L29" i="16"/>
  <c r="O29" i="16" s="1"/>
  <c r="J29" i="16"/>
  <c r="L28" i="16"/>
  <c r="O28" i="16" s="1"/>
  <c r="J28" i="16"/>
  <c r="L27" i="16"/>
  <c r="O27" i="16" s="1"/>
  <c r="J27" i="16"/>
  <c r="L26" i="16"/>
  <c r="O26" i="16" s="1"/>
  <c r="J26" i="16"/>
  <c r="J25" i="16"/>
  <c r="D8" i="16"/>
  <c r="G267" i="1"/>
  <c r="M217" i="15"/>
  <c r="N262" i="15"/>
  <c r="N261" i="15"/>
  <c r="N260" i="15"/>
  <c r="L251" i="15"/>
  <c r="O251" i="15" s="1"/>
  <c r="K251" i="15"/>
  <c r="J251" i="15"/>
  <c r="L250" i="15"/>
  <c r="O250" i="15" s="1"/>
  <c r="K250" i="15"/>
  <c r="J250" i="15"/>
  <c r="L249" i="15"/>
  <c r="O249" i="15" s="1"/>
  <c r="K249" i="15"/>
  <c r="J249" i="15"/>
  <c r="L248" i="15"/>
  <c r="O248" i="15" s="1"/>
  <c r="K248" i="15"/>
  <c r="J248" i="15"/>
  <c r="O242" i="15"/>
  <c r="M241" i="15"/>
  <c r="L241" i="15"/>
  <c r="M235" i="15"/>
  <c r="O235" i="15" s="1"/>
  <c r="K235" i="15"/>
  <c r="M234" i="15"/>
  <c r="O234" i="15" s="1"/>
  <c r="K234" i="15"/>
  <c r="M233" i="15"/>
  <c r="O233" i="15" s="1"/>
  <c r="K233" i="15"/>
  <c r="M232" i="15"/>
  <c r="O232" i="15" s="1"/>
  <c r="K232" i="15"/>
  <c r="M231" i="15"/>
  <c r="O231" i="15" s="1"/>
  <c r="K231" i="15"/>
  <c r="M230" i="15"/>
  <c r="O230" i="15" s="1"/>
  <c r="K230" i="15"/>
  <c r="K229" i="15"/>
  <c r="K227" i="15"/>
  <c r="K226" i="15"/>
  <c r="K225" i="15"/>
  <c r="K224" i="15"/>
  <c r="L218" i="15"/>
  <c r="O218" i="15" s="1"/>
  <c r="J218" i="15"/>
  <c r="L217" i="15"/>
  <c r="O217" i="15" s="1"/>
  <c r="J217" i="15"/>
  <c r="L216" i="15"/>
  <c r="O216" i="15" s="1"/>
  <c r="J216" i="15"/>
  <c r="L215" i="15"/>
  <c r="O215" i="15" s="1"/>
  <c r="J215" i="15"/>
  <c r="J214" i="15"/>
  <c r="N199" i="15"/>
  <c r="N198" i="15"/>
  <c r="N197" i="15"/>
  <c r="L188" i="15"/>
  <c r="O188" i="15" s="1"/>
  <c r="K188" i="15"/>
  <c r="J188" i="15"/>
  <c r="L187" i="15"/>
  <c r="O187" i="15" s="1"/>
  <c r="K187" i="15"/>
  <c r="J187" i="15"/>
  <c r="L186" i="15"/>
  <c r="O186" i="15" s="1"/>
  <c r="K186" i="15"/>
  <c r="J186" i="15"/>
  <c r="L185" i="15"/>
  <c r="O185" i="15" s="1"/>
  <c r="O189" i="15" s="1"/>
  <c r="L151" i="15" s="1"/>
  <c r="O151" i="15" s="1"/>
  <c r="K185" i="15"/>
  <c r="J185" i="15"/>
  <c r="O179" i="15"/>
  <c r="M178" i="15"/>
  <c r="L178" i="15"/>
  <c r="M172" i="15"/>
  <c r="O172" i="15" s="1"/>
  <c r="K172" i="15"/>
  <c r="M171" i="15"/>
  <c r="O171" i="15" s="1"/>
  <c r="K171" i="15"/>
  <c r="M170" i="15"/>
  <c r="O170" i="15" s="1"/>
  <c r="K170" i="15"/>
  <c r="M169" i="15"/>
  <c r="O169" i="15" s="1"/>
  <c r="K169" i="15"/>
  <c r="M168" i="15"/>
  <c r="O168" i="15" s="1"/>
  <c r="K168" i="15"/>
  <c r="M167" i="15"/>
  <c r="O167" i="15" s="1"/>
  <c r="K167" i="15"/>
  <c r="K166" i="15"/>
  <c r="K164" i="15"/>
  <c r="K163" i="15"/>
  <c r="K162" i="15"/>
  <c r="K161" i="15"/>
  <c r="L155" i="15"/>
  <c r="O155" i="15" s="1"/>
  <c r="J155" i="15"/>
  <c r="L154" i="15"/>
  <c r="O154" i="15" s="1"/>
  <c r="J154" i="15"/>
  <c r="L153" i="15"/>
  <c r="O153" i="15" s="1"/>
  <c r="J153" i="15"/>
  <c r="L152" i="15"/>
  <c r="O152" i="15" s="1"/>
  <c r="J152" i="15"/>
  <c r="J151" i="15"/>
  <c r="N136" i="15"/>
  <c r="N135" i="15"/>
  <c r="N134" i="15"/>
  <c r="L125" i="15"/>
  <c r="O125" i="15" s="1"/>
  <c r="K125" i="15"/>
  <c r="J125" i="15"/>
  <c r="L124" i="15"/>
  <c r="O124" i="15" s="1"/>
  <c r="K124" i="15"/>
  <c r="J124" i="15"/>
  <c r="L123" i="15"/>
  <c r="O123" i="15" s="1"/>
  <c r="K123" i="15"/>
  <c r="J123" i="15"/>
  <c r="L122" i="15"/>
  <c r="O122" i="15" s="1"/>
  <c r="O126" i="15" s="1"/>
  <c r="L88" i="15" s="1"/>
  <c r="O88" i="15" s="1"/>
  <c r="K122" i="15"/>
  <c r="J122" i="15"/>
  <c r="O116" i="15"/>
  <c r="M115" i="15"/>
  <c r="M109" i="15"/>
  <c r="O109" i="15" s="1"/>
  <c r="K109" i="15"/>
  <c r="M108" i="15"/>
  <c r="O108" i="15" s="1"/>
  <c r="K108" i="15"/>
  <c r="M107" i="15"/>
  <c r="O107" i="15" s="1"/>
  <c r="K107" i="15"/>
  <c r="M106" i="15"/>
  <c r="O106" i="15" s="1"/>
  <c r="K106" i="15"/>
  <c r="M105" i="15"/>
  <c r="O105" i="15" s="1"/>
  <c r="K105" i="15"/>
  <c r="M104" i="15"/>
  <c r="O104" i="15" s="1"/>
  <c r="K104" i="15"/>
  <c r="M103" i="15"/>
  <c r="O103" i="15" s="1"/>
  <c r="K103" i="15"/>
  <c r="M102" i="15"/>
  <c r="O102" i="15" s="1"/>
  <c r="K102" i="15"/>
  <c r="M101" i="15"/>
  <c r="O101" i="15" s="1"/>
  <c r="K101" i="15"/>
  <c r="K100" i="15"/>
  <c r="K98" i="15"/>
  <c r="L92" i="15"/>
  <c r="O92" i="15" s="1"/>
  <c r="J92" i="15"/>
  <c r="L91" i="15"/>
  <c r="O91" i="15" s="1"/>
  <c r="J91" i="15"/>
  <c r="L90" i="15"/>
  <c r="O90" i="15" s="1"/>
  <c r="J90" i="15"/>
  <c r="L89" i="15"/>
  <c r="O89" i="15" s="1"/>
  <c r="J89" i="15"/>
  <c r="J88" i="15"/>
  <c r="C20" i="15"/>
  <c r="N73" i="15"/>
  <c r="N72" i="15"/>
  <c r="N71" i="15"/>
  <c r="L62" i="15"/>
  <c r="O62" i="15" s="1"/>
  <c r="K62" i="15"/>
  <c r="J62" i="15"/>
  <c r="L61" i="15"/>
  <c r="O61" i="15" s="1"/>
  <c r="K61" i="15"/>
  <c r="J61" i="15"/>
  <c r="L60" i="15"/>
  <c r="O60" i="15" s="1"/>
  <c r="K60" i="15"/>
  <c r="J60" i="15"/>
  <c r="L59" i="15"/>
  <c r="O59" i="15" s="1"/>
  <c r="K59" i="15"/>
  <c r="J59" i="15"/>
  <c r="O53" i="15"/>
  <c r="M52" i="15"/>
  <c r="M46" i="15"/>
  <c r="O46" i="15" s="1"/>
  <c r="K46" i="15"/>
  <c r="M45" i="15"/>
  <c r="O45" i="15" s="1"/>
  <c r="K45" i="15"/>
  <c r="M44" i="15"/>
  <c r="O44" i="15" s="1"/>
  <c r="K44" i="15"/>
  <c r="M43" i="15"/>
  <c r="O43" i="15" s="1"/>
  <c r="K43" i="15"/>
  <c r="M42" i="15"/>
  <c r="O42" i="15" s="1"/>
  <c r="K42" i="15"/>
  <c r="M41" i="15"/>
  <c r="O41" i="15" s="1"/>
  <c r="K41" i="15"/>
  <c r="M40" i="15"/>
  <c r="O40" i="15" s="1"/>
  <c r="K40" i="15"/>
  <c r="M39" i="15"/>
  <c r="O39" i="15" s="1"/>
  <c r="K39" i="15"/>
  <c r="M38" i="15"/>
  <c r="O38" i="15" s="1"/>
  <c r="K38" i="15"/>
  <c r="K37" i="15"/>
  <c r="K35" i="15"/>
  <c r="L29" i="15"/>
  <c r="O29" i="15" s="1"/>
  <c r="J29" i="15"/>
  <c r="L28" i="15"/>
  <c r="O28" i="15" s="1"/>
  <c r="J28" i="15"/>
  <c r="L27" i="15"/>
  <c r="O27" i="15" s="1"/>
  <c r="J27" i="15"/>
  <c r="L26" i="15"/>
  <c r="O26" i="15" s="1"/>
  <c r="J26" i="15"/>
  <c r="J25" i="15"/>
  <c r="D8" i="15"/>
  <c r="D234" i="1"/>
  <c r="D235" i="1"/>
  <c r="D225" i="1"/>
  <c r="F225" i="1" s="1"/>
  <c r="N514" i="14"/>
  <c r="N513" i="14"/>
  <c r="N512" i="14"/>
  <c r="L503" i="14"/>
  <c r="O503" i="14" s="1"/>
  <c r="K503" i="14"/>
  <c r="J503" i="14"/>
  <c r="L502" i="14"/>
  <c r="O502" i="14" s="1"/>
  <c r="K502" i="14"/>
  <c r="J502" i="14"/>
  <c r="L501" i="14"/>
  <c r="O501" i="14" s="1"/>
  <c r="K501" i="14"/>
  <c r="J501" i="14"/>
  <c r="L500" i="14"/>
  <c r="O500" i="14" s="1"/>
  <c r="K500" i="14"/>
  <c r="J500" i="14"/>
  <c r="O494" i="14"/>
  <c r="M493" i="14"/>
  <c r="L493" i="14"/>
  <c r="M487" i="14"/>
  <c r="O487" i="14" s="1"/>
  <c r="K487" i="14"/>
  <c r="M486" i="14"/>
  <c r="O486" i="14" s="1"/>
  <c r="K486" i="14"/>
  <c r="M485" i="14"/>
  <c r="O485" i="14" s="1"/>
  <c r="K485" i="14"/>
  <c r="M484" i="14"/>
  <c r="O484" i="14" s="1"/>
  <c r="K484" i="14"/>
  <c r="M483" i="14"/>
  <c r="O483" i="14" s="1"/>
  <c r="K483" i="14"/>
  <c r="M482" i="14"/>
  <c r="O482" i="14" s="1"/>
  <c r="K482" i="14"/>
  <c r="M481" i="14"/>
  <c r="O481" i="14" s="1"/>
  <c r="K481" i="14"/>
  <c r="M480" i="14"/>
  <c r="O480" i="14" s="1"/>
  <c r="K480" i="14"/>
  <c r="M479" i="14"/>
  <c r="O479" i="14" s="1"/>
  <c r="K479" i="14"/>
  <c r="K478" i="14"/>
  <c r="K477" i="14"/>
  <c r="K476" i="14"/>
  <c r="L470" i="14"/>
  <c r="O470" i="14" s="1"/>
  <c r="J470" i="14"/>
  <c r="L469" i="14"/>
  <c r="O469" i="14" s="1"/>
  <c r="J469" i="14"/>
  <c r="L468" i="14"/>
  <c r="O468" i="14" s="1"/>
  <c r="J468" i="14"/>
  <c r="L467" i="14"/>
  <c r="O467" i="14" s="1"/>
  <c r="J467" i="14"/>
  <c r="J466" i="14"/>
  <c r="M404" i="14"/>
  <c r="N451" i="14"/>
  <c r="N450" i="14"/>
  <c r="N449" i="14"/>
  <c r="L440" i="14"/>
  <c r="O440" i="14" s="1"/>
  <c r="K440" i="14"/>
  <c r="J440" i="14"/>
  <c r="L439" i="14"/>
  <c r="O439" i="14" s="1"/>
  <c r="K439" i="14"/>
  <c r="J439" i="14"/>
  <c r="L438" i="14"/>
  <c r="O438" i="14" s="1"/>
  <c r="K438" i="14"/>
  <c r="J438" i="14"/>
  <c r="L437" i="14"/>
  <c r="K437" i="14"/>
  <c r="J437" i="14"/>
  <c r="O431" i="14"/>
  <c r="M430" i="14"/>
  <c r="M424" i="14"/>
  <c r="O424" i="14" s="1"/>
  <c r="K424" i="14"/>
  <c r="M423" i="14"/>
  <c r="O423" i="14" s="1"/>
  <c r="K423" i="14"/>
  <c r="M422" i="14"/>
  <c r="O422" i="14" s="1"/>
  <c r="K422" i="14"/>
  <c r="M421" i="14"/>
  <c r="O421" i="14" s="1"/>
  <c r="K421" i="14"/>
  <c r="M420" i="14"/>
  <c r="O420" i="14" s="1"/>
  <c r="K420" i="14"/>
  <c r="M419" i="14"/>
  <c r="O419" i="14" s="1"/>
  <c r="K419" i="14"/>
  <c r="M418" i="14"/>
  <c r="O418" i="14" s="1"/>
  <c r="K418" i="14"/>
  <c r="M417" i="14"/>
  <c r="O417" i="14" s="1"/>
  <c r="K417" i="14"/>
  <c r="M416" i="14"/>
  <c r="O416" i="14" s="1"/>
  <c r="K416" i="14"/>
  <c r="M415" i="14"/>
  <c r="O415" i="14" s="1"/>
  <c r="K415" i="14"/>
  <c r="K414" i="14"/>
  <c r="K413" i="14"/>
  <c r="L407" i="14"/>
  <c r="O407" i="14" s="1"/>
  <c r="J407" i="14"/>
  <c r="L406" i="14"/>
  <c r="O406" i="14" s="1"/>
  <c r="J406" i="14"/>
  <c r="L405" i="14"/>
  <c r="O405" i="14" s="1"/>
  <c r="J405" i="14"/>
  <c r="L404" i="14"/>
  <c r="O404" i="14" s="1"/>
  <c r="J404" i="14"/>
  <c r="J403" i="14"/>
  <c r="N388" i="14"/>
  <c r="N387" i="14"/>
  <c r="N386" i="14"/>
  <c r="L377" i="14"/>
  <c r="O377" i="14" s="1"/>
  <c r="K377" i="14"/>
  <c r="J377" i="14"/>
  <c r="L376" i="14"/>
  <c r="O376" i="14" s="1"/>
  <c r="K376" i="14"/>
  <c r="J376" i="14"/>
  <c r="L375" i="14"/>
  <c r="O375" i="14" s="1"/>
  <c r="K375" i="14"/>
  <c r="J375" i="14"/>
  <c r="L374" i="14"/>
  <c r="O374" i="14" s="1"/>
  <c r="O378" i="14" s="1"/>
  <c r="L340" i="14" s="1"/>
  <c r="O340" i="14" s="1"/>
  <c r="K374" i="14"/>
  <c r="J374" i="14"/>
  <c r="O368" i="14"/>
  <c r="M367" i="14"/>
  <c r="M361" i="14"/>
  <c r="O361" i="14" s="1"/>
  <c r="K361" i="14"/>
  <c r="M360" i="14"/>
  <c r="O360" i="14" s="1"/>
  <c r="K360" i="14"/>
  <c r="M359" i="14"/>
  <c r="O359" i="14" s="1"/>
  <c r="K359" i="14"/>
  <c r="M358" i="14"/>
  <c r="O358" i="14" s="1"/>
  <c r="K358" i="14"/>
  <c r="M357" i="14"/>
  <c r="O357" i="14" s="1"/>
  <c r="K357" i="14"/>
  <c r="M356" i="14"/>
  <c r="O356" i="14" s="1"/>
  <c r="K356" i="14"/>
  <c r="M355" i="14"/>
  <c r="O355" i="14" s="1"/>
  <c r="K355" i="14"/>
  <c r="M354" i="14"/>
  <c r="O354" i="14" s="1"/>
  <c r="K354" i="14"/>
  <c r="M353" i="14"/>
  <c r="O353" i="14" s="1"/>
  <c r="K353" i="14"/>
  <c r="M352" i="14"/>
  <c r="O352" i="14" s="1"/>
  <c r="K352" i="14"/>
  <c r="K350" i="14"/>
  <c r="L344" i="14"/>
  <c r="O344" i="14" s="1"/>
  <c r="J344" i="14"/>
  <c r="L343" i="14"/>
  <c r="O343" i="14" s="1"/>
  <c r="J343" i="14"/>
  <c r="L342" i="14"/>
  <c r="O342" i="14" s="1"/>
  <c r="J342" i="14"/>
  <c r="L341" i="14"/>
  <c r="O341" i="14" s="1"/>
  <c r="J341" i="14"/>
  <c r="J340" i="14"/>
  <c r="L290" i="14"/>
  <c r="M311" i="14"/>
  <c r="M278" i="14"/>
  <c r="N325" i="14"/>
  <c r="N324" i="14"/>
  <c r="N323" i="14"/>
  <c r="L314" i="14"/>
  <c r="O314" i="14" s="1"/>
  <c r="K314" i="14"/>
  <c r="J314" i="14"/>
  <c r="L313" i="14"/>
  <c r="O313" i="14" s="1"/>
  <c r="K313" i="14"/>
  <c r="J313" i="14"/>
  <c r="L312" i="14"/>
  <c r="O312" i="14" s="1"/>
  <c r="K312" i="14"/>
  <c r="J312" i="14"/>
  <c r="L311" i="14"/>
  <c r="K311" i="14"/>
  <c r="J311" i="14"/>
  <c r="O305" i="14"/>
  <c r="M304" i="14"/>
  <c r="L304" i="14"/>
  <c r="M298" i="14"/>
  <c r="O298" i="14" s="1"/>
  <c r="K298" i="14"/>
  <c r="M297" i="14"/>
  <c r="O297" i="14" s="1"/>
  <c r="K297" i="14"/>
  <c r="M296" i="14"/>
  <c r="O296" i="14" s="1"/>
  <c r="K296" i="14"/>
  <c r="M295" i="14"/>
  <c r="O295" i="14" s="1"/>
  <c r="K295" i="14"/>
  <c r="M294" i="14"/>
  <c r="O294" i="14" s="1"/>
  <c r="K294" i="14"/>
  <c r="M293" i="14"/>
  <c r="O293" i="14" s="1"/>
  <c r="K293" i="14"/>
  <c r="M292" i="14"/>
  <c r="O292" i="14" s="1"/>
  <c r="K292" i="14"/>
  <c r="K291" i="14"/>
  <c r="K290" i="14"/>
  <c r="K289" i="14"/>
  <c r="K288" i="14"/>
  <c r="K287" i="14"/>
  <c r="L281" i="14"/>
  <c r="O281" i="14" s="1"/>
  <c r="J281" i="14"/>
  <c r="L280" i="14"/>
  <c r="O280" i="14" s="1"/>
  <c r="J280" i="14"/>
  <c r="L279" i="14"/>
  <c r="O279" i="14" s="1"/>
  <c r="J279" i="14"/>
  <c r="L278" i="14"/>
  <c r="O278" i="14" s="1"/>
  <c r="J278" i="14"/>
  <c r="J277" i="14"/>
  <c r="N262" i="14"/>
  <c r="N261" i="14"/>
  <c r="N260" i="14"/>
  <c r="L251" i="14"/>
  <c r="O251" i="14" s="1"/>
  <c r="K251" i="14"/>
  <c r="J251" i="14"/>
  <c r="L250" i="14"/>
  <c r="O250" i="14" s="1"/>
  <c r="K250" i="14"/>
  <c r="J250" i="14"/>
  <c r="L249" i="14"/>
  <c r="O249" i="14" s="1"/>
  <c r="K249" i="14"/>
  <c r="J249" i="14"/>
  <c r="L248" i="14"/>
  <c r="O248" i="14" s="1"/>
  <c r="K248" i="14"/>
  <c r="J248" i="14"/>
  <c r="O242" i="14"/>
  <c r="M241" i="14"/>
  <c r="L241" i="14"/>
  <c r="M235" i="14"/>
  <c r="O235" i="14" s="1"/>
  <c r="K235" i="14"/>
  <c r="M234" i="14"/>
  <c r="O234" i="14" s="1"/>
  <c r="K234" i="14"/>
  <c r="M233" i="14"/>
  <c r="O233" i="14" s="1"/>
  <c r="K233" i="14"/>
  <c r="M232" i="14"/>
  <c r="O232" i="14" s="1"/>
  <c r="K232" i="14"/>
  <c r="M231" i="14"/>
  <c r="O231" i="14" s="1"/>
  <c r="K231" i="14"/>
  <c r="M230" i="14"/>
  <c r="O230" i="14" s="1"/>
  <c r="K230" i="14"/>
  <c r="M229" i="14"/>
  <c r="O229" i="14" s="1"/>
  <c r="K229" i="14"/>
  <c r="M228" i="14"/>
  <c r="O228" i="14" s="1"/>
  <c r="K228" i="14"/>
  <c r="M227" i="14"/>
  <c r="O227" i="14" s="1"/>
  <c r="K227" i="14"/>
  <c r="M226" i="14"/>
  <c r="O226" i="14" s="1"/>
  <c r="K226" i="14"/>
  <c r="M225" i="14"/>
  <c r="O225" i="14" s="1"/>
  <c r="K225" i="14"/>
  <c r="L218" i="14"/>
  <c r="O218" i="14" s="1"/>
  <c r="J218" i="14"/>
  <c r="L217" i="14"/>
  <c r="O217" i="14" s="1"/>
  <c r="J217" i="14"/>
  <c r="L216" i="14"/>
  <c r="O216" i="14" s="1"/>
  <c r="J216" i="14"/>
  <c r="L215" i="14"/>
  <c r="O215" i="14" s="1"/>
  <c r="J215" i="14"/>
  <c r="J214" i="14"/>
  <c r="N199" i="14"/>
  <c r="N198" i="14"/>
  <c r="N197" i="14"/>
  <c r="L188" i="14"/>
  <c r="O188" i="14" s="1"/>
  <c r="K188" i="14"/>
  <c r="J188" i="14"/>
  <c r="L187" i="14"/>
  <c r="O187" i="14" s="1"/>
  <c r="K187" i="14"/>
  <c r="J187" i="14"/>
  <c r="L186" i="14"/>
  <c r="O186" i="14" s="1"/>
  <c r="K186" i="14"/>
  <c r="J186" i="14"/>
  <c r="L185" i="14"/>
  <c r="O185" i="14" s="1"/>
  <c r="O189" i="14" s="1"/>
  <c r="L151" i="14" s="1"/>
  <c r="O151" i="14" s="1"/>
  <c r="K185" i="14"/>
  <c r="J185" i="14"/>
  <c r="O179" i="14"/>
  <c r="M178" i="14"/>
  <c r="L178" i="14"/>
  <c r="M172" i="14"/>
  <c r="O172" i="14" s="1"/>
  <c r="K172" i="14"/>
  <c r="M171" i="14"/>
  <c r="O171" i="14" s="1"/>
  <c r="K171" i="14"/>
  <c r="M170" i="14"/>
  <c r="O170" i="14" s="1"/>
  <c r="K170" i="14"/>
  <c r="M169" i="14"/>
  <c r="O169" i="14" s="1"/>
  <c r="K169" i="14"/>
  <c r="M168" i="14"/>
  <c r="O168" i="14" s="1"/>
  <c r="K168" i="14"/>
  <c r="M167" i="14"/>
  <c r="O167" i="14" s="1"/>
  <c r="K167" i="14"/>
  <c r="M166" i="14"/>
  <c r="O166" i="14" s="1"/>
  <c r="K166" i="14"/>
  <c r="M165" i="14"/>
  <c r="O165" i="14" s="1"/>
  <c r="K165" i="14"/>
  <c r="M164" i="14"/>
  <c r="O164" i="14" s="1"/>
  <c r="K164" i="14"/>
  <c r="M163" i="14"/>
  <c r="O163" i="14" s="1"/>
  <c r="K163" i="14"/>
  <c r="M162" i="14"/>
  <c r="O162" i="14" s="1"/>
  <c r="K162" i="14"/>
  <c r="L155" i="14"/>
  <c r="O155" i="14" s="1"/>
  <c r="J155" i="14"/>
  <c r="L154" i="14"/>
  <c r="O154" i="14" s="1"/>
  <c r="J154" i="14"/>
  <c r="L153" i="14"/>
  <c r="O153" i="14" s="1"/>
  <c r="J153" i="14"/>
  <c r="L152" i="14"/>
  <c r="O152" i="14" s="1"/>
  <c r="J152" i="14"/>
  <c r="J151" i="14"/>
  <c r="N136" i="14"/>
  <c r="N135" i="14"/>
  <c r="N134" i="14"/>
  <c r="L125" i="14"/>
  <c r="O125" i="14" s="1"/>
  <c r="K125" i="14"/>
  <c r="J125" i="14"/>
  <c r="L124" i="14"/>
  <c r="O124" i="14" s="1"/>
  <c r="K124" i="14"/>
  <c r="J124" i="14"/>
  <c r="L123" i="14"/>
  <c r="O123" i="14" s="1"/>
  <c r="K123" i="14"/>
  <c r="J123" i="14"/>
  <c r="L122" i="14"/>
  <c r="O122" i="14" s="1"/>
  <c r="K122" i="14"/>
  <c r="J122" i="14"/>
  <c r="O116" i="14"/>
  <c r="M115" i="14"/>
  <c r="L115" i="14"/>
  <c r="M109" i="14"/>
  <c r="O109" i="14" s="1"/>
  <c r="K109" i="14"/>
  <c r="M108" i="14"/>
  <c r="O108" i="14" s="1"/>
  <c r="K108" i="14"/>
  <c r="M107" i="14"/>
  <c r="O107" i="14" s="1"/>
  <c r="K107" i="14"/>
  <c r="M106" i="14"/>
  <c r="O106" i="14" s="1"/>
  <c r="K106" i="14"/>
  <c r="M105" i="14"/>
  <c r="O105" i="14" s="1"/>
  <c r="K105" i="14"/>
  <c r="M104" i="14"/>
  <c r="O104" i="14" s="1"/>
  <c r="K104" i="14"/>
  <c r="M103" i="14"/>
  <c r="O103" i="14" s="1"/>
  <c r="K103" i="14"/>
  <c r="M102" i="14"/>
  <c r="O102" i="14" s="1"/>
  <c r="K102" i="14"/>
  <c r="M101" i="14"/>
  <c r="O101" i="14" s="1"/>
  <c r="K101" i="14"/>
  <c r="K100" i="14"/>
  <c r="K99" i="14"/>
  <c r="K98" i="14"/>
  <c r="L92" i="14"/>
  <c r="O92" i="14" s="1"/>
  <c r="J92" i="14"/>
  <c r="L91" i="14"/>
  <c r="O91" i="14" s="1"/>
  <c r="J91" i="14"/>
  <c r="L90" i="14"/>
  <c r="O90" i="14" s="1"/>
  <c r="J90" i="14"/>
  <c r="L89" i="14"/>
  <c r="O89" i="14" s="1"/>
  <c r="J89" i="14"/>
  <c r="J88" i="14"/>
  <c r="C226" i="1"/>
  <c r="E226" i="1" s="1"/>
  <c r="N73" i="14"/>
  <c r="N72" i="14"/>
  <c r="N71" i="14"/>
  <c r="L62" i="14"/>
  <c r="O62" i="14" s="1"/>
  <c r="K62" i="14"/>
  <c r="J62" i="14"/>
  <c r="L61" i="14"/>
  <c r="O61" i="14" s="1"/>
  <c r="K61" i="14"/>
  <c r="J61" i="14"/>
  <c r="L60" i="14"/>
  <c r="O60" i="14" s="1"/>
  <c r="K60" i="14"/>
  <c r="J60" i="14"/>
  <c r="L59" i="14"/>
  <c r="O59" i="14" s="1"/>
  <c r="O63" i="14" s="1"/>
  <c r="L25" i="14" s="1"/>
  <c r="O25" i="14" s="1"/>
  <c r="K59" i="14"/>
  <c r="J59" i="14"/>
  <c r="O53" i="14"/>
  <c r="M52" i="14"/>
  <c r="L52" i="14"/>
  <c r="M46" i="14"/>
  <c r="O46" i="14" s="1"/>
  <c r="K46" i="14"/>
  <c r="M45" i="14"/>
  <c r="O45" i="14" s="1"/>
  <c r="K45" i="14"/>
  <c r="M44" i="14"/>
  <c r="O44" i="14" s="1"/>
  <c r="K44" i="14"/>
  <c r="M43" i="14"/>
  <c r="O43" i="14" s="1"/>
  <c r="K43" i="14"/>
  <c r="M42" i="14"/>
  <c r="O42" i="14" s="1"/>
  <c r="K42" i="14"/>
  <c r="M41" i="14"/>
  <c r="O41" i="14" s="1"/>
  <c r="K41" i="14"/>
  <c r="M40" i="14"/>
  <c r="O40" i="14" s="1"/>
  <c r="K40" i="14"/>
  <c r="M39" i="14"/>
  <c r="O39" i="14" s="1"/>
  <c r="K39" i="14"/>
  <c r="M38" i="14"/>
  <c r="O38" i="14" s="1"/>
  <c r="K38" i="14"/>
  <c r="K37" i="14"/>
  <c r="K36" i="14"/>
  <c r="K35" i="14"/>
  <c r="L29" i="14"/>
  <c r="O29" i="14" s="1"/>
  <c r="J29" i="14"/>
  <c r="L28" i="14"/>
  <c r="O28" i="14" s="1"/>
  <c r="J28" i="14"/>
  <c r="L27" i="14"/>
  <c r="O27" i="14" s="1"/>
  <c r="J27" i="14"/>
  <c r="L26" i="14"/>
  <c r="O26" i="14" s="1"/>
  <c r="J26" i="14"/>
  <c r="J25" i="14"/>
  <c r="D8" i="14"/>
  <c r="C397" i="13"/>
  <c r="N449" i="13"/>
  <c r="N448" i="13"/>
  <c r="N447" i="13"/>
  <c r="L438" i="13"/>
  <c r="O438" i="13" s="1"/>
  <c r="K438" i="13"/>
  <c r="J438" i="13"/>
  <c r="L437" i="13"/>
  <c r="O437" i="13" s="1"/>
  <c r="K437" i="13"/>
  <c r="J437" i="13"/>
  <c r="L436" i="13"/>
  <c r="O436" i="13" s="1"/>
  <c r="K436" i="13"/>
  <c r="J436" i="13"/>
  <c r="L435" i="13"/>
  <c r="O435" i="13" s="1"/>
  <c r="K435" i="13"/>
  <c r="J435" i="13"/>
  <c r="O429" i="13"/>
  <c r="M428" i="13"/>
  <c r="L428" i="13"/>
  <c r="M422" i="13"/>
  <c r="O422" i="13" s="1"/>
  <c r="K422" i="13"/>
  <c r="M421" i="13"/>
  <c r="O421" i="13" s="1"/>
  <c r="K421" i="13"/>
  <c r="M420" i="13"/>
  <c r="O420" i="13" s="1"/>
  <c r="K420" i="13"/>
  <c r="M419" i="13"/>
  <c r="O419" i="13" s="1"/>
  <c r="K419" i="13"/>
  <c r="M418" i="13"/>
  <c r="O418" i="13" s="1"/>
  <c r="K418" i="13"/>
  <c r="K417" i="13"/>
  <c r="K416" i="13"/>
  <c r="K415" i="13"/>
  <c r="K414" i="13"/>
  <c r="K413" i="13"/>
  <c r="K412" i="13"/>
  <c r="L406" i="13"/>
  <c r="O406" i="13" s="1"/>
  <c r="J406" i="13"/>
  <c r="L405" i="13"/>
  <c r="O405" i="13" s="1"/>
  <c r="J405" i="13"/>
  <c r="L404" i="13"/>
  <c r="O404" i="13" s="1"/>
  <c r="J404" i="13"/>
  <c r="L403" i="13"/>
  <c r="O403" i="13" s="1"/>
  <c r="J403" i="13"/>
  <c r="J402" i="13"/>
  <c r="C335" i="13"/>
  <c r="N387" i="13"/>
  <c r="N386" i="13"/>
  <c r="N385" i="13"/>
  <c r="L376" i="13"/>
  <c r="O376" i="13" s="1"/>
  <c r="K376" i="13"/>
  <c r="J376" i="13"/>
  <c r="L375" i="13"/>
  <c r="O375" i="13" s="1"/>
  <c r="K375" i="13"/>
  <c r="J375" i="13"/>
  <c r="L374" i="13"/>
  <c r="O374" i="13" s="1"/>
  <c r="K374" i="13"/>
  <c r="J374" i="13"/>
  <c r="L373" i="13"/>
  <c r="O373" i="13" s="1"/>
  <c r="O377" i="13" s="1"/>
  <c r="L340" i="13" s="1"/>
  <c r="O340" i="13" s="1"/>
  <c r="K373" i="13"/>
  <c r="J373" i="13"/>
  <c r="O367" i="13"/>
  <c r="M366" i="13"/>
  <c r="L366" i="13"/>
  <c r="M360" i="13"/>
  <c r="O360" i="13" s="1"/>
  <c r="K360" i="13"/>
  <c r="M359" i="13"/>
  <c r="O359" i="13" s="1"/>
  <c r="K359" i="13"/>
  <c r="M358" i="13"/>
  <c r="O358" i="13" s="1"/>
  <c r="K358" i="13"/>
  <c r="M357" i="13"/>
  <c r="O357" i="13" s="1"/>
  <c r="K357" i="13"/>
  <c r="M356" i="13"/>
  <c r="O356" i="13" s="1"/>
  <c r="K356" i="13"/>
  <c r="M355" i="13"/>
  <c r="O355" i="13" s="1"/>
  <c r="K355" i="13"/>
  <c r="M354" i="13"/>
  <c r="O354" i="13" s="1"/>
  <c r="K354" i="13"/>
  <c r="M353" i="13"/>
  <c r="O353" i="13" s="1"/>
  <c r="K353" i="13"/>
  <c r="M352" i="13"/>
  <c r="O352" i="13" s="1"/>
  <c r="K352" i="13"/>
  <c r="M351" i="13"/>
  <c r="O351" i="13" s="1"/>
  <c r="K351" i="13"/>
  <c r="K350" i="13"/>
  <c r="L344" i="13"/>
  <c r="O344" i="13" s="1"/>
  <c r="J344" i="13"/>
  <c r="L343" i="13"/>
  <c r="O343" i="13" s="1"/>
  <c r="J343" i="13"/>
  <c r="L342" i="13"/>
  <c r="O342" i="13" s="1"/>
  <c r="J342" i="13"/>
  <c r="L341" i="13"/>
  <c r="O341" i="13" s="1"/>
  <c r="J341" i="13"/>
  <c r="J340" i="13"/>
  <c r="C272" i="13"/>
  <c r="N325" i="13"/>
  <c r="N324" i="13"/>
  <c r="N323" i="13"/>
  <c r="L314" i="13"/>
  <c r="O314" i="13" s="1"/>
  <c r="K314" i="13"/>
  <c r="J314" i="13"/>
  <c r="L313" i="13"/>
  <c r="O313" i="13" s="1"/>
  <c r="K313" i="13"/>
  <c r="J313" i="13"/>
  <c r="L312" i="13"/>
  <c r="O312" i="13" s="1"/>
  <c r="K312" i="13"/>
  <c r="J312" i="13"/>
  <c r="L311" i="13"/>
  <c r="O311" i="13" s="1"/>
  <c r="O315" i="13" s="1"/>
  <c r="L277" i="13" s="1"/>
  <c r="K311" i="13"/>
  <c r="J311" i="13"/>
  <c r="O305" i="13"/>
  <c r="M298" i="13"/>
  <c r="O298" i="13" s="1"/>
  <c r="K298" i="13"/>
  <c r="M297" i="13"/>
  <c r="O297" i="13" s="1"/>
  <c r="K297" i="13"/>
  <c r="M296" i="13"/>
  <c r="O296" i="13" s="1"/>
  <c r="K296" i="13"/>
  <c r="M295" i="13"/>
  <c r="O295" i="13" s="1"/>
  <c r="K295" i="13"/>
  <c r="M294" i="13"/>
  <c r="O294" i="13" s="1"/>
  <c r="K294" i="13"/>
  <c r="M293" i="13"/>
  <c r="O293" i="13" s="1"/>
  <c r="K293" i="13"/>
  <c r="M292" i="13"/>
  <c r="O292" i="13" s="1"/>
  <c r="K292" i="13"/>
  <c r="M291" i="13"/>
  <c r="O291" i="13" s="1"/>
  <c r="K291" i="13"/>
  <c r="M290" i="13"/>
  <c r="O290" i="13" s="1"/>
  <c r="K290" i="13"/>
  <c r="K289" i="13"/>
  <c r="K288" i="13"/>
  <c r="K287" i="13"/>
  <c r="L281" i="13"/>
  <c r="O281" i="13" s="1"/>
  <c r="J281" i="13"/>
  <c r="L280" i="13"/>
  <c r="O280" i="13" s="1"/>
  <c r="J280" i="13"/>
  <c r="L279" i="13"/>
  <c r="O279" i="13" s="1"/>
  <c r="J279" i="13"/>
  <c r="L278" i="13"/>
  <c r="O278" i="13" s="1"/>
  <c r="J278" i="13"/>
  <c r="J277" i="13"/>
  <c r="C209" i="13"/>
  <c r="N262" i="13"/>
  <c r="N261" i="13"/>
  <c r="N260" i="13"/>
  <c r="L251" i="13"/>
  <c r="O251" i="13" s="1"/>
  <c r="K251" i="13"/>
  <c r="J251" i="13"/>
  <c r="L250" i="13"/>
  <c r="O250" i="13" s="1"/>
  <c r="K250" i="13"/>
  <c r="J250" i="13"/>
  <c r="L249" i="13"/>
  <c r="O249" i="13" s="1"/>
  <c r="K249" i="13"/>
  <c r="J249" i="13"/>
  <c r="L248" i="13"/>
  <c r="O248" i="13" s="1"/>
  <c r="O252" i="13" s="1"/>
  <c r="L214" i="13" s="1"/>
  <c r="K248" i="13"/>
  <c r="J248" i="13"/>
  <c r="O242" i="13"/>
  <c r="M235" i="13"/>
  <c r="O235" i="13" s="1"/>
  <c r="K235" i="13"/>
  <c r="M234" i="13"/>
  <c r="O234" i="13" s="1"/>
  <c r="K234" i="13"/>
  <c r="M233" i="13"/>
  <c r="O233" i="13" s="1"/>
  <c r="K233" i="13"/>
  <c r="M232" i="13"/>
  <c r="O232" i="13" s="1"/>
  <c r="K232" i="13"/>
  <c r="M231" i="13"/>
  <c r="O231" i="13" s="1"/>
  <c r="K231" i="13"/>
  <c r="M230" i="13"/>
  <c r="O230" i="13" s="1"/>
  <c r="K230" i="13"/>
  <c r="M229" i="13"/>
  <c r="O229" i="13" s="1"/>
  <c r="K229" i="13"/>
  <c r="M228" i="13"/>
  <c r="O228" i="13" s="1"/>
  <c r="K228" i="13"/>
  <c r="K227" i="13"/>
  <c r="K226" i="13"/>
  <c r="K225" i="13"/>
  <c r="K224" i="13"/>
  <c r="L218" i="13"/>
  <c r="O218" i="13" s="1"/>
  <c r="J218" i="13"/>
  <c r="L217" i="13"/>
  <c r="O217" i="13" s="1"/>
  <c r="J217" i="13"/>
  <c r="L216" i="13"/>
  <c r="O216" i="13" s="1"/>
  <c r="J216" i="13"/>
  <c r="L215" i="13"/>
  <c r="O215" i="13" s="1"/>
  <c r="J215" i="13"/>
  <c r="J214" i="13"/>
  <c r="C146" i="13"/>
  <c r="N199" i="13"/>
  <c r="N198" i="13"/>
  <c r="N197" i="13"/>
  <c r="L188" i="13"/>
  <c r="O188" i="13" s="1"/>
  <c r="K188" i="13"/>
  <c r="J188" i="13"/>
  <c r="L187" i="13"/>
  <c r="O187" i="13" s="1"/>
  <c r="K187" i="13"/>
  <c r="J187" i="13"/>
  <c r="L186" i="13"/>
  <c r="O186" i="13" s="1"/>
  <c r="K186" i="13"/>
  <c r="J186" i="13"/>
  <c r="L185" i="13"/>
  <c r="O185" i="13" s="1"/>
  <c r="K185" i="13"/>
  <c r="J185" i="13"/>
  <c r="O179" i="13"/>
  <c r="M178" i="13"/>
  <c r="L178" i="13"/>
  <c r="M172" i="13"/>
  <c r="O172" i="13" s="1"/>
  <c r="K172" i="13"/>
  <c r="M171" i="13"/>
  <c r="O171" i="13" s="1"/>
  <c r="K171" i="13"/>
  <c r="M170" i="13"/>
  <c r="O170" i="13" s="1"/>
  <c r="K170" i="13"/>
  <c r="M169" i="13"/>
  <c r="O169" i="13" s="1"/>
  <c r="K169" i="13"/>
  <c r="M168" i="13"/>
  <c r="O168" i="13" s="1"/>
  <c r="K168" i="13"/>
  <c r="M167" i="13"/>
  <c r="O167" i="13" s="1"/>
  <c r="K167" i="13"/>
  <c r="M166" i="13"/>
  <c r="O166" i="13" s="1"/>
  <c r="K166" i="13"/>
  <c r="M165" i="13"/>
  <c r="O165" i="13" s="1"/>
  <c r="K165" i="13"/>
  <c r="K164" i="13"/>
  <c r="K163" i="13"/>
  <c r="K162" i="13"/>
  <c r="K161" i="13"/>
  <c r="L155" i="13"/>
  <c r="O155" i="13" s="1"/>
  <c r="J155" i="13"/>
  <c r="L154" i="13"/>
  <c r="O154" i="13" s="1"/>
  <c r="J154" i="13"/>
  <c r="L153" i="13"/>
  <c r="O153" i="13" s="1"/>
  <c r="J153" i="13"/>
  <c r="L152" i="13"/>
  <c r="O152" i="13" s="1"/>
  <c r="J152" i="13"/>
  <c r="J151" i="13"/>
  <c r="C83" i="13"/>
  <c r="N136" i="13"/>
  <c r="N135" i="13"/>
  <c r="N134" i="13"/>
  <c r="L125" i="13"/>
  <c r="O125" i="13" s="1"/>
  <c r="K125" i="13"/>
  <c r="J125" i="13"/>
  <c r="L124" i="13"/>
  <c r="O124" i="13" s="1"/>
  <c r="K124" i="13"/>
  <c r="J124" i="13"/>
  <c r="L123" i="13"/>
  <c r="O123" i="13" s="1"/>
  <c r="K123" i="13"/>
  <c r="J123" i="13"/>
  <c r="L122" i="13"/>
  <c r="O122" i="13" s="1"/>
  <c r="O126" i="13" s="1"/>
  <c r="L88" i="13" s="1"/>
  <c r="O88" i="13" s="1"/>
  <c r="K122" i="13"/>
  <c r="J122" i="13"/>
  <c r="O116" i="13"/>
  <c r="M115" i="13"/>
  <c r="L115" i="13"/>
  <c r="M109" i="13"/>
  <c r="O109" i="13" s="1"/>
  <c r="K109" i="13"/>
  <c r="M108" i="13"/>
  <c r="O108" i="13" s="1"/>
  <c r="K108" i="13"/>
  <c r="M107" i="13"/>
  <c r="O107" i="13" s="1"/>
  <c r="K107" i="13"/>
  <c r="M106" i="13"/>
  <c r="O106" i="13" s="1"/>
  <c r="K106" i="13"/>
  <c r="M105" i="13"/>
  <c r="O105" i="13" s="1"/>
  <c r="K105" i="13"/>
  <c r="M104" i="13"/>
  <c r="O104" i="13" s="1"/>
  <c r="K104" i="13"/>
  <c r="M103" i="13"/>
  <c r="O103" i="13" s="1"/>
  <c r="K103" i="13"/>
  <c r="M102" i="13"/>
  <c r="O102" i="13" s="1"/>
  <c r="K102" i="13"/>
  <c r="K101" i="13"/>
  <c r="K100" i="13"/>
  <c r="K99" i="13"/>
  <c r="K98" i="13"/>
  <c r="L92" i="13"/>
  <c r="O92" i="13" s="1"/>
  <c r="J92" i="13"/>
  <c r="L91" i="13"/>
  <c r="O91" i="13" s="1"/>
  <c r="J91" i="13"/>
  <c r="L90" i="13"/>
  <c r="O90" i="13" s="1"/>
  <c r="J90" i="13"/>
  <c r="L89" i="13"/>
  <c r="O89" i="13" s="1"/>
  <c r="J89" i="13"/>
  <c r="J88" i="13"/>
  <c r="C20" i="13"/>
  <c r="N73" i="13"/>
  <c r="N72" i="13"/>
  <c r="N71" i="13"/>
  <c r="L62" i="13"/>
  <c r="O62" i="13" s="1"/>
  <c r="K62" i="13"/>
  <c r="J62" i="13"/>
  <c r="L61" i="13"/>
  <c r="O61" i="13" s="1"/>
  <c r="K61" i="13"/>
  <c r="J61" i="13"/>
  <c r="L60" i="13"/>
  <c r="O60" i="13" s="1"/>
  <c r="K60" i="13"/>
  <c r="J60" i="13"/>
  <c r="L59" i="13"/>
  <c r="O59" i="13" s="1"/>
  <c r="O63" i="13" s="1"/>
  <c r="L25" i="13" s="1"/>
  <c r="O25" i="13" s="1"/>
  <c r="K59" i="13"/>
  <c r="J59" i="13"/>
  <c r="O53" i="13"/>
  <c r="M52" i="13"/>
  <c r="L52" i="13"/>
  <c r="M46" i="13"/>
  <c r="O46" i="13" s="1"/>
  <c r="K46" i="13"/>
  <c r="M45" i="13"/>
  <c r="O45" i="13" s="1"/>
  <c r="K45" i="13"/>
  <c r="M44" i="13"/>
  <c r="O44" i="13" s="1"/>
  <c r="K44" i="13"/>
  <c r="M43" i="13"/>
  <c r="O43" i="13" s="1"/>
  <c r="K43" i="13"/>
  <c r="M42" i="13"/>
  <c r="O42" i="13" s="1"/>
  <c r="K42" i="13"/>
  <c r="M41" i="13"/>
  <c r="O41" i="13" s="1"/>
  <c r="K41" i="13"/>
  <c r="M40" i="13"/>
  <c r="O40" i="13" s="1"/>
  <c r="K40" i="13"/>
  <c r="K39" i="13"/>
  <c r="K38" i="13"/>
  <c r="K37" i="13"/>
  <c r="K36" i="13"/>
  <c r="K35" i="13"/>
  <c r="L29" i="13"/>
  <c r="O29" i="13" s="1"/>
  <c r="J29" i="13"/>
  <c r="L28" i="13"/>
  <c r="O28" i="13" s="1"/>
  <c r="J28" i="13"/>
  <c r="L27" i="13"/>
  <c r="O27" i="13" s="1"/>
  <c r="J27" i="13"/>
  <c r="L26" i="13"/>
  <c r="O26" i="13" s="1"/>
  <c r="J26" i="13"/>
  <c r="J25" i="13"/>
  <c r="D8" i="13"/>
  <c r="H234" i="1"/>
  <c r="H235" i="1"/>
  <c r="H164" i="1"/>
  <c r="H165" i="1"/>
  <c r="H166" i="1"/>
  <c r="H168" i="1"/>
  <c r="H169" i="1"/>
  <c r="H170" i="1"/>
  <c r="H171" i="1"/>
  <c r="H172" i="1"/>
  <c r="H173" i="1"/>
  <c r="H174" i="1"/>
  <c r="H175" i="1"/>
  <c r="H177" i="1"/>
  <c r="H178" i="1"/>
  <c r="H185" i="1"/>
  <c r="H186" i="1"/>
  <c r="H187" i="1"/>
  <c r="H190" i="1"/>
  <c r="H195" i="1"/>
  <c r="H196" i="1"/>
  <c r="H197" i="1"/>
  <c r="H198" i="1"/>
  <c r="H199" i="1"/>
  <c r="H202" i="1"/>
  <c r="H203" i="1"/>
  <c r="H204" i="1"/>
  <c r="H205" i="1"/>
  <c r="H206" i="1"/>
  <c r="H207" i="1"/>
  <c r="H208" i="1"/>
  <c r="H209" i="1"/>
  <c r="H210" i="1"/>
  <c r="H216" i="1"/>
  <c r="H217" i="1"/>
  <c r="H218" i="1"/>
  <c r="C1739" i="12"/>
  <c r="N1792" i="12"/>
  <c r="N1791" i="12"/>
  <c r="N1790" i="12"/>
  <c r="L1781" i="12"/>
  <c r="O1781" i="12" s="1"/>
  <c r="K1781" i="12"/>
  <c r="J1781" i="12"/>
  <c r="L1780" i="12"/>
  <c r="O1780" i="12" s="1"/>
  <c r="K1780" i="12"/>
  <c r="J1780" i="12"/>
  <c r="L1779" i="12"/>
  <c r="O1779" i="12" s="1"/>
  <c r="K1779" i="12"/>
  <c r="J1779" i="12"/>
  <c r="L1778" i="12"/>
  <c r="O1778" i="12" s="1"/>
  <c r="K1778" i="12"/>
  <c r="J1778" i="12"/>
  <c r="O1772" i="12"/>
  <c r="M1771" i="12"/>
  <c r="L1771" i="12"/>
  <c r="M1765" i="12"/>
  <c r="O1765" i="12" s="1"/>
  <c r="K1765" i="12"/>
  <c r="M1764" i="12"/>
  <c r="O1764" i="12" s="1"/>
  <c r="K1764" i="12"/>
  <c r="M1763" i="12"/>
  <c r="O1763" i="12" s="1"/>
  <c r="K1763" i="12"/>
  <c r="M1762" i="12"/>
  <c r="O1762" i="12" s="1"/>
  <c r="K1762" i="12"/>
  <c r="M1761" i="12"/>
  <c r="O1761" i="12" s="1"/>
  <c r="K1761" i="12"/>
  <c r="M1760" i="12"/>
  <c r="O1760" i="12" s="1"/>
  <c r="K1760" i="12"/>
  <c r="M1759" i="12"/>
  <c r="O1759" i="12" s="1"/>
  <c r="K1759" i="12"/>
  <c r="M1758" i="12"/>
  <c r="O1758" i="12" s="1"/>
  <c r="K1758" i="12"/>
  <c r="M1757" i="12"/>
  <c r="O1757" i="12" s="1"/>
  <c r="K1757" i="12"/>
  <c r="M1756" i="12"/>
  <c r="O1756" i="12" s="1"/>
  <c r="K1756" i="12"/>
  <c r="M1755" i="12"/>
  <c r="O1755" i="12" s="1"/>
  <c r="K1755" i="12"/>
  <c r="K1754" i="12"/>
  <c r="L1748" i="12"/>
  <c r="O1748" i="12" s="1"/>
  <c r="J1748" i="12"/>
  <c r="L1747" i="12"/>
  <c r="O1747" i="12" s="1"/>
  <c r="J1747" i="12"/>
  <c r="L1746" i="12"/>
  <c r="O1746" i="12" s="1"/>
  <c r="J1746" i="12"/>
  <c r="L1745" i="12"/>
  <c r="O1745" i="12" s="1"/>
  <c r="J1745" i="12"/>
  <c r="J1744" i="12"/>
  <c r="C1675" i="12"/>
  <c r="N1728" i="12"/>
  <c r="N1727" i="12"/>
  <c r="N1726" i="12"/>
  <c r="L1717" i="12"/>
  <c r="O1717" i="12" s="1"/>
  <c r="K1717" i="12"/>
  <c r="J1717" i="12"/>
  <c r="L1716" i="12"/>
  <c r="O1716" i="12" s="1"/>
  <c r="K1716" i="12"/>
  <c r="J1716" i="12"/>
  <c r="L1715" i="12"/>
  <c r="O1715" i="12" s="1"/>
  <c r="K1715" i="12"/>
  <c r="J1715" i="12"/>
  <c r="L1714" i="12"/>
  <c r="O1714" i="12" s="1"/>
  <c r="K1714" i="12"/>
  <c r="J1714" i="12"/>
  <c r="O1708" i="12"/>
  <c r="M1707" i="12"/>
  <c r="L1707" i="12"/>
  <c r="M1701" i="12"/>
  <c r="O1701" i="12" s="1"/>
  <c r="K1701" i="12"/>
  <c r="M1700" i="12"/>
  <c r="O1700" i="12" s="1"/>
  <c r="K1700" i="12"/>
  <c r="M1699" i="12"/>
  <c r="O1699" i="12" s="1"/>
  <c r="K1699" i="12"/>
  <c r="K1698" i="12"/>
  <c r="K1697" i="12"/>
  <c r="K1696" i="12"/>
  <c r="K1695" i="12"/>
  <c r="K1694" i="12"/>
  <c r="K1693" i="12"/>
  <c r="K1692" i="12"/>
  <c r="K1691" i="12"/>
  <c r="K1690" i="12"/>
  <c r="L1684" i="12"/>
  <c r="O1684" i="12" s="1"/>
  <c r="J1684" i="12"/>
  <c r="L1683" i="12"/>
  <c r="O1683" i="12" s="1"/>
  <c r="J1683" i="12"/>
  <c r="L1682" i="12"/>
  <c r="O1682" i="12" s="1"/>
  <c r="J1682" i="12"/>
  <c r="L1681" i="12"/>
  <c r="O1681" i="12" s="1"/>
  <c r="J1681" i="12"/>
  <c r="J1680" i="12"/>
  <c r="C1611" i="12"/>
  <c r="N1664" i="12"/>
  <c r="N1663" i="12"/>
  <c r="N1662" i="12"/>
  <c r="L1653" i="12"/>
  <c r="O1653" i="12" s="1"/>
  <c r="K1653" i="12"/>
  <c r="J1653" i="12"/>
  <c r="L1652" i="12"/>
  <c r="O1652" i="12" s="1"/>
  <c r="K1652" i="12"/>
  <c r="J1652" i="12"/>
  <c r="L1651" i="12"/>
  <c r="O1651" i="12" s="1"/>
  <c r="K1651" i="12"/>
  <c r="J1651" i="12"/>
  <c r="L1650" i="12"/>
  <c r="O1650" i="12" s="1"/>
  <c r="O1654" i="12" s="1"/>
  <c r="L1616" i="12" s="1"/>
  <c r="O1616" i="12" s="1"/>
  <c r="K1650" i="12"/>
  <c r="J1650" i="12"/>
  <c r="O1644" i="12"/>
  <c r="M1643" i="12"/>
  <c r="L1643" i="12"/>
  <c r="M1637" i="12"/>
  <c r="O1637" i="12" s="1"/>
  <c r="K1637" i="12"/>
  <c r="M1636" i="12"/>
  <c r="O1636" i="12" s="1"/>
  <c r="K1636" i="12"/>
  <c r="M1635" i="12"/>
  <c r="O1635" i="12" s="1"/>
  <c r="K1635" i="12"/>
  <c r="M1634" i="12"/>
  <c r="O1634" i="12" s="1"/>
  <c r="K1634" i="12"/>
  <c r="M1633" i="12"/>
  <c r="O1633" i="12" s="1"/>
  <c r="K1633" i="12"/>
  <c r="M1632" i="12"/>
  <c r="O1632" i="12" s="1"/>
  <c r="K1632" i="12"/>
  <c r="M1631" i="12"/>
  <c r="O1631" i="12" s="1"/>
  <c r="K1631" i="12"/>
  <c r="M1630" i="12"/>
  <c r="O1630" i="12" s="1"/>
  <c r="K1630" i="12"/>
  <c r="M1629" i="12"/>
  <c r="O1629" i="12" s="1"/>
  <c r="K1629" i="12"/>
  <c r="M1628" i="12"/>
  <c r="O1628" i="12" s="1"/>
  <c r="K1628" i="12"/>
  <c r="M1627" i="12"/>
  <c r="O1627" i="12" s="1"/>
  <c r="K1627" i="12"/>
  <c r="K1626" i="12"/>
  <c r="L1620" i="12"/>
  <c r="O1620" i="12" s="1"/>
  <c r="J1620" i="12"/>
  <c r="L1619" i="12"/>
  <c r="O1619" i="12" s="1"/>
  <c r="J1619" i="12"/>
  <c r="L1618" i="12"/>
  <c r="O1618" i="12" s="1"/>
  <c r="J1618" i="12"/>
  <c r="L1617" i="12"/>
  <c r="O1617" i="12" s="1"/>
  <c r="J1617" i="12"/>
  <c r="J1616" i="12"/>
  <c r="C1547" i="12"/>
  <c r="N1600" i="12"/>
  <c r="N1599" i="12"/>
  <c r="N1598" i="12"/>
  <c r="L1589" i="12"/>
  <c r="O1589" i="12" s="1"/>
  <c r="K1589" i="12"/>
  <c r="J1589" i="12"/>
  <c r="L1588" i="12"/>
  <c r="O1588" i="12" s="1"/>
  <c r="K1588" i="12"/>
  <c r="J1588" i="12"/>
  <c r="L1587" i="12"/>
  <c r="O1587" i="12" s="1"/>
  <c r="K1587" i="12"/>
  <c r="J1587" i="12"/>
  <c r="L1586" i="12"/>
  <c r="O1586" i="12" s="1"/>
  <c r="K1586" i="12"/>
  <c r="J1586" i="12"/>
  <c r="O1580" i="12"/>
  <c r="M1579" i="12"/>
  <c r="L1579" i="12"/>
  <c r="M1573" i="12"/>
  <c r="O1573" i="12" s="1"/>
  <c r="K1573" i="12"/>
  <c r="M1572" i="12"/>
  <c r="O1572" i="12" s="1"/>
  <c r="K1572" i="12"/>
  <c r="M1571" i="12"/>
  <c r="O1571" i="12" s="1"/>
  <c r="K1571" i="12"/>
  <c r="M1570" i="12"/>
  <c r="O1570" i="12" s="1"/>
  <c r="K1570" i="12"/>
  <c r="K1569" i="12"/>
  <c r="K1568" i="12"/>
  <c r="K1567" i="12"/>
  <c r="K1566" i="12"/>
  <c r="K1565" i="12"/>
  <c r="K1564" i="12"/>
  <c r="K1563" i="12"/>
  <c r="K1562" i="12"/>
  <c r="L1556" i="12"/>
  <c r="O1556" i="12" s="1"/>
  <c r="J1556" i="12"/>
  <c r="L1555" i="12"/>
  <c r="O1555" i="12" s="1"/>
  <c r="J1555" i="12"/>
  <c r="L1554" i="12"/>
  <c r="O1554" i="12" s="1"/>
  <c r="J1554" i="12"/>
  <c r="L1553" i="12"/>
  <c r="O1553" i="12" s="1"/>
  <c r="J1553" i="12"/>
  <c r="J1552" i="12"/>
  <c r="C1483" i="12"/>
  <c r="N1536" i="12"/>
  <c r="N1535" i="12"/>
  <c r="N1534" i="12"/>
  <c r="L1525" i="12"/>
  <c r="O1525" i="12" s="1"/>
  <c r="K1525" i="12"/>
  <c r="J1525" i="12"/>
  <c r="L1524" i="12"/>
  <c r="O1524" i="12" s="1"/>
  <c r="K1524" i="12"/>
  <c r="J1524" i="12"/>
  <c r="L1523" i="12"/>
  <c r="O1523" i="12" s="1"/>
  <c r="K1523" i="12"/>
  <c r="J1523" i="12"/>
  <c r="L1522" i="12"/>
  <c r="K1522" i="12"/>
  <c r="J1522" i="12"/>
  <c r="O1516" i="12"/>
  <c r="M1515" i="12"/>
  <c r="L1515" i="12"/>
  <c r="K1509" i="12"/>
  <c r="K1508" i="12"/>
  <c r="K1507" i="12"/>
  <c r="K1506" i="12"/>
  <c r="K1505" i="12"/>
  <c r="K1504" i="12"/>
  <c r="K1503" i="12"/>
  <c r="K1502" i="12"/>
  <c r="K1501" i="12"/>
  <c r="K1500" i="12"/>
  <c r="K1499" i="12"/>
  <c r="K1498" i="12"/>
  <c r="L1492" i="12"/>
  <c r="O1492" i="12" s="1"/>
  <c r="J1492" i="12"/>
  <c r="L1491" i="12"/>
  <c r="O1491" i="12" s="1"/>
  <c r="J1491" i="12"/>
  <c r="L1490" i="12"/>
  <c r="O1490" i="12" s="1"/>
  <c r="J1490" i="12"/>
  <c r="L1489" i="12"/>
  <c r="O1489" i="12" s="1"/>
  <c r="J1489" i="12"/>
  <c r="J1488" i="12"/>
  <c r="C1419" i="12"/>
  <c r="N1472" i="12"/>
  <c r="N1471" i="12"/>
  <c r="N1470" i="12"/>
  <c r="L1461" i="12"/>
  <c r="O1461" i="12" s="1"/>
  <c r="K1461" i="12"/>
  <c r="J1461" i="12"/>
  <c r="L1460" i="12"/>
  <c r="O1460" i="12" s="1"/>
  <c r="K1460" i="12"/>
  <c r="J1460" i="12"/>
  <c r="L1459" i="12"/>
  <c r="O1459" i="12" s="1"/>
  <c r="K1459" i="12"/>
  <c r="J1459" i="12"/>
  <c r="L1458" i="12"/>
  <c r="O1458" i="12" s="1"/>
  <c r="K1458" i="12"/>
  <c r="J1458" i="12"/>
  <c r="O1452" i="12"/>
  <c r="M1451" i="12"/>
  <c r="L1451" i="12"/>
  <c r="M1445" i="12"/>
  <c r="O1445" i="12" s="1"/>
  <c r="K1445" i="12"/>
  <c r="M1444" i="12"/>
  <c r="O1444" i="12" s="1"/>
  <c r="K1444" i="12"/>
  <c r="M1443" i="12"/>
  <c r="O1443" i="12" s="1"/>
  <c r="K1443" i="12"/>
  <c r="M1442" i="12"/>
  <c r="O1442" i="12" s="1"/>
  <c r="K1442" i="12"/>
  <c r="M1441" i="12"/>
  <c r="O1441" i="12" s="1"/>
  <c r="K1441" i="12"/>
  <c r="M1440" i="12"/>
  <c r="O1440" i="12" s="1"/>
  <c r="K1440" i="12"/>
  <c r="M1439" i="12"/>
  <c r="O1439" i="12" s="1"/>
  <c r="K1439" i="12"/>
  <c r="M1438" i="12"/>
  <c r="O1438" i="12" s="1"/>
  <c r="K1438" i="12"/>
  <c r="M1437" i="12"/>
  <c r="O1437" i="12" s="1"/>
  <c r="K1437" i="12"/>
  <c r="M1436" i="12"/>
  <c r="O1436" i="12" s="1"/>
  <c r="K1436" i="12"/>
  <c r="K1435" i="12"/>
  <c r="K1434" i="12"/>
  <c r="L1428" i="12"/>
  <c r="O1428" i="12" s="1"/>
  <c r="J1428" i="12"/>
  <c r="L1427" i="12"/>
  <c r="O1427" i="12" s="1"/>
  <c r="J1427" i="12"/>
  <c r="L1426" i="12"/>
  <c r="O1426" i="12" s="1"/>
  <c r="J1426" i="12"/>
  <c r="L1425" i="12"/>
  <c r="O1425" i="12" s="1"/>
  <c r="J1425" i="12"/>
  <c r="J1424" i="12"/>
  <c r="C1355" i="12"/>
  <c r="N1408" i="12"/>
  <c r="N1407" i="12"/>
  <c r="N1406" i="12"/>
  <c r="L1397" i="12"/>
  <c r="O1397" i="12" s="1"/>
  <c r="K1397" i="12"/>
  <c r="J1397" i="12"/>
  <c r="L1396" i="12"/>
  <c r="O1396" i="12" s="1"/>
  <c r="K1396" i="12"/>
  <c r="J1396" i="12"/>
  <c r="L1395" i="12"/>
  <c r="O1395" i="12" s="1"/>
  <c r="K1395" i="12"/>
  <c r="J1395" i="12"/>
  <c r="L1394" i="12"/>
  <c r="O1394" i="12" s="1"/>
  <c r="K1394" i="12"/>
  <c r="J1394" i="12"/>
  <c r="O1388" i="12"/>
  <c r="M1387" i="12"/>
  <c r="L1387" i="12"/>
  <c r="M1381" i="12"/>
  <c r="O1381" i="12" s="1"/>
  <c r="K1381" i="12"/>
  <c r="M1380" i="12"/>
  <c r="O1380" i="12" s="1"/>
  <c r="K1380" i="12"/>
  <c r="M1379" i="12"/>
  <c r="O1379" i="12" s="1"/>
  <c r="K1379" i="12"/>
  <c r="M1378" i="12"/>
  <c r="O1378" i="12" s="1"/>
  <c r="K1378" i="12"/>
  <c r="M1377" i="12"/>
  <c r="O1377" i="12" s="1"/>
  <c r="K1377" i="12"/>
  <c r="M1376" i="12"/>
  <c r="O1376" i="12" s="1"/>
  <c r="K1376" i="12"/>
  <c r="M1375" i="12"/>
  <c r="O1375" i="12" s="1"/>
  <c r="K1375" i="12"/>
  <c r="M1374" i="12"/>
  <c r="O1374" i="12" s="1"/>
  <c r="K1374" i="12"/>
  <c r="M1373" i="12"/>
  <c r="O1373" i="12" s="1"/>
  <c r="K1373" i="12"/>
  <c r="M1372" i="12"/>
  <c r="O1372" i="12" s="1"/>
  <c r="K1372" i="12"/>
  <c r="K1371" i="12"/>
  <c r="K1370" i="12"/>
  <c r="L1364" i="12"/>
  <c r="O1364" i="12" s="1"/>
  <c r="J1364" i="12"/>
  <c r="L1363" i="12"/>
  <c r="O1363" i="12" s="1"/>
  <c r="J1363" i="12"/>
  <c r="L1362" i="12"/>
  <c r="O1362" i="12" s="1"/>
  <c r="J1362" i="12"/>
  <c r="L1361" i="12"/>
  <c r="O1361" i="12" s="1"/>
  <c r="J1361" i="12"/>
  <c r="J1360" i="12"/>
  <c r="C1291" i="12"/>
  <c r="N1344" i="12"/>
  <c r="N1343" i="12"/>
  <c r="N1342" i="12"/>
  <c r="L1333" i="12"/>
  <c r="O1333" i="12" s="1"/>
  <c r="K1333" i="12"/>
  <c r="J1333" i="12"/>
  <c r="L1332" i="12"/>
  <c r="O1332" i="12" s="1"/>
  <c r="K1332" i="12"/>
  <c r="J1332" i="12"/>
  <c r="L1331" i="12"/>
  <c r="O1331" i="12" s="1"/>
  <c r="K1331" i="12"/>
  <c r="J1331" i="12"/>
  <c r="L1330" i="12"/>
  <c r="O1330" i="12" s="1"/>
  <c r="K1330" i="12"/>
  <c r="J1330" i="12"/>
  <c r="O1324" i="12"/>
  <c r="M1323" i="12"/>
  <c r="L1323" i="12"/>
  <c r="M1317" i="12"/>
  <c r="O1317" i="12" s="1"/>
  <c r="K1317" i="12"/>
  <c r="M1316" i="12"/>
  <c r="O1316" i="12" s="1"/>
  <c r="K1316" i="12"/>
  <c r="M1315" i="12"/>
  <c r="O1315" i="12" s="1"/>
  <c r="K1315" i="12"/>
  <c r="M1314" i="12"/>
  <c r="O1314" i="12" s="1"/>
  <c r="K1314" i="12"/>
  <c r="M1313" i="12"/>
  <c r="O1313" i="12" s="1"/>
  <c r="K1313" i="12"/>
  <c r="M1312" i="12"/>
  <c r="O1312" i="12" s="1"/>
  <c r="K1312" i="12"/>
  <c r="M1311" i="12"/>
  <c r="O1311" i="12" s="1"/>
  <c r="K1311" i="12"/>
  <c r="M1310" i="12"/>
  <c r="O1310" i="12" s="1"/>
  <c r="K1310" i="12"/>
  <c r="M1309" i="12"/>
  <c r="O1309" i="12" s="1"/>
  <c r="K1309" i="12"/>
  <c r="M1308" i="12"/>
  <c r="O1308" i="12" s="1"/>
  <c r="K1308" i="12"/>
  <c r="K1307" i="12"/>
  <c r="K1306" i="12"/>
  <c r="L1300" i="12"/>
  <c r="O1300" i="12" s="1"/>
  <c r="J1300" i="12"/>
  <c r="L1299" i="12"/>
  <c r="O1299" i="12" s="1"/>
  <c r="J1299" i="12"/>
  <c r="L1298" i="12"/>
  <c r="O1298" i="12" s="1"/>
  <c r="J1298" i="12"/>
  <c r="L1297" i="12"/>
  <c r="O1297" i="12" s="1"/>
  <c r="J1297" i="12"/>
  <c r="J1296" i="12"/>
  <c r="C1163" i="12"/>
  <c r="C1227" i="12"/>
  <c r="N1280" i="12"/>
  <c r="N1279" i="12"/>
  <c r="N1278" i="12"/>
  <c r="L1269" i="12"/>
  <c r="O1269" i="12" s="1"/>
  <c r="K1269" i="12"/>
  <c r="J1269" i="12"/>
  <c r="L1268" i="12"/>
  <c r="O1268" i="12" s="1"/>
  <c r="K1268" i="12"/>
  <c r="J1268" i="12"/>
  <c r="L1267" i="12"/>
  <c r="O1267" i="12" s="1"/>
  <c r="K1267" i="12"/>
  <c r="J1267" i="12"/>
  <c r="L1266" i="12"/>
  <c r="O1266" i="12" s="1"/>
  <c r="O1270" i="12" s="1"/>
  <c r="L1232" i="12" s="1"/>
  <c r="O1232" i="12" s="1"/>
  <c r="K1266" i="12"/>
  <c r="J1266" i="12"/>
  <c r="O1260" i="12"/>
  <c r="M1259" i="12"/>
  <c r="L1259" i="12"/>
  <c r="M1253" i="12"/>
  <c r="O1253" i="12" s="1"/>
  <c r="K1253" i="12"/>
  <c r="M1252" i="12"/>
  <c r="O1252" i="12" s="1"/>
  <c r="K1252" i="12"/>
  <c r="M1251" i="12"/>
  <c r="O1251" i="12" s="1"/>
  <c r="K1251" i="12"/>
  <c r="M1250" i="12"/>
  <c r="O1250" i="12" s="1"/>
  <c r="K1250" i="12"/>
  <c r="M1249" i="12"/>
  <c r="O1249" i="12" s="1"/>
  <c r="K1249" i="12"/>
  <c r="M1248" i="12"/>
  <c r="O1248" i="12" s="1"/>
  <c r="K1248" i="12"/>
  <c r="M1247" i="12"/>
  <c r="O1247" i="12" s="1"/>
  <c r="K1247" i="12"/>
  <c r="M1246" i="12"/>
  <c r="O1246" i="12" s="1"/>
  <c r="K1246" i="12"/>
  <c r="M1245" i="12"/>
  <c r="O1245" i="12" s="1"/>
  <c r="K1245" i="12"/>
  <c r="M1244" i="12"/>
  <c r="O1244" i="12" s="1"/>
  <c r="K1244" i="12"/>
  <c r="K1243" i="12"/>
  <c r="K1242" i="12"/>
  <c r="L1236" i="12"/>
  <c r="O1236" i="12" s="1"/>
  <c r="J1236" i="12"/>
  <c r="L1235" i="12"/>
  <c r="O1235" i="12" s="1"/>
  <c r="J1235" i="12"/>
  <c r="L1234" i="12"/>
  <c r="O1234" i="12" s="1"/>
  <c r="J1234" i="12"/>
  <c r="L1233" i="12"/>
  <c r="O1233" i="12" s="1"/>
  <c r="J1233" i="12"/>
  <c r="J1232" i="12"/>
  <c r="N1216" i="12"/>
  <c r="N1215" i="12"/>
  <c r="N1214" i="12"/>
  <c r="L1205" i="12"/>
  <c r="O1205" i="12" s="1"/>
  <c r="K1205" i="12"/>
  <c r="J1205" i="12"/>
  <c r="L1204" i="12"/>
  <c r="O1204" i="12" s="1"/>
  <c r="K1204" i="12"/>
  <c r="J1204" i="12"/>
  <c r="L1203" i="12"/>
  <c r="O1203" i="12" s="1"/>
  <c r="K1203" i="12"/>
  <c r="J1203" i="12"/>
  <c r="L1202" i="12"/>
  <c r="O1202" i="12" s="1"/>
  <c r="K1202" i="12"/>
  <c r="J1202" i="12"/>
  <c r="O1196" i="12"/>
  <c r="M1195" i="12"/>
  <c r="L1195" i="12"/>
  <c r="M1189" i="12"/>
  <c r="O1189" i="12" s="1"/>
  <c r="K1189" i="12"/>
  <c r="M1188" i="12"/>
  <c r="O1188" i="12" s="1"/>
  <c r="K1188" i="12"/>
  <c r="M1187" i="12"/>
  <c r="O1187" i="12" s="1"/>
  <c r="K1187" i="12"/>
  <c r="M1186" i="12"/>
  <c r="O1186" i="12" s="1"/>
  <c r="K1186" i="12"/>
  <c r="M1185" i="12"/>
  <c r="O1185" i="12" s="1"/>
  <c r="K1185" i="12"/>
  <c r="M1184" i="12"/>
  <c r="O1184" i="12" s="1"/>
  <c r="K1184" i="12"/>
  <c r="M1183" i="12"/>
  <c r="O1183" i="12" s="1"/>
  <c r="K1183" i="12"/>
  <c r="M1182" i="12"/>
  <c r="O1182" i="12" s="1"/>
  <c r="K1182" i="12"/>
  <c r="M1181" i="12"/>
  <c r="O1181" i="12" s="1"/>
  <c r="K1181" i="12"/>
  <c r="M1180" i="12"/>
  <c r="O1180" i="12" s="1"/>
  <c r="K1180" i="12"/>
  <c r="K1179" i="12"/>
  <c r="K1178" i="12"/>
  <c r="L1172" i="12"/>
  <c r="O1172" i="12" s="1"/>
  <c r="J1172" i="12"/>
  <c r="L1171" i="12"/>
  <c r="O1171" i="12" s="1"/>
  <c r="J1171" i="12"/>
  <c r="L1170" i="12"/>
  <c r="O1170" i="12" s="1"/>
  <c r="J1170" i="12"/>
  <c r="L1169" i="12"/>
  <c r="O1169" i="12" s="1"/>
  <c r="J1169" i="12"/>
  <c r="J1168" i="12"/>
  <c r="C1099" i="12"/>
  <c r="N1152" i="12"/>
  <c r="N1151" i="12"/>
  <c r="N1150" i="12"/>
  <c r="L1141" i="12"/>
  <c r="O1141" i="12" s="1"/>
  <c r="K1141" i="12"/>
  <c r="J1141" i="12"/>
  <c r="L1140" i="12"/>
  <c r="O1140" i="12" s="1"/>
  <c r="K1140" i="12"/>
  <c r="J1140" i="12"/>
  <c r="L1139" i="12"/>
  <c r="O1139" i="12" s="1"/>
  <c r="K1139" i="12"/>
  <c r="J1139" i="12"/>
  <c r="L1138" i="12"/>
  <c r="O1138" i="12" s="1"/>
  <c r="K1138" i="12"/>
  <c r="J1138" i="12"/>
  <c r="O1132" i="12"/>
  <c r="M1131" i="12"/>
  <c r="L1131" i="12"/>
  <c r="M1125" i="12"/>
  <c r="O1125" i="12" s="1"/>
  <c r="K1125" i="12"/>
  <c r="M1124" i="12"/>
  <c r="O1124" i="12" s="1"/>
  <c r="K1124" i="12"/>
  <c r="M1123" i="12"/>
  <c r="O1123" i="12" s="1"/>
  <c r="K1123" i="12"/>
  <c r="M1122" i="12"/>
  <c r="O1122" i="12" s="1"/>
  <c r="K1122" i="12"/>
  <c r="M1121" i="12"/>
  <c r="O1121" i="12" s="1"/>
  <c r="K1121" i="12"/>
  <c r="M1120" i="12"/>
  <c r="O1120" i="12" s="1"/>
  <c r="K1120" i="12"/>
  <c r="M1119" i="12"/>
  <c r="O1119" i="12" s="1"/>
  <c r="K1119" i="12"/>
  <c r="M1118" i="12"/>
  <c r="O1118" i="12" s="1"/>
  <c r="K1118" i="12"/>
  <c r="M1117" i="12"/>
  <c r="O1117" i="12" s="1"/>
  <c r="K1117" i="12"/>
  <c r="M1116" i="12"/>
  <c r="O1116" i="12" s="1"/>
  <c r="K1116" i="12"/>
  <c r="K1115" i="12"/>
  <c r="K1114" i="12"/>
  <c r="L1108" i="12"/>
  <c r="O1108" i="12" s="1"/>
  <c r="J1108" i="12"/>
  <c r="L1107" i="12"/>
  <c r="O1107" i="12" s="1"/>
  <c r="J1107" i="12"/>
  <c r="L1106" i="12"/>
  <c r="O1106" i="12" s="1"/>
  <c r="J1106" i="12"/>
  <c r="L1105" i="12"/>
  <c r="O1105" i="12" s="1"/>
  <c r="J1105" i="12"/>
  <c r="J1104" i="12"/>
  <c r="C1035" i="12"/>
  <c r="N1088" i="12"/>
  <c r="N1087" i="12"/>
  <c r="N1086" i="12"/>
  <c r="L1077" i="12"/>
  <c r="O1077" i="12" s="1"/>
  <c r="K1077" i="12"/>
  <c r="J1077" i="12"/>
  <c r="L1076" i="12"/>
  <c r="O1076" i="12" s="1"/>
  <c r="K1076" i="12"/>
  <c r="J1076" i="12"/>
  <c r="L1075" i="12"/>
  <c r="O1075" i="12" s="1"/>
  <c r="K1075" i="12"/>
  <c r="J1075" i="12"/>
  <c r="L1074" i="12"/>
  <c r="O1074" i="12" s="1"/>
  <c r="O1078" i="12" s="1"/>
  <c r="O1040" i="12" s="1"/>
  <c r="K1074" i="12"/>
  <c r="J1074" i="12"/>
  <c r="O1068" i="12"/>
  <c r="M1067" i="12"/>
  <c r="L1067" i="12"/>
  <c r="M1061" i="12"/>
  <c r="O1061" i="12" s="1"/>
  <c r="K1061" i="12"/>
  <c r="M1060" i="12"/>
  <c r="O1060" i="12" s="1"/>
  <c r="K1060" i="12"/>
  <c r="M1059" i="12"/>
  <c r="O1059" i="12" s="1"/>
  <c r="K1059" i="12"/>
  <c r="M1058" i="12"/>
  <c r="O1058" i="12" s="1"/>
  <c r="K1058" i="12"/>
  <c r="M1057" i="12"/>
  <c r="O1057" i="12" s="1"/>
  <c r="K1057" i="12"/>
  <c r="M1056" i="12"/>
  <c r="O1056" i="12" s="1"/>
  <c r="K1056" i="12"/>
  <c r="M1055" i="12"/>
  <c r="O1055" i="12" s="1"/>
  <c r="K1055" i="12"/>
  <c r="M1054" i="12"/>
  <c r="O1054" i="12" s="1"/>
  <c r="K1054" i="12"/>
  <c r="M1053" i="12"/>
  <c r="O1053" i="12" s="1"/>
  <c r="K1053" i="12"/>
  <c r="M1052" i="12"/>
  <c r="O1052" i="12" s="1"/>
  <c r="K1052" i="12"/>
  <c r="K1051" i="12"/>
  <c r="K1050" i="12"/>
  <c r="L1044" i="12"/>
  <c r="O1044" i="12" s="1"/>
  <c r="J1044" i="12"/>
  <c r="L1043" i="12"/>
  <c r="O1043" i="12" s="1"/>
  <c r="J1043" i="12"/>
  <c r="L1042" i="12"/>
  <c r="O1042" i="12" s="1"/>
  <c r="J1042" i="12"/>
  <c r="L1041" i="12"/>
  <c r="O1041" i="12" s="1"/>
  <c r="J1041" i="12"/>
  <c r="J1040" i="12"/>
  <c r="C971" i="12"/>
  <c r="N1024" i="12"/>
  <c r="N1023" i="12"/>
  <c r="N1022" i="12"/>
  <c r="L1013" i="12"/>
  <c r="O1013" i="12" s="1"/>
  <c r="K1013" i="12"/>
  <c r="J1013" i="12"/>
  <c r="L1012" i="12"/>
  <c r="O1012" i="12" s="1"/>
  <c r="K1012" i="12"/>
  <c r="J1012" i="12"/>
  <c r="L1011" i="12"/>
  <c r="O1011" i="12" s="1"/>
  <c r="K1011" i="12"/>
  <c r="J1011" i="12"/>
  <c r="L1010" i="12"/>
  <c r="O1010" i="12" s="1"/>
  <c r="K1010" i="12"/>
  <c r="J1010" i="12"/>
  <c r="O1004" i="12"/>
  <c r="M1003" i="12"/>
  <c r="L1003" i="12"/>
  <c r="M997" i="12"/>
  <c r="O997" i="12" s="1"/>
  <c r="K997" i="12"/>
  <c r="M996" i="12"/>
  <c r="O996" i="12" s="1"/>
  <c r="K996" i="12"/>
  <c r="M995" i="12"/>
  <c r="O995" i="12" s="1"/>
  <c r="K995" i="12"/>
  <c r="M994" i="12"/>
  <c r="O994" i="12" s="1"/>
  <c r="K994" i="12"/>
  <c r="M993" i="12"/>
  <c r="O993" i="12" s="1"/>
  <c r="K993" i="12"/>
  <c r="M992" i="12"/>
  <c r="O992" i="12" s="1"/>
  <c r="K992" i="12"/>
  <c r="M991" i="12"/>
  <c r="O991" i="12" s="1"/>
  <c r="K991" i="12"/>
  <c r="M990" i="12"/>
  <c r="O990" i="12" s="1"/>
  <c r="K990" i="12"/>
  <c r="M989" i="12"/>
  <c r="O989" i="12" s="1"/>
  <c r="K989" i="12"/>
  <c r="K988" i="12"/>
  <c r="K987" i="12"/>
  <c r="K986" i="12"/>
  <c r="L980" i="12"/>
  <c r="O980" i="12" s="1"/>
  <c r="J980" i="12"/>
  <c r="L979" i="12"/>
  <c r="O979" i="12" s="1"/>
  <c r="J979" i="12"/>
  <c r="L978" i="12"/>
  <c r="O978" i="12" s="1"/>
  <c r="J978" i="12"/>
  <c r="L977" i="12"/>
  <c r="O977" i="12" s="1"/>
  <c r="J977" i="12"/>
  <c r="J976" i="12"/>
  <c r="C907" i="12"/>
  <c r="N960" i="12"/>
  <c r="N959" i="12"/>
  <c r="N958" i="12"/>
  <c r="L949" i="12"/>
  <c r="O949" i="12" s="1"/>
  <c r="K949" i="12"/>
  <c r="J949" i="12"/>
  <c r="L948" i="12"/>
  <c r="O948" i="12" s="1"/>
  <c r="K948" i="12"/>
  <c r="J948" i="12"/>
  <c r="L947" i="12"/>
  <c r="O947" i="12" s="1"/>
  <c r="K947" i="12"/>
  <c r="J947" i="12"/>
  <c r="L946" i="12"/>
  <c r="O946" i="12" s="1"/>
  <c r="K946" i="12"/>
  <c r="J946" i="12"/>
  <c r="O940" i="12"/>
  <c r="M939" i="12"/>
  <c r="O939" i="12" s="1"/>
  <c r="M933" i="12"/>
  <c r="O933" i="12" s="1"/>
  <c r="K933" i="12"/>
  <c r="M932" i="12"/>
  <c r="O932" i="12" s="1"/>
  <c r="K932" i="12"/>
  <c r="M931" i="12"/>
  <c r="O931" i="12" s="1"/>
  <c r="K931" i="12"/>
  <c r="M930" i="12"/>
  <c r="O930" i="12" s="1"/>
  <c r="K930" i="12"/>
  <c r="M929" i="12"/>
  <c r="O929" i="12" s="1"/>
  <c r="K929" i="12"/>
  <c r="M928" i="12"/>
  <c r="O928" i="12" s="1"/>
  <c r="K928" i="12"/>
  <c r="M927" i="12"/>
  <c r="O927" i="12" s="1"/>
  <c r="K927" i="12"/>
  <c r="M926" i="12"/>
  <c r="O926" i="12" s="1"/>
  <c r="K926" i="12"/>
  <c r="M925" i="12"/>
  <c r="O925" i="12" s="1"/>
  <c r="K925" i="12"/>
  <c r="M924" i="12"/>
  <c r="O924" i="12" s="1"/>
  <c r="K924" i="12"/>
  <c r="K923" i="12"/>
  <c r="K922" i="12"/>
  <c r="L916" i="12"/>
  <c r="O916" i="12" s="1"/>
  <c r="J916" i="12"/>
  <c r="L915" i="12"/>
  <c r="O915" i="12" s="1"/>
  <c r="J915" i="12"/>
  <c r="L914" i="12"/>
  <c r="O914" i="12" s="1"/>
  <c r="J914" i="12"/>
  <c r="L913" i="12"/>
  <c r="O913" i="12" s="1"/>
  <c r="J913" i="12"/>
  <c r="J912" i="12"/>
  <c r="C843" i="12"/>
  <c r="N896" i="12"/>
  <c r="N895" i="12"/>
  <c r="N894" i="12"/>
  <c r="L885" i="12"/>
  <c r="O885" i="12" s="1"/>
  <c r="K885" i="12"/>
  <c r="J885" i="12"/>
  <c r="L884" i="12"/>
  <c r="O884" i="12" s="1"/>
  <c r="K884" i="12"/>
  <c r="J884" i="12"/>
  <c r="L883" i="12"/>
  <c r="O883" i="12" s="1"/>
  <c r="K883" i="12"/>
  <c r="J883" i="12"/>
  <c r="L882" i="12"/>
  <c r="O882" i="12" s="1"/>
  <c r="K882" i="12"/>
  <c r="J882" i="12"/>
  <c r="O876" i="12"/>
  <c r="M869" i="12"/>
  <c r="O869" i="12" s="1"/>
  <c r="K869" i="12"/>
  <c r="M868" i="12"/>
  <c r="O868" i="12" s="1"/>
  <c r="K868" i="12"/>
  <c r="M867" i="12"/>
  <c r="O867" i="12" s="1"/>
  <c r="K867" i="12"/>
  <c r="M866" i="12"/>
  <c r="O866" i="12" s="1"/>
  <c r="K866" i="12"/>
  <c r="M865" i="12"/>
  <c r="O865" i="12" s="1"/>
  <c r="K865" i="12"/>
  <c r="M864" i="12"/>
  <c r="O864" i="12" s="1"/>
  <c r="K864" i="12"/>
  <c r="M863" i="12"/>
  <c r="O863" i="12" s="1"/>
  <c r="K863" i="12"/>
  <c r="M862" i="12"/>
  <c r="O862" i="12" s="1"/>
  <c r="K862" i="12"/>
  <c r="M861" i="12"/>
  <c r="O861" i="12" s="1"/>
  <c r="K861" i="12"/>
  <c r="M860" i="12"/>
  <c r="O860" i="12" s="1"/>
  <c r="K860" i="12"/>
  <c r="K859" i="12"/>
  <c r="K858" i="12"/>
  <c r="L852" i="12"/>
  <c r="O852" i="12" s="1"/>
  <c r="J852" i="12"/>
  <c r="L851" i="12"/>
  <c r="O851" i="12" s="1"/>
  <c r="J851" i="12"/>
  <c r="L850" i="12"/>
  <c r="O850" i="12" s="1"/>
  <c r="J850" i="12"/>
  <c r="L849" i="12"/>
  <c r="O849" i="12" s="1"/>
  <c r="J849" i="12"/>
  <c r="J848" i="12"/>
  <c r="C779" i="12"/>
  <c r="N832" i="12"/>
  <c r="N831" i="12"/>
  <c r="N830" i="12"/>
  <c r="L821" i="12"/>
  <c r="O821" i="12" s="1"/>
  <c r="K821" i="12"/>
  <c r="J821" i="12"/>
  <c r="L820" i="12"/>
  <c r="O820" i="12" s="1"/>
  <c r="K820" i="12"/>
  <c r="J820" i="12"/>
  <c r="L819" i="12"/>
  <c r="O819" i="12" s="1"/>
  <c r="K819" i="12"/>
  <c r="J819" i="12"/>
  <c r="L818" i="12"/>
  <c r="O818" i="12" s="1"/>
  <c r="O822" i="12" s="1"/>
  <c r="L784" i="12" s="1"/>
  <c r="O784" i="12" s="1"/>
  <c r="K818" i="12"/>
  <c r="J818" i="12"/>
  <c r="O812" i="12"/>
  <c r="M811" i="12"/>
  <c r="L811" i="12"/>
  <c r="M805" i="12"/>
  <c r="O805" i="12" s="1"/>
  <c r="K805" i="12"/>
  <c r="K804" i="12"/>
  <c r="K803" i="12"/>
  <c r="K802" i="12"/>
  <c r="K801" i="12"/>
  <c r="K800" i="12"/>
  <c r="K799" i="12"/>
  <c r="K798" i="12"/>
  <c r="K797" i="12"/>
  <c r="K796" i="12"/>
  <c r="K795" i="12"/>
  <c r="K794" i="12"/>
  <c r="L788" i="12"/>
  <c r="O788" i="12" s="1"/>
  <c r="J788" i="12"/>
  <c r="L787" i="12"/>
  <c r="O787" i="12" s="1"/>
  <c r="J787" i="12"/>
  <c r="L786" i="12"/>
  <c r="O786" i="12" s="1"/>
  <c r="J786" i="12"/>
  <c r="L785" i="12"/>
  <c r="O785" i="12" s="1"/>
  <c r="J785" i="12"/>
  <c r="J784" i="12"/>
  <c r="M754" i="12"/>
  <c r="C715" i="12"/>
  <c r="N768" i="12"/>
  <c r="N767" i="12"/>
  <c r="N766" i="12"/>
  <c r="L757" i="12"/>
  <c r="O757" i="12" s="1"/>
  <c r="K757" i="12"/>
  <c r="J757" i="12"/>
  <c r="L756" i="12"/>
  <c r="O756" i="12" s="1"/>
  <c r="K756" i="12"/>
  <c r="J756" i="12"/>
  <c r="L755" i="12"/>
  <c r="O755" i="12" s="1"/>
  <c r="K755" i="12"/>
  <c r="J755" i="12"/>
  <c r="L754" i="12"/>
  <c r="O754" i="12" s="1"/>
  <c r="K754" i="12"/>
  <c r="J754" i="12"/>
  <c r="O748" i="12"/>
  <c r="M747" i="12"/>
  <c r="L747" i="12"/>
  <c r="M741" i="12"/>
  <c r="O741" i="12" s="1"/>
  <c r="K741" i="12"/>
  <c r="M740" i="12"/>
  <c r="O740" i="12" s="1"/>
  <c r="K740" i="12"/>
  <c r="M739" i="12"/>
  <c r="O739" i="12" s="1"/>
  <c r="K739" i="12"/>
  <c r="M738" i="12"/>
  <c r="O738" i="12" s="1"/>
  <c r="K738" i="12"/>
  <c r="M737" i="12"/>
  <c r="O737" i="12" s="1"/>
  <c r="K737" i="12"/>
  <c r="M736" i="12"/>
  <c r="O736" i="12" s="1"/>
  <c r="K736" i="12"/>
  <c r="M735" i="12"/>
  <c r="O735" i="12" s="1"/>
  <c r="K735" i="12"/>
  <c r="M734" i="12"/>
  <c r="O734" i="12" s="1"/>
  <c r="K734" i="12"/>
  <c r="M733" i="12"/>
  <c r="O733" i="12" s="1"/>
  <c r="K733" i="12"/>
  <c r="K732" i="12"/>
  <c r="K731" i="12"/>
  <c r="K730" i="12"/>
  <c r="L724" i="12"/>
  <c r="O724" i="12" s="1"/>
  <c r="J724" i="12"/>
  <c r="L723" i="12"/>
  <c r="O723" i="12" s="1"/>
  <c r="J723" i="12"/>
  <c r="L722" i="12"/>
  <c r="O722" i="12" s="1"/>
  <c r="J722" i="12"/>
  <c r="L721" i="12"/>
  <c r="O721" i="12" s="1"/>
  <c r="J721" i="12"/>
  <c r="J720" i="12"/>
  <c r="C653" i="12"/>
  <c r="N704" i="12"/>
  <c r="N703" i="12"/>
  <c r="N702" i="12"/>
  <c r="L693" i="12"/>
  <c r="O693" i="12" s="1"/>
  <c r="K693" i="12"/>
  <c r="J693" i="12"/>
  <c r="L692" i="12"/>
  <c r="O692" i="12" s="1"/>
  <c r="K692" i="12"/>
  <c r="J692" i="12"/>
  <c r="L691" i="12"/>
  <c r="O691" i="12" s="1"/>
  <c r="K691" i="12"/>
  <c r="J691" i="12"/>
  <c r="M690" i="12"/>
  <c r="L690" i="12"/>
  <c r="O690" i="12" s="1"/>
  <c r="K690" i="12"/>
  <c r="J690" i="12"/>
  <c r="O684" i="12"/>
  <c r="M683" i="12"/>
  <c r="L683" i="12"/>
  <c r="M677" i="12"/>
  <c r="O677" i="12" s="1"/>
  <c r="K677" i="12"/>
  <c r="M676" i="12"/>
  <c r="O676" i="12" s="1"/>
  <c r="K676" i="12"/>
  <c r="K675" i="12"/>
  <c r="K674" i="12"/>
  <c r="K673" i="12"/>
  <c r="K672" i="12"/>
  <c r="K671" i="12"/>
  <c r="K670" i="12"/>
  <c r="K669" i="12"/>
  <c r="K668" i="12"/>
  <c r="L662" i="12"/>
  <c r="O662" i="12" s="1"/>
  <c r="J662" i="12"/>
  <c r="L661" i="12"/>
  <c r="O661" i="12" s="1"/>
  <c r="J661" i="12"/>
  <c r="L660" i="12"/>
  <c r="O660" i="12" s="1"/>
  <c r="J660" i="12"/>
  <c r="L659" i="12"/>
  <c r="O659" i="12" s="1"/>
  <c r="J659" i="12"/>
  <c r="J658" i="12"/>
  <c r="M628" i="12"/>
  <c r="C589" i="12"/>
  <c r="N642" i="12"/>
  <c r="N641" i="12"/>
  <c r="N640" i="12"/>
  <c r="L631" i="12"/>
  <c r="O631" i="12" s="1"/>
  <c r="K631" i="12"/>
  <c r="J631" i="12"/>
  <c r="L630" i="12"/>
  <c r="O630" i="12" s="1"/>
  <c r="K630" i="12"/>
  <c r="J630" i="12"/>
  <c r="L629" i="12"/>
  <c r="O629" i="12" s="1"/>
  <c r="K629" i="12"/>
  <c r="J629" i="12"/>
  <c r="L628" i="12"/>
  <c r="O628" i="12" s="1"/>
  <c r="O632" i="12" s="1"/>
  <c r="L594" i="12" s="1"/>
  <c r="O594" i="12" s="1"/>
  <c r="K628" i="12"/>
  <c r="J628" i="12"/>
  <c r="O622" i="12"/>
  <c r="M621" i="12"/>
  <c r="L621" i="12"/>
  <c r="M615" i="12"/>
  <c r="O615" i="12" s="1"/>
  <c r="K615" i="12"/>
  <c r="M614" i="12"/>
  <c r="O614" i="12" s="1"/>
  <c r="K614" i="12"/>
  <c r="K613" i="12"/>
  <c r="K612" i="12"/>
  <c r="K611" i="12"/>
  <c r="K610" i="12"/>
  <c r="K609" i="12"/>
  <c r="K608" i="12"/>
  <c r="K607" i="12"/>
  <c r="K606" i="12"/>
  <c r="K605" i="12"/>
  <c r="K604" i="12"/>
  <c r="L598" i="12"/>
  <c r="O598" i="12" s="1"/>
  <c r="J598" i="12"/>
  <c r="L597" i="12"/>
  <c r="O597" i="12" s="1"/>
  <c r="J597" i="12"/>
  <c r="L596" i="12"/>
  <c r="O596" i="12" s="1"/>
  <c r="J596" i="12"/>
  <c r="L595" i="12"/>
  <c r="O595" i="12" s="1"/>
  <c r="J595" i="12"/>
  <c r="J594" i="12"/>
  <c r="C525" i="12"/>
  <c r="N578" i="12"/>
  <c r="N577" i="12"/>
  <c r="N576" i="12"/>
  <c r="L567" i="12"/>
  <c r="O567" i="12" s="1"/>
  <c r="K567" i="12"/>
  <c r="J567" i="12"/>
  <c r="L566" i="12"/>
  <c r="O566" i="12" s="1"/>
  <c r="K566" i="12"/>
  <c r="J566" i="12"/>
  <c r="L565" i="12"/>
  <c r="O565" i="12" s="1"/>
  <c r="K565" i="12"/>
  <c r="J565" i="12"/>
  <c r="M564" i="12"/>
  <c r="L564" i="12"/>
  <c r="O564" i="12" s="1"/>
  <c r="K564" i="12"/>
  <c r="J564" i="12"/>
  <c r="O558" i="12"/>
  <c r="M557" i="12"/>
  <c r="L557" i="12"/>
  <c r="M551" i="12"/>
  <c r="O551" i="12" s="1"/>
  <c r="K551" i="12"/>
  <c r="M550" i="12"/>
  <c r="O550" i="12" s="1"/>
  <c r="K550" i="12"/>
  <c r="K549" i="12"/>
  <c r="K548" i="12"/>
  <c r="K547" i="12"/>
  <c r="K546" i="12"/>
  <c r="K545" i="12"/>
  <c r="K544" i="12"/>
  <c r="K543" i="12"/>
  <c r="K542" i="12"/>
  <c r="K541" i="12"/>
  <c r="K540" i="12"/>
  <c r="L534" i="12"/>
  <c r="O534" i="12" s="1"/>
  <c r="J534" i="12"/>
  <c r="L533" i="12"/>
  <c r="O533" i="12" s="1"/>
  <c r="J533" i="12"/>
  <c r="L532" i="12"/>
  <c r="O532" i="12" s="1"/>
  <c r="J532" i="12"/>
  <c r="L531" i="12"/>
  <c r="O531" i="12" s="1"/>
  <c r="J531" i="12"/>
  <c r="J530" i="12"/>
  <c r="M500" i="12"/>
  <c r="C461" i="12"/>
  <c r="N514" i="12"/>
  <c r="N513" i="12"/>
  <c r="N512" i="12"/>
  <c r="L503" i="12"/>
  <c r="O503" i="12" s="1"/>
  <c r="K503" i="12"/>
  <c r="J503" i="12"/>
  <c r="L502" i="12"/>
  <c r="O502" i="12" s="1"/>
  <c r="K502" i="12"/>
  <c r="J502" i="12"/>
  <c r="L501" i="12"/>
  <c r="O501" i="12" s="1"/>
  <c r="K501" i="12"/>
  <c r="J501" i="12"/>
  <c r="L500" i="12"/>
  <c r="K500" i="12"/>
  <c r="J500" i="12"/>
  <c r="O494" i="12"/>
  <c r="M493" i="12"/>
  <c r="L493" i="12"/>
  <c r="M487" i="12"/>
  <c r="O487" i="12" s="1"/>
  <c r="K487" i="12"/>
  <c r="M486" i="12"/>
  <c r="O486" i="12" s="1"/>
  <c r="K486" i="12"/>
  <c r="K485" i="12"/>
  <c r="K484" i="12"/>
  <c r="K483" i="12"/>
  <c r="K482" i="12"/>
  <c r="K481" i="12"/>
  <c r="K480" i="12"/>
  <c r="K479" i="12"/>
  <c r="K478" i="12"/>
  <c r="K477" i="12"/>
  <c r="K476" i="12"/>
  <c r="L470" i="12"/>
  <c r="O470" i="12" s="1"/>
  <c r="J470" i="12"/>
  <c r="L469" i="12"/>
  <c r="O469" i="12" s="1"/>
  <c r="J469" i="12"/>
  <c r="L468" i="12"/>
  <c r="O468" i="12" s="1"/>
  <c r="J468" i="12"/>
  <c r="L467" i="12"/>
  <c r="O467" i="12" s="1"/>
  <c r="J467" i="12"/>
  <c r="J466" i="12"/>
  <c r="C397" i="12"/>
  <c r="N450" i="12"/>
  <c r="N449" i="12"/>
  <c r="N448" i="12"/>
  <c r="L439" i="12"/>
  <c r="O439" i="12" s="1"/>
  <c r="K439" i="12"/>
  <c r="J439" i="12"/>
  <c r="L438" i="12"/>
  <c r="O438" i="12" s="1"/>
  <c r="K438" i="12"/>
  <c r="J438" i="12"/>
  <c r="L437" i="12"/>
  <c r="O437" i="12" s="1"/>
  <c r="K437" i="12"/>
  <c r="J437" i="12"/>
  <c r="L436" i="12"/>
  <c r="O436" i="12" s="1"/>
  <c r="K436" i="12"/>
  <c r="J436" i="12"/>
  <c r="O430" i="12"/>
  <c r="M429" i="12"/>
  <c r="L429" i="12"/>
  <c r="M423" i="12"/>
  <c r="O423" i="12" s="1"/>
  <c r="K423" i="12"/>
  <c r="M422" i="12"/>
  <c r="O422" i="12" s="1"/>
  <c r="K422" i="12"/>
  <c r="M421" i="12"/>
  <c r="O421" i="12" s="1"/>
  <c r="K421" i="12"/>
  <c r="M420" i="12"/>
  <c r="O420" i="12" s="1"/>
  <c r="K420" i="12"/>
  <c r="M419" i="12"/>
  <c r="O419" i="12" s="1"/>
  <c r="K419" i="12"/>
  <c r="M418" i="12"/>
  <c r="O418" i="12" s="1"/>
  <c r="K418" i="12"/>
  <c r="M417" i="12"/>
  <c r="O417" i="12" s="1"/>
  <c r="K417" i="12"/>
  <c r="M416" i="12"/>
  <c r="O416" i="12" s="1"/>
  <c r="K416" i="12"/>
  <c r="M415" i="12"/>
  <c r="O415" i="12" s="1"/>
  <c r="K415" i="12"/>
  <c r="M414" i="12"/>
  <c r="O414" i="12" s="1"/>
  <c r="K414" i="12"/>
  <c r="K413" i="12"/>
  <c r="K412" i="12"/>
  <c r="L406" i="12"/>
  <c r="O406" i="12" s="1"/>
  <c r="J406" i="12"/>
  <c r="L405" i="12"/>
  <c r="O405" i="12" s="1"/>
  <c r="J405" i="12"/>
  <c r="L404" i="12"/>
  <c r="O404" i="12" s="1"/>
  <c r="J404" i="12"/>
  <c r="L403" i="12"/>
  <c r="O403" i="12" s="1"/>
  <c r="J403" i="12"/>
  <c r="J402" i="12"/>
  <c r="C335" i="12"/>
  <c r="N386" i="12"/>
  <c r="N385" i="12"/>
  <c r="N384" i="12"/>
  <c r="L375" i="12"/>
  <c r="O375" i="12" s="1"/>
  <c r="K375" i="12"/>
  <c r="J375" i="12"/>
  <c r="L374" i="12"/>
  <c r="O374" i="12" s="1"/>
  <c r="K374" i="12"/>
  <c r="J374" i="12"/>
  <c r="L373" i="12"/>
  <c r="O373" i="12" s="1"/>
  <c r="K373" i="12"/>
  <c r="J373" i="12"/>
  <c r="L372" i="12"/>
  <c r="O372" i="12" s="1"/>
  <c r="K372" i="12"/>
  <c r="J372" i="12"/>
  <c r="O366" i="12"/>
  <c r="M365" i="12"/>
  <c r="L365" i="12"/>
  <c r="M359" i="12"/>
  <c r="O359" i="12" s="1"/>
  <c r="K359" i="12"/>
  <c r="M358" i="12"/>
  <c r="O358" i="12" s="1"/>
  <c r="K358" i="12"/>
  <c r="M357" i="12"/>
  <c r="O357" i="12" s="1"/>
  <c r="K357" i="12"/>
  <c r="M356" i="12"/>
  <c r="O356" i="12" s="1"/>
  <c r="K356" i="12"/>
  <c r="M355" i="12"/>
  <c r="O355" i="12" s="1"/>
  <c r="K355" i="12"/>
  <c r="M354" i="12"/>
  <c r="O354" i="12" s="1"/>
  <c r="K354" i="12"/>
  <c r="K353" i="12"/>
  <c r="K352" i="12"/>
  <c r="K351" i="12"/>
  <c r="K350" i="12"/>
  <c r="L344" i="12"/>
  <c r="O344" i="12" s="1"/>
  <c r="J344" i="12"/>
  <c r="L343" i="12"/>
  <c r="O343" i="12" s="1"/>
  <c r="J343" i="12"/>
  <c r="L342" i="12"/>
  <c r="O342" i="12" s="1"/>
  <c r="J342" i="12"/>
  <c r="L341" i="12"/>
  <c r="O341" i="12" s="1"/>
  <c r="J341" i="12"/>
  <c r="J340" i="12"/>
  <c r="C273" i="12"/>
  <c r="N324" i="12"/>
  <c r="N323" i="12"/>
  <c r="N322" i="12"/>
  <c r="L313" i="12"/>
  <c r="O313" i="12" s="1"/>
  <c r="K313" i="12"/>
  <c r="J313" i="12"/>
  <c r="L312" i="12"/>
  <c r="O312" i="12" s="1"/>
  <c r="K312" i="12"/>
  <c r="J312" i="12"/>
  <c r="L311" i="12"/>
  <c r="O311" i="12" s="1"/>
  <c r="K311" i="12"/>
  <c r="J311" i="12"/>
  <c r="L310" i="12"/>
  <c r="O310" i="12" s="1"/>
  <c r="K310" i="12"/>
  <c r="J310" i="12"/>
  <c r="O304" i="12"/>
  <c r="M303" i="12"/>
  <c r="L303" i="12"/>
  <c r="M297" i="12"/>
  <c r="O297" i="12" s="1"/>
  <c r="K297" i="12"/>
  <c r="M296" i="12"/>
  <c r="O296" i="12" s="1"/>
  <c r="K296" i="12"/>
  <c r="M295" i="12"/>
  <c r="O295" i="12" s="1"/>
  <c r="K295" i="12"/>
  <c r="M294" i="12"/>
  <c r="O294" i="12" s="1"/>
  <c r="K294" i="12"/>
  <c r="M293" i="12"/>
  <c r="O293" i="12" s="1"/>
  <c r="K293" i="12"/>
  <c r="M292" i="12"/>
  <c r="O292" i="12" s="1"/>
  <c r="K292" i="12"/>
  <c r="K291" i="12"/>
  <c r="K290" i="12"/>
  <c r="K289" i="12"/>
  <c r="K288" i="12"/>
  <c r="L282" i="12"/>
  <c r="O282" i="12" s="1"/>
  <c r="J282" i="12"/>
  <c r="L281" i="12"/>
  <c r="O281" i="12" s="1"/>
  <c r="J281" i="12"/>
  <c r="L280" i="12"/>
  <c r="O280" i="12" s="1"/>
  <c r="J280" i="12"/>
  <c r="L279" i="12"/>
  <c r="O279" i="12" s="1"/>
  <c r="J279" i="12"/>
  <c r="J278" i="12"/>
  <c r="C210" i="12"/>
  <c r="N262" i="12"/>
  <c r="N261" i="12"/>
  <c r="N260" i="12"/>
  <c r="L251" i="12"/>
  <c r="O251" i="12" s="1"/>
  <c r="K251" i="12"/>
  <c r="J251" i="12"/>
  <c r="L250" i="12"/>
  <c r="O250" i="12" s="1"/>
  <c r="K250" i="12"/>
  <c r="J250" i="12"/>
  <c r="L249" i="12"/>
  <c r="O249" i="12" s="1"/>
  <c r="K249" i="12"/>
  <c r="J249" i="12"/>
  <c r="L248" i="12"/>
  <c r="O248" i="12" s="1"/>
  <c r="K248" i="12"/>
  <c r="J248" i="12"/>
  <c r="O242" i="12"/>
  <c r="M241" i="12"/>
  <c r="L241" i="12"/>
  <c r="M235" i="12"/>
  <c r="O235" i="12" s="1"/>
  <c r="K235" i="12"/>
  <c r="M234" i="12"/>
  <c r="O234" i="12" s="1"/>
  <c r="K234" i="12"/>
  <c r="M233" i="12"/>
  <c r="O233" i="12" s="1"/>
  <c r="K233" i="12"/>
  <c r="M232" i="12"/>
  <c r="O232" i="12" s="1"/>
  <c r="M231" i="12"/>
  <c r="O231" i="12" s="1"/>
  <c r="K231" i="12"/>
  <c r="M230" i="12"/>
  <c r="O230" i="12" s="1"/>
  <c r="K230" i="12"/>
  <c r="K229" i="12"/>
  <c r="M228" i="12"/>
  <c r="O228" i="12" s="1"/>
  <c r="K228" i="12"/>
  <c r="K227" i="12"/>
  <c r="K226" i="12"/>
  <c r="K225" i="12"/>
  <c r="L219" i="12"/>
  <c r="O219" i="12" s="1"/>
  <c r="J219" i="12"/>
  <c r="L218" i="12"/>
  <c r="O218" i="12" s="1"/>
  <c r="J218" i="12"/>
  <c r="L217" i="12"/>
  <c r="O217" i="12" s="1"/>
  <c r="J217" i="12"/>
  <c r="L216" i="12"/>
  <c r="O216" i="12" s="1"/>
  <c r="J216" i="12"/>
  <c r="J215" i="12"/>
  <c r="C147" i="12"/>
  <c r="N199" i="12"/>
  <c r="N198" i="12"/>
  <c r="N197" i="12"/>
  <c r="L188" i="12"/>
  <c r="O188" i="12" s="1"/>
  <c r="K188" i="12"/>
  <c r="J188" i="12"/>
  <c r="L187" i="12"/>
  <c r="O187" i="12" s="1"/>
  <c r="K187" i="12"/>
  <c r="J187" i="12"/>
  <c r="L186" i="12"/>
  <c r="O186" i="12" s="1"/>
  <c r="K186" i="12"/>
  <c r="J186" i="12"/>
  <c r="L185" i="12"/>
  <c r="O185" i="12" s="1"/>
  <c r="O189" i="12" s="1"/>
  <c r="L152" i="12" s="1"/>
  <c r="O152" i="12" s="1"/>
  <c r="K185" i="12"/>
  <c r="J185" i="12"/>
  <c r="O179" i="12"/>
  <c r="M178" i="12"/>
  <c r="L178" i="12"/>
  <c r="M172" i="12"/>
  <c r="O172" i="12" s="1"/>
  <c r="K172" i="12"/>
  <c r="M171" i="12"/>
  <c r="O171" i="12" s="1"/>
  <c r="K171" i="12"/>
  <c r="M170" i="12"/>
  <c r="O170" i="12" s="1"/>
  <c r="K170" i="12"/>
  <c r="M169" i="12"/>
  <c r="O169" i="12" s="1"/>
  <c r="K169" i="12"/>
  <c r="M168" i="12"/>
  <c r="O168" i="12" s="1"/>
  <c r="K168" i="12"/>
  <c r="K167" i="12"/>
  <c r="K166" i="12"/>
  <c r="K165" i="12"/>
  <c r="K164" i="12"/>
  <c r="K163" i="12"/>
  <c r="K162" i="12"/>
  <c r="L156" i="12"/>
  <c r="O156" i="12" s="1"/>
  <c r="J156" i="12"/>
  <c r="L155" i="12"/>
  <c r="O155" i="12" s="1"/>
  <c r="J155" i="12"/>
  <c r="L154" i="12"/>
  <c r="O154" i="12" s="1"/>
  <c r="J154" i="12"/>
  <c r="L153" i="12"/>
  <c r="O153" i="12" s="1"/>
  <c r="J153" i="12"/>
  <c r="J152" i="12"/>
  <c r="C83" i="12"/>
  <c r="N136" i="12"/>
  <c r="N135" i="12"/>
  <c r="N134" i="12"/>
  <c r="L125" i="12"/>
  <c r="O125" i="12" s="1"/>
  <c r="K125" i="12"/>
  <c r="J125" i="12"/>
  <c r="L124" i="12"/>
  <c r="O124" i="12" s="1"/>
  <c r="K124" i="12"/>
  <c r="J124" i="12"/>
  <c r="L123" i="12"/>
  <c r="O123" i="12" s="1"/>
  <c r="K123" i="12"/>
  <c r="J123" i="12"/>
  <c r="L122" i="12"/>
  <c r="O122" i="12" s="1"/>
  <c r="K122" i="12"/>
  <c r="J122" i="12"/>
  <c r="O116" i="12"/>
  <c r="M115" i="12"/>
  <c r="L115" i="12"/>
  <c r="M109" i="12"/>
  <c r="O109" i="12" s="1"/>
  <c r="K109" i="12"/>
  <c r="M108" i="12"/>
  <c r="O108" i="12" s="1"/>
  <c r="K108" i="12"/>
  <c r="M107" i="12"/>
  <c r="O107" i="12" s="1"/>
  <c r="K107" i="12"/>
  <c r="M106" i="12"/>
  <c r="O106" i="12" s="1"/>
  <c r="K106" i="12"/>
  <c r="M105" i="12"/>
  <c r="O105" i="12" s="1"/>
  <c r="K105" i="12"/>
  <c r="M104" i="12"/>
  <c r="O104" i="12" s="1"/>
  <c r="K104" i="12"/>
  <c r="M103" i="12"/>
  <c r="O103" i="12" s="1"/>
  <c r="K103" i="12"/>
  <c r="K102" i="12"/>
  <c r="K101" i="12"/>
  <c r="K100" i="12"/>
  <c r="K99" i="12"/>
  <c r="K98" i="12"/>
  <c r="L92" i="12"/>
  <c r="O92" i="12" s="1"/>
  <c r="J92" i="12"/>
  <c r="L91" i="12"/>
  <c r="O91" i="12" s="1"/>
  <c r="J91" i="12"/>
  <c r="L90" i="12"/>
  <c r="O90" i="12" s="1"/>
  <c r="J90" i="12"/>
  <c r="L89" i="12"/>
  <c r="O89" i="12" s="1"/>
  <c r="J89" i="12"/>
  <c r="J88" i="12"/>
  <c r="C20" i="12"/>
  <c r="N73" i="12"/>
  <c r="N72" i="12"/>
  <c r="N71" i="12"/>
  <c r="L62" i="12"/>
  <c r="O62" i="12" s="1"/>
  <c r="K62" i="12"/>
  <c r="J62" i="12"/>
  <c r="L61" i="12"/>
  <c r="O61" i="12" s="1"/>
  <c r="K61" i="12"/>
  <c r="J61" i="12"/>
  <c r="L60" i="12"/>
  <c r="O60" i="12" s="1"/>
  <c r="K60" i="12"/>
  <c r="J60" i="12"/>
  <c r="L59" i="12"/>
  <c r="O59" i="12" s="1"/>
  <c r="O63" i="12" s="1"/>
  <c r="L25" i="12" s="1"/>
  <c r="O25" i="12" s="1"/>
  <c r="K59" i="12"/>
  <c r="J59" i="12"/>
  <c r="O53" i="12"/>
  <c r="M52" i="12"/>
  <c r="L52" i="12"/>
  <c r="M46" i="12"/>
  <c r="O46" i="12" s="1"/>
  <c r="K46" i="12"/>
  <c r="M45" i="12"/>
  <c r="O45" i="12" s="1"/>
  <c r="K45" i="12"/>
  <c r="M44" i="12"/>
  <c r="O44" i="12" s="1"/>
  <c r="K44" i="12"/>
  <c r="M43" i="12"/>
  <c r="O43" i="12" s="1"/>
  <c r="K43" i="12"/>
  <c r="M42" i="12"/>
  <c r="O42" i="12" s="1"/>
  <c r="K42" i="12"/>
  <c r="M41" i="12"/>
  <c r="O41" i="12" s="1"/>
  <c r="K41" i="12"/>
  <c r="M40" i="12"/>
  <c r="O40" i="12" s="1"/>
  <c r="K40" i="12"/>
  <c r="K39" i="12"/>
  <c r="K38" i="12"/>
  <c r="K37" i="12"/>
  <c r="K36" i="12"/>
  <c r="K35" i="12"/>
  <c r="L29" i="12"/>
  <c r="O29" i="12" s="1"/>
  <c r="J29" i="12"/>
  <c r="L28" i="12"/>
  <c r="O28" i="12" s="1"/>
  <c r="J28" i="12"/>
  <c r="L27" i="12"/>
  <c r="O27" i="12" s="1"/>
  <c r="J27" i="12"/>
  <c r="L26" i="12"/>
  <c r="O26" i="12" s="1"/>
  <c r="J26" i="12"/>
  <c r="J25" i="12"/>
  <c r="D8" i="12"/>
  <c r="G2474" i="5"/>
  <c r="M723" i="13" s="1"/>
  <c r="O723" i="13" s="1"/>
  <c r="G2475" i="5"/>
  <c r="M724" i="13" s="1"/>
  <c r="O724" i="13" s="1"/>
  <c r="G2476" i="5"/>
  <c r="M167" i="12" s="1"/>
  <c r="O167" i="12" s="1"/>
  <c r="G2299" i="5"/>
  <c r="G2300" i="5"/>
  <c r="M802" i="12" s="1"/>
  <c r="O802" i="12" s="1"/>
  <c r="G2301" i="5"/>
  <c r="G2302" i="5"/>
  <c r="M858" i="12" s="1"/>
  <c r="O858" i="12" s="1"/>
  <c r="G2303" i="5"/>
  <c r="M922" i="12" s="1"/>
  <c r="O922" i="12" s="1"/>
  <c r="G2304" i="5"/>
  <c r="M986" i="12" s="1"/>
  <c r="O986" i="12" s="1"/>
  <c r="G2305" i="5"/>
  <c r="M987" i="12" s="1"/>
  <c r="O987" i="12" s="1"/>
  <c r="G2306" i="5"/>
  <c r="M1050" i="12" s="1"/>
  <c r="O1050" i="12" s="1"/>
  <c r="G2307" i="5"/>
  <c r="M1114" i="12" s="1"/>
  <c r="O1114" i="12" s="1"/>
  <c r="G2308" i="5"/>
  <c r="G2309" i="5"/>
  <c r="M1370" i="12" s="1"/>
  <c r="O1370" i="12" s="1"/>
  <c r="G2310" i="5"/>
  <c r="G2311" i="5"/>
  <c r="M1434" i="12" s="1"/>
  <c r="O1434" i="12" s="1"/>
  <c r="G2312" i="5"/>
  <c r="M1498" i="12" s="1"/>
  <c r="O1498" i="12" s="1"/>
  <c r="G2313" i="5"/>
  <c r="M1499" i="12" s="1"/>
  <c r="O1499" i="12" s="1"/>
  <c r="G2314" i="5"/>
  <c r="M1502" i="12" s="1"/>
  <c r="O1502" i="12" s="1"/>
  <c r="G2315" i="5"/>
  <c r="M1503" i="12" s="1"/>
  <c r="O1503" i="12" s="1"/>
  <c r="G2316" i="5"/>
  <c r="G2317" i="5"/>
  <c r="G2318" i="5"/>
  <c r="G2319" i="5"/>
  <c r="G2320" i="5"/>
  <c r="M1626" i="12" s="1"/>
  <c r="O1626" i="12" s="1"/>
  <c r="G2321" i="5"/>
  <c r="M1694" i="12" s="1"/>
  <c r="O1694" i="12" s="1"/>
  <c r="G2322" i="5"/>
  <c r="M1695" i="12" s="1"/>
  <c r="O1695" i="12" s="1"/>
  <c r="G2323" i="5"/>
  <c r="M1697" i="12" s="1"/>
  <c r="O1697" i="12" s="1"/>
  <c r="G2324" i="5"/>
  <c r="M1754" i="12" s="1"/>
  <c r="O1754" i="12" s="1"/>
  <c r="G2325" i="5"/>
  <c r="G2326" i="5"/>
  <c r="M1306" i="12" s="1"/>
  <c r="O1306" i="12" s="1"/>
  <c r="G2327" i="5"/>
  <c r="M36" i="13" s="1"/>
  <c r="O36" i="13" s="1"/>
  <c r="G2328" i="5"/>
  <c r="G2329" i="5"/>
  <c r="M98" i="13" s="1"/>
  <c r="O98" i="13" s="1"/>
  <c r="G2330" i="5"/>
  <c r="M99" i="13" s="1"/>
  <c r="O99" i="13" s="1"/>
  <c r="G2331" i="5"/>
  <c r="G2332" i="5"/>
  <c r="G2333" i="5"/>
  <c r="M224" i="13" s="1"/>
  <c r="O224" i="13" s="1"/>
  <c r="G2334" i="5"/>
  <c r="M350" i="13" s="1"/>
  <c r="O350" i="13" s="1"/>
  <c r="G2335" i="5"/>
  <c r="M412" i="13" s="1"/>
  <c r="O412" i="13" s="1"/>
  <c r="G2336" i="5"/>
  <c r="G2337" i="5"/>
  <c r="G2338" i="5"/>
  <c r="G2339" i="5"/>
  <c r="G2340" i="5"/>
  <c r="G2341" i="5"/>
  <c r="G2342" i="5"/>
  <c r="G2343" i="5"/>
  <c r="G2344" i="5"/>
  <c r="G2345" i="5"/>
  <c r="G2346" i="5"/>
  <c r="G2347" i="5"/>
  <c r="G2348" i="5"/>
  <c r="G2349" i="5"/>
  <c r="G2350" i="5"/>
  <c r="G2351" i="5"/>
  <c r="M784" i="13" s="1"/>
  <c r="O784" i="13" s="1"/>
  <c r="G2352" i="5"/>
  <c r="M846" i="13" s="1"/>
  <c r="O846" i="13" s="1"/>
  <c r="G2353" i="5"/>
  <c r="M161" i="13" s="1"/>
  <c r="O161" i="13" s="1"/>
  <c r="G2354" i="5"/>
  <c r="M100" i="14" s="1"/>
  <c r="G2355" i="5"/>
  <c r="M476" i="14" s="1"/>
  <c r="O476" i="14" s="1"/>
  <c r="G2356" i="5"/>
  <c r="M477" i="14" s="1"/>
  <c r="O477" i="14" s="1"/>
  <c r="G2357" i="5"/>
  <c r="M478" i="14" s="1"/>
  <c r="O478" i="14" s="1"/>
  <c r="G2358" i="5"/>
  <c r="G2359" i="5"/>
  <c r="M288" i="16" s="1"/>
  <c r="O288" i="16" s="1"/>
  <c r="G2360" i="5"/>
  <c r="M98" i="19" s="1"/>
  <c r="O98" i="19" s="1"/>
  <c r="G2361" i="5"/>
  <c r="M99" i="19" s="1"/>
  <c r="O99" i="19" s="1"/>
  <c r="G2362" i="5"/>
  <c r="G2363" i="5"/>
  <c r="M224" i="20" s="1"/>
  <c r="O224" i="20" s="1"/>
  <c r="G2364" i="5"/>
  <c r="M413" i="20" s="1"/>
  <c r="O413" i="20" s="1"/>
  <c r="G2365" i="5"/>
  <c r="M728" i="20" s="1"/>
  <c r="O728" i="20" s="1"/>
  <c r="G2366" i="5"/>
  <c r="M791" i="20" s="1"/>
  <c r="O791" i="20" s="1"/>
  <c r="G2367" i="5"/>
  <c r="M854" i="20" s="1"/>
  <c r="O854" i="20" s="1"/>
  <c r="G2368" i="5"/>
  <c r="G2369" i="5"/>
  <c r="G2370" i="5"/>
  <c r="G2371" i="5"/>
  <c r="G2373" i="5"/>
  <c r="M350" i="23" s="1"/>
  <c r="O350" i="23" s="1"/>
  <c r="G2374" i="5"/>
  <c r="G2375" i="5"/>
  <c r="G2376" i="5"/>
  <c r="G2377" i="5"/>
  <c r="G2378" i="5"/>
  <c r="G2379" i="5"/>
  <c r="G2380" i="5"/>
  <c r="G2381" i="5"/>
  <c r="M35" i="26" s="1"/>
  <c r="O35" i="26" s="1"/>
  <c r="G2382" i="5"/>
  <c r="M98" i="26" s="1"/>
  <c r="O98" i="26" s="1"/>
  <c r="G2383" i="5"/>
  <c r="M161" i="26" s="1"/>
  <c r="O161" i="26" s="1"/>
  <c r="G2384" i="5"/>
  <c r="M224" i="26" s="1"/>
  <c r="O224" i="26" s="1"/>
  <c r="G2385" i="5"/>
  <c r="G2386" i="5"/>
  <c r="G2387" i="5"/>
  <c r="G2388" i="5"/>
  <c r="G2389" i="5"/>
  <c r="G2390" i="5"/>
  <c r="G2247" i="5"/>
  <c r="M35" i="12" s="1"/>
  <c r="O35" i="12" s="1"/>
  <c r="G2248" i="5"/>
  <c r="G2249" i="5"/>
  <c r="G2250" i="5"/>
  <c r="G2251" i="5"/>
  <c r="G2252" i="5"/>
  <c r="M98" i="12" s="1"/>
  <c r="O98" i="12" s="1"/>
  <c r="G2253" i="5"/>
  <c r="G2254" i="5"/>
  <c r="G2255" i="5"/>
  <c r="G2256" i="5"/>
  <c r="M164" i="12" s="1"/>
  <c r="O164" i="12" s="1"/>
  <c r="G2257" i="5"/>
  <c r="M165" i="12" s="1"/>
  <c r="O165" i="12" s="1"/>
  <c r="G2258" i="5"/>
  <c r="M289" i="12" s="1"/>
  <c r="O289" i="12" s="1"/>
  <c r="G2259" i="5"/>
  <c r="M290" i="12" s="1"/>
  <c r="O290" i="12" s="1"/>
  <c r="G2260" i="5"/>
  <c r="M350" i="12" s="1"/>
  <c r="O350" i="12" s="1"/>
  <c r="G2261" i="5"/>
  <c r="M351" i="12" s="1"/>
  <c r="O351" i="12" s="1"/>
  <c r="G2262" i="5"/>
  <c r="M352" i="12" s="1"/>
  <c r="O352" i="12" s="1"/>
  <c r="G2263" i="5"/>
  <c r="M412" i="12" s="1"/>
  <c r="O412" i="12" s="1"/>
  <c r="G2264" i="5"/>
  <c r="M413" i="12" s="1"/>
  <c r="O413" i="12" s="1"/>
  <c r="G2265" i="5"/>
  <c r="M476" i="12" s="1"/>
  <c r="O476" i="12" s="1"/>
  <c r="G2266" i="5"/>
  <c r="G2267" i="5"/>
  <c r="M478" i="12" s="1"/>
  <c r="O478" i="12" s="1"/>
  <c r="G2268" i="5"/>
  <c r="G2269" i="5"/>
  <c r="G2270" i="5"/>
  <c r="G2271" i="5"/>
  <c r="G2272" i="5"/>
  <c r="G2273" i="5"/>
  <c r="M484" i="12" s="1"/>
  <c r="G2274" i="5"/>
  <c r="M485" i="12" s="1"/>
  <c r="G2275" i="5"/>
  <c r="G2276" i="5"/>
  <c r="M542" i="12" s="1"/>
  <c r="O542" i="12" s="1"/>
  <c r="G2277" i="5"/>
  <c r="M548" i="12" s="1"/>
  <c r="O548" i="12" s="1"/>
  <c r="G2278" i="5"/>
  <c r="M549" i="12" s="1"/>
  <c r="O549" i="12" s="1"/>
  <c r="G2279" i="5"/>
  <c r="G2280" i="5"/>
  <c r="M607" i="12" s="1"/>
  <c r="O607" i="12" s="1"/>
  <c r="G2281" i="5"/>
  <c r="G2282" i="5"/>
  <c r="M609" i="12" s="1"/>
  <c r="O609" i="12" s="1"/>
  <c r="G2283" i="5"/>
  <c r="G2284" i="5"/>
  <c r="G2285" i="5"/>
  <c r="M613" i="12" s="1"/>
  <c r="O613" i="12" s="1"/>
  <c r="G2286" i="5"/>
  <c r="M670" i="12" s="1"/>
  <c r="O670" i="12" s="1"/>
  <c r="G2287" i="5"/>
  <c r="M671" i="12" s="1"/>
  <c r="O671" i="12" s="1"/>
  <c r="G2288" i="5"/>
  <c r="M672" i="12" s="1"/>
  <c r="O672" i="12" s="1"/>
  <c r="G2289" i="5"/>
  <c r="M673" i="12" s="1"/>
  <c r="O673" i="12" s="1"/>
  <c r="G2290" i="5"/>
  <c r="M674" i="12" s="1"/>
  <c r="O674" i="12" s="1"/>
  <c r="G2291" i="5"/>
  <c r="G2292" i="5"/>
  <c r="M732" i="12" s="1"/>
  <c r="O732" i="12" s="1"/>
  <c r="G2293" i="5"/>
  <c r="M794" i="12" s="1"/>
  <c r="O794" i="12" s="1"/>
  <c r="G2294" i="5"/>
  <c r="G2295" i="5"/>
  <c r="G2296" i="5"/>
  <c r="M797" i="12" s="1"/>
  <c r="O797" i="12" s="1"/>
  <c r="G2297" i="5"/>
  <c r="G2298" i="5"/>
  <c r="M800" i="12" s="1"/>
  <c r="O800" i="12" s="1"/>
  <c r="H126" i="1"/>
  <c r="H122" i="1"/>
  <c r="H120" i="1"/>
  <c r="H118" i="1"/>
  <c r="H117" i="1"/>
  <c r="H116" i="1"/>
  <c r="H115" i="1"/>
  <c r="H113" i="1"/>
  <c r="H112" i="1"/>
  <c r="H111" i="1"/>
  <c r="H108" i="1"/>
  <c r="H107" i="1"/>
  <c r="H93" i="1"/>
  <c r="H90" i="1"/>
  <c r="H89" i="1"/>
  <c r="H87" i="1"/>
  <c r="H86" i="1"/>
  <c r="H79" i="1"/>
  <c r="H73" i="1"/>
  <c r="H72" i="1"/>
  <c r="H65" i="1"/>
  <c r="H64" i="1"/>
  <c r="H63" i="1"/>
  <c r="H62" i="1"/>
  <c r="H61" i="1"/>
  <c r="H60" i="1"/>
  <c r="H58" i="1"/>
  <c r="H57" i="1"/>
  <c r="H56" i="1"/>
  <c r="D47" i="1"/>
  <c r="H47" i="1"/>
  <c r="N139" i="10"/>
  <c r="N138" i="10"/>
  <c r="N137" i="10"/>
  <c r="L128" i="10"/>
  <c r="O128" i="10" s="1"/>
  <c r="K128" i="10"/>
  <c r="J128" i="10"/>
  <c r="L127" i="10"/>
  <c r="O127" i="10" s="1"/>
  <c r="K127" i="10"/>
  <c r="J127" i="10"/>
  <c r="L126" i="10"/>
  <c r="O126" i="10" s="1"/>
  <c r="K126" i="10"/>
  <c r="J126" i="10"/>
  <c r="L125" i="10"/>
  <c r="O125" i="10" s="1"/>
  <c r="O129" i="10" s="1"/>
  <c r="L91" i="10" s="1"/>
  <c r="O91" i="10" s="1"/>
  <c r="K125" i="10"/>
  <c r="J125" i="10"/>
  <c r="O119" i="10"/>
  <c r="M118" i="10"/>
  <c r="O118" i="10" s="1"/>
  <c r="O120" i="10" s="1"/>
  <c r="L118" i="10"/>
  <c r="M112" i="10"/>
  <c r="O112" i="10" s="1"/>
  <c r="K112" i="10"/>
  <c r="M111" i="10"/>
  <c r="O111" i="10" s="1"/>
  <c r="K111" i="10"/>
  <c r="M110" i="10"/>
  <c r="O110" i="10" s="1"/>
  <c r="K110" i="10"/>
  <c r="M109" i="10"/>
  <c r="O109" i="10" s="1"/>
  <c r="K109" i="10"/>
  <c r="M108" i="10"/>
  <c r="O108" i="10" s="1"/>
  <c r="K108" i="10"/>
  <c r="M107" i="10"/>
  <c r="O107" i="10" s="1"/>
  <c r="K107" i="10"/>
  <c r="M106" i="10"/>
  <c r="O106" i="10" s="1"/>
  <c r="K106" i="10"/>
  <c r="M105" i="10"/>
  <c r="O105" i="10" s="1"/>
  <c r="K105" i="10"/>
  <c r="M104" i="10"/>
  <c r="O104" i="10" s="1"/>
  <c r="K104" i="10"/>
  <c r="M103" i="10"/>
  <c r="O103" i="10" s="1"/>
  <c r="K103" i="10"/>
  <c r="M102" i="10"/>
  <c r="O102" i="10" s="1"/>
  <c r="K102" i="10"/>
  <c r="K101" i="10"/>
  <c r="L95" i="10"/>
  <c r="O95" i="10" s="1"/>
  <c r="J95" i="10"/>
  <c r="L94" i="10"/>
  <c r="O94" i="10" s="1"/>
  <c r="J94" i="10"/>
  <c r="L93" i="10"/>
  <c r="O93" i="10" s="1"/>
  <c r="J93" i="10"/>
  <c r="L92" i="10"/>
  <c r="O92" i="10" s="1"/>
  <c r="J92" i="10"/>
  <c r="J91" i="10"/>
  <c r="N73" i="10"/>
  <c r="N72" i="10"/>
  <c r="N71" i="10"/>
  <c r="L62" i="10"/>
  <c r="O62" i="10" s="1"/>
  <c r="K62" i="10"/>
  <c r="J62" i="10"/>
  <c r="L61" i="10"/>
  <c r="O61" i="10" s="1"/>
  <c r="K61" i="10"/>
  <c r="J61" i="10"/>
  <c r="L60" i="10"/>
  <c r="O60" i="10" s="1"/>
  <c r="K60" i="10"/>
  <c r="J60" i="10"/>
  <c r="L59" i="10"/>
  <c r="O59" i="10" s="1"/>
  <c r="O63" i="10" s="1"/>
  <c r="L25" i="10" s="1"/>
  <c r="O25" i="10" s="1"/>
  <c r="K59" i="10"/>
  <c r="J59" i="10"/>
  <c r="O53" i="10"/>
  <c r="M52" i="10"/>
  <c r="O52" i="10" s="1"/>
  <c r="O54" i="10" s="1"/>
  <c r="M46" i="10"/>
  <c r="O46" i="10" s="1"/>
  <c r="K46" i="10"/>
  <c r="M45" i="10"/>
  <c r="O45" i="10" s="1"/>
  <c r="K45" i="10"/>
  <c r="M44" i="10"/>
  <c r="O44" i="10" s="1"/>
  <c r="K44" i="10"/>
  <c r="M43" i="10"/>
  <c r="O43" i="10" s="1"/>
  <c r="K43" i="10"/>
  <c r="M42" i="10"/>
  <c r="O42" i="10" s="1"/>
  <c r="K42" i="10"/>
  <c r="M41" i="10"/>
  <c r="O41" i="10" s="1"/>
  <c r="K41" i="10"/>
  <c r="M40" i="10"/>
  <c r="O40" i="10" s="1"/>
  <c r="K40" i="10"/>
  <c r="K39" i="10"/>
  <c r="K38" i="10"/>
  <c r="K37" i="10"/>
  <c r="K36" i="10"/>
  <c r="K35" i="10"/>
  <c r="L29" i="10"/>
  <c r="O29" i="10" s="1"/>
  <c r="J29" i="10"/>
  <c r="L28" i="10"/>
  <c r="O28" i="10" s="1"/>
  <c r="J28" i="10"/>
  <c r="L27" i="10"/>
  <c r="O27" i="10" s="1"/>
  <c r="J27" i="10"/>
  <c r="L26" i="10"/>
  <c r="O26" i="10" s="1"/>
  <c r="J26" i="10"/>
  <c r="J25" i="10"/>
  <c r="D8" i="10"/>
  <c r="N202" i="9"/>
  <c r="N201" i="9"/>
  <c r="N200" i="9"/>
  <c r="L191" i="9"/>
  <c r="O191" i="9" s="1"/>
  <c r="K191" i="9"/>
  <c r="J191" i="9"/>
  <c r="L190" i="9"/>
  <c r="O190" i="9" s="1"/>
  <c r="K190" i="9"/>
  <c r="J190" i="9"/>
  <c r="L189" i="9"/>
  <c r="O189" i="9" s="1"/>
  <c r="K189" i="9"/>
  <c r="J189" i="9"/>
  <c r="L188" i="9"/>
  <c r="K188" i="9"/>
  <c r="J188" i="9"/>
  <c r="O182" i="9"/>
  <c r="M181" i="9"/>
  <c r="O181" i="9" s="1"/>
  <c r="O183" i="9" s="1"/>
  <c r="L181" i="9"/>
  <c r="M175" i="9"/>
  <c r="O175" i="9" s="1"/>
  <c r="K175" i="9"/>
  <c r="M174" i="9"/>
  <c r="O174" i="9" s="1"/>
  <c r="K174" i="9"/>
  <c r="M173" i="9"/>
  <c r="O173" i="9" s="1"/>
  <c r="K173" i="9"/>
  <c r="M172" i="9"/>
  <c r="O172" i="9" s="1"/>
  <c r="K172" i="9"/>
  <c r="M171" i="9"/>
  <c r="O171" i="9" s="1"/>
  <c r="K171" i="9"/>
  <c r="M170" i="9"/>
  <c r="O170" i="9" s="1"/>
  <c r="K170" i="9"/>
  <c r="M169" i="9"/>
  <c r="O169" i="9" s="1"/>
  <c r="K169" i="9"/>
  <c r="M168" i="9"/>
  <c r="O168" i="9" s="1"/>
  <c r="K168" i="9"/>
  <c r="M167" i="9"/>
  <c r="O167" i="9" s="1"/>
  <c r="K167" i="9"/>
  <c r="M166" i="9"/>
  <c r="O166" i="9" s="1"/>
  <c r="K166" i="9"/>
  <c r="M165" i="9"/>
  <c r="O165" i="9" s="1"/>
  <c r="K165" i="9"/>
  <c r="K164" i="9"/>
  <c r="L158" i="9"/>
  <c r="O158" i="9" s="1"/>
  <c r="J158" i="9"/>
  <c r="L157" i="9"/>
  <c r="O157" i="9" s="1"/>
  <c r="J157" i="9"/>
  <c r="L156" i="9"/>
  <c r="O156" i="9" s="1"/>
  <c r="J156" i="9"/>
  <c r="L155" i="9"/>
  <c r="O155" i="9" s="1"/>
  <c r="J155" i="9"/>
  <c r="J154" i="9"/>
  <c r="N137" i="9"/>
  <c r="N136" i="9"/>
  <c r="N135" i="9"/>
  <c r="L126" i="9"/>
  <c r="O126" i="9" s="1"/>
  <c r="K126" i="9"/>
  <c r="J126" i="9"/>
  <c r="L125" i="9"/>
  <c r="O125" i="9" s="1"/>
  <c r="K125" i="9"/>
  <c r="J125" i="9"/>
  <c r="L124" i="9"/>
  <c r="O124" i="9" s="1"/>
  <c r="K124" i="9"/>
  <c r="J124" i="9"/>
  <c r="L123" i="9"/>
  <c r="O123" i="9" s="1"/>
  <c r="O127" i="9" s="1"/>
  <c r="L89" i="9" s="1"/>
  <c r="O89" i="9" s="1"/>
  <c r="K123" i="9"/>
  <c r="J123" i="9"/>
  <c r="O117" i="9"/>
  <c r="M116" i="9"/>
  <c r="L116" i="9"/>
  <c r="M110" i="9"/>
  <c r="O110" i="9" s="1"/>
  <c r="K110" i="9"/>
  <c r="M109" i="9"/>
  <c r="O109" i="9" s="1"/>
  <c r="K109" i="9"/>
  <c r="M108" i="9"/>
  <c r="O108" i="9" s="1"/>
  <c r="K108" i="9"/>
  <c r="M107" i="9"/>
  <c r="O107" i="9" s="1"/>
  <c r="K107" i="9"/>
  <c r="M106" i="9"/>
  <c r="O106" i="9" s="1"/>
  <c r="K106" i="9"/>
  <c r="K105" i="9"/>
  <c r="K104" i="9"/>
  <c r="K103" i="9"/>
  <c r="K102" i="9"/>
  <c r="K101" i="9"/>
  <c r="K99" i="9"/>
  <c r="L93" i="9"/>
  <c r="O93" i="9" s="1"/>
  <c r="J93" i="9"/>
  <c r="L92" i="9"/>
  <c r="O92" i="9" s="1"/>
  <c r="J92" i="9"/>
  <c r="L91" i="9"/>
  <c r="O91" i="9" s="1"/>
  <c r="J91" i="9"/>
  <c r="L90" i="9"/>
  <c r="O90" i="9" s="1"/>
  <c r="J90" i="9"/>
  <c r="J89" i="9"/>
  <c r="N73" i="9"/>
  <c r="N72" i="9"/>
  <c r="N71" i="9"/>
  <c r="L62" i="9"/>
  <c r="O62" i="9" s="1"/>
  <c r="K62" i="9"/>
  <c r="J62" i="9"/>
  <c r="L61" i="9"/>
  <c r="O61" i="9" s="1"/>
  <c r="K61" i="9"/>
  <c r="J61" i="9"/>
  <c r="L60" i="9"/>
  <c r="O60" i="9" s="1"/>
  <c r="K60" i="9"/>
  <c r="J60" i="9"/>
  <c r="L59" i="9"/>
  <c r="O59" i="9" s="1"/>
  <c r="O63" i="9" s="1"/>
  <c r="L25" i="9" s="1"/>
  <c r="O25" i="9" s="1"/>
  <c r="K59" i="9"/>
  <c r="J59" i="9"/>
  <c r="O53" i="9"/>
  <c r="M52" i="9"/>
  <c r="L52" i="9"/>
  <c r="M46" i="9"/>
  <c r="O46" i="9" s="1"/>
  <c r="K46" i="9"/>
  <c r="M45" i="9"/>
  <c r="O45" i="9" s="1"/>
  <c r="K45" i="9"/>
  <c r="M44" i="9"/>
  <c r="O44" i="9" s="1"/>
  <c r="K44" i="9"/>
  <c r="M43" i="9"/>
  <c r="O43" i="9" s="1"/>
  <c r="K43" i="9"/>
  <c r="M42" i="9"/>
  <c r="O42" i="9" s="1"/>
  <c r="K42" i="9"/>
  <c r="M41" i="9"/>
  <c r="O41" i="9" s="1"/>
  <c r="K41" i="9"/>
  <c r="M40" i="9"/>
  <c r="O40" i="9" s="1"/>
  <c r="K40" i="9"/>
  <c r="M39" i="9"/>
  <c r="O39" i="9" s="1"/>
  <c r="K39" i="9"/>
  <c r="M38" i="9"/>
  <c r="O38" i="9" s="1"/>
  <c r="K38" i="9"/>
  <c r="M37" i="9"/>
  <c r="O37" i="9" s="1"/>
  <c r="K37" i="9"/>
  <c r="K36" i="9"/>
  <c r="K35" i="9"/>
  <c r="L29" i="9"/>
  <c r="O29" i="9" s="1"/>
  <c r="J29" i="9"/>
  <c r="L28" i="9"/>
  <c r="O28" i="9" s="1"/>
  <c r="J28" i="9"/>
  <c r="L27" i="9"/>
  <c r="O27" i="9" s="1"/>
  <c r="J27" i="9"/>
  <c r="L26" i="9"/>
  <c r="O26" i="9" s="1"/>
  <c r="J26" i="9"/>
  <c r="J25" i="9"/>
  <c r="D8" i="9"/>
  <c r="C30" i="1"/>
  <c r="E30" i="1" s="1"/>
  <c r="H49" i="1"/>
  <c r="H50" i="1"/>
  <c r="H52" i="1"/>
  <c r="C42" i="1"/>
  <c r="C20" i="10" s="1"/>
  <c r="D42" i="1"/>
  <c r="F42" i="1" s="1"/>
  <c r="H38" i="1"/>
  <c r="H31" i="1"/>
  <c r="H32" i="1"/>
  <c r="H33" i="1"/>
  <c r="H34" i="1"/>
  <c r="H35" i="1"/>
  <c r="N73" i="2"/>
  <c r="N72" i="2"/>
  <c r="N71" i="2"/>
  <c r="G76" i="4"/>
  <c r="G1037" i="3"/>
  <c r="G1027" i="3"/>
  <c r="G1017" i="3"/>
  <c r="G1007" i="3"/>
  <c r="G997" i="3"/>
  <c r="G981" i="3"/>
  <c r="G971" i="3"/>
  <c r="G954" i="3"/>
  <c r="G933" i="3"/>
  <c r="G913" i="3"/>
  <c r="G895" i="3"/>
  <c r="G880" i="3"/>
  <c r="G866" i="3"/>
  <c r="G856" i="3"/>
  <c r="G846" i="3"/>
  <c r="G818" i="3"/>
  <c r="G798" i="3"/>
  <c r="G808" i="3"/>
  <c r="G777" i="3"/>
  <c r="G767" i="3"/>
  <c r="G757" i="3"/>
  <c r="G747" i="3"/>
  <c r="G729" i="3"/>
  <c r="G717" i="3"/>
  <c r="G694" i="3"/>
  <c r="G684" i="3"/>
  <c r="G671" i="3"/>
  <c r="G661" i="3"/>
  <c r="G646" i="3"/>
  <c r="G635" i="3"/>
  <c r="G616" i="3"/>
  <c r="G606" i="3"/>
  <c r="G596" i="3"/>
  <c r="G586" i="3"/>
  <c r="G568"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06" i="3"/>
  <c r="G496" i="3"/>
  <c r="G486" i="3"/>
  <c r="G476" i="3"/>
  <c r="G466" i="3"/>
  <c r="G456" i="3"/>
  <c r="G446" i="3"/>
  <c r="G436" i="3"/>
  <c r="G426" i="3"/>
  <c r="G416" i="3"/>
  <c r="G399" i="3"/>
  <c r="G389" i="3"/>
  <c r="G379" i="3"/>
  <c r="G369" i="3"/>
  <c r="G359" i="3"/>
  <c r="G349" i="3"/>
  <c r="G338" i="3"/>
  <c r="G328" i="3"/>
  <c r="G318" i="3"/>
  <c r="G304" i="3"/>
  <c r="G294" i="3"/>
  <c r="G284" i="3"/>
  <c r="G271" i="3"/>
  <c r="G253" i="3"/>
  <c r="G243" i="3"/>
  <c r="G233" i="3"/>
  <c r="G223" i="3"/>
  <c r="G203" i="3"/>
  <c r="G193" i="3"/>
  <c r="G174" i="3"/>
  <c r="G164" i="3"/>
  <c r="G154" i="3"/>
  <c r="G144" i="3"/>
  <c r="G134" i="3"/>
  <c r="G123" i="3"/>
  <c r="G113" i="3"/>
  <c r="G103" i="3"/>
  <c r="G83" i="3"/>
  <c r="G28" i="3"/>
  <c r="G9" i="3"/>
  <c r="G18" i="3"/>
  <c r="G65" i="3"/>
  <c r="G48" i="3"/>
  <c r="G38" i="3"/>
  <c r="D17" i="1"/>
  <c r="D16" i="1"/>
  <c r="G2080" i="5"/>
  <c r="G2081" i="5"/>
  <c r="M290" i="17" s="1"/>
  <c r="O290" i="17" s="1"/>
  <c r="G2082" i="5"/>
  <c r="G2083" i="5"/>
  <c r="G2084" i="5"/>
  <c r="G2085" i="5"/>
  <c r="M35" i="19" s="1"/>
  <c r="O35" i="19" s="1"/>
  <c r="G2086" i="5"/>
  <c r="M225" i="19" s="1"/>
  <c r="O225" i="19" s="1"/>
  <c r="G2087" i="5"/>
  <c r="M102" i="19" s="1"/>
  <c r="O102" i="19" s="1"/>
  <c r="G2088" i="5"/>
  <c r="M100" i="19" s="1"/>
  <c r="O100" i="19" s="1"/>
  <c r="G2089" i="5"/>
  <c r="M161" i="19" s="1"/>
  <c r="O161" i="19" s="1"/>
  <c r="G2090" i="5"/>
  <c r="G2091" i="5"/>
  <c r="G2092" i="5"/>
  <c r="G2093" i="5"/>
  <c r="G2094" i="5"/>
  <c r="G2095" i="5"/>
  <c r="G2096" i="5"/>
  <c r="G2097" i="5"/>
  <c r="G2098" i="5"/>
  <c r="G2099" i="5"/>
  <c r="G2100" i="5"/>
  <c r="G2101" i="5"/>
  <c r="M1045" i="20" s="1"/>
  <c r="O1045" i="20" s="1"/>
  <c r="G2102" i="5"/>
  <c r="G2103" i="5"/>
  <c r="G2104" i="5"/>
  <c r="G2074" i="5"/>
  <c r="G2075" i="5"/>
  <c r="M350" i="14" s="1"/>
  <c r="O350" i="14" s="1"/>
  <c r="G2076" i="5"/>
  <c r="G2077" i="5"/>
  <c r="G2078" i="5"/>
  <c r="G2079" i="5"/>
  <c r="J30" i="7"/>
  <c r="J31" i="7"/>
  <c r="J32" i="7"/>
  <c r="H16" i="7"/>
  <c r="J16" i="7" s="1"/>
  <c r="H17" i="7"/>
  <c r="J17" i="7" s="1"/>
  <c r="H18" i="7"/>
  <c r="J18" i="7" s="1"/>
  <c r="H19" i="7"/>
  <c r="J19" i="7" s="1"/>
  <c r="H20" i="7"/>
  <c r="J20" i="7" s="1"/>
  <c r="H21" i="7"/>
  <c r="J21" i="7" s="1"/>
  <c r="H22" i="7"/>
  <c r="J22" i="7" s="1"/>
  <c r="H23" i="7"/>
  <c r="J23" i="7" s="1"/>
  <c r="H24" i="7"/>
  <c r="J24" i="7" s="1"/>
  <c r="H25" i="7"/>
  <c r="J25" i="7" s="1"/>
  <c r="H26" i="7"/>
  <c r="J26" i="7" s="1"/>
  <c r="H27" i="7"/>
  <c r="J27" i="7" s="1"/>
  <c r="H28" i="7"/>
  <c r="J28" i="7" s="1"/>
  <c r="H29" i="7"/>
  <c r="J29" i="7" s="1"/>
  <c r="H30" i="7"/>
  <c r="H31" i="7"/>
  <c r="H32" i="7"/>
  <c r="L60" i="2"/>
  <c r="O60" i="2" s="1"/>
  <c r="L61" i="2"/>
  <c r="O61" i="2" s="1"/>
  <c r="L62" i="2"/>
  <c r="O62" i="2" s="1"/>
  <c r="K60" i="2"/>
  <c r="K61" i="2"/>
  <c r="K62" i="2"/>
  <c r="J60" i="2"/>
  <c r="J61" i="2"/>
  <c r="J62" i="2"/>
  <c r="L59" i="2"/>
  <c r="O59" i="2" s="1"/>
  <c r="K59" i="2"/>
  <c r="J59" i="2"/>
  <c r="M52" i="2"/>
  <c r="O53" i="2"/>
  <c r="L52" i="2"/>
  <c r="M36" i="2"/>
  <c r="O36" i="2" s="1"/>
  <c r="M37" i="2"/>
  <c r="O37" i="2" s="1"/>
  <c r="M38" i="2"/>
  <c r="O38" i="2" s="1"/>
  <c r="M39" i="2"/>
  <c r="O39" i="2" s="1"/>
  <c r="M40" i="2"/>
  <c r="O40" i="2" s="1"/>
  <c r="M41" i="2"/>
  <c r="O41" i="2" s="1"/>
  <c r="M42" i="2"/>
  <c r="O42" i="2" s="1"/>
  <c r="M43" i="2"/>
  <c r="O43" i="2" s="1"/>
  <c r="M44" i="2"/>
  <c r="O44" i="2" s="1"/>
  <c r="M45" i="2"/>
  <c r="O45" i="2" s="1"/>
  <c r="M46" i="2"/>
  <c r="O46" i="2" s="1"/>
  <c r="K36" i="2"/>
  <c r="K37" i="2"/>
  <c r="K38" i="2"/>
  <c r="K39" i="2"/>
  <c r="K40" i="2"/>
  <c r="K41" i="2"/>
  <c r="K42" i="2"/>
  <c r="K43" i="2"/>
  <c r="K44" i="2"/>
  <c r="K45" i="2"/>
  <c r="K46" i="2"/>
  <c r="M35" i="2"/>
  <c r="O35" i="2" s="1"/>
  <c r="K35" i="2"/>
  <c r="J25" i="2"/>
  <c r="D8" i="2"/>
  <c r="E369" i="1"/>
  <c r="C364" i="1"/>
  <c r="D364" i="1"/>
  <c r="F364" i="1" s="1"/>
  <c r="D31" i="1"/>
  <c r="H19" i="1"/>
  <c r="D281" i="1"/>
  <c r="F281" i="1" s="1"/>
  <c r="E363" i="1"/>
  <c r="D363" i="1"/>
  <c r="F363" i="1" s="1"/>
  <c r="D338" i="1"/>
  <c r="H338" i="1"/>
  <c r="D340" i="1"/>
  <c r="H340" i="1"/>
  <c r="D341" i="1"/>
  <c r="H341" i="1"/>
  <c r="D342" i="1"/>
  <c r="H342" i="1"/>
  <c r="H349" i="1"/>
  <c r="H337" i="1"/>
  <c r="D337" i="1"/>
  <c r="H336" i="1"/>
  <c r="D336" i="1"/>
  <c r="F336" i="1" s="1"/>
  <c r="D331" i="1"/>
  <c r="F331" i="1" s="1"/>
  <c r="C313" i="1"/>
  <c r="D312" i="1"/>
  <c r="F312" i="1" s="1"/>
  <c r="E312" i="1"/>
  <c r="D293" i="1"/>
  <c r="F293" i="1" s="1"/>
  <c r="D286" i="1"/>
  <c r="F286" i="1" s="1"/>
  <c r="D274" i="1"/>
  <c r="F274" i="1" s="1"/>
  <c r="H247" i="1"/>
  <c r="H248" i="1"/>
  <c r="H249" i="1"/>
  <c r="H250" i="1"/>
  <c r="H251" i="1"/>
  <c r="H252" i="1"/>
  <c r="H253" i="1"/>
  <c r="H254" i="1"/>
  <c r="H255" i="1"/>
  <c r="H256" i="1"/>
  <c r="H257" i="1"/>
  <c r="C244" i="1"/>
  <c r="C83" i="15" s="1"/>
  <c r="E243" i="1"/>
  <c r="D243" i="1"/>
  <c r="F243" i="1" s="1"/>
  <c r="H240" i="1"/>
  <c r="D240" i="1"/>
  <c r="C240" i="1"/>
  <c r="E240" i="1" s="1"/>
  <c r="H239" i="1"/>
  <c r="E239" i="1"/>
  <c r="D239" i="1"/>
  <c r="F239" i="1" s="1"/>
  <c r="H225" i="1"/>
  <c r="E225" i="1"/>
  <c r="H43" i="1"/>
  <c r="H44" i="1"/>
  <c r="H45" i="1"/>
  <c r="H46" i="1"/>
  <c r="H48" i="1"/>
  <c r="H41" i="1"/>
  <c r="E41" i="1"/>
  <c r="D41" i="1"/>
  <c r="F41" i="1" s="1"/>
  <c r="H29" i="1"/>
  <c r="E29" i="1"/>
  <c r="D29" i="1"/>
  <c r="F29" i="1" s="1"/>
  <c r="H25" i="1"/>
  <c r="H26" i="1"/>
  <c r="H24" i="1"/>
  <c r="C24" i="1"/>
  <c r="D24" i="1" s="1"/>
  <c r="F24" i="1" s="1"/>
  <c r="H23" i="1"/>
  <c r="E23" i="1"/>
  <c r="D23" i="1"/>
  <c r="F23" i="1" s="1"/>
  <c r="H20" i="1"/>
  <c r="H18" i="1"/>
  <c r="H17" i="1"/>
  <c r="H16" i="1"/>
  <c r="G17" i="6"/>
  <c r="G18" i="6"/>
  <c r="G19" i="6"/>
  <c r="G16" i="6"/>
  <c r="G15" i="6"/>
  <c r="G14" i="6"/>
  <c r="B20" i="6"/>
  <c r="B21" i="6" s="1"/>
  <c r="B22" i="6" s="1"/>
  <c r="B23" i="6" s="1"/>
  <c r="B24" i="6" s="1"/>
  <c r="B25" i="6" s="1"/>
  <c r="B26" i="6" s="1"/>
  <c r="B27" i="6" s="1"/>
  <c r="B28" i="6" s="1"/>
  <c r="D1078" i="5"/>
  <c r="E1078" i="5"/>
  <c r="G1078" i="5" s="1"/>
  <c r="D1079" i="5"/>
  <c r="E1079" i="5"/>
  <c r="G1079" i="5" s="1"/>
  <c r="D1080" i="5"/>
  <c r="E1080" i="5"/>
  <c r="G1080" i="5" s="1"/>
  <c r="D1081" i="5"/>
  <c r="E1081" i="5"/>
  <c r="G1081" i="5" s="1"/>
  <c r="D1082" i="5"/>
  <c r="E1082" i="5"/>
  <c r="G1082" i="5" s="1"/>
  <c r="D1083" i="5"/>
  <c r="E1083" i="5"/>
  <c r="G1083" i="5" s="1"/>
  <c r="D1084" i="5"/>
  <c r="E1084" i="5"/>
  <c r="G1084" i="5" s="1"/>
  <c r="D1085" i="5"/>
  <c r="E1085" i="5"/>
  <c r="G1085" i="5" s="1"/>
  <c r="D1086" i="5"/>
  <c r="E1086" i="5"/>
  <c r="G1086" i="5" s="1"/>
  <c r="D1087" i="5"/>
  <c r="E1087" i="5"/>
  <c r="G1087" i="5" s="1"/>
  <c r="D1088" i="5"/>
  <c r="E1088" i="5"/>
  <c r="G1088" i="5" s="1"/>
  <c r="D1089" i="5"/>
  <c r="E1089" i="5"/>
  <c r="G1089" i="5" s="1"/>
  <c r="D1090" i="5"/>
  <c r="E1090" i="5"/>
  <c r="G1090" i="5" s="1"/>
  <c r="D1091" i="5"/>
  <c r="E1091" i="5"/>
  <c r="G1091" i="5" s="1"/>
  <c r="D1092" i="5"/>
  <c r="E1092" i="5"/>
  <c r="G1092" i="5" s="1"/>
  <c r="D1093" i="5"/>
  <c r="E1093" i="5"/>
  <c r="G1093" i="5" s="1"/>
  <c r="D1094" i="5"/>
  <c r="E1094" i="5"/>
  <c r="G1094" i="5" s="1"/>
  <c r="D1095" i="5"/>
  <c r="E1095" i="5"/>
  <c r="G1095" i="5" s="1"/>
  <c r="D1096" i="5"/>
  <c r="E1096" i="5"/>
  <c r="G1096" i="5" s="1"/>
  <c r="D1097" i="5"/>
  <c r="E1097" i="5"/>
  <c r="G1097" i="5" s="1"/>
  <c r="D1098" i="5"/>
  <c r="E1098" i="5"/>
  <c r="G1098" i="5" s="1"/>
  <c r="D1099" i="5"/>
  <c r="E1099" i="5"/>
  <c r="G1099" i="5" s="1"/>
  <c r="D1100" i="5"/>
  <c r="E1100" i="5"/>
  <c r="G1100" i="5" s="1"/>
  <c r="D1101" i="5"/>
  <c r="E1101" i="5"/>
  <c r="G1101" i="5" s="1"/>
  <c r="D1102" i="5"/>
  <c r="E1102" i="5"/>
  <c r="G1102" i="5" s="1"/>
  <c r="D1103" i="5"/>
  <c r="E1103" i="5"/>
  <c r="G1103" i="5" s="1"/>
  <c r="D1104" i="5"/>
  <c r="E1104" i="5"/>
  <c r="G1104" i="5" s="1"/>
  <c r="D1105" i="5"/>
  <c r="E1105" i="5"/>
  <c r="G1105" i="5" s="1"/>
  <c r="D1106" i="5"/>
  <c r="E1106" i="5"/>
  <c r="G1106" i="5" s="1"/>
  <c r="D1107" i="5"/>
  <c r="E1107" i="5"/>
  <c r="G1107" i="5" s="1"/>
  <c r="D1108" i="5"/>
  <c r="E1108" i="5"/>
  <c r="G1108" i="5" s="1"/>
  <c r="D1109" i="5"/>
  <c r="E1109" i="5"/>
  <c r="G1109" i="5" s="1"/>
  <c r="D1110" i="5"/>
  <c r="E1110" i="5"/>
  <c r="G1110" i="5" s="1"/>
  <c r="D1111" i="5"/>
  <c r="E1111" i="5"/>
  <c r="G1111" i="5" s="1"/>
  <c r="D1112" i="5"/>
  <c r="E1112" i="5"/>
  <c r="G1112" i="5" s="1"/>
  <c r="D1113" i="5"/>
  <c r="E1113" i="5"/>
  <c r="G1113" i="5" s="1"/>
  <c r="D1114" i="5"/>
  <c r="E1114" i="5"/>
  <c r="G1114" i="5" s="1"/>
  <c r="D1115" i="5"/>
  <c r="E1115" i="5"/>
  <c r="G1115" i="5" s="1"/>
  <c r="D1116" i="5"/>
  <c r="E1116" i="5"/>
  <c r="G1116" i="5" s="1"/>
  <c r="D1117" i="5"/>
  <c r="E1117" i="5"/>
  <c r="G1117" i="5" s="1"/>
  <c r="D1118" i="5"/>
  <c r="E1118" i="5"/>
  <c r="G1118" i="5" s="1"/>
  <c r="D1119" i="5"/>
  <c r="E1119" i="5"/>
  <c r="G1119" i="5" s="1"/>
  <c r="D1120" i="5"/>
  <c r="E1120" i="5"/>
  <c r="G1120" i="5" s="1"/>
  <c r="D1121" i="5"/>
  <c r="E1121" i="5"/>
  <c r="G1121" i="5" s="1"/>
  <c r="D1122" i="5"/>
  <c r="E1122" i="5"/>
  <c r="G1122" i="5" s="1"/>
  <c r="D1123" i="5"/>
  <c r="E1123" i="5"/>
  <c r="G1123" i="5" s="1"/>
  <c r="D1124" i="5"/>
  <c r="E1124" i="5"/>
  <c r="G1124" i="5" s="1"/>
  <c r="D1125" i="5"/>
  <c r="E1125" i="5"/>
  <c r="G1125" i="5" s="1"/>
  <c r="D1126" i="5"/>
  <c r="E1126" i="5"/>
  <c r="G1126" i="5" s="1"/>
  <c r="D1127" i="5"/>
  <c r="E1127" i="5"/>
  <c r="G1127" i="5" s="1"/>
  <c r="D1128" i="5"/>
  <c r="E1128" i="5"/>
  <c r="G1128" i="5" s="1"/>
  <c r="D1129" i="5"/>
  <c r="E1129" i="5"/>
  <c r="G1129" i="5" s="1"/>
  <c r="D1130" i="5"/>
  <c r="E1130" i="5"/>
  <c r="G1130" i="5" s="1"/>
  <c r="D1131" i="5"/>
  <c r="E1131" i="5"/>
  <c r="G1131" i="5" s="1"/>
  <c r="D1132" i="5"/>
  <c r="E1132" i="5"/>
  <c r="G1132" i="5" s="1"/>
  <c r="D1133" i="5"/>
  <c r="E1133" i="5"/>
  <c r="G1133" i="5" s="1"/>
  <c r="D1134" i="5"/>
  <c r="E1134" i="5"/>
  <c r="G1134" i="5" s="1"/>
  <c r="D1135" i="5"/>
  <c r="E1135" i="5"/>
  <c r="G1135" i="5" s="1"/>
  <c r="D1136" i="5"/>
  <c r="E1136" i="5"/>
  <c r="G1136" i="5" s="1"/>
  <c r="D1137" i="5"/>
  <c r="E1137" i="5"/>
  <c r="G1137" i="5" s="1"/>
  <c r="D1138" i="5"/>
  <c r="E1138" i="5"/>
  <c r="G1138" i="5" s="1"/>
  <c r="D1139" i="5"/>
  <c r="E1139" i="5"/>
  <c r="G1139" i="5" s="1"/>
  <c r="D1140" i="5"/>
  <c r="E1140" i="5"/>
  <c r="G1140" i="5" s="1"/>
  <c r="D1141" i="5"/>
  <c r="E1141" i="5"/>
  <c r="G1141" i="5" s="1"/>
  <c r="D1142" i="5"/>
  <c r="E1142" i="5"/>
  <c r="G1142" i="5" s="1"/>
  <c r="D1143" i="5"/>
  <c r="E1143" i="5"/>
  <c r="G1143" i="5" s="1"/>
  <c r="D1144" i="5"/>
  <c r="E1144" i="5"/>
  <c r="G1144" i="5" s="1"/>
  <c r="D1145" i="5"/>
  <c r="E1145" i="5"/>
  <c r="G1145" i="5" s="1"/>
  <c r="D1146" i="5"/>
  <c r="E1146" i="5"/>
  <c r="G1146" i="5" s="1"/>
  <c r="D1147" i="5"/>
  <c r="E1147" i="5"/>
  <c r="G1147" i="5" s="1"/>
  <c r="D1148" i="5"/>
  <c r="E1148" i="5"/>
  <c r="G1148" i="5" s="1"/>
  <c r="D1149" i="5"/>
  <c r="E1149" i="5"/>
  <c r="G1149" i="5" s="1"/>
  <c r="D1150" i="5"/>
  <c r="E1150" i="5"/>
  <c r="G1150" i="5" s="1"/>
  <c r="D1151" i="5"/>
  <c r="E1151" i="5"/>
  <c r="G1151" i="5" s="1"/>
  <c r="D1152" i="5"/>
  <c r="E1152" i="5"/>
  <c r="G1152" i="5" s="1"/>
  <c r="D1153" i="5"/>
  <c r="E1153" i="5"/>
  <c r="G1153" i="5" s="1"/>
  <c r="D1154" i="5"/>
  <c r="E1154" i="5"/>
  <c r="G1154" i="5" s="1"/>
  <c r="D1155" i="5"/>
  <c r="E1155" i="5"/>
  <c r="G1155" i="5" s="1"/>
  <c r="D1156" i="5"/>
  <c r="E1156" i="5"/>
  <c r="G1156" i="5" s="1"/>
  <c r="D1157" i="5"/>
  <c r="E1157" i="5"/>
  <c r="G1157" i="5" s="1"/>
  <c r="D1158" i="5"/>
  <c r="E1158" i="5"/>
  <c r="G1158" i="5" s="1"/>
  <c r="D1159" i="5"/>
  <c r="E1159" i="5"/>
  <c r="G1159" i="5" s="1"/>
  <c r="D1160" i="5"/>
  <c r="E1160" i="5"/>
  <c r="G1160" i="5" s="1"/>
  <c r="D1161" i="5"/>
  <c r="E1161" i="5"/>
  <c r="G1161" i="5" s="1"/>
  <c r="D1162" i="5"/>
  <c r="E1162" i="5"/>
  <c r="G1162" i="5" s="1"/>
  <c r="D1163" i="5"/>
  <c r="E1163" i="5"/>
  <c r="G1163" i="5" s="1"/>
  <c r="D1164" i="5"/>
  <c r="E1164" i="5"/>
  <c r="G1164" i="5" s="1"/>
  <c r="D1165" i="5"/>
  <c r="E1165" i="5"/>
  <c r="G1165" i="5" s="1"/>
  <c r="D1166" i="5"/>
  <c r="E1166" i="5"/>
  <c r="G1166" i="5" s="1"/>
  <c r="D1167" i="5"/>
  <c r="E1167" i="5"/>
  <c r="G1167" i="5" s="1"/>
  <c r="D1168" i="5"/>
  <c r="E1168" i="5"/>
  <c r="G1168" i="5" s="1"/>
  <c r="D1169" i="5"/>
  <c r="E1169" i="5"/>
  <c r="G1169" i="5" s="1"/>
  <c r="D1170" i="5"/>
  <c r="E1170" i="5"/>
  <c r="G1170" i="5" s="1"/>
  <c r="D1171" i="5"/>
  <c r="E1171" i="5"/>
  <c r="G1171" i="5" s="1"/>
  <c r="D1172" i="5"/>
  <c r="E1172" i="5"/>
  <c r="G1172" i="5" s="1"/>
  <c r="D1173" i="5"/>
  <c r="E1173" i="5"/>
  <c r="G1173" i="5" s="1"/>
  <c r="D1174" i="5"/>
  <c r="E1174" i="5"/>
  <c r="G1174" i="5" s="1"/>
  <c r="D1175" i="5"/>
  <c r="E1175" i="5"/>
  <c r="G1175" i="5" s="1"/>
  <c r="D1176" i="5"/>
  <c r="E1176" i="5"/>
  <c r="G1176" i="5" s="1"/>
  <c r="D1177" i="5"/>
  <c r="E1177" i="5"/>
  <c r="G1177" i="5" s="1"/>
  <c r="D1178" i="5"/>
  <c r="E1178" i="5"/>
  <c r="G1178" i="5" s="1"/>
  <c r="D1179" i="5"/>
  <c r="E1179" i="5"/>
  <c r="G1179" i="5" s="1"/>
  <c r="D1180" i="5"/>
  <c r="E1180" i="5"/>
  <c r="G1180" i="5" s="1"/>
  <c r="D1181" i="5"/>
  <c r="E1181" i="5"/>
  <c r="G1181" i="5" s="1"/>
  <c r="D1182" i="5"/>
  <c r="E1182" i="5"/>
  <c r="G1182" i="5" s="1"/>
  <c r="D1183" i="5"/>
  <c r="E1183" i="5"/>
  <c r="G1183" i="5" s="1"/>
  <c r="D1184" i="5"/>
  <c r="E1184" i="5"/>
  <c r="G1184" i="5" s="1"/>
  <c r="D1185" i="5"/>
  <c r="E1185" i="5"/>
  <c r="G1185" i="5" s="1"/>
  <c r="D1186" i="5"/>
  <c r="E1186" i="5"/>
  <c r="G1186" i="5" s="1"/>
  <c r="D1187" i="5"/>
  <c r="E1187" i="5"/>
  <c r="G1187" i="5" s="1"/>
  <c r="D1188" i="5"/>
  <c r="E1188" i="5"/>
  <c r="G1188" i="5" s="1"/>
  <c r="D1189" i="5"/>
  <c r="E1189" i="5"/>
  <c r="G1189" i="5" s="1"/>
  <c r="D1190" i="5"/>
  <c r="E1190" i="5"/>
  <c r="G1190" i="5" s="1"/>
  <c r="D1191" i="5"/>
  <c r="E1191" i="5"/>
  <c r="G1191" i="5" s="1"/>
  <c r="D1192" i="5"/>
  <c r="E1192" i="5"/>
  <c r="G1192" i="5" s="1"/>
  <c r="D1193" i="5"/>
  <c r="E1193" i="5"/>
  <c r="G1193" i="5" s="1"/>
  <c r="D1194" i="5"/>
  <c r="E1194" i="5"/>
  <c r="G1194" i="5" s="1"/>
  <c r="D1195" i="5"/>
  <c r="E1195" i="5"/>
  <c r="G1195" i="5" s="1"/>
  <c r="D1196" i="5"/>
  <c r="E1196" i="5"/>
  <c r="G1196" i="5" s="1"/>
  <c r="D1197" i="5"/>
  <c r="E1197" i="5"/>
  <c r="G1197" i="5" s="1"/>
  <c r="D1198" i="5"/>
  <c r="E1198" i="5"/>
  <c r="G1198" i="5" s="1"/>
  <c r="D1199" i="5"/>
  <c r="E1199" i="5"/>
  <c r="G1199" i="5" s="1"/>
  <c r="D1200" i="5"/>
  <c r="E1200" i="5"/>
  <c r="G1200" i="5" s="1"/>
  <c r="D1201" i="5"/>
  <c r="E1201" i="5"/>
  <c r="G1201" i="5" s="1"/>
  <c r="D1202" i="5"/>
  <c r="E1202" i="5"/>
  <c r="G1202" i="5" s="1"/>
  <c r="D1203" i="5"/>
  <c r="E1203" i="5"/>
  <c r="G1203" i="5" s="1"/>
  <c r="D1204" i="5"/>
  <c r="E1204" i="5"/>
  <c r="G1204" i="5" s="1"/>
  <c r="D1205" i="5"/>
  <c r="E1205" i="5"/>
  <c r="G1205" i="5" s="1"/>
  <c r="D1206" i="5"/>
  <c r="E1206" i="5"/>
  <c r="G1206" i="5" s="1"/>
  <c r="D1207" i="5"/>
  <c r="E1207" i="5"/>
  <c r="G1207" i="5" s="1"/>
  <c r="D1208" i="5"/>
  <c r="E1208" i="5"/>
  <c r="G1208" i="5" s="1"/>
  <c r="D1209" i="5"/>
  <c r="E1209" i="5"/>
  <c r="G1209" i="5" s="1"/>
  <c r="D1210" i="5"/>
  <c r="E1210" i="5"/>
  <c r="G1210" i="5" s="1"/>
  <c r="D1211" i="5"/>
  <c r="E1211" i="5"/>
  <c r="G1211" i="5" s="1"/>
  <c r="D1212" i="5"/>
  <c r="E1212" i="5"/>
  <c r="G1212" i="5" s="1"/>
  <c r="D1213" i="5"/>
  <c r="E1213" i="5"/>
  <c r="G1213" i="5" s="1"/>
  <c r="D1214" i="5"/>
  <c r="E1214" i="5"/>
  <c r="G1214" i="5" s="1"/>
  <c r="D1215" i="5"/>
  <c r="E1215" i="5"/>
  <c r="G1215" i="5" s="1"/>
  <c r="D1216" i="5"/>
  <c r="E1216" i="5"/>
  <c r="G1216" i="5" s="1"/>
  <c r="D1217" i="5"/>
  <c r="E1217" i="5"/>
  <c r="G1217" i="5" s="1"/>
  <c r="D1218" i="5"/>
  <c r="E1218" i="5"/>
  <c r="G1218" i="5" s="1"/>
  <c r="D1219" i="5"/>
  <c r="E1219" i="5"/>
  <c r="G1219" i="5" s="1"/>
  <c r="D1220" i="5"/>
  <c r="E1220" i="5"/>
  <c r="G1220" i="5" s="1"/>
  <c r="D1221" i="5"/>
  <c r="E1221" i="5"/>
  <c r="G1221" i="5" s="1"/>
  <c r="D1222" i="5"/>
  <c r="E1222" i="5"/>
  <c r="G1222" i="5" s="1"/>
  <c r="D1223" i="5"/>
  <c r="E1223" i="5"/>
  <c r="G1223" i="5" s="1"/>
  <c r="D1224" i="5"/>
  <c r="E1224" i="5"/>
  <c r="G1224" i="5" s="1"/>
  <c r="D1225" i="5"/>
  <c r="E1225" i="5"/>
  <c r="G1225" i="5" s="1"/>
  <c r="D1226" i="5"/>
  <c r="E1226" i="5"/>
  <c r="G1226" i="5" s="1"/>
  <c r="D1227" i="5"/>
  <c r="E1227" i="5"/>
  <c r="G1227" i="5" s="1"/>
  <c r="D1228" i="5"/>
  <c r="E1228" i="5"/>
  <c r="G1228" i="5" s="1"/>
  <c r="D1229" i="5"/>
  <c r="E1229" i="5"/>
  <c r="G1229" i="5" s="1"/>
  <c r="D1230" i="5"/>
  <c r="E1230" i="5"/>
  <c r="G1230" i="5" s="1"/>
  <c r="D1231" i="5"/>
  <c r="E1231" i="5"/>
  <c r="G1231" i="5" s="1"/>
  <c r="D1232" i="5"/>
  <c r="E1232" i="5"/>
  <c r="G1232" i="5" s="1"/>
  <c r="D1233" i="5"/>
  <c r="E1233" i="5"/>
  <c r="G1233" i="5" s="1"/>
  <c r="D1234" i="5"/>
  <c r="E1234" i="5"/>
  <c r="G1234" i="5" s="1"/>
  <c r="D1235" i="5"/>
  <c r="E1235" i="5"/>
  <c r="G1235" i="5" s="1"/>
  <c r="D1236" i="5"/>
  <c r="E1236" i="5"/>
  <c r="G1236" i="5" s="1"/>
  <c r="D1237" i="5"/>
  <c r="E1237" i="5"/>
  <c r="G1237" i="5" s="1"/>
  <c r="D1238" i="5"/>
  <c r="E1238" i="5"/>
  <c r="G1238" i="5" s="1"/>
  <c r="D1239" i="5"/>
  <c r="E1239" i="5"/>
  <c r="G1239" i="5" s="1"/>
  <c r="D1240" i="5"/>
  <c r="E1240" i="5"/>
  <c r="G1240" i="5" s="1"/>
  <c r="D1241" i="5"/>
  <c r="E1241" i="5"/>
  <c r="G1241" i="5" s="1"/>
  <c r="D1242" i="5"/>
  <c r="E1242" i="5"/>
  <c r="G1242" i="5" s="1"/>
  <c r="D1243" i="5"/>
  <c r="E1243" i="5"/>
  <c r="G1243" i="5" s="1"/>
  <c r="D1244" i="5"/>
  <c r="E1244" i="5"/>
  <c r="G1244" i="5" s="1"/>
  <c r="D1245" i="5"/>
  <c r="E1245" i="5"/>
  <c r="G1245" i="5" s="1"/>
  <c r="D1246" i="5"/>
  <c r="E1246" i="5"/>
  <c r="G1246" i="5" s="1"/>
  <c r="D1247" i="5"/>
  <c r="E1247" i="5"/>
  <c r="G1247" i="5" s="1"/>
  <c r="D1248" i="5"/>
  <c r="E1248" i="5"/>
  <c r="G1248" i="5" s="1"/>
  <c r="D1249" i="5"/>
  <c r="E1249" i="5"/>
  <c r="G1249" i="5" s="1"/>
  <c r="D1250" i="5"/>
  <c r="E1250" i="5"/>
  <c r="G1250" i="5" s="1"/>
  <c r="D1251" i="5"/>
  <c r="E1251" i="5"/>
  <c r="G1251" i="5" s="1"/>
  <c r="D1252" i="5"/>
  <c r="E1252" i="5"/>
  <c r="G1252" i="5" s="1"/>
  <c r="D1253" i="5"/>
  <c r="E1253" i="5"/>
  <c r="G1253" i="5" s="1"/>
  <c r="D1254" i="5"/>
  <c r="E1254" i="5"/>
  <c r="G1254" i="5" s="1"/>
  <c r="D1255" i="5"/>
  <c r="E1255" i="5"/>
  <c r="G1255" i="5" s="1"/>
  <c r="D1256" i="5"/>
  <c r="E1256" i="5"/>
  <c r="G1256" i="5" s="1"/>
  <c r="D1257" i="5"/>
  <c r="E1257" i="5"/>
  <c r="G1257" i="5" s="1"/>
  <c r="D1258" i="5"/>
  <c r="E1258" i="5"/>
  <c r="G1258" i="5" s="1"/>
  <c r="D1259" i="5"/>
  <c r="E1259" i="5"/>
  <c r="G1259" i="5" s="1"/>
  <c r="D1260" i="5"/>
  <c r="E1260" i="5"/>
  <c r="G1260" i="5" s="1"/>
  <c r="D1261" i="5"/>
  <c r="E1261" i="5"/>
  <c r="G1261" i="5" s="1"/>
  <c r="D1262" i="5"/>
  <c r="E1262" i="5"/>
  <c r="G1262" i="5" s="1"/>
  <c r="D1263" i="5"/>
  <c r="E1263" i="5"/>
  <c r="G1263" i="5" s="1"/>
  <c r="D1264" i="5"/>
  <c r="E1264" i="5"/>
  <c r="G1264" i="5" s="1"/>
  <c r="D1265" i="5"/>
  <c r="E1265" i="5"/>
  <c r="G1265" i="5" s="1"/>
  <c r="D1266" i="5"/>
  <c r="E1266" i="5"/>
  <c r="G1266" i="5" s="1"/>
  <c r="D1267" i="5"/>
  <c r="E1267" i="5"/>
  <c r="G1267" i="5" s="1"/>
  <c r="D1268" i="5"/>
  <c r="E1268" i="5"/>
  <c r="G1268" i="5" s="1"/>
  <c r="D1269" i="5"/>
  <c r="E1269" i="5"/>
  <c r="G1269" i="5" s="1"/>
  <c r="D1270" i="5"/>
  <c r="E1270" i="5"/>
  <c r="G1270" i="5" s="1"/>
  <c r="D1271" i="5"/>
  <c r="E1271" i="5"/>
  <c r="G1271" i="5" s="1"/>
  <c r="D1272" i="5"/>
  <c r="E1272" i="5"/>
  <c r="G1272" i="5" s="1"/>
  <c r="D1273" i="5"/>
  <c r="E1273" i="5"/>
  <c r="G1273" i="5" s="1"/>
  <c r="D1274" i="5"/>
  <c r="E1274" i="5"/>
  <c r="G1274" i="5" s="1"/>
  <c r="D1275" i="5"/>
  <c r="E1275" i="5"/>
  <c r="G1275" i="5" s="1"/>
  <c r="D1276" i="5"/>
  <c r="E1276" i="5"/>
  <c r="G1276" i="5" s="1"/>
  <c r="D1277" i="5"/>
  <c r="E1277" i="5"/>
  <c r="G1277" i="5" s="1"/>
  <c r="D1278" i="5"/>
  <c r="E1278" i="5"/>
  <c r="G1278" i="5" s="1"/>
  <c r="D1279" i="5"/>
  <c r="E1279" i="5"/>
  <c r="G1279" i="5" s="1"/>
  <c r="D1280" i="5"/>
  <c r="E1280" i="5"/>
  <c r="G1280" i="5" s="1"/>
  <c r="D1281" i="5"/>
  <c r="E1281" i="5"/>
  <c r="G1281" i="5" s="1"/>
  <c r="D1282" i="5"/>
  <c r="E1282" i="5"/>
  <c r="G1282" i="5" s="1"/>
  <c r="D1283" i="5"/>
  <c r="E1283" i="5"/>
  <c r="G1283" i="5" s="1"/>
  <c r="D1284" i="5"/>
  <c r="E1284" i="5"/>
  <c r="G1284" i="5" s="1"/>
  <c r="D1285" i="5"/>
  <c r="E1285" i="5"/>
  <c r="G1285" i="5" s="1"/>
  <c r="D1286" i="5"/>
  <c r="E1286" i="5"/>
  <c r="G1286" i="5" s="1"/>
  <c r="D1287" i="5"/>
  <c r="E1287" i="5"/>
  <c r="G1287" i="5" s="1"/>
  <c r="D1288" i="5"/>
  <c r="E1288" i="5"/>
  <c r="G1288" i="5" s="1"/>
  <c r="D1289" i="5"/>
  <c r="E1289" i="5"/>
  <c r="G1289" i="5" s="1"/>
  <c r="D1290" i="5"/>
  <c r="E1290" i="5"/>
  <c r="G1290" i="5" s="1"/>
  <c r="D1291" i="5"/>
  <c r="E1291" i="5"/>
  <c r="G1291" i="5" s="1"/>
  <c r="D1292" i="5"/>
  <c r="E1292" i="5"/>
  <c r="G1292" i="5" s="1"/>
  <c r="D1293" i="5"/>
  <c r="E1293" i="5"/>
  <c r="G1293" i="5" s="1"/>
  <c r="D1294" i="5"/>
  <c r="E1294" i="5"/>
  <c r="G1294" i="5" s="1"/>
  <c r="D1295" i="5"/>
  <c r="E1295" i="5"/>
  <c r="G1295" i="5" s="1"/>
  <c r="D1296" i="5"/>
  <c r="E1296" i="5"/>
  <c r="G1296" i="5" s="1"/>
  <c r="D1297" i="5"/>
  <c r="E1297" i="5"/>
  <c r="G1297" i="5" s="1"/>
  <c r="D1298" i="5"/>
  <c r="E1298" i="5"/>
  <c r="G1298" i="5" s="1"/>
  <c r="D1299" i="5"/>
  <c r="E1299" i="5"/>
  <c r="G1299" i="5" s="1"/>
  <c r="D1300" i="5"/>
  <c r="E1300" i="5"/>
  <c r="G1300" i="5" s="1"/>
  <c r="D1301" i="5"/>
  <c r="E1301" i="5"/>
  <c r="G1301" i="5" s="1"/>
  <c r="D1302" i="5"/>
  <c r="E1302" i="5"/>
  <c r="G1302" i="5" s="1"/>
  <c r="D1303" i="5"/>
  <c r="E1303" i="5"/>
  <c r="G1303" i="5" s="1"/>
  <c r="D1304" i="5"/>
  <c r="E1304" i="5"/>
  <c r="G1304" i="5" s="1"/>
  <c r="D1305" i="5"/>
  <c r="E1305" i="5"/>
  <c r="G1305" i="5" s="1"/>
  <c r="D1306" i="5"/>
  <c r="K1043" i="20" s="1"/>
  <c r="E1306" i="5"/>
  <c r="G1306" i="5" s="1"/>
  <c r="M1043" i="20" s="1"/>
  <c r="O1043" i="20" s="1"/>
  <c r="D1307" i="5"/>
  <c r="K100" i="9" s="1"/>
  <c r="E1307" i="5"/>
  <c r="G1307" i="5" s="1"/>
  <c r="M100" i="9" s="1"/>
  <c r="O100" i="9" s="1"/>
  <c r="D1308" i="5"/>
  <c r="E1308" i="5"/>
  <c r="G1308" i="5" s="1"/>
  <c r="D1309" i="5"/>
  <c r="E1309" i="5"/>
  <c r="G1309" i="5" s="1"/>
  <c r="D1310" i="5"/>
  <c r="E1310" i="5"/>
  <c r="G1310" i="5" s="1"/>
  <c r="D1311" i="5"/>
  <c r="E1311" i="5"/>
  <c r="G1311" i="5" s="1"/>
  <c r="D1312" i="5"/>
  <c r="K161" i="16" s="1"/>
  <c r="E1312" i="5"/>
  <c r="G1312" i="5" s="1"/>
  <c r="M161" i="16" s="1"/>
  <c r="O161" i="16" s="1"/>
  <c r="D1313" i="5"/>
  <c r="E1313" i="5"/>
  <c r="G1313" i="5" s="1"/>
  <c r="D1314" i="5"/>
  <c r="E1314" i="5"/>
  <c r="G1314" i="5" s="1"/>
  <c r="D1315" i="5"/>
  <c r="E1315" i="5"/>
  <c r="G1315" i="5" s="1"/>
  <c r="D1316" i="5"/>
  <c r="E1316" i="5"/>
  <c r="G1316" i="5" s="1"/>
  <c r="D1317" i="5"/>
  <c r="E1317" i="5"/>
  <c r="G1317" i="5" s="1"/>
  <c r="D1318" i="5"/>
  <c r="E1318" i="5"/>
  <c r="G1318" i="5" s="1"/>
  <c r="D1319" i="5"/>
  <c r="E1319" i="5"/>
  <c r="G1319" i="5" s="1"/>
  <c r="D1320" i="5"/>
  <c r="E1320" i="5"/>
  <c r="G1320" i="5" s="1"/>
  <c r="D1321" i="5"/>
  <c r="E1321" i="5"/>
  <c r="G1321" i="5" s="1"/>
  <c r="D1322" i="5"/>
  <c r="E1322" i="5"/>
  <c r="G1322" i="5" s="1"/>
  <c r="D1323" i="5"/>
  <c r="E1323" i="5"/>
  <c r="G1323" i="5" s="1"/>
  <c r="D1324" i="5"/>
  <c r="E1324" i="5"/>
  <c r="G1324" i="5" s="1"/>
  <c r="D1325" i="5"/>
  <c r="E1325" i="5"/>
  <c r="G1325" i="5" s="1"/>
  <c r="D1326" i="5"/>
  <c r="E1326" i="5"/>
  <c r="G1326" i="5" s="1"/>
  <c r="D1327" i="5"/>
  <c r="E1327" i="5"/>
  <c r="G1327" i="5" s="1"/>
  <c r="D1328" i="5"/>
  <c r="E1328" i="5"/>
  <c r="G1328" i="5" s="1"/>
  <c r="D1329" i="5"/>
  <c r="E1329" i="5"/>
  <c r="G1329" i="5" s="1"/>
  <c r="D1330" i="5"/>
  <c r="E1330" i="5"/>
  <c r="G1330" i="5" s="1"/>
  <c r="D1331" i="5"/>
  <c r="E1331" i="5"/>
  <c r="G1331" i="5" s="1"/>
  <c r="D1332" i="5"/>
  <c r="E1332" i="5"/>
  <c r="G1332" i="5" s="1"/>
  <c r="D1333" i="5"/>
  <c r="E1333" i="5"/>
  <c r="G1333" i="5" s="1"/>
  <c r="D1334" i="5"/>
  <c r="E1334" i="5"/>
  <c r="G1334" i="5" s="1"/>
  <c r="D1335" i="5"/>
  <c r="E1335" i="5"/>
  <c r="G1335" i="5" s="1"/>
  <c r="D1336" i="5"/>
  <c r="E1336" i="5"/>
  <c r="G1336" i="5" s="1"/>
  <c r="D1337" i="5"/>
  <c r="E1337" i="5"/>
  <c r="G1337" i="5" s="1"/>
  <c r="D1338" i="5"/>
  <c r="E1338" i="5"/>
  <c r="G1338" i="5" s="1"/>
  <c r="D1339" i="5"/>
  <c r="E1339" i="5"/>
  <c r="G1339" i="5" s="1"/>
  <c r="D1340" i="5"/>
  <c r="E1340" i="5"/>
  <c r="G1340" i="5" s="1"/>
  <c r="D1341" i="5"/>
  <c r="E1341" i="5"/>
  <c r="G1341" i="5" s="1"/>
  <c r="D1342" i="5"/>
  <c r="E1342" i="5"/>
  <c r="G1342" i="5" s="1"/>
  <c r="D1343" i="5"/>
  <c r="E1343" i="5"/>
  <c r="G1343" i="5" s="1"/>
  <c r="D1344" i="5"/>
  <c r="E1344" i="5"/>
  <c r="G1344" i="5" s="1"/>
  <c r="D1345" i="5"/>
  <c r="E1345" i="5"/>
  <c r="G1345" i="5" s="1"/>
  <c r="D1346" i="5"/>
  <c r="E1346" i="5"/>
  <c r="G1346" i="5" s="1"/>
  <c r="D1347" i="5"/>
  <c r="E1347" i="5"/>
  <c r="G1347" i="5" s="1"/>
  <c r="D1348" i="5"/>
  <c r="E1348" i="5"/>
  <c r="G1348" i="5" s="1"/>
  <c r="D1349" i="5"/>
  <c r="E1349" i="5"/>
  <c r="G1349" i="5" s="1"/>
  <c r="D1350" i="5"/>
  <c r="E1350" i="5"/>
  <c r="G1350" i="5" s="1"/>
  <c r="D1351" i="5"/>
  <c r="E1351" i="5"/>
  <c r="G1351" i="5" s="1"/>
  <c r="D1352" i="5"/>
  <c r="E1352" i="5"/>
  <c r="G1352" i="5" s="1"/>
  <c r="D1353" i="5"/>
  <c r="E1353" i="5"/>
  <c r="G1353" i="5" s="1"/>
  <c r="D1354" i="5"/>
  <c r="E1354" i="5"/>
  <c r="G1354" i="5" s="1"/>
  <c r="D1355" i="5"/>
  <c r="E1355" i="5"/>
  <c r="G1355" i="5" s="1"/>
  <c r="D1356" i="5"/>
  <c r="E1356" i="5"/>
  <c r="G1356" i="5" s="1"/>
  <c r="D1357" i="5"/>
  <c r="E1357" i="5"/>
  <c r="G1357" i="5" s="1"/>
  <c r="D1358" i="5"/>
  <c r="E1358" i="5"/>
  <c r="G1358" i="5" s="1"/>
  <c r="D1359" i="5"/>
  <c r="E1359" i="5"/>
  <c r="G1359" i="5" s="1"/>
  <c r="D1360" i="5"/>
  <c r="E1360" i="5"/>
  <c r="G1360" i="5" s="1"/>
  <c r="D1361" i="5"/>
  <c r="E1361" i="5"/>
  <c r="G1361" i="5" s="1"/>
  <c r="D1362" i="5"/>
  <c r="E1362" i="5"/>
  <c r="G1362" i="5" s="1"/>
  <c r="D1363" i="5"/>
  <c r="E1363" i="5"/>
  <c r="G1363" i="5" s="1"/>
  <c r="D1364" i="5"/>
  <c r="E1364" i="5"/>
  <c r="G1364" i="5" s="1"/>
  <c r="D1365" i="5"/>
  <c r="E1365" i="5"/>
  <c r="G1365" i="5" s="1"/>
  <c r="D1366" i="5"/>
  <c r="E1366" i="5"/>
  <c r="G1366" i="5" s="1"/>
  <c r="D1367" i="5"/>
  <c r="E1367" i="5"/>
  <c r="G1367" i="5" s="1"/>
  <c r="D1368" i="5"/>
  <c r="E1368" i="5"/>
  <c r="G1368" i="5" s="1"/>
  <c r="D1369" i="5"/>
  <c r="E1369" i="5"/>
  <c r="G1369" i="5" s="1"/>
  <c r="D1370" i="5"/>
  <c r="K36" i="24" s="1"/>
  <c r="E1370" i="5"/>
  <c r="G1370" i="5" s="1"/>
  <c r="M36" i="24" s="1"/>
  <c r="O36" i="24" s="1"/>
  <c r="D1371" i="5"/>
  <c r="E1371" i="5"/>
  <c r="G1371" i="5" s="1"/>
  <c r="D1372" i="5"/>
  <c r="E1372" i="5"/>
  <c r="G1372" i="5" s="1"/>
  <c r="D1373" i="5"/>
  <c r="E1373" i="5"/>
  <c r="G1373" i="5" s="1"/>
  <c r="D1374" i="5"/>
  <c r="E1374" i="5"/>
  <c r="G1374" i="5" s="1"/>
  <c r="D1375" i="5"/>
  <c r="E1375" i="5"/>
  <c r="G1375" i="5" s="1"/>
  <c r="D1376" i="5"/>
  <c r="E1376" i="5"/>
  <c r="G1376" i="5" s="1"/>
  <c r="D1377" i="5"/>
  <c r="E1377" i="5"/>
  <c r="G1377" i="5" s="1"/>
  <c r="D1378" i="5"/>
  <c r="E1378" i="5"/>
  <c r="G1378" i="5" s="1"/>
  <c r="D1379" i="5"/>
  <c r="E1379" i="5"/>
  <c r="G1379" i="5" s="1"/>
  <c r="D1380" i="5"/>
  <c r="E1380" i="5"/>
  <c r="G1380" i="5" s="1"/>
  <c r="D1381" i="5"/>
  <c r="E1381" i="5"/>
  <c r="G1381" i="5" s="1"/>
  <c r="D1382" i="5"/>
  <c r="E1382" i="5"/>
  <c r="G1382" i="5" s="1"/>
  <c r="D1383" i="5"/>
  <c r="E1383" i="5"/>
  <c r="G1383" i="5" s="1"/>
  <c r="D1384" i="5"/>
  <c r="E1384" i="5"/>
  <c r="G1384" i="5" s="1"/>
  <c r="D1385" i="5"/>
  <c r="E1385" i="5"/>
  <c r="G1385" i="5" s="1"/>
  <c r="D1386" i="5"/>
  <c r="E1386" i="5"/>
  <c r="G1386" i="5" s="1"/>
  <c r="D1387" i="5"/>
  <c r="E1387" i="5"/>
  <c r="G1387" i="5" s="1"/>
  <c r="D1388" i="5"/>
  <c r="E1388" i="5"/>
  <c r="G1388" i="5" s="1"/>
  <c r="D1389" i="5"/>
  <c r="E1389" i="5"/>
  <c r="G1389" i="5" s="1"/>
  <c r="D1390" i="5"/>
  <c r="E1390" i="5"/>
  <c r="G1390" i="5" s="1"/>
  <c r="D1391" i="5"/>
  <c r="E1391" i="5"/>
  <c r="G1391" i="5" s="1"/>
  <c r="D1392" i="5"/>
  <c r="E1392" i="5"/>
  <c r="G1392" i="5" s="1"/>
  <c r="D1393" i="5"/>
  <c r="E1393" i="5"/>
  <c r="G1393" i="5" s="1"/>
  <c r="D1394" i="5"/>
  <c r="E1394" i="5"/>
  <c r="G1394" i="5" s="1"/>
  <c r="D1395" i="5"/>
  <c r="E1395" i="5"/>
  <c r="G1395" i="5" s="1"/>
  <c r="D1396" i="5"/>
  <c r="E1396" i="5"/>
  <c r="G1396" i="5" s="1"/>
  <c r="D1397" i="5"/>
  <c r="E1397" i="5"/>
  <c r="G1397" i="5" s="1"/>
  <c r="D1398" i="5"/>
  <c r="E1398" i="5"/>
  <c r="G1398" i="5" s="1"/>
  <c r="D1399" i="5"/>
  <c r="E1399" i="5"/>
  <c r="G1399" i="5" s="1"/>
  <c r="D1400" i="5"/>
  <c r="E1400" i="5"/>
  <c r="G1400" i="5" s="1"/>
  <c r="D1401" i="5"/>
  <c r="E1401" i="5"/>
  <c r="G1401" i="5" s="1"/>
  <c r="D1402" i="5"/>
  <c r="E1402" i="5"/>
  <c r="G1402" i="5" s="1"/>
  <c r="D1403" i="5"/>
  <c r="E1403" i="5"/>
  <c r="G1403" i="5" s="1"/>
  <c r="D1404" i="5"/>
  <c r="E1404" i="5"/>
  <c r="G1404" i="5" s="1"/>
  <c r="D1405" i="5"/>
  <c r="E1405" i="5"/>
  <c r="G1405" i="5" s="1"/>
  <c r="D1406" i="5"/>
  <c r="E1406" i="5"/>
  <c r="G1406" i="5" s="1"/>
  <c r="D1407" i="5"/>
  <c r="E1407" i="5"/>
  <c r="G1407" i="5" s="1"/>
  <c r="D1408" i="5"/>
  <c r="E1408" i="5"/>
  <c r="G1408" i="5" s="1"/>
  <c r="D1409" i="5"/>
  <c r="E1409" i="5"/>
  <c r="G1409" i="5" s="1"/>
  <c r="D1410" i="5"/>
  <c r="E1410" i="5"/>
  <c r="G1410" i="5" s="1"/>
  <c r="D1411" i="5"/>
  <c r="E1411" i="5"/>
  <c r="G1411" i="5" s="1"/>
  <c r="D1412" i="5"/>
  <c r="E1412" i="5"/>
  <c r="G1412" i="5" s="1"/>
  <c r="D1413" i="5"/>
  <c r="E1413" i="5"/>
  <c r="G1413" i="5" s="1"/>
  <c r="D1414" i="5"/>
  <c r="E1414" i="5"/>
  <c r="G1414" i="5" s="1"/>
  <c r="D1415" i="5"/>
  <c r="E1415" i="5"/>
  <c r="G1415" i="5" s="1"/>
  <c r="D1416" i="5"/>
  <c r="E1416" i="5"/>
  <c r="G1416" i="5" s="1"/>
  <c r="D1417" i="5"/>
  <c r="E1417" i="5"/>
  <c r="G1417" i="5" s="1"/>
  <c r="D1418" i="5"/>
  <c r="E1418" i="5"/>
  <c r="G1418" i="5" s="1"/>
  <c r="D1419" i="5"/>
  <c r="E1419" i="5"/>
  <c r="G1419" i="5" s="1"/>
  <c r="D1420" i="5"/>
  <c r="E1420" i="5"/>
  <c r="G1420" i="5" s="1"/>
  <c r="D1421" i="5"/>
  <c r="E1421" i="5"/>
  <c r="G1421" i="5" s="1"/>
  <c r="D1422" i="5"/>
  <c r="E1422" i="5"/>
  <c r="G1422" i="5" s="1"/>
  <c r="D1423" i="5"/>
  <c r="E1423" i="5"/>
  <c r="G1423" i="5" s="1"/>
  <c r="D1424" i="5"/>
  <c r="E1424" i="5"/>
  <c r="G1424" i="5" s="1"/>
  <c r="D1425" i="5"/>
  <c r="E1425" i="5"/>
  <c r="G1425" i="5" s="1"/>
  <c r="D1426" i="5"/>
  <c r="E1426" i="5"/>
  <c r="G1426" i="5" s="1"/>
  <c r="D1427" i="5"/>
  <c r="E1427" i="5"/>
  <c r="G1427" i="5" s="1"/>
  <c r="D1428" i="5"/>
  <c r="E1428" i="5"/>
  <c r="G1428" i="5" s="1"/>
  <c r="D1429" i="5"/>
  <c r="E1429" i="5"/>
  <c r="G1429" i="5" s="1"/>
  <c r="D1430" i="5"/>
  <c r="E1430" i="5"/>
  <c r="G1430" i="5" s="1"/>
  <c r="D1431" i="5"/>
  <c r="E1431" i="5"/>
  <c r="G1431" i="5" s="1"/>
  <c r="D1432" i="5"/>
  <c r="E1432" i="5"/>
  <c r="G1432" i="5" s="1"/>
  <c r="D1433" i="5"/>
  <c r="E1433" i="5"/>
  <c r="G1433" i="5" s="1"/>
  <c r="D1434" i="5"/>
  <c r="E1434" i="5"/>
  <c r="G1434" i="5" s="1"/>
  <c r="D1435" i="5"/>
  <c r="E1435" i="5"/>
  <c r="G1435" i="5" s="1"/>
  <c r="D1436" i="5"/>
  <c r="E1436" i="5"/>
  <c r="G1436" i="5" s="1"/>
  <c r="D1437" i="5"/>
  <c r="E1437" i="5"/>
  <c r="G1437" i="5" s="1"/>
  <c r="D1438" i="5"/>
  <c r="E1438" i="5"/>
  <c r="G1438" i="5" s="1"/>
  <c r="D1439" i="5"/>
  <c r="E1439" i="5"/>
  <c r="G1439" i="5" s="1"/>
  <c r="D1440" i="5"/>
  <c r="E1440" i="5"/>
  <c r="G1440" i="5" s="1"/>
  <c r="D1441" i="5"/>
  <c r="E1441" i="5"/>
  <c r="G1441" i="5" s="1"/>
  <c r="D1442" i="5"/>
  <c r="E1442" i="5"/>
  <c r="G1442" i="5" s="1"/>
  <c r="D1443" i="5"/>
  <c r="E1443" i="5"/>
  <c r="G1443" i="5" s="1"/>
  <c r="D1444" i="5"/>
  <c r="E1444" i="5"/>
  <c r="G1444" i="5" s="1"/>
  <c r="D1445" i="5"/>
  <c r="E1445" i="5"/>
  <c r="G1445" i="5" s="1"/>
  <c r="D1446" i="5"/>
  <c r="E1446" i="5"/>
  <c r="G1446" i="5" s="1"/>
  <c r="D1447" i="5"/>
  <c r="E1447" i="5"/>
  <c r="G1447" i="5" s="1"/>
  <c r="D1448" i="5"/>
  <c r="E1448" i="5"/>
  <c r="G1448" i="5" s="1"/>
  <c r="D1449" i="5"/>
  <c r="E1449" i="5"/>
  <c r="G1449" i="5" s="1"/>
  <c r="D1450" i="5"/>
  <c r="E1450" i="5"/>
  <c r="G1450" i="5" s="1"/>
  <c r="D1451" i="5"/>
  <c r="E1451" i="5"/>
  <c r="G1451" i="5" s="1"/>
  <c r="D1452" i="5"/>
  <c r="E1452" i="5"/>
  <c r="G1452" i="5" s="1"/>
  <c r="D1453" i="5"/>
  <c r="E1453" i="5"/>
  <c r="G1453" i="5" s="1"/>
  <c r="D1454" i="5"/>
  <c r="E1454" i="5"/>
  <c r="G1454" i="5" s="1"/>
  <c r="D1455" i="5"/>
  <c r="E1455" i="5"/>
  <c r="G1455" i="5" s="1"/>
  <c r="D1456" i="5"/>
  <c r="E1456" i="5"/>
  <c r="G1456" i="5" s="1"/>
  <c r="D1457" i="5"/>
  <c r="E1457" i="5"/>
  <c r="G1457" i="5" s="1"/>
  <c r="D1458" i="5"/>
  <c r="E1458" i="5"/>
  <c r="G1458" i="5" s="1"/>
  <c r="D1459" i="5"/>
  <c r="E1459" i="5"/>
  <c r="G1459" i="5" s="1"/>
  <c r="D1460" i="5"/>
  <c r="E1460" i="5"/>
  <c r="G1460" i="5" s="1"/>
  <c r="D1461" i="5"/>
  <c r="E1461" i="5"/>
  <c r="G1461" i="5" s="1"/>
  <c r="D1462" i="5"/>
  <c r="E1462" i="5"/>
  <c r="G1462" i="5" s="1"/>
  <c r="D1463" i="5"/>
  <c r="E1463" i="5"/>
  <c r="G1463" i="5" s="1"/>
  <c r="D1464" i="5"/>
  <c r="E1464" i="5"/>
  <c r="G1464" i="5" s="1"/>
  <c r="D1465" i="5"/>
  <c r="E1465" i="5"/>
  <c r="G1465" i="5" s="1"/>
  <c r="D1466" i="5"/>
  <c r="E1466" i="5"/>
  <c r="G1466" i="5" s="1"/>
  <c r="D1467" i="5"/>
  <c r="E1467" i="5"/>
  <c r="G1467" i="5" s="1"/>
  <c r="D1468" i="5"/>
  <c r="E1468" i="5"/>
  <c r="G1468" i="5" s="1"/>
  <c r="D1469" i="5"/>
  <c r="E1469" i="5"/>
  <c r="G1469" i="5" s="1"/>
  <c r="D1470" i="5"/>
  <c r="E1470" i="5"/>
  <c r="G1470" i="5" s="1"/>
  <c r="D1471" i="5"/>
  <c r="E1471" i="5"/>
  <c r="G1471" i="5" s="1"/>
  <c r="D1472" i="5"/>
  <c r="E1472" i="5"/>
  <c r="G1472" i="5" s="1"/>
  <c r="D1473" i="5"/>
  <c r="E1473" i="5"/>
  <c r="G1473" i="5" s="1"/>
  <c r="D1474" i="5"/>
  <c r="E1474" i="5"/>
  <c r="G1474" i="5" s="1"/>
  <c r="D1475" i="5"/>
  <c r="E1475" i="5"/>
  <c r="G1475" i="5" s="1"/>
  <c r="D1476" i="5"/>
  <c r="E1476" i="5"/>
  <c r="G1476" i="5" s="1"/>
  <c r="D1477" i="5"/>
  <c r="E1477" i="5"/>
  <c r="G1477" i="5" s="1"/>
  <c r="D1478" i="5"/>
  <c r="E1478" i="5"/>
  <c r="G1478" i="5" s="1"/>
  <c r="D1479" i="5"/>
  <c r="E1479" i="5"/>
  <c r="G1479" i="5" s="1"/>
  <c r="D1480" i="5"/>
  <c r="E1480" i="5"/>
  <c r="G1480" i="5" s="1"/>
  <c r="D1481" i="5"/>
  <c r="E1481" i="5"/>
  <c r="G1481" i="5" s="1"/>
  <c r="D1482" i="5"/>
  <c r="E1482" i="5"/>
  <c r="G1482" i="5" s="1"/>
  <c r="D1483" i="5"/>
  <c r="E1483" i="5"/>
  <c r="G1483" i="5" s="1"/>
  <c r="D1484" i="5"/>
  <c r="E1484" i="5"/>
  <c r="G1484" i="5" s="1"/>
  <c r="D1485" i="5"/>
  <c r="E1485" i="5"/>
  <c r="G1485" i="5" s="1"/>
  <c r="D1486" i="5"/>
  <c r="E1486" i="5"/>
  <c r="G1486" i="5" s="1"/>
  <c r="D1487" i="5"/>
  <c r="E1487" i="5"/>
  <c r="G1487" i="5" s="1"/>
  <c r="D1488" i="5"/>
  <c r="E1488" i="5"/>
  <c r="G1488" i="5" s="1"/>
  <c r="D1489" i="5"/>
  <c r="E1489" i="5"/>
  <c r="G1489" i="5" s="1"/>
  <c r="D1490" i="5"/>
  <c r="E1490" i="5"/>
  <c r="G1490" i="5" s="1"/>
  <c r="D1491" i="5"/>
  <c r="E1491" i="5"/>
  <c r="G1491" i="5" s="1"/>
  <c r="D1492" i="5"/>
  <c r="E1492" i="5"/>
  <c r="G1492" i="5" s="1"/>
  <c r="D1493" i="5"/>
  <c r="E1493" i="5"/>
  <c r="G1493" i="5" s="1"/>
  <c r="D1494" i="5"/>
  <c r="E1494" i="5"/>
  <c r="G1494" i="5" s="1"/>
  <c r="D1495" i="5"/>
  <c r="E1495" i="5"/>
  <c r="G1495" i="5" s="1"/>
  <c r="D1496" i="5"/>
  <c r="E1496" i="5"/>
  <c r="G1496" i="5" s="1"/>
  <c r="D1497" i="5"/>
  <c r="E1497" i="5"/>
  <c r="G1497" i="5" s="1"/>
  <c r="D1498" i="5"/>
  <c r="E1498" i="5"/>
  <c r="G1498" i="5" s="1"/>
  <c r="D1499" i="5"/>
  <c r="E1499" i="5"/>
  <c r="G1499" i="5" s="1"/>
  <c r="D1500" i="5"/>
  <c r="E1500" i="5"/>
  <c r="G1500" i="5" s="1"/>
  <c r="D1501" i="5"/>
  <c r="E1501" i="5"/>
  <c r="G1501" i="5" s="1"/>
  <c r="D1502" i="5"/>
  <c r="E1502" i="5"/>
  <c r="G1502" i="5" s="1"/>
  <c r="D1503" i="5"/>
  <c r="E1503" i="5"/>
  <c r="G1503" i="5" s="1"/>
  <c r="D1504" i="5"/>
  <c r="E1504" i="5"/>
  <c r="G1504" i="5" s="1"/>
  <c r="D1505" i="5"/>
  <c r="E1505" i="5"/>
  <c r="G1505" i="5" s="1"/>
  <c r="D1506" i="5"/>
  <c r="E1506" i="5"/>
  <c r="G1506" i="5" s="1"/>
  <c r="D1507" i="5"/>
  <c r="E1507" i="5"/>
  <c r="G1507" i="5" s="1"/>
  <c r="D1508" i="5"/>
  <c r="E1508" i="5"/>
  <c r="G1508" i="5" s="1"/>
  <c r="D1509" i="5"/>
  <c r="E1509" i="5"/>
  <c r="G1509" i="5" s="1"/>
  <c r="D1510" i="5"/>
  <c r="E1510" i="5"/>
  <c r="G1510" i="5" s="1"/>
  <c r="D1511" i="5"/>
  <c r="E1511" i="5"/>
  <c r="G1511" i="5" s="1"/>
  <c r="D1512" i="5"/>
  <c r="E1512" i="5"/>
  <c r="G1512" i="5" s="1"/>
  <c r="D1513" i="5"/>
  <c r="E1513" i="5"/>
  <c r="G1513" i="5" s="1"/>
  <c r="D1514" i="5"/>
  <c r="E1514" i="5"/>
  <c r="G1514" i="5" s="1"/>
  <c r="D1515" i="5"/>
  <c r="E1515" i="5"/>
  <c r="G1515" i="5" s="1"/>
  <c r="D1516" i="5"/>
  <c r="E1516" i="5"/>
  <c r="G1516" i="5" s="1"/>
  <c r="D1517" i="5"/>
  <c r="E1517" i="5"/>
  <c r="G1517" i="5" s="1"/>
  <c r="D1518" i="5"/>
  <c r="E1518" i="5"/>
  <c r="G1518" i="5" s="1"/>
  <c r="D1519" i="5"/>
  <c r="E1519" i="5"/>
  <c r="G1519" i="5" s="1"/>
  <c r="D1520" i="5"/>
  <c r="E1520" i="5"/>
  <c r="G1520" i="5" s="1"/>
  <c r="D1521" i="5"/>
  <c r="E1521" i="5"/>
  <c r="G1521" i="5" s="1"/>
  <c r="D1522" i="5"/>
  <c r="E1522" i="5"/>
  <c r="G1522" i="5" s="1"/>
  <c r="D1523" i="5"/>
  <c r="E1523" i="5"/>
  <c r="G1523" i="5" s="1"/>
  <c r="D1524" i="5"/>
  <c r="E1524" i="5"/>
  <c r="G1524" i="5" s="1"/>
  <c r="D1525" i="5"/>
  <c r="E1525" i="5"/>
  <c r="G1525" i="5" s="1"/>
  <c r="D1526" i="5"/>
  <c r="E1526" i="5"/>
  <c r="G1526" i="5" s="1"/>
  <c r="D1527" i="5"/>
  <c r="E1527" i="5"/>
  <c r="G1527" i="5" s="1"/>
  <c r="D1528" i="5"/>
  <c r="E1528" i="5"/>
  <c r="G1528" i="5" s="1"/>
  <c r="D1529" i="5"/>
  <c r="E1529" i="5"/>
  <c r="G1529" i="5" s="1"/>
  <c r="D1530" i="5"/>
  <c r="E1530" i="5"/>
  <c r="G1530" i="5" s="1"/>
  <c r="D1531" i="5"/>
  <c r="E1531" i="5"/>
  <c r="G1531" i="5" s="1"/>
  <c r="D1532" i="5"/>
  <c r="E1532" i="5"/>
  <c r="G1532" i="5" s="1"/>
  <c r="D1533" i="5"/>
  <c r="E1533" i="5"/>
  <c r="G1533" i="5" s="1"/>
  <c r="D1534" i="5"/>
  <c r="E1534" i="5"/>
  <c r="G1534" i="5" s="1"/>
  <c r="D1535" i="5"/>
  <c r="E1535" i="5"/>
  <c r="G1535" i="5" s="1"/>
  <c r="D1536" i="5"/>
  <c r="E1536" i="5"/>
  <c r="G1536" i="5" s="1"/>
  <c r="D1537" i="5"/>
  <c r="E1537" i="5"/>
  <c r="G1537" i="5" s="1"/>
  <c r="D1538" i="5"/>
  <c r="E1538" i="5"/>
  <c r="G1538" i="5" s="1"/>
  <c r="D1539" i="5"/>
  <c r="E1539" i="5"/>
  <c r="G1539" i="5" s="1"/>
  <c r="D1540" i="5"/>
  <c r="E1540" i="5"/>
  <c r="G1540" i="5" s="1"/>
  <c r="D1541" i="5"/>
  <c r="E1541" i="5"/>
  <c r="G1541" i="5" s="1"/>
  <c r="D1542" i="5"/>
  <c r="E1542" i="5"/>
  <c r="G1542" i="5" s="1"/>
  <c r="D1543" i="5"/>
  <c r="E1543" i="5"/>
  <c r="G1543" i="5" s="1"/>
  <c r="D1544" i="5"/>
  <c r="E1544" i="5"/>
  <c r="G1544" i="5" s="1"/>
  <c r="D1545" i="5"/>
  <c r="E1545" i="5"/>
  <c r="G1545" i="5" s="1"/>
  <c r="D1546" i="5"/>
  <c r="E1546" i="5"/>
  <c r="G1546" i="5" s="1"/>
  <c r="D1547" i="5"/>
  <c r="E1547" i="5"/>
  <c r="G1547" i="5" s="1"/>
  <c r="D1548" i="5"/>
  <c r="E1548" i="5"/>
  <c r="G1548" i="5" s="1"/>
  <c r="D1549" i="5"/>
  <c r="E1549" i="5"/>
  <c r="G1549" i="5" s="1"/>
  <c r="D1550" i="5"/>
  <c r="E1550" i="5"/>
  <c r="G1550" i="5" s="1"/>
  <c r="D1551" i="5"/>
  <c r="E1551" i="5"/>
  <c r="G1551" i="5" s="1"/>
  <c r="D1552" i="5"/>
  <c r="E1552" i="5"/>
  <c r="G1552" i="5" s="1"/>
  <c r="D1553" i="5"/>
  <c r="E1553" i="5"/>
  <c r="G1553" i="5" s="1"/>
  <c r="D1554" i="5"/>
  <c r="E1554" i="5"/>
  <c r="G1554" i="5" s="1"/>
  <c r="D1555" i="5"/>
  <c r="E1555" i="5"/>
  <c r="G1555" i="5" s="1"/>
  <c r="D1556" i="5"/>
  <c r="E1556" i="5"/>
  <c r="G1556" i="5" s="1"/>
  <c r="D1557" i="5"/>
  <c r="E1557" i="5"/>
  <c r="G1557" i="5" s="1"/>
  <c r="D1558" i="5"/>
  <c r="E1558" i="5"/>
  <c r="G1558" i="5" s="1"/>
  <c r="D1559" i="5"/>
  <c r="E1559" i="5"/>
  <c r="G1559" i="5" s="1"/>
  <c r="D1560" i="5"/>
  <c r="E1560" i="5"/>
  <c r="G1560" i="5" s="1"/>
  <c r="D1561" i="5"/>
  <c r="E1561" i="5"/>
  <c r="G1561" i="5" s="1"/>
  <c r="D1562" i="5"/>
  <c r="E1562" i="5"/>
  <c r="G1562" i="5" s="1"/>
  <c r="D1563" i="5"/>
  <c r="E1563" i="5"/>
  <c r="G1563" i="5" s="1"/>
  <c r="D1564" i="5"/>
  <c r="E1564" i="5"/>
  <c r="G1564" i="5" s="1"/>
  <c r="D1565" i="5"/>
  <c r="E1565" i="5"/>
  <c r="G1565" i="5" s="1"/>
  <c r="D1566" i="5"/>
  <c r="E1566" i="5"/>
  <c r="G1566" i="5" s="1"/>
  <c r="D1567" i="5"/>
  <c r="E1567" i="5"/>
  <c r="G1567" i="5" s="1"/>
  <c r="D1568" i="5"/>
  <c r="E1568" i="5"/>
  <c r="G1568" i="5" s="1"/>
  <c r="D1569" i="5"/>
  <c r="E1569" i="5"/>
  <c r="G1569" i="5" s="1"/>
  <c r="D1570" i="5"/>
  <c r="E1570" i="5"/>
  <c r="G1570" i="5" s="1"/>
  <c r="D1571" i="5"/>
  <c r="E1571" i="5"/>
  <c r="G1571" i="5" s="1"/>
  <c r="D1572" i="5"/>
  <c r="E1572" i="5"/>
  <c r="G1572" i="5" s="1"/>
  <c r="D1573" i="5"/>
  <c r="E1573" i="5"/>
  <c r="G1573" i="5" s="1"/>
  <c r="D1574" i="5"/>
  <c r="E1574" i="5"/>
  <c r="G1574" i="5" s="1"/>
  <c r="D1575" i="5"/>
  <c r="E1575" i="5"/>
  <c r="G1575" i="5" s="1"/>
  <c r="D1576" i="5"/>
  <c r="E1576" i="5"/>
  <c r="G1576" i="5" s="1"/>
  <c r="D1577" i="5"/>
  <c r="E1577" i="5"/>
  <c r="G1577" i="5" s="1"/>
  <c r="D1578" i="5"/>
  <c r="E1578" i="5"/>
  <c r="G1578" i="5" s="1"/>
  <c r="D1579" i="5"/>
  <c r="E1579" i="5"/>
  <c r="G1579" i="5" s="1"/>
  <c r="D1580" i="5"/>
  <c r="E1580" i="5"/>
  <c r="G1580" i="5" s="1"/>
  <c r="D1581" i="5"/>
  <c r="E1581" i="5"/>
  <c r="G1581" i="5" s="1"/>
  <c r="D1582" i="5"/>
  <c r="E1582" i="5"/>
  <c r="G1582" i="5" s="1"/>
  <c r="D1583" i="5"/>
  <c r="E1583" i="5"/>
  <c r="G1583" i="5" s="1"/>
  <c r="D1584" i="5"/>
  <c r="E1584" i="5"/>
  <c r="G1584" i="5" s="1"/>
  <c r="D1585" i="5"/>
  <c r="E1585" i="5"/>
  <c r="G1585" i="5" s="1"/>
  <c r="D1586" i="5"/>
  <c r="E1586" i="5"/>
  <c r="G1586" i="5" s="1"/>
  <c r="D1587" i="5"/>
  <c r="E1587" i="5"/>
  <c r="G1587" i="5" s="1"/>
  <c r="D1588" i="5"/>
  <c r="E1588" i="5"/>
  <c r="G1588" i="5" s="1"/>
  <c r="D1589" i="5"/>
  <c r="E1589" i="5"/>
  <c r="G1589" i="5" s="1"/>
  <c r="D1590" i="5"/>
  <c r="E1590" i="5"/>
  <c r="G1590" i="5" s="1"/>
  <c r="D1591" i="5"/>
  <c r="E1591" i="5"/>
  <c r="G1591" i="5" s="1"/>
  <c r="D1592" i="5"/>
  <c r="E1592" i="5"/>
  <c r="G1592" i="5" s="1"/>
  <c r="D1593" i="5"/>
  <c r="E1593" i="5"/>
  <c r="G1593" i="5" s="1"/>
  <c r="D1594" i="5"/>
  <c r="E1594" i="5"/>
  <c r="G1594" i="5" s="1"/>
  <c r="D1595" i="5"/>
  <c r="E1595" i="5"/>
  <c r="G1595" i="5" s="1"/>
  <c r="D1596" i="5"/>
  <c r="E1596" i="5"/>
  <c r="G1596" i="5" s="1"/>
  <c r="D1597" i="5"/>
  <c r="E1597" i="5"/>
  <c r="G1597" i="5" s="1"/>
  <c r="D1598" i="5"/>
  <c r="E1598" i="5"/>
  <c r="G1598" i="5" s="1"/>
  <c r="D1599" i="5"/>
  <c r="E1599" i="5"/>
  <c r="G1599" i="5" s="1"/>
  <c r="D1600" i="5"/>
  <c r="E1600" i="5"/>
  <c r="G1600" i="5" s="1"/>
  <c r="D1601" i="5"/>
  <c r="E1601" i="5"/>
  <c r="G1601" i="5" s="1"/>
  <c r="D1602" i="5"/>
  <c r="E1602" i="5"/>
  <c r="G1602" i="5" s="1"/>
  <c r="D1603" i="5"/>
  <c r="E1603" i="5"/>
  <c r="G1603" i="5" s="1"/>
  <c r="D1604" i="5"/>
  <c r="E1604" i="5"/>
  <c r="G1604" i="5" s="1"/>
  <c r="D1605" i="5"/>
  <c r="E1605" i="5"/>
  <c r="G1605" i="5" s="1"/>
  <c r="D1606" i="5"/>
  <c r="E1606" i="5"/>
  <c r="G1606" i="5" s="1"/>
  <c r="D1607" i="5"/>
  <c r="E1607" i="5"/>
  <c r="G1607" i="5" s="1"/>
  <c r="D1608" i="5"/>
  <c r="E1608" i="5"/>
  <c r="G1608" i="5" s="1"/>
  <c r="D1609" i="5"/>
  <c r="E1609" i="5"/>
  <c r="G1609" i="5" s="1"/>
  <c r="D1610" i="5"/>
  <c r="E1610" i="5"/>
  <c r="G1610" i="5" s="1"/>
  <c r="D1611" i="5"/>
  <c r="E1611" i="5"/>
  <c r="G1611" i="5" s="1"/>
  <c r="D1612" i="5"/>
  <c r="E1612" i="5"/>
  <c r="G1612" i="5" s="1"/>
  <c r="D1613" i="5"/>
  <c r="E1613" i="5"/>
  <c r="G1613" i="5" s="1"/>
  <c r="D1614" i="5"/>
  <c r="E1614" i="5"/>
  <c r="G1614" i="5" s="1"/>
  <c r="D1615" i="5"/>
  <c r="E1615" i="5"/>
  <c r="G1615" i="5" s="1"/>
  <c r="D1616" i="5"/>
  <c r="E1616" i="5"/>
  <c r="G1616" i="5" s="1"/>
  <c r="D1617" i="5"/>
  <c r="E1617" i="5"/>
  <c r="G1617" i="5" s="1"/>
  <c r="D1618" i="5"/>
  <c r="E1618" i="5"/>
  <c r="G1618" i="5" s="1"/>
  <c r="D1619" i="5"/>
  <c r="E1619" i="5"/>
  <c r="G1619" i="5" s="1"/>
  <c r="D1620" i="5"/>
  <c r="E1620" i="5"/>
  <c r="G1620" i="5" s="1"/>
  <c r="D1621" i="5"/>
  <c r="E1621" i="5"/>
  <c r="G1621" i="5" s="1"/>
  <c r="D1622" i="5"/>
  <c r="E1622" i="5"/>
  <c r="G1622" i="5" s="1"/>
  <c r="D1623" i="5"/>
  <c r="E1623" i="5"/>
  <c r="G1623" i="5" s="1"/>
  <c r="D1624" i="5"/>
  <c r="E1624" i="5"/>
  <c r="G1624" i="5" s="1"/>
  <c r="D1625" i="5"/>
  <c r="E1625" i="5"/>
  <c r="G1625" i="5" s="1"/>
  <c r="D1626" i="5"/>
  <c r="E1626" i="5"/>
  <c r="G1626" i="5" s="1"/>
  <c r="D1627" i="5"/>
  <c r="E1627" i="5"/>
  <c r="G1627" i="5" s="1"/>
  <c r="D1628" i="5"/>
  <c r="E1628" i="5"/>
  <c r="G1628" i="5" s="1"/>
  <c r="D1629" i="5"/>
  <c r="E1629" i="5"/>
  <c r="G1629" i="5" s="1"/>
  <c r="D1630" i="5"/>
  <c r="E1630" i="5"/>
  <c r="G1630" i="5" s="1"/>
  <c r="D1631" i="5"/>
  <c r="E1631" i="5"/>
  <c r="G1631" i="5" s="1"/>
  <c r="D1632" i="5"/>
  <c r="E1632" i="5"/>
  <c r="G1632" i="5" s="1"/>
  <c r="D1633" i="5"/>
  <c r="E1633" i="5"/>
  <c r="G1633" i="5" s="1"/>
  <c r="D1634" i="5"/>
  <c r="E1634" i="5"/>
  <c r="G1634" i="5" s="1"/>
  <c r="D1635" i="5"/>
  <c r="E1635" i="5"/>
  <c r="G1635" i="5" s="1"/>
  <c r="D1636" i="5"/>
  <c r="E1636" i="5"/>
  <c r="G1636" i="5" s="1"/>
  <c r="D1637" i="5"/>
  <c r="E1637" i="5"/>
  <c r="G1637" i="5" s="1"/>
  <c r="D1638" i="5"/>
  <c r="E1638" i="5"/>
  <c r="G1638" i="5" s="1"/>
  <c r="D1639" i="5"/>
  <c r="E1639" i="5"/>
  <c r="G1639" i="5" s="1"/>
  <c r="D1640" i="5"/>
  <c r="E1640" i="5"/>
  <c r="G1640" i="5" s="1"/>
  <c r="D1641" i="5"/>
  <c r="E1641" i="5"/>
  <c r="G1641" i="5" s="1"/>
  <c r="D1642" i="5"/>
  <c r="E1642" i="5"/>
  <c r="G1642" i="5" s="1"/>
  <c r="D1643" i="5"/>
  <c r="E1643" i="5"/>
  <c r="G1643" i="5" s="1"/>
  <c r="D1644" i="5"/>
  <c r="E1644" i="5"/>
  <c r="G1644" i="5" s="1"/>
  <c r="D1645" i="5"/>
  <c r="E1645" i="5"/>
  <c r="G1645" i="5" s="1"/>
  <c r="D1646" i="5"/>
  <c r="E1646" i="5"/>
  <c r="G1646" i="5" s="1"/>
  <c r="D1647" i="5"/>
  <c r="E1647" i="5"/>
  <c r="G1647" i="5" s="1"/>
  <c r="D1648" i="5"/>
  <c r="E1648" i="5"/>
  <c r="G1648" i="5" s="1"/>
  <c r="D1649" i="5"/>
  <c r="E1649" i="5"/>
  <c r="G1649" i="5" s="1"/>
  <c r="D1650" i="5"/>
  <c r="E1650" i="5"/>
  <c r="G1650" i="5" s="1"/>
  <c r="D1651" i="5"/>
  <c r="E1651" i="5"/>
  <c r="G1651" i="5" s="1"/>
  <c r="D1652" i="5"/>
  <c r="E1652" i="5"/>
  <c r="G1652" i="5" s="1"/>
  <c r="D1653" i="5"/>
  <c r="E1653" i="5"/>
  <c r="G1653" i="5" s="1"/>
  <c r="D1654" i="5"/>
  <c r="E1654" i="5"/>
  <c r="G1654" i="5" s="1"/>
  <c r="D1655" i="5"/>
  <c r="E1655" i="5"/>
  <c r="G1655" i="5" s="1"/>
  <c r="D1656" i="5"/>
  <c r="E1656" i="5"/>
  <c r="G1656" i="5" s="1"/>
  <c r="D1657" i="5"/>
  <c r="E1657" i="5"/>
  <c r="G1657" i="5" s="1"/>
  <c r="D1658" i="5"/>
  <c r="E1658" i="5"/>
  <c r="G1658" i="5" s="1"/>
  <c r="D1659" i="5"/>
  <c r="E1659" i="5"/>
  <c r="G1659" i="5" s="1"/>
  <c r="D1660" i="5"/>
  <c r="E1660" i="5"/>
  <c r="G1660" i="5" s="1"/>
  <c r="D1661" i="5"/>
  <c r="E1661" i="5"/>
  <c r="G1661" i="5" s="1"/>
  <c r="D1662" i="5"/>
  <c r="E1662" i="5"/>
  <c r="G1662" i="5" s="1"/>
  <c r="D1663" i="5"/>
  <c r="E1663" i="5"/>
  <c r="G1663" i="5" s="1"/>
  <c r="D1664" i="5"/>
  <c r="E1664" i="5"/>
  <c r="G1664" i="5" s="1"/>
  <c r="D1665" i="5"/>
  <c r="E1665" i="5"/>
  <c r="G1665" i="5" s="1"/>
  <c r="D1666" i="5"/>
  <c r="E1666" i="5"/>
  <c r="G1666" i="5" s="1"/>
  <c r="D1667" i="5"/>
  <c r="E1667" i="5"/>
  <c r="G1667" i="5" s="1"/>
  <c r="D1668" i="5"/>
  <c r="E1668" i="5"/>
  <c r="G1668" i="5" s="1"/>
  <c r="D1669" i="5"/>
  <c r="E1669" i="5"/>
  <c r="G1669" i="5" s="1"/>
  <c r="D1670" i="5"/>
  <c r="E1670" i="5"/>
  <c r="G1670" i="5" s="1"/>
  <c r="D1671" i="5"/>
  <c r="E1671" i="5"/>
  <c r="G1671" i="5" s="1"/>
  <c r="D1672" i="5"/>
  <c r="E1672" i="5"/>
  <c r="G1672" i="5" s="1"/>
  <c r="D1673" i="5"/>
  <c r="K36" i="23" s="1"/>
  <c r="E1673" i="5"/>
  <c r="G1673" i="5" s="1"/>
  <c r="M36" i="23" s="1"/>
  <c r="O36" i="23" s="1"/>
  <c r="D1674" i="5"/>
  <c r="E1674" i="5"/>
  <c r="G1674" i="5" s="1"/>
  <c r="D1675" i="5"/>
  <c r="E1675" i="5"/>
  <c r="G1675" i="5" s="1"/>
  <c r="D1676" i="5"/>
  <c r="E1676" i="5"/>
  <c r="G1676" i="5" s="1"/>
  <c r="D1677" i="5"/>
  <c r="E1677" i="5"/>
  <c r="G1677" i="5" s="1"/>
  <c r="D1678" i="5"/>
  <c r="E1678" i="5"/>
  <c r="G1678" i="5" s="1"/>
  <c r="D1679" i="5"/>
  <c r="E1679" i="5"/>
  <c r="G1679" i="5" s="1"/>
  <c r="D1680" i="5"/>
  <c r="E1680" i="5"/>
  <c r="G1680" i="5" s="1"/>
  <c r="D1681" i="5"/>
  <c r="E1681" i="5"/>
  <c r="G1681" i="5" s="1"/>
  <c r="D1682" i="5"/>
  <c r="E1682" i="5"/>
  <c r="G1682" i="5" s="1"/>
  <c r="D1683" i="5"/>
  <c r="E1683" i="5"/>
  <c r="G1683" i="5" s="1"/>
  <c r="D1684" i="5"/>
  <c r="E1684" i="5"/>
  <c r="G1684" i="5" s="1"/>
  <c r="D1685" i="5"/>
  <c r="E1685" i="5"/>
  <c r="G1685" i="5" s="1"/>
  <c r="D1686" i="5"/>
  <c r="E1686" i="5"/>
  <c r="G1686" i="5" s="1"/>
  <c r="D1687" i="5"/>
  <c r="E1687" i="5"/>
  <c r="G1687" i="5" s="1"/>
  <c r="D1688" i="5"/>
  <c r="E1688" i="5"/>
  <c r="G1688" i="5" s="1"/>
  <c r="D1689" i="5"/>
  <c r="E1689" i="5"/>
  <c r="G1689" i="5" s="1"/>
  <c r="D1690" i="5"/>
  <c r="E1690" i="5"/>
  <c r="G1690" i="5" s="1"/>
  <c r="D1691" i="5"/>
  <c r="E1691" i="5"/>
  <c r="G1691" i="5" s="1"/>
  <c r="D1692" i="5"/>
  <c r="E1692" i="5"/>
  <c r="G1692" i="5" s="1"/>
  <c r="D1693" i="5"/>
  <c r="E1693" i="5"/>
  <c r="G1693" i="5" s="1"/>
  <c r="D1694" i="5"/>
  <c r="E1694" i="5"/>
  <c r="G1694" i="5" s="1"/>
  <c r="D1695" i="5"/>
  <c r="E1695" i="5"/>
  <c r="G1695" i="5" s="1"/>
  <c r="D1696" i="5"/>
  <c r="E1696" i="5"/>
  <c r="G1696" i="5" s="1"/>
  <c r="D1697" i="5"/>
  <c r="E1697" i="5"/>
  <c r="G1697" i="5" s="1"/>
  <c r="D1698" i="5"/>
  <c r="E1698" i="5"/>
  <c r="G1698" i="5" s="1"/>
  <c r="D1699" i="5"/>
  <c r="E1699" i="5"/>
  <c r="G1699" i="5" s="1"/>
  <c r="D1700" i="5"/>
  <c r="E1700" i="5"/>
  <c r="G1700" i="5" s="1"/>
  <c r="D1701" i="5"/>
  <c r="E1701" i="5"/>
  <c r="G1701" i="5" s="1"/>
  <c r="D1702" i="5"/>
  <c r="E1702" i="5"/>
  <c r="G1702" i="5" s="1"/>
  <c r="D1703" i="5"/>
  <c r="E1703" i="5"/>
  <c r="G1703" i="5" s="1"/>
  <c r="D1704" i="5"/>
  <c r="E1704" i="5"/>
  <c r="G1704" i="5" s="1"/>
  <c r="D1705" i="5"/>
  <c r="E1705" i="5"/>
  <c r="G1705" i="5" s="1"/>
  <c r="D1706" i="5"/>
  <c r="E1706" i="5"/>
  <c r="G1706" i="5" s="1"/>
  <c r="D1707" i="5"/>
  <c r="E1707" i="5"/>
  <c r="G1707" i="5" s="1"/>
  <c r="D1708" i="5"/>
  <c r="E1708" i="5"/>
  <c r="G1708" i="5" s="1"/>
  <c r="D1709" i="5"/>
  <c r="E1709" i="5"/>
  <c r="G1709" i="5" s="1"/>
  <c r="D1710" i="5"/>
  <c r="E1710" i="5"/>
  <c r="G1710" i="5" s="1"/>
  <c r="D1711" i="5"/>
  <c r="E1711" i="5"/>
  <c r="G1711" i="5" s="1"/>
  <c r="D1712" i="5"/>
  <c r="E1712" i="5"/>
  <c r="G1712" i="5" s="1"/>
  <c r="D1713" i="5"/>
  <c r="E1713" i="5"/>
  <c r="G1713" i="5" s="1"/>
  <c r="D1714" i="5"/>
  <c r="E1714" i="5"/>
  <c r="G1714" i="5" s="1"/>
  <c r="D1715" i="5"/>
  <c r="E1715" i="5"/>
  <c r="G1715" i="5" s="1"/>
  <c r="D1716" i="5"/>
  <c r="E1716" i="5"/>
  <c r="G1716" i="5" s="1"/>
  <c r="D1717" i="5"/>
  <c r="E1717" i="5"/>
  <c r="G1717" i="5" s="1"/>
  <c r="D1718" i="5"/>
  <c r="E1718" i="5"/>
  <c r="G1718" i="5" s="1"/>
  <c r="D1719" i="5"/>
  <c r="E1719" i="5"/>
  <c r="G1719" i="5" s="1"/>
  <c r="D1720" i="5"/>
  <c r="E1720" i="5"/>
  <c r="G1720" i="5" s="1"/>
  <c r="D1721" i="5"/>
  <c r="E1721" i="5"/>
  <c r="G1721" i="5" s="1"/>
  <c r="D1722" i="5"/>
  <c r="E1722" i="5"/>
  <c r="G1722" i="5" s="1"/>
  <c r="D1723" i="5"/>
  <c r="E1723" i="5"/>
  <c r="G1723" i="5" s="1"/>
  <c r="D1724" i="5"/>
  <c r="E1724" i="5"/>
  <c r="G1724" i="5" s="1"/>
  <c r="D1725" i="5"/>
  <c r="E1725" i="5"/>
  <c r="G1725" i="5" s="1"/>
  <c r="D1726" i="5"/>
  <c r="E1726" i="5"/>
  <c r="G1726" i="5" s="1"/>
  <c r="D1727" i="5"/>
  <c r="E1727" i="5"/>
  <c r="G1727" i="5" s="1"/>
  <c r="D1728" i="5"/>
  <c r="E1728" i="5"/>
  <c r="G1728" i="5" s="1"/>
  <c r="D1729" i="5"/>
  <c r="E1729" i="5"/>
  <c r="G1729" i="5" s="1"/>
  <c r="D1730" i="5"/>
  <c r="E1730" i="5"/>
  <c r="G1730" i="5" s="1"/>
  <c r="D1731" i="5"/>
  <c r="E1731" i="5"/>
  <c r="G1731" i="5" s="1"/>
  <c r="D1732" i="5"/>
  <c r="E1732" i="5"/>
  <c r="G1732" i="5" s="1"/>
  <c r="D1733" i="5"/>
  <c r="E1733" i="5"/>
  <c r="G1733" i="5" s="1"/>
  <c r="D1734" i="5"/>
  <c r="E1734" i="5"/>
  <c r="G1734" i="5" s="1"/>
  <c r="D1735" i="5"/>
  <c r="E1735" i="5"/>
  <c r="G1735" i="5" s="1"/>
  <c r="D1736" i="5"/>
  <c r="E1736" i="5"/>
  <c r="G1736" i="5" s="1"/>
  <c r="D1737" i="5"/>
  <c r="E1737" i="5"/>
  <c r="G1737" i="5" s="1"/>
  <c r="D1738" i="5"/>
  <c r="E1738" i="5"/>
  <c r="G1738" i="5" s="1"/>
  <c r="D1739" i="5"/>
  <c r="E1739" i="5"/>
  <c r="G1739" i="5" s="1"/>
  <c r="D1740" i="5"/>
  <c r="E1740" i="5"/>
  <c r="G1740" i="5" s="1"/>
  <c r="D1741" i="5"/>
  <c r="E1741" i="5"/>
  <c r="G1741" i="5" s="1"/>
  <c r="D1742" i="5"/>
  <c r="E1742" i="5"/>
  <c r="G1742" i="5" s="1"/>
  <c r="D1743" i="5"/>
  <c r="E1743" i="5"/>
  <c r="G1743" i="5" s="1"/>
  <c r="D1744" i="5"/>
  <c r="E1744" i="5"/>
  <c r="G1744" i="5" s="1"/>
  <c r="D1745" i="5"/>
  <c r="E1745" i="5"/>
  <c r="G1745" i="5" s="1"/>
  <c r="D1746" i="5"/>
  <c r="E1746" i="5"/>
  <c r="G1746" i="5" s="1"/>
  <c r="D1747" i="5"/>
  <c r="E1747" i="5"/>
  <c r="G1747" i="5" s="1"/>
  <c r="D1748" i="5"/>
  <c r="E1748" i="5"/>
  <c r="G1748" i="5" s="1"/>
  <c r="D1749" i="5"/>
  <c r="E1749" i="5"/>
  <c r="G1749" i="5" s="1"/>
  <c r="D1750" i="5"/>
  <c r="E1750" i="5"/>
  <c r="G1750" i="5" s="1"/>
  <c r="D1751" i="5"/>
  <c r="E1751" i="5"/>
  <c r="G1751" i="5" s="1"/>
  <c r="D1752" i="5"/>
  <c r="E1752" i="5"/>
  <c r="G1752" i="5" s="1"/>
  <c r="D1753" i="5"/>
  <c r="E1753" i="5"/>
  <c r="G1753" i="5" s="1"/>
  <c r="D1754" i="5"/>
  <c r="E1754" i="5"/>
  <c r="G1754" i="5" s="1"/>
  <c r="D1755" i="5"/>
  <c r="E1755" i="5"/>
  <c r="G1755" i="5" s="1"/>
  <c r="D1756" i="5"/>
  <c r="E1756" i="5"/>
  <c r="G1756" i="5" s="1"/>
  <c r="D1757" i="5"/>
  <c r="E1757" i="5"/>
  <c r="G1757" i="5" s="1"/>
  <c r="D1758" i="5"/>
  <c r="E1758" i="5"/>
  <c r="G1758" i="5" s="1"/>
  <c r="D1759" i="5"/>
  <c r="E1759" i="5"/>
  <c r="G1759" i="5" s="1"/>
  <c r="D1760" i="5"/>
  <c r="E1760" i="5"/>
  <c r="G1760" i="5" s="1"/>
  <c r="D1761" i="5"/>
  <c r="E1761" i="5"/>
  <c r="G1761" i="5" s="1"/>
  <c r="D1762" i="5"/>
  <c r="E1762" i="5"/>
  <c r="G1762" i="5" s="1"/>
  <c r="D1763" i="5"/>
  <c r="E1763" i="5"/>
  <c r="G1763" i="5" s="1"/>
  <c r="D1764" i="5"/>
  <c r="E1764" i="5"/>
  <c r="G1764" i="5" s="1"/>
  <c r="D1765" i="5"/>
  <c r="E1765" i="5"/>
  <c r="G1765" i="5" s="1"/>
  <c r="D1766" i="5"/>
  <c r="E1766" i="5"/>
  <c r="G1766" i="5" s="1"/>
  <c r="D1767" i="5"/>
  <c r="E1767" i="5"/>
  <c r="G1767" i="5" s="1"/>
  <c r="D1768" i="5"/>
  <c r="E1768" i="5"/>
  <c r="G1768" i="5" s="1"/>
  <c r="D1769" i="5"/>
  <c r="E1769" i="5"/>
  <c r="G1769" i="5" s="1"/>
  <c r="D1770" i="5"/>
  <c r="E1770" i="5"/>
  <c r="G1770" i="5" s="1"/>
  <c r="D1771" i="5"/>
  <c r="E1771" i="5"/>
  <c r="G1771" i="5" s="1"/>
  <c r="D1772" i="5"/>
  <c r="E1772" i="5"/>
  <c r="G1772" i="5" s="1"/>
  <c r="D1773" i="5"/>
  <c r="E1773" i="5"/>
  <c r="G1773" i="5" s="1"/>
  <c r="D1774" i="5"/>
  <c r="E1774" i="5"/>
  <c r="G1774" i="5" s="1"/>
  <c r="D1775" i="5"/>
  <c r="E1775" i="5"/>
  <c r="G1775" i="5" s="1"/>
  <c r="D1776" i="5"/>
  <c r="E1776" i="5"/>
  <c r="G1776" i="5" s="1"/>
  <c r="D1777" i="5"/>
  <c r="E1777" i="5"/>
  <c r="G1777" i="5" s="1"/>
  <c r="D1778" i="5"/>
  <c r="E1778" i="5"/>
  <c r="G1778" i="5" s="1"/>
  <c r="D1779" i="5"/>
  <c r="E1779" i="5"/>
  <c r="G1779" i="5" s="1"/>
  <c r="D1780" i="5"/>
  <c r="E1780" i="5"/>
  <c r="G1780" i="5" s="1"/>
  <c r="D1781" i="5"/>
  <c r="E1781" i="5"/>
  <c r="G1781" i="5" s="1"/>
  <c r="D1782" i="5"/>
  <c r="E1782" i="5"/>
  <c r="G1782" i="5" s="1"/>
  <c r="D1783" i="5"/>
  <c r="E1783" i="5"/>
  <c r="G1783" i="5" s="1"/>
  <c r="D1784" i="5"/>
  <c r="E1784" i="5"/>
  <c r="G1784" i="5" s="1"/>
  <c r="D1785" i="5"/>
  <c r="E1785" i="5"/>
  <c r="G1785" i="5" s="1"/>
  <c r="D1786" i="5"/>
  <c r="E1786" i="5"/>
  <c r="G1786" i="5" s="1"/>
  <c r="D1787" i="5"/>
  <c r="E1787" i="5"/>
  <c r="G1787" i="5" s="1"/>
  <c r="D1788" i="5"/>
  <c r="E1788" i="5"/>
  <c r="G1788" i="5" s="1"/>
  <c r="D1789" i="5"/>
  <c r="E1789" i="5"/>
  <c r="G1789" i="5" s="1"/>
  <c r="D1790" i="5"/>
  <c r="E1790" i="5"/>
  <c r="G1790" i="5" s="1"/>
  <c r="D1791" i="5"/>
  <c r="E1791" i="5"/>
  <c r="G1791" i="5" s="1"/>
  <c r="D1792" i="5"/>
  <c r="E1792" i="5"/>
  <c r="G1792" i="5" s="1"/>
  <c r="D1793" i="5"/>
  <c r="E1793" i="5"/>
  <c r="G1793" i="5" s="1"/>
  <c r="D1794" i="5"/>
  <c r="E1794" i="5"/>
  <c r="G1794" i="5" s="1"/>
  <c r="D1795" i="5"/>
  <c r="E1795" i="5"/>
  <c r="G1795" i="5" s="1"/>
  <c r="D1796" i="5"/>
  <c r="E1796" i="5"/>
  <c r="G1796" i="5" s="1"/>
  <c r="D1797" i="5"/>
  <c r="E1797" i="5"/>
  <c r="G1797" i="5" s="1"/>
  <c r="D1798" i="5"/>
  <c r="E1798" i="5"/>
  <c r="G1798" i="5" s="1"/>
  <c r="D1799" i="5"/>
  <c r="E1799" i="5"/>
  <c r="G1799" i="5" s="1"/>
  <c r="D1800" i="5"/>
  <c r="E1800" i="5"/>
  <c r="G1800" i="5" s="1"/>
  <c r="D1801" i="5"/>
  <c r="E1801" i="5"/>
  <c r="G1801" i="5" s="1"/>
  <c r="D1802" i="5"/>
  <c r="E1802" i="5"/>
  <c r="G1802" i="5" s="1"/>
  <c r="D1803" i="5"/>
  <c r="E1803" i="5"/>
  <c r="G1803" i="5" s="1"/>
  <c r="D1804" i="5"/>
  <c r="E1804" i="5"/>
  <c r="G1804" i="5" s="1"/>
  <c r="D1805" i="5"/>
  <c r="E1805" i="5"/>
  <c r="G1805" i="5" s="1"/>
  <c r="D1806" i="5"/>
  <c r="E1806" i="5"/>
  <c r="G1806" i="5" s="1"/>
  <c r="D1807" i="5"/>
  <c r="E1807" i="5"/>
  <c r="G1807" i="5" s="1"/>
  <c r="D1808" i="5"/>
  <c r="E1808" i="5"/>
  <c r="G1808" i="5" s="1"/>
  <c r="D1809" i="5"/>
  <c r="E1809" i="5"/>
  <c r="G1809" i="5" s="1"/>
  <c r="D1810" i="5"/>
  <c r="E1810" i="5"/>
  <c r="G1810" i="5" s="1"/>
  <c r="D1811" i="5"/>
  <c r="E1811" i="5"/>
  <c r="G1811" i="5" s="1"/>
  <c r="D1812" i="5"/>
  <c r="E1812" i="5"/>
  <c r="G1812" i="5" s="1"/>
  <c r="D1813" i="5"/>
  <c r="E1813" i="5"/>
  <c r="G1813" i="5" s="1"/>
  <c r="D1814" i="5"/>
  <c r="E1814" i="5"/>
  <c r="G1814" i="5" s="1"/>
  <c r="D1815" i="5"/>
  <c r="E1815" i="5"/>
  <c r="G1815" i="5" s="1"/>
  <c r="D1816" i="5"/>
  <c r="E1816" i="5"/>
  <c r="G1816" i="5" s="1"/>
  <c r="D1817" i="5"/>
  <c r="E1817" i="5"/>
  <c r="G1817" i="5" s="1"/>
  <c r="D1818" i="5"/>
  <c r="E1818" i="5"/>
  <c r="G1818" i="5" s="1"/>
  <c r="D1819" i="5"/>
  <c r="E1819" i="5"/>
  <c r="G1819" i="5" s="1"/>
  <c r="D1820" i="5"/>
  <c r="E1820" i="5"/>
  <c r="G1820" i="5" s="1"/>
  <c r="D1821" i="5"/>
  <c r="E1821" i="5"/>
  <c r="G1821" i="5" s="1"/>
  <c r="D1822" i="5"/>
  <c r="E1822" i="5"/>
  <c r="G1822" i="5" s="1"/>
  <c r="D1823" i="5"/>
  <c r="E1823" i="5"/>
  <c r="G1823" i="5" s="1"/>
  <c r="D1824" i="5"/>
  <c r="E1824" i="5"/>
  <c r="G1824" i="5" s="1"/>
  <c r="D1825" i="5"/>
  <c r="E1825" i="5"/>
  <c r="G1825" i="5" s="1"/>
  <c r="D1826" i="5"/>
  <c r="E1826" i="5"/>
  <c r="G1826" i="5" s="1"/>
  <c r="D1827" i="5"/>
  <c r="E1827" i="5"/>
  <c r="G1827" i="5" s="1"/>
  <c r="D1828" i="5"/>
  <c r="E1828" i="5"/>
  <c r="G1828" i="5" s="1"/>
  <c r="D1829" i="5"/>
  <c r="E1829" i="5"/>
  <c r="G1829" i="5" s="1"/>
  <c r="D1830" i="5"/>
  <c r="E1830" i="5"/>
  <c r="G1830" i="5" s="1"/>
  <c r="D1831" i="5"/>
  <c r="E1831" i="5"/>
  <c r="G1831" i="5" s="1"/>
  <c r="D1832" i="5"/>
  <c r="E1832" i="5"/>
  <c r="G1832" i="5" s="1"/>
  <c r="D1833" i="5"/>
  <c r="E1833" i="5"/>
  <c r="G1833" i="5" s="1"/>
  <c r="D1834" i="5"/>
  <c r="E1834" i="5"/>
  <c r="G1834" i="5" s="1"/>
  <c r="D1835" i="5"/>
  <c r="E1835" i="5"/>
  <c r="G1835" i="5" s="1"/>
  <c r="D1836" i="5"/>
  <c r="E1836" i="5"/>
  <c r="G1836" i="5" s="1"/>
  <c r="D1837" i="5"/>
  <c r="E1837" i="5"/>
  <c r="G1837" i="5" s="1"/>
  <c r="D1838" i="5"/>
  <c r="E1838" i="5"/>
  <c r="G1838" i="5" s="1"/>
  <c r="D1839" i="5"/>
  <c r="E1839" i="5"/>
  <c r="G1839" i="5" s="1"/>
  <c r="D1840" i="5"/>
  <c r="E1840" i="5"/>
  <c r="G1840" i="5" s="1"/>
  <c r="D1841" i="5"/>
  <c r="E1841" i="5"/>
  <c r="G1841" i="5" s="1"/>
  <c r="D1842" i="5"/>
  <c r="E1842" i="5"/>
  <c r="G1842" i="5" s="1"/>
  <c r="D1843" i="5"/>
  <c r="E1843" i="5"/>
  <c r="G1843" i="5" s="1"/>
  <c r="D1844" i="5"/>
  <c r="E1844" i="5"/>
  <c r="G1844" i="5" s="1"/>
  <c r="D1845" i="5"/>
  <c r="E1845" i="5"/>
  <c r="G1845" i="5" s="1"/>
  <c r="D1846" i="5"/>
  <c r="E1846" i="5"/>
  <c r="G1846" i="5" s="1"/>
  <c r="D1847" i="5"/>
  <c r="E1847" i="5"/>
  <c r="G1847" i="5" s="1"/>
  <c r="D1848" i="5"/>
  <c r="E1848" i="5"/>
  <c r="G1848" i="5" s="1"/>
  <c r="D1849" i="5"/>
  <c r="E1849" i="5"/>
  <c r="G1849" i="5" s="1"/>
  <c r="D1850" i="5"/>
  <c r="E1850" i="5"/>
  <c r="G1850" i="5" s="1"/>
  <c r="D1851" i="5"/>
  <c r="E1851" i="5"/>
  <c r="G1851" i="5" s="1"/>
  <c r="D1852" i="5"/>
  <c r="E1852" i="5"/>
  <c r="G1852" i="5" s="1"/>
  <c r="D1853" i="5"/>
  <c r="E1853" i="5"/>
  <c r="G1853" i="5" s="1"/>
  <c r="D1854" i="5"/>
  <c r="E1854" i="5"/>
  <c r="G1854" i="5" s="1"/>
  <c r="D1855" i="5"/>
  <c r="E1855" i="5"/>
  <c r="G1855" i="5" s="1"/>
  <c r="D1856" i="5"/>
  <c r="E1856" i="5"/>
  <c r="G1856" i="5" s="1"/>
  <c r="D1857" i="5"/>
  <c r="E1857" i="5"/>
  <c r="G1857" i="5" s="1"/>
  <c r="D1858" i="5"/>
  <c r="E1858" i="5"/>
  <c r="G1858" i="5" s="1"/>
  <c r="D1859" i="5"/>
  <c r="E1859" i="5"/>
  <c r="G1859" i="5" s="1"/>
  <c r="D1860" i="5"/>
  <c r="E1860" i="5"/>
  <c r="G1860" i="5" s="1"/>
  <c r="D1861" i="5"/>
  <c r="E1861" i="5"/>
  <c r="G1861" i="5" s="1"/>
  <c r="D1862" i="5"/>
  <c r="E1862" i="5"/>
  <c r="G1862" i="5" s="1"/>
  <c r="D1863" i="5"/>
  <c r="E1863" i="5"/>
  <c r="G1863" i="5" s="1"/>
  <c r="D1864" i="5"/>
  <c r="E1864" i="5"/>
  <c r="G1864" i="5" s="1"/>
  <c r="D1865" i="5"/>
  <c r="E1865" i="5"/>
  <c r="G1865" i="5" s="1"/>
  <c r="D1866" i="5"/>
  <c r="E1866" i="5"/>
  <c r="G1866" i="5" s="1"/>
  <c r="D1867" i="5"/>
  <c r="E1867" i="5"/>
  <c r="G1867" i="5" s="1"/>
  <c r="D1868" i="5"/>
  <c r="E1868" i="5"/>
  <c r="G1868" i="5" s="1"/>
  <c r="D1869" i="5"/>
  <c r="E1869" i="5"/>
  <c r="G1869" i="5" s="1"/>
  <c r="D1870" i="5"/>
  <c r="E1870" i="5"/>
  <c r="G1870" i="5" s="1"/>
  <c r="D1871" i="5"/>
  <c r="E1871" i="5"/>
  <c r="G1871" i="5" s="1"/>
  <c r="D1872" i="5"/>
  <c r="E1872" i="5"/>
  <c r="G1872" i="5" s="1"/>
  <c r="D1873" i="5"/>
  <c r="E1873" i="5"/>
  <c r="G1873" i="5" s="1"/>
  <c r="D1874" i="5"/>
  <c r="E1874" i="5"/>
  <c r="G1874" i="5" s="1"/>
  <c r="D1875" i="5"/>
  <c r="E1875" i="5"/>
  <c r="G1875" i="5" s="1"/>
  <c r="D1876" i="5"/>
  <c r="E1876" i="5"/>
  <c r="G1876" i="5" s="1"/>
  <c r="D1877" i="5"/>
  <c r="E1877" i="5"/>
  <c r="G1877" i="5" s="1"/>
  <c r="D1878" i="5"/>
  <c r="E1878" i="5"/>
  <c r="G1878" i="5" s="1"/>
  <c r="D1879" i="5"/>
  <c r="E1879" i="5"/>
  <c r="G1879" i="5" s="1"/>
  <c r="D1880" i="5"/>
  <c r="E1880" i="5"/>
  <c r="G1880" i="5" s="1"/>
  <c r="D1881" i="5"/>
  <c r="E1881" i="5"/>
  <c r="G1881" i="5" s="1"/>
  <c r="D1882" i="5"/>
  <c r="E1882" i="5"/>
  <c r="G1882" i="5" s="1"/>
  <c r="D1883" i="5"/>
  <c r="E1883" i="5"/>
  <c r="G1883" i="5" s="1"/>
  <c r="D1884" i="5"/>
  <c r="E1884" i="5"/>
  <c r="G1884" i="5" s="1"/>
  <c r="D1885" i="5"/>
  <c r="E1885" i="5"/>
  <c r="G1885" i="5" s="1"/>
  <c r="D1886" i="5"/>
  <c r="E1886" i="5"/>
  <c r="G1886" i="5" s="1"/>
  <c r="D1887" i="5"/>
  <c r="E1887" i="5"/>
  <c r="G1887" i="5" s="1"/>
  <c r="D1888" i="5"/>
  <c r="E1888" i="5"/>
  <c r="G1888" i="5" s="1"/>
  <c r="D1889" i="5"/>
  <c r="E1889" i="5"/>
  <c r="G1889" i="5" s="1"/>
  <c r="D1890" i="5"/>
  <c r="E1890" i="5"/>
  <c r="G1890" i="5" s="1"/>
  <c r="D1891" i="5"/>
  <c r="E1891" i="5"/>
  <c r="G1891" i="5" s="1"/>
  <c r="D1892" i="5"/>
  <c r="E1892" i="5"/>
  <c r="G1892" i="5" s="1"/>
  <c r="D1893" i="5"/>
  <c r="E1893" i="5"/>
  <c r="G1893" i="5" s="1"/>
  <c r="D1894" i="5"/>
  <c r="E1894" i="5"/>
  <c r="G1894" i="5" s="1"/>
  <c r="D1895" i="5"/>
  <c r="E1895" i="5"/>
  <c r="G1895" i="5" s="1"/>
  <c r="D1896" i="5"/>
  <c r="E1896" i="5"/>
  <c r="G1896" i="5" s="1"/>
  <c r="D1897" i="5"/>
  <c r="E1897" i="5"/>
  <c r="G1897" i="5" s="1"/>
  <c r="D1898" i="5"/>
  <c r="E1898" i="5"/>
  <c r="G1898" i="5" s="1"/>
  <c r="D1899" i="5"/>
  <c r="E1899" i="5"/>
  <c r="G1899" i="5" s="1"/>
  <c r="D1900" i="5"/>
  <c r="E1900" i="5"/>
  <c r="G1900" i="5" s="1"/>
  <c r="D1901" i="5"/>
  <c r="E1901" i="5"/>
  <c r="G1901" i="5" s="1"/>
  <c r="D1902" i="5"/>
  <c r="E1902" i="5"/>
  <c r="G1902" i="5" s="1"/>
  <c r="D1903" i="5"/>
  <c r="E1903" i="5"/>
  <c r="G1903" i="5" s="1"/>
  <c r="D1904" i="5"/>
  <c r="E1904" i="5"/>
  <c r="G1904" i="5" s="1"/>
  <c r="D1905" i="5"/>
  <c r="E1905" i="5"/>
  <c r="G1905" i="5" s="1"/>
  <c r="D1906" i="5"/>
  <c r="E1906" i="5"/>
  <c r="G1906" i="5" s="1"/>
  <c r="D1907" i="5"/>
  <c r="E1907" i="5"/>
  <c r="G1907" i="5" s="1"/>
  <c r="D1908" i="5"/>
  <c r="E1908" i="5"/>
  <c r="G1908" i="5" s="1"/>
  <c r="D1909" i="5"/>
  <c r="E1909" i="5"/>
  <c r="G1909" i="5" s="1"/>
  <c r="D1910" i="5"/>
  <c r="E1910" i="5"/>
  <c r="G1910" i="5" s="1"/>
  <c r="D1911" i="5"/>
  <c r="E1911" i="5"/>
  <c r="G1911" i="5" s="1"/>
  <c r="D1912" i="5"/>
  <c r="E1912" i="5"/>
  <c r="G1912" i="5" s="1"/>
  <c r="D1913" i="5"/>
  <c r="E1913" i="5"/>
  <c r="G1913" i="5" s="1"/>
  <c r="D1914" i="5"/>
  <c r="E1914" i="5"/>
  <c r="G1914" i="5" s="1"/>
  <c r="D1915" i="5"/>
  <c r="E1915" i="5"/>
  <c r="G1915" i="5" s="1"/>
  <c r="D1916" i="5"/>
  <c r="E1916" i="5"/>
  <c r="G1916" i="5" s="1"/>
  <c r="D1917" i="5"/>
  <c r="E1917" i="5"/>
  <c r="G1917" i="5" s="1"/>
  <c r="D1918" i="5"/>
  <c r="E1918" i="5"/>
  <c r="G1918" i="5" s="1"/>
  <c r="D1919" i="5"/>
  <c r="E1919" i="5"/>
  <c r="G1919" i="5" s="1"/>
  <c r="D1920" i="5"/>
  <c r="E1920" i="5"/>
  <c r="G1920" i="5" s="1"/>
  <c r="D1921" i="5"/>
  <c r="E1921" i="5"/>
  <c r="G1921" i="5" s="1"/>
  <c r="D1922" i="5"/>
  <c r="E1922" i="5"/>
  <c r="G1922" i="5" s="1"/>
  <c r="D1923" i="5"/>
  <c r="E1923" i="5"/>
  <c r="G1923" i="5" s="1"/>
  <c r="D1924" i="5"/>
  <c r="E1924" i="5"/>
  <c r="G1924" i="5" s="1"/>
  <c r="D1925" i="5"/>
  <c r="E1925" i="5"/>
  <c r="G1925" i="5" s="1"/>
  <c r="D1926" i="5"/>
  <c r="E1926" i="5"/>
  <c r="G1926" i="5" s="1"/>
  <c r="D1927" i="5"/>
  <c r="E1927" i="5"/>
  <c r="G1927" i="5" s="1"/>
  <c r="D1928" i="5"/>
  <c r="E1928" i="5"/>
  <c r="G1928" i="5" s="1"/>
  <c r="D1929" i="5"/>
  <c r="E1929" i="5"/>
  <c r="G1929" i="5" s="1"/>
  <c r="D1930" i="5"/>
  <c r="E1930" i="5"/>
  <c r="G1930" i="5" s="1"/>
  <c r="D1931" i="5"/>
  <c r="E1931" i="5"/>
  <c r="G1931" i="5" s="1"/>
  <c r="D1932" i="5"/>
  <c r="E1932" i="5"/>
  <c r="G1932" i="5" s="1"/>
  <c r="D1933" i="5"/>
  <c r="E1933" i="5"/>
  <c r="G1933" i="5" s="1"/>
  <c r="D1934" i="5"/>
  <c r="E1934" i="5"/>
  <c r="G1934" i="5" s="1"/>
  <c r="D1935" i="5"/>
  <c r="E1935" i="5"/>
  <c r="G1935" i="5" s="1"/>
  <c r="D1936" i="5"/>
  <c r="E1936" i="5"/>
  <c r="G1936" i="5" s="1"/>
  <c r="D1937" i="5"/>
  <c r="E1937" i="5"/>
  <c r="G1937" i="5" s="1"/>
  <c r="D1938" i="5"/>
  <c r="E1938" i="5"/>
  <c r="G1938" i="5" s="1"/>
  <c r="D1939" i="5"/>
  <c r="E1939" i="5"/>
  <c r="G1939" i="5" s="1"/>
  <c r="D1940" i="5"/>
  <c r="E1940" i="5"/>
  <c r="G1940" i="5" s="1"/>
  <c r="D1941" i="5"/>
  <c r="E1941" i="5"/>
  <c r="G1941" i="5" s="1"/>
  <c r="D1942" i="5"/>
  <c r="E1942" i="5"/>
  <c r="G1942" i="5" s="1"/>
  <c r="D1943" i="5"/>
  <c r="E1943" i="5"/>
  <c r="G1943" i="5" s="1"/>
  <c r="D1944" i="5"/>
  <c r="E1944" i="5"/>
  <c r="G1944" i="5" s="1"/>
  <c r="D1945" i="5"/>
  <c r="E1945" i="5"/>
  <c r="G1945" i="5" s="1"/>
  <c r="D1946" i="5"/>
  <c r="E1946" i="5"/>
  <c r="G1946" i="5" s="1"/>
  <c r="D1947" i="5"/>
  <c r="E1947" i="5"/>
  <c r="G1947" i="5" s="1"/>
  <c r="D1948" i="5"/>
  <c r="E1948" i="5"/>
  <c r="G1948" i="5" s="1"/>
  <c r="D1949" i="5"/>
  <c r="E1949" i="5"/>
  <c r="G1949" i="5" s="1"/>
  <c r="D1950" i="5"/>
  <c r="E1950" i="5"/>
  <c r="G1950" i="5" s="1"/>
  <c r="D1951" i="5"/>
  <c r="E1951" i="5"/>
  <c r="G1951" i="5" s="1"/>
  <c r="D1952" i="5"/>
  <c r="E1952" i="5"/>
  <c r="G1952" i="5" s="1"/>
  <c r="D1953" i="5"/>
  <c r="E1953" i="5"/>
  <c r="G1953" i="5" s="1"/>
  <c r="D1954" i="5"/>
  <c r="E1954" i="5"/>
  <c r="G1954" i="5" s="1"/>
  <c r="D1955" i="5"/>
  <c r="E1955" i="5"/>
  <c r="G1955" i="5" s="1"/>
  <c r="D1956" i="5"/>
  <c r="E1956" i="5"/>
  <c r="G1956" i="5" s="1"/>
  <c r="D1957" i="5"/>
  <c r="E1957" i="5"/>
  <c r="G1957" i="5" s="1"/>
  <c r="D1958" i="5"/>
  <c r="E1958" i="5"/>
  <c r="G1958" i="5" s="1"/>
  <c r="D1959" i="5"/>
  <c r="E1959" i="5"/>
  <c r="G1959" i="5" s="1"/>
  <c r="D1960" i="5"/>
  <c r="E1960" i="5"/>
  <c r="G1960" i="5" s="1"/>
  <c r="D1961" i="5"/>
  <c r="E1961" i="5"/>
  <c r="G1961" i="5" s="1"/>
  <c r="D1962" i="5"/>
  <c r="E1962" i="5"/>
  <c r="G1962" i="5" s="1"/>
  <c r="D1963" i="5"/>
  <c r="E1963" i="5"/>
  <c r="G1963" i="5" s="1"/>
  <c r="D1964" i="5"/>
  <c r="E1964" i="5"/>
  <c r="G1964" i="5" s="1"/>
  <c r="D1965" i="5"/>
  <c r="E1965" i="5"/>
  <c r="G1965" i="5" s="1"/>
  <c r="D1966" i="5"/>
  <c r="E1966" i="5"/>
  <c r="G1966" i="5" s="1"/>
  <c r="D1967" i="5"/>
  <c r="E1967" i="5"/>
  <c r="G1967" i="5" s="1"/>
  <c r="D1968" i="5"/>
  <c r="E1968" i="5"/>
  <c r="G1968" i="5" s="1"/>
  <c r="D1969" i="5"/>
  <c r="E1969" i="5"/>
  <c r="G1969" i="5" s="1"/>
  <c r="D1970" i="5"/>
  <c r="E1970" i="5"/>
  <c r="G1970" i="5" s="1"/>
  <c r="D1971" i="5"/>
  <c r="E1971" i="5"/>
  <c r="G1971" i="5" s="1"/>
  <c r="D1972" i="5"/>
  <c r="E1972" i="5"/>
  <c r="G1972" i="5" s="1"/>
  <c r="D1973" i="5"/>
  <c r="E1973" i="5"/>
  <c r="G1973" i="5" s="1"/>
  <c r="D1974" i="5"/>
  <c r="E1974" i="5"/>
  <c r="G1974" i="5" s="1"/>
  <c r="D1975" i="5"/>
  <c r="E1975" i="5"/>
  <c r="G1975" i="5" s="1"/>
  <c r="D1976" i="5"/>
  <c r="E1976" i="5"/>
  <c r="G1976" i="5" s="1"/>
  <c r="D1977" i="5"/>
  <c r="E1977" i="5"/>
  <c r="G1977" i="5" s="1"/>
  <c r="D1978" i="5"/>
  <c r="E1978" i="5"/>
  <c r="G1978" i="5" s="1"/>
  <c r="D1979" i="5"/>
  <c r="E1979" i="5"/>
  <c r="G1979" i="5" s="1"/>
  <c r="D1980" i="5"/>
  <c r="E1980" i="5"/>
  <c r="G1980" i="5" s="1"/>
  <c r="D1981" i="5"/>
  <c r="E1981" i="5"/>
  <c r="G1981" i="5" s="1"/>
  <c r="D1982" i="5"/>
  <c r="E1982" i="5"/>
  <c r="G1982" i="5" s="1"/>
  <c r="D1983" i="5"/>
  <c r="E1983" i="5"/>
  <c r="G1983" i="5" s="1"/>
  <c r="D1984" i="5"/>
  <c r="E1984" i="5"/>
  <c r="G1984" i="5" s="1"/>
  <c r="D1985" i="5"/>
  <c r="E1985" i="5"/>
  <c r="G1985" i="5" s="1"/>
  <c r="D1986" i="5"/>
  <c r="E1986" i="5"/>
  <c r="G1986" i="5" s="1"/>
  <c r="D1987" i="5"/>
  <c r="E1987" i="5"/>
  <c r="G1987" i="5" s="1"/>
  <c r="D1988" i="5"/>
  <c r="E1988" i="5"/>
  <c r="G1988" i="5" s="1"/>
  <c r="D1989" i="5"/>
  <c r="E1989" i="5"/>
  <c r="G1989" i="5" s="1"/>
  <c r="D1990" i="5"/>
  <c r="E1990" i="5"/>
  <c r="G1990" i="5" s="1"/>
  <c r="D1991" i="5"/>
  <c r="E1991" i="5"/>
  <c r="G1991" i="5" s="1"/>
  <c r="D1992" i="5"/>
  <c r="E1992" i="5"/>
  <c r="G1992" i="5" s="1"/>
  <c r="D1993" i="5"/>
  <c r="E1993" i="5"/>
  <c r="G1993" i="5" s="1"/>
  <c r="D1994" i="5"/>
  <c r="E1994" i="5"/>
  <c r="G1994" i="5" s="1"/>
  <c r="D1995" i="5"/>
  <c r="E1995" i="5"/>
  <c r="G1995" i="5" s="1"/>
  <c r="D1996" i="5"/>
  <c r="E1996" i="5"/>
  <c r="G1996" i="5" s="1"/>
  <c r="D1997" i="5"/>
  <c r="E1997" i="5"/>
  <c r="G1997" i="5" s="1"/>
  <c r="D1998" i="5"/>
  <c r="E1998" i="5"/>
  <c r="G1998" i="5" s="1"/>
  <c r="D1999" i="5"/>
  <c r="E1999" i="5"/>
  <c r="G1999" i="5" s="1"/>
  <c r="D2000" i="5"/>
  <c r="E2000" i="5"/>
  <c r="G2000" i="5" s="1"/>
  <c r="D2001" i="5"/>
  <c r="E2001" i="5"/>
  <c r="G2001" i="5" s="1"/>
  <c r="D2002" i="5"/>
  <c r="E2002" i="5"/>
  <c r="G2002" i="5" s="1"/>
  <c r="D2003" i="5"/>
  <c r="E2003" i="5"/>
  <c r="G2003" i="5" s="1"/>
  <c r="D2004" i="5"/>
  <c r="E2004" i="5"/>
  <c r="G2004" i="5" s="1"/>
  <c r="D2005" i="5"/>
  <c r="E2005" i="5"/>
  <c r="G2005" i="5" s="1"/>
  <c r="D2006" i="5"/>
  <c r="E2006" i="5"/>
  <c r="G2006" i="5" s="1"/>
  <c r="D2007" i="5"/>
  <c r="E2007" i="5"/>
  <c r="G2007" i="5" s="1"/>
  <c r="D2008" i="5"/>
  <c r="E2008" i="5"/>
  <c r="G2008" i="5" s="1"/>
  <c r="D2009" i="5"/>
  <c r="E2009" i="5"/>
  <c r="G2009" i="5" s="1"/>
  <c r="D2010" i="5"/>
  <c r="E2010" i="5"/>
  <c r="G2010" i="5" s="1"/>
  <c r="D2011" i="5"/>
  <c r="E2011" i="5"/>
  <c r="G2011" i="5" s="1"/>
  <c r="D2012" i="5"/>
  <c r="E2012" i="5"/>
  <c r="G2012" i="5" s="1"/>
  <c r="D2013" i="5"/>
  <c r="E2013" i="5"/>
  <c r="G2013" i="5" s="1"/>
  <c r="D2014" i="5"/>
  <c r="E2014" i="5"/>
  <c r="G2014" i="5" s="1"/>
  <c r="D2015" i="5"/>
  <c r="E2015" i="5"/>
  <c r="G2015" i="5" s="1"/>
  <c r="D2016" i="5"/>
  <c r="E2016" i="5"/>
  <c r="G2016" i="5" s="1"/>
  <c r="D2017" i="5"/>
  <c r="E2017" i="5"/>
  <c r="G2017" i="5" s="1"/>
  <c r="D2018" i="5"/>
  <c r="E2018" i="5"/>
  <c r="G2018" i="5" s="1"/>
  <c r="D2019" i="5"/>
  <c r="E2019" i="5"/>
  <c r="G2019" i="5" s="1"/>
  <c r="D2020" i="5"/>
  <c r="E2020" i="5"/>
  <c r="G2020" i="5" s="1"/>
  <c r="D2021" i="5"/>
  <c r="E2021" i="5"/>
  <c r="G2021" i="5" s="1"/>
  <c r="D2022" i="5"/>
  <c r="E2022" i="5"/>
  <c r="G2022" i="5" s="1"/>
  <c r="D2023" i="5"/>
  <c r="E2023" i="5"/>
  <c r="G2023" i="5" s="1"/>
  <c r="D2024" i="5"/>
  <c r="E2024" i="5"/>
  <c r="G2024" i="5" s="1"/>
  <c r="D2025" i="5"/>
  <c r="E2025" i="5"/>
  <c r="G2025" i="5" s="1"/>
  <c r="D2026" i="5"/>
  <c r="E2026" i="5"/>
  <c r="G2026" i="5" s="1"/>
  <c r="D2027" i="5"/>
  <c r="E2027" i="5"/>
  <c r="G2027" i="5" s="1"/>
  <c r="D2028" i="5"/>
  <c r="E2028" i="5"/>
  <c r="G2028" i="5" s="1"/>
  <c r="D2029" i="5"/>
  <c r="E2029" i="5"/>
  <c r="G2029" i="5" s="1"/>
  <c r="D2030" i="5"/>
  <c r="E2030" i="5"/>
  <c r="G2030" i="5" s="1"/>
  <c r="D2031" i="5"/>
  <c r="E2031" i="5"/>
  <c r="G2031" i="5" s="1"/>
  <c r="D2032" i="5"/>
  <c r="E2032" i="5"/>
  <c r="G2032" i="5" s="1"/>
  <c r="D2033" i="5"/>
  <c r="E2033" i="5"/>
  <c r="G2033" i="5" s="1"/>
  <c r="D2034" i="5"/>
  <c r="E2034" i="5"/>
  <c r="G2034" i="5" s="1"/>
  <c r="D2035" i="5"/>
  <c r="E2035" i="5"/>
  <c r="G2035" i="5" s="1"/>
  <c r="D2036" i="5"/>
  <c r="E2036" i="5"/>
  <c r="G2036" i="5" s="1"/>
  <c r="D2037" i="5"/>
  <c r="E2037" i="5"/>
  <c r="G2037" i="5" s="1"/>
  <c r="D2038" i="5"/>
  <c r="E2038" i="5"/>
  <c r="G2038" i="5" s="1"/>
  <c r="D2039" i="5"/>
  <c r="E2039" i="5"/>
  <c r="G2039" i="5" s="1"/>
  <c r="D2040" i="5"/>
  <c r="E2040" i="5"/>
  <c r="G2040" i="5" s="1"/>
  <c r="D2041" i="5"/>
  <c r="E2041" i="5"/>
  <c r="G2041" i="5" s="1"/>
  <c r="D2042" i="5"/>
  <c r="E2042" i="5"/>
  <c r="G2042" i="5" s="1"/>
  <c r="D2043" i="5"/>
  <c r="E2043" i="5"/>
  <c r="G2043" i="5" s="1"/>
  <c r="D2044" i="5"/>
  <c r="E2044" i="5"/>
  <c r="G2044" i="5" s="1"/>
  <c r="D2045" i="5"/>
  <c r="E2045" i="5"/>
  <c r="G2045" i="5" s="1"/>
  <c r="D2046" i="5"/>
  <c r="E2046" i="5"/>
  <c r="G2046" i="5" s="1"/>
  <c r="D2047" i="5"/>
  <c r="E2047" i="5"/>
  <c r="G2047" i="5" s="1"/>
  <c r="D2048" i="5"/>
  <c r="E2048" i="5"/>
  <c r="G2048" i="5" s="1"/>
  <c r="D2049" i="5"/>
  <c r="E2049" i="5"/>
  <c r="G2049" i="5" s="1"/>
  <c r="D2050" i="5"/>
  <c r="E2050" i="5"/>
  <c r="G2050" i="5" s="1"/>
  <c r="D2051" i="5"/>
  <c r="E2051" i="5"/>
  <c r="G2051" i="5" s="1"/>
  <c r="D2052" i="5"/>
  <c r="E2052" i="5"/>
  <c r="G2052" i="5" s="1"/>
  <c r="D2053" i="5"/>
  <c r="E2053" i="5"/>
  <c r="G2053" i="5" s="1"/>
  <c r="D2054" i="5"/>
  <c r="E2054" i="5"/>
  <c r="G2054" i="5" s="1"/>
  <c r="D2055" i="5"/>
  <c r="E2055" i="5"/>
  <c r="G2055" i="5" s="1"/>
  <c r="D2056" i="5"/>
  <c r="E2056" i="5"/>
  <c r="G2056" i="5" s="1"/>
  <c r="D2057" i="5"/>
  <c r="E2057" i="5"/>
  <c r="G2057" i="5" s="1"/>
  <c r="D2058" i="5"/>
  <c r="E2058" i="5"/>
  <c r="G2058" i="5" s="1"/>
  <c r="D2059" i="5"/>
  <c r="E2059" i="5"/>
  <c r="G2059" i="5" s="1"/>
  <c r="D2060" i="5"/>
  <c r="E2060" i="5"/>
  <c r="G2060" i="5" s="1"/>
  <c r="D2061" i="5"/>
  <c r="E2061" i="5"/>
  <c r="G2061" i="5" s="1"/>
  <c r="D2062" i="5"/>
  <c r="E2062" i="5"/>
  <c r="G2062" i="5" s="1"/>
  <c r="D2063" i="5"/>
  <c r="E2063" i="5"/>
  <c r="G2063" i="5" s="1"/>
  <c r="D2064" i="5"/>
  <c r="E2064" i="5"/>
  <c r="G2064" i="5" s="1"/>
  <c r="D2065" i="5"/>
  <c r="E2065" i="5"/>
  <c r="G2065" i="5" s="1"/>
  <c r="D2066" i="5"/>
  <c r="E2066" i="5"/>
  <c r="G2066" i="5" s="1"/>
  <c r="D2067" i="5"/>
  <c r="E2067" i="5"/>
  <c r="G2067" i="5" s="1"/>
  <c r="D2068" i="5"/>
  <c r="E2068" i="5"/>
  <c r="G2068" i="5" s="1"/>
  <c r="D2069" i="5"/>
  <c r="E2069" i="5"/>
  <c r="G2069" i="5" s="1"/>
  <c r="D2070" i="5"/>
  <c r="E2070" i="5"/>
  <c r="G2070" i="5" s="1"/>
  <c r="D2071" i="5"/>
  <c r="E2071" i="5"/>
  <c r="G2071" i="5" s="1"/>
  <c r="D2072" i="5"/>
  <c r="E2072" i="5"/>
  <c r="G2072" i="5" s="1"/>
  <c r="D1063" i="5"/>
  <c r="E1063" i="5"/>
  <c r="G1063" i="5" s="1"/>
  <c r="D1064" i="5"/>
  <c r="E1064" i="5"/>
  <c r="G1064" i="5" s="1"/>
  <c r="D1065" i="5"/>
  <c r="E1065" i="5"/>
  <c r="G1065" i="5" s="1"/>
  <c r="D1066" i="5"/>
  <c r="E1066" i="5"/>
  <c r="G1066" i="5" s="1"/>
  <c r="D1067" i="5"/>
  <c r="E1067" i="5"/>
  <c r="G1067" i="5" s="1"/>
  <c r="D1068" i="5"/>
  <c r="E1068" i="5"/>
  <c r="G1068" i="5" s="1"/>
  <c r="D1069" i="5"/>
  <c r="E1069" i="5"/>
  <c r="G1069" i="5" s="1"/>
  <c r="D1070" i="5"/>
  <c r="E1070" i="5"/>
  <c r="G1070" i="5" s="1"/>
  <c r="D1071" i="5"/>
  <c r="E1071" i="5"/>
  <c r="G1071" i="5" s="1"/>
  <c r="D1072" i="5"/>
  <c r="E1072" i="5"/>
  <c r="G1072" i="5" s="1"/>
  <c r="D1073" i="5"/>
  <c r="E1073" i="5"/>
  <c r="G1073" i="5" s="1"/>
  <c r="D1074" i="5"/>
  <c r="E1074" i="5"/>
  <c r="G1074" i="5" s="1"/>
  <c r="D1075" i="5"/>
  <c r="E1075" i="5"/>
  <c r="G1075" i="5" s="1"/>
  <c r="D1076" i="5"/>
  <c r="E1076" i="5"/>
  <c r="G1076" i="5" s="1"/>
  <c r="D1077" i="5"/>
  <c r="E1077" i="5"/>
  <c r="G1077" i="5" s="1"/>
  <c r="D1057" i="5"/>
  <c r="E1057" i="5"/>
  <c r="G1057" i="5" s="1"/>
  <c r="D1058" i="5"/>
  <c r="E1058" i="5"/>
  <c r="G1058" i="5" s="1"/>
  <c r="D1059" i="5"/>
  <c r="E1059" i="5"/>
  <c r="G1059" i="5" s="1"/>
  <c r="D1060" i="5"/>
  <c r="E1060" i="5"/>
  <c r="G1060" i="5" s="1"/>
  <c r="D1061" i="5"/>
  <c r="E1061" i="5"/>
  <c r="G1061" i="5" s="1"/>
  <c r="D1062" i="5"/>
  <c r="E1062" i="5"/>
  <c r="G1062" i="5" s="1"/>
  <c r="D1056" i="5"/>
  <c r="E1056" i="5"/>
  <c r="G1056" i="5" s="1"/>
  <c r="G2073" i="5"/>
  <c r="G2105" i="5"/>
  <c r="G2106" i="5"/>
  <c r="G2107" i="5"/>
  <c r="G2108" i="5"/>
  <c r="G2109" i="5"/>
  <c r="G2110" i="5"/>
  <c r="G2111" i="5"/>
  <c r="M35" i="16" s="1"/>
  <c r="O35" i="16" s="1"/>
  <c r="G2112" i="5"/>
  <c r="G2113" i="5"/>
  <c r="G2114" i="5"/>
  <c r="M223" i="16" s="1"/>
  <c r="O223" i="16" s="1"/>
  <c r="G2115" i="5"/>
  <c r="M286" i="16" s="1"/>
  <c r="O286" i="16" s="1"/>
  <c r="G2116" i="5"/>
  <c r="M287" i="16" s="1"/>
  <c r="O287" i="16" s="1"/>
  <c r="G2117" i="5"/>
  <c r="M349" i="16" s="1"/>
  <c r="O349" i="16" s="1"/>
  <c r="G2118" i="5"/>
  <c r="M412" i="16" s="1"/>
  <c r="O412" i="16" s="1"/>
  <c r="G2119" i="5"/>
  <c r="M475" i="16" s="1"/>
  <c r="O475" i="16" s="1"/>
  <c r="G2120" i="5"/>
  <c r="G2121" i="5"/>
  <c r="G2122" i="5"/>
  <c r="G2123" i="5"/>
  <c r="G2124" i="5"/>
  <c r="G2125" i="5"/>
  <c r="G2126" i="5"/>
  <c r="G2127" i="5"/>
  <c r="G2128" i="5"/>
  <c r="G2129" i="5"/>
  <c r="G2130" i="5"/>
  <c r="G2131" i="5"/>
  <c r="G2132" i="5"/>
  <c r="G2133" i="5"/>
  <c r="G2134" i="5"/>
  <c r="G2135" i="5"/>
  <c r="M103" i="19" s="1"/>
  <c r="O103" i="19" s="1"/>
  <c r="G2136" i="5"/>
  <c r="G2137" i="5"/>
  <c r="G2138" i="5"/>
  <c r="G2139" i="5"/>
  <c r="G2140" i="5"/>
  <c r="G2141" i="5"/>
  <c r="M98" i="20" s="1"/>
  <c r="O98" i="20" s="1"/>
  <c r="G2142" i="5"/>
  <c r="G2143" i="5"/>
  <c r="M35" i="20" s="1"/>
  <c r="O35" i="20" s="1"/>
  <c r="G2144" i="5"/>
  <c r="G2145" i="5"/>
  <c r="M287" i="20" s="1"/>
  <c r="O287" i="20" s="1"/>
  <c r="G2146" i="5"/>
  <c r="M288" i="20" s="1"/>
  <c r="O288" i="20" s="1"/>
  <c r="G2147" i="5"/>
  <c r="G2148" i="5"/>
  <c r="G2149" i="5"/>
  <c r="G2150" i="5"/>
  <c r="G2151" i="5"/>
  <c r="M602" i="20" s="1"/>
  <c r="O602" i="20" s="1"/>
  <c r="G2152" i="5"/>
  <c r="M665" i="20" s="1"/>
  <c r="O665" i="20" s="1"/>
  <c r="G2153" i="5"/>
  <c r="G2154" i="5"/>
  <c r="G2155" i="5"/>
  <c r="M917" i="20" s="1"/>
  <c r="O917" i="20" s="1"/>
  <c r="G2156" i="5"/>
  <c r="G2157" i="5"/>
  <c r="G2158" i="5"/>
  <c r="G2159" i="5"/>
  <c r="G2160" i="5"/>
  <c r="G2161" i="5"/>
  <c r="G2162" i="5"/>
  <c r="G2163" i="5"/>
  <c r="G2164" i="5"/>
  <c r="G2165" i="5"/>
  <c r="G2166" i="5"/>
  <c r="M35" i="21" s="1"/>
  <c r="O35" i="21" s="1"/>
  <c r="G2167" i="5"/>
  <c r="M99" i="21" s="1"/>
  <c r="O99" i="21" s="1"/>
  <c r="G2168" i="5"/>
  <c r="M163" i="21" s="1"/>
  <c r="O163" i="21" s="1"/>
  <c r="G2169" i="5"/>
  <c r="M227" i="21" s="1"/>
  <c r="O227" i="21" s="1"/>
  <c r="G2170" i="5"/>
  <c r="M291" i="21" s="1"/>
  <c r="O291" i="21" s="1"/>
  <c r="G2171" i="5"/>
  <c r="M355" i="21" s="1"/>
  <c r="O355" i="21" s="1"/>
  <c r="G2172" i="5"/>
  <c r="M419" i="21" s="1"/>
  <c r="O419" i="21" s="1"/>
  <c r="G2173" i="5"/>
  <c r="M483" i="21" s="1"/>
  <c r="O483" i="21" s="1"/>
  <c r="G2174" i="5"/>
  <c r="G2175" i="5"/>
  <c r="G2176" i="5"/>
  <c r="G2177" i="5"/>
  <c r="M675" i="21" s="1"/>
  <c r="O675" i="21" s="1"/>
  <c r="G2178" i="5"/>
  <c r="M739" i="21" s="1"/>
  <c r="O739" i="21" s="1"/>
  <c r="G2179" i="5"/>
  <c r="M803" i="21" s="1"/>
  <c r="O803" i="21" s="1"/>
  <c r="G2180" i="5"/>
  <c r="M867" i="21" s="1"/>
  <c r="O867" i="21" s="1"/>
  <c r="G2184" i="5"/>
  <c r="M162" i="22" s="1"/>
  <c r="O162" i="22" s="1"/>
  <c r="G2185" i="5"/>
  <c r="G2186" i="5"/>
  <c r="G2187" i="5"/>
  <c r="G2188" i="5"/>
  <c r="M161" i="23" s="1"/>
  <c r="O161" i="23" s="1"/>
  <c r="G2189" i="5"/>
  <c r="G2190" i="5"/>
  <c r="E1055" i="5"/>
  <c r="G1055" i="5" s="1"/>
  <c r="D1055" i="5"/>
  <c r="G23" i="5"/>
  <c r="G24" i="5"/>
  <c r="G25" i="5"/>
  <c r="G26" i="5"/>
  <c r="G27" i="5"/>
  <c r="G28" i="5"/>
  <c r="G29" i="5"/>
  <c r="G30" i="5"/>
  <c r="G31" i="5"/>
  <c r="G32" i="5"/>
  <c r="G33" i="5"/>
  <c r="G34" i="5"/>
  <c r="G35" i="5"/>
  <c r="M105" i="9" s="1"/>
  <c r="O105" i="9" s="1"/>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M352" i="16" s="1"/>
  <c r="O352" i="16" s="1"/>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M413" i="16" s="1"/>
  <c r="O413" i="16" s="1"/>
  <c r="G216" i="5"/>
  <c r="G217" i="5"/>
  <c r="G218" i="5"/>
  <c r="G219" i="5"/>
  <c r="G220" i="5"/>
  <c r="G221" i="5"/>
  <c r="G222" i="5"/>
  <c r="G223" i="5"/>
  <c r="M39" i="19" s="1"/>
  <c r="O39" i="19" s="1"/>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M102" i="16" s="1"/>
  <c r="O102" i="16" s="1"/>
  <c r="G280" i="5"/>
  <c r="G281" i="5"/>
  <c r="G282" i="5"/>
  <c r="G283" i="5"/>
  <c r="G284" i="5"/>
  <c r="G285" i="5"/>
  <c r="G286" i="5"/>
  <c r="M99" i="9" s="1"/>
  <c r="O99" i="9" s="1"/>
  <c r="G287" i="5"/>
  <c r="G288" i="5"/>
  <c r="G289" i="5"/>
  <c r="G290" i="5"/>
  <c r="G291" i="5"/>
  <c r="G292" i="5"/>
  <c r="G293" i="5"/>
  <c r="G294" i="5"/>
  <c r="G295" i="5"/>
  <c r="G296" i="5"/>
  <c r="G297" i="5"/>
  <c r="G298" i="5"/>
  <c r="G299" i="5"/>
  <c r="G300" i="5"/>
  <c r="G301" i="5"/>
  <c r="G302" i="5"/>
  <c r="M35" i="14" s="1"/>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M983" i="20" s="1"/>
  <c r="O983" i="20" s="1"/>
  <c r="G360" i="5"/>
  <c r="M101" i="9" s="1"/>
  <c r="O101" i="9" s="1"/>
  <c r="G361" i="5"/>
  <c r="G362" i="5"/>
  <c r="G363" i="5"/>
  <c r="G364" i="5"/>
  <c r="G365" i="5"/>
  <c r="G366" i="5"/>
  <c r="G367" i="5"/>
  <c r="G368" i="5"/>
  <c r="M37" i="14" s="1"/>
  <c r="O37" i="14" s="1"/>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M36" i="9" s="1"/>
  <c r="O36" i="9" s="1"/>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M98" i="14" s="1"/>
  <c r="O98" i="14" s="1"/>
  <c r="G443" i="5"/>
  <c r="G444" i="5"/>
  <c r="G445" i="5"/>
  <c r="G446" i="5"/>
  <c r="G447" i="5"/>
  <c r="G448" i="5"/>
  <c r="G449" i="5"/>
  <c r="G450" i="5"/>
  <c r="M105" i="19" s="1"/>
  <c r="O105" i="19" s="1"/>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M1044" i="20" s="1"/>
  <c r="O1044" i="20" s="1"/>
  <c r="G505" i="5"/>
  <c r="G506" i="5"/>
  <c r="G507" i="5"/>
  <c r="G508" i="5"/>
  <c r="G509" i="5"/>
  <c r="G510" i="5"/>
  <c r="G511" i="5"/>
  <c r="G512" i="5"/>
  <c r="G513" i="5"/>
  <c r="G514" i="5"/>
  <c r="G515" i="5"/>
  <c r="G516" i="5"/>
  <c r="G517" i="5"/>
  <c r="G518" i="5"/>
  <c r="M104" i="16" s="1"/>
  <c r="O104" i="16" s="1"/>
  <c r="G519" i="5"/>
  <c r="M40" i="19" s="1"/>
  <c r="O40" i="19" s="1"/>
  <c r="G520" i="5"/>
  <c r="G521" i="5"/>
  <c r="G522" i="5"/>
  <c r="G523" i="5"/>
  <c r="M160" i="16" s="1"/>
  <c r="O160" i="16" s="1"/>
  <c r="G524" i="5"/>
  <c r="G525" i="5"/>
  <c r="G526" i="5"/>
  <c r="G527" i="5"/>
  <c r="G528" i="5"/>
  <c r="G529" i="5"/>
  <c r="G530" i="5"/>
  <c r="G531" i="5"/>
  <c r="G532" i="5"/>
  <c r="G533" i="5"/>
  <c r="G534" i="5"/>
  <c r="M38" i="23" s="1"/>
  <c r="O38" i="23" s="1"/>
  <c r="G535" i="5"/>
  <c r="G536" i="5"/>
  <c r="G537" i="5"/>
  <c r="M37" i="23" s="1"/>
  <c r="O37" i="23" s="1"/>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M43" i="19" s="1"/>
  <c r="O43" i="19" s="1"/>
  <c r="G575" i="5"/>
  <c r="G576" i="5"/>
  <c r="G577" i="5"/>
  <c r="M42" i="19" s="1"/>
  <c r="O42" i="19" s="1"/>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M37" i="10" s="1"/>
  <c r="O37" i="10" s="1"/>
  <c r="G652" i="5"/>
  <c r="G653" i="5"/>
  <c r="G654" i="5"/>
  <c r="G655" i="5"/>
  <c r="G656" i="5"/>
  <c r="G657" i="5"/>
  <c r="G658" i="5"/>
  <c r="G659" i="5"/>
  <c r="G660" i="5"/>
  <c r="G661" i="5"/>
  <c r="G662" i="5"/>
  <c r="G663" i="5"/>
  <c r="G664" i="5"/>
  <c r="M477" i="16" s="1"/>
  <c r="O477" i="16" s="1"/>
  <c r="G665" i="5"/>
  <c r="G666" i="5"/>
  <c r="G667" i="5"/>
  <c r="G668" i="5"/>
  <c r="G669" i="5"/>
  <c r="G670" i="5"/>
  <c r="G671" i="5"/>
  <c r="G672" i="5"/>
  <c r="G673" i="5"/>
  <c r="G674" i="5"/>
  <c r="G675" i="5"/>
  <c r="G676" i="5"/>
  <c r="G677" i="5"/>
  <c r="G678" i="5"/>
  <c r="G679" i="5"/>
  <c r="G680" i="5"/>
  <c r="G681" i="5"/>
  <c r="G682" i="5"/>
  <c r="G683" i="5"/>
  <c r="G684" i="5"/>
  <c r="G685" i="5"/>
  <c r="M660" i="13" s="1"/>
  <c r="O660" i="13" s="1"/>
  <c r="G686" i="5"/>
  <c r="G687" i="5"/>
  <c r="G688" i="5"/>
  <c r="G689" i="5"/>
  <c r="G690" i="5"/>
  <c r="G691" i="5"/>
  <c r="G692" i="5"/>
  <c r="G693" i="5"/>
  <c r="G694" i="5"/>
  <c r="G695" i="5"/>
  <c r="G696" i="5"/>
  <c r="G697" i="5"/>
  <c r="G698" i="5"/>
  <c r="G699" i="5"/>
  <c r="G700" i="5"/>
  <c r="G701" i="5"/>
  <c r="G702" i="5"/>
  <c r="G703" i="5"/>
  <c r="G704" i="5"/>
  <c r="G705" i="5"/>
  <c r="G706" i="5"/>
  <c r="G707" i="5"/>
  <c r="G708" i="5"/>
  <c r="G709" i="5"/>
  <c r="G710" i="5"/>
  <c r="M99" i="14" s="1"/>
  <c r="O99" i="14" s="1"/>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M45" i="19" s="1"/>
  <c r="O45" i="19" s="1"/>
  <c r="G855" i="5"/>
  <c r="G856" i="5"/>
  <c r="G857" i="5"/>
  <c r="G858" i="5"/>
  <c r="G859" i="5"/>
  <c r="M414" i="16" s="1"/>
  <c r="O414" i="16" s="1"/>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M785" i="13" s="1"/>
  <c r="O785" i="13" s="1"/>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M35" i="13" s="1"/>
  <c r="O35" i="13" s="1"/>
  <c r="G967" i="5"/>
  <c r="G968" i="5"/>
  <c r="G969" i="5"/>
  <c r="G970" i="5"/>
  <c r="M413" i="13" s="1"/>
  <c r="O413" i="13" s="1"/>
  <c r="G971" i="5"/>
  <c r="G972" i="5"/>
  <c r="G973" i="5"/>
  <c r="G974" i="5"/>
  <c r="O287" i="13" s="1"/>
  <c r="G975" i="5"/>
  <c r="G976" i="5"/>
  <c r="G977" i="5"/>
  <c r="M417" i="13" s="1"/>
  <c r="O417" i="13" s="1"/>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M786" i="13" s="1"/>
  <c r="O786" i="13" s="1"/>
  <c r="G1031" i="5"/>
  <c r="G1032" i="5"/>
  <c r="G1033" i="5"/>
  <c r="G1034" i="5"/>
  <c r="G1035" i="5"/>
  <c r="G1036" i="5"/>
  <c r="G1037" i="5"/>
  <c r="G1038" i="5"/>
  <c r="G1039" i="5"/>
  <c r="G1040" i="5"/>
  <c r="G1041" i="5"/>
  <c r="G1042" i="5"/>
  <c r="G1043" i="5"/>
  <c r="G1044" i="5"/>
  <c r="G1045" i="5"/>
  <c r="G1046" i="5"/>
  <c r="G1047" i="5"/>
  <c r="G1048" i="5"/>
  <c r="G1049" i="5"/>
  <c r="G1050" i="5"/>
  <c r="G1051" i="5"/>
  <c r="M37" i="19" s="1"/>
  <c r="O37" i="19" s="1"/>
  <c r="G1052" i="5"/>
  <c r="G1053" i="5"/>
  <c r="G1054" i="5"/>
  <c r="G2191" i="5"/>
  <c r="M98" i="23" s="1"/>
  <c r="O98" i="23" s="1"/>
  <c r="G2192" i="5"/>
  <c r="M224" i="23" s="1"/>
  <c r="O224" i="23" s="1"/>
  <c r="G2193" i="5"/>
  <c r="M287" i="23" s="1"/>
  <c r="O287" i="23" s="1"/>
  <c r="G2194" i="5"/>
  <c r="G2195" i="5"/>
  <c r="G2196" i="5"/>
  <c r="G2197" i="5"/>
  <c r="G2198" i="5"/>
  <c r="G2199" i="5"/>
  <c r="G2200" i="5"/>
  <c r="G2201" i="5"/>
  <c r="G2202" i="5"/>
  <c r="G2203" i="5"/>
  <c r="G2204" i="5"/>
  <c r="M35" i="24" s="1"/>
  <c r="O35" i="24" s="1"/>
  <c r="G2206" i="5"/>
  <c r="G2207" i="5"/>
  <c r="G2208" i="5"/>
  <c r="G2209" i="5"/>
  <c r="G2210" i="5"/>
  <c r="G2211" i="5"/>
  <c r="G2212" i="5"/>
  <c r="G2213" i="5"/>
  <c r="G2214" i="5"/>
  <c r="G2215" i="5"/>
  <c r="B77"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B15" i="4"/>
  <c r="B16" i="4" s="1"/>
  <c r="B17" i="4" s="1"/>
  <c r="B18" i="4" s="1"/>
  <c r="B19" i="4" s="1"/>
  <c r="B20" i="4" s="1"/>
  <c r="B21" i="4" s="1"/>
  <c r="B22" i="4" s="1"/>
  <c r="B23" i="4" s="1"/>
  <c r="B24" i="4" s="1"/>
  <c r="B25" i="4" s="1"/>
  <c r="B26" i="4" s="1"/>
  <c r="B27" i="4" s="1"/>
  <c r="B28" i="4" s="1"/>
  <c r="B29" i="4" s="1"/>
  <c r="B30" i="4" s="1"/>
  <c r="B31" i="4" s="1"/>
  <c r="B32" i="4" s="1"/>
  <c r="B33" i="4" s="1"/>
  <c r="B34" i="4" s="1"/>
  <c r="B35" i="4" s="1"/>
  <c r="B36" i="4" s="1"/>
  <c r="B37" i="4" s="1"/>
  <c r="B38" i="4" s="1"/>
  <c r="B39" i="4" s="1"/>
  <c r="B40" i="4" s="1"/>
  <c r="B41" i="4" s="1"/>
  <c r="B42" i="4" s="1"/>
  <c r="B43" i="4" s="1"/>
  <c r="B44" i="4" s="1"/>
  <c r="B45" i="4" s="1"/>
  <c r="B46" i="4" s="1"/>
  <c r="B47" i="4" s="1"/>
  <c r="B48" i="4" s="1"/>
  <c r="B49" i="4" s="1"/>
  <c r="B50" i="4" s="1"/>
  <c r="B51" i="4" s="1"/>
  <c r="B52" i="4" s="1"/>
  <c r="B53" i="4" s="1"/>
  <c r="B54" i="4" s="1"/>
  <c r="B55" i="4" s="1"/>
  <c r="B56" i="4" s="1"/>
  <c r="B57" i="4" s="1"/>
  <c r="B58" i="4" s="1"/>
  <c r="B59" i="4" s="1"/>
  <c r="B60" i="4" s="1"/>
  <c r="B61" i="4" s="1"/>
  <c r="B62" i="4" s="1"/>
  <c r="B63" i="4" s="1"/>
  <c r="B64" i="4" s="1"/>
  <c r="B65" i="4" s="1"/>
  <c r="B66" i="4" s="1"/>
  <c r="B67" i="4" s="1"/>
  <c r="B68" i="4" s="1"/>
  <c r="B69" i="4" s="1"/>
  <c r="B70" i="4" s="1"/>
  <c r="B71" i="4" s="1"/>
  <c r="B72" i="4" s="1"/>
  <c r="B73" i="4" s="1"/>
  <c r="B74" i="4" s="1"/>
  <c r="B75" i="4" s="1"/>
  <c r="B76" i="4" s="1"/>
  <c r="B78" i="4" s="1"/>
  <c r="B79" i="4" s="1"/>
  <c r="B80" i="4" s="1"/>
  <c r="G14" i="4"/>
  <c r="G16" i="5"/>
  <c r="G17" i="5"/>
  <c r="G18" i="5"/>
  <c r="G19" i="5"/>
  <c r="G20" i="5"/>
  <c r="G21" i="5"/>
  <c r="G22" i="5"/>
  <c r="G2216" i="5"/>
  <c r="G2217" i="5"/>
  <c r="G2218" i="5"/>
  <c r="G2219" i="5"/>
  <c r="G2220" i="5"/>
  <c r="G2221" i="5"/>
  <c r="G2222" i="5"/>
  <c r="G2223" i="5"/>
  <c r="G2224" i="5"/>
  <c r="G2225" i="5"/>
  <c r="G2226" i="5"/>
  <c r="G2227" i="5"/>
  <c r="G2228" i="5"/>
  <c r="G2229" i="5"/>
  <c r="G2230" i="5"/>
  <c r="G2231" i="5"/>
  <c r="G2232" i="5"/>
  <c r="G2233" i="5"/>
  <c r="G2234" i="5"/>
  <c r="G2235" i="5"/>
  <c r="G2236" i="5"/>
  <c r="G2237" i="5"/>
  <c r="G2238" i="5"/>
  <c r="G2239" i="5"/>
  <c r="G2240" i="5"/>
  <c r="G2241" i="5"/>
  <c r="G2242" i="5"/>
  <c r="G2243" i="5"/>
  <c r="G2244" i="5"/>
  <c r="G2245" i="5"/>
  <c r="G2246" i="5"/>
  <c r="M35" i="9" s="1"/>
  <c r="O35" i="9" s="1"/>
  <c r="G2391" i="5"/>
  <c r="G2392" i="5"/>
  <c r="M35" i="27" s="1"/>
  <c r="O35" i="27" s="1"/>
  <c r="G2397" i="5"/>
  <c r="M1059" i="21" s="1"/>
  <c r="O1059" i="21" s="1"/>
  <c r="G2411" i="5"/>
  <c r="M2586" i="12" s="1"/>
  <c r="O2586" i="12" s="1"/>
  <c r="G2412" i="5"/>
  <c r="M2650" i="12" s="1"/>
  <c r="O2650" i="12" s="1"/>
  <c r="G2413" i="5"/>
  <c r="M2714" i="12" s="1"/>
  <c r="O2714" i="12" s="1"/>
  <c r="G2414" i="5"/>
  <c r="M1818" i="12" s="1"/>
  <c r="O1818" i="12" s="1"/>
  <c r="G2415" i="5"/>
  <c r="G2416" i="5"/>
  <c r="G2417" i="5"/>
  <c r="G2473" i="5"/>
  <c r="M722" i="13" s="1"/>
  <c r="O722" i="13" s="1"/>
  <c r="G15" i="5"/>
  <c r="G14" i="5"/>
  <c r="E15" i="1"/>
  <c r="H18" i="3"/>
  <c r="H28" i="3"/>
  <c r="H9" i="3"/>
  <c r="D15" i="1"/>
  <c r="F15" i="1" s="1"/>
  <c r="C2" i="7"/>
  <c r="H33" i="7"/>
  <c r="J33" i="7" s="1"/>
  <c r="H15" i="7"/>
  <c r="J15" i="7" s="1"/>
  <c r="H14" i="7"/>
  <c r="J14" i="7" s="1"/>
  <c r="C2" i="6"/>
  <c r="B15" i="5"/>
  <c r="B16" i="5" s="1"/>
  <c r="B17" i="5" s="1"/>
  <c r="B18" i="5" s="1"/>
  <c r="B19" i="5" s="1"/>
  <c r="B20" i="5" s="1"/>
  <c r="B21" i="5" s="1"/>
  <c r="B22" i="5" s="1"/>
  <c r="B23" i="5" s="1"/>
  <c r="B24" i="5" s="1"/>
  <c r="B25" i="5" s="1"/>
  <c r="B26" i="5" s="1"/>
  <c r="B27" i="5" s="1"/>
  <c r="B28" i="5" s="1"/>
  <c r="B29" i="5" s="1"/>
  <c r="B30" i="5" s="1"/>
  <c r="B31" i="5" s="1"/>
  <c r="B32" i="5" s="1"/>
  <c r="B33" i="5" s="1"/>
  <c r="B34" i="5" s="1"/>
  <c r="B35" i="5" s="1"/>
  <c r="B36" i="5" s="1"/>
  <c r="B37" i="5" s="1"/>
  <c r="B38" i="5" s="1"/>
  <c r="B39" i="5" s="1"/>
  <c r="B40" i="5" s="1"/>
  <c r="B41" i="5" s="1"/>
  <c r="B42" i="5" s="1"/>
  <c r="B43" i="5" s="1"/>
  <c r="B44" i="5" s="1"/>
  <c r="B45" i="5" s="1"/>
  <c r="B46" i="5" s="1"/>
  <c r="B47" i="5" s="1"/>
  <c r="B48" i="5" s="1"/>
  <c r="B49" i="5" s="1"/>
  <c r="B50" i="5" s="1"/>
  <c r="B51" i="5" s="1"/>
  <c r="B52" i="5" s="1"/>
  <c r="B53" i="5" s="1"/>
  <c r="B54" i="5" s="1"/>
  <c r="B55" i="5" s="1"/>
  <c r="B56" i="5" s="1"/>
  <c r="B57" i="5" s="1"/>
  <c r="B58" i="5" s="1"/>
  <c r="B59" i="5" s="1"/>
  <c r="B60" i="5" s="1"/>
  <c r="B61" i="5" s="1"/>
  <c r="B62" i="5" s="1"/>
  <c r="B63" i="5" s="1"/>
  <c r="B64" i="5" s="1"/>
  <c r="B65" i="5" s="1"/>
  <c r="B66" i="5" s="1"/>
  <c r="B67" i="5" s="1"/>
  <c r="B68" i="5" s="1"/>
  <c r="B69" i="5" s="1"/>
  <c r="B70" i="5" s="1"/>
  <c r="B71" i="5" s="1"/>
  <c r="B72" i="5" s="1"/>
  <c r="B73" i="5" s="1"/>
  <c r="B74" i="5" s="1"/>
  <c r="B75" i="5" s="1"/>
  <c r="B76" i="5" s="1"/>
  <c r="B77" i="5" s="1"/>
  <c r="B78" i="5" s="1"/>
  <c r="B79" i="5" s="1"/>
  <c r="B80" i="5" s="1"/>
  <c r="B81" i="5" s="1"/>
  <c r="B82" i="5" s="1"/>
  <c r="B83" i="5" s="1"/>
  <c r="B84" i="5" s="1"/>
  <c r="B85" i="5" s="1"/>
  <c r="B86" i="5" s="1"/>
  <c r="B87" i="5" s="1"/>
  <c r="B88" i="5" s="1"/>
  <c r="B89" i="5" s="1"/>
  <c r="B90" i="5" s="1"/>
  <c r="B91" i="5" s="1"/>
  <c r="B92" i="5" s="1"/>
  <c r="B93" i="5" s="1"/>
  <c r="B94" i="5" s="1"/>
  <c r="B95" i="5" s="1"/>
  <c r="B96" i="5" s="1"/>
  <c r="B97" i="5" s="1"/>
  <c r="B98" i="5" s="1"/>
  <c r="B99" i="5" s="1"/>
  <c r="B100" i="5" s="1"/>
  <c r="B101" i="5" s="1"/>
  <c r="B102" i="5" s="1"/>
  <c r="B103" i="5" s="1"/>
  <c r="B104" i="5" s="1"/>
  <c r="B105" i="5" s="1"/>
  <c r="B106" i="5" s="1"/>
  <c r="B107" i="5" s="1"/>
  <c r="B108" i="5" s="1"/>
  <c r="B109" i="5" s="1"/>
  <c r="B110" i="5" s="1"/>
  <c r="B111" i="5" s="1"/>
  <c r="B112" i="5" s="1"/>
  <c r="B113" i="5" s="1"/>
  <c r="B114" i="5" s="1"/>
  <c r="B115" i="5" s="1"/>
  <c r="B116" i="5" s="1"/>
  <c r="B117" i="5" s="1"/>
  <c r="B118" i="5" s="1"/>
  <c r="B119" i="5" s="1"/>
  <c r="B120" i="5" s="1"/>
  <c r="B121" i="5" s="1"/>
  <c r="B122" i="5" s="1"/>
  <c r="B123" i="5" s="1"/>
  <c r="B124" i="5" s="1"/>
  <c r="B125" i="5" s="1"/>
  <c r="B126" i="5" s="1"/>
  <c r="B127" i="5" s="1"/>
  <c r="B128" i="5" s="1"/>
  <c r="B129" i="5" s="1"/>
  <c r="B130" i="5" s="1"/>
  <c r="B131" i="5" s="1"/>
  <c r="B132" i="5" s="1"/>
  <c r="B133" i="5" s="1"/>
  <c r="B134" i="5" s="1"/>
  <c r="B135" i="5" s="1"/>
  <c r="B136" i="5" s="1"/>
  <c r="B137" i="5" s="1"/>
  <c r="B138" i="5" s="1"/>
  <c r="B139" i="5" s="1"/>
  <c r="B140" i="5" s="1"/>
  <c r="B141" i="5" s="1"/>
  <c r="B142" i="5" s="1"/>
  <c r="B143" i="5" s="1"/>
  <c r="B144" i="5" s="1"/>
  <c r="B145" i="5" s="1"/>
  <c r="B146" i="5" s="1"/>
  <c r="B147" i="5" s="1"/>
  <c r="B148" i="5" s="1"/>
  <c r="B149" i="5" s="1"/>
  <c r="B150" i="5" s="1"/>
  <c r="B151" i="5" s="1"/>
  <c r="B152" i="5" s="1"/>
  <c r="B153" i="5" s="1"/>
  <c r="B154" i="5" s="1"/>
  <c r="B155" i="5" s="1"/>
  <c r="B156" i="5" s="1"/>
  <c r="B157" i="5" s="1"/>
  <c r="B158" i="5" s="1"/>
  <c r="B159" i="5" s="1"/>
  <c r="B160" i="5" s="1"/>
  <c r="B161" i="5" s="1"/>
  <c r="B162" i="5" s="1"/>
  <c r="B163" i="5" s="1"/>
  <c r="B164" i="5" s="1"/>
  <c r="B165" i="5" s="1"/>
  <c r="B166" i="5" s="1"/>
  <c r="B167" i="5" s="1"/>
  <c r="B168" i="5" s="1"/>
  <c r="B169" i="5" s="1"/>
  <c r="B170" i="5" s="1"/>
  <c r="B171" i="5" s="1"/>
  <c r="B172" i="5" s="1"/>
  <c r="B173" i="5" s="1"/>
  <c r="B174" i="5" s="1"/>
  <c r="B175" i="5" s="1"/>
  <c r="B176" i="5" s="1"/>
  <c r="B177" i="5" s="1"/>
  <c r="B178" i="5" s="1"/>
  <c r="B179" i="5" s="1"/>
  <c r="B180" i="5" s="1"/>
  <c r="B181" i="5" s="1"/>
  <c r="B182" i="5" s="1"/>
  <c r="B183" i="5" s="1"/>
  <c r="B184" i="5" s="1"/>
  <c r="B185" i="5" s="1"/>
  <c r="B186" i="5" s="1"/>
  <c r="B187" i="5" s="1"/>
  <c r="B188" i="5" s="1"/>
  <c r="B189" i="5" s="1"/>
  <c r="B190" i="5" s="1"/>
  <c r="B191" i="5" s="1"/>
  <c r="B192" i="5" s="1"/>
  <c r="B193" i="5" s="1"/>
  <c r="B194" i="5" s="1"/>
  <c r="B195" i="5" s="1"/>
  <c r="B196" i="5" s="1"/>
  <c r="B197" i="5" s="1"/>
  <c r="B198" i="5" s="1"/>
  <c r="B199" i="5" s="1"/>
  <c r="B200" i="5" s="1"/>
  <c r="B201" i="5" s="1"/>
  <c r="B202" i="5" s="1"/>
  <c r="B203" i="5" s="1"/>
  <c r="B204" i="5" s="1"/>
  <c r="B205" i="5" s="1"/>
  <c r="B206" i="5" s="1"/>
  <c r="B207" i="5" s="1"/>
  <c r="B208" i="5" s="1"/>
  <c r="B209" i="5" s="1"/>
  <c r="B210" i="5" s="1"/>
  <c r="B211" i="5" s="1"/>
  <c r="B212" i="5" s="1"/>
  <c r="B213" i="5" s="1"/>
  <c r="B214" i="5" s="1"/>
  <c r="B215" i="5" s="1"/>
  <c r="B216" i="5" s="1"/>
  <c r="B217" i="5" s="1"/>
  <c r="B218" i="5" s="1"/>
  <c r="B219" i="5" s="1"/>
  <c r="B220" i="5" s="1"/>
  <c r="B221" i="5" s="1"/>
  <c r="B222" i="5" s="1"/>
  <c r="B223" i="5" s="1"/>
  <c r="B224" i="5" s="1"/>
  <c r="B225" i="5" s="1"/>
  <c r="B226" i="5" s="1"/>
  <c r="B227" i="5" s="1"/>
  <c r="B228" i="5" s="1"/>
  <c r="B229" i="5" s="1"/>
  <c r="B230" i="5" s="1"/>
  <c r="B231" i="5" s="1"/>
  <c r="B232" i="5" s="1"/>
  <c r="B233" i="5" s="1"/>
  <c r="B234" i="5" s="1"/>
  <c r="B235" i="5" s="1"/>
  <c r="B236" i="5" s="1"/>
  <c r="B237" i="5" s="1"/>
  <c r="B238" i="5" s="1"/>
  <c r="B239" i="5" s="1"/>
  <c r="B240" i="5" s="1"/>
  <c r="B241" i="5" s="1"/>
  <c r="B242" i="5" s="1"/>
  <c r="B243" i="5" s="1"/>
  <c r="B244" i="5" s="1"/>
  <c r="B245" i="5" s="1"/>
  <c r="B246" i="5" s="1"/>
  <c r="B247" i="5" s="1"/>
  <c r="B248" i="5" s="1"/>
  <c r="B249" i="5" s="1"/>
  <c r="B250" i="5" s="1"/>
  <c r="B251" i="5" s="1"/>
  <c r="B252" i="5" s="1"/>
  <c r="B253" i="5" s="1"/>
  <c r="B254" i="5" s="1"/>
  <c r="B255" i="5" s="1"/>
  <c r="B256" i="5" s="1"/>
  <c r="B257" i="5" s="1"/>
  <c r="B258" i="5" s="1"/>
  <c r="B259" i="5" s="1"/>
  <c r="B260" i="5" s="1"/>
  <c r="B261" i="5" s="1"/>
  <c r="B262" i="5" s="1"/>
  <c r="B263" i="5" s="1"/>
  <c r="B264" i="5" s="1"/>
  <c r="B265" i="5" s="1"/>
  <c r="B266" i="5" s="1"/>
  <c r="B267" i="5" s="1"/>
  <c r="B268" i="5" s="1"/>
  <c r="B269" i="5" s="1"/>
  <c r="B270" i="5" s="1"/>
  <c r="B271" i="5" s="1"/>
  <c r="B272" i="5" s="1"/>
  <c r="B273" i="5" s="1"/>
  <c r="B274" i="5" s="1"/>
  <c r="B275" i="5" s="1"/>
  <c r="B276" i="5" s="1"/>
  <c r="B277" i="5" s="1"/>
  <c r="B278" i="5" s="1"/>
  <c r="B279" i="5" s="1"/>
  <c r="B280" i="5" s="1"/>
  <c r="B281" i="5" s="1"/>
  <c r="B282" i="5" s="1"/>
  <c r="B283" i="5" s="1"/>
  <c r="B284" i="5" s="1"/>
  <c r="B285" i="5" s="1"/>
  <c r="B286" i="5" s="1"/>
  <c r="B287" i="5" s="1"/>
  <c r="B288" i="5" s="1"/>
  <c r="B289" i="5" s="1"/>
  <c r="B290" i="5" s="1"/>
  <c r="B291" i="5" s="1"/>
  <c r="B292" i="5" s="1"/>
  <c r="B293" i="5" s="1"/>
  <c r="B294" i="5" s="1"/>
  <c r="B295" i="5" s="1"/>
  <c r="B296" i="5" s="1"/>
  <c r="B297" i="5" s="1"/>
  <c r="B298" i="5" s="1"/>
  <c r="B299" i="5" s="1"/>
  <c r="B300" i="5" s="1"/>
  <c r="B301" i="5" s="1"/>
  <c r="B302" i="5" s="1"/>
  <c r="B303" i="5" s="1"/>
  <c r="B304" i="5" s="1"/>
  <c r="B305" i="5" s="1"/>
  <c r="B306" i="5" s="1"/>
  <c r="B307" i="5" s="1"/>
  <c r="B308" i="5" s="1"/>
  <c r="B309" i="5" s="1"/>
  <c r="B310" i="5" s="1"/>
  <c r="B311" i="5" s="1"/>
  <c r="B312" i="5" s="1"/>
  <c r="B313" i="5" s="1"/>
  <c r="B314" i="5" s="1"/>
  <c r="B315" i="5" s="1"/>
  <c r="B316" i="5" s="1"/>
  <c r="B317" i="5" s="1"/>
  <c r="B318" i="5" s="1"/>
  <c r="B319" i="5" s="1"/>
  <c r="B320" i="5" s="1"/>
  <c r="B321" i="5" s="1"/>
  <c r="B322" i="5" s="1"/>
  <c r="B323" i="5" s="1"/>
  <c r="B324" i="5" s="1"/>
  <c r="B325" i="5" s="1"/>
  <c r="B326" i="5" s="1"/>
  <c r="B327" i="5" s="1"/>
  <c r="B328" i="5" s="1"/>
  <c r="B329" i="5" s="1"/>
  <c r="B330" i="5" s="1"/>
  <c r="B331" i="5" s="1"/>
  <c r="B332" i="5" s="1"/>
  <c r="B333" i="5" s="1"/>
  <c r="B334" i="5" s="1"/>
  <c r="B335" i="5" s="1"/>
  <c r="B336" i="5" s="1"/>
  <c r="B337" i="5" s="1"/>
  <c r="B338" i="5" s="1"/>
  <c r="B339" i="5" s="1"/>
  <c r="B340" i="5" s="1"/>
  <c r="B341" i="5" s="1"/>
  <c r="B342" i="5" s="1"/>
  <c r="B343" i="5" s="1"/>
  <c r="B344" i="5" s="1"/>
  <c r="B345" i="5" s="1"/>
  <c r="B346" i="5" s="1"/>
  <c r="B347" i="5" s="1"/>
  <c r="B348" i="5" s="1"/>
  <c r="B349" i="5" s="1"/>
  <c r="B350" i="5" s="1"/>
  <c r="B351" i="5" s="1"/>
  <c r="B352" i="5" s="1"/>
  <c r="B353" i="5" s="1"/>
  <c r="B354" i="5" s="1"/>
  <c r="B355" i="5" s="1"/>
  <c r="B356" i="5" s="1"/>
  <c r="B357" i="5" s="1"/>
  <c r="B358" i="5" s="1"/>
  <c r="B359" i="5" s="1"/>
  <c r="B360" i="5" s="1"/>
  <c r="B361" i="5" s="1"/>
  <c r="B362" i="5" s="1"/>
  <c r="B363" i="5" s="1"/>
  <c r="B364" i="5" s="1"/>
  <c r="B365" i="5" s="1"/>
  <c r="B366" i="5" s="1"/>
  <c r="B367" i="5" s="1"/>
  <c r="B368" i="5" s="1"/>
  <c r="B369" i="5" s="1"/>
  <c r="B370" i="5" s="1"/>
  <c r="B371" i="5" s="1"/>
  <c r="B372" i="5" s="1"/>
  <c r="B373" i="5" s="1"/>
  <c r="B374" i="5" s="1"/>
  <c r="B375" i="5" s="1"/>
  <c r="B376" i="5" s="1"/>
  <c r="B377" i="5" s="1"/>
  <c r="B378" i="5" s="1"/>
  <c r="B379" i="5" s="1"/>
  <c r="B380" i="5" s="1"/>
  <c r="B381" i="5" s="1"/>
  <c r="B382" i="5" s="1"/>
  <c r="B383" i="5" s="1"/>
  <c r="B384" i="5" s="1"/>
  <c r="B385" i="5" s="1"/>
  <c r="B386" i="5" s="1"/>
  <c r="B387" i="5" s="1"/>
  <c r="B388" i="5" s="1"/>
  <c r="B389" i="5" s="1"/>
  <c r="B390" i="5" s="1"/>
  <c r="B391" i="5" s="1"/>
  <c r="B392" i="5" s="1"/>
  <c r="B393" i="5" s="1"/>
  <c r="B394" i="5" s="1"/>
  <c r="B395" i="5" s="1"/>
  <c r="B396" i="5" s="1"/>
  <c r="B397" i="5" s="1"/>
  <c r="B398" i="5" s="1"/>
  <c r="B399" i="5" s="1"/>
  <c r="B400" i="5" s="1"/>
  <c r="B401" i="5" s="1"/>
  <c r="B402" i="5" s="1"/>
  <c r="B403" i="5" s="1"/>
  <c r="B404" i="5" s="1"/>
  <c r="B405" i="5" s="1"/>
  <c r="B406" i="5" s="1"/>
  <c r="B407" i="5" s="1"/>
  <c r="B408" i="5" s="1"/>
  <c r="B409" i="5" s="1"/>
  <c r="B410" i="5" s="1"/>
  <c r="B411" i="5" s="1"/>
  <c r="B412" i="5" s="1"/>
  <c r="B413" i="5" s="1"/>
  <c r="B414" i="5" s="1"/>
  <c r="B415" i="5" s="1"/>
  <c r="B416" i="5" s="1"/>
  <c r="B417" i="5" s="1"/>
  <c r="B418" i="5" s="1"/>
  <c r="B419" i="5" s="1"/>
  <c r="B420" i="5" s="1"/>
  <c r="B421" i="5" s="1"/>
  <c r="B422" i="5" s="1"/>
  <c r="B423" i="5" s="1"/>
  <c r="B424" i="5" s="1"/>
  <c r="B425" i="5" s="1"/>
  <c r="B426" i="5" s="1"/>
  <c r="B427" i="5" s="1"/>
  <c r="B428" i="5" s="1"/>
  <c r="B429" i="5" s="1"/>
  <c r="B430" i="5" s="1"/>
  <c r="B431" i="5" s="1"/>
  <c r="B432" i="5" s="1"/>
  <c r="B433" i="5" s="1"/>
  <c r="B434" i="5" s="1"/>
  <c r="B435" i="5" s="1"/>
  <c r="B436" i="5" s="1"/>
  <c r="B437" i="5" s="1"/>
  <c r="B438" i="5" s="1"/>
  <c r="B439" i="5" s="1"/>
  <c r="B440" i="5" s="1"/>
  <c r="B441" i="5" s="1"/>
  <c r="B442" i="5" s="1"/>
  <c r="B443" i="5" s="1"/>
  <c r="B444" i="5" s="1"/>
  <c r="B445" i="5" s="1"/>
  <c r="B446" i="5" s="1"/>
  <c r="B447" i="5" s="1"/>
  <c r="B448" i="5" s="1"/>
  <c r="B449" i="5" s="1"/>
  <c r="B450" i="5" s="1"/>
  <c r="B451" i="5" s="1"/>
  <c r="B452" i="5" s="1"/>
  <c r="B453" i="5" s="1"/>
  <c r="B454" i="5" s="1"/>
  <c r="B455" i="5" s="1"/>
  <c r="B456" i="5" s="1"/>
  <c r="B457" i="5" s="1"/>
  <c r="B458" i="5" s="1"/>
  <c r="B459" i="5" s="1"/>
  <c r="B460" i="5" s="1"/>
  <c r="B461" i="5" s="1"/>
  <c r="B462" i="5" s="1"/>
  <c r="B463" i="5" s="1"/>
  <c r="B464" i="5" s="1"/>
  <c r="B465" i="5" s="1"/>
  <c r="B466" i="5" s="1"/>
  <c r="B467" i="5" s="1"/>
  <c r="B468" i="5" s="1"/>
  <c r="B469" i="5" s="1"/>
  <c r="B470" i="5" s="1"/>
  <c r="B471" i="5" s="1"/>
  <c r="B472" i="5" s="1"/>
  <c r="B473" i="5" s="1"/>
  <c r="B474" i="5" s="1"/>
  <c r="B475" i="5" s="1"/>
  <c r="B476" i="5" s="1"/>
  <c r="B477" i="5" s="1"/>
  <c r="B478" i="5" s="1"/>
  <c r="B479" i="5" s="1"/>
  <c r="B480" i="5" s="1"/>
  <c r="B481" i="5" s="1"/>
  <c r="B482" i="5" s="1"/>
  <c r="B483" i="5" s="1"/>
  <c r="B484" i="5" s="1"/>
  <c r="B485" i="5" s="1"/>
  <c r="B486" i="5" s="1"/>
  <c r="B487" i="5" s="1"/>
  <c r="B488" i="5" s="1"/>
  <c r="B489" i="5" s="1"/>
  <c r="B490" i="5" s="1"/>
  <c r="B491" i="5" s="1"/>
  <c r="B492" i="5" s="1"/>
  <c r="B493" i="5" s="1"/>
  <c r="B494" i="5" s="1"/>
  <c r="B495" i="5" s="1"/>
  <c r="B496" i="5" s="1"/>
  <c r="B497" i="5" s="1"/>
  <c r="B498" i="5" s="1"/>
  <c r="B499" i="5" s="1"/>
  <c r="B500" i="5" s="1"/>
  <c r="B501" i="5" s="1"/>
  <c r="B502" i="5" s="1"/>
  <c r="B503" i="5" s="1"/>
  <c r="B504" i="5" s="1"/>
  <c r="B505" i="5" s="1"/>
  <c r="B506" i="5" s="1"/>
  <c r="B507" i="5" s="1"/>
  <c r="B508" i="5" s="1"/>
  <c r="B509" i="5" s="1"/>
  <c r="B510" i="5" s="1"/>
  <c r="B511" i="5" s="1"/>
  <c r="B512" i="5" s="1"/>
  <c r="B513" i="5" s="1"/>
  <c r="B514" i="5" s="1"/>
  <c r="B515" i="5" s="1"/>
  <c r="B516" i="5" s="1"/>
  <c r="B517" i="5" s="1"/>
  <c r="B518" i="5" s="1"/>
  <c r="B519" i="5" s="1"/>
  <c r="B520" i="5" s="1"/>
  <c r="B521" i="5" s="1"/>
  <c r="B522" i="5" s="1"/>
  <c r="B523" i="5" s="1"/>
  <c r="B524" i="5" s="1"/>
  <c r="B525" i="5" s="1"/>
  <c r="B526" i="5" s="1"/>
  <c r="B527" i="5" s="1"/>
  <c r="B528" i="5" s="1"/>
  <c r="B529" i="5" s="1"/>
  <c r="B530" i="5" s="1"/>
  <c r="B531" i="5" s="1"/>
  <c r="B532" i="5" s="1"/>
  <c r="B533" i="5" s="1"/>
  <c r="B534" i="5" s="1"/>
  <c r="B535" i="5" s="1"/>
  <c r="B536" i="5" s="1"/>
  <c r="B537" i="5" s="1"/>
  <c r="B538" i="5" s="1"/>
  <c r="B539" i="5" s="1"/>
  <c r="B540" i="5" s="1"/>
  <c r="B541" i="5" s="1"/>
  <c r="B542" i="5" s="1"/>
  <c r="B543" i="5" s="1"/>
  <c r="B544" i="5" s="1"/>
  <c r="B545" i="5" s="1"/>
  <c r="B546" i="5" s="1"/>
  <c r="B547" i="5" s="1"/>
  <c r="B548" i="5" s="1"/>
  <c r="B549" i="5" s="1"/>
  <c r="B550" i="5" s="1"/>
  <c r="B551" i="5" s="1"/>
  <c r="B552" i="5" s="1"/>
  <c r="B553" i="5" s="1"/>
  <c r="B554" i="5" s="1"/>
  <c r="B555" i="5" s="1"/>
  <c r="B556" i="5" s="1"/>
  <c r="B557" i="5" s="1"/>
  <c r="B558" i="5" s="1"/>
  <c r="B559" i="5" s="1"/>
  <c r="B560" i="5" s="1"/>
  <c r="B561" i="5" s="1"/>
  <c r="B562" i="5" s="1"/>
  <c r="B563" i="5" s="1"/>
  <c r="B564" i="5" s="1"/>
  <c r="B565" i="5" s="1"/>
  <c r="B566" i="5" s="1"/>
  <c r="B567" i="5" s="1"/>
  <c r="B568" i="5" s="1"/>
  <c r="B569" i="5" s="1"/>
  <c r="B570" i="5" s="1"/>
  <c r="B571" i="5" s="1"/>
  <c r="B572" i="5" s="1"/>
  <c r="B573" i="5" s="1"/>
  <c r="B574" i="5" s="1"/>
  <c r="B575" i="5" s="1"/>
  <c r="B576" i="5" s="1"/>
  <c r="B577" i="5" s="1"/>
  <c r="B578" i="5" s="1"/>
  <c r="B579" i="5" s="1"/>
  <c r="B580" i="5" s="1"/>
  <c r="B581" i="5" s="1"/>
  <c r="B582" i="5" s="1"/>
  <c r="B583" i="5" s="1"/>
  <c r="B584" i="5" s="1"/>
  <c r="B585" i="5" s="1"/>
  <c r="B586" i="5" s="1"/>
  <c r="B587" i="5" s="1"/>
  <c r="B588" i="5" s="1"/>
  <c r="B589" i="5" s="1"/>
  <c r="B590" i="5" s="1"/>
  <c r="B591" i="5" s="1"/>
  <c r="B592" i="5" s="1"/>
  <c r="B593" i="5" s="1"/>
  <c r="B594" i="5" s="1"/>
  <c r="B595" i="5" s="1"/>
  <c r="B596" i="5" s="1"/>
  <c r="B597" i="5" s="1"/>
  <c r="B598" i="5" s="1"/>
  <c r="B599" i="5" s="1"/>
  <c r="B600" i="5" s="1"/>
  <c r="B601" i="5" s="1"/>
  <c r="B602" i="5" s="1"/>
  <c r="B603" i="5" s="1"/>
  <c r="B604" i="5" s="1"/>
  <c r="B605" i="5" s="1"/>
  <c r="B606" i="5" s="1"/>
  <c r="B607" i="5" s="1"/>
  <c r="B608" i="5" s="1"/>
  <c r="B609" i="5" s="1"/>
  <c r="B610" i="5" s="1"/>
  <c r="B611" i="5" s="1"/>
  <c r="B612" i="5" s="1"/>
  <c r="B613" i="5" s="1"/>
  <c r="B614" i="5" s="1"/>
  <c r="B615" i="5" s="1"/>
  <c r="B616" i="5" s="1"/>
  <c r="B617" i="5" s="1"/>
  <c r="B618" i="5" s="1"/>
  <c r="B619" i="5" s="1"/>
  <c r="B620" i="5" s="1"/>
  <c r="B621" i="5" s="1"/>
  <c r="B622" i="5" s="1"/>
  <c r="B623" i="5" s="1"/>
  <c r="B624" i="5" s="1"/>
  <c r="B625" i="5" s="1"/>
  <c r="B626" i="5" s="1"/>
  <c r="B627" i="5" s="1"/>
  <c r="B628" i="5" s="1"/>
  <c r="B629" i="5" s="1"/>
  <c r="B630" i="5" s="1"/>
  <c r="B631" i="5" s="1"/>
  <c r="B632" i="5" s="1"/>
  <c r="B633" i="5" s="1"/>
  <c r="B634" i="5" s="1"/>
  <c r="B635" i="5" s="1"/>
  <c r="B636" i="5" s="1"/>
  <c r="B637" i="5" s="1"/>
  <c r="B638" i="5" s="1"/>
  <c r="B639" i="5" s="1"/>
  <c r="B640" i="5" s="1"/>
  <c r="B641" i="5" s="1"/>
  <c r="B642" i="5" s="1"/>
  <c r="B643" i="5" s="1"/>
  <c r="B644" i="5" s="1"/>
  <c r="B645" i="5" s="1"/>
  <c r="B646" i="5" s="1"/>
  <c r="B647" i="5" s="1"/>
  <c r="B648" i="5" s="1"/>
  <c r="B649" i="5" s="1"/>
  <c r="B650" i="5" s="1"/>
  <c r="B651" i="5" s="1"/>
  <c r="B652" i="5" s="1"/>
  <c r="B653" i="5" s="1"/>
  <c r="B654" i="5" s="1"/>
  <c r="B655" i="5" s="1"/>
  <c r="B656" i="5" s="1"/>
  <c r="B657" i="5" s="1"/>
  <c r="B658" i="5" s="1"/>
  <c r="B659" i="5" s="1"/>
  <c r="B660" i="5" s="1"/>
  <c r="B661" i="5" s="1"/>
  <c r="B662" i="5" s="1"/>
  <c r="B663" i="5" s="1"/>
  <c r="B664" i="5" s="1"/>
  <c r="B665" i="5" s="1"/>
  <c r="B666" i="5" s="1"/>
  <c r="B667" i="5" s="1"/>
  <c r="B668" i="5" s="1"/>
  <c r="B669" i="5" s="1"/>
  <c r="B670" i="5" s="1"/>
  <c r="B671" i="5" s="1"/>
  <c r="B672" i="5" s="1"/>
  <c r="B673" i="5" s="1"/>
  <c r="B674" i="5" s="1"/>
  <c r="B675" i="5" s="1"/>
  <c r="B676" i="5" s="1"/>
  <c r="B677" i="5" s="1"/>
  <c r="B678" i="5" s="1"/>
  <c r="B679" i="5" s="1"/>
  <c r="B680" i="5" s="1"/>
  <c r="B681" i="5" s="1"/>
  <c r="B682" i="5" s="1"/>
  <c r="B683" i="5" s="1"/>
  <c r="B684" i="5" s="1"/>
  <c r="B685" i="5" s="1"/>
  <c r="B686" i="5" s="1"/>
  <c r="B687" i="5" s="1"/>
  <c r="B688" i="5" s="1"/>
  <c r="B689" i="5" s="1"/>
  <c r="B690" i="5" s="1"/>
  <c r="B691" i="5" s="1"/>
  <c r="B692" i="5" s="1"/>
  <c r="B693" i="5" s="1"/>
  <c r="B694" i="5" s="1"/>
  <c r="B695" i="5" s="1"/>
  <c r="B696" i="5" s="1"/>
  <c r="B697" i="5" s="1"/>
  <c r="B698" i="5" s="1"/>
  <c r="B699" i="5" s="1"/>
  <c r="B700" i="5" s="1"/>
  <c r="B701" i="5" s="1"/>
  <c r="B702" i="5" s="1"/>
  <c r="B703" i="5" s="1"/>
  <c r="B704" i="5" s="1"/>
  <c r="B705" i="5" s="1"/>
  <c r="B706" i="5" s="1"/>
  <c r="B707" i="5" s="1"/>
  <c r="B708" i="5" s="1"/>
  <c r="B709" i="5" s="1"/>
  <c r="B710" i="5" s="1"/>
  <c r="B711" i="5" s="1"/>
  <c r="B712" i="5" s="1"/>
  <c r="B713" i="5" s="1"/>
  <c r="B714" i="5" s="1"/>
  <c r="B715" i="5" s="1"/>
  <c r="B716" i="5" s="1"/>
  <c r="B717" i="5" s="1"/>
  <c r="B718" i="5" s="1"/>
  <c r="B719" i="5" s="1"/>
  <c r="B720" i="5" s="1"/>
  <c r="B721" i="5" s="1"/>
  <c r="B722" i="5" s="1"/>
  <c r="B723" i="5" s="1"/>
  <c r="B724" i="5" s="1"/>
  <c r="B725" i="5" s="1"/>
  <c r="B726" i="5" s="1"/>
  <c r="B727" i="5" s="1"/>
  <c r="B728" i="5" s="1"/>
  <c r="B729" i="5" s="1"/>
  <c r="B730" i="5" s="1"/>
  <c r="B731" i="5" s="1"/>
  <c r="B732" i="5" s="1"/>
  <c r="B733" i="5" s="1"/>
  <c r="B734" i="5" s="1"/>
  <c r="B735" i="5" s="1"/>
  <c r="B736" i="5" s="1"/>
  <c r="B737" i="5" s="1"/>
  <c r="B738" i="5" s="1"/>
  <c r="B739" i="5" s="1"/>
  <c r="B740" i="5" s="1"/>
  <c r="B741" i="5" s="1"/>
  <c r="B742" i="5" s="1"/>
  <c r="B743" i="5" s="1"/>
  <c r="B744" i="5" s="1"/>
  <c r="B745" i="5" s="1"/>
  <c r="B746" i="5" s="1"/>
  <c r="B747" i="5" s="1"/>
  <c r="B748" i="5" s="1"/>
  <c r="B749" i="5" s="1"/>
  <c r="B750" i="5" s="1"/>
  <c r="B751" i="5" s="1"/>
  <c r="B752" i="5" s="1"/>
  <c r="B753" i="5" s="1"/>
  <c r="B754" i="5" s="1"/>
  <c r="B755" i="5" s="1"/>
  <c r="B756" i="5" s="1"/>
  <c r="B757" i="5" s="1"/>
  <c r="B758" i="5" s="1"/>
  <c r="B759" i="5" s="1"/>
  <c r="B760" i="5" s="1"/>
  <c r="B761" i="5" s="1"/>
  <c r="B762" i="5" s="1"/>
  <c r="B763" i="5" s="1"/>
  <c r="B764" i="5" s="1"/>
  <c r="B765" i="5" s="1"/>
  <c r="B766" i="5" s="1"/>
  <c r="B767" i="5" s="1"/>
  <c r="B768" i="5" s="1"/>
  <c r="B769" i="5" s="1"/>
  <c r="B770" i="5" s="1"/>
  <c r="B771" i="5" s="1"/>
  <c r="B772" i="5" s="1"/>
  <c r="B773" i="5" s="1"/>
  <c r="B774" i="5" s="1"/>
  <c r="B775" i="5" s="1"/>
  <c r="B776" i="5" s="1"/>
  <c r="B777" i="5" s="1"/>
  <c r="B778" i="5" s="1"/>
  <c r="B779" i="5" s="1"/>
  <c r="B780" i="5" s="1"/>
  <c r="B781" i="5" s="1"/>
  <c r="B782" i="5" s="1"/>
  <c r="B783" i="5" s="1"/>
  <c r="B784" i="5" s="1"/>
  <c r="B785" i="5" s="1"/>
  <c r="B786" i="5" s="1"/>
  <c r="B787" i="5" s="1"/>
  <c r="B788" i="5" s="1"/>
  <c r="B789" i="5" s="1"/>
  <c r="B790" i="5" s="1"/>
  <c r="B791" i="5" s="1"/>
  <c r="B792" i="5" s="1"/>
  <c r="B793" i="5" s="1"/>
  <c r="B794" i="5" s="1"/>
  <c r="B795" i="5" s="1"/>
  <c r="B796" i="5" s="1"/>
  <c r="B797" i="5" s="1"/>
  <c r="B798" i="5" s="1"/>
  <c r="B799" i="5" s="1"/>
  <c r="B800" i="5" s="1"/>
  <c r="B801" i="5" s="1"/>
  <c r="B802" i="5" s="1"/>
  <c r="B803" i="5" s="1"/>
  <c r="B804" i="5" s="1"/>
  <c r="B805" i="5" s="1"/>
  <c r="B806" i="5" s="1"/>
  <c r="B807" i="5" s="1"/>
  <c r="B808" i="5" s="1"/>
  <c r="B809" i="5" s="1"/>
  <c r="B810" i="5" s="1"/>
  <c r="B811" i="5" s="1"/>
  <c r="B812" i="5" s="1"/>
  <c r="B813" i="5" s="1"/>
  <c r="B814" i="5" s="1"/>
  <c r="B815" i="5" s="1"/>
  <c r="B816" i="5" s="1"/>
  <c r="B817" i="5" s="1"/>
  <c r="B818" i="5" s="1"/>
  <c r="B819" i="5" s="1"/>
  <c r="B820" i="5" s="1"/>
  <c r="B821" i="5" s="1"/>
  <c r="B822" i="5" s="1"/>
  <c r="B823" i="5" s="1"/>
  <c r="B824" i="5" s="1"/>
  <c r="B825" i="5" s="1"/>
  <c r="B826" i="5" s="1"/>
  <c r="B827" i="5" s="1"/>
  <c r="B828" i="5" s="1"/>
  <c r="B829" i="5" s="1"/>
  <c r="B830" i="5" s="1"/>
  <c r="B831" i="5" s="1"/>
  <c r="B832" i="5" s="1"/>
  <c r="B833" i="5" s="1"/>
  <c r="B834" i="5" s="1"/>
  <c r="B835" i="5" s="1"/>
  <c r="B836" i="5" s="1"/>
  <c r="B837" i="5" s="1"/>
  <c r="B838" i="5" s="1"/>
  <c r="B839" i="5" s="1"/>
  <c r="B840" i="5" s="1"/>
  <c r="B841" i="5" s="1"/>
  <c r="B842" i="5" s="1"/>
  <c r="B843" i="5" s="1"/>
  <c r="B844" i="5" s="1"/>
  <c r="B845" i="5" s="1"/>
  <c r="B846" i="5" s="1"/>
  <c r="B847" i="5" s="1"/>
  <c r="B848" i="5" s="1"/>
  <c r="B849" i="5" s="1"/>
  <c r="B850" i="5" s="1"/>
  <c r="B851" i="5" s="1"/>
  <c r="B852" i="5" s="1"/>
  <c r="B853" i="5" s="1"/>
  <c r="B854" i="5" s="1"/>
  <c r="B855" i="5" s="1"/>
  <c r="B856" i="5" s="1"/>
  <c r="B857" i="5" s="1"/>
  <c r="B858" i="5" s="1"/>
  <c r="B859" i="5" s="1"/>
  <c r="B860" i="5" s="1"/>
  <c r="B861" i="5" s="1"/>
  <c r="B862" i="5" s="1"/>
  <c r="B863" i="5" s="1"/>
  <c r="B864" i="5" s="1"/>
  <c r="B865" i="5" s="1"/>
  <c r="B866" i="5" s="1"/>
  <c r="B867" i="5" s="1"/>
  <c r="B868" i="5" s="1"/>
  <c r="B869" i="5" s="1"/>
  <c r="B870" i="5" s="1"/>
  <c r="B871" i="5" s="1"/>
  <c r="B872" i="5" s="1"/>
  <c r="B873" i="5" s="1"/>
  <c r="B874" i="5" s="1"/>
  <c r="B875" i="5" s="1"/>
  <c r="B876" i="5" s="1"/>
  <c r="B877" i="5" s="1"/>
  <c r="B878" i="5" s="1"/>
  <c r="B879" i="5" s="1"/>
  <c r="B880" i="5" s="1"/>
  <c r="B881" i="5" s="1"/>
  <c r="B882" i="5" s="1"/>
  <c r="B883" i="5" s="1"/>
  <c r="B884" i="5" s="1"/>
  <c r="B885" i="5" s="1"/>
  <c r="B886" i="5" s="1"/>
  <c r="B887" i="5" s="1"/>
  <c r="B888" i="5" s="1"/>
  <c r="B889" i="5" s="1"/>
  <c r="B890" i="5" s="1"/>
  <c r="B891" i="5" s="1"/>
  <c r="B892" i="5" s="1"/>
  <c r="B893" i="5" s="1"/>
  <c r="B894" i="5" s="1"/>
  <c r="B895" i="5" s="1"/>
  <c r="B896" i="5" s="1"/>
  <c r="B897" i="5" s="1"/>
  <c r="B898" i="5" s="1"/>
  <c r="B899" i="5" s="1"/>
  <c r="B900" i="5" s="1"/>
  <c r="B901" i="5" s="1"/>
  <c r="B902" i="5" s="1"/>
  <c r="B903" i="5" s="1"/>
  <c r="B904" i="5" s="1"/>
  <c r="B905" i="5" s="1"/>
  <c r="B906" i="5" s="1"/>
  <c r="B907" i="5" s="1"/>
  <c r="B908" i="5" s="1"/>
  <c r="B909" i="5" s="1"/>
  <c r="B910" i="5" s="1"/>
  <c r="B911" i="5" s="1"/>
  <c r="B912" i="5" s="1"/>
  <c r="B913" i="5" s="1"/>
  <c r="B914" i="5" s="1"/>
  <c r="B915" i="5" s="1"/>
  <c r="B916" i="5" s="1"/>
  <c r="B917" i="5" s="1"/>
  <c r="B918" i="5" s="1"/>
  <c r="B919" i="5" s="1"/>
  <c r="B920" i="5" s="1"/>
  <c r="B921" i="5" s="1"/>
  <c r="B922" i="5" s="1"/>
  <c r="B923" i="5" s="1"/>
  <c r="B924" i="5" s="1"/>
  <c r="B925" i="5" s="1"/>
  <c r="B926" i="5" s="1"/>
  <c r="B927" i="5" s="1"/>
  <c r="B928" i="5" s="1"/>
  <c r="B929" i="5" s="1"/>
  <c r="B930" i="5" s="1"/>
  <c r="B931" i="5" s="1"/>
  <c r="B932" i="5" s="1"/>
  <c r="B933" i="5" s="1"/>
  <c r="B934" i="5" s="1"/>
  <c r="B935" i="5" s="1"/>
  <c r="B936" i="5" s="1"/>
  <c r="B937" i="5" s="1"/>
  <c r="B938" i="5" s="1"/>
  <c r="B939" i="5" s="1"/>
  <c r="B940" i="5" s="1"/>
  <c r="B941" i="5" s="1"/>
  <c r="B942" i="5" s="1"/>
  <c r="B943" i="5" s="1"/>
  <c r="B944" i="5" s="1"/>
  <c r="B945" i="5" s="1"/>
  <c r="B946" i="5" s="1"/>
  <c r="B947" i="5" s="1"/>
  <c r="B948" i="5" s="1"/>
  <c r="B949" i="5" s="1"/>
  <c r="B950" i="5" s="1"/>
  <c r="B951" i="5" s="1"/>
  <c r="B952" i="5" s="1"/>
  <c r="B953" i="5" s="1"/>
  <c r="B954" i="5" s="1"/>
  <c r="B955" i="5" s="1"/>
  <c r="B956" i="5" s="1"/>
  <c r="B957" i="5" s="1"/>
  <c r="B958" i="5" s="1"/>
  <c r="B959" i="5" s="1"/>
  <c r="B960" i="5" s="1"/>
  <c r="B961" i="5" s="1"/>
  <c r="B962" i="5" s="1"/>
  <c r="B963" i="5" s="1"/>
  <c r="B964" i="5" s="1"/>
  <c r="B965" i="5" s="1"/>
  <c r="B966" i="5" s="1"/>
  <c r="B967" i="5" s="1"/>
  <c r="B968" i="5" s="1"/>
  <c r="B969" i="5" s="1"/>
  <c r="B970" i="5" s="1"/>
  <c r="B971" i="5" s="1"/>
  <c r="B972" i="5" s="1"/>
  <c r="B973" i="5" s="1"/>
  <c r="B974" i="5" s="1"/>
  <c r="B975" i="5" s="1"/>
  <c r="B976" i="5" s="1"/>
  <c r="B977" i="5" s="1"/>
  <c r="B978" i="5" s="1"/>
  <c r="B979" i="5" s="1"/>
  <c r="B980" i="5" s="1"/>
  <c r="B981" i="5" s="1"/>
  <c r="B982" i="5" s="1"/>
  <c r="B983" i="5" s="1"/>
  <c r="B984" i="5" s="1"/>
  <c r="B985" i="5" s="1"/>
  <c r="B986" i="5" s="1"/>
  <c r="B987" i="5" s="1"/>
  <c r="B988" i="5" s="1"/>
  <c r="B989" i="5" s="1"/>
  <c r="B990" i="5" s="1"/>
  <c r="B991" i="5" s="1"/>
  <c r="B992" i="5" s="1"/>
  <c r="B993" i="5" s="1"/>
  <c r="B994" i="5" s="1"/>
  <c r="B995" i="5" s="1"/>
  <c r="B996" i="5" s="1"/>
  <c r="B997" i="5" s="1"/>
  <c r="B998" i="5" s="1"/>
  <c r="B999" i="5" s="1"/>
  <c r="B1000" i="5" s="1"/>
  <c r="B1001" i="5" s="1"/>
  <c r="B1002" i="5" s="1"/>
  <c r="B1003" i="5" s="1"/>
  <c r="B1004" i="5" s="1"/>
  <c r="B1005" i="5" s="1"/>
  <c r="B1006" i="5" s="1"/>
  <c r="B1007" i="5" s="1"/>
  <c r="B1008" i="5" s="1"/>
  <c r="B1009" i="5" s="1"/>
  <c r="B1010" i="5" s="1"/>
  <c r="B1011" i="5" s="1"/>
  <c r="B1012" i="5" s="1"/>
  <c r="B1013" i="5" s="1"/>
  <c r="B1014" i="5" s="1"/>
  <c r="B1015" i="5" s="1"/>
  <c r="B1016" i="5" s="1"/>
  <c r="B1017" i="5" s="1"/>
  <c r="B1018" i="5" s="1"/>
  <c r="B1019" i="5" s="1"/>
  <c r="B1020" i="5" s="1"/>
  <c r="B1021" i="5" s="1"/>
  <c r="B1022" i="5" s="1"/>
  <c r="B1023" i="5" s="1"/>
  <c r="B1024" i="5" s="1"/>
  <c r="B1025" i="5" s="1"/>
  <c r="B1026" i="5" s="1"/>
  <c r="B1027" i="5" s="1"/>
  <c r="B1028" i="5" s="1"/>
  <c r="B1029" i="5" s="1"/>
  <c r="B1030" i="5" s="1"/>
  <c r="B1031" i="5" s="1"/>
  <c r="B1032" i="5" s="1"/>
  <c r="B1033" i="5" s="1"/>
  <c r="B1034" i="5" s="1"/>
  <c r="B1035" i="5" s="1"/>
  <c r="B1036" i="5" s="1"/>
  <c r="B1037" i="5" s="1"/>
  <c r="B1038" i="5" s="1"/>
  <c r="B1039" i="5" s="1"/>
  <c r="B1040" i="5" s="1"/>
  <c r="B1041" i="5" s="1"/>
  <c r="B1042" i="5" s="1"/>
  <c r="B1043" i="5" s="1"/>
  <c r="B1044" i="5" s="1"/>
  <c r="B1045" i="5" s="1"/>
  <c r="B1046" i="5" s="1"/>
  <c r="B1047" i="5" s="1"/>
  <c r="B1048" i="5" s="1"/>
  <c r="B1049" i="5" s="1"/>
  <c r="B1050" i="5" s="1"/>
  <c r="B1051" i="5" s="1"/>
  <c r="B1052" i="5" s="1"/>
  <c r="B1053" i="5" s="1"/>
  <c r="B1054" i="5" s="1"/>
  <c r="B1055" i="5" s="1"/>
  <c r="B1056" i="5" s="1"/>
  <c r="B1057" i="5" s="1"/>
  <c r="B1058" i="5" s="1"/>
  <c r="B1059" i="5" s="1"/>
  <c r="B1060" i="5" s="1"/>
  <c r="B1061" i="5" s="1"/>
  <c r="B1062" i="5" s="1"/>
  <c r="B1063" i="5" s="1"/>
  <c r="B1064" i="5" s="1"/>
  <c r="B1065" i="5" s="1"/>
  <c r="B1066" i="5" s="1"/>
  <c r="B1067" i="5" s="1"/>
  <c r="B1068" i="5" s="1"/>
  <c r="B1069" i="5" s="1"/>
  <c r="B1070" i="5" s="1"/>
  <c r="B1071" i="5" s="1"/>
  <c r="B1072" i="5" s="1"/>
  <c r="B1073" i="5" s="1"/>
  <c r="B1074" i="5" s="1"/>
  <c r="B1075" i="5" s="1"/>
  <c r="B1076" i="5" s="1"/>
  <c r="B1077" i="5" s="1"/>
  <c r="B1078" i="5" s="1"/>
  <c r="B1079" i="5" s="1"/>
  <c r="B1080" i="5" s="1"/>
  <c r="B1081" i="5" s="1"/>
  <c r="B1082" i="5" s="1"/>
  <c r="B1083" i="5" s="1"/>
  <c r="B1084" i="5" s="1"/>
  <c r="B1085" i="5" s="1"/>
  <c r="B1086" i="5" s="1"/>
  <c r="B1087" i="5" s="1"/>
  <c r="B1088" i="5" s="1"/>
  <c r="B1089" i="5" s="1"/>
  <c r="B1090" i="5" s="1"/>
  <c r="B1091" i="5" s="1"/>
  <c r="B1092" i="5" s="1"/>
  <c r="B1093" i="5" s="1"/>
  <c r="B1094" i="5" s="1"/>
  <c r="B1095" i="5" s="1"/>
  <c r="B1096" i="5" s="1"/>
  <c r="B1097" i="5" s="1"/>
  <c r="B1098" i="5" s="1"/>
  <c r="B1099" i="5" s="1"/>
  <c r="B1100" i="5" s="1"/>
  <c r="B1101" i="5" s="1"/>
  <c r="B1102" i="5" s="1"/>
  <c r="B1103" i="5" s="1"/>
  <c r="B1104" i="5" s="1"/>
  <c r="B1105" i="5" s="1"/>
  <c r="B1106" i="5" s="1"/>
  <c r="B1107" i="5" s="1"/>
  <c r="B1108" i="5" s="1"/>
  <c r="B1109" i="5" s="1"/>
  <c r="B1110" i="5" s="1"/>
  <c r="B1111" i="5" s="1"/>
  <c r="B1112" i="5" s="1"/>
  <c r="B1113" i="5" s="1"/>
  <c r="B1114" i="5" s="1"/>
  <c r="B1115" i="5" s="1"/>
  <c r="B1116" i="5" s="1"/>
  <c r="B1117" i="5" s="1"/>
  <c r="B1118" i="5" s="1"/>
  <c r="B1119" i="5" s="1"/>
  <c r="B1120" i="5" s="1"/>
  <c r="B1121" i="5" s="1"/>
  <c r="B1122" i="5" s="1"/>
  <c r="B1123" i="5" s="1"/>
  <c r="B1124" i="5" s="1"/>
  <c r="B1125" i="5" s="1"/>
  <c r="B1126" i="5" s="1"/>
  <c r="B1127" i="5" s="1"/>
  <c r="B1128" i="5" s="1"/>
  <c r="B1129" i="5" s="1"/>
  <c r="B1130" i="5" s="1"/>
  <c r="B1131" i="5" s="1"/>
  <c r="B1132" i="5" s="1"/>
  <c r="B1133" i="5" s="1"/>
  <c r="B1134" i="5" s="1"/>
  <c r="B1135" i="5" s="1"/>
  <c r="B1136" i="5" s="1"/>
  <c r="B1137" i="5" s="1"/>
  <c r="B1138" i="5" s="1"/>
  <c r="B1139" i="5" s="1"/>
  <c r="B1140" i="5" s="1"/>
  <c r="B1141" i="5" s="1"/>
  <c r="B1142" i="5" s="1"/>
  <c r="B1143" i="5" s="1"/>
  <c r="B1144" i="5" s="1"/>
  <c r="B1145" i="5" s="1"/>
  <c r="B1146" i="5" s="1"/>
  <c r="B1147" i="5" s="1"/>
  <c r="B1148" i="5" s="1"/>
  <c r="B1149" i="5" s="1"/>
  <c r="B1150" i="5" s="1"/>
  <c r="B1151" i="5" s="1"/>
  <c r="B1152" i="5" s="1"/>
  <c r="B1153" i="5" s="1"/>
  <c r="B1154" i="5" s="1"/>
  <c r="B1155" i="5" s="1"/>
  <c r="B1156" i="5" s="1"/>
  <c r="B1157" i="5" s="1"/>
  <c r="B1158" i="5" s="1"/>
  <c r="B1159" i="5" s="1"/>
  <c r="B1160" i="5" s="1"/>
  <c r="B1161" i="5" s="1"/>
  <c r="B1162" i="5" s="1"/>
  <c r="B1163" i="5" s="1"/>
  <c r="B1164" i="5" s="1"/>
  <c r="B1165" i="5" s="1"/>
  <c r="B1166" i="5" s="1"/>
  <c r="B1167" i="5" s="1"/>
  <c r="B1168" i="5" s="1"/>
  <c r="B1169" i="5" s="1"/>
  <c r="B1170" i="5" s="1"/>
  <c r="B1171" i="5" s="1"/>
  <c r="B1172" i="5" s="1"/>
  <c r="B1173" i="5" s="1"/>
  <c r="B1174" i="5" s="1"/>
  <c r="B1175" i="5" s="1"/>
  <c r="B1176" i="5" s="1"/>
  <c r="B1177" i="5" s="1"/>
  <c r="B1178" i="5" s="1"/>
  <c r="B1179" i="5" s="1"/>
  <c r="B1180" i="5" s="1"/>
  <c r="B1181" i="5" s="1"/>
  <c r="B1182" i="5" s="1"/>
  <c r="B1183" i="5" s="1"/>
  <c r="B1184" i="5" s="1"/>
  <c r="B1185" i="5" s="1"/>
  <c r="B1186" i="5" s="1"/>
  <c r="B1187" i="5" s="1"/>
  <c r="B1188" i="5" s="1"/>
  <c r="B1189" i="5" s="1"/>
  <c r="B1190" i="5" s="1"/>
  <c r="B1191" i="5" s="1"/>
  <c r="B1192" i="5" s="1"/>
  <c r="B1193" i="5" s="1"/>
  <c r="B1194" i="5" s="1"/>
  <c r="B1195" i="5" s="1"/>
  <c r="B1196" i="5" s="1"/>
  <c r="B1197" i="5" s="1"/>
  <c r="B1198" i="5" s="1"/>
  <c r="B1199" i="5" s="1"/>
  <c r="B1200" i="5" s="1"/>
  <c r="B1201" i="5" s="1"/>
  <c r="B1202" i="5" s="1"/>
  <c r="B1203" i="5" s="1"/>
  <c r="B1204" i="5" s="1"/>
  <c r="B1205" i="5" s="1"/>
  <c r="B1206" i="5" s="1"/>
  <c r="B1207" i="5" s="1"/>
  <c r="B1208" i="5" s="1"/>
  <c r="B1209" i="5" s="1"/>
  <c r="B1210" i="5" s="1"/>
  <c r="B1211" i="5" s="1"/>
  <c r="B1212" i="5" s="1"/>
  <c r="B1213" i="5" s="1"/>
  <c r="B1214" i="5" s="1"/>
  <c r="B1215" i="5" s="1"/>
  <c r="B1216" i="5" s="1"/>
  <c r="B1217" i="5" s="1"/>
  <c r="B1218" i="5" s="1"/>
  <c r="B1219" i="5" s="1"/>
  <c r="B1220" i="5" s="1"/>
  <c r="B1221" i="5" s="1"/>
  <c r="B1222" i="5" s="1"/>
  <c r="B1223" i="5" s="1"/>
  <c r="B1224" i="5" s="1"/>
  <c r="B1225" i="5" s="1"/>
  <c r="B1226" i="5" s="1"/>
  <c r="B1227" i="5" s="1"/>
  <c r="C2" i="5"/>
  <c r="C2" i="4"/>
  <c r="H15" i="1"/>
  <c r="C16" i="1"/>
  <c r="H937" i="3"/>
  <c r="G937" i="3" s="1"/>
  <c r="H938" i="3"/>
  <c r="G938" i="3" s="1"/>
  <c r="H939" i="3"/>
  <c r="G939" i="3" s="1"/>
  <c r="H940" i="3"/>
  <c r="G940" i="3" s="1"/>
  <c r="H941" i="3"/>
  <c r="G941" i="3" s="1"/>
  <c r="H942" i="3"/>
  <c r="G942" i="3" s="1"/>
  <c r="H943" i="3"/>
  <c r="G943" i="3" s="1"/>
  <c r="H944" i="3"/>
  <c r="G944" i="3" s="1"/>
  <c r="H945" i="3"/>
  <c r="G945" i="3" s="1"/>
  <c r="H946" i="3"/>
  <c r="G946" i="3" s="1"/>
  <c r="H947" i="3"/>
  <c r="G947" i="3" s="1"/>
  <c r="H948" i="3"/>
  <c r="G948" i="3" s="1"/>
  <c r="H949" i="3"/>
  <c r="G949" i="3" s="1"/>
  <c r="H950" i="3"/>
  <c r="G950" i="3" s="1"/>
  <c r="H951" i="3"/>
  <c r="G951" i="3" s="1"/>
  <c r="H952" i="3"/>
  <c r="G952" i="3" s="1"/>
  <c r="H953" i="3"/>
  <c r="G953" i="3" s="1"/>
  <c r="H954" i="3"/>
  <c r="H955" i="3"/>
  <c r="G955" i="3" s="1"/>
  <c r="H956" i="3"/>
  <c r="G956" i="3" s="1"/>
  <c r="H957" i="3"/>
  <c r="G957" i="3" s="1"/>
  <c r="H958" i="3"/>
  <c r="G958" i="3" s="1"/>
  <c r="H959" i="3"/>
  <c r="G959" i="3" s="1"/>
  <c r="H960" i="3"/>
  <c r="G960" i="3" s="1"/>
  <c r="H961" i="3"/>
  <c r="G961" i="3" s="1"/>
  <c r="H962" i="3"/>
  <c r="G962" i="3" s="1"/>
  <c r="H963" i="3"/>
  <c r="G963" i="3" s="1"/>
  <c r="H964" i="3"/>
  <c r="G964" i="3" s="1"/>
  <c r="H965" i="3"/>
  <c r="G965" i="3" s="1"/>
  <c r="H966" i="3"/>
  <c r="G966" i="3" s="1"/>
  <c r="H967" i="3"/>
  <c r="G967" i="3" s="1"/>
  <c r="H968" i="3"/>
  <c r="G968" i="3" s="1"/>
  <c r="H969" i="3"/>
  <c r="G969" i="3" s="1"/>
  <c r="H970" i="3"/>
  <c r="G970" i="3" s="1"/>
  <c r="H971" i="3"/>
  <c r="H972" i="3"/>
  <c r="G972" i="3" s="1"/>
  <c r="H973" i="3"/>
  <c r="G973" i="3" s="1"/>
  <c r="H974" i="3"/>
  <c r="G974" i="3" s="1"/>
  <c r="H975" i="3"/>
  <c r="G975" i="3" s="1"/>
  <c r="H976" i="3"/>
  <c r="G976" i="3" s="1"/>
  <c r="H977" i="3"/>
  <c r="G977" i="3" s="1"/>
  <c r="H978" i="3"/>
  <c r="G978" i="3" s="1"/>
  <c r="H979" i="3"/>
  <c r="G979" i="3" s="1"/>
  <c r="H980" i="3"/>
  <c r="G980" i="3" s="1"/>
  <c r="H981" i="3"/>
  <c r="H982" i="3"/>
  <c r="G982" i="3" s="1"/>
  <c r="H983" i="3"/>
  <c r="G983" i="3" s="1"/>
  <c r="H984" i="3"/>
  <c r="G984" i="3" s="1"/>
  <c r="H985" i="3"/>
  <c r="G985" i="3" s="1"/>
  <c r="H986" i="3"/>
  <c r="G986" i="3" s="1"/>
  <c r="H987" i="3"/>
  <c r="G987" i="3" s="1"/>
  <c r="H988" i="3"/>
  <c r="G988" i="3" s="1"/>
  <c r="H989" i="3"/>
  <c r="G989" i="3" s="1"/>
  <c r="H990" i="3"/>
  <c r="G990" i="3" s="1"/>
  <c r="H991" i="3"/>
  <c r="G991" i="3" s="1"/>
  <c r="H992" i="3"/>
  <c r="G992" i="3" s="1"/>
  <c r="H993" i="3"/>
  <c r="G993" i="3" s="1"/>
  <c r="H994" i="3"/>
  <c r="G994" i="3" s="1"/>
  <c r="H995" i="3"/>
  <c r="G995" i="3" s="1"/>
  <c r="H996" i="3"/>
  <c r="G996" i="3" s="1"/>
  <c r="H997" i="3"/>
  <c r="H998" i="3"/>
  <c r="G998" i="3" s="1"/>
  <c r="H999" i="3"/>
  <c r="G999" i="3" s="1"/>
  <c r="H1000" i="3"/>
  <c r="G1000" i="3" s="1"/>
  <c r="H1001" i="3"/>
  <c r="G1001" i="3" s="1"/>
  <c r="H1002" i="3"/>
  <c r="G1002" i="3" s="1"/>
  <c r="H1003" i="3"/>
  <c r="G1003" i="3" s="1"/>
  <c r="H1004" i="3"/>
  <c r="G1004" i="3" s="1"/>
  <c r="H1005" i="3"/>
  <c r="G1005" i="3" s="1"/>
  <c r="H1006" i="3"/>
  <c r="G1006" i="3" s="1"/>
  <c r="H1007" i="3"/>
  <c r="H1008" i="3"/>
  <c r="G1008" i="3" s="1"/>
  <c r="H1009" i="3"/>
  <c r="G1009" i="3" s="1"/>
  <c r="H1010" i="3"/>
  <c r="G1010" i="3" s="1"/>
  <c r="H1011" i="3"/>
  <c r="G1011" i="3" s="1"/>
  <c r="H1012" i="3"/>
  <c r="G1012" i="3" s="1"/>
  <c r="H1013" i="3"/>
  <c r="G1013" i="3" s="1"/>
  <c r="H1014" i="3"/>
  <c r="G1014" i="3" s="1"/>
  <c r="H1015" i="3"/>
  <c r="G1015" i="3" s="1"/>
  <c r="H1016" i="3"/>
  <c r="G1016" i="3" s="1"/>
  <c r="H1017" i="3"/>
  <c r="H1018" i="3"/>
  <c r="G1018" i="3" s="1"/>
  <c r="H1019" i="3"/>
  <c r="G1019" i="3" s="1"/>
  <c r="H1020" i="3"/>
  <c r="G1020" i="3" s="1"/>
  <c r="H1021" i="3"/>
  <c r="G1021" i="3" s="1"/>
  <c r="H1022" i="3"/>
  <c r="G1022" i="3" s="1"/>
  <c r="H1023" i="3"/>
  <c r="G1023" i="3" s="1"/>
  <c r="H1024" i="3"/>
  <c r="G1024" i="3" s="1"/>
  <c r="H1025" i="3"/>
  <c r="G1025" i="3" s="1"/>
  <c r="H1026" i="3"/>
  <c r="G1026" i="3" s="1"/>
  <c r="H1027" i="3"/>
  <c r="H1028" i="3"/>
  <c r="G1028" i="3" s="1"/>
  <c r="H1029" i="3"/>
  <c r="G1029" i="3" s="1"/>
  <c r="H1030" i="3"/>
  <c r="G1030" i="3" s="1"/>
  <c r="H1031" i="3"/>
  <c r="G1031" i="3" s="1"/>
  <c r="H1032" i="3"/>
  <c r="G1032" i="3" s="1"/>
  <c r="H1033" i="3"/>
  <c r="G1033" i="3" s="1"/>
  <c r="H1034" i="3"/>
  <c r="G1034" i="3" s="1"/>
  <c r="H1035" i="3"/>
  <c r="G1035" i="3" s="1"/>
  <c r="H1036" i="3"/>
  <c r="G1036" i="3" s="1"/>
  <c r="H1037" i="3"/>
  <c r="H1038" i="3"/>
  <c r="G1038" i="3" s="1"/>
  <c r="H1039" i="3"/>
  <c r="G1039" i="3" s="1"/>
  <c r="H1040" i="3"/>
  <c r="G1040" i="3" s="1"/>
  <c r="H1041" i="3"/>
  <c r="G1041" i="3" s="1"/>
  <c r="H1042" i="3"/>
  <c r="G1042" i="3" s="1"/>
  <c r="H1043" i="3"/>
  <c r="G1043" i="3" s="1"/>
  <c r="H1044" i="3"/>
  <c r="G1044" i="3" s="1"/>
  <c r="H1045" i="3"/>
  <c r="G1045" i="3" s="1"/>
  <c r="H1046" i="3"/>
  <c r="G1046" i="3" s="1"/>
  <c r="H1047" i="3"/>
  <c r="G1047" i="3" s="1"/>
  <c r="H1048" i="3"/>
  <c r="G1048" i="3" s="1"/>
  <c r="H1049" i="3"/>
  <c r="G1049" i="3" s="1"/>
  <c r="H1050" i="3"/>
  <c r="G1050" i="3" s="1"/>
  <c r="H1051" i="3"/>
  <c r="G1051" i="3" s="1"/>
  <c r="H1052" i="3"/>
  <c r="G1052" i="3" s="1"/>
  <c r="H1053" i="3"/>
  <c r="G1053" i="3" s="1"/>
  <c r="H1054" i="3"/>
  <c r="G1054" i="3" s="1"/>
  <c r="H1055" i="3"/>
  <c r="G1055" i="3" s="1"/>
  <c r="H1056" i="3"/>
  <c r="G1056" i="3" s="1"/>
  <c r="H1057" i="3"/>
  <c r="G1057" i="3" s="1"/>
  <c r="H1058" i="3"/>
  <c r="G1058" i="3" s="1"/>
  <c r="H1059" i="3"/>
  <c r="G1059" i="3" s="1"/>
  <c r="H1060" i="3"/>
  <c r="G1060" i="3" s="1"/>
  <c r="H1061" i="3"/>
  <c r="G1061" i="3" s="1"/>
  <c r="H1062" i="3"/>
  <c r="G1062" i="3" s="1"/>
  <c r="H1063" i="3"/>
  <c r="G1063" i="3" s="1"/>
  <c r="H1064" i="3"/>
  <c r="G1064" i="3" s="1"/>
  <c r="H1065" i="3"/>
  <c r="G1065" i="3" s="1"/>
  <c r="G936" i="3"/>
  <c r="H935" i="3"/>
  <c r="G935" i="3" s="1"/>
  <c r="H936" i="3"/>
  <c r="H789" i="3"/>
  <c r="G789" i="3" s="1"/>
  <c r="H790" i="3"/>
  <c r="G790" i="3" s="1"/>
  <c r="H791" i="3"/>
  <c r="G791" i="3" s="1"/>
  <c r="H792" i="3"/>
  <c r="G792" i="3" s="1"/>
  <c r="H793" i="3"/>
  <c r="G793" i="3" s="1"/>
  <c r="H794" i="3"/>
  <c r="G794" i="3" s="1"/>
  <c r="H795" i="3"/>
  <c r="G795" i="3" s="1"/>
  <c r="H796" i="3"/>
  <c r="G796" i="3" s="1"/>
  <c r="H797" i="3"/>
  <c r="G797" i="3" s="1"/>
  <c r="H798" i="3"/>
  <c r="H799" i="3"/>
  <c r="G799" i="3" s="1"/>
  <c r="H800" i="3"/>
  <c r="G800" i="3" s="1"/>
  <c r="H801" i="3"/>
  <c r="G801" i="3" s="1"/>
  <c r="H802" i="3"/>
  <c r="G802" i="3" s="1"/>
  <c r="H803" i="3"/>
  <c r="G803" i="3" s="1"/>
  <c r="H804" i="3"/>
  <c r="G804" i="3" s="1"/>
  <c r="H805" i="3"/>
  <c r="G805" i="3" s="1"/>
  <c r="H806" i="3"/>
  <c r="G806" i="3" s="1"/>
  <c r="H807" i="3"/>
  <c r="G807" i="3" s="1"/>
  <c r="H808" i="3"/>
  <c r="H809" i="3"/>
  <c r="G809" i="3" s="1"/>
  <c r="H810" i="3"/>
  <c r="G810" i="3" s="1"/>
  <c r="H811" i="3"/>
  <c r="G811" i="3" s="1"/>
  <c r="H812" i="3"/>
  <c r="G812" i="3" s="1"/>
  <c r="H813" i="3"/>
  <c r="G813" i="3" s="1"/>
  <c r="H814" i="3"/>
  <c r="G814" i="3" s="1"/>
  <c r="H815" i="3"/>
  <c r="G815" i="3" s="1"/>
  <c r="H816" i="3"/>
  <c r="G816" i="3" s="1"/>
  <c r="H817" i="3"/>
  <c r="G817" i="3" s="1"/>
  <c r="H818" i="3"/>
  <c r="H819" i="3"/>
  <c r="G819" i="3" s="1"/>
  <c r="H820" i="3"/>
  <c r="G820" i="3" s="1"/>
  <c r="H821" i="3"/>
  <c r="G821" i="3" s="1"/>
  <c r="H822" i="3"/>
  <c r="G822" i="3" s="1"/>
  <c r="H823" i="3"/>
  <c r="G823" i="3" s="1"/>
  <c r="H824" i="3"/>
  <c r="G824" i="3" s="1"/>
  <c r="H825" i="3"/>
  <c r="G825" i="3" s="1"/>
  <c r="H826" i="3"/>
  <c r="G826" i="3" s="1"/>
  <c r="H827" i="3"/>
  <c r="G827" i="3" s="1"/>
  <c r="H828" i="3"/>
  <c r="G828" i="3" s="1"/>
  <c r="H829" i="3"/>
  <c r="G829" i="3" s="1"/>
  <c r="H830" i="3"/>
  <c r="G830" i="3" s="1"/>
  <c r="H831" i="3"/>
  <c r="G831" i="3" s="1"/>
  <c r="H832" i="3"/>
  <c r="G832" i="3" s="1"/>
  <c r="H833" i="3"/>
  <c r="G833" i="3" s="1"/>
  <c r="H834" i="3"/>
  <c r="G834" i="3" s="1"/>
  <c r="H835" i="3"/>
  <c r="G835" i="3" s="1"/>
  <c r="H836" i="3"/>
  <c r="G836" i="3" s="1"/>
  <c r="H837" i="3"/>
  <c r="G837" i="3" s="1"/>
  <c r="H838" i="3"/>
  <c r="G838" i="3" s="1"/>
  <c r="H839" i="3"/>
  <c r="G839" i="3" s="1"/>
  <c r="H840" i="3"/>
  <c r="G840" i="3" s="1"/>
  <c r="H841" i="3"/>
  <c r="G841" i="3" s="1"/>
  <c r="H842" i="3"/>
  <c r="G842" i="3" s="1"/>
  <c r="H843" i="3"/>
  <c r="G843" i="3" s="1"/>
  <c r="H844" i="3"/>
  <c r="G844" i="3" s="1"/>
  <c r="H845" i="3"/>
  <c r="G845" i="3" s="1"/>
  <c r="H846" i="3"/>
  <c r="H847" i="3"/>
  <c r="G847" i="3" s="1"/>
  <c r="H848" i="3"/>
  <c r="G848" i="3" s="1"/>
  <c r="H849" i="3"/>
  <c r="G849" i="3" s="1"/>
  <c r="H850" i="3"/>
  <c r="G850" i="3" s="1"/>
  <c r="H851" i="3"/>
  <c r="G851" i="3" s="1"/>
  <c r="H852" i="3"/>
  <c r="G852" i="3" s="1"/>
  <c r="H853" i="3"/>
  <c r="G853" i="3" s="1"/>
  <c r="H854" i="3"/>
  <c r="G854" i="3" s="1"/>
  <c r="H855" i="3"/>
  <c r="G855" i="3" s="1"/>
  <c r="H856" i="3"/>
  <c r="H857" i="3"/>
  <c r="G857" i="3" s="1"/>
  <c r="H858" i="3"/>
  <c r="G858" i="3" s="1"/>
  <c r="H859" i="3"/>
  <c r="G859" i="3" s="1"/>
  <c r="H860" i="3"/>
  <c r="G860" i="3" s="1"/>
  <c r="H861" i="3"/>
  <c r="G861" i="3" s="1"/>
  <c r="G862" i="3"/>
  <c r="H862" i="3"/>
  <c r="H863" i="3"/>
  <c r="G863" i="3" s="1"/>
  <c r="H864" i="3"/>
  <c r="G864" i="3" s="1"/>
  <c r="H865" i="3"/>
  <c r="G865" i="3" s="1"/>
  <c r="H866" i="3"/>
  <c r="H867" i="3"/>
  <c r="G867" i="3" s="1"/>
  <c r="H868" i="3"/>
  <c r="G868" i="3" s="1"/>
  <c r="H869" i="3"/>
  <c r="G869" i="3" s="1"/>
  <c r="H870" i="3"/>
  <c r="G870" i="3" s="1"/>
  <c r="H871" i="3"/>
  <c r="G871" i="3" s="1"/>
  <c r="H872" i="3"/>
  <c r="G872" i="3" s="1"/>
  <c r="H873" i="3"/>
  <c r="G873" i="3" s="1"/>
  <c r="H874" i="3"/>
  <c r="G874" i="3" s="1"/>
  <c r="H875" i="3"/>
  <c r="G875" i="3" s="1"/>
  <c r="H876" i="3"/>
  <c r="G876" i="3" s="1"/>
  <c r="H877" i="3"/>
  <c r="G877" i="3" s="1"/>
  <c r="H878" i="3"/>
  <c r="G878" i="3" s="1"/>
  <c r="H879" i="3"/>
  <c r="G879" i="3" s="1"/>
  <c r="H880" i="3"/>
  <c r="H881" i="3"/>
  <c r="G881" i="3" s="1"/>
  <c r="H882" i="3"/>
  <c r="G882" i="3" s="1"/>
  <c r="H883" i="3"/>
  <c r="G883" i="3" s="1"/>
  <c r="H884" i="3"/>
  <c r="G884" i="3" s="1"/>
  <c r="H885" i="3"/>
  <c r="G885" i="3" s="1"/>
  <c r="H886" i="3"/>
  <c r="G886" i="3" s="1"/>
  <c r="H887" i="3"/>
  <c r="G887" i="3" s="1"/>
  <c r="H888" i="3"/>
  <c r="G888" i="3" s="1"/>
  <c r="H889" i="3"/>
  <c r="G889" i="3" s="1"/>
  <c r="H890" i="3"/>
  <c r="G890" i="3" s="1"/>
  <c r="H891" i="3"/>
  <c r="G891" i="3" s="1"/>
  <c r="H892" i="3"/>
  <c r="G892" i="3" s="1"/>
  <c r="H893" i="3"/>
  <c r="G893" i="3" s="1"/>
  <c r="H894" i="3"/>
  <c r="G894" i="3" s="1"/>
  <c r="H895" i="3"/>
  <c r="H896" i="3"/>
  <c r="G896" i="3" s="1"/>
  <c r="H897" i="3"/>
  <c r="G897" i="3" s="1"/>
  <c r="H898" i="3"/>
  <c r="G898" i="3" s="1"/>
  <c r="H899" i="3"/>
  <c r="G899" i="3" s="1"/>
  <c r="H900" i="3"/>
  <c r="G900" i="3" s="1"/>
  <c r="H901" i="3"/>
  <c r="G901" i="3" s="1"/>
  <c r="H902" i="3"/>
  <c r="G902" i="3" s="1"/>
  <c r="H903" i="3"/>
  <c r="G903" i="3" s="1"/>
  <c r="H904" i="3"/>
  <c r="G904" i="3" s="1"/>
  <c r="H905" i="3"/>
  <c r="G905" i="3" s="1"/>
  <c r="H906" i="3"/>
  <c r="G906" i="3" s="1"/>
  <c r="H907" i="3"/>
  <c r="G907" i="3" s="1"/>
  <c r="H908" i="3"/>
  <c r="G908" i="3" s="1"/>
  <c r="H909" i="3"/>
  <c r="G909" i="3" s="1"/>
  <c r="H910" i="3"/>
  <c r="G910" i="3" s="1"/>
  <c r="H911" i="3"/>
  <c r="G911" i="3" s="1"/>
  <c r="H912" i="3"/>
  <c r="G912" i="3" s="1"/>
  <c r="H913" i="3"/>
  <c r="H914" i="3"/>
  <c r="G914" i="3" s="1"/>
  <c r="H915" i="3"/>
  <c r="G915" i="3" s="1"/>
  <c r="H916" i="3"/>
  <c r="G916" i="3" s="1"/>
  <c r="H917" i="3"/>
  <c r="G917" i="3" s="1"/>
  <c r="H918" i="3"/>
  <c r="G918" i="3" s="1"/>
  <c r="H919" i="3"/>
  <c r="G919" i="3" s="1"/>
  <c r="H920" i="3"/>
  <c r="G920" i="3" s="1"/>
  <c r="H921" i="3"/>
  <c r="G921" i="3" s="1"/>
  <c r="H922" i="3"/>
  <c r="G922" i="3" s="1"/>
  <c r="H923" i="3"/>
  <c r="G923" i="3" s="1"/>
  <c r="H924" i="3"/>
  <c r="G924" i="3" s="1"/>
  <c r="H925" i="3"/>
  <c r="G925" i="3" s="1"/>
  <c r="H926" i="3"/>
  <c r="G926" i="3" s="1"/>
  <c r="H927" i="3"/>
  <c r="G927" i="3" s="1"/>
  <c r="H928" i="3"/>
  <c r="G928" i="3" s="1"/>
  <c r="H929" i="3"/>
  <c r="G929" i="3" s="1"/>
  <c r="H930" i="3"/>
  <c r="G930" i="3" s="1"/>
  <c r="H931" i="3"/>
  <c r="G931" i="3" s="1"/>
  <c r="H932" i="3"/>
  <c r="G932" i="3" s="1"/>
  <c r="H933" i="3"/>
  <c r="H934" i="3"/>
  <c r="G934" i="3" s="1"/>
  <c r="G788" i="3"/>
  <c r="H786" i="3"/>
  <c r="G786" i="3" s="1"/>
  <c r="H787" i="3"/>
  <c r="G787" i="3" s="1"/>
  <c r="H788" i="3"/>
  <c r="H10" i="3"/>
  <c r="G10" i="3" s="1"/>
  <c r="H11" i="3"/>
  <c r="G11" i="3" s="1"/>
  <c r="H12" i="3"/>
  <c r="G12" i="3" s="1"/>
  <c r="H13" i="3"/>
  <c r="G13" i="3" s="1"/>
  <c r="H14" i="3"/>
  <c r="G14" i="3" s="1"/>
  <c r="H15" i="3"/>
  <c r="G15" i="3" s="1"/>
  <c r="H16" i="3"/>
  <c r="G16" i="3" s="1"/>
  <c r="H17" i="3"/>
  <c r="G17" i="3" s="1"/>
  <c r="H19" i="3"/>
  <c r="G19" i="3" s="1"/>
  <c r="H20" i="3"/>
  <c r="G20" i="3" s="1"/>
  <c r="H21" i="3"/>
  <c r="G21" i="3" s="1"/>
  <c r="H22" i="3"/>
  <c r="G22" i="3" s="1"/>
  <c r="H23" i="3"/>
  <c r="G23" i="3" s="1"/>
  <c r="H24" i="3"/>
  <c r="G24" i="3" s="1"/>
  <c r="H25" i="3"/>
  <c r="G25" i="3" s="1"/>
  <c r="H26" i="3"/>
  <c r="G26" i="3" s="1"/>
  <c r="H27" i="3"/>
  <c r="G27" i="3" s="1"/>
  <c r="H29" i="3"/>
  <c r="G29" i="3" s="1"/>
  <c r="H30" i="3"/>
  <c r="G30" i="3" s="1"/>
  <c r="H31" i="3"/>
  <c r="G31" i="3" s="1"/>
  <c r="H32" i="3"/>
  <c r="G32" i="3" s="1"/>
  <c r="H33" i="3"/>
  <c r="G33" i="3" s="1"/>
  <c r="H34" i="3"/>
  <c r="G34" i="3" s="1"/>
  <c r="H35" i="3"/>
  <c r="G35" i="3" s="1"/>
  <c r="H36" i="3"/>
  <c r="G36" i="3" s="1"/>
  <c r="H37" i="3"/>
  <c r="G37" i="3" s="1"/>
  <c r="H38" i="3"/>
  <c r="H39" i="3"/>
  <c r="G39" i="3" s="1"/>
  <c r="H40" i="3"/>
  <c r="G40" i="3" s="1"/>
  <c r="H41" i="3"/>
  <c r="G41" i="3" s="1"/>
  <c r="H42" i="3"/>
  <c r="G42" i="3" s="1"/>
  <c r="H43" i="3"/>
  <c r="G43" i="3" s="1"/>
  <c r="H44" i="3"/>
  <c r="G44" i="3" s="1"/>
  <c r="H45" i="3"/>
  <c r="G45" i="3" s="1"/>
  <c r="H46" i="3"/>
  <c r="G46" i="3" s="1"/>
  <c r="H47" i="3"/>
  <c r="G47" i="3" s="1"/>
  <c r="H48" i="3"/>
  <c r="H49" i="3"/>
  <c r="G49" i="3" s="1"/>
  <c r="H50" i="3"/>
  <c r="G50" i="3" s="1"/>
  <c r="H51" i="3"/>
  <c r="G51" i="3" s="1"/>
  <c r="H52" i="3"/>
  <c r="G52" i="3" s="1"/>
  <c r="H53" i="3"/>
  <c r="G53" i="3" s="1"/>
  <c r="H54" i="3"/>
  <c r="G54" i="3" s="1"/>
  <c r="H55" i="3"/>
  <c r="G55" i="3" s="1"/>
  <c r="H56" i="3"/>
  <c r="G56" i="3" s="1"/>
  <c r="H57" i="3"/>
  <c r="G57" i="3" s="1"/>
  <c r="H58" i="3"/>
  <c r="G58" i="3" s="1"/>
  <c r="H59" i="3"/>
  <c r="G59" i="3" s="1"/>
  <c r="H60" i="3"/>
  <c r="G60" i="3" s="1"/>
  <c r="H61" i="3"/>
  <c r="G61" i="3" s="1"/>
  <c r="H62" i="3"/>
  <c r="G62" i="3" s="1"/>
  <c r="H63" i="3"/>
  <c r="G63" i="3" s="1"/>
  <c r="H64" i="3"/>
  <c r="G64" i="3" s="1"/>
  <c r="H65" i="3"/>
  <c r="H66" i="3"/>
  <c r="G66" i="3" s="1"/>
  <c r="H67" i="3"/>
  <c r="G67" i="3" s="1"/>
  <c r="H68" i="3"/>
  <c r="G68" i="3" s="1"/>
  <c r="H69" i="3"/>
  <c r="G69" i="3" s="1"/>
  <c r="H70" i="3"/>
  <c r="G70" i="3" s="1"/>
  <c r="H71" i="3"/>
  <c r="G71" i="3" s="1"/>
  <c r="H72" i="3"/>
  <c r="G72" i="3" s="1"/>
  <c r="H73" i="3"/>
  <c r="G73" i="3" s="1"/>
  <c r="H74" i="3"/>
  <c r="G74" i="3" s="1"/>
  <c r="H75" i="3"/>
  <c r="G75" i="3" s="1"/>
  <c r="H76" i="3"/>
  <c r="G76" i="3" s="1"/>
  <c r="H77" i="3"/>
  <c r="G77" i="3" s="1"/>
  <c r="H78" i="3"/>
  <c r="G78" i="3" s="1"/>
  <c r="H79" i="3"/>
  <c r="G79" i="3" s="1"/>
  <c r="H80" i="3"/>
  <c r="G80" i="3" s="1"/>
  <c r="H81" i="3"/>
  <c r="G81" i="3" s="1"/>
  <c r="H82" i="3"/>
  <c r="G82" i="3" s="1"/>
  <c r="H83" i="3"/>
  <c r="H84" i="3"/>
  <c r="G84" i="3" s="1"/>
  <c r="H85" i="3"/>
  <c r="G85" i="3" s="1"/>
  <c r="H86" i="3"/>
  <c r="G86" i="3" s="1"/>
  <c r="H87" i="3"/>
  <c r="G87" i="3" s="1"/>
  <c r="H88" i="3"/>
  <c r="G88" i="3" s="1"/>
  <c r="H89" i="3"/>
  <c r="G89" i="3" s="1"/>
  <c r="H90" i="3"/>
  <c r="G90" i="3" s="1"/>
  <c r="H91" i="3"/>
  <c r="G91" i="3" s="1"/>
  <c r="H92" i="3"/>
  <c r="G92" i="3" s="1"/>
  <c r="H93" i="3"/>
  <c r="G93" i="3" s="1"/>
  <c r="H94" i="3"/>
  <c r="G94" i="3" s="1"/>
  <c r="H95" i="3"/>
  <c r="G95" i="3" s="1"/>
  <c r="H96" i="3"/>
  <c r="G96" i="3" s="1"/>
  <c r="H97" i="3"/>
  <c r="G97" i="3" s="1"/>
  <c r="H98" i="3"/>
  <c r="G98" i="3" s="1"/>
  <c r="H99" i="3"/>
  <c r="G99" i="3" s="1"/>
  <c r="H100" i="3"/>
  <c r="G100" i="3" s="1"/>
  <c r="H101" i="3"/>
  <c r="G101" i="3" s="1"/>
  <c r="H102" i="3"/>
  <c r="G102" i="3" s="1"/>
  <c r="H103" i="3"/>
  <c r="H104" i="3"/>
  <c r="G104" i="3" s="1"/>
  <c r="H105" i="3"/>
  <c r="G105" i="3" s="1"/>
  <c r="H106" i="3"/>
  <c r="G106" i="3" s="1"/>
  <c r="H107" i="3"/>
  <c r="G107" i="3" s="1"/>
  <c r="H108" i="3"/>
  <c r="G108" i="3" s="1"/>
  <c r="H109" i="3"/>
  <c r="G109" i="3" s="1"/>
  <c r="H110" i="3"/>
  <c r="G110" i="3" s="1"/>
  <c r="H111" i="3"/>
  <c r="G111" i="3" s="1"/>
  <c r="H112" i="3"/>
  <c r="G112" i="3" s="1"/>
  <c r="H113" i="3"/>
  <c r="H114" i="3"/>
  <c r="G114" i="3" s="1"/>
  <c r="H115" i="3"/>
  <c r="G115" i="3" s="1"/>
  <c r="H116" i="3"/>
  <c r="G116" i="3" s="1"/>
  <c r="H117" i="3"/>
  <c r="G117" i="3" s="1"/>
  <c r="H118" i="3"/>
  <c r="G118" i="3" s="1"/>
  <c r="H119" i="3"/>
  <c r="G119" i="3" s="1"/>
  <c r="H120" i="3"/>
  <c r="G120" i="3" s="1"/>
  <c r="H121" i="3"/>
  <c r="G121" i="3" s="1"/>
  <c r="H122" i="3"/>
  <c r="G122" i="3" s="1"/>
  <c r="H123" i="3"/>
  <c r="H124" i="3"/>
  <c r="G124" i="3" s="1"/>
  <c r="H125" i="3"/>
  <c r="G125" i="3" s="1"/>
  <c r="H126" i="3"/>
  <c r="G126" i="3" s="1"/>
  <c r="H127" i="3"/>
  <c r="G127" i="3" s="1"/>
  <c r="H128" i="3"/>
  <c r="G128" i="3" s="1"/>
  <c r="H129" i="3"/>
  <c r="G129" i="3" s="1"/>
  <c r="H130" i="3"/>
  <c r="G130" i="3" s="1"/>
  <c r="H131" i="3"/>
  <c r="G131" i="3" s="1"/>
  <c r="H132" i="3"/>
  <c r="G132" i="3" s="1"/>
  <c r="H133" i="3"/>
  <c r="G133" i="3" s="1"/>
  <c r="H134" i="3"/>
  <c r="H135" i="3"/>
  <c r="G135" i="3" s="1"/>
  <c r="H136" i="3"/>
  <c r="G136" i="3" s="1"/>
  <c r="H137" i="3"/>
  <c r="G137" i="3" s="1"/>
  <c r="H138" i="3"/>
  <c r="G138" i="3" s="1"/>
  <c r="H139" i="3"/>
  <c r="G139" i="3" s="1"/>
  <c r="H140" i="3"/>
  <c r="G140" i="3" s="1"/>
  <c r="H141" i="3"/>
  <c r="G141" i="3" s="1"/>
  <c r="H142" i="3"/>
  <c r="G142" i="3" s="1"/>
  <c r="H143" i="3"/>
  <c r="G143" i="3" s="1"/>
  <c r="H144" i="3"/>
  <c r="H145" i="3"/>
  <c r="G145" i="3" s="1"/>
  <c r="H146" i="3"/>
  <c r="G146" i="3" s="1"/>
  <c r="H147" i="3"/>
  <c r="G147" i="3" s="1"/>
  <c r="H148" i="3"/>
  <c r="G148" i="3" s="1"/>
  <c r="H149" i="3"/>
  <c r="G149" i="3" s="1"/>
  <c r="H150" i="3"/>
  <c r="G150" i="3" s="1"/>
  <c r="H151" i="3"/>
  <c r="G151" i="3" s="1"/>
  <c r="H152" i="3"/>
  <c r="G152" i="3" s="1"/>
  <c r="H153" i="3"/>
  <c r="G153" i="3" s="1"/>
  <c r="H154" i="3"/>
  <c r="H155" i="3"/>
  <c r="G155" i="3" s="1"/>
  <c r="H156" i="3"/>
  <c r="G156" i="3" s="1"/>
  <c r="H157" i="3"/>
  <c r="G157" i="3" s="1"/>
  <c r="H158" i="3"/>
  <c r="G158" i="3" s="1"/>
  <c r="H159" i="3"/>
  <c r="G159" i="3" s="1"/>
  <c r="H160" i="3"/>
  <c r="G160" i="3" s="1"/>
  <c r="H161" i="3"/>
  <c r="G161" i="3" s="1"/>
  <c r="H162" i="3"/>
  <c r="G162" i="3" s="1"/>
  <c r="H163" i="3"/>
  <c r="G163" i="3" s="1"/>
  <c r="H164" i="3"/>
  <c r="H165" i="3"/>
  <c r="G165" i="3" s="1"/>
  <c r="H166" i="3"/>
  <c r="G166" i="3" s="1"/>
  <c r="H167" i="3"/>
  <c r="G167" i="3" s="1"/>
  <c r="H168" i="3"/>
  <c r="G168" i="3" s="1"/>
  <c r="H169" i="3"/>
  <c r="G169" i="3" s="1"/>
  <c r="H170" i="3"/>
  <c r="G170" i="3" s="1"/>
  <c r="H171" i="3"/>
  <c r="G171" i="3" s="1"/>
  <c r="H172" i="3"/>
  <c r="G172" i="3" s="1"/>
  <c r="H173" i="3"/>
  <c r="G173" i="3" s="1"/>
  <c r="H174" i="3"/>
  <c r="H175" i="3"/>
  <c r="G175" i="3" s="1"/>
  <c r="H176" i="3"/>
  <c r="G176" i="3" s="1"/>
  <c r="H177" i="3"/>
  <c r="G177" i="3" s="1"/>
  <c r="G178" i="3"/>
  <c r="H178" i="3"/>
  <c r="H179" i="3"/>
  <c r="G179" i="3" s="1"/>
  <c r="H180" i="3"/>
  <c r="G180" i="3" s="1"/>
  <c r="H181" i="3"/>
  <c r="G181" i="3" s="1"/>
  <c r="H182" i="3"/>
  <c r="G182" i="3" s="1"/>
  <c r="H183" i="3"/>
  <c r="G183" i="3" s="1"/>
  <c r="H184" i="3"/>
  <c r="G184" i="3" s="1"/>
  <c r="H185" i="3"/>
  <c r="G185" i="3" s="1"/>
  <c r="H186" i="3"/>
  <c r="G186" i="3" s="1"/>
  <c r="H187" i="3"/>
  <c r="G187" i="3" s="1"/>
  <c r="H188" i="3"/>
  <c r="G188" i="3" s="1"/>
  <c r="H189" i="3"/>
  <c r="G189" i="3" s="1"/>
  <c r="H190" i="3"/>
  <c r="G190" i="3" s="1"/>
  <c r="H191" i="3"/>
  <c r="G191" i="3" s="1"/>
  <c r="H192" i="3"/>
  <c r="G192" i="3" s="1"/>
  <c r="H193" i="3"/>
  <c r="H194" i="3"/>
  <c r="G194" i="3" s="1"/>
  <c r="H195" i="3"/>
  <c r="G195" i="3" s="1"/>
  <c r="H196" i="3"/>
  <c r="G196" i="3" s="1"/>
  <c r="H197" i="3"/>
  <c r="G197" i="3" s="1"/>
  <c r="H198" i="3"/>
  <c r="G198" i="3" s="1"/>
  <c r="H199" i="3"/>
  <c r="G199" i="3" s="1"/>
  <c r="H200" i="3"/>
  <c r="G200" i="3" s="1"/>
  <c r="H201" i="3"/>
  <c r="G201" i="3" s="1"/>
  <c r="H202" i="3"/>
  <c r="G202" i="3" s="1"/>
  <c r="H203" i="3"/>
  <c r="H204" i="3"/>
  <c r="G204" i="3" s="1"/>
  <c r="H205" i="3"/>
  <c r="G205" i="3" s="1"/>
  <c r="H206" i="3"/>
  <c r="G206" i="3" s="1"/>
  <c r="H207" i="3"/>
  <c r="G207" i="3" s="1"/>
  <c r="H208" i="3"/>
  <c r="G208" i="3" s="1"/>
  <c r="H209" i="3"/>
  <c r="G209" i="3" s="1"/>
  <c r="H210" i="3"/>
  <c r="G210" i="3" s="1"/>
  <c r="H211" i="3"/>
  <c r="G211" i="3" s="1"/>
  <c r="H212" i="3"/>
  <c r="G212" i="3" s="1"/>
  <c r="H213" i="3"/>
  <c r="G213" i="3" s="1"/>
  <c r="H214" i="3"/>
  <c r="G214" i="3" s="1"/>
  <c r="H215" i="3"/>
  <c r="G215" i="3" s="1"/>
  <c r="H216" i="3"/>
  <c r="G216" i="3" s="1"/>
  <c r="H217" i="3"/>
  <c r="G217" i="3" s="1"/>
  <c r="H218" i="3"/>
  <c r="G218" i="3" s="1"/>
  <c r="H219" i="3"/>
  <c r="G219" i="3" s="1"/>
  <c r="H220" i="3"/>
  <c r="G220" i="3" s="1"/>
  <c r="H221" i="3"/>
  <c r="G221" i="3" s="1"/>
  <c r="H222" i="3"/>
  <c r="G222" i="3" s="1"/>
  <c r="H223" i="3"/>
  <c r="H224" i="3"/>
  <c r="G224" i="3" s="1"/>
  <c r="H225" i="3"/>
  <c r="G225" i="3" s="1"/>
  <c r="H226" i="3"/>
  <c r="G226" i="3" s="1"/>
  <c r="H227" i="3"/>
  <c r="G227" i="3" s="1"/>
  <c r="H228" i="3"/>
  <c r="G228" i="3" s="1"/>
  <c r="H229" i="3"/>
  <c r="G229" i="3" s="1"/>
  <c r="H230" i="3"/>
  <c r="G230" i="3" s="1"/>
  <c r="H231" i="3"/>
  <c r="G231" i="3" s="1"/>
  <c r="H232" i="3"/>
  <c r="G232" i="3" s="1"/>
  <c r="H233" i="3"/>
  <c r="H234" i="3"/>
  <c r="G234" i="3" s="1"/>
  <c r="H235" i="3"/>
  <c r="G235" i="3" s="1"/>
  <c r="H236" i="3"/>
  <c r="G236" i="3" s="1"/>
  <c r="H237" i="3"/>
  <c r="G237" i="3" s="1"/>
  <c r="H238" i="3"/>
  <c r="G238" i="3" s="1"/>
  <c r="H239" i="3"/>
  <c r="G239" i="3" s="1"/>
  <c r="H240" i="3"/>
  <c r="G240" i="3" s="1"/>
  <c r="H241" i="3"/>
  <c r="G241" i="3" s="1"/>
  <c r="H242" i="3"/>
  <c r="G242" i="3" s="1"/>
  <c r="H243" i="3"/>
  <c r="H244" i="3"/>
  <c r="G244" i="3" s="1"/>
  <c r="H245" i="3"/>
  <c r="G245" i="3" s="1"/>
  <c r="H246" i="3"/>
  <c r="G246" i="3" s="1"/>
  <c r="H247" i="3"/>
  <c r="G247" i="3" s="1"/>
  <c r="H248" i="3"/>
  <c r="G248" i="3" s="1"/>
  <c r="H249" i="3"/>
  <c r="G249" i="3" s="1"/>
  <c r="H250" i="3"/>
  <c r="G250" i="3" s="1"/>
  <c r="H251" i="3"/>
  <c r="G251" i="3" s="1"/>
  <c r="H252" i="3"/>
  <c r="G252" i="3" s="1"/>
  <c r="H253" i="3"/>
  <c r="H254" i="3"/>
  <c r="G254" i="3" s="1"/>
  <c r="H255" i="3"/>
  <c r="G255" i="3" s="1"/>
  <c r="H256" i="3"/>
  <c r="G256" i="3" s="1"/>
  <c r="H257" i="3"/>
  <c r="G257" i="3" s="1"/>
  <c r="H258" i="3"/>
  <c r="G258" i="3" s="1"/>
  <c r="H259" i="3"/>
  <c r="G259" i="3" s="1"/>
  <c r="H260" i="3"/>
  <c r="G260" i="3" s="1"/>
  <c r="H261" i="3"/>
  <c r="G261" i="3" s="1"/>
  <c r="H262" i="3"/>
  <c r="G262" i="3" s="1"/>
  <c r="H263" i="3"/>
  <c r="G263" i="3" s="1"/>
  <c r="H264" i="3"/>
  <c r="G264" i="3" s="1"/>
  <c r="H265" i="3"/>
  <c r="G265" i="3" s="1"/>
  <c r="H266" i="3"/>
  <c r="G266" i="3" s="1"/>
  <c r="H267" i="3"/>
  <c r="G267" i="3" s="1"/>
  <c r="H268" i="3"/>
  <c r="G268" i="3" s="1"/>
  <c r="H269" i="3"/>
  <c r="G269" i="3" s="1"/>
  <c r="H270" i="3"/>
  <c r="G270" i="3" s="1"/>
  <c r="H271" i="3"/>
  <c r="H272" i="3"/>
  <c r="G272" i="3" s="1"/>
  <c r="H273" i="3"/>
  <c r="G273" i="3" s="1"/>
  <c r="H274" i="3"/>
  <c r="G274" i="3" s="1"/>
  <c r="H275" i="3"/>
  <c r="G275" i="3" s="1"/>
  <c r="H276" i="3"/>
  <c r="G276" i="3" s="1"/>
  <c r="H277" i="3"/>
  <c r="G277" i="3" s="1"/>
  <c r="H278" i="3"/>
  <c r="G278" i="3" s="1"/>
  <c r="H279" i="3"/>
  <c r="G279" i="3" s="1"/>
  <c r="H280" i="3"/>
  <c r="G280" i="3" s="1"/>
  <c r="H281" i="3"/>
  <c r="G281" i="3" s="1"/>
  <c r="H282" i="3"/>
  <c r="G282" i="3" s="1"/>
  <c r="H283" i="3"/>
  <c r="G283" i="3" s="1"/>
  <c r="H284" i="3"/>
  <c r="H285" i="3"/>
  <c r="G285" i="3" s="1"/>
  <c r="H286" i="3"/>
  <c r="G286" i="3" s="1"/>
  <c r="H287" i="3"/>
  <c r="G287" i="3" s="1"/>
  <c r="H288" i="3"/>
  <c r="G288" i="3" s="1"/>
  <c r="H289" i="3"/>
  <c r="G289" i="3" s="1"/>
  <c r="H290" i="3"/>
  <c r="G290" i="3" s="1"/>
  <c r="H291" i="3"/>
  <c r="G291" i="3" s="1"/>
  <c r="H292" i="3"/>
  <c r="G292" i="3" s="1"/>
  <c r="H293" i="3"/>
  <c r="G293" i="3" s="1"/>
  <c r="H294" i="3"/>
  <c r="H295" i="3"/>
  <c r="G295" i="3" s="1"/>
  <c r="H296" i="3"/>
  <c r="G296" i="3" s="1"/>
  <c r="H297" i="3"/>
  <c r="G297" i="3" s="1"/>
  <c r="H298" i="3"/>
  <c r="G298" i="3" s="1"/>
  <c r="H299" i="3"/>
  <c r="G299" i="3" s="1"/>
  <c r="H300" i="3"/>
  <c r="G300" i="3" s="1"/>
  <c r="H301" i="3"/>
  <c r="G301" i="3" s="1"/>
  <c r="H302" i="3"/>
  <c r="G302" i="3" s="1"/>
  <c r="H303" i="3"/>
  <c r="G303" i="3" s="1"/>
  <c r="H304" i="3"/>
  <c r="H305" i="3"/>
  <c r="G305" i="3" s="1"/>
  <c r="H306" i="3"/>
  <c r="G306" i="3" s="1"/>
  <c r="H307" i="3"/>
  <c r="G307" i="3" s="1"/>
  <c r="H308" i="3"/>
  <c r="G308" i="3" s="1"/>
  <c r="H309" i="3"/>
  <c r="G309" i="3" s="1"/>
  <c r="H310" i="3"/>
  <c r="G310" i="3" s="1"/>
  <c r="H311" i="3"/>
  <c r="G311" i="3" s="1"/>
  <c r="H312" i="3"/>
  <c r="G312" i="3" s="1"/>
  <c r="H313" i="3"/>
  <c r="G313" i="3" s="1"/>
  <c r="H314" i="3"/>
  <c r="G314" i="3" s="1"/>
  <c r="H315" i="3"/>
  <c r="G315" i="3" s="1"/>
  <c r="H316" i="3"/>
  <c r="G316" i="3" s="1"/>
  <c r="H317" i="3"/>
  <c r="G317" i="3" s="1"/>
  <c r="H318" i="3"/>
  <c r="H319" i="3"/>
  <c r="G319" i="3" s="1"/>
  <c r="H320" i="3"/>
  <c r="G320" i="3" s="1"/>
  <c r="H321" i="3"/>
  <c r="G321" i="3" s="1"/>
  <c r="H322" i="3"/>
  <c r="G322" i="3" s="1"/>
  <c r="H323" i="3"/>
  <c r="G323" i="3" s="1"/>
  <c r="H324" i="3"/>
  <c r="G324" i="3" s="1"/>
  <c r="H325" i="3"/>
  <c r="G325" i="3" s="1"/>
  <c r="H326" i="3"/>
  <c r="G326" i="3" s="1"/>
  <c r="H327" i="3"/>
  <c r="G327" i="3" s="1"/>
  <c r="H328" i="3"/>
  <c r="H329" i="3"/>
  <c r="G329" i="3" s="1"/>
  <c r="H330" i="3"/>
  <c r="G330" i="3" s="1"/>
  <c r="H331" i="3"/>
  <c r="G331" i="3" s="1"/>
  <c r="H332" i="3"/>
  <c r="G332" i="3" s="1"/>
  <c r="H333" i="3"/>
  <c r="G333" i="3" s="1"/>
  <c r="H334" i="3"/>
  <c r="G334" i="3" s="1"/>
  <c r="H335" i="3"/>
  <c r="G335" i="3" s="1"/>
  <c r="H336" i="3"/>
  <c r="G336" i="3" s="1"/>
  <c r="H337" i="3"/>
  <c r="G337" i="3" s="1"/>
  <c r="H338" i="3"/>
  <c r="H339" i="3"/>
  <c r="G339" i="3" s="1"/>
  <c r="H340" i="3"/>
  <c r="G340" i="3" s="1"/>
  <c r="H341" i="3"/>
  <c r="G341" i="3" s="1"/>
  <c r="H342" i="3"/>
  <c r="G342" i="3" s="1"/>
  <c r="H343" i="3"/>
  <c r="G343" i="3" s="1"/>
  <c r="H344" i="3"/>
  <c r="G344" i="3" s="1"/>
  <c r="H345" i="3"/>
  <c r="G345" i="3" s="1"/>
  <c r="H346" i="3"/>
  <c r="G346" i="3" s="1"/>
  <c r="G347" i="3"/>
  <c r="H347" i="3"/>
  <c r="H348" i="3"/>
  <c r="G348" i="3" s="1"/>
  <c r="H349" i="3"/>
  <c r="H350" i="3"/>
  <c r="G350" i="3" s="1"/>
  <c r="H351" i="3"/>
  <c r="G351" i="3" s="1"/>
  <c r="H352" i="3"/>
  <c r="G352" i="3" s="1"/>
  <c r="H353" i="3"/>
  <c r="G353" i="3" s="1"/>
  <c r="H354" i="3"/>
  <c r="G354" i="3" s="1"/>
  <c r="H355" i="3"/>
  <c r="G355" i="3" s="1"/>
  <c r="H356" i="3"/>
  <c r="G356" i="3" s="1"/>
  <c r="H357" i="3"/>
  <c r="G357" i="3" s="1"/>
  <c r="H358" i="3"/>
  <c r="G358" i="3" s="1"/>
  <c r="H359" i="3"/>
  <c r="H360" i="3"/>
  <c r="G360" i="3" s="1"/>
  <c r="H361" i="3"/>
  <c r="G361" i="3" s="1"/>
  <c r="H362" i="3"/>
  <c r="G362" i="3" s="1"/>
  <c r="H363" i="3"/>
  <c r="G363" i="3" s="1"/>
  <c r="H364" i="3"/>
  <c r="G364" i="3" s="1"/>
  <c r="H365" i="3"/>
  <c r="G365" i="3" s="1"/>
  <c r="H366" i="3"/>
  <c r="G366" i="3" s="1"/>
  <c r="H367" i="3"/>
  <c r="G367" i="3" s="1"/>
  <c r="H368" i="3"/>
  <c r="G368" i="3" s="1"/>
  <c r="H369" i="3"/>
  <c r="H370" i="3"/>
  <c r="G370" i="3" s="1"/>
  <c r="H371" i="3"/>
  <c r="G371" i="3" s="1"/>
  <c r="H372" i="3"/>
  <c r="G372" i="3" s="1"/>
  <c r="H373" i="3"/>
  <c r="G373" i="3" s="1"/>
  <c r="H374" i="3"/>
  <c r="G374" i="3" s="1"/>
  <c r="H375" i="3"/>
  <c r="G375" i="3" s="1"/>
  <c r="H376" i="3"/>
  <c r="G376" i="3" s="1"/>
  <c r="H377" i="3"/>
  <c r="G377" i="3" s="1"/>
  <c r="H378" i="3"/>
  <c r="G378" i="3" s="1"/>
  <c r="H379" i="3"/>
  <c r="H380" i="3"/>
  <c r="G380" i="3" s="1"/>
  <c r="H381" i="3"/>
  <c r="G381" i="3" s="1"/>
  <c r="H382" i="3"/>
  <c r="G382" i="3" s="1"/>
  <c r="H383" i="3"/>
  <c r="G383" i="3" s="1"/>
  <c r="H384" i="3"/>
  <c r="G384" i="3" s="1"/>
  <c r="H385" i="3"/>
  <c r="G385" i="3" s="1"/>
  <c r="H386" i="3"/>
  <c r="G386" i="3" s="1"/>
  <c r="H387" i="3"/>
  <c r="G387" i="3" s="1"/>
  <c r="H388" i="3"/>
  <c r="G388" i="3" s="1"/>
  <c r="H389" i="3"/>
  <c r="H390" i="3"/>
  <c r="G390" i="3" s="1"/>
  <c r="H391" i="3"/>
  <c r="G391" i="3" s="1"/>
  <c r="H392" i="3"/>
  <c r="G392" i="3" s="1"/>
  <c r="H393" i="3"/>
  <c r="G393" i="3" s="1"/>
  <c r="H394" i="3"/>
  <c r="G394" i="3" s="1"/>
  <c r="H395" i="3"/>
  <c r="G395" i="3" s="1"/>
  <c r="H396" i="3"/>
  <c r="G396" i="3" s="1"/>
  <c r="H397" i="3"/>
  <c r="G397" i="3" s="1"/>
  <c r="H398" i="3"/>
  <c r="G398" i="3" s="1"/>
  <c r="H399" i="3"/>
  <c r="H400" i="3"/>
  <c r="G400" i="3" s="1"/>
  <c r="H401" i="3"/>
  <c r="G401" i="3" s="1"/>
  <c r="H402" i="3"/>
  <c r="G402" i="3" s="1"/>
  <c r="H403" i="3"/>
  <c r="G403" i="3" s="1"/>
  <c r="H404" i="3"/>
  <c r="G404" i="3" s="1"/>
  <c r="H405" i="3"/>
  <c r="G405" i="3" s="1"/>
  <c r="H406" i="3"/>
  <c r="G406" i="3" s="1"/>
  <c r="H407" i="3"/>
  <c r="G407" i="3" s="1"/>
  <c r="H408" i="3"/>
  <c r="G408" i="3" s="1"/>
  <c r="H409" i="3"/>
  <c r="G409" i="3" s="1"/>
  <c r="H410" i="3"/>
  <c r="G410" i="3" s="1"/>
  <c r="H411" i="3"/>
  <c r="G411" i="3" s="1"/>
  <c r="H412" i="3"/>
  <c r="G412" i="3" s="1"/>
  <c r="H413" i="3"/>
  <c r="G413" i="3" s="1"/>
  <c r="H414" i="3"/>
  <c r="G414" i="3" s="1"/>
  <c r="H415" i="3"/>
  <c r="G415" i="3" s="1"/>
  <c r="H416" i="3"/>
  <c r="H417" i="3"/>
  <c r="G417" i="3" s="1"/>
  <c r="H418" i="3"/>
  <c r="G418" i="3" s="1"/>
  <c r="H419" i="3"/>
  <c r="G419" i="3" s="1"/>
  <c r="H420" i="3"/>
  <c r="G420" i="3" s="1"/>
  <c r="H421" i="3"/>
  <c r="G421" i="3" s="1"/>
  <c r="H422" i="3"/>
  <c r="G422" i="3" s="1"/>
  <c r="H423" i="3"/>
  <c r="G423" i="3" s="1"/>
  <c r="H424" i="3"/>
  <c r="G424" i="3" s="1"/>
  <c r="H425" i="3"/>
  <c r="G425" i="3" s="1"/>
  <c r="H426" i="3"/>
  <c r="H427" i="3"/>
  <c r="G427" i="3" s="1"/>
  <c r="H428" i="3"/>
  <c r="G428" i="3" s="1"/>
  <c r="H429" i="3"/>
  <c r="G429" i="3" s="1"/>
  <c r="H430" i="3"/>
  <c r="G430" i="3" s="1"/>
  <c r="H431" i="3"/>
  <c r="G431" i="3" s="1"/>
  <c r="H432" i="3"/>
  <c r="G432" i="3" s="1"/>
  <c r="H433" i="3"/>
  <c r="G433" i="3" s="1"/>
  <c r="H434" i="3"/>
  <c r="G434" i="3" s="1"/>
  <c r="H435" i="3"/>
  <c r="G435" i="3" s="1"/>
  <c r="H436" i="3"/>
  <c r="H437" i="3"/>
  <c r="G437" i="3" s="1"/>
  <c r="H438" i="3"/>
  <c r="G438" i="3" s="1"/>
  <c r="H439" i="3"/>
  <c r="G439" i="3" s="1"/>
  <c r="H440" i="3"/>
  <c r="G440" i="3" s="1"/>
  <c r="H441" i="3"/>
  <c r="G441" i="3" s="1"/>
  <c r="H442" i="3"/>
  <c r="G442" i="3" s="1"/>
  <c r="H443" i="3"/>
  <c r="G443" i="3" s="1"/>
  <c r="H444" i="3"/>
  <c r="G444" i="3" s="1"/>
  <c r="H445" i="3"/>
  <c r="G445" i="3" s="1"/>
  <c r="H446" i="3"/>
  <c r="H447" i="3"/>
  <c r="G447" i="3" s="1"/>
  <c r="H448" i="3"/>
  <c r="G448" i="3" s="1"/>
  <c r="H449" i="3"/>
  <c r="G449" i="3" s="1"/>
  <c r="H450" i="3"/>
  <c r="G450" i="3" s="1"/>
  <c r="H451" i="3"/>
  <c r="G451" i="3" s="1"/>
  <c r="H452" i="3"/>
  <c r="G452" i="3" s="1"/>
  <c r="H453" i="3"/>
  <c r="G453" i="3" s="1"/>
  <c r="H454" i="3"/>
  <c r="G454" i="3" s="1"/>
  <c r="H455" i="3"/>
  <c r="G455" i="3" s="1"/>
  <c r="H456" i="3"/>
  <c r="H457" i="3"/>
  <c r="G457" i="3" s="1"/>
  <c r="H458" i="3"/>
  <c r="G458" i="3" s="1"/>
  <c r="H459" i="3"/>
  <c r="G459" i="3" s="1"/>
  <c r="H460" i="3"/>
  <c r="G460" i="3" s="1"/>
  <c r="H461" i="3"/>
  <c r="G461" i="3" s="1"/>
  <c r="H462" i="3"/>
  <c r="G462" i="3" s="1"/>
  <c r="H463" i="3"/>
  <c r="G463" i="3" s="1"/>
  <c r="H464" i="3"/>
  <c r="G464" i="3" s="1"/>
  <c r="H465" i="3"/>
  <c r="G465" i="3" s="1"/>
  <c r="H466" i="3"/>
  <c r="H467" i="3"/>
  <c r="G467" i="3" s="1"/>
  <c r="H468" i="3"/>
  <c r="G468" i="3" s="1"/>
  <c r="H469" i="3"/>
  <c r="G469" i="3" s="1"/>
  <c r="H470" i="3"/>
  <c r="G470" i="3" s="1"/>
  <c r="H471" i="3"/>
  <c r="G471" i="3" s="1"/>
  <c r="H472" i="3"/>
  <c r="G472" i="3" s="1"/>
  <c r="H473" i="3"/>
  <c r="G473" i="3" s="1"/>
  <c r="H474" i="3"/>
  <c r="G474" i="3" s="1"/>
  <c r="H475" i="3"/>
  <c r="G475" i="3" s="1"/>
  <c r="H476" i="3"/>
  <c r="H477" i="3"/>
  <c r="G477" i="3" s="1"/>
  <c r="H478" i="3"/>
  <c r="G478" i="3" s="1"/>
  <c r="H479" i="3"/>
  <c r="G479" i="3" s="1"/>
  <c r="H480" i="3"/>
  <c r="G480" i="3" s="1"/>
  <c r="H481" i="3"/>
  <c r="G481" i="3" s="1"/>
  <c r="H482" i="3"/>
  <c r="G482" i="3" s="1"/>
  <c r="H483" i="3"/>
  <c r="G483" i="3" s="1"/>
  <c r="H484" i="3"/>
  <c r="G484" i="3" s="1"/>
  <c r="H485" i="3"/>
  <c r="G485" i="3" s="1"/>
  <c r="H486" i="3"/>
  <c r="H487" i="3"/>
  <c r="G487" i="3" s="1"/>
  <c r="H488" i="3"/>
  <c r="G488" i="3" s="1"/>
  <c r="H489" i="3"/>
  <c r="G489" i="3" s="1"/>
  <c r="H490" i="3"/>
  <c r="G490" i="3" s="1"/>
  <c r="H491" i="3"/>
  <c r="G491" i="3" s="1"/>
  <c r="H492" i="3"/>
  <c r="G492" i="3" s="1"/>
  <c r="H493" i="3"/>
  <c r="G493" i="3" s="1"/>
  <c r="H494" i="3"/>
  <c r="G494" i="3" s="1"/>
  <c r="H495" i="3"/>
  <c r="G495" i="3" s="1"/>
  <c r="H496" i="3"/>
  <c r="H497" i="3"/>
  <c r="G497" i="3" s="1"/>
  <c r="H498" i="3"/>
  <c r="G498" i="3" s="1"/>
  <c r="H499" i="3"/>
  <c r="G499" i="3" s="1"/>
  <c r="H500" i="3"/>
  <c r="G500" i="3" s="1"/>
  <c r="H501" i="3"/>
  <c r="G501" i="3" s="1"/>
  <c r="H502" i="3"/>
  <c r="G502" i="3" s="1"/>
  <c r="H503" i="3"/>
  <c r="G503" i="3" s="1"/>
  <c r="H504" i="3"/>
  <c r="G504" i="3" s="1"/>
  <c r="H505" i="3"/>
  <c r="G505" i="3" s="1"/>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G558" i="3" s="1"/>
  <c r="H559" i="3"/>
  <c r="G559" i="3" s="1"/>
  <c r="H560" i="3"/>
  <c r="G560" i="3" s="1"/>
  <c r="H561" i="3"/>
  <c r="G561" i="3" s="1"/>
  <c r="H562" i="3"/>
  <c r="G562" i="3" s="1"/>
  <c r="H563" i="3"/>
  <c r="G563" i="3" s="1"/>
  <c r="H564" i="3"/>
  <c r="G564" i="3" s="1"/>
  <c r="H565" i="3"/>
  <c r="G565" i="3" s="1"/>
  <c r="H566" i="3"/>
  <c r="G566" i="3" s="1"/>
  <c r="H567" i="3"/>
  <c r="G567" i="3" s="1"/>
  <c r="H568" i="3"/>
  <c r="H569" i="3"/>
  <c r="G569" i="3" s="1"/>
  <c r="H570" i="3"/>
  <c r="G570" i="3" s="1"/>
  <c r="H571" i="3"/>
  <c r="G571" i="3" s="1"/>
  <c r="H572" i="3"/>
  <c r="G572" i="3" s="1"/>
  <c r="H573" i="3"/>
  <c r="G573" i="3" s="1"/>
  <c r="H574" i="3"/>
  <c r="G574" i="3" s="1"/>
  <c r="H575" i="3"/>
  <c r="G575" i="3" s="1"/>
  <c r="H576" i="3"/>
  <c r="G576" i="3" s="1"/>
  <c r="H577" i="3"/>
  <c r="G577" i="3" s="1"/>
  <c r="H578" i="3"/>
  <c r="G578" i="3" s="1"/>
  <c r="H579" i="3"/>
  <c r="G579" i="3" s="1"/>
  <c r="H580" i="3"/>
  <c r="G580" i="3" s="1"/>
  <c r="H581" i="3"/>
  <c r="G581" i="3" s="1"/>
  <c r="H582" i="3"/>
  <c r="G582" i="3" s="1"/>
  <c r="H583" i="3"/>
  <c r="G583" i="3" s="1"/>
  <c r="H584" i="3"/>
  <c r="G584" i="3" s="1"/>
  <c r="H585" i="3"/>
  <c r="G585" i="3" s="1"/>
  <c r="H586" i="3"/>
  <c r="H587" i="3"/>
  <c r="G587" i="3" s="1"/>
  <c r="H588" i="3"/>
  <c r="G588" i="3" s="1"/>
  <c r="H589" i="3"/>
  <c r="G589" i="3" s="1"/>
  <c r="H590" i="3"/>
  <c r="G590" i="3" s="1"/>
  <c r="H591" i="3"/>
  <c r="G591" i="3" s="1"/>
  <c r="H592" i="3"/>
  <c r="G592" i="3" s="1"/>
  <c r="H593" i="3"/>
  <c r="G593" i="3" s="1"/>
  <c r="H594" i="3"/>
  <c r="G594" i="3" s="1"/>
  <c r="H595" i="3"/>
  <c r="G595" i="3" s="1"/>
  <c r="H596" i="3"/>
  <c r="H597" i="3"/>
  <c r="G597" i="3" s="1"/>
  <c r="H598" i="3"/>
  <c r="G598" i="3" s="1"/>
  <c r="H599" i="3"/>
  <c r="G599" i="3" s="1"/>
  <c r="H600" i="3"/>
  <c r="G600" i="3" s="1"/>
  <c r="H601" i="3"/>
  <c r="G601" i="3" s="1"/>
  <c r="H602" i="3"/>
  <c r="G602" i="3" s="1"/>
  <c r="H603" i="3"/>
  <c r="G603" i="3" s="1"/>
  <c r="H604" i="3"/>
  <c r="G604" i="3" s="1"/>
  <c r="H605" i="3"/>
  <c r="G605" i="3" s="1"/>
  <c r="H606" i="3"/>
  <c r="H607" i="3"/>
  <c r="G607" i="3" s="1"/>
  <c r="H608" i="3"/>
  <c r="G608" i="3" s="1"/>
  <c r="H609" i="3"/>
  <c r="G609" i="3" s="1"/>
  <c r="H610" i="3"/>
  <c r="G610" i="3" s="1"/>
  <c r="H611" i="3"/>
  <c r="G611" i="3" s="1"/>
  <c r="H612" i="3"/>
  <c r="G612" i="3" s="1"/>
  <c r="H613" i="3"/>
  <c r="G613" i="3" s="1"/>
  <c r="H614" i="3"/>
  <c r="G614" i="3" s="1"/>
  <c r="H615" i="3"/>
  <c r="G615" i="3" s="1"/>
  <c r="H616" i="3"/>
  <c r="H617" i="3"/>
  <c r="G617" i="3" s="1"/>
  <c r="H618" i="3"/>
  <c r="G618" i="3" s="1"/>
  <c r="H619" i="3"/>
  <c r="G619" i="3" s="1"/>
  <c r="H620" i="3"/>
  <c r="G620" i="3" s="1"/>
  <c r="H621" i="3"/>
  <c r="G621" i="3" s="1"/>
  <c r="H622" i="3"/>
  <c r="G622" i="3" s="1"/>
  <c r="H623" i="3"/>
  <c r="G623" i="3" s="1"/>
  <c r="H624" i="3"/>
  <c r="G624" i="3" s="1"/>
  <c r="H625" i="3"/>
  <c r="G625" i="3" s="1"/>
  <c r="H626" i="3"/>
  <c r="G626" i="3" s="1"/>
  <c r="H627" i="3"/>
  <c r="G627" i="3" s="1"/>
  <c r="H628" i="3"/>
  <c r="G628" i="3" s="1"/>
  <c r="H629" i="3"/>
  <c r="G629" i="3" s="1"/>
  <c r="H630" i="3"/>
  <c r="G630" i="3" s="1"/>
  <c r="H631" i="3"/>
  <c r="G631" i="3" s="1"/>
  <c r="H632" i="3"/>
  <c r="G632" i="3" s="1"/>
  <c r="H633" i="3"/>
  <c r="G633" i="3" s="1"/>
  <c r="H634" i="3"/>
  <c r="G634" i="3" s="1"/>
  <c r="H635" i="3"/>
  <c r="H636" i="3"/>
  <c r="G636" i="3" s="1"/>
  <c r="H637" i="3"/>
  <c r="G637" i="3" s="1"/>
  <c r="H638" i="3"/>
  <c r="G638" i="3" s="1"/>
  <c r="H639" i="3"/>
  <c r="G639" i="3" s="1"/>
  <c r="H640" i="3"/>
  <c r="G640" i="3" s="1"/>
  <c r="H641" i="3"/>
  <c r="G641" i="3" s="1"/>
  <c r="H642" i="3"/>
  <c r="G642" i="3" s="1"/>
  <c r="H643" i="3"/>
  <c r="G643" i="3" s="1"/>
  <c r="H644" i="3"/>
  <c r="G644" i="3" s="1"/>
  <c r="H645" i="3"/>
  <c r="G645" i="3" s="1"/>
  <c r="H646" i="3"/>
  <c r="H647" i="3"/>
  <c r="G647" i="3" s="1"/>
  <c r="H648" i="3"/>
  <c r="G648" i="3" s="1"/>
  <c r="H649" i="3"/>
  <c r="G649" i="3" s="1"/>
  <c r="H650" i="3"/>
  <c r="G650" i="3" s="1"/>
  <c r="H651" i="3"/>
  <c r="G651" i="3" s="1"/>
  <c r="H652" i="3"/>
  <c r="G652" i="3" s="1"/>
  <c r="H653" i="3"/>
  <c r="G653" i="3" s="1"/>
  <c r="H654" i="3"/>
  <c r="G654" i="3" s="1"/>
  <c r="H655" i="3"/>
  <c r="G655" i="3" s="1"/>
  <c r="H656" i="3"/>
  <c r="G656" i="3" s="1"/>
  <c r="H657" i="3"/>
  <c r="G657" i="3" s="1"/>
  <c r="H658" i="3"/>
  <c r="G658" i="3" s="1"/>
  <c r="H659" i="3"/>
  <c r="G659" i="3" s="1"/>
  <c r="H660" i="3"/>
  <c r="G660" i="3" s="1"/>
  <c r="H661" i="3"/>
  <c r="H662" i="3"/>
  <c r="G662" i="3" s="1"/>
  <c r="H663" i="3"/>
  <c r="G663" i="3" s="1"/>
  <c r="H664" i="3"/>
  <c r="G664" i="3" s="1"/>
  <c r="H665" i="3"/>
  <c r="G665" i="3" s="1"/>
  <c r="H666" i="3"/>
  <c r="G666" i="3" s="1"/>
  <c r="H667" i="3"/>
  <c r="G667" i="3" s="1"/>
  <c r="H668" i="3"/>
  <c r="G668" i="3" s="1"/>
  <c r="H669" i="3"/>
  <c r="G669" i="3" s="1"/>
  <c r="H670" i="3"/>
  <c r="G670" i="3" s="1"/>
  <c r="H671" i="3"/>
  <c r="H672" i="3"/>
  <c r="G672" i="3" s="1"/>
  <c r="H673" i="3"/>
  <c r="G673" i="3" s="1"/>
  <c r="H674" i="3"/>
  <c r="G674" i="3" s="1"/>
  <c r="H675" i="3"/>
  <c r="G675" i="3" s="1"/>
  <c r="H676" i="3"/>
  <c r="G676" i="3" s="1"/>
  <c r="H677" i="3"/>
  <c r="G677" i="3" s="1"/>
  <c r="H678" i="3"/>
  <c r="G678" i="3" s="1"/>
  <c r="H679" i="3"/>
  <c r="G679" i="3" s="1"/>
  <c r="H680" i="3"/>
  <c r="G680" i="3" s="1"/>
  <c r="H681" i="3"/>
  <c r="G681" i="3" s="1"/>
  <c r="H682" i="3"/>
  <c r="G682" i="3" s="1"/>
  <c r="H683" i="3"/>
  <c r="G683" i="3" s="1"/>
  <c r="H684" i="3"/>
  <c r="H685" i="3"/>
  <c r="G685" i="3" s="1"/>
  <c r="H686" i="3"/>
  <c r="G686" i="3" s="1"/>
  <c r="H687" i="3"/>
  <c r="G687" i="3" s="1"/>
  <c r="H688" i="3"/>
  <c r="G688" i="3" s="1"/>
  <c r="H689" i="3"/>
  <c r="G689" i="3" s="1"/>
  <c r="H690" i="3"/>
  <c r="G690" i="3" s="1"/>
  <c r="H691" i="3"/>
  <c r="G691" i="3" s="1"/>
  <c r="H692" i="3"/>
  <c r="G692" i="3" s="1"/>
  <c r="H693" i="3"/>
  <c r="G693" i="3" s="1"/>
  <c r="H694" i="3"/>
  <c r="H695" i="3"/>
  <c r="G695" i="3" s="1"/>
  <c r="H696" i="3"/>
  <c r="G696" i="3" s="1"/>
  <c r="H697" i="3"/>
  <c r="G697" i="3" s="1"/>
  <c r="H698" i="3"/>
  <c r="G698" i="3" s="1"/>
  <c r="H699" i="3"/>
  <c r="G699" i="3" s="1"/>
  <c r="H700" i="3"/>
  <c r="G700" i="3" s="1"/>
  <c r="H701" i="3"/>
  <c r="G701" i="3" s="1"/>
  <c r="H702" i="3"/>
  <c r="G702" i="3" s="1"/>
  <c r="H703" i="3"/>
  <c r="G703" i="3" s="1"/>
  <c r="H704" i="3"/>
  <c r="G704" i="3" s="1"/>
  <c r="H705" i="3"/>
  <c r="G705" i="3" s="1"/>
  <c r="H706" i="3"/>
  <c r="G706" i="3" s="1"/>
  <c r="H707" i="3"/>
  <c r="G707" i="3" s="1"/>
  <c r="H708" i="3"/>
  <c r="G708" i="3" s="1"/>
  <c r="H709" i="3"/>
  <c r="G709" i="3" s="1"/>
  <c r="H710" i="3"/>
  <c r="G710" i="3" s="1"/>
  <c r="H711" i="3"/>
  <c r="G711" i="3" s="1"/>
  <c r="H712" i="3"/>
  <c r="G712" i="3" s="1"/>
  <c r="H713" i="3"/>
  <c r="G713" i="3" s="1"/>
  <c r="H714" i="3"/>
  <c r="G714" i="3" s="1"/>
  <c r="H715" i="3"/>
  <c r="G715" i="3" s="1"/>
  <c r="H716" i="3"/>
  <c r="G716" i="3" s="1"/>
  <c r="H717" i="3"/>
  <c r="H718" i="3"/>
  <c r="G718" i="3" s="1"/>
  <c r="H719" i="3"/>
  <c r="G719" i="3" s="1"/>
  <c r="H720" i="3"/>
  <c r="G720" i="3" s="1"/>
  <c r="H721" i="3"/>
  <c r="G721" i="3" s="1"/>
  <c r="H722" i="3"/>
  <c r="G722" i="3" s="1"/>
  <c r="H723" i="3"/>
  <c r="G723" i="3" s="1"/>
  <c r="H724" i="3"/>
  <c r="G724" i="3" s="1"/>
  <c r="H725" i="3"/>
  <c r="G725" i="3" s="1"/>
  <c r="H726" i="3"/>
  <c r="G726" i="3" s="1"/>
  <c r="H727" i="3"/>
  <c r="G727" i="3" s="1"/>
  <c r="H728" i="3"/>
  <c r="G728" i="3" s="1"/>
  <c r="H729" i="3"/>
  <c r="H730" i="3"/>
  <c r="G730" i="3" s="1"/>
  <c r="H731" i="3"/>
  <c r="G731" i="3" s="1"/>
  <c r="H732" i="3"/>
  <c r="G732" i="3" s="1"/>
  <c r="H733" i="3"/>
  <c r="G733" i="3" s="1"/>
  <c r="H734" i="3"/>
  <c r="G734" i="3" s="1"/>
  <c r="H735" i="3"/>
  <c r="G735" i="3" s="1"/>
  <c r="H736" i="3"/>
  <c r="G736" i="3" s="1"/>
  <c r="H737" i="3"/>
  <c r="G737" i="3" s="1"/>
  <c r="H738" i="3"/>
  <c r="G738" i="3" s="1"/>
  <c r="H739" i="3"/>
  <c r="G739" i="3" s="1"/>
  <c r="H740" i="3"/>
  <c r="G740" i="3" s="1"/>
  <c r="H741" i="3"/>
  <c r="G741" i="3" s="1"/>
  <c r="H742" i="3"/>
  <c r="G742" i="3" s="1"/>
  <c r="H743" i="3"/>
  <c r="G743" i="3" s="1"/>
  <c r="H744" i="3"/>
  <c r="G744" i="3" s="1"/>
  <c r="H745" i="3"/>
  <c r="G745" i="3" s="1"/>
  <c r="H746" i="3"/>
  <c r="G746" i="3" s="1"/>
  <c r="H747" i="3"/>
  <c r="H748" i="3"/>
  <c r="G748" i="3" s="1"/>
  <c r="H749" i="3"/>
  <c r="G749" i="3" s="1"/>
  <c r="H750" i="3"/>
  <c r="G750" i="3" s="1"/>
  <c r="H751" i="3"/>
  <c r="G751" i="3" s="1"/>
  <c r="H752" i="3"/>
  <c r="G752" i="3" s="1"/>
  <c r="H753" i="3"/>
  <c r="G753" i="3" s="1"/>
  <c r="H754" i="3"/>
  <c r="G754" i="3" s="1"/>
  <c r="H755" i="3"/>
  <c r="G755" i="3" s="1"/>
  <c r="H756" i="3"/>
  <c r="G756" i="3" s="1"/>
  <c r="H757" i="3"/>
  <c r="H758" i="3"/>
  <c r="G758" i="3" s="1"/>
  <c r="H759" i="3"/>
  <c r="G759" i="3" s="1"/>
  <c r="H760" i="3"/>
  <c r="G760" i="3" s="1"/>
  <c r="H761" i="3"/>
  <c r="G761" i="3" s="1"/>
  <c r="H762" i="3"/>
  <c r="G762" i="3" s="1"/>
  <c r="H763" i="3"/>
  <c r="G763" i="3" s="1"/>
  <c r="H764" i="3"/>
  <c r="G764" i="3" s="1"/>
  <c r="H765" i="3"/>
  <c r="G765" i="3" s="1"/>
  <c r="H766" i="3"/>
  <c r="G766" i="3" s="1"/>
  <c r="H767" i="3"/>
  <c r="H768" i="3"/>
  <c r="G768" i="3" s="1"/>
  <c r="H769" i="3"/>
  <c r="G769" i="3" s="1"/>
  <c r="H770" i="3"/>
  <c r="G770" i="3" s="1"/>
  <c r="H771" i="3"/>
  <c r="G771" i="3" s="1"/>
  <c r="H772" i="3"/>
  <c r="G772" i="3" s="1"/>
  <c r="H773" i="3"/>
  <c r="G773" i="3" s="1"/>
  <c r="H774" i="3"/>
  <c r="G774" i="3" s="1"/>
  <c r="H775" i="3"/>
  <c r="G775" i="3" s="1"/>
  <c r="H776" i="3"/>
  <c r="G776" i="3" s="1"/>
  <c r="H777" i="3"/>
  <c r="H778" i="3"/>
  <c r="G778" i="3" s="1"/>
  <c r="H779" i="3"/>
  <c r="G779" i="3" s="1"/>
  <c r="H780" i="3"/>
  <c r="G780" i="3" s="1"/>
  <c r="H781" i="3"/>
  <c r="G781" i="3" s="1"/>
  <c r="H782" i="3"/>
  <c r="G782" i="3" s="1"/>
  <c r="H783" i="3"/>
  <c r="G783" i="3" s="1"/>
  <c r="H784" i="3"/>
  <c r="G784" i="3" s="1"/>
  <c r="H785" i="3"/>
  <c r="G785" i="3" s="1"/>
  <c r="B507" i="3"/>
  <c r="B508" i="3" s="1"/>
  <c r="B509" i="3" s="1"/>
  <c r="B510" i="3" s="1"/>
  <c r="B511" i="3" s="1"/>
  <c r="B512" i="3" s="1"/>
  <c r="B513" i="3" s="1"/>
  <c r="B514" i="3" s="1"/>
  <c r="B515" i="3" s="1"/>
  <c r="B516" i="3" s="1"/>
  <c r="B517" i="3" s="1"/>
  <c r="B518" i="3" s="1"/>
  <c r="B519" i="3" s="1"/>
  <c r="B520" i="3" s="1"/>
  <c r="B521" i="3" s="1"/>
  <c r="B522" i="3" s="1"/>
  <c r="B523" i="3" s="1"/>
  <c r="B524" i="3" s="1"/>
  <c r="B525" i="3" s="1"/>
  <c r="B526" i="3" s="1"/>
  <c r="B527" i="3" s="1"/>
  <c r="B528" i="3" s="1"/>
  <c r="B529" i="3" s="1"/>
  <c r="B530" i="3" s="1"/>
  <c r="B531" i="3" s="1"/>
  <c r="B532" i="3" s="1"/>
  <c r="B533" i="3" s="1"/>
  <c r="B534" i="3" s="1"/>
  <c r="B535" i="3" s="1"/>
  <c r="B536" i="3" s="1"/>
  <c r="B537" i="3" s="1"/>
  <c r="B538" i="3" s="1"/>
  <c r="B539" i="3" s="1"/>
  <c r="B540" i="3" s="1"/>
  <c r="B541" i="3" s="1"/>
  <c r="B542" i="3" s="1"/>
  <c r="B543" i="3" s="1"/>
  <c r="B544" i="3" s="1"/>
  <c r="B545" i="3" s="1"/>
  <c r="B546" i="3" s="1"/>
  <c r="B547" i="3" s="1"/>
  <c r="B548" i="3" s="1"/>
  <c r="B549" i="3" s="1"/>
  <c r="B550" i="3" s="1"/>
  <c r="B551" i="3" s="1"/>
  <c r="B552" i="3" s="1"/>
  <c r="B553" i="3" s="1"/>
  <c r="B554" i="3" s="1"/>
  <c r="B555" i="3" s="1"/>
  <c r="B556" i="3" s="1"/>
  <c r="B557" i="3" s="1"/>
  <c r="K387" i="1"/>
  <c r="E332" i="1" l="1"/>
  <c r="E42" i="1"/>
  <c r="D332" i="1"/>
  <c r="F332" i="1" s="1"/>
  <c r="E287" i="1"/>
  <c r="D30" i="1"/>
  <c r="F30" i="1" s="1"/>
  <c r="O114" i="16"/>
  <c r="O116" i="16" s="1"/>
  <c r="O314" i="12"/>
  <c r="L278" i="12" s="1"/>
  <c r="O278" i="12" s="1"/>
  <c r="O283" i="12" s="1"/>
  <c r="O758" i="12"/>
  <c r="L720" i="12" s="1"/>
  <c r="O720" i="12" s="1"/>
  <c r="O725" i="12" s="1"/>
  <c r="O241" i="26"/>
  <c r="O243" i="26" s="1"/>
  <c r="O493" i="23"/>
  <c r="O495" i="23" s="1"/>
  <c r="O179" i="22"/>
  <c r="O181" i="22" s="1"/>
  <c r="O1076" i="21"/>
  <c r="O1078" i="21" s="1"/>
  <c r="D17" i="31"/>
  <c r="D20" i="31"/>
  <c r="O2987" i="12"/>
  <c r="O2667" i="12"/>
  <c r="O2603" i="12"/>
  <c r="O2605" i="12" s="1"/>
  <c r="O2475" i="12"/>
  <c r="O2411" i="12"/>
  <c r="O2283" i="12"/>
  <c r="O2219" i="12"/>
  <c r="O2155" i="12"/>
  <c r="O2091" i="12"/>
  <c r="O2027" i="12"/>
  <c r="O1899" i="12"/>
  <c r="O1835" i="12"/>
  <c r="O2614" i="12"/>
  <c r="L2576" i="12" s="1"/>
  <c r="O2576" i="12" s="1"/>
  <c r="O3499" i="12"/>
  <c r="O3371" i="12"/>
  <c r="O3243" i="12"/>
  <c r="O3179" i="12"/>
  <c r="O3115" i="12"/>
  <c r="O2859" i="12"/>
  <c r="O2795" i="12"/>
  <c r="O2731" i="12"/>
  <c r="O3181" i="12"/>
  <c r="O2797" i="12"/>
  <c r="O2477" i="12"/>
  <c r="O2221" i="12"/>
  <c r="O2029" i="12"/>
  <c r="O1901" i="12"/>
  <c r="O3501" i="12"/>
  <c r="O3307" i="12"/>
  <c r="O3309" i="12" s="1"/>
  <c r="O3245" i="12"/>
  <c r="O3051" i="12"/>
  <c r="O3053" i="12" s="1"/>
  <c r="O2923" i="12"/>
  <c r="O2925" i="12" s="1"/>
  <c r="O2861" i="12"/>
  <c r="O2669" i="12"/>
  <c r="O2347" i="12"/>
  <c r="O2349" i="12" s="1"/>
  <c r="O2285" i="12"/>
  <c r="O2093" i="12"/>
  <c r="O3435" i="12"/>
  <c r="O3437" i="12" s="1"/>
  <c r="O3373" i="12"/>
  <c r="O3117" i="12"/>
  <c r="O2989" i="12"/>
  <c r="O2733" i="12"/>
  <c r="O2539" i="12"/>
  <c r="O2541" i="12" s="1"/>
  <c r="O2413" i="12"/>
  <c r="O2157" i="12"/>
  <c r="O1963" i="12"/>
  <c r="O1965" i="12" s="1"/>
  <c r="O621" i="13"/>
  <c r="O625" i="13" s="1"/>
  <c r="L588" i="13" s="1"/>
  <c r="O588" i="13" s="1"/>
  <c r="O593" i="13" s="1"/>
  <c r="O609" i="13"/>
  <c r="O2230" i="12"/>
  <c r="L2192" i="12" s="1"/>
  <c r="O2192" i="12" s="1"/>
  <c r="O1522" i="12"/>
  <c r="O1526" i="12" s="1"/>
  <c r="L1488" i="12" s="1"/>
  <c r="O1488" i="12" s="1"/>
  <c r="O1493" i="12" s="1"/>
  <c r="M474" i="13"/>
  <c r="O474" i="13" s="1"/>
  <c r="O485" i="13" s="1"/>
  <c r="M536" i="13"/>
  <c r="O536" i="13" s="1"/>
  <c r="O547" i="13" s="1"/>
  <c r="O565" i="13" s="1"/>
  <c r="O573" i="13" s="1"/>
  <c r="O277" i="13"/>
  <c r="O282" i="13" s="1"/>
  <c r="O214" i="13"/>
  <c r="O219" i="13" s="1"/>
  <c r="O1718" i="12"/>
  <c r="O1680" i="12" s="1"/>
  <c r="O439" i="13"/>
  <c r="L402" i="13" s="1"/>
  <c r="O402" i="13" s="1"/>
  <c r="O733" i="13"/>
  <c r="O857" i="13"/>
  <c r="O841" i="13"/>
  <c r="O795" i="13"/>
  <c r="O779" i="13"/>
  <c r="O717" i="13"/>
  <c r="O751" i="13" s="1"/>
  <c r="O671" i="13"/>
  <c r="O655" i="13"/>
  <c r="O531" i="13"/>
  <c r="O490" i="13"/>
  <c r="O492" i="13" s="1"/>
  <c r="O497" i="13"/>
  <c r="O306" i="13"/>
  <c r="O501" i="13"/>
  <c r="L464" i="13" s="1"/>
  <c r="O464" i="13" s="1"/>
  <c r="O469" i="13" s="1"/>
  <c r="O2342" i="12"/>
  <c r="O2406" i="12"/>
  <c r="O2470" i="12"/>
  <c r="O2534" i="12"/>
  <c r="O2598" i="12"/>
  <c r="M1948" i="12"/>
  <c r="O1948" i="12" s="1"/>
  <c r="M2012" i="12"/>
  <c r="O2012" i="12" s="1"/>
  <c r="O2022" i="12" s="1"/>
  <c r="M2267" i="12"/>
  <c r="O2267" i="12" s="1"/>
  <c r="O2278" i="12" s="1"/>
  <c r="M2139" i="12"/>
  <c r="O2139" i="12" s="1"/>
  <c r="O2150" i="12" s="1"/>
  <c r="O2982" i="12"/>
  <c r="M3355" i="12"/>
  <c r="O3355" i="12" s="1"/>
  <c r="M3163" i="12"/>
  <c r="O3163" i="12" s="1"/>
  <c r="M3483" i="12"/>
  <c r="O3483" i="12" s="1"/>
  <c r="M3227" i="12"/>
  <c r="O3227" i="12" s="1"/>
  <c r="M3419" i="12"/>
  <c r="O3419" i="12" s="1"/>
  <c r="M3035" i="12"/>
  <c r="O3035" i="12" s="1"/>
  <c r="M3099" i="12"/>
  <c r="O3099" i="12" s="1"/>
  <c r="M3291" i="12"/>
  <c r="O3291" i="12" s="1"/>
  <c r="M3484" i="12"/>
  <c r="O3484" i="12" s="1"/>
  <c r="M3228" i="12"/>
  <c r="O3228" i="12" s="1"/>
  <c r="M3356" i="12"/>
  <c r="O3356" i="12" s="1"/>
  <c r="M3292" i="12"/>
  <c r="O3292" i="12" s="1"/>
  <c r="M3164" i="12"/>
  <c r="O3164" i="12" s="1"/>
  <c r="M3420" i="12"/>
  <c r="O3420" i="12" s="1"/>
  <c r="M3100" i="12"/>
  <c r="O3100" i="12" s="1"/>
  <c r="M3036" i="12"/>
  <c r="O3036" i="12" s="1"/>
  <c r="M3165" i="12"/>
  <c r="O3165" i="12" s="1"/>
  <c r="M3037" i="12"/>
  <c r="O3037" i="12" s="1"/>
  <c r="M3101" i="12"/>
  <c r="O3101" i="12" s="1"/>
  <c r="M3229" i="12"/>
  <c r="O3229" i="12" s="1"/>
  <c r="M3293" i="12"/>
  <c r="O3293" i="12" s="1"/>
  <c r="M3485" i="12"/>
  <c r="O3485" i="12" s="1"/>
  <c r="M3357" i="12"/>
  <c r="O3357" i="12" s="1"/>
  <c r="M3421" i="12"/>
  <c r="O3421" i="12" s="1"/>
  <c r="O694" i="12"/>
  <c r="L658" i="12" s="1"/>
  <c r="O658" i="12" s="1"/>
  <c r="O663" i="12" s="1"/>
  <c r="O1590" i="12"/>
  <c r="O1552" i="12" s="1"/>
  <c r="O1557" i="12" s="1"/>
  <c r="O3510" i="12"/>
  <c r="L3472" i="12" s="1"/>
  <c r="O3472" i="12" s="1"/>
  <c r="O3477" i="12" s="1"/>
  <c r="O3446" i="12"/>
  <c r="L3408" i="12" s="1"/>
  <c r="O3408" i="12" s="1"/>
  <c r="O3413" i="12" s="1"/>
  <c r="O3382" i="12"/>
  <c r="L3344" i="12" s="1"/>
  <c r="O3344" i="12" s="1"/>
  <c r="O3349" i="12" s="1"/>
  <c r="O1970" i="12"/>
  <c r="O1974" i="12" s="1"/>
  <c r="L1936" i="12" s="1"/>
  <c r="O1936" i="12" s="1"/>
  <c r="O1941" i="12" s="1"/>
  <c r="O3285" i="12"/>
  <c r="O3221" i="12"/>
  <c r="O3190" i="12"/>
  <c r="L3152" i="12" s="1"/>
  <c r="O3152" i="12" s="1"/>
  <c r="O3157" i="12" s="1"/>
  <c r="O3093" i="12"/>
  <c r="O3062" i="12"/>
  <c r="L3024" i="12" s="1"/>
  <c r="O3024" i="12" s="1"/>
  <c r="O3029" i="12" s="1"/>
  <c r="O2965" i="12"/>
  <c r="O1782" i="12"/>
  <c r="L1744" i="12" s="1"/>
  <c r="O1744" i="12" s="1"/>
  <c r="O1749" i="12" s="1"/>
  <c r="O2901" i="12"/>
  <c r="O2918" i="12"/>
  <c r="O2870" i="12"/>
  <c r="L2832" i="12" s="1"/>
  <c r="O2832" i="12" s="1"/>
  <c r="O2837" i="12" s="1"/>
  <c r="O2854" i="12"/>
  <c r="O2790" i="12"/>
  <c r="O2773" i="12"/>
  <c r="O376" i="12"/>
  <c r="L340" i="12" s="1"/>
  <c r="O340" i="12" s="1"/>
  <c r="O345" i="12" s="1"/>
  <c r="O2709" i="12"/>
  <c r="O2726" i="12"/>
  <c r="O2645" i="12"/>
  <c r="O2662" i="12"/>
  <c r="O2294" i="12"/>
  <c r="L2256" i="12" s="1"/>
  <c r="O2256" i="12" s="1"/>
  <c r="O2581" i="12"/>
  <c r="O2517" i="12"/>
  <c r="O2453" i="12"/>
  <c r="O252" i="12"/>
  <c r="L215" i="12" s="1"/>
  <c r="O215" i="12" s="1"/>
  <c r="O220" i="12" s="1"/>
  <c r="O2389" i="12"/>
  <c r="O2325" i="12"/>
  <c r="O2261" i="12"/>
  <c r="O2214" i="12"/>
  <c r="O2197" i="12"/>
  <c r="O2133" i="12"/>
  <c r="O2086" i="12"/>
  <c r="O440" i="12"/>
  <c r="L402" i="12" s="1"/>
  <c r="O402" i="12" s="1"/>
  <c r="O407" i="12" s="1"/>
  <c r="O2069" i="12"/>
  <c r="O2005" i="12"/>
  <c r="M981" i="20"/>
  <c r="O981" i="20" s="1"/>
  <c r="M980" i="20"/>
  <c r="O980" i="20" s="1"/>
  <c r="M1882" i="12"/>
  <c r="O1882" i="12" s="1"/>
  <c r="M1946" i="12"/>
  <c r="O1946" i="12" s="1"/>
  <c r="M1947" i="12"/>
  <c r="O1947" i="12" s="1"/>
  <c r="M1883" i="12"/>
  <c r="O1883" i="12" s="1"/>
  <c r="O1906" i="12"/>
  <c r="O1910" i="12" s="1"/>
  <c r="L1872" i="12" s="1"/>
  <c r="O1872" i="12" s="1"/>
  <c r="O1877" i="12" s="1"/>
  <c r="O1837" i="12"/>
  <c r="O1830" i="12"/>
  <c r="O1813" i="12"/>
  <c r="O1071" i="21"/>
  <c r="O767" i="21"/>
  <c r="L729" i="21" s="1"/>
  <c r="O729" i="21" s="1"/>
  <c r="O1087" i="21"/>
  <c r="L1049" i="21" s="1"/>
  <c r="O1049" i="21" s="1"/>
  <c r="O1054" i="21" s="1"/>
  <c r="O236" i="26"/>
  <c r="O174" i="22"/>
  <c r="O47" i="27"/>
  <c r="M476" i="23"/>
  <c r="O476" i="23" s="1"/>
  <c r="O488" i="23" s="1"/>
  <c r="M413" i="23"/>
  <c r="O413" i="23" s="1"/>
  <c r="O425" i="23" s="1"/>
  <c r="M162" i="26"/>
  <c r="O162" i="26" s="1"/>
  <c r="O173" i="26" s="1"/>
  <c r="M982" i="20"/>
  <c r="O982" i="20" s="1"/>
  <c r="M1046" i="20"/>
  <c r="O1046" i="20" s="1"/>
  <c r="O1055" i="20" s="1"/>
  <c r="M225" i="23"/>
  <c r="O225" i="23" s="1"/>
  <c r="O236" i="23" s="1"/>
  <c r="M162" i="23"/>
  <c r="O162" i="23" s="1"/>
  <c r="O173" i="23" s="1"/>
  <c r="M99" i="23"/>
  <c r="O99" i="23" s="1"/>
  <c r="O110" i="23" s="1"/>
  <c r="M288" i="23"/>
  <c r="O288" i="23" s="1"/>
  <c r="O299" i="23" s="1"/>
  <c r="M856" i="20"/>
  <c r="O856" i="20" s="1"/>
  <c r="M351" i="16"/>
  <c r="O351" i="16" s="1"/>
  <c r="M35" i="28"/>
  <c r="O35" i="28" s="1"/>
  <c r="O47" i="28" s="1"/>
  <c r="M98" i="28"/>
  <c r="O98" i="28" s="1"/>
  <c r="O110" i="28" s="1"/>
  <c r="O471" i="23"/>
  <c r="O252" i="19"/>
  <c r="L214" i="19" s="1"/>
  <c r="O214" i="19" s="1"/>
  <c r="O219" i="19" s="1"/>
  <c r="O236" i="19"/>
  <c r="O556" i="14"/>
  <c r="O558" i="14" s="1"/>
  <c r="O551" i="14"/>
  <c r="O567" i="14"/>
  <c r="O529" i="14" s="1"/>
  <c r="O534" i="14" s="1"/>
  <c r="O300" i="30"/>
  <c r="O302" i="30" s="1"/>
  <c r="O1060" i="20"/>
  <c r="O1062" i="20" s="1"/>
  <c r="O1038" i="20"/>
  <c r="F16" i="1"/>
  <c r="F240" i="1"/>
  <c r="E160" i="1"/>
  <c r="O295" i="30"/>
  <c r="M547" i="21"/>
  <c r="O547" i="21" s="1"/>
  <c r="O559" i="21" s="1"/>
  <c r="M611" i="21"/>
  <c r="O611" i="21" s="1"/>
  <c r="O623" i="21" s="1"/>
  <c r="C371" i="1"/>
  <c r="C82" i="30"/>
  <c r="O238" i="30"/>
  <c r="O240" i="30" s="1"/>
  <c r="O311" i="30"/>
  <c r="L273" i="30" s="1"/>
  <c r="O273" i="30" s="1"/>
  <c r="O278" i="30" s="1"/>
  <c r="O176" i="30"/>
  <c r="O178" i="30" s="1"/>
  <c r="O233" i="30"/>
  <c r="O114" i="30"/>
  <c r="O116" i="30" s="1"/>
  <c r="O249" i="30"/>
  <c r="L211" i="30" s="1"/>
  <c r="O211" i="30" s="1"/>
  <c r="O216" i="30" s="1"/>
  <c r="O47" i="30"/>
  <c r="O171" i="30"/>
  <c r="O187" i="30"/>
  <c r="L149" i="30" s="1"/>
  <c r="O149" i="30" s="1"/>
  <c r="O154" i="30" s="1"/>
  <c r="O125" i="30"/>
  <c r="L87" i="30" s="1"/>
  <c r="O87" i="30" s="1"/>
  <c r="O92" i="30" s="1"/>
  <c r="O109" i="30"/>
  <c r="O63" i="30"/>
  <c r="L25" i="30" s="1"/>
  <c r="O25" i="30" s="1"/>
  <c r="O30" i="30" s="1"/>
  <c r="O52" i="30"/>
  <c r="O54" i="30" s="1"/>
  <c r="E364" i="1"/>
  <c r="C83" i="28"/>
  <c r="O115" i="28"/>
  <c r="O117" i="28" s="1"/>
  <c r="O52" i="28"/>
  <c r="O54" i="28" s="1"/>
  <c r="O93" i="28"/>
  <c r="O52" i="27"/>
  <c r="O54" i="27" s="1"/>
  <c r="O30" i="27"/>
  <c r="O30" i="28"/>
  <c r="O47" i="26"/>
  <c r="O52" i="26"/>
  <c r="O54" i="26" s="1"/>
  <c r="O178" i="26"/>
  <c r="O180" i="26" s="1"/>
  <c r="O219" i="26"/>
  <c r="O185" i="26"/>
  <c r="O189" i="26" s="1"/>
  <c r="L151" i="26" s="1"/>
  <c r="O151" i="26" s="1"/>
  <c r="O126" i="26"/>
  <c r="L88" i="26" s="1"/>
  <c r="O88" i="26" s="1"/>
  <c r="O115" i="26"/>
  <c r="O117" i="26" s="1"/>
  <c r="O110" i="26"/>
  <c r="O156" i="26"/>
  <c r="O30" i="26"/>
  <c r="O93" i="26"/>
  <c r="O52" i="24"/>
  <c r="O54" i="24" s="1"/>
  <c r="O47" i="24"/>
  <c r="O63" i="24"/>
  <c r="L25" i="24" s="1"/>
  <c r="O25" i="24" s="1"/>
  <c r="O30" i="24" s="1"/>
  <c r="O430" i="23"/>
  <c r="O432" i="23" s="1"/>
  <c r="O367" i="23"/>
  <c r="O369" i="23" s="1"/>
  <c r="O378" i="23"/>
  <c r="L340" i="23" s="1"/>
  <c r="O340" i="23" s="1"/>
  <c r="O345" i="23" s="1"/>
  <c r="O408" i="23"/>
  <c r="O362" i="23"/>
  <c r="O380" i="23" s="1"/>
  <c r="O304" i="23"/>
  <c r="O306" i="23" s="1"/>
  <c r="O241" i="23"/>
  <c r="O243" i="23" s="1"/>
  <c r="O178" i="23"/>
  <c r="O180" i="23" s="1"/>
  <c r="O282" i="23"/>
  <c r="O126" i="23"/>
  <c r="L88" i="23" s="1"/>
  <c r="O88" i="23" s="1"/>
  <c r="O189" i="23"/>
  <c r="L151" i="23" s="1"/>
  <c r="O151" i="23" s="1"/>
  <c r="O156" i="23" s="1"/>
  <c r="O219" i="23"/>
  <c r="O115" i="23"/>
  <c r="O117" i="23" s="1"/>
  <c r="O52" i="23"/>
  <c r="O54" i="23" s="1"/>
  <c r="O89" i="23"/>
  <c r="O63" i="23"/>
  <c r="L25" i="23" s="1"/>
  <c r="O25" i="23" s="1"/>
  <c r="O30" i="23" s="1"/>
  <c r="O93" i="23"/>
  <c r="O47" i="23"/>
  <c r="C83" i="22"/>
  <c r="O115" i="22"/>
  <c r="O117" i="22" s="1"/>
  <c r="O157" i="22"/>
  <c r="O52" i="22"/>
  <c r="O54" i="22" s="1"/>
  <c r="O126" i="22"/>
  <c r="L88" i="22" s="1"/>
  <c r="O88" i="22" s="1"/>
  <c r="M98" i="22"/>
  <c r="O98" i="22" s="1"/>
  <c r="O110" i="22" s="1"/>
  <c r="M35" i="22"/>
  <c r="O35" i="22" s="1"/>
  <c r="O47" i="22" s="1"/>
  <c r="O93" i="22"/>
  <c r="O30" i="22"/>
  <c r="O1012" i="21"/>
  <c r="O1014" i="21" s="1"/>
  <c r="O1007" i="21"/>
  <c r="O447" i="21"/>
  <c r="L409" i="21" s="1"/>
  <c r="O409" i="21" s="1"/>
  <c r="O948" i="21"/>
  <c r="O950" i="21" s="1"/>
  <c r="O943" i="21"/>
  <c r="C314" i="1"/>
  <c r="C84" i="21"/>
  <c r="O879" i="21"/>
  <c r="O990" i="21"/>
  <c r="O831" i="21"/>
  <c r="L793" i="21" s="1"/>
  <c r="O793" i="21" s="1"/>
  <c r="O884" i="21"/>
  <c r="O886" i="21" s="1"/>
  <c r="O756" i="21"/>
  <c r="O758" i="21" s="1"/>
  <c r="O926" i="21"/>
  <c r="O191" i="21"/>
  <c r="L153" i="21" s="1"/>
  <c r="O153" i="21" s="1"/>
  <c r="O820" i="21"/>
  <c r="O822" i="21" s="1"/>
  <c r="O815" i="21"/>
  <c r="O862" i="21"/>
  <c r="O751" i="21"/>
  <c r="O692" i="21"/>
  <c r="O694" i="21" s="1"/>
  <c r="O798" i="21"/>
  <c r="O687" i="21"/>
  <c r="O628" i="21"/>
  <c r="O630" i="21" s="1"/>
  <c r="O703" i="21"/>
  <c r="L665" i="21" s="1"/>
  <c r="O665" i="21" s="1"/>
  <c r="O670" i="21" s="1"/>
  <c r="O734" i="21"/>
  <c r="O564" i="21"/>
  <c r="O566" i="21" s="1"/>
  <c r="O575" i="21"/>
  <c r="L537" i="21" s="1"/>
  <c r="O537" i="21" s="1"/>
  <c r="O495" i="21"/>
  <c r="O500" i="21"/>
  <c r="O502" i="21" s="1"/>
  <c r="O639" i="21"/>
  <c r="L601" i="21" s="1"/>
  <c r="O601" i="21" s="1"/>
  <c r="O606" i="21" s="1"/>
  <c r="O511" i="21"/>
  <c r="L473" i="21" s="1"/>
  <c r="O473" i="21" s="1"/>
  <c r="O436" i="21"/>
  <c r="O438" i="21" s="1"/>
  <c r="O431" i="21"/>
  <c r="O372" i="21"/>
  <c r="O374" i="21" s="1"/>
  <c r="O542" i="21"/>
  <c r="O367" i="21"/>
  <c r="O478" i="21"/>
  <c r="O308" i="21"/>
  <c r="O310" i="21" s="1"/>
  <c r="O244" i="21"/>
  <c r="O246" i="21" s="1"/>
  <c r="O127" i="21"/>
  <c r="L89" i="21" s="1"/>
  <c r="O89" i="21" s="1"/>
  <c r="O414" i="21"/>
  <c r="O239" i="21"/>
  <c r="O303" i="21"/>
  <c r="O175" i="21"/>
  <c r="O350" i="21"/>
  <c r="O180" i="21"/>
  <c r="O182" i="21" s="1"/>
  <c r="O286" i="21"/>
  <c r="O116" i="21"/>
  <c r="O118" i="21" s="1"/>
  <c r="O222" i="21"/>
  <c r="O111" i="21"/>
  <c r="O158" i="21"/>
  <c r="O47" i="21"/>
  <c r="O52" i="21"/>
  <c r="O54" i="21" s="1"/>
  <c r="O94" i="21"/>
  <c r="O63" i="21"/>
  <c r="L25" i="21" s="1"/>
  <c r="O25" i="21" s="1"/>
  <c r="O30" i="21" s="1"/>
  <c r="M350" i="20"/>
  <c r="O350" i="20" s="1"/>
  <c r="O362" i="20" s="1"/>
  <c r="M101" i="19"/>
  <c r="O101" i="19" s="1"/>
  <c r="M162" i="19"/>
  <c r="O162" i="19" s="1"/>
  <c r="O173" i="19" s="1"/>
  <c r="M161" i="20"/>
  <c r="O161" i="20" s="1"/>
  <c r="M163" i="20"/>
  <c r="O163" i="20" s="1"/>
  <c r="M794" i="20"/>
  <c r="O794" i="20" s="1"/>
  <c r="M164" i="20"/>
  <c r="O164" i="20" s="1"/>
  <c r="M989" i="20"/>
  <c r="O989" i="20" s="1"/>
  <c r="M289" i="20"/>
  <c r="O289" i="20" s="1"/>
  <c r="O299" i="20" s="1"/>
  <c r="M225" i="20"/>
  <c r="O225" i="20" s="1"/>
  <c r="M99" i="20"/>
  <c r="O99" i="20" s="1"/>
  <c r="O110" i="20" s="1"/>
  <c r="M36" i="20"/>
  <c r="O36" i="20" s="1"/>
  <c r="O47" i="20" s="1"/>
  <c r="M162" i="20"/>
  <c r="O162" i="20" s="1"/>
  <c r="M793" i="20"/>
  <c r="O793" i="20" s="1"/>
  <c r="M730" i="20"/>
  <c r="O730" i="20" s="1"/>
  <c r="M541" i="20"/>
  <c r="O541" i="20" s="1"/>
  <c r="M478" i="20"/>
  <c r="O478" i="20" s="1"/>
  <c r="M476" i="20"/>
  <c r="O476" i="20" s="1"/>
  <c r="M539" i="20"/>
  <c r="O539" i="20" s="1"/>
  <c r="M984" i="20"/>
  <c r="O984" i="20" s="1"/>
  <c r="M729" i="20"/>
  <c r="O729" i="20" s="1"/>
  <c r="M99" i="16"/>
  <c r="O99" i="16" s="1"/>
  <c r="M988" i="20"/>
  <c r="O988" i="20" s="1"/>
  <c r="M986" i="20"/>
  <c r="O986" i="20" s="1"/>
  <c r="M477" i="20"/>
  <c r="O477" i="20" s="1"/>
  <c r="M226" i="20"/>
  <c r="O226" i="20" s="1"/>
  <c r="M540" i="20"/>
  <c r="O540" i="20" s="1"/>
  <c r="M101" i="16"/>
  <c r="O101" i="16" s="1"/>
  <c r="M987" i="20"/>
  <c r="O987" i="20" s="1"/>
  <c r="M792" i="20"/>
  <c r="O792" i="20" s="1"/>
  <c r="M855" i="20"/>
  <c r="O855" i="20" s="1"/>
  <c r="M103" i="16"/>
  <c r="O103" i="16" s="1"/>
  <c r="M985" i="20"/>
  <c r="O985" i="20" s="1"/>
  <c r="M36" i="14"/>
  <c r="O36" i="14" s="1"/>
  <c r="M857" i="20"/>
  <c r="O857" i="20" s="1"/>
  <c r="M44" i="19"/>
  <c r="O44" i="19" s="1"/>
  <c r="M104" i="19"/>
  <c r="O104" i="19" s="1"/>
  <c r="O997" i="20"/>
  <c r="O999" i="20" s="1"/>
  <c r="O934" i="20"/>
  <c r="O936" i="20" s="1"/>
  <c r="O1008" i="20"/>
  <c r="L970" i="20" s="1"/>
  <c r="O970" i="20" s="1"/>
  <c r="O975" i="20" s="1"/>
  <c r="O871" i="20"/>
  <c r="O873" i="20" s="1"/>
  <c r="O819" i="20"/>
  <c r="L781" i="20" s="1"/>
  <c r="O781" i="20" s="1"/>
  <c r="O912" i="20"/>
  <c r="O929" i="20"/>
  <c r="O878" i="20"/>
  <c r="O882" i="20" s="1"/>
  <c r="L844" i="20" s="1"/>
  <c r="O844" i="20" s="1"/>
  <c r="O849" i="20" s="1"/>
  <c r="O189" i="20"/>
  <c r="L151" i="20" s="1"/>
  <c r="O151" i="20" s="1"/>
  <c r="O745" i="20"/>
  <c r="O747" i="20" s="1"/>
  <c r="O493" i="20"/>
  <c r="O495" i="20" s="1"/>
  <c r="O808" i="20"/>
  <c r="O810" i="20" s="1"/>
  <c r="O786" i="20"/>
  <c r="O682" i="20"/>
  <c r="O684" i="20" s="1"/>
  <c r="O723" i="20"/>
  <c r="O619" i="20"/>
  <c r="O621" i="20" s="1"/>
  <c r="O614" i="20"/>
  <c r="O556" i="20"/>
  <c r="O558" i="20" s="1"/>
  <c r="O660" i="20"/>
  <c r="O677" i="20"/>
  <c r="O567" i="20"/>
  <c r="L529" i="20" s="1"/>
  <c r="O529" i="20" s="1"/>
  <c r="O534" i="20" s="1"/>
  <c r="O597" i="20"/>
  <c r="O367" i="20"/>
  <c r="O369" i="20" s="1"/>
  <c r="O430" i="20"/>
  <c r="O432" i="20" s="1"/>
  <c r="O471" i="20"/>
  <c r="O408" i="20"/>
  <c r="O425" i="20"/>
  <c r="O345" i="20"/>
  <c r="O304" i="20"/>
  <c r="O306" i="20" s="1"/>
  <c r="O241" i="20"/>
  <c r="O243" i="20" s="1"/>
  <c r="O282" i="20"/>
  <c r="O219" i="20"/>
  <c r="O178" i="20"/>
  <c r="O180" i="20" s="1"/>
  <c r="O52" i="20"/>
  <c r="O54" i="20" s="1"/>
  <c r="O115" i="20"/>
  <c r="O117" i="20" s="1"/>
  <c r="O156" i="20"/>
  <c r="O93" i="20"/>
  <c r="O30" i="20"/>
  <c r="C20" i="19"/>
  <c r="C288" i="1"/>
  <c r="O178" i="19"/>
  <c r="O180" i="19" s="1"/>
  <c r="O115" i="19"/>
  <c r="O117" i="19" s="1"/>
  <c r="O52" i="19"/>
  <c r="O54" i="19" s="1"/>
  <c r="O152" i="19"/>
  <c r="O156" i="19" s="1"/>
  <c r="M801" i="12"/>
  <c r="O801" i="12" s="1"/>
  <c r="M1567" i="12"/>
  <c r="O1567" i="12" s="1"/>
  <c r="M1507" i="12"/>
  <c r="O1507" i="12" s="1"/>
  <c r="M1509" i="12"/>
  <c r="O1509" i="12" s="1"/>
  <c r="M803" i="12"/>
  <c r="O803" i="12" s="1"/>
  <c r="M1569" i="12"/>
  <c r="O1569" i="12" s="1"/>
  <c r="M1506" i="12"/>
  <c r="O1506" i="12" s="1"/>
  <c r="M1566" i="12"/>
  <c r="O1566" i="12" s="1"/>
  <c r="M1508" i="12"/>
  <c r="O1508" i="12" s="1"/>
  <c r="M1568" i="12"/>
  <c r="O1568" i="12" s="1"/>
  <c r="M1564" i="12"/>
  <c r="O1564" i="12" s="1"/>
  <c r="M1692" i="12"/>
  <c r="O1692" i="12" s="1"/>
  <c r="M162" i="13"/>
  <c r="O162" i="13" s="1"/>
  <c r="M225" i="13"/>
  <c r="O225" i="13" s="1"/>
  <c r="M36" i="12"/>
  <c r="O36" i="12" s="1"/>
  <c r="M99" i="12"/>
  <c r="O99" i="12" s="1"/>
  <c r="M100" i="12"/>
  <c r="O100" i="12" s="1"/>
  <c r="M37" i="12"/>
  <c r="O37" i="12" s="1"/>
  <c r="M101" i="12"/>
  <c r="O101" i="12" s="1"/>
  <c r="M38" i="12"/>
  <c r="O38" i="12" s="1"/>
  <c r="O859" i="12"/>
  <c r="O870" i="12" s="1"/>
  <c r="M39" i="12"/>
  <c r="O39" i="12" s="1"/>
  <c r="M1179" i="12"/>
  <c r="O1179" i="12" s="1"/>
  <c r="M102" i="12"/>
  <c r="O102" i="12" s="1"/>
  <c r="O1565" i="12"/>
  <c r="O988" i="12"/>
  <c r="O998" i="12" s="1"/>
  <c r="O923" i="12"/>
  <c r="O934" i="12" s="1"/>
  <c r="O1051" i="12"/>
  <c r="O1062" i="12" s="1"/>
  <c r="M1115" i="12"/>
  <c r="O1115" i="12" s="1"/>
  <c r="O1126" i="12" s="1"/>
  <c r="M799" i="12"/>
  <c r="O799" i="12" s="1"/>
  <c r="M1243" i="12"/>
  <c r="O1243" i="12" s="1"/>
  <c r="M1307" i="12"/>
  <c r="O1307" i="12" s="1"/>
  <c r="O1318" i="12" s="1"/>
  <c r="M166" i="12"/>
  <c r="O166" i="12" s="1"/>
  <c r="M1371" i="12"/>
  <c r="O1371" i="12" s="1"/>
  <c r="O1382" i="12" s="1"/>
  <c r="M1505" i="12"/>
  <c r="O1505" i="12" s="1"/>
  <c r="M1435" i="12"/>
  <c r="O1435" i="12" s="1"/>
  <c r="O1446" i="12" s="1"/>
  <c r="M291" i="12"/>
  <c r="O291" i="12" s="1"/>
  <c r="O1693" i="12"/>
  <c r="M353" i="12"/>
  <c r="O353" i="12" s="1"/>
  <c r="O360" i="12" s="1"/>
  <c r="M229" i="12"/>
  <c r="O229" i="12" s="1"/>
  <c r="M225" i="12"/>
  <c r="O225" i="12" s="1"/>
  <c r="M288" i="12"/>
  <c r="O288" i="12" s="1"/>
  <c r="M162" i="12"/>
  <c r="O162" i="12" s="1"/>
  <c r="M226" i="12"/>
  <c r="O226" i="12" s="1"/>
  <c r="M163" i="12"/>
  <c r="O163" i="12" s="1"/>
  <c r="M227" i="12"/>
  <c r="O227" i="12" s="1"/>
  <c r="M669" i="12"/>
  <c r="O669" i="12" s="1"/>
  <c r="M541" i="12"/>
  <c r="O541" i="12" s="1"/>
  <c r="M605" i="12"/>
  <c r="O605" i="12" s="1"/>
  <c r="M477" i="12"/>
  <c r="O477" i="12" s="1"/>
  <c r="M731" i="12"/>
  <c r="O731" i="12" s="1"/>
  <c r="M543" i="12"/>
  <c r="O543" i="12" s="1"/>
  <c r="M479" i="12"/>
  <c r="O479" i="12" s="1"/>
  <c r="M544" i="12"/>
  <c r="O544" i="12" s="1"/>
  <c r="M414" i="13"/>
  <c r="O414" i="13" s="1"/>
  <c r="M480" i="12"/>
  <c r="O480" i="12" s="1"/>
  <c r="M481" i="12"/>
  <c r="O481" i="12" s="1"/>
  <c r="M545" i="12"/>
  <c r="O545" i="12" s="1"/>
  <c r="M482" i="12"/>
  <c r="O482" i="12" s="1"/>
  <c r="M546" i="12"/>
  <c r="O546" i="12" s="1"/>
  <c r="M483" i="12"/>
  <c r="O483" i="12" s="1"/>
  <c r="M547" i="12"/>
  <c r="O547" i="12" s="1"/>
  <c r="M611" i="12"/>
  <c r="O611" i="12" s="1"/>
  <c r="M604" i="12"/>
  <c r="O604" i="12" s="1"/>
  <c r="M540" i="12"/>
  <c r="O540" i="12" s="1"/>
  <c r="M606" i="12"/>
  <c r="O606" i="12" s="1"/>
  <c r="M668" i="12"/>
  <c r="O668" i="12" s="1"/>
  <c r="O1696" i="12"/>
  <c r="M37" i="13"/>
  <c r="O37" i="13" s="1"/>
  <c r="M608" i="12"/>
  <c r="O608" i="12" s="1"/>
  <c r="O1698" i="12"/>
  <c r="M610" i="12"/>
  <c r="O610" i="12" s="1"/>
  <c r="M612" i="12"/>
  <c r="O612" i="12" s="1"/>
  <c r="M675" i="12"/>
  <c r="O675" i="12" s="1"/>
  <c r="M804" i="12"/>
  <c r="O804" i="12" s="1"/>
  <c r="M730" i="12"/>
  <c r="O730" i="12" s="1"/>
  <c r="M1562" i="12"/>
  <c r="O1562" i="12" s="1"/>
  <c r="M1500" i="12"/>
  <c r="O1500" i="12" s="1"/>
  <c r="M1690" i="12"/>
  <c r="O1690" i="12" s="1"/>
  <c r="M795" i="12"/>
  <c r="O795" i="12" s="1"/>
  <c r="M796" i="12"/>
  <c r="O796" i="12" s="1"/>
  <c r="M1563" i="12"/>
  <c r="O1563" i="12" s="1"/>
  <c r="M1691" i="12"/>
  <c r="O1691" i="12" s="1"/>
  <c r="M1501" i="12"/>
  <c r="O1501" i="12" s="1"/>
  <c r="M798" i="12"/>
  <c r="O798" i="12" s="1"/>
  <c r="M1504" i="12"/>
  <c r="O1504" i="12" s="1"/>
  <c r="M35" i="15"/>
  <c r="O35" i="15" s="1"/>
  <c r="M224" i="15"/>
  <c r="O224" i="15" s="1"/>
  <c r="M98" i="15"/>
  <c r="O98" i="15" s="1"/>
  <c r="M161" i="15"/>
  <c r="O161" i="15" s="1"/>
  <c r="M161" i="18"/>
  <c r="O161" i="18" s="1"/>
  <c r="M37" i="15"/>
  <c r="O37" i="15" s="1"/>
  <c r="M287" i="17"/>
  <c r="O287" i="17" s="1"/>
  <c r="M100" i="15"/>
  <c r="O100" i="15" s="1"/>
  <c r="M413" i="14"/>
  <c r="O413" i="14" s="1"/>
  <c r="M414" i="14"/>
  <c r="O414" i="14" s="1"/>
  <c r="K99" i="15"/>
  <c r="K36" i="15"/>
  <c r="M99" i="15"/>
  <c r="O99" i="15" s="1"/>
  <c r="M36" i="15"/>
  <c r="O36" i="15" s="1"/>
  <c r="K165" i="15"/>
  <c r="K228" i="15"/>
  <c r="M228" i="15"/>
  <c r="O228" i="15" s="1"/>
  <c r="M165" i="15"/>
  <c r="O165" i="15" s="1"/>
  <c r="K351" i="14"/>
  <c r="K476" i="16"/>
  <c r="M476" i="16"/>
  <c r="O476" i="16" s="1"/>
  <c r="M351" i="14"/>
  <c r="O351" i="14" s="1"/>
  <c r="O362" i="14" s="1"/>
  <c r="M289" i="17"/>
  <c r="O289" i="17" s="1"/>
  <c r="M38" i="16"/>
  <c r="O38" i="16" s="1"/>
  <c r="M164" i="17"/>
  <c r="O164" i="17" s="1"/>
  <c r="M101" i="17"/>
  <c r="O101" i="17" s="1"/>
  <c r="M38" i="17"/>
  <c r="O38" i="17" s="1"/>
  <c r="M227" i="17"/>
  <c r="O227" i="17" s="1"/>
  <c r="M39" i="16"/>
  <c r="O39" i="16" s="1"/>
  <c r="M224" i="17"/>
  <c r="O224" i="17" s="1"/>
  <c r="M161" i="17"/>
  <c r="O161" i="17" s="1"/>
  <c r="M35" i="17"/>
  <c r="O35" i="17" s="1"/>
  <c r="M98" i="17"/>
  <c r="O98" i="17" s="1"/>
  <c r="M99" i="17"/>
  <c r="O99" i="17" s="1"/>
  <c r="M162" i="17"/>
  <c r="O162" i="17" s="1"/>
  <c r="M36" i="16"/>
  <c r="O36" i="16" s="1"/>
  <c r="M225" i="17"/>
  <c r="O225" i="17" s="1"/>
  <c r="M36" i="17"/>
  <c r="O36" i="17" s="1"/>
  <c r="M37" i="17"/>
  <c r="O37" i="17" s="1"/>
  <c r="M100" i="17"/>
  <c r="O100" i="17" s="1"/>
  <c r="M163" i="17"/>
  <c r="O163" i="17" s="1"/>
  <c r="M226" i="17"/>
  <c r="O226" i="17" s="1"/>
  <c r="M99" i="18"/>
  <c r="O99" i="18" s="1"/>
  <c r="M162" i="18"/>
  <c r="O162" i="18" s="1"/>
  <c r="M36" i="19"/>
  <c r="O36" i="19" s="1"/>
  <c r="M36" i="18"/>
  <c r="O36" i="18" s="1"/>
  <c r="M290" i="14"/>
  <c r="O290" i="14" s="1"/>
  <c r="M226" i="15"/>
  <c r="O226" i="15" s="1"/>
  <c r="M163" i="15"/>
  <c r="O163" i="15" s="1"/>
  <c r="M289" i="16"/>
  <c r="O289" i="16" s="1"/>
  <c r="O298" i="16" s="1"/>
  <c r="M539" i="16"/>
  <c r="O539" i="16" s="1"/>
  <c r="M98" i="16"/>
  <c r="O98" i="16" s="1"/>
  <c r="M37" i="16"/>
  <c r="O37" i="16" s="1"/>
  <c r="M480" i="16"/>
  <c r="O480" i="16" s="1"/>
  <c r="M102" i="17"/>
  <c r="O102" i="17" s="1"/>
  <c r="M163" i="16"/>
  <c r="O163" i="16" s="1"/>
  <c r="M39" i="17"/>
  <c r="O39" i="17" s="1"/>
  <c r="M165" i="17"/>
  <c r="O165" i="17" s="1"/>
  <c r="M288" i="17"/>
  <c r="O288" i="17" s="1"/>
  <c r="M164" i="18"/>
  <c r="O164" i="18" s="1"/>
  <c r="M228" i="17"/>
  <c r="O228" i="17" s="1"/>
  <c r="M101" i="18"/>
  <c r="O101" i="18" s="1"/>
  <c r="M38" i="18"/>
  <c r="O38" i="18" s="1"/>
  <c r="M164" i="15"/>
  <c r="O164" i="15" s="1"/>
  <c r="M291" i="14"/>
  <c r="O291" i="14" s="1"/>
  <c r="M227" i="15"/>
  <c r="O227" i="15" s="1"/>
  <c r="M289" i="14"/>
  <c r="O289" i="14" s="1"/>
  <c r="M538" i="16"/>
  <c r="O538" i="16" s="1"/>
  <c r="M100" i="16"/>
  <c r="O100" i="16" s="1"/>
  <c r="M162" i="16"/>
  <c r="O162" i="16" s="1"/>
  <c r="M38" i="19"/>
  <c r="O38" i="19" s="1"/>
  <c r="M350" i="16"/>
  <c r="O350" i="16" s="1"/>
  <c r="M225" i="15"/>
  <c r="O225" i="15" s="1"/>
  <c r="M162" i="15"/>
  <c r="O162" i="15" s="1"/>
  <c r="M35" i="10"/>
  <c r="O35" i="10" s="1"/>
  <c r="M287" i="14"/>
  <c r="O287" i="14" s="1"/>
  <c r="M98" i="18"/>
  <c r="O98" i="18" s="1"/>
  <c r="M35" i="18"/>
  <c r="O35" i="18" s="1"/>
  <c r="M288" i="14"/>
  <c r="O288" i="14" s="1"/>
  <c r="M166" i="15"/>
  <c r="O166" i="15" s="1"/>
  <c r="M229" i="15"/>
  <c r="O229" i="15" s="1"/>
  <c r="M37" i="18"/>
  <c r="O37" i="18" s="1"/>
  <c r="M100" i="18"/>
  <c r="O100" i="18" s="1"/>
  <c r="M353" i="16"/>
  <c r="O353" i="16" s="1"/>
  <c r="M163" i="18"/>
  <c r="O163" i="18" s="1"/>
  <c r="M41" i="19"/>
  <c r="O41" i="19" s="1"/>
  <c r="O289" i="13"/>
  <c r="M101" i="13"/>
  <c r="O101" i="13" s="1"/>
  <c r="M39" i="13"/>
  <c r="O39" i="13" s="1"/>
  <c r="M164" i="13"/>
  <c r="O164" i="13" s="1"/>
  <c r="M416" i="13"/>
  <c r="O416" i="13" s="1"/>
  <c r="O227" i="13"/>
  <c r="M479" i="16"/>
  <c r="O479" i="16" s="1"/>
  <c r="M100" i="13"/>
  <c r="O100" i="13" s="1"/>
  <c r="M38" i="13"/>
  <c r="O38" i="13" s="1"/>
  <c r="M415" i="13"/>
  <c r="O415" i="13" s="1"/>
  <c r="M163" i="13"/>
  <c r="O163" i="13" s="1"/>
  <c r="O226" i="13"/>
  <c r="M478" i="16"/>
  <c r="O478" i="16" s="1"/>
  <c r="O288" i="13"/>
  <c r="O93" i="19"/>
  <c r="O30" i="19"/>
  <c r="O185" i="18"/>
  <c r="O189" i="18" s="1"/>
  <c r="L151" i="18" s="1"/>
  <c r="O151" i="18" s="1"/>
  <c r="O156" i="18" s="1"/>
  <c r="O115" i="18"/>
  <c r="O117" i="18" s="1"/>
  <c r="O93" i="18"/>
  <c r="O52" i="18"/>
  <c r="O54" i="18" s="1"/>
  <c r="O63" i="18"/>
  <c r="L25" i="18" s="1"/>
  <c r="O25" i="18" s="1"/>
  <c r="O30" i="18" s="1"/>
  <c r="C83" i="17"/>
  <c r="C276" i="1"/>
  <c r="O304" i="17"/>
  <c r="O306" i="17" s="1"/>
  <c r="O241" i="17"/>
  <c r="O243" i="17" s="1"/>
  <c r="O115" i="17"/>
  <c r="O117" i="17" s="1"/>
  <c r="O282" i="17"/>
  <c r="O215" i="17"/>
  <c r="O219" i="17" s="1"/>
  <c r="O178" i="17"/>
  <c r="O180" i="17" s="1"/>
  <c r="O126" i="17"/>
  <c r="L88" i="17" s="1"/>
  <c r="O88" i="17" s="1"/>
  <c r="O52" i="17"/>
  <c r="O54" i="17" s="1"/>
  <c r="O156" i="17"/>
  <c r="O93" i="17"/>
  <c r="O30" i="17"/>
  <c r="D275" i="1"/>
  <c r="F275" i="1" s="1"/>
  <c r="E275" i="1"/>
  <c r="O529" i="16"/>
  <c r="O555" i="16"/>
  <c r="O557" i="16" s="1"/>
  <c r="O492" i="16"/>
  <c r="O494" i="16" s="1"/>
  <c r="O429" i="16"/>
  <c r="O431" i="16" s="1"/>
  <c r="O424" i="16"/>
  <c r="O366" i="16"/>
  <c r="O368" i="16" s="1"/>
  <c r="O533" i="16"/>
  <c r="E313" i="1"/>
  <c r="D313" i="1"/>
  <c r="F313" i="1" s="1"/>
  <c r="O499" i="16"/>
  <c r="O503" i="16" s="1"/>
  <c r="L465" i="16" s="1"/>
  <c r="O465" i="16" s="1"/>
  <c r="O470" i="16" s="1"/>
  <c r="O440" i="16"/>
  <c r="L402" i="16" s="1"/>
  <c r="O402" i="16" s="1"/>
  <c r="O407" i="16" s="1"/>
  <c r="O373" i="16"/>
  <c r="O303" i="16"/>
  <c r="O305" i="16" s="1"/>
  <c r="O377" i="16"/>
  <c r="L339" i="16" s="1"/>
  <c r="O339" i="16" s="1"/>
  <c r="O344" i="16" s="1"/>
  <c r="O235" i="16"/>
  <c r="O52" i="16"/>
  <c r="O54" i="16" s="1"/>
  <c r="O240" i="16"/>
  <c r="O242" i="16" s="1"/>
  <c r="O281" i="16"/>
  <c r="O177" i="16"/>
  <c r="O179" i="16" s="1"/>
  <c r="O218" i="16"/>
  <c r="O151" i="16"/>
  <c r="O155" i="16" s="1"/>
  <c r="O63" i="16"/>
  <c r="L25" i="16" s="1"/>
  <c r="O25" i="16" s="1"/>
  <c r="O30" i="16" s="1"/>
  <c r="O93" i="16"/>
  <c r="O241" i="15"/>
  <c r="O243" i="15" s="1"/>
  <c r="O252" i="15"/>
  <c r="L214" i="15" s="1"/>
  <c r="O214" i="15" s="1"/>
  <c r="O115" i="15"/>
  <c r="O117" i="15" s="1"/>
  <c r="O219" i="15"/>
  <c r="O52" i="15"/>
  <c r="O54" i="15" s="1"/>
  <c r="O178" i="15"/>
  <c r="O180" i="15" s="1"/>
  <c r="O156" i="15"/>
  <c r="O63" i="15"/>
  <c r="L25" i="15" s="1"/>
  <c r="O25" i="15" s="1"/>
  <c r="O30" i="15" s="1"/>
  <c r="O93" i="15"/>
  <c r="D226" i="1"/>
  <c r="F226" i="1" s="1"/>
  <c r="C20" i="14"/>
  <c r="C227" i="1"/>
  <c r="O430" i="14"/>
  <c r="O432" i="14" s="1"/>
  <c r="O493" i="14"/>
  <c r="O495" i="14" s="1"/>
  <c r="O488" i="14"/>
  <c r="O504" i="14"/>
  <c r="L466" i="14" s="1"/>
  <c r="O466" i="14" s="1"/>
  <c r="O471" i="14" s="1"/>
  <c r="O437" i="14"/>
  <c r="O441" i="14" s="1"/>
  <c r="L403" i="14" s="1"/>
  <c r="O403" i="14" s="1"/>
  <c r="O408" i="14" s="1"/>
  <c r="O367" i="14"/>
  <c r="O369" i="14" s="1"/>
  <c r="O304" i="14"/>
  <c r="O306" i="14" s="1"/>
  <c r="O126" i="14"/>
  <c r="L88" i="14" s="1"/>
  <c r="O88" i="14" s="1"/>
  <c r="O93" i="14" s="1"/>
  <c r="K224" i="14"/>
  <c r="K161" i="14"/>
  <c r="M224" i="14"/>
  <c r="O224" i="14" s="1"/>
  <c r="O236" i="14" s="1"/>
  <c r="M161" i="14"/>
  <c r="O161" i="14" s="1"/>
  <c r="O173" i="14" s="1"/>
  <c r="O345" i="14"/>
  <c r="O311" i="14"/>
  <c r="O315" i="14" s="1"/>
  <c r="L277" i="14" s="1"/>
  <c r="O277" i="14" s="1"/>
  <c r="O282" i="14" s="1"/>
  <c r="O252" i="14"/>
  <c r="L214" i="14" s="1"/>
  <c r="O214" i="14" s="1"/>
  <c r="O219" i="14" s="1"/>
  <c r="O241" i="14"/>
  <c r="O243" i="14" s="1"/>
  <c r="O178" i="14"/>
  <c r="O180" i="14" s="1"/>
  <c r="O115" i="14"/>
  <c r="O117" i="14" s="1"/>
  <c r="O156" i="14"/>
  <c r="O100" i="14"/>
  <c r="O110" i="14" s="1"/>
  <c r="O52" i="14"/>
  <c r="O54" i="14" s="1"/>
  <c r="O35" i="14"/>
  <c r="O30" i="14"/>
  <c r="O428" i="13"/>
  <c r="O430" i="13" s="1"/>
  <c r="O407" i="13"/>
  <c r="O361" i="13"/>
  <c r="O366" i="13"/>
  <c r="O368" i="13" s="1"/>
  <c r="O243" i="13"/>
  <c r="O178" i="13"/>
  <c r="O180" i="13" s="1"/>
  <c r="O345" i="13"/>
  <c r="O189" i="13"/>
  <c r="L151" i="13" s="1"/>
  <c r="O151" i="13" s="1"/>
  <c r="O156" i="13" s="1"/>
  <c r="O115" i="13"/>
  <c r="O117" i="13" s="1"/>
  <c r="O93" i="13"/>
  <c r="O52" i="13"/>
  <c r="O54" i="13" s="1"/>
  <c r="O30" i="13"/>
  <c r="O1771" i="12"/>
  <c r="O1773" i="12" s="1"/>
  <c r="O1142" i="12"/>
  <c r="L1104" i="12" s="1"/>
  <c r="O1104" i="12" s="1"/>
  <c r="O1766" i="12"/>
  <c r="O1707" i="12"/>
  <c r="O1709" i="12" s="1"/>
  <c r="O950" i="12"/>
  <c r="O912" i="12" s="1"/>
  <c r="O1638" i="12"/>
  <c r="O1685" i="12"/>
  <c r="O1643" i="12"/>
  <c r="O1645" i="12" s="1"/>
  <c r="O1621" i="12"/>
  <c r="O1579" i="12"/>
  <c r="O1581" i="12" s="1"/>
  <c r="O1515" i="12"/>
  <c r="O1517" i="12" s="1"/>
  <c r="O1462" i="12"/>
  <c r="L1424" i="12" s="1"/>
  <c r="O1424" i="12" s="1"/>
  <c r="O1429" i="12" s="1"/>
  <c r="O1387" i="12"/>
  <c r="O1389" i="12" s="1"/>
  <c r="O1206" i="12"/>
  <c r="L1168" i="12" s="1"/>
  <c r="O1168" i="12" s="1"/>
  <c r="O1173" i="12" s="1"/>
  <c r="O1451" i="12"/>
  <c r="O1453" i="12" s="1"/>
  <c r="O1323" i="12"/>
  <c r="O1325" i="12" s="1"/>
  <c r="O1334" i="12"/>
  <c r="L1296" i="12" s="1"/>
  <c r="O1296" i="12" s="1"/>
  <c r="O1301" i="12" s="1"/>
  <c r="O1398" i="12"/>
  <c r="L1360" i="12" s="1"/>
  <c r="O1360" i="12" s="1"/>
  <c r="O1365" i="12" s="1"/>
  <c r="M1178" i="12"/>
  <c r="O1178" i="12" s="1"/>
  <c r="M1242" i="12"/>
  <c r="O1242" i="12" s="1"/>
  <c r="O1259" i="12"/>
  <c r="O1261" i="12" s="1"/>
  <c r="O1195" i="12"/>
  <c r="O1197" i="12" s="1"/>
  <c r="O500" i="12"/>
  <c r="O504" i="12" s="1"/>
  <c r="L466" i="12" s="1"/>
  <c r="O466" i="12" s="1"/>
  <c r="O471" i="12" s="1"/>
  <c r="O485" i="12"/>
  <c r="O484" i="12"/>
  <c r="O1131" i="12"/>
  <c r="O1133" i="12" s="1"/>
  <c r="O1237" i="12"/>
  <c r="O1067" i="12"/>
  <c r="O1069" i="12" s="1"/>
  <c r="O1014" i="12"/>
  <c r="O976" i="12" s="1"/>
  <c r="O981" i="12" s="1"/>
  <c r="O1109" i="12"/>
  <c r="O1045" i="12"/>
  <c r="O1003" i="12"/>
  <c r="O1005" i="12" s="1"/>
  <c r="O941" i="12"/>
  <c r="O917" i="12"/>
  <c r="O877" i="12"/>
  <c r="O886" i="12"/>
  <c r="O853" i="12" s="1"/>
  <c r="O811" i="12"/>
  <c r="O813" i="12" s="1"/>
  <c r="O621" i="12"/>
  <c r="O623" i="12" s="1"/>
  <c r="O789" i="12"/>
  <c r="O747" i="12"/>
  <c r="O749" i="12" s="1"/>
  <c r="O683" i="12"/>
  <c r="O685" i="12" s="1"/>
  <c r="O557" i="12"/>
  <c r="O559" i="12" s="1"/>
  <c r="O599" i="12"/>
  <c r="O303" i="12"/>
  <c r="O305" i="12" s="1"/>
  <c r="O568" i="12"/>
  <c r="L530" i="12" s="1"/>
  <c r="O530" i="12" s="1"/>
  <c r="O535" i="12" s="1"/>
  <c r="O493" i="12"/>
  <c r="O495" i="12" s="1"/>
  <c r="O424" i="12"/>
  <c r="O429" i="12"/>
  <c r="O431" i="12" s="1"/>
  <c r="O365" i="12"/>
  <c r="O367" i="12" s="1"/>
  <c r="O241" i="12"/>
  <c r="O243" i="12" s="1"/>
  <c r="O178" i="12"/>
  <c r="O180" i="12" s="1"/>
  <c r="O126" i="12"/>
  <c r="L88" i="12" s="1"/>
  <c r="O88" i="12" s="1"/>
  <c r="O93" i="12" s="1"/>
  <c r="O115" i="12"/>
  <c r="O117" i="12" s="1"/>
  <c r="O157" i="12"/>
  <c r="O52" i="12"/>
  <c r="O54" i="12" s="1"/>
  <c r="O30" i="12"/>
  <c r="M101" i="10"/>
  <c r="O101" i="10" s="1"/>
  <c r="O113" i="10" s="1"/>
  <c r="M164" i="9"/>
  <c r="O164" i="9" s="1"/>
  <c r="O176" i="9" s="1"/>
  <c r="M36" i="10"/>
  <c r="O36" i="10" s="1"/>
  <c r="M102" i="9"/>
  <c r="O102" i="9" s="1"/>
  <c r="M38" i="10"/>
  <c r="O38" i="10" s="1"/>
  <c r="M103" i="9"/>
  <c r="O103" i="9" s="1"/>
  <c r="M39" i="10"/>
  <c r="O39" i="10" s="1"/>
  <c r="M104" i="9"/>
  <c r="O104" i="9" s="1"/>
  <c r="O96" i="10"/>
  <c r="O30" i="10"/>
  <c r="C20" i="9"/>
  <c r="C31" i="1"/>
  <c r="F31" i="1" s="1"/>
  <c r="O188" i="9"/>
  <c r="O192" i="9" s="1"/>
  <c r="L154" i="9" s="1"/>
  <c r="O154" i="9" s="1"/>
  <c r="O159" i="9" s="1"/>
  <c r="O116" i="9"/>
  <c r="O118" i="9" s="1"/>
  <c r="O47" i="9"/>
  <c r="O94" i="9"/>
  <c r="O52" i="9"/>
  <c r="O54" i="9" s="1"/>
  <c r="O30" i="9"/>
  <c r="L27" i="2"/>
  <c r="O27" i="2" s="1"/>
  <c r="L28" i="2"/>
  <c r="O28" i="2" s="1"/>
  <c r="L29" i="2"/>
  <c r="O29" i="2" s="1"/>
  <c r="L26" i="2"/>
  <c r="O26" i="2" s="1"/>
  <c r="J29" i="2"/>
  <c r="J28" i="2"/>
  <c r="J27" i="2"/>
  <c r="J26" i="2"/>
  <c r="O63" i="2"/>
  <c r="L25" i="2" s="1"/>
  <c r="O25" i="2" s="1"/>
  <c r="O52" i="2"/>
  <c r="O54" i="2"/>
  <c r="O47" i="2"/>
  <c r="E165" i="1"/>
  <c r="E164" i="1"/>
  <c r="E56" i="1"/>
  <c r="C282" i="1"/>
  <c r="C83" i="18" s="1"/>
  <c r="E281" i="1"/>
  <c r="C337" i="1"/>
  <c r="E336" i="1"/>
  <c r="E331" i="1"/>
  <c r="C294" i="1"/>
  <c r="E293" i="1"/>
  <c r="E286" i="1"/>
  <c r="E274" i="1"/>
  <c r="C20" i="16"/>
  <c r="E244" i="1"/>
  <c r="C245" i="1"/>
  <c r="C146" i="15" s="1"/>
  <c r="D244" i="1"/>
  <c r="F244" i="1" s="1"/>
  <c r="C43" i="1"/>
  <c r="E24" i="1"/>
  <c r="C25" i="1"/>
  <c r="D25" i="1" s="1"/>
  <c r="F25" i="1" s="1"/>
  <c r="B1228" i="5"/>
  <c r="B1229" i="5" s="1"/>
  <c r="B1230" i="5" s="1"/>
  <c r="B1231" i="5" s="1"/>
  <c r="B1232" i="5" s="1"/>
  <c r="B1233" i="5" s="1"/>
  <c r="B1234" i="5" s="1"/>
  <c r="B1235" i="5" s="1"/>
  <c r="B1236" i="5" s="1"/>
  <c r="B1237" i="5" s="1"/>
  <c r="B1238" i="5" s="1"/>
  <c r="B1239" i="5" s="1"/>
  <c r="B1240" i="5" s="1"/>
  <c r="B1241" i="5" s="1"/>
  <c r="B1242" i="5" s="1"/>
  <c r="B1243" i="5" s="1"/>
  <c r="B1244" i="5" s="1"/>
  <c r="B1245" i="5" s="1"/>
  <c r="B1246" i="5" s="1"/>
  <c r="B1247" i="5" s="1"/>
  <c r="B1248" i="5" s="1"/>
  <c r="B1249" i="5" s="1"/>
  <c r="B1250" i="5" s="1"/>
  <c r="B1251" i="5" s="1"/>
  <c r="B1252" i="5" s="1"/>
  <c r="B1253" i="5" s="1"/>
  <c r="B1254" i="5" s="1"/>
  <c r="B1255" i="5" s="1"/>
  <c r="B1256" i="5" s="1"/>
  <c r="B1257" i="5" s="1"/>
  <c r="B1258" i="5" s="1"/>
  <c r="B1259" i="5" s="1"/>
  <c r="B1260" i="5" s="1"/>
  <c r="B1261" i="5" s="1"/>
  <c r="B1262" i="5" s="1"/>
  <c r="B1263" i="5" s="1"/>
  <c r="B1264" i="5" s="1"/>
  <c r="B1265" i="5" s="1"/>
  <c r="B1266" i="5" s="1"/>
  <c r="B1267" i="5" s="1"/>
  <c r="B1268" i="5" s="1"/>
  <c r="B1269" i="5" s="1"/>
  <c r="B1270" i="5" s="1"/>
  <c r="B1271" i="5" s="1"/>
  <c r="B1272" i="5" s="1"/>
  <c r="B1273" i="5" s="1"/>
  <c r="B1274" i="5" s="1"/>
  <c r="B1275" i="5" s="1"/>
  <c r="B1276" i="5" s="1"/>
  <c r="B1277" i="5" s="1"/>
  <c r="B1278" i="5" s="1"/>
  <c r="B1279" i="5" s="1"/>
  <c r="B1280" i="5" s="1"/>
  <c r="B1281" i="5" s="1"/>
  <c r="B1282" i="5" s="1"/>
  <c r="B1283" i="5" s="1"/>
  <c r="B1284" i="5" s="1"/>
  <c r="B1285" i="5" s="1"/>
  <c r="B1286" i="5" s="1"/>
  <c r="B1287" i="5" s="1"/>
  <c r="B1288" i="5" s="1"/>
  <c r="B1289" i="5" s="1"/>
  <c r="B1290" i="5" s="1"/>
  <c r="B1291" i="5" s="1"/>
  <c r="B1292" i="5" s="1"/>
  <c r="B1293" i="5" s="1"/>
  <c r="B1294" i="5" s="1"/>
  <c r="B1295" i="5" s="1"/>
  <c r="B1296" i="5" s="1"/>
  <c r="B1297" i="5" s="1"/>
  <c r="B1298" i="5" s="1"/>
  <c r="B1299" i="5" s="1"/>
  <c r="B1300" i="5" s="1"/>
  <c r="B1301" i="5" s="1"/>
  <c r="B1302" i="5" s="1"/>
  <c r="B1303" i="5" s="1"/>
  <c r="B1304" i="5" s="1"/>
  <c r="B1305" i="5" s="1"/>
  <c r="B1306" i="5" s="1"/>
  <c r="B1307" i="5" s="1"/>
  <c r="B1308" i="5" s="1"/>
  <c r="B1309" i="5" s="1"/>
  <c r="B1310" i="5" s="1"/>
  <c r="B1311" i="5" s="1"/>
  <c r="B1312" i="5" s="1"/>
  <c r="B1313" i="5" s="1"/>
  <c r="B1314" i="5" s="1"/>
  <c r="B1315" i="5" s="1"/>
  <c r="B1316" i="5" s="1"/>
  <c r="B1317" i="5" s="1"/>
  <c r="B1318" i="5" s="1"/>
  <c r="B1319" i="5" s="1"/>
  <c r="B1320" i="5" s="1"/>
  <c r="B1321" i="5" s="1"/>
  <c r="B1322" i="5" s="1"/>
  <c r="B1323" i="5" s="1"/>
  <c r="B1324" i="5" s="1"/>
  <c r="B1325" i="5" s="1"/>
  <c r="B1326" i="5" s="1"/>
  <c r="B1327" i="5" s="1"/>
  <c r="B1328" i="5" s="1"/>
  <c r="B1329" i="5" s="1"/>
  <c r="B1330" i="5" s="1"/>
  <c r="B1331" i="5" s="1"/>
  <c r="B1332" i="5" s="1"/>
  <c r="B1333" i="5" s="1"/>
  <c r="B1334" i="5" s="1"/>
  <c r="B1335" i="5" s="1"/>
  <c r="B1336" i="5" s="1"/>
  <c r="B1337" i="5" s="1"/>
  <c r="B1338" i="5" s="1"/>
  <c r="B1339" i="5" s="1"/>
  <c r="B1340" i="5" s="1"/>
  <c r="B1341" i="5" s="1"/>
  <c r="B1342" i="5" s="1"/>
  <c r="B1343" i="5" s="1"/>
  <c r="B1344" i="5" s="1"/>
  <c r="B1345" i="5" s="1"/>
  <c r="B1346" i="5" s="1"/>
  <c r="B1347" i="5" s="1"/>
  <c r="B1348" i="5" s="1"/>
  <c r="B1349" i="5" s="1"/>
  <c r="B1350" i="5" s="1"/>
  <c r="B1351" i="5" s="1"/>
  <c r="B1352" i="5" s="1"/>
  <c r="B1353" i="5" s="1"/>
  <c r="B1354" i="5" s="1"/>
  <c r="B1355" i="5" s="1"/>
  <c r="B1356" i="5" s="1"/>
  <c r="B1357" i="5" s="1"/>
  <c r="B1358" i="5" s="1"/>
  <c r="B1359" i="5" s="1"/>
  <c r="B1360" i="5" s="1"/>
  <c r="B1361" i="5" s="1"/>
  <c r="B1362" i="5" s="1"/>
  <c r="B1363" i="5" s="1"/>
  <c r="B1364" i="5" s="1"/>
  <c r="B1365" i="5" s="1"/>
  <c r="B1366" i="5" s="1"/>
  <c r="B1367" i="5" s="1"/>
  <c r="B1368" i="5" s="1"/>
  <c r="B1369" i="5" s="1"/>
  <c r="B1370" i="5" s="1"/>
  <c r="B1371" i="5" s="1"/>
  <c r="B1372" i="5" s="1"/>
  <c r="B1373" i="5" s="1"/>
  <c r="B1374" i="5" s="1"/>
  <c r="B1375" i="5" s="1"/>
  <c r="B1376" i="5" s="1"/>
  <c r="B1377" i="5" s="1"/>
  <c r="B1378" i="5" s="1"/>
  <c r="B1379" i="5" s="1"/>
  <c r="B1380" i="5" s="1"/>
  <c r="B1381" i="5" s="1"/>
  <c r="B1382" i="5" s="1"/>
  <c r="B1383" i="5" s="1"/>
  <c r="B1384" i="5" s="1"/>
  <c r="B1385" i="5" s="1"/>
  <c r="B1386" i="5" s="1"/>
  <c r="B1387" i="5" s="1"/>
  <c r="B1388" i="5" s="1"/>
  <c r="B1389" i="5" s="1"/>
  <c r="B1390" i="5" s="1"/>
  <c r="B1391" i="5" s="1"/>
  <c r="B1392" i="5" s="1"/>
  <c r="B1393" i="5" s="1"/>
  <c r="B1394" i="5" s="1"/>
  <c r="B1395" i="5" s="1"/>
  <c r="B1396" i="5" s="1"/>
  <c r="B1397" i="5" s="1"/>
  <c r="B1398" i="5" s="1"/>
  <c r="B1399" i="5" s="1"/>
  <c r="B1400" i="5" s="1"/>
  <c r="B1401" i="5" s="1"/>
  <c r="B1402" i="5" s="1"/>
  <c r="B1403" i="5" s="1"/>
  <c r="B1404" i="5" s="1"/>
  <c r="B1405" i="5" s="1"/>
  <c r="B1406" i="5" s="1"/>
  <c r="B1407" i="5" s="1"/>
  <c r="B1408" i="5" s="1"/>
  <c r="B1409" i="5" s="1"/>
  <c r="B1410" i="5" s="1"/>
  <c r="B1411" i="5" s="1"/>
  <c r="B1412" i="5" s="1"/>
  <c r="B1413" i="5" s="1"/>
  <c r="B1414" i="5" s="1"/>
  <c r="B1415" i="5" s="1"/>
  <c r="B1416" i="5" s="1"/>
  <c r="B1417" i="5" s="1"/>
  <c r="B1418" i="5" s="1"/>
  <c r="B1419" i="5" s="1"/>
  <c r="B1420" i="5" s="1"/>
  <c r="B1421" i="5" s="1"/>
  <c r="B1422" i="5" s="1"/>
  <c r="B1423" i="5" s="1"/>
  <c r="B1424" i="5" s="1"/>
  <c r="B1425" i="5" s="1"/>
  <c r="B1426" i="5" s="1"/>
  <c r="B1427" i="5" s="1"/>
  <c r="B1428" i="5" s="1"/>
  <c r="B1429" i="5" s="1"/>
  <c r="B1430" i="5" s="1"/>
  <c r="B1431" i="5" s="1"/>
  <c r="B1432" i="5" s="1"/>
  <c r="B1433" i="5" s="1"/>
  <c r="B1434" i="5" s="1"/>
  <c r="B1435" i="5" s="1"/>
  <c r="B1436" i="5" s="1"/>
  <c r="B1437" i="5" s="1"/>
  <c r="B1438" i="5" s="1"/>
  <c r="B1439" i="5" s="1"/>
  <c r="B1440" i="5" s="1"/>
  <c r="B1441" i="5" s="1"/>
  <c r="B1442" i="5" s="1"/>
  <c r="B1443" i="5" s="1"/>
  <c r="B1444" i="5" s="1"/>
  <c r="B1445" i="5" s="1"/>
  <c r="B1446" i="5" s="1"/>
  <c r="B1447" i="5" s="1"/>
  <c r="B1448" i="5" s="1"/>
  <c r="B1449" i="5" s="1"/>
  <c r="B1450" i="5" s="1"/>
  <c r="B1451" i="5" s="1"/>
  <c r="B1452" i="5" s="1"/>
  <c r="B1453" i="5" s="1"/>
  <c r="B1454" i="5" s="1"/>
  <c r="B1455" i="5" s="1"/>
  <c r="B1456" i="5" s="1"/>
  <c r="B1457" i="5" s="1"/>
  <c r="B1458" i="5" s="1"/>
  <c r="B1459" i="5" s="1"/>
  <c r="B1460" i="5" s="1"/>
  <c r="B1461" i="5" s="1"/>
  <c r="B1462" i="5" s="1"/>
  <c r="B1463" i="5" s="1"/>
  <c r="B1464" i="5" s="1"/>
  <c r="B1465" i="5" s="1"/>
  <c r="B1466" i="5" s="1"/>
  <c r="B1467" i="5" s="1"/>
  <c r="B1468" i="5" s="1"/>
  <c r="B1469" i="5" s="1"/>
  <c r="B1470" i="5" s="1"/>
  <c r="B1471" i="5" s="1"/>
  <c r="B1472" i="5" s="1"/>
  <c r="B1473" i="5" s="1"/>
  <c r="B1474" i="5" s="1"/>
  <c r="B1475" i="5" s="1"/>
  <c r="B1476" i="5" s="1"/>
  <c r="B1477" i="5" s="1"/>
  <c r="B1478" i="5" s="1"/>
  <c r="B1479" i="5" s="1"/>
  <c r="B1480" i="5" s="1"/>
  <c r="B1481" i="5" s="1"/>
  <c r="B1482" i="5" s="1"/>
  <c r="B1483" i="5" s="1"/>
  <c r="B1484" i="5" s="1"/>
  <c r="B1485" i="5" s="1"/>
  <c r="B1486" i="5" s="1"/>
  <c r="B1487" i="5" s="1"/>
  <c r="B1488" i="5" s="1"/>
  <c r="B1489" i="5" s="1"/>
  <c r="B1490" i="5" s="1"/>
  <c r="B1491" i="5" s="1"/>
  <c r="B1492" i="5" s="1"/>
  <c r="B1493" i="5" s="1"/>
  <c r="B1494" i="5" s="1"/>
  <c r="B1495" i="5" s="1"/>
  <c r="B1496" i="5" s="1"/>
  <c r="B1497" i="5" s="1"/>
  <c r="B1498" i="5" s="1"/>
  <c r="B1499" i="5" s="1"/>
  <c r="B1500" i="5" s="1"/>
  <c r="B1501" i="5" s="1"/>
  <c r="B1502" i="5" s="1"/>
  <c r="B1503" i="5" s="1"/>
  <c r="B1504" i="5" s="1"/>
  <c r="B1505" i="5" s="1"/>
  <c r="B1506" i="5" s="1"/>
  <c r="B1507" i="5" s="1"/>
  <c r="B1508" i="5" s="1"/>
  <c r="B1509" i="5" s="1"/>
  <c r="B1510" i="5" s="1"/>
  <c r="B1511" i="5" s="1"/>
  <c r="B1512" i="5" s="1"/>
  <c r="B1513" i="5" s="1"/>
  <c r="B1514" i="5" s="1"/>
  <c r="B1515" i="5" s="1"/>
  <c r="B1516" i="5" s="1"/>
  <c r="B1517" i="5" s="1"/>
  <c r="B1518" i="5" s="1"/>
  <c r="B1519" i="5" s="1"/>
  <c r="B1520" i="5" s="1"/>
  <c r="B1521" i="5" s="1"/>
  <c r="B1522" i="5" s="1"/>
  <c r="B1523" i="5" s="1"/>
  <c r="B1524" i="5" s="1"/>
  <c r="B1525" i="5" s="1"/>
  <c r="B1526" i="5" s="1"/>
  <c r="B1527" i="5" s="1"/>
  <c r="B1528" i="5" s="1"/>
  <c r="B1529" i="5" s="1"/>
  <c r="B1530" i="5" s="1"/>
  <c r="B1531" i="5" s="1"/>
  <c r="B1532" i="5" s="1"/>
  <c r="B1533" i="5" s="1"/>
  <c r="B1534" i="5" s="1"/>
  <c r="B1535" i="5" s="1"/>
  <c r="B1536" i="5" s="1"/>
  <c r="B1537" i="5" s="1"/>
  <c r="B1538" i="5" s="1"/>
  <c r="B1539" i="5" s="1"/>
  <c r="B1540" i="5" s="1"/>
  <c r="B1541" i="5" s="1"/>
  <c r="B1542" i="5" s="1"/>
  <c r="B1543" i="5" s="1"/>
  <c r="B1544" i="5" s="1"/>
  <c r="B1545" i="5" s="1"/>
  <c r="B1546" i="5" s="1"/>
  <c r="B1547" i="5" s="1"/>
  <c r="B1548" i="5" s="1"/>
  <c r="B1549" i="5" s="1"/>
  <c r="B1550" i="5" s="1"/>
  <c r="B1551" i="5" s="1"/>
  <c r="B1552" i="5" s="1"/>
  <c r="B1553" i="5" s="1"/>
  <c r="B1554" i="5" s="1"/>
  <c r="B1555" i="5" s="1"/>
  <c r="B1556" i="5" s="1"/>
  <c r="B1557" i="5" s="1"/>
  <c r="B1558" i="5" s="1"/>
  <c r="B1559" i="5" s="1"/>
  <c r="B1560" i="5" s="1"/>
  <c r="B1561" i="5" s="1"/>
  <c r="B1562" i="5" s="1"/>
  <c r="B1563" i="5" s="1"/>
  <c r="B1564" i="5" s="1"/>
  <c r="B1565" i="5" s="1"/>
  <c r="B1566" i="5" s="1"/>
  <c r="B1567" i="5" s="1"/>
  <c r="B1568" i="5" s="1"/>
  <c r="B1569" i="5" s="1"/>
  <c r="B1570" i="5" s="1"/>
  <c r="B1571" i="5" s="1"/>
  <c r="B1572" i="5" s="1"/>
  <c r="B1573" i="5" s="1"/>
  <c r="B1574" i="5" s="1"/>
  <c r="B1575" i="5" s="1"/>
  <c r="B1576" i="5" s="1"/>
  <c r="B1577" i="5" s="1"/>
  <c r="B1578" i="5" s="1"/>
  <c r="B1579" i="5" s="1"/>
  <c r="B1580" i="5" s="1"/>
  <c r="B1581" i="5" s="1"/>
  <c r="B1582" i="5" s="1"/>
  <c r="B1583" i="5" s="1"/>
  <c r="B1584" i="5" s="1"/>
  <c r="B1585" i="5" s="1"/>
  <c r="B1586" i="5" s="1"/>
  <c r="B1587" i="5" s="1"/>
  <c r="B1588" i="5" s="1"/>
  <c r="B1589" i="5" s="1"/>
  <c r="B1590" i="5" s="1"/>
  <c r="B1591" i="5" s="1"/>
  <c r="B1592" i="5" s="1"/>
  <c r="B1593" i="5" s="1"/>
  <c r="B1594" i="5" s="1"/>
  <c r="B1595" i="5" s="1"/>
  <c r="B1596" i="5" s="1"/>
  <c r="B1597" i="5" s="1"/>
  <c r="B1598" i="5" s="1"/>
  <c r="B1599" i="5" s="1"/>
  <c r="B1600" i="5" s="1"/>
  <c r="B1601" i="5" s="1"/>
  <c r="B1602" i="5" s="1"/>
  <c r="B1603" i="5" s="1"/>
  <c r="B1604" i="5" s="1"/>
  <c r="B1605" i="5" s="1"/>
  <c r="B1606" i="5" s="1"/>
  <c r="B1607" i="5" s="1"/>
  <c r="B1608" i="5" s="1"/>
  <c r="B1609" i="5" s="1"/>
  <c r="B1610" i="5" s="1"/>
  <c r="B1611" i="5" s="1"/>
  <c r="B1612" i="5" s="1"/>
  <c r="B1613" i="5" s="1"/>
  <c r="B1614" i="5" s="1"/>
  <c r="B1615" i="5" s="1"/>
  <c r="B1616" i="5" s="1"/>
  <c r="B1617" i="5" s="1"/>
  <c r="B1618" i="5" s="1"/>
  <c r="B1619" i="5" s="1"/>
  <c r="B1620" i="5" s="1"/>
  <c r="B1621" i="5" s="1"/>
  <c r="B1622" i="5" s="1"/>
  <c r="B1623" i="5" s="1"/>
  <c r="B1624" i="5" s="1"/>
  <c r="B1625" i="5" s="1"/>
  <c r="B1626" i="5" s="1"/>
  <c r="B1627" i="5" s="1"/>
  <c r="B1628" i="5" s="1"/>
  <c r="B1629" i="5" s="1"/>
  <c r="B1630" i="5" s="1"/>
  <c r="B1631" i="5" s="1"/>
  <c r="B1632" i="5" s="1"/>
  <c r="B1633" i="5" s="1"/>
  <c r="B1634" i="5" s="1"/>
  <c r="B1635" i="5" s="1"/>
  <c r="B1636" i="5" s="1"/>
  <c r="B1637" i="5" s="1"/>
  <c r="B1638" i="5" s="1"/>
  <c r="B1639" i="5" s="1"/>
  <c r="B1640" i="5" s="1"/>
  <c r="B1641" i="5" s="1"/>
  <c r="B1642" i="5" s="1"/>
  <c r="B1643" i="5" s="1"/>
  <c r="B1644" i="5" s="1"/>
  <c r="B1645" i="5" s="1"/>
  <c r="B1646" i="5" s="1"/>
  <c r="B1647" i="5" s="1"/>
  <c r="B1648" i="5" s="1"/>
  <c r="B1649" i="5" s="1"/>
  <c r="B1650" i="5" s="1"/>
  <c r="B1651" i="5" s="1"/>
  <c r="B1652" i="5" s="1"/>
  <c r="B1653" i="5" s="1"/>
  <c r="B1654" i="5" s="1"/>
  <c r="B1655" i="5" s="1"/>
  <c r="B1656" i="5" s="1"/>
  <c r="B1657" i="5" s="1"/>
  <c r="B1658" i="5" s="1"/>
  <c r="B1659" i="5" s="1"/>
  <c r="B1660" i="5" s="1"/>
  <c r="B1661" i="5" s="1"/>
  <c r="B1662" i="5" s="1"/>
  <c r="B1663" i="5" s="1"/>
  <c r="B1664" i="5" s="1"/>
  <c r="B1665" i="5" s="1"/>
  <c r="B1666" i="5" s="1"/>
  <c r="B1667" i="5" s="1"/>
  <c r="B1668" i="5" s="1"/>
  <c r="B1669" i="5" s="1"/>
  <c r="B1670" i="5" s="1"/>
  <c r="B1671" i="5" s="1"/>
  <c r="B1672" i="5" s="1"/>
  <c r="B1673" i="5" s="1"/>
  <c r="B1674" i="5" s="1"/>
  <c r="B1675" i="5" s="1"/>
  <c r="B1676" i="5" s="1"/>
  <c r="B1677" i="5" s="1"/>
  <c r="B1678" i="5" s="1"/>
  <c r="B1679" i="5" s="1"/>
  <c r="B1680" i="5" s="1"/>
  <c r="B1681" i="5" s="1"/>
  <c r="B1682" i="5" s="1"/>
  <c r="B1683" i="5" s="1"/>
  <c r="B1684" i="5" s="1"/>
  <c r="B1685" i="5" s="1"/>
  <c r="B1686" i="5" s="1"/>
  <c r="B1687" i="5" s="1"/>
  <c r="B1688" i="5" s="1"/>
  <c r="B1689" i="5" s="1"/>
  <c r="B1690" i="5" s="1"/>
  <c r="B1691" i="5" s="1"/>
  <c r="B1692" i="5" s="1"/>
  <c r="B1693" i="5" s="1"/>
  <c r="B1694" i="5" s="1"/>
  <c r="B1695" i="5" s="1"/>
  <c r="B1696" i="5" s="1"/>
  <c r="B1697" i="5" s="1"/>
  <c r="B1698" i="5" s="1"/>
  <c r="B1699" i="5" s="1"/>
  <c r="B1700" i="5" s="1"/>
  <c r="B1701" i="5" s="1"/>
  <c r="B1702" i="5" s="1"/>
  <c r="B1703" i="5" s="1"/>
  <c r="B1704" i="5" s="1"/>
  <c r="B1705" i="5" s="1"/>
  <c r="B1706" i="5" s="1"/>
  <c r="B1707" i="5" s="1"/>
  <c r="B1708" i="5" s="1"/>
  <c r="B1709" i="5" s="1"/>
  <c r="B1710" i="5" s="1"/>
  <c r="B1711" i="5" s="1"/>
  <c r="B1712" i="5" s="1"/>
  <c r="B1713" i="5" s="1"/>
  <c r="B1714" i="5" s="1"/>
  <c r="B1715" i="5" s="1"/>
  <c r="B1716" i="5" s="1"/>
  <c r="B1717" i="5" s="1"/>
  <c r="B1718" i="5" s="1"/>
  <c r="B1719" i="5" s="1"/>
  <c r="B1720" i="5" s="1"/>
  <c r="B1721" i="5" s="1"/>
  <c r="B1722" i="5" s="1"/>
  <c r="B1723" i="5" s="1"/>
  <c r="B1724" i="5" s="1"/>
  <c r="B1725" i="5" s="1"/>
  <c r="B1726" i="5" s="1"/>
  <c r="B1727" i="5" s="1"/>
  <c r="B1728" i="5" s="1"/>
  <c r="B1729" i="5" s="1"/>
  <c r="B1730" i="5" s="1"/>
  <c r="B1731" i="5" s="1"/>
  <c r="B1732" i="5" s="1"/>
  <c r="B1733" i="5" s="1"/>
  <c r="B1734" i="5" s="1"/>
  <c r="B1735" i="5" s="1"/>
  <c r="B1736" i="5" s="1"/>
  <c r="B1737" i="5" s="1"/>
  <c r="B1738" i="5" s="1"/>
  <c r="B1739" i="5" s="1"/>
  <c r="B1740" i="5" s="1"/>
  <c r="B1741" i="5" s="1"/>
  <c r="B1742" i="5" s="1"/>
  <c r="B1743" i="5" s="1"/>
  <c r="B1744" i="5" s="1"/>
  <c r="B1745" i="5" s="1"/>
  <c r="B1746" i="5" s="1"/>
  <c r="B1747" i="5" s="1"/>
  <c r="B1748" i="5" s="1"/>
  <c r="B1749" i="5" s="1"/>
  <c r="B1750" i="5" s="1"/>
  <c r="B1751" i="5" s="1"/>
  <c r="B1752" i="5" s="1"/>
  <c r="B1753" i="5" s="1"/>
  <c r="B1754" i="5" s="1"/>
  <c r="B1755" i="5" s="1"/>
  <c r="B1756" i="5" s="1"/>
  <c r="B1757" i="5" s="1"/>
  <c r="B1758" i="5" s="1"/>
  <c r="B1759" i="5" s="1"/>
  <c r="B1760" i="5" s="1"/>
  <c r="B1761" i="5" s="1"/>
  <c r="B1762" i="5" s="1"/>
  <c r="B1763" i="5" s="1"/>
  <c r="B1764" i="5" s="1"/>
  <c r="B1765" i="5" s="1"/>
  <c r="B1766" i="5" s="1"/>
  <c r="B1767" i="5" s="1"/>
  <c r="B1768" i="5" s="1"/>
  <c r="B1769" i="5" s="1"/>
  <c r="B1770" i="5" s="1"/>
  <c r="B1771" i="5" s="1"/>
  <c r="B1772" i="5" s="1"/>
  <c r="B1773" i="5" s="1"/>
  <c r="B1774" i="5" s="1"/>
  <c r="B1775" i="5" s="1"/>
  <c r="B1776" i="5" s="1"/>
  <c r="B1777" i="5" s="1"/>
  <c r="B1778" i="5" s="1"/>
  <c r="B1779" i="5" s="1"/>
  <c r="B1780" i="5" s="1"/>
  <c r="B1781" i="5" s="1"/>
  <c r="B1782" i="5" s="1"/>
  <c r="B1783" i="5" s="1"/>
  <c r="B1784" i="5" s="1"/>
  <c r="B1785" i="5" s="1"/>
  <c r="B1786" i="5" s="1"/>
  <c r="B1787" i="5" s="1"/>
  <c r="B1788" i="5" s="1"/>
  <c r="B1789" i="5" s="1"/>
  <c r="B1790" i="5" s="1"/>
  <c r="B1791" i="5" s="1"/>
  <c r="B1792" i="5" s="1"/>
  <c r="B1793" i="5" s="1"/>
  <c r="B1794" i="5" s="1"/>
  <c r="B1795" i="5" s="1"/>
  <c r="B1796" i="5" s="1"/>
  <c r="B1797" i="5" s="1"/>
  <c r="B1798" i="5" s="1"/>
  <c r="B1799" i="5" s="1"/>
  <c r="B1800" i="5" s="1"/>
  <c r="B1801" i="5" s="1"/>
  <c r="B1802" i="5" s="1"/>
  <c r="B1803" i="5" s="1"/>
  <c r="B1804" i="5" s="1"/>
  <c r="B1805" i="5" s="1"/>
  <c r="B1806" i="5" s="1"/>
  <c r="B1807" i="5" s="1"/>
  <c r="B1808" i="5" s="1"/>
  <c r="B1809" i="5" s="1"/>
  <c r="B1810" i="5" s="1"/>
  <c r="B1811" i="5" s="1"/>
  <c r="B1812" i="5" s="1"/>
  <c r="B1813" i="5" s="1"/>
  <c r="B1814" i="5" s="1"/>
  <c r="B1815" i="5" s="1"/>
  <c r="B1816" i="5" s="1"/>
  <c r="B1817" i="5" s="1"/>
  <c r="B1818" i="5" s="1"/>
  <c r="B1819" i="5" s="1"/>
  <c r="B1820" i="5" s="1"/>
  <c r="B1821" i="5" s="1"/>
  <c r="B1822" i="5" s="1"/>
  <c r="B1823" i="5" s="1"/>
  <c r="B1824" i="5" s="1"/>
  <c r="B1825" i="5" s="1"/>
  <c r="B1826" i="5" s="1"/>
  <c r="B1827" i="5" s="1"/>
  <c r="B1828" i="5" s="1"/>
  <c r="B1829" i="5" s="1"/>
  <c r="B1830" i="5" s="1"/>
  <c r="B1831" i="5" s="1"/>
  <c r="B1832" i="5" s="1"/>
  <c r="B1833" i="5" s="1"/>
  <c r="B1834" i="5" s="1"/>
  <c r="B1835" i="5" s="1"/>
  <c r="B1836" i="5" s="1"/>
  <c r="B1837" i="5" s="1"/>
  <c r="B1838" i="5" s="1"/>
  <c r="B1839" i="5" s="1"/>
  <c r="B1840" i="5" s="1"/>
  <c r="B1841" i="5" s="1"/>
  <c r="B1842" i="5" s="1"/>
  <c r="B1843" i="5" s="1"/>
  <c r="B1844" i="5" s="1"/>
  <c r="B1845" i="5" s="1"/>
  <c r="B1846" i="5" s="1"/>
  <c r="B1847" i="5" s="1"/>
  <c r="B1848" i="5" s="1"/>
  <c r="B1849" i="5" s="1"/>
  <c r="B1850" i="5" s="1"/>
  <c r="B1851" i="5" s="1"/>
  <c r="B1852" i="5" s="1"/>
  <c r="B1853" i="5" s="1"/>
  <c r="B1854" i="5" s="1"/>
  <c r="B1855" i="5" s="1"/>
  <c r="B1856" i="5" s="1"/>
  <c r="B1857" i="5" s="1"/>
  <c r="B1858" i="5" s="1"/>
  <c r="B1859" i="5" s="1"/>
  <c r="B1860" i="5" s="1"/>
  <c r="B1861" i="5" s="1"/>
  <c r="B1862" i="5" s="1"/>
  <c r="B1863" i="5" s="1"/>
  <c r="B1864" i="5" s="1"/>
  <c r="B1865" i="5" s="1"/>
  <c r="B1866" i="5" s="1"/>
  <c r="B1867" i="5" s="1"/>
  <c r="B1868" i="5" s="1"/>
  <c r="B1869" i="5" s="1"/>
  <c r="B1870" i="5" s="1"/>
  <c r="B1871" i="5" s="1"/>
  <c r="B1872" i="5" s="1"/>
  <c r="B1873" i="5" s="1"/>
  <c r="B1874" i="5" s="1"/>
  <c r="B1875" i="5" s="1"/>
  <c r="B1876" i="5" s="1"/>
  <c r="B1877" i="5" s="1"/>
  <c r="B1878" i="5" s="1"/>
  <c r="B1879" i="5" s="1"/>
  <c r="B1880" i="5" s="1"/>
  <c r="B1881" i="5" s="1"/>
  <c r="B1882" i="5" s="1"/>
  <c r="B1883" i="5" s="1"/>
  <c r="B1884" i="5" s="1"/>
  <c r="B1885" i="5" s="1"/>
  <c r="B1886" i="5" s="1"/>
  <c r="B1887" i="5" s="1"/>
  <c r="B1888" i="5" s="1"/>
  <c r="B1889" i="5" s="1"/>
  <c r="B1890" i="5" s="1"/>
  <c r="B1891" i="5" s="1"/>
  <c r="B1892" i="5" s="1"/>
  <c r="B1893" i="5" s="1"/>
  <c r="B1894" i="5" s="1"/>
  <c r="B1895" i="5" s="1"/>
  <c r="B1896" i="5" s="1"/>
  <c r="B1897" i="5" s="1"/>
  <c r="B1898" i="5" s="1"/>
  <c r="B1899" i="5" s="1"/>
  <c r="B1900" i="5" s="1"/>
  <c r="B1901" i="5" s="1"/>
  <c r="B1902" i="5" s="1"/>
  <c r="B1903" i="5" s="1"/>
  <c r="B1904" i="5" s="1"/>
  <c r="B1905" i="5" s="1"/>
  <c r="B1906" i="5" s="1"/>
  <c r="B1907" i="5" s="1"/>
  <c r="B1908" i="5" s="1"/>
  <c r="B1909" i="5" s="1"/>
  <c r="B1910" i="5" s="1"/>
  <c r="B1911" i="5" s="1"/>
  <c r="B1912" i="5" s="1"/>
  <c r="B1913" i="5" s="1"/>
  <c r="B1914" i="5" s="1"/>
  <c r="B1915" i="5" s="1"/>
  <c r="B1916" i="5" s="1"/>
  <c r="B1917" i="5" s="1"/>
  <c r="B1918" i="5" s="1"/>
  <c r="B1919" i="5" s="1"/>
  <c r="B1920" i="5" s="1"/>
  <c r="B1921" i="5" s="1"/>
  <c r="B1922" i="5" s="1"/>
  <c r="B1923" i="5" s="1"/>
  <c r="B1924" i="5" s="1"/>
  <c r="B1925" i="5" s="1"/>
  <c r="B1926" i="5" s="1"/>
  <c r="B1927" i="5" s="1"/>
  <c r="B1928" i="5" s="1"/>
  <c r="B1929" i="5" s="1"/>
  <c r="B1930" i="5" s="1"/>
  <c r="B1931" i="5" s="1"/>
  <c r="B1932" i="5" s="1"/>
  <c r="B1933" i="5" s="1"/>
  <c r="B1934" i="5" s="1"/>
  <c r="B1935" i="5" s="1"/>
  <c r="B1936" i="5" s="1"/>
  <c r="B1937" i="5" s="1"/>
  <c r="B1938" i="5" s="1"/>
  <c r="B1939" i="5" s="1"/>
  <c r="B1940" i="5" s="1"/>
  <c r="B1941" i="5" s="1"/>
  <c r="B1942" i="5" s="1"/>
  <c r="B1943" i="5" s="1"/>
  <c r="B1944" i="5" s="1"/>
  <c r="B1945" i="5" s="1"/>
  <c r="B1946" i="5" s="1"/>
  <c r="B1947" i="5" s="1"/>
  <c r="B1948" i="5" s="1"/>
  <c r="B1949" i="5" s="1"/>
  <c r="B1950" i="5" s="1"/>
  <c r="B1951" i="5" s="1"/>
  <c r="B1952" i="5" s="1"/>
  <c r="B1953" i="5" s="1"/>
  <c r="B1954" i="5" s="1"/>
  <c r="B1955" i="5" s="1"/>
  <c r="B1956" i="5" s="1"/>
  <c r="B1957" i="5" s="1"/>
  <c r="B1958" i="5" s="1"/>
  <c r="B1959" i="5" s="1"/>
  <c r="B1960" i="5" s="1"/>
  <c r="B1961" i="5" s="1"/>
  <c r="B1962" i="5" s="1"/>
  <c r="B1963" i="5" s="1"/>
  <c r="B1964" i="5" s="1"/>
  <c r="B1965" i="5" s="1"/>
  <c r="B1966" i="5" s="1"/>
  <c r="B1967" i="5" s="1"/>
  <c r="B1968" i="5" s="1"/>
  <c r="B1969" i="5" s="1"/>
  <c r="B1970" i="5" s="1"/>
  <c r="B1971" i="5" s="1"/>
  <c r="B1972" i="5" s="1"/>
  <c r="B1973" i="5" s="1"/>
  <c r="B1974" i="5" s="1"/>
  <c r="B1975" i="5" s="1"/>
  <c r="B1976" i="5" s="1"/>
  <c r="B1977" i="5" s="1"/>
  <c r="B1978" i="5" s="1"/>
  <c r="B1979" i="5" s="1"/>
  <c r="B1980" i="5" s="1"/>
  <c r="B1981" i="5" s="1"/>
  <c r="B1982" i="5" s="1"/>
  <c r="B1983" i="5" s="1"/>
  <c r="B1984" i="5" s="1"/>
  <c r="B1985" i="5" s="1"/>
  <c r="B1986" i="5" s="1"/>
  <c r="B1987" i="5" s="1"/>
  <c r="B1988" i="5" s="1"/>
  <c r="B1989" i="5" s="1"/>
  <c r="B1990" i="5" s="1"/>
  <c r="B1991" i="5" s="1"/>
  <c r="B1992" i="5" s="1"/>
  <c r="B1993" i="5" s="1"/>
  <c r="B1994" i="5" s="1"/>
  <c r="B1995" i="5" s="1"/>
  <c r="B1996" i="5" s="1"/>
  <c r="B1997" i="5" s="1"/>
  <c r="B1998" i="5" s="1"/>
  <c r="B1999" i="5" s="1"/>
  <c r="B2000" i="5" s="1"/>
  <c r="B2001" i="5" s="1"/>
  <c r="B2002" i="5" s="1"/>
  <c r="B2003" i="5" s="1"/>
  <c r="B2004" i="5" s="1"/>
  <c r="B2005" i="5" s="1"/>
  <c r="B2006" i="5" s="1"/>
  <c r="B2007" i="5" s="1"/>
  <c r="B2008" i="5" s="1"/>
  <c r="B2009" i="5" s="1"/>
  <c r="B2010" i="5" s="1"/>
  <c r="B2011" i="5" s="1"/>
  <c r="B2012" i="5" s="1"/>
  <c r="B2013" i="5" s="1"/>
  <c r="B2014" i="5" s="1"/>
  <c r="B2015" i="5" s="1"/>
  <c r="B2016" i="5" s="1"/>
  <c r="B2017" i="5" s="1"/>
  <c r="B2018" i="5" s="1"/>
  <c r="B2019" i="5" s="1"/>
  <c r="B2020" i="5" s="1"/>
  <c r="B2021" i="5" s="1"/>
  <c r="B2022" i="5" s="1"/>
  <c r="B2023" i="5" s="1"/>
  <c r="B2024" i="5" s="1"/>
  <c r="B2025" i="5" s="1"/>
  <c r="B2026" i="5" s="1"/>
  <c r="B2027" i="5" s="1"/>
  <c r="B2028" i="5" s="1"/>
  <c r="B2029" i="5" s="1"/>
  <c r="B2030" i="5" s="1"/>
  <c r="B2031" i="5" s="1"/>
  <c r="B2032" i="5" s="1"/>
  <c r="B2033" i="5" s="1"/>
  <c r="B2034" i="5" s="1"/>
  <c r="B2035" i="5" s="1"/>
  <c r="B2036" i="5" s="1"/>
  <c r="B2037" i="5" s="1"/>
  <c r="B2038" i="5" s="1"/>
  <c r="B2039" i="5" s="1"/>
  <c r="B2040" i="5" s="1"/>
  <c r="B2041" i="5" s="1"/>
  <c r="B2042" i="5" s="1"/>
  <c r="B2043" i="5" s="1"/>
  <c r="B2044" i="5" s="1"/>
  <c r="B2045" i="5" s="1"/>
  <c r="B2046" i="5" s="1"/>
  <c r="B2047" i="5" s="1"/>
  <c r="B2048" i="5" s="1"/>
  <c r="B2049" i="5" s="1"/>
  <c r="B2050" i="5" s="1"/>
  <c r="B2051" i="5" s="1"/>
  <c r="B2052" i="5" s="1"/>
  <c r="B2053" i="5" s="1"/>
  <c r="B2054" i="5" s="1"/>
  <c r="B2055" i="5" s="1"/>
  <c r="B2056" i="5" s="1"/>
  <c r="B2057" i="5" s="1"/>
  <c r="B2058" i="5" s="1"/>
  <c r="B2059" i="5" s="1"/>
  <c r="B2060" i="5" s="1"/>
  <c r="B2061" i="5" s="1"/>
  <c r="B2062" i="5" s="1"/>
  <c r="B2063" i="5" s="1"/>
  <c r="B2064" i="5" s="1"/>
  <c r="B2065" i="5" s="1"/>
  <c r="B2066" i="5" s="1"/>
  <c r="B2067" i="5" s="1"/>
  <c r="B2068" i="5" s="1"/>
  <c r="B2069" i="5" s="1"/>
  <c r="B2070" i="5" s="1"/>
  <c r="B2071" i="5" s="1"/>
  <c r="B2072" i="5" s="1"/>
  <c r="B2073" i="5" s="1"/>
  <c r="B2074" i="5" s="1"/>
  <c r="B2075" i="5" s="1"/>
  <c r="B2076" i="5" s="1"/>
  <c r="B2077" i="5" s="1"/>
  <c r="B2078" i="5" s="1"/>
  <c r="B2079" i="5" s="1"/>
  <c r="B2080" i="5" s="1"/>
  <c r="B2081" i="5" s="1"/>
  <c r="B2082" i="5" s="1"/>
  <c r="B2083" i="5" s="1"/>
  <c r="B2084" i="5" s="1"/>
  <c r="B2085" i="5" s="1"/>
  <c r="B2086" i="5" s="1"/>
  <c r="B2087" i="5" s="1"/>
  <c r="B2088" i="5" s="1"/>
  <c r="B2089" i="5" s="1"/>
  <c r="B2090" i="5" s="1"/>
  <c r="B2091" i="5" s="1"/>
  <c r="B2092" i="5" s="1"/>
  <c r="B2093" i="5" s="1"/>
  <c r="B2094" i="5" s="1"/>
  <c r="B2095" i="5" s="1"/>
  <c r="B2096" i="5" s="1"/>
  <c r="B2097" i="5" s="1"/>
  <c r="B2098" i="5" s="1"/>
  <c r="B2099" i="5" s="1"/>
  <c r="B2100" i="5" s="1"/>
  <c r="B2101" i="5" s="1"/>
  <c r="B2102" i="5" s="1"/>
  <c r="B2103" i="5" s="1"/>
  <c r="B2104" i="5" s="1"/>
  <c r="B2105" i="5" s="1"/>
  <c r="B2106" i="5" s="1"/>
  <c r="B2107" i="5" s="1"/>
  <c r="B2108" i="5" s="1"/>
  <c r="B2109" i="5" s="1"/>
  <c r="B2110" i="5" s="1"/>
  <c r="B2111" i="5" s="1"/>
  <c r="B2112" i="5" s="1"/>
  <c r="B2113" i="5" s="1"/>
  <c r="B2114" i="5" s="1"/>
  <c r="B2115" i="5" s="1"/>
  <c r="B2116" i="5" s="1"/>
  <c r="B2117" i="5" s="1"/>
  <c r="B2118" i="5" s="1"/>
  <c r="B2119" i="5" s="1"/>
  <c r="B2120" i="5" s="1"/>
  <c r="B2121" i="5" s="1"/>
  <c r="B2122" i="5" s="1"/>
  <c r="B2123" i="5" s="1"/>
  <c r="B2124" i="5" s="1"/>
  <c r="B2125" i="5" s="1"/>
  <c r="B2126" i="5" s="1"/>
  <c r="B2127" i="5" s="1"/>
  <c r="B2128" i="5" s="1"/>
  <c r="B2129" i="5" s="1"/>
  <c r="B2130" i="5" s="1"/>
  <c r="B2131" i="5" s="1"/>
  <c r="B2132" i="5" s="1"/>
  <c r="B2133" i="5" s="1"/>
  <c r="B2134" i="5" s="1"/>
  <c r="B2135" i="5" s="1"/>
  <c r="B2136" i="5" s="1"/>
  <c r="B2137" i="5" s="1"/>
  <c r="B2138" i="5" s="1"/>
  <c r="B2139" i="5" s="1"/>
  <c r="B2140" i="5" s="1"/>
  <c r="B2141" i="5" s="1"/>
  <c r="B2142" i="5" s="1"/>
  <c r="B2143" i="5" s="1"/>
  <c r="B2144" i="5" s="1"/>
  <c r="B2145" i="5" s="1"/>
  <c r="B2146" i="5" s="1"/>
  <c r="B2147" i="5" s="1"/>
  <c r="B2148" i="5" s="1"/>
  <c r="B2149" i="5" s="1"/>
  <c r="B2150" i="5" s="1"/>
  <c r="B2151" i="5" s="1"/>
  <c r="B2152" i="5" s="1"/>
  <c r="B2153" i="5" s="1"/>
  <c r="B2154" i="5" s="1"/>
  <c r="B2155" i="5" s="1"/>
  <c r="B2156" i="5" s="1"/>
  <c r="B2157" i="5" s="1"/>
  <c r="B2158" i="5" s="1"/>
  <c r="B2159" i="5" s="1"/>
  <c r="B2160" i="5" s="1"/>
  <c r="B2161" i="5" s="1"/>
  <c r="B2162" i="5" s="1"/>
  <c r="B2163" i="5" s="1"/>
  <c r="B2164" i="5" s="1"/>
  <c r="B2165" i="5" s="1"/>
  <c r="B2166" i="5" s="1"/>
  <c r="B2167" i="5" s="1"/>
  <c r="B2168" i="5" s="1"/>
  <c r="B2169" i="5" s="1"/>
  <c r="B2170" i="5" s="1"/>
  <c r="B2171" i="5" s="1"/>
  <c r="B2172" i="5" s="1"/>
  <c r="B2173" i="5" s="1"/>
  <c r="B2174" i="5" s="1"/>
  <c r="B2175" i="5" s="1"/>
  <c r="B2176" i="5" s="1"/>
  <c r="B2177" i="5" s="1"/>
  <c r="B2178" i="5" s="1"/>
  <c r="B2179" i="5" s="1"/>
  <c r="B2180" i="5" s="1"/>
  <c r="B2181" i="5" s="1"/>
  <c r="B2182" i="5" s="1"/>
  <c r="B2183" i="5" s="1"/>
  <c r="B2184" i="5" s="1"/>
  <c r="B2185" i="5" s="1"/>
  <c r="B2186" i="5" s="1"/>
  <c r="B2187" i="5" s="1"/>
  <c r="B2188" i="5" s="1"/>
  <c r="B2189" i="5" s="1"/>
  <c r="B2190" i="5" s="1"/>
  <c r="B2191" i="5" s="1"/>
  <c r="B2192" i="5" s="1"/>
  <c r="B2193" i="5" s="1"/>
  <c r="B2194" i="5" s="1"/>
  <c r="B2195" i="5" s="1"/>
  <c r="B2196" i="5" s="1"/>
  <c r="B2197" i="5" s="1"/>
  <c r="B2198" i="5" s="1"/>
  <c r="B2199" i="5" s="1"/>
  <c r="B2200" i="5" s="1"/>
  <c r="B2201" i="5" s="1"/>
  <c r="B2202" i="5" s="1"/>
  <c r="B2203" i="5" s="1"/>
  <c r="B2204" i="5" s="1"/>
  <c r="B2205" i="5" s="1"/>
  <c r="B2206" i="5" s="1"/>
  <c r="B2207" i="5" s="1"/>
  <c r="B2208" i="5" s="1"/>
  <c r="B2209" i="5" s="1"/>
  <c r="B2210" i="5" s="1"/>
  <c r="B2211" i="5" s="1"/>
  <c r="B2212" i="5" s="1"/>
  <c r="B2213" i="5" s="1"/>
  <c r="B2214" i="5" s="1"/>
  <c r="B2215" i="5" s="1"/>
  <c r="B2216" i="5" s="1"/>
  <c r="B2217" i="5" s="1"/>
  <c r="B2218" i="5" s="1"/>
  <c r="B2219" i="5" s="1"/>
  <c r="B2220" i="5" s="1"/>
  <c r="B2221" i="5" s="1"/>
  <c r="B2222" i="5" s="1"/>
  <c r="B2223" i="5" s="1"/>
  <c r="B2224" i="5" s="1"/>
  <c r="B2225" i="5" s="1"/>
  <c r="B2226" i="5" s="1"/>
  <c r="B2227" i="5" s="1"/>
  <c r="B2228" i="5" s="1"/>
  <c r="B2229" i="5" s="1"/>
  <c r="B2230" i="5" s="1"/>
  <c r="B2231" i="5" s="1"/>
  <c r="B2232" i="5" s="1"/>
  <c r="B2233" i="5" s="1"/>
  <c r="B2234" i="5" s="1"/>
  <c r="B2235" i="5" s="1"/>
  <c r="B2236" i="5" s="1"/>
  <c r="B2237" i="5" s="1"/>
  <c r="B2238" i="5" s="1"/>
  <c r="B2239" i="5" s="1"/>
  <c r="B2240" i="5" s="1"/>
  <c r="B2241" i="5" s="1"/>
  <c r="B2242" i="5" s="1"/>
  <c r="B2243" i="5" s="1"/>
  <c r="B2244" i="5" s="1"/>
  <c r="B2245" i="5" s="1"/>
  <c r="B2246" i="5" s="1"/>
  <c r="B2247" i="5" s="1"/>
  <c r="B2248" i="5" s="1"/>
  <c r="B2249" i="5" s="1"/>
  <c r="B2250" i="5" s="1"/>
  <c r="B2251" i="5" s="1"/>
  <c r="B2252" i="5" s="1"/>
  <c r="B2253" i="5" s="1"/>
  <c r="B2254" i="5" s="1"/>
  <c r="B2255" i="5" s="1"/>
  <c r="B2256" i="5" s="1"/>
  <c r="B2257" i="5" s="1"/>
  <c r="B2258" i="5" s="1"/>
  <c r="B2259" i="5" s="1"/>
  <c r="B2260" i="5" s="1"/>
  <c r="B2261" i="5" s="1"/>
  <c r="B2262" i="5" s="1"/>
  <c r="B2263" i="5" s="1"/>
  <c r="B2264" i="5" s="1"/>
  <c r="B2265" i="5" s="1"/>
  <c r="B2266" i="5" s="1"/>
  <c r="B2267" i="5" s="1"/>
  <c r="B2268" i="5" s="1"/>
  <c r="B2269" i="5" s="1"/>
  <c r="B2270" i="5" s="1"/>
  <c r="B2271" i="5" s="1"/>
  <c r="B2272" i="5" s="1"/>
  <c r="B2273" i="5" s="1"/>
  <c r="B2274" i="5" s="1"/>
  <c r="B2275" i="5" s="1"/>
  <c r="B2276" i="5" s="1"/>
  <c r="B2277" i="5" s="1"/>
  <c r="B2278" i="5" s="1"/>
  <c r="B2279" i="5" s="1"/>
  <c r="B2280" i="5" s="1"/>
  <c r="B2281" i="5" s="1"/>
  <c r="B2282" i="5" s="1"/>
  <c r="B2283" i="5" s="1"/>
  <c r="B2284" i="5" s="1"/>
  <c r="B2285" i="5" s="1"/>
  <c r="B2286" i="5" s="1"/>
  <c r="B2287" i="5" s="1"/>
  <c r="B2288" i="5" s="1"/>
  <c r="B2289" i="5" s="1"/>
  <c r="B2290" i="5" s="1"/>
  <c r="B2291" i="5" s="1"/>
  <c r="B2292" i="5" s="1"/>
  <c r="B2293" i="5" s="1"/>
  <c r="B2294" i="5" s="1"/>
  <c r="B2295" i="5" s="1"/>
  <c r="B2296" i="5" s="1"/>
  <c r="B2297" i="5" s="1"/>
  <c r="B2298" i="5" s="1"/>
  <c r="B2299" i="5" s="1"/>
  <c r="B2300" i="5" s="1"/>
  <c r="B2301" i="5" s="1"/>
  <c r="B2302" i="5" s="1"/>
  <c r="B2303" i="5" s="1"/>
  <c r="B2304" i="5" s="1"/>
  <c r="B2305" i="5" s="1"/>
  <c r="B2306" i="5" s="1"/>
  <c r="B2307" i="5" s="1"/>
  <c r="B2308" i="5" s="1"/>
  <c r="B2309" i="5" s="1"/>
  <c r="B2310" i="5" s="1"/>
  <c r="B2311" i="5" s="1"/>
  <c r="B2312" i="5" s="1"/>
  <c r="B2313" i="5" s="1"/>
  <c r="B2314" i="5" s="1"/>
  <c r="B2315" i="5" s="1"/>
  <c r="B2316" i="5" s="1"/>
  <c r="B2317" i="5" s="1"/>
  <c r="B2318" i="5" s="1"/>
  <c r="B2319" i="5" s="1"/>
  <c r="B2320" i="5" s="1"/>
  <c r="B2321" i="5" s="1"/>
  <c r="B2322" i="5" s="1"/>
  <c r="B2323" i="5" s="1"/>
  <c r="B2324" i="5" s="1"/>
  <c r="B2325" i="5" s="1"/>
  <c r="B2326" i="5" s="1"/>
  <c r="B2327" i="5" s="1"/>
  <c r="B2328" i="5" s="1"/>
  <c r="B2329" i="5" s="1"/>
  <c r="B2330" i="5" s="1"/>
  <c r="B2331" i="5" s="1"/>
  <c r="B2332" i="5" s="1"/>
  <c r="B2333" i="5" s="1"/>
  <c r="B2334" i="5" s="1"/>
  <c r="B2335" i="5" s="1"/>
  <c r="B2336" i="5" s="1"/>
  <c r="B2337" i="5" s="1"/>
  <c r="B2338" i="5" s="1"/>
  <c r="B2339" i="5" s="1"/>
  <c r="B2340" i="5" s="1"/>
  <c r="B2341" i="5" s="1"/>
  <c r="B2342" i="5" s="1"/>
  <c r="B2343" i="5" s="1"/>
  <c r="B2344" i="5" s="1"/>
  <c r="B2345" i="5" s="1"/>
  <c r="B2346" i="5" s="1"/>
  <c r="B2347" i="5" s="1"/>
  <c r="B2348" i="5" s="1"/>
  <c r="B2349" i="5" s="1"/>
  <c r="B2350" i="5" s="1"/>
  <c r="B2351" i="5" s="1"/>
  <c r="B2352" i="5" s="1"/>
  <c r="B2353" i="5" s="1"/>
  <c r="B2354" i="5" s="1"/>
  <c r="B2355" i="5" s="1"/>
  <c r="B2356" i="5" s="1"/>
  <c r="B2357" i="5" s="1"/>
  <c r="B2358" i="5" s="1"/>
  <c r="B2359" i="5" s="1"/>
  <c r="B2360" i="5" s="1"/>
  <c r="B2361" i="5" s="1"/>
  <c r="B2362" i="5" s="1"/>
  <c r="B2363" i="5" s="1"/>
  <c r="B2364" i="5" s="1"/>
  <c r="B2365" i="5" s="1"/>
  <c r="B2366" i="5" s="1"/>
  <c r="B2367" i="5" s="1"/>
  <c r="B2368" i="5" s="1"/>
  <c r="B2369" i="5" s="1"/>
  <c r="B2370" i="5" s="1"/>
  <c r="B2371" i="5" s="1"/>
  <c r="B2372" i="5" s="1"/>
  <c r="B2373" i="5" s="1"/>
  <c r="B2374" i="5" s="1"/>
  <c r="B2375" i="5" s="1"/>
  <c r="B2376" i="5" s="1"/>
  <c r="B2377" i="5" s="1"/>
  <c r="B2378" i="5" s="1"/>
  <c r="B2379" i="5" s="1"/>
  <c r="B2380" i="5" s="1"/>
  <c r="B2381" i="5" s="1"/>
  <c r="B2382" i="5" s="1"/>
  <c r="B2383" i="5" s="1"/>
  <c r="B2384" i="5" s="1"/>
  <c r="B2385" i="5" s="1"/>
  <c r="B2386" i="5" s="1"/>
  <c r="B2387" i="5" s="1"/>
  <c r="B2388" i="5" s="1"/>
  <c r="B2389" i="5" s="1"/>
  <c r="B2390" i="5" s="1"/>
  <c r="B2391" i="5" s="1"/>
  <c r="B2392" i="5" s="1"/>
  <c r="B2393" i="5" s="1"/>
  <c r="B2394" i="5" s="1"/>
  <c r="B2395" i="5" s="1"/>
  <c r="B2396" i="5" s="1"/>
  <c r="B2397" i="5" s="1"/>
  <c r="B2398" i="5" s="1"/>
  <c r="B2399" i="5" s="1"/>
  <c r="B2400" i="5" s="1"/>
  <c r="B2401" i="5" s="1"/>
  <c r="B2402" i="5" s="1"/>
  <c r="B2403" i="5" s="1"/>
  <c r="B2404" i="5" s="1"/>
  <c r="B2405" i="5" s="1"/>
  <c r="B2406" i="5" s="1"/>
  <c r="B2407" i="5" s="1"/>
  <c r="B2408" i="5" s="1"/>
  <c r="B2409" i="5" s="1"/>
  <c r="B2410" i="5" s="1"/>
  <c r="B2411" i="5" s="1"/>
  <c r="B2412" i="5" s="1"/>
  <c r="B2413" i="5" s="1"/>
  <c r="B2414" i="5" s="1"/>
  <c r="B2415" i="5" s="1"/>
  <c r="B2416" i="5" s="1"/>
  <c r="B2417" i="5" s="1"/>
  <c r="B2418" i="5" s="1"/>
  <c r="B2419" i="5" s="1"/>
  <c r="B2420" i="5" s="1"/>
  <c r="B2421" i="5" s="1"/>
  <c r="B2422" i="5" s="1"/>
  <c r="B2423" i="5" s="1"/>
  <c r="B2424" i="5" s="1"/>
  <c r="B2425" i="5" s="1"/>
  <c r="B2426" i="5" s="1"/>
  <c r="B2427" i="5" s="1"/>
  <c r="B2428" i="5" s="1"/>
  <c r="B2429" i="5" s="1"/>
  <c r="B2430" i="5" s="1"/>
  <c r="B2431" i="5" s="1"/>
  <c r="B2432" i="5" s="1"/>
  <c r="B2433" i="5" s="1"/>
  <c r="B2434" i="5" s="1"/>
  <c r="B2435" i="5" s="1"/>
  <c r="B2436" i="5" s="1"/>
  <c r="B2437" i="5" s="1"/>
  <c r="B2438" i="5" s="1"/>
  <c r="B2439" i="5" s="1"/>
  <c r="B2440" i="5" s="1"/>
  <c r="B2441" i="5" s="1"/>
  <c r="B2442" i="5" s="1"/>
  <c r="B2443" i="5" s="1"/>
  <c r="B2444" i="5" s="1"/>
  <c r="B2445" i="5" s="1"/>
  <c r="B2446" i="5" s="1"/>
  <c r="B2447" i="5" s="1"/>
  <c r="B2448" i="5" s="1"/>
  <c r="B2449" i="5" s="1"/>
  <c r="B2450" i="5" s="1"/>
  <c r="B2451" i="5" s="1"/>
  <c r="B2452" i="5" s="1"/>
  <c r="B2453" i="5" s="1"/>
  <c r="B2454" i="5" s="1"/>
  <c r="B2455" i="5" s="1"/>
  <c r="B2456" i="5" s="1"/>
  <c r="B2457" i="5" s="1"/>
  <c r="B2458" i="5" s="1"/>
  <c r="B2459" i="5" s="1"/>
  <c r="B2460" i="5" s="1"/>
  <c r="B2461" i="5" s="1"/>
  <c r="B2462" i="5" s="1"/>
  <c r="B2463" i="5" s="1"/>
  <c r="B2464" i="5" s="1"/>
  <c r="B2465" i="5" s="1"/>
  <c r="B2466" i="5" s="1"/>
  <c r="B2467" i="5" s="1"/>
  <c r="B2468" i="5" s="1"/>
  <c r="B2469" i="5" s="1"/>
  <c r="B2470" i="5" s="1"/>
  <c r="B2471" i="5" s="1"/>
  <c r="B2472" i="5" s="1"/>
  <c r="B2473" i="5" s="1"/>
  <c r="C17" i="1"/>
  <c r="F17" i="1" s="1"/>
  <c r="E16" i="1"/>
  <c r="O65" i="26" l="1"/>
  <c r="O2552" i="12"/>
  <c r="O2616" i="12"/>
  <c r="O2488" i="12"/>
  <c r="O2424" i="12"/>
  <c r="O2360" i="12"/>
  <c r="O875" i="13"/>
  <c r="O627" i="13"/>
  <c r="O689" i="13"/>
  <c r="O2808" i="12"/>
  <c r="O2232" i="12"/>
  <c r="O3000" i="12"/>
  <c r="O813" i="13"/>
  <c r="O313" i="30"/>
  <c r="O319" i="30" s="1"/>
  <c r="O322" i="30" s="1"/>
  <c r="O65" i="27"/>
  <c r="O757" i="13"/>
  <c r="O758" i="13"/>
  <c r="O759" i="13"/>
  <c r="O571" i="13"/>
  <c r="O572" i="13"/>
  <c r="O503" i="13"/>
  <c r="O2040" i="12"/>
  <c r="O3366" i="12"/>
  <c r="O3384" i="12" s="1"/>
  <c r="O1089" i="21"/>
  <c r="O1095" i="21" s="1"/>
  <c r="O3494" i="12"/>
  <c r="O3512" i="12" s="1"/>
  <c r="O3174" i="12"/>
  <c r="O3192" i="12" s="1"/>
  <c r="O3430" i="12"/>
  <c r="O3448" i="12" s="1"/>
  <c r="O3456" i="12" s="1"/>
  <c r="O3046" i="12"/>
  <c r="O3064" i="12" s="1"/>
  <c r="O3110" i="12"/>
  <c r="O3128" i="12" s="1"/>
  <c r="O3302" i="12"/>
  <c r="O3320" i="12" s="1"/>
  <c r="O3238" i="12"/>
  <c r="O3256" i="12" s="1"/>
  <c r="O1848" i="12"/>
  <c r="O2936" i="12"/>
  <c r="O2872" i="12"/>
  <c r="O2744" i="12"/>
  <c r="O2680" i="12"/>
  <c r="O1894" i="12"/>
  <c r="O1912" i="12" s="1"/>
  <c r="O2296" i="12"/>
  <c r="O2304" i="12" s="1"/>
  <c r="O2168" i="12"/>
  <c r="O2104" i="12"/>
  <c r="O1958" i="12"/>
  <c r="O1976" i="12" s="1"/>
  <c r="O254" i="26"/>
  <c r="O192" i="22"/>
  <c r="O65" i="28"/>
  <c r="O317" i="23"/>
  <c r="O506" i="23"/>
  <c r="O254" i="19"/>
  <c r="O569" i="14"/>
  <c r="O1073" i="20"/>
  <c r="O1081" i="20" s="1"/>
  <c r="O577" i="21"/>
  <c r="O513" i="21"/>
  <c r="O251" i="30"/>
  <c r="O257" i="30" s="1"/>
  <c r="O260" i="30" s="1"/>
  <c r="O128" i="26"/>
  <c r="C338" i="1"/>
  <c r="F337" i="1"/>
  <c r="C144" i="30"/>
  <c r="C372" i="1"/>
  <c r="O189" i="30"/>
  <c r="O195" i="30" s="1"/>
  <c r="O198" i="30" s="1"/>
  <c r="O127" i="30"/>
  <c r="O133" i="30" s="1"/>
  <c r="O136" i="30" s="1"/>
  <c r="O65" i="30"/>
  <c r="O71" i="30" s="1"/>
  <c r="O74" i="30" s="1"/>
  <c r="O128" i="28"/>
  <c r="O136" i="28" s="1"/>
  <c r="O65" i="24"/>
  <c r="O641" i="21"/>
  <c r="O128" i="23"/>
  <c r="O191" i="23"/>
  <c r="O191" i="26"/>
  <c r="O198" i="26" s="1"/>
  <c r="O449" i="21"/>
  <c r="O443" i="23"/>
  <c r="D352" i="1"/>
  <c r="F352" i="1" s="1"/>
  <c r="C20" i="24"/>
  <c r="O897" i="21"/>
  <c r="O1025" i="21"/>
  <c r="O961" i="21"/>
  <c r="O769" i="21"/>
  <c r="O386" i="23"/>
  <c r="O387" i="23"/>
  <c r="O388" i="23"/>
  <c r="O254" i="23"/>
  <c r="O65" i="23"/>
  <c r="O257" i="21"/>
  <c r="O193" i="21"/>
  <c r="C148" i="21"/>
  <c r="C315" i="1"/>
  <c r="D314" i="1"/>
  <c r="F314" i="1" s="1"/>
  <c r="E314" i="1"/>
  <c r="O128" i="22"/>
  <c r="O705" i="21"/>
  <c r="O321" i="21"/>
  <c r="O129" i="21"/>
  <c r="O65" i="22"/>
  <c r="O385" i="21"/>
  <c r="D43" i="1"/>
  <c r="F43" i="1" s="1"/>
  <c r="C44" i="1"/>
  <c r="C45" i="1" s="1"/>
  <c r="C46" i="1" s="1"/>
  <c r="C47" i="1" s="1"/>
  <c r="O740" i="20"/>
  <c r="O758" i="20" s="1"/>
  <c r="O833" i="21"/>
  <c r="O841" i="21" s="1"/>
  <c r="O65" i="21"/>
  <c r="O71" i="21" s="1"/>
  <c r="O551" i="20"/>
  <c r="O569" i="20" s="1"/>
  <c r="O575" i="20" s="1"/>
  <c r="O172" i="16"/>
  <c r="O190" i="16" s="1"/>
  <c r="O866" i="20"/>
  <c r="O884" i="20" s="1"/>
  <c r="O992" i="20"/>
  <c r="O1010" i="20" s="1"/>
  <c r="O110" i="19"/>
  <c r="O128" i="19" s="1"/>
  <c r="O236" i="20"/>
  <c r="O254" i="20" s="1"/>
  <c r="O550" i="16"/>
  <c r="O568" i="16" s="1"/>
  <c r="O47" i="14"/>
  <c r="O65" i="14" s="1"/>
  <c r="O173" i="20"/>
  <c r="O191" i="20" s="1"/>
  <c r="O803" i="20"/>
  <c r="O821" i="20" s="1"/>
  <c r="O488" i="20"/>
  <c r="O506" i="20" s="1"/>
  <c r="O299" i="13"/>
  <c r="O317" i="13" s="1"/>
  <c r="E370" i="1"/>
  <c r="O947" i="20"/>
  <c r="O632" i="20"/>
  <c r="O380" i="20"/>
  <c r="O1336" i="12"/>
  <c r="O695" i="20"/>
  <c r="O443" i="20"/>
  <c r="O552" i="12"/>
  <c r="O570" i="12" s="1"/>
  <c r="O576" i="12" s="1"/>
  <c r="O128" i="20"/>
  <c r="O317" i="20"/>
  <c r="C295" i="1"/>
  <c r="C296" i="1" s="1"/>
  <c r="C83" i="20"/>
  <c r="O742" i="12"/>
  <c r="O760" i="12" s="1"/>
  <c r="O110" i="13"/>
  <c r="O128" i="13" s="1"/>
  <c r="O173" i="18"/>
  <c r="O191" i="18" s="1"/>
  <c r="O110" i="18"/>
  <c r="O128" i="18" s="1"/>
  <c r="O47" i="18"/>
  <c r="O65" i="18" s="1"/>
  <c r="O73" i="18" s="1"/>
  <c r="O65" i="20"/>
  <c r="C83" i="19"/>
  <c r="E288" i="1"/>
  <c r="D288" i="1"/>
  <c r="F288" i="1" s="1"/>
  <c r="C289" i="1"/>
  <c r="C290" i="1" s="1"/>
  <c r="C209" i="19" s="1"/>
  <c r="O47" i="19"/>
  <c r="O65" i="19" s="1"/>
  <c r="O73" i="19" s="1"/>
  <c r="O191" i="19"/>
  <c r="O110" i="17"/>
  <c r="O128" i="17" s="1"/>
  <c r="O47" i="12"/>
  <c r="O65" i="12" s="1"/>
  <c r="O173" i="17"/>
  <c r="O191" i="17" s="1"/>
  <c r="O299" i="17"/>
  <c r="O317" i="17" s="1"/>
  <c r="O236" i="17"/>
  <c r="O254" i="17" s="1"/>
  <c r="O47" i="17"/>
  <c r="O65" i="17" s="1"/>
  <c r="O47" i="15"/>
  <c r="O65" i="15" s="1"/>
  <c r="O487" i="16"/>
  <c r="O505" i="16" s="1"/>
  <c r="O1254" i="12"/>
  <c r="O1272" i="12" s="1"/>
  <c r="O1280" i="12" s="1"/>
  <c r="O173" i="13"/>
  <c r="O191" i="13" s="1"/>
  <c r="O236" i="13"/>
  <c r="O254" i="13" s="1"/>
  <c r="O110" i="12"/>
  <c r="O128" i="12" s="1"/>
  <c r="O236" i="12"/>
  <c r="O254" i="12" s="1"/>
  <c r="O298" i="12"/>
  <c r="O316" i="12" s="1"/>
  <c r="O322" i="12" s="1"/>
  <c r="O173" i="12"/>
  <c r="O191" i="12" s="1"/>
  <c r="O423" i="13"/>
  <c r="O441" i="13" s="1"/>
  <c r="O616" i="12"/>
  <c r="O634" i="12" s="1"/>
  <c r="O678" i="12"/>
  <c r="O696" i="12" s="1"/>
  <c r="O47" i="13"/>
  <c r="O65" i="13" s="1"/>
  <c r="O1574" i="12"/>
  <c r="O1592" i="12" s="1"/>
  <c r="O1510" i="12"/>
  <c r="O1528" i="12" s="1"/>
  <c r="O1702" i="12"/>
  <c r="O1720" i="12" s="1"/>
  <c r="O806" i="12"/>
  <c r="O824" i="12" s="1"/>
  <c r="O236" i="15"/>
  <c r="O254" i="15" s="1"/>
  <c r="O110" i="15"/>
  <c r="O128" i="15" s="1"/>
  <c r="O173" i="15"/>
  <c r="O191" i="15" s="1"/>
  <c r="O425" i="14"/>
  <c r="O443" i="14" s="1"/>
  <c r="O47" i="16"/>
  <c r="O65" i="16" s="1"/>
  <c r="O71" i="16" s="1"/>
  <c r="O109" i="16"/>
  <c r="O127" i="16" s="1"/>
  <c r="O361" i="16"/>
  <c r="O379" i="16" s="1"/>
  <c r="O299" i="14"/>
  <c r="O317" i="14" s="1"/>
  <c r="O442" i="16"/>
  <c r="O1190" i="12"/>
  <c r="O1208" i="12" s="1"/>
  <c r="C146" i="17"/>
  <c r="C277" i="1"/>
  <c r="O253" i="16"/>
  <c r="O316" i="16"/>
  <c r="C83" i="14"/>
  <c r="D227" i="1"/>
  <c r="F227" i="1" s="1"/>
  <c r="E227" i="1"/>
  <c r="C228" i="1"/>
  <c r="O191" i="14"/>
  <c r="O198" i="14" s="1"/>
  <c r="O506" i="14"/>
  <c r="O254" i="14"/>
  <c r="O380" i="14"/>
  <c r="O388" i="14" s="1"/>
  <c r="O128" i="14"/>
  <c r="O379" i="13"/>
  <c r="O488" i="12"/>
  <c r="O506" i="12" s="1"/>
  <c r="O1400" i="12"/>
  <c r="O1784" i="12"/>
  <c r="O952" i="12"/>
  <c r="O1656" i="12"/>
  <c r="O1664" i="12" s="1"/>
  <c r="O1464" i="12"/>
  <c r="O442" i="12"/>
  <c r="O1144" i="12"/>
  <c r="O1080" i="12"/>
  <c r="O1016" i="12"/>
  <c r="O888" i="12"/>
  <c r="O378" i="12"/>
  <c r="O386" i="12" s="1"/>
  <c r="B2474" i="5"/>
  <c r="B2475" i="5" s="1"/>
  <c r="B2476" i="5" s="1"/>
  <c r="B2486" i="5" s="1"/>
  <c r="O47" i="10"/>
  <c r="O65" i="10" s="1"/>
  <c r="O111" i="9"/>
  <c r="O129" i="9" s="1"/>
  <c r="O194" i="9"/>
  <c r="O131" i="10"/>
  <c r="C32" i="1"/>
  <c r="E31" i="1"/>
  <c r="O65" i="9"/>
  <c r="O30" i="2"/>
  <c r="O65" i="2" s="1"/>
  <c r="O72" i="2" s="1"/>
  <c r="E166" i="1"/>
  <c r="E57" i="1"/>
  <c r="D12" i="31"/>
  <c r="D282" i="1"/>
  <c r="F282" i="1" s="1"/>
  <c r="C283" i="1"/>
  <c r="C146" i="18" s="1"/>
  <c r="E282" i="1"/>
  <c r="E352" i="1"/>
  <c r="E337" i="1"/>
  <c r="D294" i="1"/>
  <c r="F294" i="1" s="1"/>
  <c r="E294" i="1"/>
  <c r="D276" i="1"/>
  <c r="F276" i="1" s="1"/>
  <c r="E276" i="1"/>
  <c r="D260" i="1"/>
  <c r="F260" i="1" s="1"/>
  <c r="C261" i="1"/>
  <c r="E260" i="1"/>
  <c r="C246" i="1"/>
  <c r="C209" i="15" s="1"/>
  <c r="D245" i="1"/>
  <c r="F245" i="1" s="1"/>
  <c r="E245" i="1"/>
  <c r="E43" i="1"/>
  <c r="D44" i="1"/>
  <c r="E25" i="1"/>
  <c r="C26" i="1"/>
  <c r="D26" i="1" s="1"/>
  <c r="F26" i="1" s="1"/>
  <c r="E17" i="1"/>
  <c r="C18" i="1"/>
  <c r="O71" i="26" l="1"/>
  <c r="O72" i="26"/>
  <c r="O73" i="26"/>
  <c r="O2559" i="12"/>
  <c r="O2558" i="12"/>
  <c r="O2560" i="12"/>
  <c r="O2622" i="12"/>
  <c r="O2623" i="12"/>
  <c r="O2624" i="12"/>
  <c r="O2495" i="12"/>
  <c r="O2494" i="12"/>
  <c r="O2496" i="12"/>
  <c r="O2431" i="12"/>
  <c r="O2430" i="12"/>
  <c r="O2432" i="12"/>
  <c r="O2368" i="12"/>
  <c r="O2366" i="12"/>
  <c r="O2367" i="12"/>
  <c r="O881" i="13"/>
  <c r="O882" i="13"/>
  <c r="O883" i="13"/>
  <c r="O451" i="14"/>
  <c r="O633" i="13"/>
  <c r="O634" i="13"/>
  <c r="O635" i="13"/>
  <c r="O762" i="13"/>
  <c r="O2046" i="12"/>
  <c r="O2047" i="12"/>
  <c r="O2048" i="12"/>
  <c r="O695" i="13"/>
  <c r="O696" i="13"/>
  <c r="O697" i="13"/>
  <c r="O2814" i="12"/>
  <c r="O2815" i="12"/>
  <c r="O2816" i="12"/>
  <c r="O2238" i="12"/>
  <c r="O2239" i="12"/>
  <c r="O2240" i="12"/>
  <c r="O3006" i="12"/>
  <c r="O3007" i="12"/>
  <c r="O3008" i="12"/>
  <c r="O72" i="27"/>
  <c r="O73" i="27"/>
  <c r="O71" i="27"/>
  <c r="O820" i="13"/>
  <c r="O819" i="13"/>
  <c r="O821" i="13"/>
  <c r="O576" i="13"/>
  <c r="O509" i="13"/>
  <c r="O510" i="13"/>
  <c r="O511" i="13"/>
  <c r="O1096" i="21"/>
  <c r="O1097" i="21"/>
  <c r="O3200" i="12"/>
  <c r="O3198" i="12"/>
  <c r="O3199" i="12"/>
  <c r="O3264" i="12"/>
  <c r="O3263" i="12"/>
  <c r="O3262" i="12"/>
  <c r="O3454" i="12"/>
  <c r="O3455" i="12"/>
  <c r="O3519" i="12"/>
  <c r="O3520" i="12"/>
  <c r="O3518" i="12"/>
  <c r="O3392" i="12"/>
  <c r="O3391" i="12"/>
  <c r="O3390" i="12"/>
  <c r="O3328" i="12"/>
  <c r="O3327" i="12"/>
  <c r="O3326" i="12"/>
  <c r="O1854" i="12"/>
  <c r="O1855" i="12"/>
  <c r="O1856" i="12"/>
  <c r="O3134" i="12"/>
  <c r="O3135" i="12"/>
  <c r="O3136" i="12"/>
  <c r="O3071" i="12"/>
  <c r="O3072" i="12"/>
  <c r="O3070" i="12"/>
  <c r="O2944" i="12"/>
  <c r="O2943" i="12"/>
  <c r="O2942" i="12"/>
  <c r="O2880" i="12"/>
  <c r="O2879" i="12"/>
  <c r="O2878" i="12"/>
  <c r="O2752" i="12"/>
  <c r="O2751" i="12"/>
  <c r="O2750" i="12"/>
  <c r="O2688" i="12"/>
  <c r="O2687" i="12"/>
  <c r="O2686" i="12"/>
  <c r="O2303" i="12"/>
  <c r="O2302" i="12"/>
  <c r="O2174" i="12"/>
  <c r="O2175" i="12"/>
  <c r="O2176" i="12"/>
  <c r="O2110" i="12"/>
  <c r="O2112" i="12"/>
  <c r="O2111" i="12"/>
  <c r="O1984" i="12"/>
  <c r="O1983" i="12"/>
  <c r="O1982" i="12"/>
  <c r="O1920" i="12"/>
  <c r="O1919" i="12"/>
  <c r="O1918" i="12"/>
  <c r="O198" i="22"/>
  <c r="O200" i="22"/>
  <c r="O199" i="22"/>
  <c r="O260" i="26"/>
  <c r="O261" i="26"/>
  <c r="O262" i="26"/>
  <c r="O71" i="28"/>
  <c r="O72" i="28"/>
  <c r="O73" i="28"/>
  <c r="O323" i="23"/>
  <c r="O324" i="23"/>
  <c r="O325" i="23"/>
  <c r="O514" i="23"/>
  <c r="O513" i="23"/>
  <c r="O512" i="23"/>
  <c r="O261" i="19"/>
  <c r="O262" i="19"/>
  <c r="O260" i="19"/>
  <c r="O1079" i="20"/>
  <c r="O1080" i="20"/>
  <c r="O583" i="21"/>
  <c r="O584" i="21"/>
  <c r="O585" i="21"/>
  <c r="O575" i="14"/>
  <c r="O576" i="14"/>
  <c r="O577" i="14"/>
  <c r="F44" i="1"/>
  <c r="O519" i="21"/>
  <c r="O520" i="21"/>
  <c r="O521" i="21"/>
  <c r="O134" i="26"/>
  <c r="O135" i="26"/>
  <c r="O136" i="26"/>
  <c r="O261" i="23"/>
  <c r="O262" i="23"/>
  <c r="O260" i="23"/>
  <c r="F338" i="1"/>
  <c r="E338" i="1"/>
  <c r="C339" i="1"/>
  <c r="E290" i="1"/>
  <c r="D290" i="1"/>
  <c r="F290" i="1" s="1"/>
  <c r="C48" i="1"/>
  <c r="C49" i="1" s="1"/>
  <c r="C50" i="1" s="1"/>
  <c r="F47" i="1"/>
  <c r="C206" i="30"/>
  <c r="C373" i="1"/>
  <c r="O134" i="28"/>
  <c r="O135" i="28"/>
  <c r="O71" i="24"/>
  <c r="O72" i="24"/>
  <c r="O73" i="24"/>
  <c r="O648" i="21"/>
  <c r="O647" i="21"/>
  <c r="O649" i="21"/>
  <c r="O134" i="23"/>
  <c r="O135" i="23"/>
  <c r="O136" i="23"/>
  <c r="O197" i="23"/>
  <c r="O198" i="23"/>
  <c r="O199" i="23"/>
  <c r="O457" i="21"/>
  <c r="O456" i="21"/>
  <c r="O455" i="21"/>
  <c r="O449" i="23"/>
  <c r="O450" i="23"/>
  <c r="O451" i="23"/>
  <c r="O197" i="26"/>
  <c r="O199" i="26"/>
  <c r="O903" i="21"/>
  <c r="O904" i="21"/>
  <c r="O905" i="21"/>
  <c r="O1032" i="21"/>
  <c r="O1031" i="21"/>
  <c r="O1033" i="21"/>
  <c r="O967" i="21"/>
  <c r="O968" i="21"/>
  <c r="O969" i="21"/>
  <c r="O775" i="21"/>
  <c r="O776" i="21"/>
  <c r="O777" i="21"/>
  <c r="O263" i="21"/>
  <c r="O264" i="21"/>
  <c r="O265" i="21"/>
  <c r="O199" i="21"/>
  <c r="O200" i="21"/>
  <c r="O201" i="21"/>
  <c r="O391" i="23"/>
  <c r="C147" i="22"/>
  <c r="D333" i="1"/>
  <c r="F333" i="1" s="1"/>
  <c r="C212" i="21"/>
  <c r="D315" i="1"/>
  <c r="F315" i="1" s="1"/>
  <c r="C316" i="1"/>
  <c r="E315" i="1"/>
  <c r="O71" i="23"/>
  <c r="O73" i="23"/>
  <c r="O72" i="23"/>
  <c r="O134" i="22"/>
  <c r="O135" i="22"/>
  <c r="O136" i="22"/>
  <c r="O711" i="21"/>
  <c r="O712" i="21"/>
  <c r="O713" i="21"/>
  <c r="O328" i="21"/>
  <c r="O329" i="21"/>
  <c r="O327" i="21"/>
  <c r="O135" i="21"/>
  <c r="O137" i="21"/>
  <c r="O136" i="21"/>
  <c r="O391" i="21"/>
  <c r="O392" i="21"/>
  <c r="O393" i="21"/>
  <c r="O73" i="22"/>
  <c r="O72" i="22"/>
  <c r="O71" i="22"/>
  <c r="O839" i="21"/>
  <c r="O840" i="21"/>
  <c r="O72" i="21"/>
  <c r="O73" i="21"/>
  <c r="O1016" i="20"/>
  <c r="O1018" i="20"/>
  <c r="O1017" i="20"/>
  <c r="O576" i="20"/>
  <c r="O577" i="20"/>
  <c r="E371" i="1"/>
  <c r="C229" i="1"/>
  <c r="E229" i="1" s="1"/>
  <c r="E228" i="1"/>
  <c r="O955" i="20"/>
  <c r="O954" i="20"/>
  <c r="O953" i="20"/>
  <c r="O640" i="20"/>
  <c r="O638" i="20"/>
  <c r="O639" i="20"/>
  <c r="O386" i="20"/>
  <c r="O387" i="20"/>
  <c r="O388" i="20"/>
  <c r="O891" i="20"/>
  <c r="O890" i="20"/>
  <c r="O892" i="20"/>
  <c r="O827" i="20"/>
  <c r="O828" i="20"/>
  <c r="O829" i="20"/>
  <c r="O1343" i="12"/>
  <c r="O1342" i="12"/>
  <c r="O1344" i="12"/>
  <c r="O764" i="20"/>
  <c r="O765" i="20"/>
  <c r="O766" i="20"/>
  <c r="O259" i="16"/>
  <c r="O260" i="16"/>
  <c r="O261" i="16"/>
  <c r="O703" i="20"/>
  <c r="O702" i="20"/>
  <c r="O701" i="20"/>
  <c r="O514" i="20"/>
  <c r="O513" i="20"/>
  <c r="O512" i="20"/>
  <c r="O450" i="20"/>
  <c r="O449" i="20"/>
  <c r="O451" i="20"/>
  <c r="O134" i="18"/>
  <c r="O135" i="18"/>
  <c r="O136" i="18"/>
  <c r="O448" i="16"/>
  <c r="O449" i="16"/>
  <c r="O450" i="16"/>
  <c r="O197" i="20"/>
  <c r="O198" i="20"/>
  <c r="O199" i="20"/>
  <c r="O134" i="20"/>
  <c r="O135" i="20"/>
  <c r="O136" i="20"/>
  <c r="O323" i="20"/>
  <c r="O324" i="20"/>
  <c r="O325" i="20"/>
  <c r="O261" i="20"/>
  <c r="O260" i="20"/>
  <c r="O262" i="20"/>
  <c r="C146" i="20"/>
  <c r="O199" i="14"/>
  <c r="O197" i="14"/>
  <c r="O199" i="17"/>
  <c r="O197" i="17"/>
  <c r="O198" i="17"/>
  <c r="O261" i="17"/>
  <c r="O260" i="17"/>
  <c r="O262" i="17"/>
  <c r="O71" i="20"/>
  <c r="O72" i="20"/>
  <c r="O73" i="20"/>
  <c r="C146" i="19"/>
  <c r="E289" i="1"/>
  <c r="D289" i="1"/>
  <c r="F289" i="1" s="1"/>
  <c r="O197" i="19"/>
  <c r="O198" i="19"/>
  <c r="O199" i="19"/>
  <c r="O71" i="15"/>
  <c r="O73" i="15"/>
  <c r="O72" i="15"/>
  <c r="O1728" i="12"/>
  <c r="O1727" i="12"/>
  <c r="O1726" i="12"/>
  <c r="O136" i="19"/>
  <c r="O135" i="19"/>
  <c r="O134" i="19"/>
  <c r="O71" i="19"/>
  <c r="O72" i="19"/>
  <c r="O197" i="18"/>
  <c r="O199" i="18"/>
  <c r="O198" i="18"/>
  <c r="O71" i="18"/>
  <c r="O72" i="18"/>
  <c r="C278" i="1"/>
  <c r="C209" i="17"/>
  <c r="D277" i="1"/>
  <c r="F277" i="1" s="1"/>
  <c r="E277" i="1"/>
  <c r="O323" i="17"/>
  <c r="O324" i="17"/>
  <c r="O325" i="17"/>
  <c r="O136" i="17"/>
  <c r="O135" i="17"/>
  <c r="O134" i="17"/>
  <c r="O71" i="17"/>
  <c r="O72" i="17"/>
  <c r="O73" i="17"/>
  <c r="O574" i="16"/>
  <c r="O575" i="16"/>
  <c r="O576" i="16"/>
  <c r="O260" i="15"/>
  <c r="O261" i="15"/>
  <c r="O262" i="15"/>
  <c r="O512" i="16"/>
  <c r="O513" i="16"/>
  <c r="O511" i="16"/>
  <c r="O387" i="16"/>
  <c r="O386" i="16"/>
  <c r="O385" i="16"/>
  <c r="O135" i="15"/>
  <c r="O134" i="15"/>
  <c r="O136" i="15"/>
  <c r="O322" i="16"/>
  <c r="O324" i="16"/>
  <c r="O323" i="16"/>
  <c r="O196" i="16"/>
  <c r="O197" i="16"/>
  <c r="O198" i="16"/>
  <c r="O133" i="16"/>
  <c r="O134" i="16"/>
  <c r="O135" i="16"/>
  <c r="O72" i="16"/>
  <c r="O73" i="16"/>
  <c r="O958" i="12"/>
  <c r="O960" i="12"/>
  <c r="O959" i="12"/>
  <c r="O197" i="15"/>
  <c r="O198" i="15"/>
  <c r="O199" i="15"/>
  <c r="C146" i="14"/>
  <c r="D228" i="1"/>
  <c r="F228" i="1" s="1"/>
  <c r="O512" i="14"/>
  <c r="O513" i="14"/>
  <c r="O514" i="14"/>
  <c r="O767" i="12"/>
  <c r="O766" i="12"/>
  <c r="O768" i="12"/>
  <c r="O260" i="14"/>
  <c r="O261" i="14"/>
  <c r="O262" i="14"/>
  <c r="O449" i="14"/>
  <c r="O450" i="14"/>
  <c r="O387" i="14"/>
  <c r="O386" i="14"/>
  <c r="O324" i="14"/>
  <c r="O323" i="14"/>
  <c r="O325" i="14"/>
  <c r="O323" i="13"/>
  <c r="O325" i="13"/>
  <c r="O324" i="13"/>
  <c r="O260" i="13"/>
  <c r="O261" i="13"/>
  <c r="O262" i="13"/>
  <c r="O447" i="13"/>
  <c r="O448" i="13"/>
  <c r="O449" i="13"/>
  <c r="O134" i="14"/>
  <c r="O135" i="14"/>
  <c r="O136" i="14"/>
  <c r="O385" i="13"/>
  <c r="O387" i="13"/>
  <c r="O386" i="13"/>
  <c r="O72" i="14"/>
  <c r="O71" i="14"/>
  <c r="O73" i="14"/>
  <c r="O197" i="13"/>
  <c r="O198" i="13"/>
  <c r="O199" i="13"/>
  <c r="O830" i="12"/>
  <c r="O832" i="12"/>
  <c r="O831" i="12"/>
  <c r="O135" i="13"/>
  <c r="O134" i="13"/>
  <c r="O136" i="13"/>
  <c r="O72" i="13"/>
  <c r="O71" i="13"/>
  <c r="O73" i="13"/>
  <c r="O1406" i="12"/>
  <c r="O1408" i="12"/>
  <c r="O1407" i="12"/>
  <c r="O1791" i="12"/>
  <c r="O1792" i="12"/>
  <c r="O1790" i="12"/>
  <c r="O1662" i="12"/>
  <c r="O1663" i="12"/>
  <c r="O578" i="12"/>
  <c r="O577" i="12"/>
  <c r="O448" i="12"/>
  <c r="O449" i="12"/>
  <c r="O450" i="12"/>
  <c r="O1278" i="12"/>
  <c r="O1279" i="12"/>
  <c r="O1598" i="12"/>
  <c r="O1599" i="12"/>
  <c r="O1600" i="12"/>
  <c r="O1534" i="12"/>
  <c r="O1535" i="12"/>
  <c r="O1536" i="12"/>
  <c r="O1470" i="12"/>
  <c r="O1471" i="12"/>
  <c r="O1472" i="12"/>
  <c r="O640" i="12"/>
  <c r="O641" i="12"/>
  <c r="O642" i="12"/>
  <c r="O1151" i="12"/>
  <c r="O1152" i="12"/>
  <c r="O1150" i="12"/>
  <c r="O1216" i="12"/>
  <c r="O1214" i="12"/>
  <c r="O1215" i="12"/>
  <c r="O197" i="12"/>
  <c r="O198" i="12"/>
  <c r="O199" i="12"/>
  <c r="O134" i="12"/>
  <c r="O135" i="12"/>
  <c r="O136" i="12"/>
  <c r="O71" i="12"/>
  <c r="O72" i="12"/>
  <c r="O73" i="12"/>
  <c r="O323" i="12"/>
  <c r="O324" i="12"/>
  <c r="O1087" i="12"/>
  <c r="O1086" i="12"/>
  <c r="O1088" i="12"/>
  <c r="O1024" i="12"/>
  <c r="O1022" i="12"/>
  <c r="O1023" i="12"/>
  <c r="O895" i="12"/>
  <c r="O894" i="12"/>
  <c r="O896" i="12"/>
  <c r="O702" i="12"/>
  <c r="O703" i="12"/>
  <c r="O704" i="12"/>
  <c r="O512" i="12"/>
  <c r="O513" i="12"/>
  <c r="O514" i="12"/>
  <c r="O385" i="12"/>
  <c r="O384" i="12"/>
  <c r="O260" i="12"/>
  <c r="O262" i="12"/>
  <c r="O261" i="12"/>
  <c r="O200" i="9"/>
  <c r="O201" i="9"/>
  <c r="O202" i="9"/>
  <c r="O139" i="10"/>
  <c r="O137" i="10"/>
  <c r="O138" i="10"/>
  <c r="O71" i="10"/>
  <c r="O72" i="10"/>
  <c r="O73" i="10"/>
  <c r="D32" i="1"/>
  <c r="F32" i="1" s="1"/>
  <c r="C33" i="1"/>
  <c r="E32" i="1"/>
  <c r="O137" i="9"/>
  <c r="O135" i="9"/>
  <c r="O136" i="9"/>
  <c r="O73" i="9"/>
  <c r="O71" i="9"/>
  <c r="O72" i="9"/>
  <c r="C19" i="1"/>
  <c r="O71" i="2"/>
  <c r="O73" i="2"/>
  <c r="E167" i="1"/>
  <c r="E58" i="1"/>
  <c r="D19" i="1"/>
  <c r="E283" i="1"/>
  <c r="D283" i="1"/>
  <c r="F283" i="1" s="1"/>
  <c r="E333" i="1"/>
  <c r="E295" i="1"/>
  <c r="D295" i="1"/>
  <c r="F295" i="1" s="1"/>
  <c r="E261" i="1"/>
  <c r="C262" i="1"/>
  <c r="C83" i="16" s="1"/>
  <c r="D261" i="1"/>
  <c r="F261" i="1" s="1"/>
  <c r="D246" i="1"/>
  <c r="F246" i="1" s="1"/>
  <c r="C247" i="1"/>
  <c r="E246" i="1"/>
  <c r="E44" i="1"/>
  <c r="E26" i="1"/>
  <c r="E18" i="1"/>
  <c r="D18" i="1"/>
  <c r="F18" i="1" s="1"/>
  <c r="O2691" i="12" l="1"/>
  <c r="O2819" i="12"/>
  <c r="O2307" i="12"/>
  <c r="F19" i="1"/>
  <c r="O265" i="13"/>
  <c r="O3139" i="12"/>
  <c r="O76" i="26"/>
  <c r="O2563" i="12"/>
  <c r="O2627" i="12"/>
  <c r="O2499" i="12"/>
  <c r="O2435" i="12"/>
  <c r="O2371" i="12"/>
  <c r="O76" i="15"/>
  <c r="O265" i="14"/>
  <c r="O638" i="13"/>
  <c r="O886" i="13"/>
  <c r="O454" i="14"/>
  <c r="O139" i="13"/>
  <c r="O202" i="13"/>
  <c r="O76" i="13"/>
  <c r="O3395" i="12"/>
  <c r="O1539" i="12"/>
  <c r="O3523" i="12"/>
  <c r="O2051" i="12"/>
  <c r="O3011" i="12"/>
  <c r="O700" i="13"/>
  <c r="O2243" i="12"/>
  <c r="O3203" i="12"/>
  <c r="O76" i="27"/>
  <c r="O3459" i="12"/>
  <c r="O824" i="13"/>
  <c r="O514" i="13"/>
  <c r="O3075" i="12"/>
  <c r="O1100" i="21"/>
  <c r="O3267" i="12"/>
  <c r="O265" i="19"/>
  <c r="O265" i="26"/>
  <c r="O3331" i="12"/>
  <c r="O1859" i="12"/>
  <c r="O2947" i="12"/>
  <c r="O2883" i="12"/>
  <c r="O2755" i="12"/>
  <c r="O2179" i="12"/>
  <c r="O2115" i="12"/>
  <c r="O1987" i="12"/>
  <c r="O1923" i="12"/>
  <c r="O203" i="22"/>
  <c r="O1084" i="20"/>
  <c r="O76" i="28"/>
  <c r="O517" i="23"/>
  <c r="O328" i="23"/>
  <c r="O580" i="14"/>
  <c r="O588" i="21"/>
  <c r="O139" i="28"/>
  <c r="O460" i="21"/>
  <c r="O265" i="23"/>
  <c r="O524" i="21"/>
  <c r="O139" i="26"/>
  <c r="F50" i="1"/>
  <c r="E50" i="1"/>
  <c r="C51" i="1"/>
  <c r="C52" i="1" s="1"/>
  <c r="C20" i="23"/>
  <c r="E339" i="1"/>
  <c r="C340" i="1"/>
  <c r="D339" i="1"/>
  <c r="F339" i="1" s="1"/>
  <c r="C268" i="30"/>
  <c r="O202" i="26"/>
  <c r="O652" i="21"/>
  <c r="O76" i="24"/>
  <c r="O139" i="23"/>
  <c r="O202" i="23"/>
  <c r="C356" i="1"/>
  <c r="C20" i="26"/>
  <c r="O454" i="23"/>
  <c r="O908" i="21"/>
  <c r="O972" i="21"/>
  <c r="O1036" i="21"/>
  <c r="O780" i="21"/>
  <c r="O332" i="21"/>
  <c r="O268" i="21"/>
  <c r="O204" i="21"/>
  <c r="C276" i="21"/>
  <c r="D316" i="1"/>
  <c r="F316" i="1" s="1"/>
  <c r="C317" i="1"/>
  <c r="E316" i="1"/>
  <c r="O76" i="23"/>
  <c r="O139" i="22"/>
  <c r="O716" i="21"/>
  <c r="O140" i="21"/>
  <c r="O396" i="21"/>
  <c r="O844" i="21"/>
  <c r="O76" i="22"/>
  <c r="O76" i="21"/>
  <c r="O202" i="14"/>
  <c r="O1021" i="20"/>
  <c r="O580" i="20"/>
  <c r="O643" i="20"/>
  <c r="O391" i="20"/>
  <c r="E372" i="1"/>
  <c r="C209" i="14"/>
  <c r="D229" i="1"/>
  <c r="F229" i="1" s="1"/>
  <c r="C230" i="1"/>
  <c r="O958" i="20"/>
  <c r="O1347" i="12"/>
  <c r="O895" i="20"/>
  <c r="O769" i="20"/>
  <c r="O264" i="16"/>
  <c r="O832" i="20"/>
  <c r="O517" i="20"/>
  <c r="O265" i="20"/>
  <c r="O706" i="20"/>
  <c r="O202" i="20"/>
  <c r="O139" i="20"/>
  <c r="O454" i="20"/>
  <c r="O139" i="18"/>
  <c r="O453" i="16"/>
  <c r="O1731" i="12"/>
  <c r="O328" i="20"/>
  <c r="O202" i="17"/>
  <c r="O265" i="17"/>
  <c r="O76" i="20"/>
  <c r="O202" i="19"/>
  <c r="O76" i="18"/>
  <c r="O139" i="19"/>
  <c r="O76" i="19"/>
  <c r="O202" i="18"/>
  <c r="C272" i="17"/>
  <c r="E278" i="1"/>
  <c r="D278" i="1"/>
  <c r="F278" i="1" s="1"/>
  <c r="O328" i="17"/>
  <c r="O139" i="17"/>
  <c r="O76" i="17"/>
  <c r="O265" i="15"/>
  <c r="O579" i="16"/>
  <c r="O516" i="16"/>
  <c r="O138" i="16"/>
  <c r="O390" i="16"/>
  <c r="O139" i="15"/>
  <c r="O963" i="12"/>
  <c r="O327" i="16"/>
  <c r="O201" i="16"/>
  <c r="O76" i="16"/>
  <c r="O202" i="15"/>
  <c r="O517" i="14"/>
  <c r="O391" i="14"/>
  <c r="O771" i="12"/>
  <c r="O328" i="13"/>
  <c r="O452" i="13"/>
  <c r="O328" i="14"/>
  <c r="O1411" i="12"/>
  <c r="O390" i="13"/>
  <c r="O581" i="12"/>
  <c r="O139" i="14"/>
  <c r="O76" i="14"/>
  <c r="O835" i="12"/>
  <c r="O389" i="12"/>
  <c r="O1667" i="12"/>
  <c r="O1155" i="12"/>
  <c r="O453" i="12"/>
  <c r="O1795" i="12"/>
  <c r="O1283" i="12"/>
  <c r="O1475" i="12"/>
  <c r="O1603" i="12"/>
  <c r="O645" i="12"/>
  <c r="O139" i="12"/>
  <c r="O202" i="12"/>
  <c r="O327" i="12"/>
  <c r="O76" i="12"/>
  <c r="O142" i="10"/>
  <c r="O517" i="12"/>
  <c r="O1219" i="12"/>
  <c r="O1091" i="12"/>
  <c r="O1027" i="12"/>
  <c r="O899" i="12"/>
  <c r="O707" i="12"/>
  <c r="O265" i="12"/>
  <c r="O205" i="9"/>
  <c r="D45" i="1"/>
  <c r="F45" i="1" s="1"/>
  <c r="O76" i="10"/>
  <c r="D33" i="1"/>
  <c r="F33" i="1" s="1"/>
  <c r="C34" i="1"/>
  <c r="E33" i="1"/>
  <c r="O140" i="9"/>
  <c r="O76" i="9"/>
  <c r="C20" i="1"/>
  <c r="E19" i="1"/>
  <c r="O76" i="2"/>
  <c r="E168" i="1"/>
  <c r="D355" i="1"/>
  <c r="F355" i="1" s="1"/>
  <c r="E355" i="1"/>
  <c r="C263" i="1"/>
  <c r="C145" i="16" s="1"/>
  <c r="E262" i="1"/>
  <c r="D262" i="1"/>
  <c r="F262" i="1" s="1"/>
  <c r="E247" i="1"/>
  <c r="C248" i="1"/>
  <c r="D247" i="1"/>
  <c r="F247" i="1" s="1"/>
  <c r="E45" i="1"/>
  <c r="D46" i="1"/>
  <c r="F46" i="1" s="1"/>
  <c r="D20" i="1"/>
  <c r="F20" i="1" l="1"/>
  <c r="D34" i="31"/>
  <c r="F340" i="1"/>
  <c r="C341" i="1"/>
  <c r="E340" i="1"/>
  <c r="D13" i="31"/>
  <c r="C83" i="26"/>
  <c r="C357" i="1"/>
  <c r="D356" i="1"/>
  <c r="F356" i="1" s="1"/>
  <c r="E356" i="1"/>
  <c r="C340" i="21"/>
  <c r="C318" i="1"/>
  <c r="E317" i="1"/>
  <c r="D317" i="1"/>
  <c r="F317" i="1" s="1"/>
  <c r="S391" i="20"/>
  <c r="E373" i="1"/>
  <c r="D230" i="1"/>
  <c r="F230" i="1" s="1"/>
  <c r="C272" i="14"/>
  <c r="C297" i="1"/>
  <c r="C298" i="1" s="1"/>
  <c r="C209" i="20"/>
  <c r="S454" i="20"/>
  <c r="D306" i="1"/>
  <c r="E47" i="1"/>
  <c r="D34" i="1"/>
  <c r="F34" i="1" s="1"/>
  <c r="E34" i="1"/>
  <c r="C35" i="1"/>
  <c r="D20" i="9"/>
  <c r="M20" i="9"/>
  <c r="O20" i="9"/>
  <c r="E20" i="1"/>
  <c r="E169" i="1"/>
  <c r="E296" i="1"/>
  <c r="D296" i="1"/>
  <c r="F296" i="1" s="1"/>
  <c r="C264" i="1"/>
  <c r="E263" i="1"/>
  <c r="D263" i="1"/>
  <c r="F263" i="1" s="1"/>
  <c r="C249" i="1"/>
  <c r="E248" i="1"/>
  <c r="D248" i="1"/>
  <c r="F248" i="1" s="1"/>
  <c r="C231" i="1"/>
  <c r="E230" i="1"/>
  <c r="E46" i="1"/>
  <c r="D15" i="31" l="1"/>
  <c r="D14" i="31"/>
  <c r="D29" i="31"/>
  <c r="D19" i="31"/>
  <c r="D28" i="31"/>
  <c r="D32" i="31"/>
  <c r="D24" i="31"/>
  <c r="D23" i="31"/>
  <c r="D22" i="31"/>
  <c r="D25" i="31"/>
  <c r="D31" i="31"/>
  <c r="D33" i="31"/>
  <c r="D30" i="31"/>
  <c r="D27" i="31"/>
  <c r="F341" i="1"/>
  <c r="E341" i="1"/>
  <c r="C342" i="1"/>
  <c r="C146" i="26"/>
  <c r="E357" i="1"/>
  <c r="D357" i="1"/>
  <c r="F357" i="1" s="1"/>
  <c r="C404" i="21"/>
  <c r="C319" i="1"/>
  <c r="E318" i="1"/>
  <c r="D318" i="1"/>
  <c r="F318" i="1" s="1"/>
  <c r="C272" i="20"/>
  <c r="D231" i="1"/>
  <c r="F231" i="1" s="1"/>
  <c r="C335" i="14"/>
  <c r="D35" i="1"/>
  <c r="F35" i="1" s="1"/>
  <c r="C36" i="1"/>
  <c r="D36" i="1" s="1"/>
  <c r="F36" i="1" s="1"/>
  <c r="E35" i="1"/>
  <c r="D49" i="1"/>
  <c r="F49" i="1" s="1"/>
  <c r="E49" i="1"/>
  <c r="D48" i="1"/>
  <c r="F48" i="1" s="1"/>
  <c r="E170" i="1"/>
  <c r="E60" i="1"/>
  <c r="E297" i="1"/>
  <c r="D297" i="1"/>
  <c r="F297" i="1" s="1"/>
  <c r="C265" i="1"/>
  <c r="C208" i="16" s="1"/>
  <c r="E264" i="1"/>
  <c r="D264" i="1"/>
  <c r="F264" i="1" s="1"/>
  <c r="C250" i="1"/>
  <c r="E249" i="1"/>
  <c r="D249" i="1"/>
  <c r="F249" i="1" s="1"/>
  <c r="E231" i="1"/>
  <c r="C232" i="1"/>
  <c r="C233" i="1" s="1"/>
  <c r="E48" i="1"/>
  <c r="D21" i="31" l="1"/>
  <c r="D18" i="31"/>
  <c r="F342" i="1"/>
  <c r="C343" i="1"/>
  <c r="E342" i="1"/>
  <c r="C209" i="26"/>
  <c r="C468" i="21"/>
  <c r="C320" i="1"/>
  <c r="D319" i="1"/>
  <c r="F319" i="1" s="1"/>
  <c r="E319" i="1"/>
  <c r="D232" i="1"/>
  <c r="F232" i="1" s="1"/>
  <c r="C398" i="14"/>
  <c r="C84" i="9"/>
  <c r="C86" i="10"/>
  <c r="C37" i="1"/>
  <c r="E36" i="1"/>
  <c r="E51" i="1"/>
  <c r="D51" i="1"/>
  <c r="F51" i="1" s="1"/>
  <c r="E171" i="1"/>
  <c r="E61" i="1"/>
  <c r="E265" i="1"/>
  <c r="C266" i="1"/>
  <c r="C271" i="16" s="1"/>
  <c r="D265" i="1"/>
  <c r="F265" i="1" s="1"/>
  <c r="E250" i="1"/>
  <c r="C251" i="1"/>
  <c r="D250" i="1"/>
  <c r="F250" i="1" s="1"/>
  <c r="E232" i="1"/>
  <c r="D38" i="1"/>
  <c r="D26" i="31" l="1"/>
  <c r="D16" i="31"/>
  <c r="C83" i="23"/>
  <c r="C344" i="1"/>
  <c r="E343" i="1"/>
  <c r="D343" i="1"/>
  <c r="F343" i="1" s="1"/>
  <c r="E320" i="1"/>
  <c r="D320" i="1"/>
  <c r="F320" i="1" s="1"/>
  <c r="C321" i="1"/>
  <c r="C322" i="1" s="1"/>
  <c r="C532" i="21"/>
  <c r="D84" i="9"/>
  <c r="O84" i="9"/>
  <c r="M84" i="9"/>
  <c r="D37" i="1"/>
  <c r="F37" i="1" s="1"/>
  <c r="E37" i="1"/>
  <c r="C38" i="1"/>
  <c r="C149" i="9"/>
  <c r="E172" i="1"/>
  <c r="E62" i="1"/>
  <c r="E266" i="1"/>
  <c r="C267" i="1"/>
  <c r="C268" i="1" s="1"/>
  <c r="D266" i="1"/>
  <c r="F266" i="1" s="1"/>
  <c r="C252" i="1"/>
  <c r="E251" i="1"/>
  <c r="D251" i="1"/>
  <c r="F251" i="1" s="1"/>
  <c r="D583" i="13" l="1"/>
  <c r="M583" i="13"/>
  <c r="O583" i="13"/>
  <c r="F38" i="1"/>
  <c r="M3339" i="12"/>
  <c r="D3339" i="12"/>
  <c r="M3275" i="12"/>
  <c r="O3211" i="12"/>
  <c r="D3211" i="12"/>
  <c r="M3147" i="12"/>
  <c r="O3083" i="12"/>
  <c r="D3083" i="12"/>
  <c r="M3019" i="12"/>
  <c r="D2955" i="12"/>
  <c r="M2891" i="12"/>
  <c r="O2827" i="12"/>
  <c r="D2827" i="12"/>
  <c r="D2635" i="12"/>
  <c r="D2507" i="12"/>
  <c r="O2379" i="12"/>
  <c r="O2251" i="12"/>
  <c r="M2187" i="12"/>
  <c r="D2059" i="12"/>
  <c r="M1931" i="12"/>
  <c r="M1803" i="12"/>
  <c r="D1931" i="12"/>
  <c r="M2059" i="12"/>
  <c r="D1867" i="12"/>
  <c r="M521" i="13"/>
  <c r="M459" i="13"/>
  <c r="M3467" i="12"/>
  <c r="O3403" i="12"/>
  <c r="D3403" i="12"/>
  <c r="O2699" i="12"/>
  <c r="O2635" i="12"/>
  <c r="O2507" i="12"/>
  <c r="M2443" i="12"/>
  <c r="D2315" i="12"/>
  <c r="M2251" i="12"/>
  <c r="M2763" i="12"/>
  <c r="M1995" i="12"/>
  <c r="M1867" i="12"/>
  <c r="D2379" i="12"/>
  <c r="O2187" i="12"/>
  <c r="D1995" i="12"/>
  <c r="D2123" i="12"/>
  <c r="C345" i="1"/>
  <c r="D345" i="1" s="1"/>
  <c r="C146" i="23"/>
  <c r="E344" i="1"/>
  <c r="D344" i="1"/>
  <c r="F344" i="1" s="1"/>
  <c r="C596" i="21"/>
  <c r="D321" i="1"/>
  <c r="F321" i="1" s="1"/>
  <c r="E321" i="1"/>
  <c r="D268" i="1"/>
  <c r="F268" i="1" s="1"/>
  <c r="E268" i="1"/>
  <c r="C334" i="16"/>
  <c r="D398" i="14"/>
  <c r="O398" i="14"/>
  <c r="M398" i="14"/>
  <c r="C461" i="14"/>
  <c r="D233" i="1"/>
  <c r="F233" i="1" s="1"/>
  <c r="D335" i="14"/>
  <c r="M335" i="14"/>
  <c r="O335" i="14"/>
  <c r="M272" i="14"/>
  <c r="M146" i="14"/>
  <c r="D209" i="14"/>
  <c r="O209" i="14"/>
  <c r="M83" i="14"/>
  <c r="D272" i="14"/>
  <c r="O272" i="14"/>
  <c r="D146" i="14"/>
  <c r="O146" i="14"/>
  <c r="M209" i="14"/>
  <c r="D83" i="14"/>
  <c r="O83" i="14"/>
  <c r="C234" i="1"/>
  <c r="E233" i="1"/>
  <c r="O20" i="13"/>
  <c r="D20" i="13"/>
  <c r="M20" i="13"/>
  <c r="O209" i="13"/>
  <c r="M146" i="13"/>
  <c r="O83" i="13"/>
  <c r="D83" i="13"/>
  <c r="O397" i="13"/>
  <c r="D397" i="13"/>
  <c r="D335" i="13"/>
  <c r="M272" i="13"/>
  <c r="M209" i="13"/>
  <c r="D146" i="13"/>
  <c r="O335" i="13"/>
  <c r="D209" i="13"/>
  <c r="M397" i="13"/>
  <c r="M335" i="13"/>
  <c r="O272" i="13"/>
  <c r="D272" i="13"/>
  <c r="M83" i="13"/>
  <c r="O146" i="13"/>
  <c r="O273" i="12"/>
  <c r="D1355" i="12"/>
  <c r="M1291" i="12"/>
  <c r="M83" i="12"/>
  <c r="M1227" i="12"/>
  <c r="O1035" i="12"/>
  <c r="M843" i="12"/>
  <c r="D589" i="12"/>
  <c r="M273" i="12"/>
  <c r="O589" i="12"/>
  <c r="M525" i="12"/>
  <c r="M20" i="12"/>
  <c r="O1163" i="12"/>
  <c r="M1099" i="12"/>
  <c r="M971" i="12"/>
  <c r="D907" i="12"/>
  <c r="O779" i="12"/>
  <c r="D715" i="12"/>
  <c r="D525" i="12"/>
  <c r="D397" i="12"/>
  <c r="O210" i="12"/>
  <c r="O20" i="12"/>
  <c r="D653" i="12"/>
  <c r="O83" i="12"/>
  <c r="D1227" i="12"/>
  <c r="D971" i="12"/>
  <c r="M715" i="12"/>
  <c r="O335" i="12"/>
  <c r="O1291" i="12"/>
  <c r="O1227" i="12"/>
  <c r="O1099" i="12"/>
  <c r="D1099" i="12"/>
  <c r="O971" i="12"/>
  <c r="D1291" i="12"/>
  <c r="D1163" i="12"/>
  <c r="D1035" i="12"/>
  <c r="O907" i="12"/>
  <c r="O715" i="12"/>
  <c r="M653" i="12"/>
  <c r="D461" i="12"/>
  <c r="M335" i="12"/>
  <c r="M1035" i="12"/>
  <c r="D843" i="12"/>
  <c r="D83" i="12"/>
  <c r="M147" i="12"/>
  <c r="D147" i="12"/>
  <c r="D779" i="12"/>
  <c r="O525" i="12"/>
  <c r="O397" i="12"/>
  <c r="M210" i="12"/>
  <c r="M1163" i="12"/>
  <c r="M907" i="12"/>
  <c r="O843" i="12"/>
  <c r="M779" i="12"/>
  <c r="O653" i="12"/>
  <c r="M589" i="12"/>
  <c r="M461" i="12"/>
  <c r="M397" i="12"/>
  <c r="D273" i="12"/>
  <c r="D210" i="12"/>
  <c r="D20" i="12"/>
  <c r="D335" i="12"/>
  <c r="O147" i="12"/>
  <c r="M1419" i="12"/>
  <c r="M1355" i="12"/>
  <c r="M1739" i="12"/>
  <c r="D1739" i="12"/>
  <c r="O1675" i="12"/>
  <c r="D1675" i="12"/>
  <c r="O1611" i="12"/>
  <c r="D1611" i="12"/>
  <c r="O1547" i="12"/>
  <c r="M1547" i="12"/>
  <c r="M1483" i="12"/>
  <c r="D1483" i="12"/>
  <c r="D1419" i="12"/>
  <c r="O1355" i="12"/>
  <c r="O1483" i="12"/>
  <c r="O1419" i="12"/>
  <c r="D1547" i="12"/>
  <c r="O1739" i="12"/>
  <c r="O461" i="12"/>
  <c r="M1611" i="12"/>
  <c r="M1675" i="12"/>
  <c r="D86" i="10"/>
  <c r="M86" i="10"/>
  <c r="O86" i="10"/>
  <c r="D20" i="10"/>
  <c r="M20" i="10"/>
  <c r="O20" i="10"/>
  <c r="E38" i="1"/>
  <c r="D149" i="9"/>
  <c r="M149" i="9"/>
  <c r="O149" i="9"/>
  <c r="E63" i="1"/>
  <c r="E267" i="1"/>
  <c r="D267" i="1"/>
  <c r="F267" i="1" s="1"/>
  <c r="E252" i="1"/>
  <c r="C253" i="1"/>
  <c r="D252" i="1"/>
  <c r="F252" i="1" s="1"/>
  <c r="E345" i="1" l="1"/>
  <c r="C209" i="23"/>
  <c r="F345" i="1"/>
  <c r="C346" i="1"/>
  <c r="F234" i="1"/>
  <c r="C235" i="1"/>
  <c r="D461" i="14"/>
  <c r="M461" i="14"/>
  <c r="O461" i="14"/>
  <c r="E234" i="1"/>
  <c r="E173" i="1"/>
  <c r="E64" i="1"/>
  <c r="C269" i="1"/>
  <c r="E253" i="1"/>
  <c r="C254" i="1"/>
  <c r="D253" i="1"/>
  <c r="F253" i="1" s="1"/>
  <c r="C272" i="23" l="1"/>
  <c r="C347" i="1"/>
  <c r="C348" i="1" s="1"/>
  <c r="C349" i="1" s="1"/>
  <c r="D346" i="1"/>
  <c r="F346" i="1" s="1"/>
  <c r="E346" i="1"/>
  <c r="C236" i="1"/>
  <c r="C524" i="14" s="1"/>
  <c r="F235" i="1"/>
  <c r="D322" i="1"/>
  <c r="F322" i="1" s="1"/>
  <c r="E322" i="1"/>
  <c r="C323" i="1"/>
  <c r="C660" i="21"/>
  <c r="C335" i="20"/>
  <c r="C299" i="1"/>
  <c r="D298" i="1"/>
  <c r="E235" i="1"/>
  <c r="D269" i="1"/>
  <c r="F269" i="1" s="1"/>
  <c r="C397" i="16"/>
  <c r="E174" i="1"/>
  <c r="E65" i="1"/>
  <c r="E298" i="1"/>
  <c r="E269" i="1"/>
  <c r="C270" i="1"/>
  <c r="C271" i="1" s="1"/>
  <c r="C255" i="1"/>
  <c r="E254" i="1"/>
  <c r="D254" i="1"/>
  <c r="F254" i="1" s="1"/>
  <c r="M524" i="14" l="1"/>
  <c r="D524" i="14"/>
  <c r="O524" i="14"/>
  <c r="O209" i="15"/>
  <c r="O20" i="15"/>
  <c r="O83" i="15"/>
  <c r="M83" i="15"/>
  <c r="D20" i="15"/>
  <c r="M146" i="15"/>
  <c r="D146" i="15"/>
  <c r="O146" i="15"/>
  <c r="D209" i="15"/>
  <c r="D83" i="15"/>
  <c r="M20" i="15"/>
  <c r="M209" i="15"/>
  <c r="E236" i="1"/>
  <c r="D236" i="1"/>
  <c r="F236" i="1" s="1"/>
  <c r="C324" i="1"/>
  <c r="C724" i="21"/>
  <c r="D323" i="1"/>
  <c r="F323" i="1" s="1"/>
  <c r="E323" i="1"/>
  <c r="C300" i="1"/>
  <c r="C398" i="20"/>
  <c r="C523" i="16"/>
  <c r="E271" i="1"/>
  <c r="D271" i="1"/>
  <c r="F271" i="1" s="1"/>
  <c r="D270" i="1"/>
  <c r="F270" i="1" s="1"/>
  <c r="C460" i="16"/>
  <c r="E52" i="1"/>
  <c r="D52" i="1"/>
  <c r="F52" i="1" s="1"/>
  <c r="E175" i="1"/>
  <c r="E66" i="1"/>
  <c r="E299" i="1"/>
  <c r="D299" i="1"/>
  <c r="F299" i="1" s="1"/>
  <c r="E270" i="1"/>
  <c r="C256" i="1"/>
  <c r="D255" i="1"/>
  <c r="F255" i="1" s="1"/>
  <c r="E255" i="1"/>
  <c r="C325" i="1" l="1"/>
  <c r="C788" i="21"/>
  <c r="E324" i="1"/>
  <c r="D324" i="1"/>
  <c r="F324" i="1" s="1"/>
  <c r="C301" i="1"/>
  <c r="C461" i="20"/>
  <c r="E176" i="1"/>
  <c r="E67" i="1"/>
  <c r="E300" i="1"/>
  <c r="D300" i="1"/>
  <c r="F300" i="1" s="1"/>
  <c r="E256" i="1"/>
  <c r="C257" i="1"/>
  <c r="D256" i="1"/>
  <c r="F256" i="1" s="1"/>
  <c r="D325" i="1" l="1"/>
  <c r="F325" i="1" s="1"/>
  <c r="E325" i="1"/>
  <c r="C326" i="1"/>
  <c r="C852" i="21"/>
  <c r="C302" i="1"/>
  <c r="C587" i="20"/>
  <c r="C524" i="20"/>
  <c r="E177" i="1"/>
  <c r="E301" i="1"/>
  <c r="D301" i="1"/>
  <c r="F301" i="1" s="1"/>
  <c r="E257" i="1"/>
  <c r="D257" i="1"/>
  <c r="F257" i="1" s="1"/>
  <c r="E302" i="1" l="1"/>
  <c r="D302" i="1"/>
  <c r="F302" i="1" s="1"/>
  <c r="M397" i="16"/>
  <c r="O397" i="16"/>
  <c r="D326" i="1"/>
  <c r="F326" i="1" s="1"/>
  <c r="E326" i="1"/>
  <c r="C327" i="1"/>
  <c r="C328" i="1" s="1"/>
  <c r="C916" i="21"/>
  <c r="D461" i="20"/>
  <c r="D397" i="16"/>
  <c r="O461" i="20"/>
  <c r="M461" i="20"/>
  <c r="C303" i="1"/>
  <c r="C650" i="20"/>
  <c r="O587" i="20"/>
  <c r="M587" i="20"/>
  <c r="D587" i="20"/>
  <c r="O524" i="20"/>
  <c r="D524" i="20"/>
  <c r="M524" i="20"/>
  <c r="M398" i="20"/>
  <c r="M335" i="20"/>
  <c r="O398" i="20"/>
  <c r="D398" i="20"/>
  <c r="O335" i="20"/>
  <c r="D335" i="20"/>
  <c r="M20" i="19"/>
  <c r="D20" i="19"/>
  <c r="O20" i="19"/>
  <c r="O146" i="18"/>
  <c r="D83" i="18"/>
  <c r="M146" i="18"/>
  <c r="O83" i="18"/>
  <c r="M83" i="18"/>
  <c r="D20" i="18"/>
  <c r="O20" i="18"/>
  <c r="M20" i="18"/>
  <c r="M20" i="17"/>
  <c r="D20" i="17"/>
  <c r="O20" i="17"/>
  <c r="O523" i="16"/>
  <c r="D334" i="16"/>
  <c r="M271" i="16"/>
  <c r="D460" i="16"/>
  <c r="M523" i="16"/>
  <c r="D271" i="16"/>
  <c r="M20" i="16"/>
  <c r="M460" i="16"/>
  <c r="D523" i="16"/>
  <c r="O271" i="16"/>
  <c r="D20" i="16"/>
  <c r="O334" i="16"/>
  <c r="M334" i="16"/>
  <c r="O20" i="16"/>
  <c r="O460" i="16"/>
  <c r="E178" i="1"/>
  <c r="D327" i="1" l="1"/>
  <c r="F327" i="1" s="1"/>
  <c r="C980" i="21"/>
  <c r="E327" i="1"/>
  <c r="C713" i="20"/>
  <c r="E303" i="1"/>
  <c r="D303" i="1"/>
  <c r="F303" i="1" s="1"/>
  <c r="C304" i="1"/>
  <c r="O650" i="20"/>
  <c r="M650" i="20"/>
  <c r="D650" i="20"/>
  <c r="M272" i="20"/>
  <c r="O209" i="20"/>
  <c r="D272" i="20"/>
  <c r="M209" i="20"/>
  <c r="D209" i="20"/>
  <c r="O272" i="20"/>
  <c r="M20" i="20"/>
  <c r="D83" i="20"/>
  <c r="O83" i="20"/>
  <c r="M83" i="20"/>
  <c r="O20" i="20"/>
  <c r="D146" i="20"/>
  <c r="M146" i="20"/>
  <c r="O146" i="20"/>
  <c r="D20" i="20"/>
  <c r="D146" i="18"/>
  <c r="O83" i="19"/>
  <c r="M83" i="19"/>
  <c r="D83" i="19"/>
  <c r="M146" i="19"/>
  <c r="O146" i="19"/>
  <c r="D146" i="19"/>
  <c r="D209" i="17"/>
  <c r="M209" i="17"/>
  <c r="O209" i="17"/>
  <c r="O146" i="17"/>
  <c r="D146" i="17"/>
  <c r="M83" i="17"/>
  <c r="M146" i="17"/>
  <c r="O83" i="17"/>
  <c r="D83" i="17"/>
  <c r="O272" i="17"/>
  <c r="M272" i="17"/>
  <c r="D272" i="17"/>
  <c r="D83" i="16"/>
  <c r="M83" i="16"/>
  <c r="O83" i="16"/>
  <c r="O145" i="16"/>
  <c r="M145" i="16"/>
  <c r="O208" i="16"/>
  <c r="D145" i="16"/>
  <c r="D208" i="16"/>
  <c r="M208" i="16"/>
  <c r="E179" i="1"/>
  <c r="E70" i="1"/>
  <c r="O713" i="20" l="1"/>
  <c r="M713" i="20"/>
  <c r="D713" i="20"/>
  <c r="C776" i="20"/>
  <c r="E304" i="1"/>
  <c r="D304" i="1"/>
  <c r="F304" i="1" s="1"/>
  <c r="C305" i="1"/>
  <c r="M20" i="14"/>
  <c r="O20" i="14"/>
  <c r="D20" i="14"/>
  <c r="E180" i="1"/>
  <c r="E71" i="1"/>
  <c r="C1044" i="21" l="1"/>
  <c r="C461" i="23"/>
  <c r="C335" i="23"/>
  <c r="D347" i="1"/>
  <c r="F347" i="1" s="1"/>
  <c r="E347" i="1"/>
  <c r="E328" i="1"/>
  <c r="D328" i="1"/>
  <c r="F328" i="1" s="1"/>
  <c r="O776" i="20"/>
  <c r="M776" i="20"/>
  <c r="D776" i="20"/>
  <c r="C839" i="20"/>
  <c r="C306" i="1"/>
  <c r="F306" i="1" s="1"/>
  <c r="E305" i="1"/>
  <c r="D305" i="1"/>
  <c r="F305" i="1" s="1"/>
  <c r="E181" i="1"/>
  <c r="E72" i="1"/>
  <c r="D348" i="1" l="1"/>
  <c r="F348" i="1" s="1"/>
  <c r="E348" i="1"/>
  <c r="C398" i="23"/>
  <c r="C307" i="1"/>
  <c r="O839" i="20"/>
  <c r="M839" i="20"/>
  <c r="D839" i="20"/>
  <c r="E306" i="1"/>
  <c r="E182" i="1"/>
  <c r="E73" i="1"/>
  <c r="E349" i="1" l="1"/>
  <c r="F349" i="1"/>
  <c r="E307" i="1"/>
  <c r="D307" i="1"/>
  <c r="F307" i="1" s="1"/>
  <c r="E183" i="1"/>
  <c r="E74" i="1"/>
  <c r="E75" i="1" l="1"/>
  <c r="E185" i="1" l="1"/>
  <c r="E186" i="1" l="1"/>
  <c r="E77" i="1"/>
  <c r="E187" i="1" l="1"/>
  <c r="E188" i="1" l="1"/>
  <c r="E79" i="1"/>
  <c r="E189" i="1" l="1"/>
  <c r="E80" i="1"/>
  <c r="E190" i="1" l="1"/>
  <c r="E81" i="1"/>
  <c r="D360" i="1" l="1"/>
  <c r="E360" i="1"/>
  <c r="C20" i="27"/>
  <c r="E191" i="1"/>
  <c r="E82" i="1"/>
  <c r="D769" i="13" l="1"/>
  <c r="O2955" i="12"/>
  <c r="M2571" i="12"/>
  <c r="O2123" i="12"/>
  <c r="D1803" i="12"/>
  <c r="M645" i="13"/>
  <c r="D645" i="13"/>
  <c r="M707" i="13"/>
  <c r="D2699" i="12"/>
  <c r="D459" i="13"/>
  <c r="M3403" i="12"/>
  <c r="O3147" i="12"/>
  <c r="D3019" i="12"/>
  <c r="O2763" i="12"/>
  <c r="O2571" i="12"/>
  <c r="O2315" i="12"/>
  <c r="O2059" i="12"/>
  <c r="O1803" i="12"/>
  <c r="O459" i="13"/>
  <c r="O3339" i="12"/>
  <c r="D3147" i="12"/>
  <c r="O2891" i="12"/>
  <c r="M2699" i="12"/>
  <c r="D2443" i="12"/>
  <c r="D2251" i="12"/>
  <c r="O1931" i="12"/>
  <c r="O3275" i="12"/>
  <c r="M2635" i="12"/>
  <c r="M2315" i="12"/>
  <c r="O209" i="19"/>
  <c r="M209" i="19"/>
  <c r="O831" i="13"/>
  <c r="D831" i="13"/>
  <c r="O707" i="13"/>
  <c r="D707" i="13"/>
  <c r="O645" i="13"/>
  <c r="D521" i="13"/>
  <c r="D3467" i="12"/>
  <c r="D3275" i="12"/>
  <c r="M3083" i="12"/>
  <c r="D2891" i="12"/>
  <c r="D2763" i="12"/>
  <c r="M2507" i="12"/>
  <c r="D2187" i="12"/>
  <c r="O1867" i="12"/>
  <c r="O521" i="13"/>
  <c r="O3467" i="12"/>
  <c r="M3211" i="12"/>
  <c r="O3019" i="12"/>
  <c r="M2827" i="12"/>
  <c r="D2571" i="12"/>
  <c r="M2379" i="12"/>
  <c r="M2123" i="12"/>
  <c r="O769" i="13"/>
  <c r="M2955" i="12"/>
  <c r="O2443" i="12"/>
  <c r="M831" i="13"/>
  <c r="O1995" i="12"/>
  <c r="M769" i="13"/>
  <c r="D209" i="19"/>
  <c r="E192" i="1"/>
  <c r="E83" i="1"/>
  <c r="E193" i="1" l="1"/>
  <c r="E84" i="1"/>
  <c r="E194" i="1" l="1"/>
  <c r="E195" i="1" l="1"/>
  <c r="E86" i="1"/>
  <c r="E196" i="1" l="1"/>
  <c r="E87" i="1"/>
  <c r="E197" i="1" l="1"/>
  <c r="E88" i="1"/>
  <c r="E198" i="1" l="1"/>
  <c r="E89" i="1"/>
  <c r="E199" i="1" l="1"/>
  <c r="E90" i="1"/>
  <c r="E201" i="1" l="1"/>
  <c r="E202" i="1" l="1"/>
  <c r="E93" i="1"/>
  <c r="E203" i="1" l="1"/>
  <c r="E94" i="1"/>
  <c r="E204" i="1" l="1"/>
  <c r="E95" i="1"/>
  <c r="E205" i="1" l="1"/>
  <c r="E96" i="1"/>
  <c r="E206" i="1" l="1"/>
  <c r="E97" i="1"/>
  <c r="E207" i="1" l="1"/>
  <c r="E98" i="1"/>
  <c r="E208" i="1" l="1"/>
  <c r="E99" i="1"/>
  <c r="E209" i="1" l="1"/>
  <c r="E100" i="1"/>
  <c r="E210" i="1" l="1"/>
  <c r="E101" i="1"/>
  <c r="E211" i="1" l="1"/>
  <c r="E102" i="1"/>
  <c r="E103" i="1" l="1"/>
  <c r="E104" i="1" l="1"/>
  <c r="E216" i="1" l="1"/>
  <c r="E105" i="1"/>
  <c r="E217" i="1" l="1"/>
  <c r="E218" i="1" l="1"/>
  <c r="E107" i="1"/>
  <c r="E219" i="1" l="1"/>
  <c r="E108" i="1"/>
  <c r="E220" i="1" l="1"/>
  <c r="E221" i="1" l="1"/>
  <c r="E222" i="1" l="1"/>
  <c r="E111" i="1"/>
  <c r="E112" i="1" l="1"/>
  <c r="E113" i="1" l="1"/>
  <c r="E115" i="1" l="1"/>
  <c r="E116" i="1" l="1"/>
  <c r="E117" i="1" l="1"/>
  <c r="E118" i="1" l="1"/>
  <c r="E120" i="1" l="1"/>
  <c r="E121" i="1" l="1"/>
  <c r="E122" i="1" l="1"/>
  <c r="E124" i="1" l="1"/>
  <c r="E125" i="1" l="1"/>
  <c r="E126" i="1" l="1"/>
  <c r="E127" i="1" l="1"/>
  <c r="E128" i="1" l="1"/>
  <c r="E129" i="1" l="1"/>
  <c r="D164" i="1" l="1"/>
  <c r="F164" i="1" s="1"/>
  <c r="D165" i="1"/>
  <c r="F165" i="1" s="1"/>
  <c r="D166" i="1"/>
  <c r="F166" i="1" s="1"/>
  <c r="D167" i="1"/>
  <c r="F167" i="1" s="1"/>
  <c r="D168" i="1"/>
  <c r="F168" i="1" s="1"/>
  <c r="D169" i="1"/>
  <c r="F169" i="1" s="1"/>
  <c r="D170" i="1"/>
  <c r="F170" i="1" s="1"/>
  <c r="D171" i="1"/>
  <c r="F171" i="1" s="1"/>
  <c r="D172" i="1"/>
  <c r="F172" i="1" s="1"/>
  <c r="D173" i="1"/>
  <c r="F173" i="1" s="1"/>
  <c r="D174" i="1"/>
  <c r="F174" i="1" s="1"/>
  <c r="D175" i="1"/>
  <c r="F175" i="1" s="1"/>
  <c r="D176" i="1"/>
  <c r="F176" i="1" s="1"/>
  <c r="D177" i="1"/>
  <c r="F177" i="1" s="1"/>
  <c r="D178" i="1"/>
  <c r="F178" i="1" s="1"/>
  <c r="D179" i="1"/>
  <c r="F179" i="1" s="1"/>
  <c r="D180" i="1"/>
  <c r="F180" i="1" s="1"/>
  <c r="D181" i="1"/>
  <c r="F181" i="1" s="1"/>
  <c r="D182" i="1"/>
  <c r="F182" i="1" s="1"/>
  <c r="D183" i="1"/>
  <c r="F183" i="1" s="1"/>
  <c r="D185" i="1"/>
  <c r="F185" i="1" s="1"/>
  <c r="D186" i="1"/>
  <c r="F186" i="1" s="1"/>
  <c r="D187" i="1"/>
  <c r="F187" i="1" s="1"/>
  <c r="D188" i="1"/>
  <c r="F188" i="1" s="1"/>
  <c r="D189" i="1"/>
  <c r="F189" i="1" s="1"/>
  <c r="D190" i="1"/>
  <c r="F190" i="1" s="1"/>
  <c r="D191" i="1"/>
  <c r="F191" i="1" s="1"/>
  <c r="D192" i="1"/>
  <c r="F192" i="1" s="1"/>
  <c r="D193" i="1"/>
  <c r="F193" i="1" s="1"/>
  <c r="D194" i="1"/>
  <c r="F194" i="1" s="1"/>
  <c r="D195" i="1"/>
  <c r="F195" i="1" s="1"/>
  <c r="D196" i="1"/>
  <c r="F196" i="1" s="1"/>
  <c r="D197" i="1"/>
  <c r="F197" i="1" s="1"/>
  <c r="D198" i="1"/>
  <c r="F198" i="1" s="1"/>
  <c r="D199" i="1"/>
  <c r="F199" i="1" s="1"/>
  <c r="D201" i="1"/>
  <c r="F201" i="1" s="1"/>
  <c r="D202" i="1"/>
  <c r="F202" i="1" s="1"/>
  <c r="D203" i="1"/>
  <c r="F203" i="1" s="1"/>
  <c r="D204" i="1"/>
  <c r="F204" i="1" s="1"/>
  <c r="D205" i="1"/>
  <c r="F205" i="1" s="1"/>
  <c r="D206" i="1"/>
  <c r="F206" i="1" s="1"/>
  <c r="D207" i="1"/>
  <c r="F207" i="1" s="1"/>
  <c r="D208" i="1"/>
  <c r="F208" i="1" s="1"/>
  <c r="D209" i="1"/>
  <c r="F209" i="1" s="1"/>
  <c r="D210" i="1"/>
  <c r="F210" i="1" s="1"/>
  <c r="D211" i="1"/>
  <c r="F211" i="1" s="1"/>
  <c r="D216" i="1"/>
  <c r="F216" i="1" s="1"/>
  <c r="D217" i="1"/>
  <c r="F217" i="1" s="1"/>
  <c r="D218" i="1"/>
  <c r="F218" i="1" s="1"/>
  <c r="D219" i="1"/>
  <c r="F219" i="1" s="1"/>
  <c r="D220" i="1"/>
  <c r="F220" i="1" s="1"/>
  <c r="D221" i="1"/>
  <c r="F221" i="1" s="1"/>
  <c r="D222" i="1"/>
  <c r="F222" i="1" s="1"/>
  <c r="D56" i="1"/>
  <c r="F56" i="1" s="1"/>
  <c r="D57" i="1"/>
  <c r="F57" i="1" s="1"/>
  <c r="D58" i="1"/>
  <c r="F58" i="1" s="1"/>
  <c r="D60" i="1"/>
  <c r="F60" i="1" s="1"/>
  <c r="D61" i="1"/>
  <c r="F61" i="1" s="1"/>
  <c r="D62" i="1"/>
  <c r="F62" i="1" s="1"/>
  <c r="D63" i="1"/>
  <c r="F63" i="1" s="1"/>
  <c r="D64" i="1"/>
  <c r="F64" i="1" s="1"/>
  <c r="D65" i="1"/>
  <c r="F65" i="1" s="1"/>
  <c r="D66" i="1"/>
  <c r="F66" i="1" s="1"/>
  <c r="D67" i="1"/>
  <c r="F67" i="1" s="1"/>
  <c r="D70" i="1"/>
  <c r="F70" i="1" s="1"/>
  <c r="D71" i="1"/>
  <c r="F71" i="1" s="1"/>
  <c r="D72" i="1"/>
  <c r="F72" i="1" s="1"/>
  <c r="D73" i="1"/>
  <c r="F73" i="1" s="1"/>
  <c r="D74" i="1"/>
  <c r="F74" i="1" s="1"/>
  <c r="D75" i="1"/>
  <c r="F75" i="1" s="1"/>
  <c r="D77" i="1"/>
  <c r="F77" i="1" s="1"/>
  <c r="D79" i="1"/>
  <c r="F79" i="1" s="1"/>
  <c r="D80" i="1"/>
  <c r="F80" i="1" s="1"/>
  <c r="D81" i="1"/>
  <c r="F81" i="1" s="1"/>
  <c r="D82" i="1"/>
  <c r="F82" i="1" s="1"/>
  <c r="D83" i="1"/>
  <c r="F83" i="1" s="1"/>
  <c r="D84" i="1"/>
  <c r="F84" i="1" s="1"/>
  <c r="D86" i="1"/>
  <c r="F86" i="1" s="1"/>
  <c r="D87" i="1"/>
  <c r="F87" i="1" s="1"/>
  <c r="D88" i="1"/>
  <c r="F88" i="1" s="1"/>
  <c r="D89" i="1"/>
  <c r="F89" i="1" s="1"/>
  <c r="D90" i="1"/>
  <c r="F90" i="1" s="1"/>
  <c r="D93" i="1"/>
  <c r="F93" i="1" s="1"/>
  <c r="D94" i="1"/>
  <c r="F94" i="1" s="1"/>
  <c r="D95" i="1"/>
  <c r="F95" i="1" s="1"/>
  <c r="D96" i="1"/>
  <c r="F96" i="1" s="1"/>
  <c r="D97" i="1"/>
  <c r="F97" i="1" s="1"/>
  <c r="D98" i="1"/>
  <c r="F98" i="1" s="1"/>
  <c r="D99" i="1"/>
  <c r="F99" i="1" s="1"/>
  <c r="D100" i="1"/>
  <c r="F100" i="1" s="1"/>
  <c r="D101" i="1"/>
  <c r="F101" i="1" s="1"/>
  <c r="D102" i="1"/>
  <c r="F102" i="1" s="1"/>
  <c r="D103" i="1"/>
  <c r="F103" i="1" s="1"/>
  <c r="D104" i="1"/>
  <c r="F104" i="1" s="1"/>
  <c r="D105" i="1"/>
  <c r="F105" i="1" s="1"/>
  <c r="D107" i="1"/>
  <c r="F107" i="1" s="1"/>
  <c r="D108" i="1"/>
  <c r="F108" i="1" s="1"/>
  <c r="D111" i="1"/>
  <c r="F111" i="1" s="1"/>
  <c r="D112" i="1"/>
  <c r="F112" i="1" s="1"/>
  <c r="D113" i="1"/>
  <c r="F113" i="1" s="1"/>
  <c r="D115" i="1"/>
  <c r="F115" i="1" s="1"/>
  <c r="D116" i="1"/>
  <c r="F116" i="1" s="1"/>
  <c r="D117" i="1"/>
  <c r="F117" i="1" s="1"/>
  <c r="D118" i="1"/>
  <c r="F118" i="1" s="1"/>
  <c r="D120" i="1"/>
  <c r="F120" i="1" s="1"/>
  <c r="D121" i="1"/>
  <c r="F121" i="1" s="1"/>
  <c r="D122" i="1"/>
  <c r="F122" i="1" s="1"/>
  <c r="D124" i="1"/>
  <c r="F124" i="1" s="1"/>
  <c r="D125" i="1"/>
  <c r="F125" i="1" s="1"/>
  <c r="D126" i="1"/>
  <c r="F126" i="1" s="1"/>
  <c r="D127" i="1"/>
  <c r="F127" i="1" s="1"/>
  <c r="D128" i="1"/>
  <c r="F128" i="1" s="1"/>
  <c r="D129" i="1"/>
  <c r="F129" i="1" s="1"/>
  <c r="D369" i="1"/>
  <c r="F369" i="1" s="1"/>
  <c r="D370" i="1"/>
  <c r="F370" i="1" s="1"/>
  <c r="D371" i="1"/>
  <c r="F371" i="1" s="1"/>
  <c r="D372" i="1"/>
  <c r="F372" i="1" s="1"/>
  <c r="D373" i="1"/>
  <c r="F373" i="1" s="1"/>
  <c r="C9" i="31" l="1"/>
  <c r="C902" i="20"/>
  <c r="D902" i="20" s="1"/>
  <c r="C308" i="1"/>
  <c r="C309" i="1" l="1"/>
  <c r="E308" i="1"/>
  <c r="E30" i="31"/>
  <c r="E12" i="31"/>
  <c r="E33" i="31"/>
  <c r="E32" i="31"/>
  <c r="E28" i="31"/>
  <c r="E27" i="31"/>
  <c r="E26" i="31"/>
  <c r="E25" i="31"/>
  <c r="E23" i="31"/>
  <c r="E22" i="31"/>
  <c r="E21" i="31"/>
  <c r="E20" i="31"/>
  <c r="E19" i="31"/>
  <c r="E18" i="31"/>
  <c r="E17" i="31"/>
  <c r="E15" i="31"/>
  <c r="E14" i="31"/>
  <c r="E13" i="31"/>
  <c r="E16" i="31"/>
  <c r="E24" i="31"/>
  <c r="E29" i="31"/>
  <c r="E31" i="31"/>
  <c r="E34" i="31"/>
  <c r="D308" i="1"/>
  <c r="M902" i="20"/>
  <c r="O902" i="20"/>
  <c r="C965" i="20"/>
  <c r="O144" i="30" l="1"/>
  <c r="D309" i="1"/>
  <c r="M20" i="30"/>
  <c r="D144" i="30"/>
  <c r="O20" i="30"/>
  <c r="O461" i="23"/>
  <c r="C1028" i="20"/>
  <c r="E309" i="1"/>
  <c r="D461" i="23"/>
  <c r="M461" i="23"/>
  <c r="M144" i="30"/>
  <c r="D82" i="30"/>
  <c r="O82" i="30"/>
  <c r="O268" i="30"/>
  <c r="M206" i="30"/>
  <c r="D83" i="28"/>
  <c r="O20" i="26"/>
  <c r="M20" i="28"/>
  <c r="O146" i="26"/>
  <c r="D398" i="23"/>
  <c r="O20" i="24"/>
  <c r="M209" i="23"/>
  <c r="O272" i="23"/>
  <c r="D83" i="23"/>
  <c r="O1044" i="21"/>
  <c r="M82" i="30"/>
  <c r="D20" i="30"/>
  <c r="D206" i="30"/>
  <c r="O206" i="30"/>
  <c r="M83" i="28"/>
  <c r="D20" i="26"/>
  <c r="O209" i="23"/>
  <c r="M146" i="23"/>
  <c r="D268" i="30"/>
  <c r="M268" i="30"/>
  <c r="D209" i="26"/>
  <c r="M146" i="26"/>
  <c r="M20" i="24"/>
  <c r="D20" i="24"/>
  <c r="O335" i="23"/>
  <c r="O146" i="23"/>
  <c r="M83" i="23"/>
  <c r="M1044" i="21"/>
  <c r="D83" i="26"/>
  <c r="O398" i="23"/>
  <c r="M335" i="23"/>
  <c r="M272" i="23"/>
  <c r="D272" i="23"/>
  <c r="O83" i="28"/>
  <c r="O209" i="26"/>
  <c r="M83" i="26"/>
  <c r="M20" i="26"/>
  <c r="M209" i="26"/>
  <c r="D146" i="26"/>
  <c r="O20" i="28"/>
  <c r="D20" i="28"/>
  <c r="O83" i="26"/>
  <c r="M398" i="23"/>
  <c r="D335" i="23"/>
  <c r="D209" i="23"/>
  <c r="D146" i="23"/>
  <c r="O83" i="23"/>
  <c r="D1044" i="21"/>
  <c r="D20" i="27"/>
  <c r="O20" i="27"/>
  <c r="M20" i="27"/>
  <c r="M20" i="23"/>
  <c r="O20" i="23"/>
  <c r="D20" i="22"/>
  <c r="D20" i="23"/>
  <c r="M147" i="22"/>
  <c r="M83" i="22"/>
  <c r="D147" i="22"/>
  <c r="O20" i="22"/>
  <c r="D83" i="22"/>
  <c r="O83" i="22"/>
  <c r="O147" i="22"/>
  <c r="M20" i="22"/>
  <c r="D20" i="2"/>
  <c r="O20" i="2"/>
  <c r="M20" i="2"/>
  <c r="O212" i="21"/>
  <c r="M212" i="21"/>
  <c r="D20" i="21"/>
  <c r="D212" i="21"/>
  <c r="O276" i="21"/>
  <c r="D916" i="21"/>
  <c r="M852" i="21"/>
  <c r="M276" i="21"/>
  <c r="O84" i="21"/>
  <c r="D148" i="21"/>
  <c r="O148" i="21"/>
  <c r="M148" i="21"/>
  <c r="D84" i="21"/>
  <c r="M340" i="21"/>
  <c r="D404" i="21"/>
  <c r="O340" i="21"/>
  <c r="M404" i="21"/>
  <c r="D340" i="21"/>
  <c r="D468" i="21"/>
  <c r="M468" i="21"/>
  <c r="O404" i="21"/>
  <c r="M532" i="21"/>
  <c r="D532" i="21"/>
  <c r="O660" i="21"/>
  <c r="O532" i="21"/>
  <c r="D660" i="21"/>
  <c r="M660" i="21"/>
  <c r="M596" i="21"/>
  <c r="D596" i="21"/>
  <c r="M980" i="21"/>
  <c r="D276" i="21"/>
  <c r="O724" i="21"/>
  <c r="O596" i="21"/>
  <c r="D724" i="21"/>
  <c r="M724" i="21"/>
  <c r="O468" i="21"/>
  <c r="O788" i="21"/>
  <c r="O852" i="21"/>
  <c r="O916" i="21"/>
  <c r="M84" i="21"/>
  <c r="D980" i="21"/>
  <c r="O20" i="21"/>
  <c r="M20" i="21"/>
  <c r="D788" i="21"/>
  <c r="M788" i="21"/>
  <c r="M916" i="21"/>
  <c r="D852" i="21"/>
  <c r="O980" i="21"/>
  <c r="E35" i="31"/>
  <c r="M965" i="20"/>
  <c r="O965" i="20"/>
  <c r="D965" i="20"/>
  <c r="D1028" i="20" l="1"/>
  <c r="M1028" i="20"/>
  <c r="O1028"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Pablo Escobar</author>
  </authors>
  <commentList>
    <comment ref="M474" authorId="0" shapeId="0" xr:uid="{B120B2C1-6229-462B-9193-3B1085955CA7}">
      <text>
        <r>
          <rPr>
            <b/>
            <sz val="9"/>
            <color indexed="81"/>
            <rFont val="Tahoma"/>
            <family val="2"/>
          </rPr>
          <t>Pablo Escobar:</t>
        </r>
        <r>
          <rPr>
            <sz val="9"/>
            <color indexed="81"/>
            <rFont val="Tahoma"/>
            <family val="2"/>
          </rPr>
          <t xml:space="preserve">
ICCU 11.19. 2026</t>
        </r>
      </text>
    </comment>
    <comment ref="M536" authorId="0" shapeId="0" xr:uid="{2EC4F59D-05FD-4CEF-BE49-F32E2A7686C2}">
      <text>
        <r>
          <rPr>
            <b/>
            <sz val="9"/>
            <color indexed="81"/>
            <rFont val="Tahoma"/>
            <family val="2"/>
          </rPr>
          <t>Pablo Escobar:</t>
        </r>
        <r>
          <rPr>
            <sz val="9"/>
            <color indexed="81"/>
            <rFont val="Tahoma"/>
            <family val="2"/>
          </rPr>
          <t xml:space="preserve">
ICCU 11.20. 2026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Pablo Escobar</author>
  </authors>
  <commentList>
    <comment ref="C89" authorId="0" shapeId="0" xr:uid="{A6AEE160-AA37-4CCB-A995-A025E19E15B2}">
      <text>
        <r>
          <rPr>
            <b/>
            <sz val="9"/>
            <color indexed="81"/>
            <rFont val="Tahoma"/>
            <family val="2"/>
          </rPr>
          <t>Pablo Escobar:</t>
        </r>
        <r>
          <rPr>
            <sz val="9"/>
            <color indexed="81"/>
            <rFont val="Tahoma"/>
            <family val="2"/>
          </rPr>
          <t xml:space="preserve">
ICCU 14,8 2026</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<sst xmlns="http://schemas.openxmlformats.org/spreadsheetml/2006/main" count="18712" uniqueCount="3056">
  <si>
    <t xml:space="preserve">Formulario 1 - Propuesta económica  - Licitación de obra pública de infraestructura social </t>
  </si>
  <si>
    <t>Código</t>
  </si>
  <si>
    <t>CCE-EICP-FM-116</t>
  </si>
  <si>
    <t>Versión</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</si>
  <si>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</si>
  <si>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</si>
  <si>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</si>
  <si>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</si>
  <si>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</si>
  <si>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</si>
  <si>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</si>
  <si>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</si>
  <si>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</si>
  <si>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</si>
  <si>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</si>
  <si>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</si>
  <si>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ICCU</t>
  </si>
  <si>
    <t>1- PRELIMINARES, DEMOLICIONES Y DESMONTE</t>
  </si>
  <si>
    <t>Subtotal</t>
  </si>
  <si>
    <t>2- EXCAVACIONES Y RELLENOS</t>
  </si>
  <si>
    <t>5- INSTALACIONES ELÉCTRICAS</t>
  </si>
  <si>
    <t>7- INSTALACIONES HIDROSANITARIAS</t>
  </si>
  <si>
    <t>9- PISOS Y BASES</t>
  </si>
  <si>
    <t>10- MUROS, MAMPOSTERÍA Y PAÑETES</t>
  </si>
  <si>
    <t>11- ACABADO DE PISOS</t>
  </si>
  <si>
    <t>12- ACABADOS DE MURO</t>
  </si>
  <si>
    <t xml:space="preserve">SUBTOTAL CONSTRUCCION OBRA NUEVA </t>
  </si>
  <si>
    <t>%</t>
  </si>
  <si>
    <t>UTILIDAD</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</si>
  <si>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</si>
  <si>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</si>
  <si>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</si>
  <si>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</si>
  <si>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</si>
  <si>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</si>
  <si>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</si>
  <si>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</si>
  <si>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</si>
  <si>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</si>
  <si>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</si>
  <si>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</si>
  <si>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</si>
  <si>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</si>
  <si>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</si>
  <si>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</si>
  <si>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ALCALDÍA DE MUNICIPAL DE MOSQUERA</t>
  </si>
  <si>
    <t>VERSIÓN</t>
  </si>
  <si>
    <t>PÁGINA</t>
  </si>
  <si>
    <t>DE</t>
  </si>
  <si>
    <t>FECHA</t>
  </si>
  <si>
    <t>DD</t>
  </si>
  <si>
    <t>MM</t>
  </si>
  <si>
    <t>AA</t>
  </si>
  <si>
    <t>ESTUDIOS, DISEÑOS A DETALLE, PERMISOS Y LICENCIAMIENTO DE LOS DIFERENTES EQUIPAMIENTOS PÚBLICOS PARA EL MUNICIPIO DE MOSQUERA CUNDINAMARCA</t>
  </si>
  <si>
    <t>DATOS ESPECÍFICOS</t>
  </si>
  <si>
    <t>ÍTEM</t>
  </si>
  <si>
    <t>UNIDAD</t>
  </si>
  <si>
    <t>MARCA</t>
  </si>
  <si>
    <t>TIPO</t>
  </si>
  <si>
    <t>TARIFA/HORA</t>
  </si>
  <si>
    <t>RENDIMIENTO</t>
  </si>
  <si>
    <t>Vr. UNITARIO</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</si>
  <si>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</si>
  <si>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</si>
  <si>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</si>
  <si>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</si>
  <si>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</si>
  <si>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</si>
  <si>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</si>
  <si>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</si>
  <si>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</si>
  <si>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</si>
  <si>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</si>
  <si>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</si>
  <si>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</si>
  <si>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Mosquera</t>
  </si>
  <si>
    <t>CONSTRUCCIÓN</t>
  </si>
  <si>
    <t>PRELIMINARES</t>
  </si>
  <si>
    <t>CAMPAMENTO 18M2 EN TABLA, TEJA DE ETERNIT, INC. TRANS, MATERIALES</t>
  </si>
  <si>
    <t>UN</t>
  </si>
  <si>
    <t>CAMPAMENTO 9 M2 CAMPAMENTO 9M2 EN TABLA, TEJA DE ETERNIT, INC. TRANS, MATERIALES</t>
  </si>
  <si>
    <t>CERCA EN ALAMBRE DE PUA 4 HILOS, INC. POSTE DE MADERA</t>
  </si>
  <si>
    <t>ML</t>
  </si>
  <si>
    <t>CERCA EN ALAMBRE DE PUA 5 HILOS, INC. POSTE DE MADERA</t>
  </si>
  <si>
    <t>CERCA EN ALAMBRE DE PUA 6 HILOS, INC. POSTE DE MADERA</t>
  </si>
  <si>
    <t>CERCA EN TABLA H=2.30 M</t>
  </si>
  <si>
    <t>CERCA EN TEJA DE ZINC H=1.80 M</t>
  </si>
  <si>
    <t>CERCA EN TELA VERDE H = 2.10 M</t>
  </si>
  <si>
    <t>DEMOLICIÓN ESCALERAS EN CONCRETO, INC RETIRO</t>
  </si>
  <si>
    <t>M2</t>
  </si>
  <si>
    <t>DEMOLICIÓN BALDOSA DE PISO H=0.02 M, INC RETIRO</t>
  </si>
  <si>
    <t>DEMOLICIÓN BALDOSA DE PISO H=0.04 M, INC RETIRO</t>
  </si>
  <si>
    <t>DEMOLICIÓN ENCHAPE MURO, INC RETIRO</t>
  </si>
  <si>
    <t>DEMOLICIÓN PAÑETE MURO, INC RETIRO</t>
  </si>
  <si>
    <t>DEMOLICIÓN CIELO RASO FALSO, INC RETIRO</t>
  </si>
  <si>
    <t>DEMOLICIÓN ADOQUÍN SOBRE ARENA, H=0.15 m, INC RETIRO</t>
  </si>
  <si>
    <t>DEMOLICIÓN MUROS EN MAMPOSTERÍA 0.15 M, INC RETIRO</t>
  </si>
  <si>
    <t>DEMOLICIÓN MUROS EN MAMAPOSTERÍA 0.25 M, INC RETIRO</t>
  </si>
  <si>
    <t>DEMOLICIÓN PLACA ALIGERADA 0.30 M, INC RETIRO</t>
  </si>
  <si>
    <t>DEMOLICIÓN PLACA ALIGERADA 0.40 M, INC RETIRO</t>
  </si>
  <si>
    <t>DEMOLICIÓN PLACA ALIGERADA 0.50 M, INC RETIRO</t>
  </si>
  <si>
    <t>DEMOLICIÓN PLACA MACIZA 0.15 M, INC RETIRO</t>
  </si>
  <si>
    <t>DEMOLICIÓN PLACA MACIZA 0.20 M, INC RETIRO</t>
  </si>
  <si>
    <t>DEMOLICIÓN PLACA MACIZA 0.25 M, INC RETIRO</t>
  </si>
  <si>
    <t>DEMOLICIÓN PLACA MACIZA 0.30 M, INC RETIRO</t>
  </si>
  <si>
    <t>DEMOLICIÓN PLACA PISO 0.05 M, INC RETIRO</t>
  </si>
  <si>
    <t>DEMOLICIÓN PLACA PISO 0.10 M, INC RETIRO</t>
  </si>
  <si>
    <t>DEMOLICIÓN PLACA PISO 0.15 M, INC RETIRO</t>
  </si>
  <si>
    <t>DEMOLICIÓN PLACA PISO 0.20 M, INC RETIRO</t>
  </si>
  <si>
    <t>DEMOLICIÓN VIGAS Y COLUMNAS, INC RETIRO</t>
  </si>
  <si>
    <t>M3</t>
  </si>
  <si>
    <t>DESCAPOTE A MAQUINA E=0.20 M, INC RETIRO</t>
  </si>
  <si>
    <t>DESCAPOTE MANUAL Y RETIRO  E= 0.20 M APILE A 15 M</t>
  </si>
  <si>
    <t>DESMONTE APARATOS SANITARIOS, INC RETIRO</t>
  </si>
  <si>
    <t>DESMONTE DE CUBIERTAS (TEJA DE BARRO), INC RETIRO</t>
  </si>
  <si>
    <t>DESMONTE DE CUBIERTAS (ASBESTO CEMENTO), INC RETIRO</t>
  </si>
  <si>
    <t>DESMONTE DE CUBIERTAS (TERMOACÚSTICA), INC RETIRO</t>
  </si>
  <si>
    <t>DESMONTE DE CUBIERTAS (TEJA DE ZINC), INC RETIRO</t>
  </si>
  <si>
    <t>DESMONTE MUROS SECOS, INC RETIRO</t>
  </si>
  <si>
    <t>DESMONTE MARCOS Y PUERTAS, INC RETIRO</t>
  </si>
  <si>
    <t>DESMONTE VENTANAS, INC RETIRO</t>
  </si>
  <si>
    <t>LETRINA DE 2.0x1.0</t>
  </si>
  <si>
    <t>LOCALIZACIÓN Y REPLANTEO DE CIMIENTOS CON ELEMENTOS DE
PRESICIÓN</t>
  </si>
  <si>
    <t>REPLANTEO MANUAL DE CIMIENTOS</t>
  </si>
  <si>
    <t>RED ELÉCTRICA PROVISIONAL L=50M</t>
  </si>
  <si>
    <t>RED TELEFÓNICA PROVISIONAL</t>
  </si>
  <si>
    <t>RETIRO DE SOBRANTES A UNA DISTANCIA DE 5 KM (INCLUYE CARGUE)</t>
  </si>
  <si>
    <t>RETIRO DE SOBRANTES A UNA DISTANCIA DE 5 KM (INCLUYE CARGUE Y BOTADERO AUTORIZADO)</t>
  </si>
  <si>
    <t>CIMIENTOS</t>
  </si>
  <si>
    <t>BASE AGREGADO PÉTREO (MATERIAL DE AFIRMADO)</t>
  </si>
  <si>
    <t>BASE ARENA CEMENTO 1:20</t>
  </si>
  <si>
    <t>DEMOLICIÓN CABEZAS DE PILOTES, INC RETIRO</t>
  </si>
  <si>
    <t>DEMOLICIÓN CIMIENTO ENTERRADO, INC RETIRO</t>
  </si>
  <si>
    <t>IMPERMEABILIZACIÓN INTEGRAL MORTERO XYPEX</t>
  </si>
  <si>
    <t>SOBRECIMIENTOS CONCRETO 3000 PSI 25x25</t>
  </si>
  <si>
    <t>VIGA DE AMARRE EN CONCRETO 3500 PSI</t>
  </si>
  <si>
    <t>ZAPATAS EN CONCRETO 3500 PSI</t>
  </si>
  <si>
    <t>PILOTE DE MADERA D=20 CM</t>
  </si>
  <si>
    <t>PILOTE PRE EXCAVADO D=20 CM (INCLUYE RETIRO DE SOBRANTES A UNA DISTANCIA MENOR DE 5 KM), INC. BOMBA</t>
  </si>
  <si>
    <t>PILOTE PRE EXCAVADO D=30 CM (INCLUYE RETIRO DE SOBRANTES A UNA DISTANCIA MENOR DE 5 KM), INC. BOMBA</t>
  </si>
  <si>
    <t>PILOTE PRE EXCAVADO D=40 CM (INCLUYE RETIRO DE SOBRANTES A UNA DISTANCIA MENOR DE 5 KM), INC. BOMBA</t>
  </si>
  <si>
    <t>PILOTE PRE EXCAVADO D=50 CM (INCLUYE RETIRO DE SOBRANTES A UNA DISTANCIA MENOR DE 5 KM), INC. BOMBA</t>
  </si>
  <si>
    <t>PILOTE HINCADO 25X25</t>
  </si>
  <si>
    <t>PILOTE HINCADO 30X30</t>
  </si>
  <si>
    <t>DADOS EN CONCRETO 3500PSI</t>
  </si>
  <si>
    <t>MICROPILOTE D=6" (INCLUYE RETIRO DE SOBRANTES A UNA DISTANCIA MENOR DE 5 KM), INC. BOMBA</t>
  </si>
  <si>
    <t>DESAGÜES E INSTALACIONES SUBTERRÁNEAS</t>
  </si>
  <si>
    <t>SIFÓN PARA DRENAJE EN PVC DE 4"</t>
  </si>
  <si>
    <t>SIFÓN EN PVC 6"</t>
  </si>
  <si>
    <t>CAJA DE INSPECCIÓN DE 100X100</t>
  </si>
  <si>
    <t>CAJA DE INSPECCIÓN DE 40X40</t>
  </si>
  <si>
    <t>CAJA DE INSPECCIÓN DE 60X60</t>
  </si>
  <si>
    <t>CAJA DE INSPECCIÓN DE 80X80</t>
  </si>
  <si>
    <t>DUCTO ELÉCTRICO PVC 4"</t>
  </si>
  <si>
    <t>POZO SÉPTICO ETERNIT 1000 LT</t>
  </si>
  <si>
    <t>TUBERÍA CONCRETO CLASE I SIN REFUERZO 12" , INC BASE ARENA CEMENTO 1:20</t>
  </si>
  <si>
    <t>TUBERÍA CONCRETO CLASE II SIN REFUERZO 8" , INC BASE ARENA CEMENTO 1:20</t>
  </si>
  <si>
    <t>TUBERÍA DRENAJE PVC 110, INC TRITURADO</t>
  </si>
  <si>
    <t>TUBERÍA DRENAJE PVC 160, INC TRITURADO</t>
  </si>
  <si>
    <t>TUBERÍA DRENAJE PVC 200, INC TRITURADO</t>
  </si>
  <si>
    <t>TUBERÍA DRENAJE PVC 250, INC TRITURADO</t>
  </si>
  <si>
    <t>TUBERÍA DRENAJE PVC 315, INC TRITURADO</t>
  </si>
  <si>
    <t>SISTEMA SÉPTICO CON FILTRO ANAEROBIO 500LT (INCLUYE MATERIAL FILTRANTE)</t>
  </si>
  <si>
    <t>SISTEMA SÉPTICO CON FILTRO ANAEROBIO 1000LT (INCLUYE MATERIAL FILTRANTE)</t>
  </si>
  <si>
    <t>SISTEMA SÉPTICO CON FILTRO ANAEROBIO 2000LT (INCLUYE MATERIAL FILTRANTE)</t>
  </si>
  <si>
    <t>FILTRO FRANCES SECCION 0,40X0,60 (INCLUYE MATERIAL FILTRANTE, GEOTEXTILY TUBERIA DRENAJE 4"). NO INCLUYE EXCAVACION, RELLENO</t>
  </si>
  <si>
    <t>ESTRUCTURAS EN CONCRETO</t>
  </si>
  <si>
    <t>CASETÓN DE LONA 0.8 X 0.35</t>
  </si>
  <si>
    <t>CASETÓN DE LONA 0.80X0.70</t>
  </si>
  <si>
    <t>COLUMNAS 3500 PSI</t>
  </si>
  <si>
    <t>CONCRETO CICLÓPEO 2000 PSI, 40% RAJÓN</t>
  </si>
  <si>
    <t>ENTREPISO LÁMINA COLABORANTE 2", CAL 22, H=10 CM,INCL. MALLA DE REFUERZO, CONCRETO DE 3500 PSI</t>
  </si>
  <si>
    <t>ENTREPISO LÁMINA COLABORANTE 3", CAL 22, H=12 CM,INCL. MALLA DE REFUERZO, CONCRETO DE 3500 PSI</t>
  </si>
  <si>
    <t>ENTREPISOS CASETÓN CON VIGAS, 3500 PSI  H=0.30 m (SIN REFUERZO)</t>
  </si>
  <si>
    <t>ENTREPISO CASETÓN CON VIGAS 3500 PSI, H=0.35 M (SIN REFUERZO)</t>
  </si>
  <si>
    <t>ENTREPISO CASETÓN CON VIGAS 3500 PSI, H=0.40 M (SIN REFUERZO)</t>
  </si>
  <si>
    <t>ENTREPISO CASETÓN CON VIGAS 3500 PSI, H=0.45 M (SIN REFUERZO)</t>
  </si>
  <si>
    <t>ENTREPISOS CASETÓN CON VIGAS, 3500 PSI  H=0.50 m (SIN REFUERZO)</t>
  </si>
  <si>
    <t>ENTREPISOS VIGUETA 8X23 PLACA 4CM</t>
  </si>
  <si>
    <t>ESCALERA MACIZA 3500 PSI</t>
  </si>
  <si>
    <t>MURO LADRILLO ESTRUCTURAL E=0.12 cm</t>
  </si>
  <si>
    <t>ENTREPISO PLACA MACIZA 3500 PSI E=0.10 M</t>
  </si>
  <si>
    <t>ENTREPISO PLACA MACIZA 3500 PSI E=0.12 M</t>
  </si>
  <si>
    <t>ENTREPISO PLACA MACIZA 3500 PSI E=0.15 M</t>
  </si>
  <si>
    <t>MURO DE CONTENCIÓN EN CONCRETO 3500 PSI, H=2.0 M</t>
  </si>
  <si>
    <t>PASOS PREFABRICADOS ESCALERAS EN CONRETO 2500 PSI (ANCHO 1 M)</t>
  </si>
  <si>
    <t>PLACA FLOTANTE 0.9 ESTRUCTURAS 3500 PSI</t>
  </si>
  <si>
    <t>ACERO FIGURADO 37000 PSI</t>
  </si>
  <si>
    <t>KG</t>
  </si>
  <si>
    <t>ACERO FIGURADO 60000 PSI</t>
  </si>
  <si>
    <t>REFUERZO MALLA ELECTROSOLDADA</t>
  </si>
  <si>
    <t>TANQUE ELEVADO EN CONCRETO DE 3500 PSI</t>
  </si>
  <si>
    <t>TANQUE SUBTERRÁNEO EN CONCRETO DE 3500 PSI</t>
  </si>
  <si>
    <t>VIGA AÉREA 3500 PSI</t>
  </si>
  <si>
    <t>VIGA  CINTA 3500 PSI</t>
  </si>
  <si>
    <t xml:space="preserve">VIGA CANAL EN CONCRETO 3500 PSI </t>
  </si>
  <si>
    <t>BASE EN CONCRETO POBRE 1500 PSI</t>
  </si>
  <si>
    <t>CASETÓN DE ICOPO H=0,40, RECUPERABLE</t>
  </si>
  <si>
    <t>MAMPOSTERÍA</t>
  </si>
  <si>
    <t>ALFAJÍAS CONCRETO 2500 PSI E= 0.15 M, INC ACERO</t>
  </si>
  <si>
    <t>ALFAJÍAS CONCRETO 2500 PSI E= 0.25 M, INC ACERO</t>
  </si>
  <si>
    <t>ALFAJÍA EN LADRILLO PRENSADO MACIZO</t>
  </si>
  <si>
    <t>ARCOS EN LADRILLO PRENSADO</t>
  </si>
  <si>
    <t>DINTELES CONCRETO DE 2500 PSI 15x20 , INC. ACERO</t>
  </si>
  <si>
    <t>DINTELES EN BLOQUE 0.15 M, INC. ACERO</t>
  </si>
  <si>
    <t>ENCHAPES LADRILLO PRENSADO</t>
  </si>
  <si>
    <t>MESONES EN CONCRETO 2500 PSI, E=0.1M (INC. REFUERZO)</t>
  </si>
  <si>
    <t>MURO DRYWALL DOBLE CARA 0.12 M</t>
  </si>
  <si>
    <t>MURO DRYWALL DOBLE CARA 0.12 M (LINEAL)</t>
  </si>
  <si>
    <t>MURO DRYWALL DOBLE CARA 0.10 M</t>
  </si>
  <si>
    <t>MURO DRYWALL DOBLE CARA 0.10 M (LINEAL)</t>
  </si>
  <si>
    <t>MURO SUPERBOARD 8MM DOBLE CARA 0.10 M</t>
  </si>
  <si>
    <t>MURO SUPERBOARD 8MM DOBLE CARA 0.10 M (LINEAL)</t>
  </si>
  <si>
    <t>MURO SUPERBOARD 8MM DOBLE CARA 0.12 M</t>
  </si>
  <si>
    <t>MURO SUPERBOARD 8MM DOBLE CARA 0.12 M (LINEAL)</t>
  </si>
  <si>
    <t>MURO EN BLOQUE Nº 5 E=0.12 M</t>
  </si>
  <si>
    <t>MURO EN BLOQUE No. 5 E=0.12 (LINEAL)</t>
  </si>
  <si>
    <t>MURO EN BLOQUE DE CONCRETO 0.10 M</t>
  </si>
  <si>
    <t>MURO EN BLOQUE DE CONCRETO E=0.10 M (LINEAL)</t>
  </si>
  <si>
    <t>MURO EN BLOQUE DE CONCRETO 0.12 M</t>
  </si>
  <si>
    <t>MURO EN BLOQUE DE CONCRETO E=0.12 M (LINEAL)</t>
  </si>
  <si>
    <t>MURO EN BLOQUE DE CONCRETO 0.20 M</t>
  </si>
  <si>
    <t>MURO EN BLOQUE DE CONCRETO 0.20 M (LINEAL)</t>
  </si>
  <si>
    <t>MURO EN BLOQUE Nº 4 E= 0.10 M</t>
  </si>
  <si>
    <t>MURO EN BLOQUE Nº 4  E=0.10 M (LINEAL)</t>
  </si>
  <si>
    <t>MURO EN BLOQUE Nº 5 E=0.23 M</t>
  </si>
  <si>
    <t>MURO EN BLOQUE Nº 5 E=0.23 M (LINEAL)</t>
  </si>
  <si>
    <t>MURO EN LADRILLO ESTRUTURAL E=0.15 M</t>
  </si>
  <si>
    <t>MURO EN LADRILLO ESTRUCTURAL 0.15 M (LINEAL)</t>
  </si>
  <si>
    <t>MURO EN LADRILLO PRENSADO MACIZO E=0.24 M</t>
  </si>
  <si>
    <t>MURO EN LADRILLO PRENSADO MACIZO E=0.24 M (LINEAL)</t>
  </si>
  <si>
    <t>MURO EN LADRILLO PRENSADO MACIZO E=0.12 M</t>
  </si>
  <si>
    <t>MURO EN LADRILLO PRENSADO MACIZO, E=0.12 M (LINEAL)</t>
  </si>
  <si>
    <t>MURO EN LADRILLO TOLETE RECOCIDO 0.12 M</t>
  </si>
  <si>
    <t>MURO EN LADRILLO TOLETE RECOCIDO 0.12 M (LINEAL)</t>
  </si>
  <si>
    <t>MURO TOLETE COMÚN 0.06 M</t>
  </si>
  <si>
    <t>MURO TOLETE COMÚN 0.06 M (LINEAL)</t>
  </si>
  <si>
    <t>MURO TOLETE COMÚN 0.12 M</t>
  </si>
  <si>
    <t>MURO TOLETE COMÚN 0.12 M (LINEAL)</t>
  </si>
  <si>
    <t>MURO TOLETE COMÚN 0.25 M</t>
  </si>
  <si>
    <t>MURO TOLETE COMÚN 0.25 M (LINEAL)</t>
  </si>
  <si>
    <t>MURO LADRILLO REJILLA 0.12 M, DOS CARAS A LA VISTA</t>
  </si>
  <si>
    <t>MURO LADRILLO REJILLA 0.12 M, DOS CARAS A LA VISTA (LINEAL)</t>
  </si>
  <si>
    <t>MURO LADRILLO REJILLA 0.25 M, DOS CARAS A LA VISTA</t>
  </si>
  <si>
    <t>MURO LADRILLO REJILLA 0.25 M, DOS CARAS A LA VISTA (LINEAL)</t>
  </si>
  <si>
    <t>REMATES LADRILLO PRENSADO</t>
  </si>
  <si>
    <t>SOBRECIMIENTO 0.15 EN TOLETE RECOCIDO</t>
  </si>
  <si>
    <t>SOBRECIMIENTO 0.25 EN TOLETE RECOCIDO</t>
  </si>
  <si>
    <t>LAVADA DE FACHADA</t>
  </si>
  <si>
    <t>PASAMANOS EN CONCRETO 2500 PSI, INC. ACERO</t>
  </si>
  <si>
    <t>DOVELA, GROUTING 3000 PSI</t>
  </si>
  <si>
    <t>ANCLAJE 3/8"</t>
  </si>
  <si>
    <t xml:space="preserve">ANCLAJE 1/2" </t>
  </si>
  <si>
    <t xml:space="preserve">ANCLAJE 5/8" </t>
  </si>
  <si>
    <t xml:space="preserve">ANCLAJE 3/4" </t>
  </si>
  <si>
    <t xml:space="preserve">ANCLAJE 1" </t>
  </si>
  <si>
    <t>PAÑETES, REVOQUES Y REPELLOS</t>
  </si>
  <si>
    <t>ENTRAMADO MADERA CIELO RASO</t>
  </si>
  <si>
    <t>FILOS O DILATACIONES B/PLACA</t>
  </si>
  <si>
    <t>FILOS O DILATACIONES S/MURO</t>
  </si>
  <si>
    <t>GOTERA EN MORTERO 1:4</t>
  </si>
  <si>
    <t xml:space="preserve">IMPERMEABILIZACIÓN INTEGRAL MORTERO SIKA </t>
  </si>
  <si>
    <t>MALLA BAJO ENTRAMADO</t>
  </si>
  <si>
    <t>PAÑETE BAJO GUADUA 1:5, E=2 CM</t>
  </si>
  <si>
    <t>PAÑETE BAJO GUADUA 1:5, E=2 CM (LINEAL)</t>
  </si>
  <si>
    <t>PAÑETE BAJO MALLA 1:4, E=2 CM</t>
  </si>
  <si>
    <t>PAÑETE BAJO MALLA 1:4, E=2 CM (LINEAL)</t>
  </si>
  <si>
    <t>PAÑETE BAJO MALLA 1:5, E=2 CM</t>
  </si>
  <si>
    <t>PAÑETE BAJO MALLA 1:5, E=2 CM (LINEAL)</t>
  </si>
  <si>
    <t>PAÑETE CULATAS 1:4, E=2 CM</t>
  </si>
  <si>
    <t>PAÑETE CULATAS 1:4, E=2 CM (LINEAL)</t>
  </si>
  <si>
    <t>PAÑETE IMPERMEABILIZADO MUROS 1:3, E=1.5 CM</t>
  </si>
  <si>
    <t>PAÑETE IMPERMEABILIZADO MUROS 1:3, E=1.5 CM (LINEAL)</t>
  </si>
  <si>
    <t>PAÑETE LISO MUROS 1:4, E=1.5 CM</t>
  </si>
  <si>
    <t>PAÑETE LISO MUROS 1:4, E=1.5 CM (LINEAL)</t>
  </si>
  <si>
    <t>PAÑETE LISO MUROS 1:5, E=1.5 CM</t>
  </si>
  <si>
    <t>PAÑETE LISO MUROS 1:5, E=1.5 CM (LINEAL)</t>
  </si>
  <si>
    <t>PAÑETE LISO PLACAS 1:4, E=2 CM</t>
  </si>
  <si>
    <t>PAÑETE LISO PLACAS 1:4, E=2 CM (LINEAL)</t>
  </si>
  <si>
    <t>PAÑETE LISO PLACAS 1:5, E=2 CM</t>
  </si>
  <si>
    <t>PAÑETE LISO PLACAS 1:5, E=2 CM (LINEAL)</t>
  </si>
  <si>
    <t>PAÑETE RÚSTICO MUROS 1:5, E=1.5 CM</t>
  </si>
  <si>
    <t>PAÑETE RÚSTICO MUROS 1:5, E=1.5 CM (LINEAL)</t>
  </si>
  <si>
    <t>PAÑETE RÚSTICO PLACAS 1:5, E=2 CM</t>
  </si>
  <si>
    <t>PAÑETE RÚSTICO PLACAS 1:5, E=2 CM (LINEAL)</t>
  </si>
  <si>
    <t>CUBIERTAS</t>
  </si>
  <si>
    <t>AFINADO CUBIERTAS PLANAS EN MORTERO 1:4 E=0.03 M</t>
  </si>
  <si>
    <t>AFINADO IMPERMEABILIZADO PARA TEJA DE BARRO EN ASFALTO (INCLUYE TELA IMPERMEABLE)</t>
  </si>
  <si>
    <t>BAJANTE PVC (AMAZONAS, RAINGO)</t>
  </si>
  <si>
    <t>BAJANTE PVC AGUAS LLUVIAS D=3"</t>
  </si>
  <si>
    <r>
      <t>BAJANTE PVC AGUAS LLUVIAS D=4</t>
    </r>
    <r>
      <rPr>
        <sz val="8"/>
        <color indexed="8"/>
        <rFont val="Arial"/>
        <family val="2"/>
      </rPr>
      <t>"</t>
    </r>
  </si>
  <si>
    <t>CABALLETE ARTICULADO TEJA FIBROCEMENTO</t>
  </si>
  <si>
    <t>CABALLETE FIJO TEJA FIBROCEMENTO</t>
  </si>
  <si>
    <t>CABALLETE FIJO CANALETA 43 FIBROCEMENTO</t>
  </si>
  <si>
    <t>CABALLETE ARTICULADO CANALETA 43 FIBROCEMENTO</t>
  </si>
  <si>
    <t>CABALLETE FIJO CANALETA 90 FIBROCEMENTO</t>
  </si>
  <si>
    <t>CABALLETE ARTICULADO CANALETA 90 FIBROCEMENTO</t>
  </si>
  <si>
    <t>CABALLETE CUBIERTA TERMOACÚSTICA</t>
  </si>
  <si>
    <t>CANAL PVC AMAZONAS</t>
  </si>
  <si>
    <t>CANAL PVC RAINGO</t>
  </si>
  <si>
    <t>TEJA CANALETA 43 FIBROCEMENTO L=6M</t>
  </si>
  <si>
    <t>TEJA CANALETA 90 FIBROCEMENTO L=6M</t>
  </si>
  <si>
    <t>TEJA CANALETA 90 LÁMINA GALVANIZADA L=6M</t>
  </si>
  <si>
    <t>CANAL EN LÁMINA GALVANIZADA CAL. 22; DS=50</t>
  </si>
  <si>
    <t>TEJA DE BARRO</t>
  </si>
  <si>
    <t>TEJA EN LÁMINA GALVANIZADA CAL 26 PINTADA</t>
  </si>
  <si>
    <t>TEJA EN LÁMINA GALVANIZADA CAL 26</t>
  </si>
  <si>
    <t>TEJA FIBROCEMENTO Nº4</t>
  </si>
  <si>
    <t>TEJA FIBROCEMENTO No. 6</t>
  </si>
  <si>
    <t>TEJA FIBROCEMENTO No. 8</t>
  </si>
  <si>
    <t>TEJA TERMOACÚSTICA</t>
  </si>
  <si>
    <t>TEJA PLÁSTICA No.6</t>
  </si>
  <si>
    <t>TEJA ESPAÑOLA ETERNIT</t>
  </si>
  <si>
    <t>TEJA TIPO SANDWICH 525-C CAL. 26, POLIURETANO INYECTADO 30MM</t>
  </si>
  <si>
    <t>TEJA SIN TRASLAPO</t>
  </si>
  <si>
    <t>ESTRUCTURA DE MADERA PARA TEJA DE BARRO</t>
  </si>
  <si>
    <t>ESTRUCTURA DE MADERA PARA TEJA DE FIBROCEMENTO</t>
  </si>
  <si>
    <t>ESTRUCTURA METÁLICA PARA TEJA DE FIBROCEMENTO (TUBO ESTRUCTURAL ABIERTO 4"x2", 15 MM)</t>
  </si>
  <si>
    <t>FLANCHE EN LÁMINA GALVANIZADA CAL. 22; DS=20</t>
  </si>
  <si>
    <t>FLANCHE EN LÁMINA GALVANIZADA CAL. 22; DS=30</t>
  </si>
  <si>
    <t>MEMBRANA IMPERMEABLE PARA CUBIERTA, DOS CAPAS</t>
  </si>
  <si>
    <t>MEMBRANA IMPERMEABLE PARA CUBIERTA, TRES CAPAS</t>
  </si>
  <si>
    <t>BAJANTE EN LÁMINA GALVANIZADA CAL. 22; DS=40</t>
  </si>
  <si>
    <t>CANAL EN LÁMINA GALVANIZADA CAL. 22; DS=90</t>
  </si>
  <si>
    <t>DOMO TERMOFORMADO PARA CUBIERTA 60 X 60</t>
  </si>
  <si>
    <t>CUBIERTA EN POLICARBONATO ALVEOLAR 8MM</t>
  </si>
  <si>
    <t>CORTASOL TIPO CELOSCREEN 110-M1, PASO 200</t>
  </si>
  <si>
    <t>CORTASOL CELOSIA C-23 EN ALUZINC</t>
  </si>
  <si>
    <t>TEJA TERMOACUSTICA TRAPEZOIDAL A360</t>
  </si>
  <si>
    <t>TEJA TERMOACUSTICA ONDULADA</t>
  </si>
  <si>
    <t>TEJA TERMOACUSTICA MADRILEÑA</t>
  </si>
  <si>
    <t>TEJA UPVC 2,5MM CRESTA 37MM</t>
  </si>
  <si>
    <t>FACHADA EN PANEL LAMINA MICRO PERFORADA - PINTADO UNA CARA. INC ESTRUCTURA DE SOPORTE</t>
  </si>
  <si>
    <t>MORTEROS Y CONCRETOS</t>
  </si>
  <si>
    <t xml:space="preserve">CONCRETO 4000 PSI </t>
  </si>
  <si>
    <t xml:space="preserve">CONCRETO 3500 PSI </t>
  </si>
  <si>
    <t xml:space="preserve">CONCRETO 3000 PSI </t>
  </si>
  <si>
    <t xml:space="preserve">CONCRETO 2500 PSI </t>
  </si>
  <si>
    <t xml:space="preserve">CONCRETO 2000 PSI </t>
  </si>
  <si>
    <t xml:space="preserve">CONCRETO 1500 PSI </t>
  </si>
  <si>
    <t>MORTERO SECO 1:10</t>
  </si>
  <si>
    <t>MORTERO 1:4 ARENA LAVADA DE PEÑA</t>
  </si>
  <si>
    <t>MORTERO 1:5 ARENA LAVADA DE PEÑA</t>
  </si>
  <si>
    <t>MORTERO 1:3 ARENA LAVADA DE PEÑA</t>
  </si>
  <si>
    <t>MORTERO IMPERMEABILIZADO 1:3 ARENA LAVADA DE PEÑA</t>
  </si>
  <si>
    <t>CARPINTERÍA EN MADERA</t>
  </si>
  <si>
    <t>BARANDA EN MADERA CEDRO MACHO</t>
  </si>
  <si>
    <t>CHAZOS PARA CARPINTERÍA EN MADERA</t>
  </si>
  <si>
    <t>DIFUSORES MARCO PARA VIDRIO H= 0.15M</t>
  </si>
  <si>
    <t>DIFUSORES MARCO PARA VIDRIO H= 0.20 M</t>
  </si>
  <si>
    <t>MARCO PUERTA Y ENCHAPE, TABLA CHAPA x 0.15 M</t>
  </si>
  <si>
    <t>MARCO PUERTA Y ENCHAPE, TABLA CHAPA x 0.20 M</t>
  </si>
  <si>
    <t>MARCO PUERTA Y ENCHAPE, TABLA CHAPA x 0.25 M</t>
  </si>
  <si>
    <t>HOJA PUERTA FORTEC 0.81</t>
  </si>
  <si>
    <t>HOJA PUERTA FORTEC 0.91</t>
  </si>
  <si>
    <t>HOJA PUERTA FORTEC 1.50</t>
  </si>
  <si>
    <t>HOJA ENTAMBORADA PUERTA INTERÉS SOCIAL 0.76-1.10</t>
  </si>
  <si>
    <t>HOJA PUERTA ENTAMBORADA TRIPLEX-TABLEX 0.76-1.0 M</t>
  </si>
  <si>
    <t>HOJA PUERTA ENTABLERADA  TABLEX 0.76-1.0 M</t>
  </si>
  <si>
    <t>HOJA PUERTA ENTABLERADA MADECOR 0.76-1.0 M</t>
  </si>
  <si>
    <t>PASAMANOS ESCALERA EN CEDRO MACHO 0.15X0.02 M</t>
  </si>
  <si>
    <t>PIRLANES DE MADERA CEDRO MACHO 0.10 M</t>
  </si>
  <si>
    <t>VENTANERÍA EN MADERA CEDRO MACHO</t>
  </si>
  <si>
    <t>CERRADURA DE ENTRADA PRINCIPAL</t>
  </si>
  <si>
    <t>SUMINISTRO E INSTALACIÓN CERROJO DOBLE</t>
  </si>
  <si>
    <t xml:space="preserve">SUMINISTRO E INSTALACIÓN CERRADURA DE POMO ENTRADA </t>
  </si>
  <si>
    <t>SUMINISTR E INSTALACIÓN CERRADURA DE POMO ALCOBA</t>
  </si>
  <si>
    <t xml:space="preserve">SUMINISTRO E INSTALACIÓN CERRADURA DE POMO BAÑO </t>
  </si>
  <si>
    <t xml:space="preserve">ESPEJO INCOLORO 3 MM SIN BISELAR </t>
  </si>
  <si>
    <t xml:space="preserve">ESPEJO BISELADO INCOLORO 4 MM </t>
  </si>
  <si>
    <t>VIDRIO ESMERILADO INCOLORO 4 MM</t>
  </si>
  <si>
    <t>VIDRIO ESMERILADO INCOLORO 5 MM</t>
  </si>
  <si>
    <t>VIDRIO TEMPLADO PULIDO 10 MM</t>
  </si>
  <si>
    <t>VIDRIO TEMPLADO PULIDO 8 MM</t>
  </si>
  <si>
    <t>VIDRIO TRANSPARENTE 3 MM</t>
  </si>
  <si>
    <t>VIDRIO TRANSPARENTE 4 MM</t>
  </si>
  <si>
    <t>VIDRIO TRANSPARENTE 5 MM</t>
  </si>
  <si>
    <t>VIDRIO TRANSPARENTE 6 MM</t>
  </si>
  <si>
    <t>VIDRIO LAMINADO 3+3</t>
  </si>
  <si>
    <t>CARPINTERÍA METÁLICA</t>
  </si>
  <si>
    <t>CAJA CONTADOR DE AGUA</t>
  </si>
  <si>
    <t>CELOSÍA ALUMINIO 100CM X 60 CM</t>
  </si>
  <si>
    <t>ESCALERA DE GATO EN TUBO ESTUTRUCTURAL GALVANIZADO DE 1" (INCLUYE ANTICORROSIVO)</t>
  </si>
  <si>
    <t>MARCO PARA PUERTA EN LÁMINA CAL 18 -0.8</t>
  </si>
  <si>
    <t>MARCO TAPA CAJA DE INSPECCIÓN</t>
  </si>
  <si>
    <t>MARQUESINA EN LÁMINA COLD ROLLED CAL.16</t>
  </si>
  <si>
    <t>PUERTA EN LÁMINA CAL 18 INC. ANTICORROSIVO</t>
  </si>
  <si>
    <t>PUERTA VENTANA EN LÁMINA CAL 18 INC. ANTICORROSIVO</t>
  </si>
  <si>
    <t>CERCHA PARA CUBIERTA EN ÁNGULO INC. ANTICORROSIVO</t>
  </si>
  <si>
    <t>CERRAMIENTO MALLA ESLABONADA C. 10 INC. ÁNGULO (PARAL EN TUBO ESTRUCTURAL GALVANIZADO 2")</t>
  </si>
  <si>
    <t>CORREA 2 D=1/2" 1 D=1/2" CELOSÍA EN 3/8" INC. ANTICORROSIVO</t>
  </si>
  <si>
    <t>DIVISIÓN DE BAÑO ALUMINIO Y VIDRIO TEMPLADO H= 1.8 M, E=6MM</t>
  </si>
  <si>
    <t>DIVISIÓN BAÑO ALUMINIO Y ACRÍLICO H= 1.8 M</t>
  </si>
  <si>
    <t>PANEL PARA BAÑO EN COLD ROLLED CAL.18 Y PINTURA ESMALTE</t>
  </si>
  <si>
    <t>DIVISIÓN PARA BAÑO EN ACERO INOXIDABLE 304 CAL.20 (INCLUYE PUERTAS Y ACCESORIOS)</t>
  </si>
  <si>
    <t>REJA  BANCARIA EN VARILLA CUADRADA DE 1/2" INC. ANTICORROSIVO</t>
  </si>
  <si>
    <t>PUERTA CORTINA INCLUYE ESMALTE</t>
  </si>
  <si>
    <t>SUMINISTRO E INSTALACIÓN TEMPLETES 3/8" INC. ANTICORROSIVO</t>
  </si>
  <si>
    <t>VENTANA EN ALUMINIO  CORREDIZA</t>
  </si>
  <si>
    <t>VENTANA LÁMINA CALIBRE 18 INC. ANTICORROSIVO</t>
  </si>
  <si>
    <t>REJILLA PISO 0.30 M, PARA CARCAMO Ó CANAL</t>
  </si>
  <si>
    <t>TAPA SHUT EN LÁMINA COLD ROLLED CAL.16. INC ANTICORROSIVO</t>
  </si>
  <si>
    <t>CELOSÍA ANGULAR PARA POLIDEPORTIVO ASTM-36, INCLUYE: SOLDADURA, CORREAS, COLUMNAS, VIGAS DE AMARR, TORNILLERÍA, ANTICORROSIVO Y ESMALTE . CONTEMPLA TAMBIÉN:FABRICACIÓN, SUMINISTRO Y MONTAJE. NO INCLUYE , CONTRAVIENTOS, TENSORES Y PLATINERÍA</t>
  </si>
  <si>
    <t>CELOSÍA TUBULAR PARA POLIDEPORTIVO, ASTM-4500 GRADO C, INCLUYE: SOLDADURA, CORREAS, COLUMNAS, VIGAS DE AMARR, TORNILLERÍA, ANTICORROSIVO Y ESMALTE . CONTEMPLA TAMBIÉN:FABRICACIÓN, SUMINISTRO Y MONTAJE. NO INCLUYE , CONTRAVIENTOS, TENSORES Y PLATINERÍA</t>
  </si>
  <si>
    <t>ESTRUCTURA  EN PERFILES LÁMINA DELGADA (LÁMINA CR),  PARA POLIDEPORTIVO,INCLUYE: SOLDADURA, CORREAS, COLUMNAS, VIGAS DE AMARR, TORNILLERÍA, ANTICORROSIVO Y ESMALTE . CONTEMPLA TAMBIÉN:FABRICACIÓN, SUMINISTRO Y MONTAJE. NO INCLUYE , CONTRAVIENTOS, TENSORES Y PLATINERÍA</t>
  </si>
  <si>
    <t>CERRAMIENTO EN POSTES Y PANELES GALVANIZADOS (REJA CLASICA) H: 2.00 MTS</t>
  </si>
  <si>
    <t>CERRAMIENTO EN POSTES Y PANELES GALVANIZADOS (REJA CONTEMPORANEA) H: 4.80 MTS</t>
  </si>
  <si>
    <t>ESTESTRUCTURA  EN PERFILES LÁMINA DELGADA (LÁMINA CR), PARA CUBIERTAS, INCLUYE: SOLDADURA, CORREAS, CERCHAS, COLUMNAS, VIGAS DE AMARR, TORNILLERÍA, ANTICORROSIVO Y ESMALTE . CONTEMPLA TAMBIÉN:FABRICACIÓN, SUMINISTRO Y MONTAJE. NO INCLUYE , CONTRAVIENTOS, TENSORES Y PLATINERÍA</t>
  </si>
  <si>
    <t>ESTESTRUCTURA  METALICA TIPOS IPE- HEA, INCLUYE: SOLDADURA, CORREAS, CERCHAS, COLUMNAS, VIGAS DE AMARR, TORNILLERÍA, ANTICORROSIVO Y ESMALTE . CONTEMPLA TAMBIÉN:FABRICACIÓN, SUMINISTRO Y MONTAJE. NO INCLUYE , CONTRAVIENTOS, TENSORES Y PLATINERÍA</t>
  </si>
  <si>
    <t>BARANDA EN TUBERIA A.N 2" Y 1  1/2", INC ANCLAJES, PLATINAS, ANTICORROSIVO Y ESMALTE</t>
  </si>
  <si>
    <t>INSTALACIONES HIDROSANITARIAS - RED CONTRA INCENDIO</t>
  </si>
  <si>
    <t>ACOMETIDA EN PVC 1/2" 5M. INC CHEQUE , REGISTRO, ACCESORIOS</t>
  </si>
  <si>
    <t>ACOMETIDA EN PVC 3/4" 5M. INC CHEQUE , REGISTRO, ACCESORIOS</t>
  </si>
  <si>
    <t>BAJANTE AGUAS LLUVIAS PVC 3". INC ACCESORIOS</t>
  </si>
  <si>
    <t>BAJANTE AGUAS LLUVIAS PVC 4". INC ACCESORIOS</t>
  </si>
  <si>
    <t>BAJANTE AGUAS RESIDUALES PVC 3". INC ACCESORIOS</t>
  </si>
  <si>
    <t>BAJANTE AGUAS RESIDUALES PVC 4". INC ACCESORIOS</t>
  </si>
  <si>
    <t>BAJANTE AGUAS RESIDUALES PVC 6". INC ACCESORIOS</t>
  </si>
  <si>
    <t>CONEXIÓN TANQUE ELEVADO PVC. INC ACCESORIOS</t>
  </si>
  <si>
    <t>INSTALACIÓN APARATO SANITARIO</t>
  </si>
  <si>
    <t>INSTALACIÓN BOMBAS AGUA</t>
  </si>
  <si>
    <t>INSTALACIÓN EQUIPO HIDRONEUMÁTICO</t>
  </si>
  <si>
    <t>LLAVE MANGUERA</t>
  </si>
  <si>
    <t>NIPLE PASAMURO 2"</t>
  </si>
  <si>
    <t>NIPLE PASAMURO 4"</t>
  </si>
  <si>
    <t>PUNTO AGUA CALIENTE CPVC</t>
  </si>
  <si>
    <t>PUNTO HIDRÁULICO PVC-P/PARAL 1/2"</t>
  </si>
  <si>
    <t>PUNTO HIDÁULICO PVC-P/PARAL 3/4"</t>
  </si>
  <si>
    <t>PUNTO HIDRÁULICO PVC-P/PARAL 1 1/4"</t>
  </si>
  <si>
    <t>SALIDA SANITARIA PVC-S/PARAL 2"</t>
  </si>
  <si>
    <t>SALIDA SANITARIA PVC-S/PARAL 3"</t>
  </si>
  <si>
    <t>SALIDA SANITARIA PVC-S/PARAL 4"</t>
  </si>
  <si>
    <t>SALIDA SANITARIA PVC-S/SIFON 3"</t>
  </si>
  <si>
    <t>RED SUMINISTRO CPVC 1/2". INC ACCESORIOS</t>
  </si>
  <si>
    <t>RED SUMINISTRO CPVC 3/4". INC ACCESORIOS</t>
  </si>
  <si>
    <t>RED SUMINISTRO PVC 1 1/2". INC ACCESORIOS</t>
  </si>
  <si>
    <t>RED SUMINISTRO PVC 1". INC ACCESORIOS</t>
  </si>
  <si>
    <t>RED SUMINISTRO PVC 1/2". INC ACCESORIOS</t>
  </si>
  <si>
    <t>RED SUMINISTRO PVC 2 1/2". INC ACCESORIOS</t>
  </si>
  <si>
    <t>RED SUMINISTRO PVC 2". INC ACCESORIOS</t>
  </si>
  <si>
    <t>RED SUMINISTRO PVC 3/4". INC ACCESORIOS</t>
  </si>
  <si>
    <t>RED SANITARIA PVC-S 2". INC ACCESORIOS</t>
  </si>
  <si>
    <t>RED SANITARIA PVC-S 3". INC ACCESORIOS</t>
  </si>
  <si>
    <t>RED SANITARIA PVC-S 4". INC ACCESORIOS</t>
  </si>
  <si>
    <t>RED SANITARIA PVC-S 6". INC ACCESORIOS</t>
  </si>
  <si>
    <t>REGISTRO 1". INC ACCESORIOS</t>
  </si>
  <si>
    <t>REGISTRO 1/2". INC ACCESORIOS</t>
  </si>
  <si>
    <t>REGISTRO 3/4". INC ACCESORIOS</t>
  </si>
  <si>
    <t>REGISTRO 1 1/2". INC ACCESORIOS</t>
  </si>
  <si>
    <t>REGISTRO 2 1/2". INC ACCESORIOS</t>
  </si>
  <si>
    <t>REGISTRO 2". INC ACCESORIOS</t>
  </si>
  <si>
    <t>REVENTILACIÓN 2". INC ACCESORIOS</t>
  </si>
  <si>
    <t>REVENTILACIÓN 3". INC ACCESORIOS</t>
  </si>
  <si>
    <t>TANQUE PLÁSTICO ELEVADO 250 LT (INCLUYE ACCESORIOS E INSTALACIÓN)</t>
  </si>
  <si>
    <t>TANQUE PLÁSTICO ELEVADO 500 LT (INCLUYE ACCESORIOS E ISNTALACIÓN)</t>
  </si>
  <si>
    <t>TANQUE PLÁSTICO ELEVADO 1000 LT (INCLUYE ACCESORIOS E INSTALACIÓN)</t>
  </si>
  <si>
    <t>TUBERÍA ACERO NEGRO ROSCADA 1"  SCH-40 (INCLUYE ACCESORIOS Y SOPORTES)</t>
  </si>
  <si>
    <t>TUBERÍA ACERO NEGRO ROSCADA  1 1/2" SCH-40  (INCLUYE ACCESORIOS Y SOPORTES)</t>
  </si>
  <si>
    <t>TUBERÍA ACERO NEGRO ROSCADA  2" SCH-40  (INCLUYE ACCESORIOS Y SOPORTES)</t>
  </si>
  <si>
    <t>TUBERÍA ACERO NEGRO RANURADA  2" SCH-40  (INCLUYE ACCESORIOS Y SOPORTES)</t>
  </si>
  <si>
    <t>TUBERÍA ACERO NEGRO RANURADA 2-1/2" SCH-40  (INCLUYE ACCESORIOS Y SOPORTES)</t>
  </si>
  <si>
    <t>TUBERÍA ACERO NEGRO RANURADA 3" SCH-40  (INCLUYE ACCESORIOS Y SOPORTES)</t>
  </si>
  <si>
    <t>TUBERÍA ACERO NEGRO RANURADA 4" SCH-40  (INCLUYE ACCESORIOS Y SOPORTES)</t>
  </si>
  <si>
    <t>PUNTO HIDRÁULICO PARA ROCIADOR AUTOMÁTICO 1/2"</t>
  </si>
  <si>
    <t>PUNTO HIDRÁULICO PARA ROCIADOR AUTOMÁTICO 3/4"</t>
  </si>
  <si>
    <t>ROCIADOR AUTOMÁTICO 1/2" K=5.6 PENDIENTE UL-FM</t>
  </si>
  <si>
    <t>ROCIADOR AUTOMÁTICO 3/4" K=8.1 PENDIENTE UL-FM</t>
  </si>
  <si>
    <t>PINTURA PARA TUBERÍA RED DE INCENDIOS CON DIÁMETRO DE HASTA 2"</t>
  </si>
  <si>
    <t>PINTURA PARA TUBERÍA RED DE INCENDIOS CON DIÁMETRO MAYOR A 2"</t>
  </si>
  <si>
    <t>GABINETE TIPO III</t>
  </si>
  <si>
    <t>GABINETE TIPO I</t>
  </si>
  <si>
    <t>SIAMESA INYECCIÓN 4" X 2 1/2" X 2 1/2"</t>
  </si>
  <si>
    <t>SIAMESA INYECCIÓN 3" X 2 1/2" X 2 1/2"</t>
  </si>
  <si>
    <t>VÁLVULA MARIPOSA 3"</t>
  </si>
  <si>
    <t>VÁLVULA MARIPOSA 4"</t>
  </si>
  <si>
    <t>VÁLVULA DE TOMA Y EXPULSIÓN DE AIRE 1"</t>
  </si>
  <si>
    <t>INSTALACIONES ELÉCTRICAS</t>
  </si>
  <si>
    <t>ACOMETIDA AÉREA 10 M. PVC</t>
  </si>
  <si>
    <t>SALIDA LÁMPARA TOMA PVC COMPLETA. INC INTERRUPTOR</t>
  </si>
  <si>
    <t>SALIDA LÁMPARA TOMA EMT COMPLETA. INC INTERRUPTOR</t>
  </si>
  <si>
    <t>SALIDA LÁMPARA. CONMUTABLE PVC COMPLETA. INC INTERRUPTOR</t>
  </si>
  <si>
    <t>SALIDA LÁMPARA CONMUTABLE EMT COMPLETA. INC INTERRUPTOR</t>
  </si>
  <si>
    <t>SALIDA TELÉFONO PVC COMPLETA</t>
  </si>
  <si>
    <t>SALIDA TIMBRE PVC COMPLETA</t>
  </si>
  <si>
    <t>STRIP TELEFÓNICO 10 PARES</t>
  </si>
  <si>
    <t>SALIDA TOMA DOBLE PVC COMPLETA</t>
  </si>
  <si>
    <t>SALIDA TRIFÁSICA PVC  COMPLETA</t>
  </si>
  <si>
    <t>SALIDA T.V PVC COMPLETA.</t>
  </si>
  <si>
    <t>SALIDA BIFÁSICA C.N.</t>
  </si>
  <si>
    <t>TABLERO PARCIAL 4 CIRCUITOS. INC BREAKER</t>
  </si>
  <si>
    <t>TABLERO PARCIALES 12 CIRCUITOS (INCLUYE TACOS DE 30A)</t>
  </si>
  <si>
    <t>TABLERO PARCIALES 18 CIRCUITOS (INCLUYE TACOS DE 30A)</t>
  </si>
  <si>
    <t>TUBERÍA PVC CONDUIT 1/2". INC ACCESORIOS</t>
  </si>
  <si>
    <t>TUBERÍA PVC CONDUIT 3/4". INC ACCESORIOS</t>
  </si>
  <si>
    <t>TUBERÍA PVC CONDUIT 1". INC ACCESORIOS</t>
  </si>
  <si>
    <t>TUBERÍA PVC CONDUIT 1 1/2". INC ACCESORIOS</t>
  </si>
  <si>
    <t>LÍNEA A TIERRA TABLERO GENERAL (VARILLA COOPER WELL)</t>
  </si>
  <si>
    <t>LÁMPARA 2X32 BAJO PLACA LÁMINA LATERAL INDUSTRIAL</t>
  </si>
  <si>
    <t>LÁMPARA 2X48 BAJO PLACA LÁMINA LATERAL INDUSTRIAL</t>
  </si>
  <si>
    <t>LÁMPARA A PRUEBA DE HUMEDAD TIPO TORTUGA</t>
  </si>
  <si>
    <t>POSTE CONCRETO EXTRAREFORZADO 12 M - 1050 KG</t>
  </si>
  <si>
    <t>POSTE CONCRETO EXTRAREFORZADO 12 M - 750 KG</t>
  </si>
  <si>
    <t>POSTE METÁLICO 6M</t>
  </si>
  <si>
    <t>FAROL COLONIAL CON POSTE 2 1/2" X 3M (INCLUYE LUMINARIA)</t>
  </si>
  <si>
    <t>APLIQUE PARED COLONIAL (INCLUYE LUMINARIA)</t>
  </si>
  <si>
    <t>LUMINARIA 70W SODIO</t>
  </si>
  <si>
    <t>LUMINARIA 150W SODIO</t>
  </si>
  <si>
    <t>REFLECTOR 400W CON CAMPANA EN ALUMINIO</t>
  </si>
  <si>
    <t>REFLECTOR 250W CON CAMPANA EN ALUMINIO</t>
  </si>
  <si>
    <t>ACOMETIDA AÉREA MONOFÁSICA 2xNo.8AWG - CU - ANTIFRAUDE</t>
  </si>
  <si>
    <t>ACOMETIDA AÉREA MONOFÁSICA 2xNo.6AWG - AL - ANTIFRAUDE</t>
  </si>
  <si>
    <t>ACOMETIDA AÉREA TRIFÁSICA 4xNo.8AWG - CU - ANTIFRAUDE</t>
  </si>
  <si>
    <t>ACOMETIDA AÉREA TRIFÁSICA 3xNo.6AWG + 1xNo.8 - CU - ANTIFRAUDE</t>
  </si>
  <si>
    <t>ACOMETIDA AÉREA TRIFÁSICA 3xNo.4AWG + 1xNo.6 - CU - ANTIFRAUDE</t>
  </si>
  <si>
    <t>ACOMETIDA SUBTERRÁNEA BT - 3F - 4H - 4xNo.8AWG - CU - THHN/THWN-2</t>
  </si>
  <si>
    <t>ACOMETIDA SUBTERRÁNEA BT - 3F - 4H - 3xNo.6AWG +1xNo.8AWG - CU - THHN/THWN-2</t>
  </si>
  <si>
    <t>ACOMETIDA SUBTERRÁNEA BT - 3F - 4H - 3xNo.4AWG +1xNo.6AWG - CU - THHN/THWN-2</t>
  </si>
  <si>
    <t>ACOMETIDA SUBTERRÁNEA BT - 3F - 4H - 3xNo.2AWG +1xNo.4AWG - CU - THHN/THWN-2</t>
  </si>
  <si>
    <t>ACOMETIDA SUBTERRÁNEA BT - 3F - 4H - 3xNo.1/0AWG +1xNo.2AWG - CU - THHN/THWN-2</t>
  </si>
  <si>
    <t>ACOMETIDA SUBTERRÁNEA BT - 3F - 4H - 3xNo.2/0AWG +1xNo.1/0AWG - CU - THHN/THWN-2</t>
  </si>
  <si>
    <t>ACOMETIDA SUBTERRÁNEA BT - 3F - 4H - 3xNo.4/0AWG +1xNo.2/0AWG - CU - THHN/THWN-2</t>
  </si>
  <si>
    <t>CIRCUITO RAMAL 2xNo.12AWG-CU-THHN/THWN-2 + 1xNo.12AWG(T)-CU desnudo</t>
  </si>
  <si>
    <t>CIRCUITO RAMAL 2xNo.10AWG-CU-THHN/THWN-2 + 1xNo.12AWG(T)-CU desnudo</t>
  </si>
  <si>
    <t>CIRCUITO RAMAL TRIPLEX 3xNo.12AWG-CU-THHN/THWN-2</t>
  </si>
  <si>
    <t>CIRCUITO RAMAL 2xNo.12AWG-CU-LH-FR-LS + 1xNo.12AWG(T)-CU desnudo</t>
  </si>
  <si>
    <t>CIRCUITO RAMAL 2xNo.10AWG-CU-LH-FR-LS + 1xNo.12AWG(T)-CU desnudo</t>
  </si>
  <si>
    <t>CIRCUITO RAMAL TRIPLEX 3xNo.12AWG-CU-LH-FR-LS</t>
  </si>
  <si>
    <t>CABLE COBRE DESNUDO 2/0AWG</t>
  </si>
  <si>
    <t>CABLE COBRE DESNUDO 2AWG</t>
  </si>
  <si>
    <t>TUBERÍA CONDUIT PVC 1/2" - SCH. 40 (intermedio) INC. ACCESORIOS</t>
  </si>
  <si>
    <t>TUBERÍA CONDUIT PVC 3/4" - SCH. 40 (intermedio) INC. ACCESORIOS</t>
  </si>
  <si>
    <t>TUBERÍA CONDUIT PVC 1" - SCH. 40 (intermedio) INC. ACCESORIOS</t>
  </si>
  <si>
    <t>TUBERÍA CONDUIT PVC 1 1/2" - SCH. 40 (intermedio) INC. ACCESORIOS</t>
  </si>
  <si>
    <t>TUBERÍA PVC 2" - tipo DB (pesado) INC. ACCESORIOS</t>
  </si>
  <si>
    <t>TUBERÍA PVC 3" - tipo DB (pesado) INC. ACCESORIOS</t>
  </si>
  <si>
    <t>TUBERÍA PVC 4" - tipo DB (pesado) INC. ACCESORIOS</t>
  </si>
  <si>
    <t>TUBERÍA PVC 3" - tipo EB (liviano) INC. ACCESORIOS</t>
  </si>
  <si>
    <t>TUBERÍA PVC 4" - tipo EB (liviano) INC. ACCESORIOS</t>
  </si>
  <si>
    <t>TUBERÍA PVC 4" - tipo TDP INC. ACCESORIOS</t>
  </si>
  <si>
    <t>TUBERÍA PVC 6" - tipo TDP INC. ACCESORIOS</t>
  </si>
  <si>
    <t>CANALETA PLÁSTICA 100mm x 45mm INC. ACCESORIOS</t>
  </si>
  <si>
    <t>TABLERO DISTRIBUCIÓN MONOFÁSICO - 3 H - 50A - 120V - 6 CIRCUITOS (SIN BREAKERS)</t>
  </si>
  <si>
    <t>TABLERO DISTRIBUCIÓN MONOFÁSICO - 3 H - 70A - 120V - 8 CIRCUITOS (SIN BREAKERS)</t>
  </si>
  <si>
    <t>TABLERO DISTRIBUCIÓN MONOFÁSICO - 3 H - 70A - 120V - 12 CIRCUITOS (SIN BREAKERS)</t>
  </si>
  <si>
    <t>TABLERO DISTRIBUCIÓN TRIFÁSICO - 5 H - 200A - 600V - 12 CIRCUITOS (SIN BREAKERS), CON PUERTA, CHAPA Y ESPACIO PARA TOTALIZADOR</t>
  </si>
  <si>
    <t>TABLERO DISTRIBUCIÓN TRIFÁSICO - 5 H - 200A - 600V - 18 CIRCUITOS (SIN BREAKERS), CON PUERTA, CHAPA Y ESPACIO PARA TOTALIZADOR</t>
  </si>
  <si>
    <t>TABLERO DISTRIBUCIÓN TRIFÁSICO - 5 H - 200A - 600V - 24 CIRCUITOS (SIN BREAKERS), CON PUERTA, CHAPA Y ESPACIO PARA TOTALIZADOR</t>
  </si>
  <si>
    <t>TABLERO DISTRIBUCIÓN TRIFÁSICO - 5 H - 200A - 600V - 30 CIRCUITOS (SIN BREAKERS), CON PUERTA, CHAPA Y ESPACIO PARA TOTALIZADOR</t>
  </si>
  <si>
    <t>TABLERO DISTRIBUCIÓN TRIFÁSICO - 5 H - 200A - 600V - 36 CIRCUITOS (SIN BREAKERS), CON PUERTA, CHAPA Y ESPACIO PARA TOTALIZADOR</t>
  </si>
  <si>
    <t>TABLERO DISTRIBUCIÓN TRIFÁSICO - 5 H - 200A - 600V - 42 CIRCUITOS (SIN BREAKERS), CON PUERTA, CHAPA Y ESPACIO PARA TOTALIZADOR</t>
  </si>
  <si>
    <t>INTERRUPTOR TERMOMAGNÉTICO ENCHUFABLE - MONOPOLAR 20A - 30A - 10kA - 120/240V</t>
  </si>
  <si>
    <t>INTERRUPTOR TERMOMAGNÉTICO ENCHUFABLE - MONOPOLAR 40A - 50A - 10kA - 120/240V</t>
  </si>
  <si>
    <t>INTERRUPTOR TERMOMAGNÉTICO ENCHUFABLE - TRIPOLAR 20A - 30A - 40A - 10kA - 120/240V</t>
  </si>
  <si>
    <t>INTERRUPTOR TERMOMAGNÉTICO ENCHUFABLE - TRIPOLAR 50A - 60A - 10kA - 120/240V</t>
  </si>
  <si>
    <t>INTERRUPTOR TERMOMAGNÉTICO INDUSTRIAL (MCCB) - TRIPOLAR 30A - 40A - 25kA - 240V</t>
  </si>
  <si>
    <t>INTERRUPTOR TERMOMAGNÉTICO INDUSTRIAL (MCCB) - TRIPOLAR 50A - 60A - 25kA - 240V</t>
  </si>
  <si>
    <t>INTERRUPTOR TERMOMAGNÉTICO INDUSTRIAL (MCCB) - TRIPOLAR 80A - 100A - 25kA - 240V</t>
  </si>
  <si>
    <t>INTERRUPTOR TERMOMAGNÉTICO INDUSTRIAL (MCCB) - TRIPOLAR 125A - 150A - 25kA - 240V</t>
  </si>
  <si>
    <t>INTERRUPTOR TERMOMAGNÉTICO INDUSTRIAL (MCCB) - TRIPOLAR 30A - 40A - 50kA - 240V</t>
  </si>
  <si>
    <t>INTERRUPTOR TERMOMAGNÉTICO INDUSTRIAL (MCCB) - TRIPOLAR 80A - 100A - 50kA - 240V</t>
  </si>
  <si>
    <t>INTERRUPTOR TERMOMAGNÉTICO INDUSTRIAL (MCCB) - TRIPOLAR 125A - 150A - 50kA - 240V</t>
  </si>
  <si>
    <t xml:space="preserve">SALIDA INTERRUPTOR SENCILLO 10A - 250V, INCLUYE: CAJA, ELEMENTOS DE FIJACIÓN, TRAMO DE 4m DE TUBERÍA PVC 1/2" Y CIRCUITO RAMAL </t>
  </si>
  <si>
    <t xml:space="preserve">SALIDA INTERRUPTOR DOBLE 10A - 250V, INCLUYE: CAJA, ELEMENTOS DE FIJACIÓN, TRAMO DE 4m DE TUBERÍA PVC 1/2" Y CIRCUITO RAMAL </t>
  </si>
  <si>
    <t xml:space="preserve">SALIDA INTERRUPTOR TRIPLE 10A - 250V, INCLUYE: CAJA, ELEMENTOS DE FIJACIÓN, TRAMO DE 4m DE TUBERÍA PVC 1/2" Y CIRCUITO RAMAL </t>
  </si>
  <si>
    <t xml:space="preserve">SALIDA INTERRUPTOR CONMUTABLE SENCILLO 10A - 250V, INCLUYE: CAJA, ELEMENTOS DE FIJACIÓN, TRAMO DE 4m DE TUBERÍA PVC 1/2" Y CIRCUITO RAMAL </t>
  </si>
  <si>
    <t xml:space="preserve">SALIDA INTERRUPTOR CONMUTABLE DOBLE 10A - 250V, INCLUYE: CAJA, ELEMENTOS DE FIJACIÓN, TRAMO DE 4m DE TUBERÍA PVC 1/2" Y CIRCUITO RAMAL </t>
  </si>
  <si>
    <t xml:space="preserve">SALIDA INTERRUPTOR CONMUTABLE TRIPLE 10A - 250V, INCLUYE: CAJA, ELEMENTOS DE FIJACIÓN, TRAMO DE 4m DE TUBERÍA PVC 1/2" Y CIRCUITO RAMAL </t>
  </si>
  <si>
    <t xml:space="preserve">SALIDA TOMACORRIENTE DOBLE - 2P + T - 15A - 127V (NEMA 5-15R), INCLUYE: CAJA, ELEMENTOS DE FIJACIÓN, TRAMO DE 4m DE TUBERÍA PVC 1/2" Y CIRCUITO RAMAL </t>
  </si>
  <si>
    <t xml:space="preserve">SALIDA TOMACORRIENTE DOBLE - 2P + T - CON PROTECCIÓN GFCI - 15A - 127V (NEMA 5-15R), INCLUYE: CAJA, ELEMENTOS DE FIJACIÓN, TRAMO DE 4m DE TUBERÍA PVC 1/2" Y CIRCUITO RAMAL </t>
  </si>
  <si>
    <t xml:space="preserve">SALIDA TOMACORRIENTE DOBLE - 2P + TA - CON POLO TIERRA AISLADA - 15A - 127V (NEMA 5-15R), INCLUYE: CAJA, ELEMENTOS DE FIJACIÓN, TRAMO DE 4m DE TUBERÍA PVC 1/2" Y CIRCUITO RAMAL </t>
  </si>
  <si>
    <t>SALIDA TOMACORRIENTE BIFÁSICA - 2P + T - 20A - 250V (NEMA 6-20R), INCLUYE: CAJA, ELEMENTOS DE FIJACIÓN, TRAMO DE 4m DE TUBERÍA PVC 1/2" Y CIRCUITO RAMAL (No.12AWG)</t>
  </si>
  <si>
    <t>SALIDA TOMACORRIENTE TRIFÁSICA - 3P - 20A - 250V (NEMA 10-20R), INCLUYE: CAJA, ELEMENTOS DE FIJACIÓN, TRAMO DE 4m DE TUBERÍA PVC 1/2" Y CIRCUITO RAMAL (No.12AWG)</t>
  </si>
  <si>
    <t>SALIDA TOMACORRIENTE TRIFÁSICA - 3P - 50A - 250V (NEMA 10-50R), INCLUYE: CAJA, ELEMENTOS DE FIJACIÓN, TRAMO DE 4m DE TUBERÍA PVC 3/4" Y CIRCUITO RAMAL (No.8AWG)</t>
  </si>
  <si>
    <t xml:space="preserve">CAJA DE INSPECCIÓN CS274 PARA ACOMETIDAS DE BAJA TENSIÓN, INCLUYE:  MARCO Y TAPA </t>
  </si>
  <si>
    <t xml:space="preserve">CAJA DE INSPECCIÓN SENCILLA CS275 PARA REDES MT - BT, INCLUYE:  MARCO Y TAPA </t>
  </si>
  <si>
    <t>CAJA DE INSPECCIÓN DOBLE CS276 PARA REDES MT - BT, INCLUYE:  MARCO Y TAPAS</t>
  </si>
  <si>
    <t xml:space="preserve">CAJA DE INSPECCIÓN VEHICULAR CS280 PARA REDES MT - BT, INCLUYE:  MARCO Y TAPA </t>
  </si>
  <si>
    <t>TRANSFORMADOR TRIFÁSICO 30kVA - 13,2kV / 208Y/120V - TIPO INMERSO EN ACEITE</t>
  </si>
  <si>
    <t>TRANSFORMADOR TRIFÁSICO 45kVA - 13,2kV / 208Y/120V - TIPO INMERSO EN ACEITE</t>
  </si>
  <si>
    <t>TRANSFORMADOR TRIFÁSICO 75kVA - 13,2kV / 208Y/120V - TIPO INMERSO EN ACEITE</t>
  </si>
  <si>
    <t>PLANTA DE EMERGENCIA - 30kVA (Stand-by) - 208/120V - 60Hz - Cabinada</t>
  </si>
  <si>
    <t>PLANTA DE EMERGENCIA - 45kVA (Stand-by) - 208/120V - 60Hz - Cabinada</t>
  </si>
  <si>
    <t>PLANTA DE EMERGENCIA - 75kVA (Stand-by) - 208/120V - 60Hz - Cabinada</t>
  </si>
  <si>
    <t xml:space="preserve">UPS MONOFÁSICA - 5kVA - 120V - 60Hz </t>
  </si>
  <si>
    <t xml:space="preserve">UPS TRIFÁSICA - 10kVA - 208/120V - 60Hz </t>
  </si>
  <si>
    <t>LUMINARIA PANEL LED CUADRADA - 32W - 40W - 4000K/6000K - IP20 - 120V - DE INCRUSTAR 60cmX60cm</t>
  </si>
  <si>
    <t>LUMINARIA PANEL LED RECTANGULAR - 40W - 4000K/6000K - IP20 - 120V - DE INCRUSTAR 120cmX30cm</t>
  </si>
  <si>
    <t>LUMINARIA PANEL LED REDONDO - 12W - 4000K/6000K - IP20 - 120V - DE INCRUSTAR 17cmX3cm</t>
  </si>
  <si>
    <t>LUMINARIA PANEL LED REDONDO - 18W - 4000K/6000K - IP20 - 120V - DE INCRUSTAR 22cmX3cm</t>
  </si>
  <si>
    <t>LUMINARIA PANEL LED REDONDO - 24W - 4000K/6000K - IP20 - 120V - DE INCRUSTAR 30cmX3cm</t>
  </si>
  <si>
    <t>LUMINARIA PANEL LED REDONDO - 12W - 4000K/6000K - IP20 - 120V - DE SOBREPONER 17cmX3cm</t>
  </si>
  <si>
    <t>LUMINARIA PANEL LED REDONDO - 18W - 4000K/6000K - IP20 - 120V - DE SOBREPONER 22cmX3cm</t>
  </si>
  <si>
    <t>LUMINARIA PANEL LED REDONDO - 24W - 4000K/6000K - IP20 - 120V - DE SOBREPONER 30cmX3cm</t>
  </si>
  <si>
    <t>LUMINARIA LED LINEAL - 40W - 4000K/6000K - IP20 - 120V - DE SUSPENDER 120cmX4cm</t>
  </si>
  <si>
    <t>LUMINARIA LED - 18W - 4000K/6000K - IP65 - IK08 - 120V - HERMÉTICA - 60cmX8cm</t>
  </si>
  <si>
    <t>LUMINARIA LED - 36W - 4000K/6000K - IP65 - IK08 - 120V - HERMÉTICA - 120cmX10cm</t>
  </si>
  <si>
    <t>LUMINARIA LED - 50W - 4000K/6000K - IP65 - IK08 - 120V - HERMÉTICA - 150cmX10cm</t>
  </si>
  <si>
    <t>LUMINARIA LED - 36W - 4000K - IP65 - IK08 - 100-277V - TIPO ALUMBRADO PÚBLICO - CLASE I-II</t>
  </si>
  <si>
    <t>LUMINARIA LED - 60W - 4000K - IP65 - IK08 - 100-277V - TIPO ALUMBRADO PÚBLICO - CLASE I-II</t>
  </si>
  <si>
    <t>LUMINARIA LED - 100W - 4000K - IP65 - IK08 - 100-277V - TIPO ALUMBRADO PÚBLICO - CLASE I-II</t>
  </si>
  <si>
    <t>LUMINARIA LED - 120W - 4000K - IP65 - IK08 - 100-277V - TIPO ALUMBRADO PÚBLICO - CLASE I-II</t>
  </si>
  <si>
    <t>LUMINARIA LED - 40W - 4000K - IP65 - IK08 - 100-277V - TIPO FAROL ALUMBRADO PÚBLICO - CLASE I-II</t>
  </si>
  <si>
    <t>LUMINARIA LED - 60W - 4000K - IP65 - IK08 - 100-277V - TIPO FAROL ALUMBRADO PÚBLICO - CLASE I-II</t>
  </si>
  <si>
    <t>LUMINARIA LED - 100W - 4000K/6000K - IP65 - IK08 - 100-277V - HIGH BAY</t>
  </si>
  <si>
    <t>LUMINARIA LED - 150W - 4000K/6000K - IP65 - IK08 - 100-277V - HIGH BAY</t>
  </si>
  <si>
    <t>LUMINARIA LED - 200W - 4000K/6000K - IP65 - IK08 - 100-277V - HIGH BAY</t>
  </si>
  <si>
    <t>LUMINARIA LED - 240W - 4000K/6000K - IP65 - IK08 - 100-277V - HIGH BAY</t>
  </si>
  <si>
    <t>LUMINARIA LED - 40W - 4000K/6000K - IP65 - IK08 - INTEGRADA CON SISTEMA SOLAR - PANEL FV MONOCRISTALINO - BATERÍA DE LITIO</t>
  </si>
  <si>
    <t>LUMINARIA LED - 50W - 4000K/6000K - IP65 - IK08 - INTEGRADA CON SISTEMA SOLAR - PANEL FV MONOCRISTALINO - BATERÍA DE LITIO</t>
  </si>
  <si>
    <t>LUMINARIA LED - 60W - 4000K/6000K - IP65 - IK08 - INTEGRADA CON SISTEMA SOLAR - PANEL FV MONOCRISTALINO - BATERÍA DE LITIO</t>
  </si>
  <si>
    <t>KIT GENERACIÓN FOTOVOLTAICA 248kWh/mes - 2,2kW - OFF GRID - INCLUYE: PANELES SOLARES FV - INVERSOR - BATERÍAS LITIO - CABLEADO - ESTRUCTURA PARA INSTALACIÓN DE PANELES EN TECHO.  CARACTERÍSTICAS BÁSICAS:  INVERSOR 2,0kW - 120VAC - 60Hz; BATERÍA LITIO - DOD 50% - 250A.h - 12VDC; PANELES FV MONOCRISTALINOS</t>
  </si>
  <si>
    <t>KIT GENERACIÓN FOTOVOLTAICA 305kWh - 5,0kW - OFF GRID - INCLUYE: PANELES SOLARES FV - INVERSOR - BATERÍAS LITIO - CABLEADO - ESTRUCTURA PARA INSTALACIÓN DE PANELES EN TECHO.  CARACTERÍSTICAS BÁSICAS:  INVERSOR 5,0kW - 120VAC - 60Hz; BATERÍA LITIO - DOD 50% - 250A.h - 12VDC; PANELES FV MONOCRISTALINOS</t>
  </si>
  <si>
    <t>KIT GENERACIÓN FOTOVOLTAICA 407kWh - 5,0kW - OFF GRID - INCLUYE: PANELES SOLARES FV - INVERSOR - BATERÍAS LITIO - CABLEADO - ESTRUCTURA PARA INSTALACIÓN DE PANELES EN TECHO.  CARACTERÍSTICAS BÁSICAS:  INVERSOR 5,0kW - 120VAC - 60Hz; BATERÍA LITIO - DOD 50% - 250A.h - 12VDC; PANELES FV MONOCRISTALINOS</t>
  </si>
  <si>
    <t>POSTE CONCRETO 12m - 510kgf</t>
  </si>
  <si>
    <t>POSTE METÁLICO AP - 8m</t>
  </si>
  <si>
    <t>POSTE METÁLICO AP - 10m</t>
  </si>
  <si>
    <t>POSTE METÁLICO AP - 12m</t>
  </si>
  <si>
    <t>POSTE METÁLICO AP - 14m</t>
  </si>
  <si>
    <t>POSTE METÁLICO AP - 16m</t>
  </si>
  <si>
    <t>PUNTA CAPTORA 0,60m CON BASE PARA APANTALLAMIENTO</t>
  </si>
  <si>
    <t>PUNTA CAPTORA 1,00m CON BASE PARA APANTALLAMIENTO</t>
  </si>
  <si>
    <t>VARILLA DE COBRE 5/8" x 2,40m PARA ELECTRODO DE PUESTA A TIERRA</t>
  </si>
  <si>
    <t>ALAMBRÓN DE ALUMINIO 8mm PARA APANTALLAMIENTO</t>
  </si>
  <si>
    <t>TUBERÍA EMT 1-1/2" INC. ACCESORIOS</t>
  </si>
  <si>
    <t>TUBERÍA EMT 2" INC. ACCESORIOS</t>
  </si>
  <si>
    <t>TUBERÍA IMC 2" INC. ACCESORIOS</t>
  </si>
  <si>
    <t>TUBERÍA IMC 3" INC. ACCESORIOS</t>
  </si>
  <si>
    <t>TUBERÍA IMC 4" INC. ACCESORIOS</t>
  </si>
  <si>
    <t>PISOS BASES</t>
  </si>
  <si>
    <t>ALISTADO ENDURECIDO 1:3, E=0.04</t>
  </si>
  <si>
    <t>ALISTADO IMPERMEABILIZADO PISOS 1:3, E = 0.04</t>
  </si>
  <si>
    <t>ALISTADO PARA LISTÓN. INC MALLA CON VENA</t>
  </si>
  <si>
    <t>ALISTADO PISOS 1:3, E=0.04</t>
  </si>
  <si>
    <t>ALISTADO IMPERMEABILIZADO TERRAZAS 1:3, E= 0.08</t>
  </si>
  <si>
    <t>CAÑUELA CONCRETO 2000 PSI 0.20X0.12</t>
  </si>
  <si>
    <t>CONCRETO BASE GRADAS 2500 PSI</t>
  </si>
  <si>
    <t>CONCRETO ESTRIADO RAMPAS 2500 PSI</t>
  </si>
  <si>
    <t>MANTO FIBERGLASS 600X1</t>
  </si>
  <si>
    <t>PEGANTE MORTERO-CONCRETO</t>
  </si>
  <si>
    <t>PERMA PLY 2 CAPAS</t>
  </si>
  <si>
    <t>PLACA BASE CONCRETO 0.08 2500 PSI</t>
  </si>
  <si>
    <t>PLACA BASE CONCRETO 0.10 2500 PSI</t>
  </si>
  <si>
    <t>PLACA BASE CONCRETO 0.15 2500 PSI</t>
  </si>
  <si>
    <t>TRITURADO FINO 1/2</t>
  </si>
  <si>
    <t>TRITURADO GRUESO 3/4</t>
  </si>
  <si>
    <t>PISOS,ACABADOS,ENCHAPES Y ACCESORIOS</t>
  </si>
  <si>
    <t>BALDOSA CERÁMICA PISO-PARED 20X20 CALIDAD PRIMERA</t>
  </si>
  <si>
    <t>BALDOSA CERÁMICA PISO-PARED 20X20 CALIDAD PRIMERA (LINEAL)</t>
  </si>
  <si>
    <t>ADOQUÍN CONCRETO 6CM</t>
  </si>
  <si>
    <t>ADOQUÍN CONCRETO 8CM</t>
  </si>
  <si>
    <t>ADOQUÍN GRES PEATONAL</t>
  </si>
  <si>
    <t>BALDOSA INSTITUCIONAL GRANO MARMOL P2; PAYANDE FONDO BLANCO. INCLUYE ALISTADO</t>
  </si>
  <si>
    <t>GRAVILLA PARA GRADAS</t>
  </si>
  <si>
    <t>ACABADO EN GRANITO (INCLUYE DILATACIÓN EN BRONCE Y PULIDA)</t>
  </si>
  <si>
    <t>ACABADO EN GRAVILLA LAVADA</t>
  </si>
  <si>
    <t>GUARDAESCOBA EN GRANITO</t>
  </si>
  <si>
    <t>GUARDAESCOBA EN GRAVILLA</t>
  </si>
  <si>
    <t xml:space="preserve">GUARDAESCOBA PVC CARAMELO </t>
  </si>
  <si>
    <t xml:space="preserve">GUARDAESCOBA PVC CEDRO </t>
  </si>
  <si>
    <t xml:space="preserve">GUARDAESCOBA PINO CARIBE </t>
  </si>
  <si>
    <t xml:space="preserve">GUARDAESCOBA CEDRO BLANCO </t>
  </si>
  <si>
    <t xml:space="preserve">GUARDAESCOBA EN MADERA SAPAN </t>
  </si>
  <si>
    <t xml:space="preserve">GUARDAESCOBA GRES Y CERÁMICA </t>
  </si>
  <si>
    <t>LISTÓN M.H. AMARILLO</t>
  </si>
  <si>
    <t>PASO ESCALERA GRANITO</t>
  </si>
  <si>
    <t>PIRLANES ALUMINIO</t>
  </si>
  <si>
    <t>PIRLANES LADRILLO</t>
  </si>
  <si>
    <t>PISO VINILO TRÁFICO RESIDENCIAL</t>
  </si>
  <si>
    <t>PISO VINILO TRÁFICO PESADO</t>
  </si>
  <si>
    <t>PULIDA LACADA PISO MADERA</t>
  </si>
  <si>
    <t>TABLETA DE GRES 25X25</t>
  </si>
  <si>
    <t>TABLÓN DE GRES LISO O RÚSTICO 33X 33</t>
  </si>
  <si>
    <t>GUARDAESCOBA GRANO MÁRMOL P2; PAYANDE FONDO BLANCO</t>
  </si>
  <si>
    <t>ENCHAPE FACHADA EN TABLETA  GRES 7 X 25 CM</t>
  </si>
  <si>
    <t>JABONERA PORCELANA ACUARIO</t>
  </si>
  <si>
    <t>JUEGOS INCRUSTAR (INCLUYE TOALLERO,PORTA ROLLO, JABONERA,CEPILLERA Y PERCHA SIMPLE)</t>
  </si>
  <si>
    <t>REJILLA PLÁSTICA SOSCO 3X2</t>
  </si>
  <si>
    <t>REJILLA SIFÓN CON SOSCO 4.5CM X 3.5CM</t>
  </si>
  <si>
    <t xml:space="preserve">REJILLA METÁLICA TRADICIONAL 3X2 SOSCO </t>
  </si>
  <si>
    <t>REJILLA PLÁSTICA VENTILACIÓN 20X20</t>
  </si>
  <si>
    <t>REMATES WING ALUMINIO</t>
  </si>
  <si>
    <t>REMATES WING PVC TRADICIONAL</t>
  </si>
  <si>
    <t>TAPA REGISTRO 20X20</t>
  </si>
  <si>
    <t>TAPA REGISTRO 6X6</t>
  </si>
  <si>
    <t>DESTRONQUE Y PULIDO DE PLOMO BALDOSA GRANO DE MÁRMOL N.5</t>
  </si>
  <si>
    <t>DESTRONQUE PULIDA DE PLOMO BALDOSA GRANO DE MÁRMOL FUNDIDO EN SITIO</t>
  </si>
  <si>
    <t>CERÁMICA PISO TRÁFICO 5, CALIDAD PRIMERA</t>
  </si>
  <si>
    <t>MEDIA CAÑA EN GRANITO  - PREFABRICADA</t>
  </si>
  <si>
    <t>PISO VINILICO EN ROLLO PARA CAMPOS DEPORTIVOS</t>
  </si>
  <si>
    <t>PINTURA ACRÍLICA PARA PISOS</t>
  </si>
  <si>
    <t>PRADIZACIÓN EN GRAMA BERMUDA PARA CAMPOS DEPORTIVOS . INC TIERRA</t>
  </si>
  <si>
    <t>GRAMA SINTÉTICA PARA CAMPOS DEPORTIVOS</t>
  </si>
  <si>
    <t>BALDOSA CERÁMICA PISO-PARED 30X60 CALIDAD PRIMERA</t>
  </si>
  <si>
    <t>Piso Caucho recicl 3cm (EPDM 1cm+SBR 2cm)  inc. Color</t>
  </si>
  <si>
    <t>CIELO RASO</t>
  </si>
  <si>
    <t>APLIQUE YESO</t>
  </si>
  <si>
    <t>ARMADURA MADERA Y MALLA</t>
  </si>
  <si>
    <t>CIELO RASO BOVEDAS DRYWALL (INCLUYE PINTURA)</t>
  </si>
  <si>
    <t>CIELO RASO DURACUSTIC. INC ESTRUCTURA</t>
  </si>
  <si>
    <t>CIELO RASO PLANO DRYWALL (INCLUYE PINTURA)</t>
  </si>
  <si>
    <t>CIELO RASO TRIPLEX (INCLUYE ESTRUCTURA DE APOYO)</t>
  </si>
  <si>
    <t>CORNISAS YESO</t>
  </si>
  <si>
    <t>LISTÓN M.H. PINO ROMERÓN (INCLUYE ESTRUCTURA DE APOYO)</t>
  </si>
  <si>
    <t>MALLA CON VENA</t>
  </si>
  <si>
    <t>CIELO RASO EN PVC e=7 mm (INCLUYE ESTRUCTURA DE APOYO)</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</si>
  <si>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</si>
  <si>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</si>
  <si>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</si>
  <si>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</si>
  <si>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</si>
  <si>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</si>
  <si>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</si>
  <si>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RELLENO CON MATERIAL DEL SITIO COMPACTADO MECÁNICAMENTE</t>
  </si>
  <si>
    <t>RELLENO EN RECEBO COMÚN COMPACTADO MECÁNICAMENTE</t>
  </si>
  <si>
    <t>RELLENO GRAVILLA DE RÍO COMPACTADO MECÁNICAMENTE</t>
  </si>
  <si>
    <t>RELLENOS AGREGADO EN MATERIAL DE BASE COMPACATADO
MECÁNICAMENTE</t>
  </si>
  <si>
    <t>AFRIMADO (NORMA INVIAS 311)</t>
  </si>
  <si>
    <t>SUBBASE GRANULAR (NORMA INVIAS 320)</t>
  </si>
  <si>
    <t>BASE GRANULAR  (NORMA INVIAS 330)</t>
  </si>
  <si>
    <t>APARATOS SANITARIOS</t>
  </si>
  <si>
    <t>SUMINISTRO E INSTALACIÓN SANITARIO TANQUE (INCLUYE GRIFERÍA)</t>
  </si>
  <si>
    <t>SUMINISTRO E INSTALACIÓN SANITARIO FLUXÓMETRO (INCLUYE GRIFERÍA)</t>
  </si>
  <si>
    <t>SUMINISTRO E INSTALACIÓN SANITARIO INFANTIL (INCLUYE GRIFERÍA)</t>
  </si>
  <si>
    <t>SUMINISTRO E INSTALACIÓN LAVAMANOS COLGAR (INCLUYE GRIFERÍA)</t>
  </si>
  <si>
    <t>SUMINISTRO E INSTALACIÓN LAVAMANOS PEDESTAL (INCLUYE GRIFERÍA)</t>
  </si>
  <si>
    <t>SUMINISTRO E INSTALACIÓN LAVAMANOS DE EMPOTRAR(INCLUYE GRIFERÍA)</t>
  </si>
  <si>
    <t xml:space="preserve">SUMINISTRO E INSTALACIÓN ORINAL DE LLAVE (INCLUYE GRIFERÍA) </t>
  </si>
  <si>
    <t>SUMINISTRO E INSTALACIÓN ORINAL DE FLUXÓMETRO (INCLUYE GRIFERÍA)</t>
  </si>
  <si>
    <t>SUMINISTRO E INSTALACIÓN ORINAL INFANTIL (INCLUYE GRIFERÍA)</t>
  </si>
  <si>
    <t>SUMINISTRO E INSTALACIÓN DUCHA MEZCLADORA SIN SALIDA A BAÑERA</t>
  </si>
  <si>
    <t xml:space="preserve">SUMINISTRO E INSTALACIÓN DUCHA SENCILLA </t>
  </si>
  <si>
    <t>SUMINISTRO E INSTALACIÓN LAVAPLATOS DE EMPOTRAR EN ACERO INOXIDABLE 45 X 49 cm (INCLUYE ACCESORIOS Y GRIFERÍA)</t>
  </si>
  <si>
    <t>SUMINISTRO E INSTALACIÓN LAVAPLATOS DE SOBREPONER EN ACERO INOXIDABLE 120 X 60 cm (INCLUYE ACCESORIOS Y GRIFERÍA)</t>
  </si>
  <si>
    <t>BARRA DE SEGURIDAD ABATIBLE ACERO INOXIDABLE 70CM</t>
  </si>
  <si>
    <t>BARRA DE SEGURIDAD ACERO INOXIDABLE 80CM</t>
  </si>
  <si>
    <t xml:space="preserve">BARRA DE SEGURIDAD PISO PARED ACERO INOXIDABLE </t>
  </si>
  <si>
    <t>DISPENSADOR DE JABON LIQUIDO ACERO INOXIDABLE  18X11CM</t>
  </si>
  <si>
    <t>DISPENSADOR DE PAPEL HIGIENICO ACERO INOXIDABLE  DIAM= 26CM</t>
  </si>
  <si>
    <t>BASURERO-PAPELERA ACERO INOXIDABLE 5LT</t>
  </si>
  <si>
    <t>SUMINISTRO E INSTALACIÓN SANITARIO PARA PMR</t>
  </si>
  <si>
    <t>SUMINISTRO E INSTALACIÓN LAVAMANOS PARA PMR</t>
  </si>
  <si>
    <t>PINTURAS</t>
  </si>
  <si>
    <t>IMPERMEABILIZACIÓN  FACHADA EN SIKA TRANSPARENTE 10 AÑOS O SIMILAR</t>
  </si>
  <si>
    <t>ANTICORROSIVO SOBRE LÁMINA LINEAL</t>
  </si>
  <si>
    <t>ANTICORROSIVO SOBRE LÁMINA LLENA</t>
  </si>
  <si>
    <t>BARNIZ SOBRE MUEBLES</t>
  </si>
  <si>
    <t>CARBURO SOBRE PAÑETES</t>
  </si>
  <si>
    <t>COLORPLAST FACHADA SOBRE FACHADA</t>
  </si>
  <si>
    <t>DEMARCACIÓN CON MARMOLINA</t>
  </si>
  <si>
    <t>ESMALTE SOBRE LÁMINA LINEAL</t>
  </si>
  <si>
    <t>ESMALTE SOBRE LÁMINA LLENA</t>
  </si>
  <si>
    <t>ESMALTE SOBRE MADERA LINEAL</t>
  </si>
  <si>
    <t>ESMALTE SOBRE MADERA LLENA</t>
  </si>
  <si>
    <t>ESMALTE SOBRE MARCOS LÁMINA</t>
  </si>
  <si>
    <t xml:space="preserve">ESMALTE SOBRE MARCOS MADERA </t>
  </si>
  <si>
    <t>ESTUCO</t>
  </si>
  <si>
    <t>ESTUCO (LINEAL)</t>
  </si>
  <si>
    <t>ESTUCO Y VINILO 3 MANOS</t>
  </si>
  <si>
    <t>ESTUCO Y VINILO 3 MANOS (LINEAL)</t>
  </si>
  <si>
    <t>LACA PISOS MADERA</t>
  </si>
  <si>
    <t>LÍNEAS TRÁFICO 0.10</t>
  </si>
  <si>
    <t xml:space="preserve">MARMOLINA SOBRE PAÑETE </t>
  </si>
  <si>
    <t>TINTILLA SOBRE MADERA LINEAL</t>
  </si>
  <si>
    <t>TINTILLA SOBRE MADERA LLENA</t>
  </si>
  <si>
    <t>VINILO SOBRE PAÑETE 2 MANOS</t>
  </si>
  <si>
    <t>VINILO SOBRE PAÑETE 2 MANOS (LINEAL)</t>
  </si>
  <si>
    <t>WASH-PRIMER SOBRE ALUMNIO</t>
  </si>
  <si>
    <t>PINTURA EPÓXICA</t>
  </si>
  <si>
    <t>PINTURA EPÓXICA (LINEAL)</t>
  </si>
  <si>
    <t>RECUBRIMIENTO SINTETICO CANCHAS DEPORTIVAS (INC. LAVADO DE PLACA, TRATAMIENTO DE JUNTAS Y DEMARCACION), COLORES A ESCOGER</t>
  </si>
  <si>
    <t>PINTURA DE ALTA ASEPSIA 2 MANOS</t>
  </si>
  <si>
    <t>PINTURA TIPO KORAZA PARA EXTERIOR</t>
  </si>
  <si>
    <t>ESTUCO PLASTICO</t>
  </si>
  <si>
    <t>ASEO FINAL DE OBRA</t>
  </si>
  <si>
    <t>DOTACIONES DEPORTIVAS</t>
  </si>
  <si>
    <t>CANCHA MINIBALONCESTO Y/O MINIFÚTBOL (PAR)</t>
  </si>
  <si>
    <t>CANCHA MÚLTIPLE TUBO A.N. INCL.TABLERO ACRÍLICO CON RODACHINES Y CILINDRO PARA MOVILIZAR (PAR)</t>
  </si>
  <si>
    <t>CANCHA PARA MICROFÚTBOL (PAR)</t>
  </si>
  <si>
    <t>CANCHA PARA BALONCESTO CON RODACHINES Y CILINDRO (PAR)</t>
  </si>
  <si>
    <t>CANCHA PARA BALONCESTO DE ANCLAR AL PISO (PAR)</t>
  </si>
  <si>
    <t>DEMARCACIÓN CON PINTURA TIPO TRÁFICO E=0.10 M</t>
  </si>
  <si>
    <t>TABLERO PARA BALONCESTO EN ACRÍLICO 10 MM (PAR)</t>
  </si>
  <si>
    <t>MALLA NYLON PETROLIZADA VOLEIBOL</t>
  </si>
  <si>
    <t>SOPORTE MALLA VOLEIBOL CON TENSOR</t>
  </si>
  <si>
    <t>CERRAMIENTO CONTRA IMPACTO  H=5.00M TIPO IDRDCERRAMIENTO CONTRA IMPACTO  H=5.00M TIPO IDRD. INC CIMENTACION</t>
  </si>
  <si>
    <t>SUMINISTRO TRANSPORTE E INSTALACION EQUIPOS DE GIMNASIOS EXTERIORES BIOSALUDABLES - CAMINADORA ELIPTICA - EQUIPO ESALDA BRAZOS ALTO</t>
  </si>
  <si>
    <t>INSTALACIONES RED GASES</t>
  </si>
  <si>
    <t>TUBERÍA COBRE 1/2" TIPO L (INCLUYE ACCESORIOS)</t>
  </si>
  <si>
    <t>TUBERÍA COBRE 3/4" TIPO L (INCLUYE ACCESORIOS)</t>
  </si>
  <si>
    <t>TUBERÍA COBRE 1" TIPO L (INCLUYE ACCESORIOS)</t>
  </si>
  <si>
    <t>TUBERÍA DE ACERO GALVANIZADO 1/2" SCH 40 (INCLUYE ACCESORIOS)</t>
  </si>
  <si>
    <t>TUBERÍA DE ACERO GALVANIZADO 3/4" SCH 40 (INCLUYE ACCESORIOS)</t>
  </si>
  <si>
    <t>TUBERÍA DE ACERO GALVANIZADO 1" SCH 40 (INCLUYE ACCESORIOS)</t>
  </si>
  <si>
    <t>TUBERÍA DE POLIETILENO 1/2" (INCLUYE ACCESORIOS)</t>
  </si>
  <si>
    <t>TUBERÍA DE POLIETILENO 3/4" (INCLUYE ACCESORIOS)</t>
  </si>
  <si>
    <t>TUBERÍA DE POLIETILENO 1" (INCLUYE ACCESORIOS)</t>
  </si>
  <si>
    <t>VÁLVULA DE BOLA GAS 1/2"</t>
  </si>
  <si>
    <t>VÁLVULA DE BOLA GAS 3/4"</t>
  </si>
  <si>
    <t>VÁLVULA DE BOLA GAS 1"</t>
  </si>
  <si>
    <t>VÁLVULA POLIETILENO GAS 1/2"</t>
  </si>
  <si>
    <t>VÁLVULA POLIETILENO GAS 3/4"</t>
  </si>
  <si>
    <t>VÁLVULA POLIETILENO GAS 1"</t>
  </si>
  <si>
    <t>ACOMETIDA GAS 1/2"  (INCLUYE TUBERIA 1/2" SCH 40, MEDIDOR, VALVULA, REGULADOR, ELEVADOR, ACCESORIOS)</t>
  </si>
  <si>
    <t>INSTALACIONES RED VOZ Y DATOS</t>
  </si>
  <si>
    <t>SENSOR DE HUMO FOTOELÉCTRICO</t>
  </si>
  <si>
    <t>CABLE DETECTOR LINEAL DE CALOR</t>
  </si>
  <si>
    <t>SIRENA DE 110 V. INC FUSIBLE</t>
  </si>
  <si>
    <t>CÁMARA CCTV</t>
  </si>
  <si>
    <t>PARLANTE-CIELO FALSO</t>
  </si>
  <si>
    <t>AMPLIFICADOR 100W</t>
  </si>
  <si>
    <t>AMPLIFICADOR 300W</t>
  </si>
  <si>
    <t>ACOMETIDA CABLE RG-6 PARA MICRÓFONO, INC TUBERIA PVC 1/2  Y ACCESORIOS</t>
  </si>
  <si>
    <t>MICRÓFONO PG 48LC (INCLUYE BASE)</t>
  </si>
  <si>
    <t>TOMA PARA MICRÓFONO</t>
  </si>
  <si>
    <t>CABLE BLINDADO STEREO PARA MICRÓFONO</t>
  </si>
  <si>
    <t>SPLITERS</t>
  </si>
  <si>
    <t>TUBERÍA CONDUIT EMT GALVANIZADA 1/2". INC ACCESORIOS</t>
  </si>
  <si>
    <t>TUBERÍA CONDUIT EMT GALVANIZADA 3/4". INC ACCESORIOS</t>
  </si>
  <si>
    <t>TUBERÍA CONDUIT EMT GALVANIZADA 1". INC ACCESORIOS</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</si>
  <si>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</si>
  <si>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</si>
  <si>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</si>
  <si>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</si>
  <si>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</si>
  <si>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</si>
  <si>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</si>
  <si>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</si>
  <si>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</si>
  <si>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</si>
  <si>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</si>
  <si>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</si>
  <si>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</si>
  <si>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</si>
  <si>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</si>
  <si>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</si>
  <si>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</si>
  <si>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</si>
  <si>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</si>
  <si>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</si>
  <si>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</si>
  <si>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</si>
  <si>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</si>
  <si>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</si>
  <si>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</si>
  <si>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</si>
  <si>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</si>
  <si>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</si>
  <si>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 xml:space="preserve">ACOMETIDA TELEFÓNICA TUBERIA 1/2". INC CABLE 4 PARES </t>
  </si>
  <si>
    <t xml:space="preserve">ACOMETIDA TELEFÓNICA TUBERIA 1". INC CABLE 10 PARES </t>
  </si>
  <si>
    <t>ACOMETIDA TELEVISIÓN RG6 . INC  TUBERIA 1"</t>
  </si>
  <si>
    <t>CABLE DE FIBRA ÓPTICA 50/125 MULTIMODO (INCLUYE CERTIFICACIÓN)</t>
  </si>
  <si>
    <t>BANDEJA PARA FIBRA ÓPTICA HASTA 24 HILOS. INC KIT ADAPTADOR LC PARA BANDEJA</t>
  </si>
  <si>
    <t>URBANISMO</t>
  </si>
  <si>
    <t>ACUEDUCTO</t>
  </si>
  <si>
    <t>CODO 45 PVC UNIÓN MECÁNICA 2"</t>
  </si>
  <si>
    <t>CODO 45 PVC UNIÓN MECÁNICA 4"</t>
  </si>
  <si>
    <t>CODO 45 PVC UNIÓN MECÁNICA 8"</t>
  </si>
  <si>
    <t>CODO 45 PVC UNIÓN MECÁNICA 10"</t>
  </si>
  <si>
    <t>CODO 90 PVC UNIÓN MECÁNICA 4"</t>
  </si>
  <si>
    <t>CODO 90 PVC UNIÓN MECÁNICA 8"</t>
  </si>
  <si>
    <t>CODO 90 PVC UNIÓN MECÁNICA 10"</t>
  </si>
  <si>
    <t>COLLAR DE DERIVACIÓN PVC UNIÓN MECÁNICA 2" X 1/2"</t>
  </si>
  <si>
    <t>COLLAR DE DERIVACIÓN PVC UNIÓN MECÁNICA 2 1/2" X 1/2"</t>
  </si>
  <si>
    <t>COLLAR DE DERIVACIÓN PVC UNIÓN MECÁNICA 3" X 1/2"</t>
  </si>
  <si>
    <t>COLLAR DE DERIVACIÓN PVC UNIÓN MECÁNICA 4" X 1/2"</t>
  </si>
  <si>
    <t>COLLAR DE DERIVACIÓN PVC UNIÓN MECÁNICA 6" X 1/2"</t>
  </si>
  <si>
    <t>COLLAR DE DERIVACIÓN PVC UNIÓN MECÁNICA 6" X 2"</t>
  </si>
  <si>
    <t>TAPÓN PVC UNIÓN MECÁNICA 3"</t>
  </si>
  <si>
    <t>TAPÓN PVC UNIÓN MECÁNICA 4"</t>
  </si>
  <si>
    <t>TAPÓN PVC UNIÓN MECÁNICA 8"</t>
  </si>
  <si>
    <t>TEE PVC UNIÓN MECÁNICA 2"</t>
  </si>
  <si>
    <t>TEE PVC UNIÓN MECÁNICA 4"</t>
  </si>
  <si>
    <t>TEE PVC UNIÓN MECÁNICA 8"</t>
  </si>
  <si>
    <t>TEE PVC UNIÓN MECÁNICA 10"</t>
  </si>
  <si>
    <t>TUBERÍA PVC UNIÓN MECÁNICA RDE 21 2"</t>
  </si>
  <si>
    <t>TUBERÍA PVC UNIÓN MECÁNICA RDE 26 2"</t>
  </si>
  <si>
    <t>TUBERÍA PVC UNIÓN MECÁNICA RDE 26 4"</t>
  </si>
  <si>
    <t>TUBERÍA PVC UNIÓN MECÁNICA RDE 26 8"</t>
  </si>
  <si>
    <t>TUBERÍA PVC UNIÓN MECÁNICA RDE 26 10"</t>
  </si>
  <si>
    <t>TUBERÍA PVC UNIÓN MECÁNICA RDE 32.5 4"</t>
  </si>
  <si>
    <t>TUBERÍA PVC UNIÓN MECÁNICA RDE 32.5 8"</t>
  </si>
  <si>
    <t>TUBERÍA PVC UNIÓN MECÁNICA RDE 32.5 10"</t>
  </si>
  <si>
    <t>UNIÓN RÁPIDA DE CONSTRUCCIÓN PVC 2 1/2"</t>
  </si>
  <si>
    <t>UNIÓN RÁPIDA DE CONSTRUCCIÓN PVC 4"</t>
  </si>
  <si>
    <t>UNIÓN RÁPIDA DE CONSTRUCCIÓN PVC 8"</t>
  </si>
  <si>
    <t>UNIÓN REPARACION PVC 4"</t>
  </si>
  <si>
    <t>UNIÓN REPARACIÓN PVC 8"</t>
  </si>
  <si>
    <t>UNIÓN REPARACIÓN UNIÓN Z PVC 6"</t>
  </si>
  <si>
    <t>UNIÓN REPARACIÓN UNIÓN Z PVC 10"</t>
  </si>
  <si>
    <t>VÁLVULA COMPUERTA ELÁSTICA 6"</t>
  </si>
  <si>
    <t>VÁLVULA COMPUERTA ELÁSTICA 8"</t>
  </si>
  <si>
    <t>ALCANTARILLADO - EXCAVACIONES</t>
  </si>
  <si>
    <t>ENTIBADO TIPO 1 (1/7 UTILIZACIONES)</t>
  </si>
  <si>
    <t>ENTIBADO TIPO 2 (1/7 UTILIZACIONES)</t>
  </si>
  <si>
    <t>RELLENO CON MATERIAL DE EXCAVACIÓN</t>
  </si>
  <si>
    <t xml:space="preserve">RELLENO TIPO 1 "GRAVILLA" </t>
  </si>
  <si>
    <t>RELLENO TIPO 2 "RECEBO"</t>
  </si>
  <si>
    <t>RELLENO TIPO 4 "SUBBASE B-200"</t>
  </si>
  <si>
    <t>RELLENO TIPO 5 "TRITURADO GRUESO"</t>
  </si>
  <si>
    <t>RELLENO TIPO 6 "RAJÓN-PIEDRA"</t>
  </si>
  <si>
    <t>RELLENO TIPO 7 "ARENA DE PEÑA"</t>
  </si>
  <si>
    <t>ALCANTARILLADO - TUBERÍA</t>
  </si>
  <si>
    <t>CODO 45 PVC ALCANTARILLADO 8"</t>
  </si>
  <si>
    <t>CODO 45 PVC ALCANTARILLADO 16"</t>
  </si>
  <si>
    <t>CODO 90 PVC ALCANTARILLADO 8"</t>
  </si>
  <si>
    <t>CODO 90 PVC ALCANTARILLADO 16"</t>
  </si>
  <si>
    <t>CODO 90 PVC ALCANTARILLADO 24"</t>
  </si>
  <si>
    <t>SILLA TEE PVC ALCANTARILLADO 10 X 4"</t>
  </si>
  <si>
    <t>SILLA TEE PVC ALCANTARILLADO 10 X 6"</t>
  </si>
  <si>
    <t>SILLA TEE PVC ALCANTARILLADO 16 X 4"</t>
  </si>
  <si>
    <t>SILLA TEE PVC ALCANTARILLADO 16 X 6"</t>
  </si>
  <si>
    <t>SILLA TEE PVC ALCANTARILLADO 20 X 6"</t>
  </si>
  <si>
    <t>SILLA YEE PVC ALCANTARILLADO 10 X 4"</t>
  </si>
  <si>
    <t>SILLA YEE PVC ALCANTARILLADO 10 X 6"</t>
  </si>
  <si>
    <t>SILLA YEE PVC ALCANTARILLADO 16 X 4"</t>
  </si>
  <si>
    <t>SILLA YEE PVC ALCANTARILLADO 16 X 6"</t>
  </si>
  <si>
    <t>SILLA YEE PVC ALCANTARILLADO 20 X 6"</t>
  </si>
  <si>
    <t>TUBERÍA CONCRETO CLASE II REFORZADO 24"</t>
  </si>
  <si>
    <t>TUBERÍA CONCRETO CLASE II REFORZADO 30"</t>
  </si>
  <si>
    <t>TUBERÍA CONCRETO CLASE II REFORZADO 44"</t>
  </si>
  <si>
    <t>TUBERÍA CONCRETO CLASE II SIN REFUERZO 10"</t>
  </si>
  <si>
    <t>TUBERÍA CONCRETO CLASE II SIN REFUERZO 24"</t>
  </si>
  <si>
    <t>TUBERÍA CONCRETO CLASE III  REFORZADO 24"</t>
  </si>
  <si>
    <t>TUBERÍA CONCRETO CLASE III  REFORZADO 44"</t>
  </si>
  <si>
    <t>TUBERÍA CONCRETO CLASE I SIN REFUERZO 10"</t>
  </si>
  <si>
    <t>TUBERÍA CONCRETO CLASE I SIN REFUERZO 24"</t>
  </si>
  <si>
    <t>TUBERÍA PVC ALCANTARILLADO 8"</t>
  </si>
  <si>
    <t>TUBERÍA PVC ALCANTARILLADO 10"</t>
  </si>
  <si>
    <t>TUBERÍA PVC ALCANTARILLADO 12"</t>
  </si>
  <si>
    <t>TUBERÍA PVC ALCANTARILLADO 16"</t>
  </si>
  <si>
    <t>TUBERÍA PVC ALCANTARILLADO REFORZADO 20"</t>
  </si>
  <si>
    <t>TUBERÍA PVC ALCANTARILLADO REFORZADO 24"</t>
  </si>
  <si>
    <t>TUBERÍA PVC ALCANTARILLADO REFORZADO 27"</t>
  </si>
  <si>
    <t>TUBERÍA PVC ALCANTARILLADO REFORZADO 33"</t>
  </si>
  <si>
    <t>TUBERÍA PVC ALCANTARILLADO REFORZADO 36"</t>
  </si>
  <si>
    <t>ALCANTARILLADO - SUMIDEROS Y POZOS</t>
  </si>
  <si>
    <t>PLACA DE FONDO POZO D=1.7M, E=0.25M (CONCRETO 3000 PSI CON REFUERZO)</t>
  </si>
  <si>
    <t>CILINDRO POZO EN LADRILLO TOLETE, Di=1.20M, E=0.25M  (INC. PAÑETE INTERNO E=1.5CM Y CAÑUELA)</t>
  </si>
  <si>
    <t>CUBIERTA POZO D= 1.7M, E=0.20M C0NCRETO 3000 PSI CON REFUERZO (INCLUYE ARO Y TAPA HF)</t>
  </si>
  <si>
    <t>PLACA DE FONDO POZO D=1.96M, E=0.25M (CONCRETO 3000 PSI CON REFUERZO)</t>
  </si>
  <si>
    <t>CILINDRO POZO EN LADRILLO TOLETE, Di=1.20M, E=0.38M  (INC. PAÑETE INTERNO E=1.5CM Y CAÑUELA)</t>
  </si>
  <si>
    <t>CUBIERTA POZO D= 1.96M, E=0.20M C0NCRETO 3000 PSI CON REFUERZO (INCLUYE ARO Y TAPA HF)</t>
  </si>
  <si>
    <t>SUMIDERO EN LADRILLO SL-100</t>
  </si>
  <si>
    <t>SUMIDERO EN LADRILLO SL-250</t>
  </si>
  <si>
    <t>SUMIDERO FUNDIDO EN SITIO REFORZADO SL-100</t>
  </si>
  <si>
    <t>SUMIDERO FUNDIDO EN SITIO SL-250</t>
  </si>
  <si>
    <t>SUMIDERO PREFABRICADO SL-100</t>
  </si>
  <si>
    <t>SUMIDERO PREFABRICADO SL-250</t>
  </si>
  <si>
    <t>NIVELACIÓN DE POZOS DE INSPECCIÓN Di=1.20M, E=0.25M, H=0,21M(INCLUYE PAÑETE INTERNO Y DEMOLICIÓN)</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</si>
  <si>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</si>
  <si>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</si>
  <si>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</si>
  <si>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</si>
  <si>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</si>
  <si>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</si>
  <si>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</si>
  <si>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</si>
  <si>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</si>
  <si>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CAÑUELA PREFABRICADA TIPO A-120</t>
  </si>
  <si>
    <t>CONTENEDOR DE RAÍCES TIPO A B-20</t>
  </si>
  <si>
    <t>LOSETA PREFABRICADA A-40</t>
  </si>
  <si>
    <t>LOSETA PREFABRICADA A-60</t>
  </si>
  <si>
    <t>SARDINEL FUNDIDO IN-SITU H=0.2M, E=0.2M,CONCRETO DE 3000 PSI</t>
  </si>
  <si>
    <t>SARDINEL FUNDIDO IN-SITU H=0.4 M, E=0.2M,CONCRETO 3000 PSI</t>
  </si>
  <si>
    <t>SARDINEL PREFABRICADO A-10</t>
  </si>
  <si>
    <t>TABLETA PREFABRICADA  A-20 (20X20CM )</t>
  </si>
  <si>
    <t>MOBILIARIO URBANO</t>
  </si>
  <si>
    <t>BANCA EN CONCRETO M-40</t>
  </si>
  <si>
    <t>BANCA EN CONCRETO M-30</t>
  </si>
  <si>
    <t>BOLARDO M-63 ALTO/HIERRO</t>
  </si>
  <si>
    <t>BOLARDO M-60 CONCRETO</t>
  </si>
  <si>
    <t>BOLARDO M-61 BAJO/CONCRETO</t>
  </si>
  <si>
    <t>BOLARDO M-62 BAJO/HIERRO</t>
  </si>
  <si>
    <t>BORDE CONTENEDOR DE RAICES A-70</t>
  </si>
  <si>
    <t>BORDILLO PREFABRICADO A-80</t>
  </si>
  <si>
    <t>CANECA M-120</t>
  </si>
  <si>
    <t>CANECA EN ACERO INOXIDABLE TIPO BARCELONA</t>
  </si>
  <si>
    <t>HIDRANTE EXTREMO BRIDA D=4" TIPO POSTE</t>
  </si>
  <si>
    <t>HIDRANTE EXTREMO BRIDA D=4" TIPO TRÁFICO</t>
  </si>
  <si>
    <t>CICLOPARQUEADERO M100 TIPO 1</t>
  </si>
  <si>
    <t>CICLOPARQUEADERO M101 TIPO 2</t>
  </si>
  <si>
    <t>BANCA EN MADERA M-50</t>
  </si>
  <si>
    <t>PROTECTOR DE ÁRBOL DE 2 TUBOS M-91</t>
  </si>
  <si>
    <t>PROTECTOR DE ÁRBOL CIRCULAR  M-90</t>
  </si>
  <si>
    <t>POSTE HISTÓRICO M-131</t>
  </si>
  <si>
    <t>SEÑALIZACIÓN</t>
  </si>
  <si>
    <t>LÍNEAS DE DEMARCACIÓN CON PINTURA EN FRÍO</t>
  </si>
  <si>
    <t>MARCA VIAL CON PINTURA EN FRÍO</t>
  </si>
  <si>
    <t>SEÑAL DOBLE DE CICLORUTA</t>
  </si>
  <si>
    <t>SEÑALES DE TRÁNSITO INFORMATIVAS (1.4 X 0.95 M)</t>
  </si>
  <si>
    <t>SEÑAL VERTICAL GRUPO I 0.60x0.60M POSTE 3.5M</t>
  </si>
  <si>
    <t>SEÑAL DE TRÁNSITO GRUPO I 0.75X0.75M, POSTE 3.5M</t>
  </si>
  <si>
    <t>SEÑAL DE TRÁNSITO GRUPO I 0.90X0.90M, POSTE 3.5M</t>
  </si>
  <si>
    <t>TACHAS REFLECTIVAS</t>
  </si>
  <si>
    <t>SUMINISTRO E INSTALACIÓN DE ESTOPEROLES DE 10x3.0 CM</t>
  </si>
  <si>
    <t>TACHON EN CONCRETO L = 0,4 X HI = 0,15 X HS = 0.08 M (INCLUYE SUMINISTRO E INSTALACIÓN)</t>
  </si>
  <si>
    <t>VÍAS (SEGÚN ESPECIFICACIONES TÉCNICAS INVIAS 2007)</t>
  </si>
  <si>
    <t>NORMA INV</t>
  </si>
  <si>
    <t>PRELIMILARES</t>
  </si>
  <si>
    <t>201 P</t>
  </si>
  <si>
    <t>DEMOLICIÓN CONCRETO ESTRUCTURAL (INCLUYE CARGUE Y RETIRO DE SOBRANTES A UNA DISTANCIA DE 5KM)</t>
  </si>
  <si>
    <t>DEMOLICIÓN CONCRETO SIMPLE  (INCLUYE CARGUE Y RETIRO DE SOBRANTES A UNA DISTANCIA DE 5KM)</t>
  </si>
  <si>
    <t>200.1</t>
  </si>
  <si>
    <t>DESMONTE Y LIMPIEZA EN BOSQUE (INCLUYE CARGUE Y RETIRO DE SOBRANTES A UNA DISTANCIA DE 5KM)</t>
  </si>
  <si>
    <t>HA</t>
  </si>
  <si>
    <t>200.2</t>
  </si>
  <si>
    <t>DESMONTE Y LIMPIEZA EN ZONA NO BOSCOSA (INCLUYE CARGUE Y RETIRO DE SOBRANTES A UNA DISTANCIA DE 5KM)</t>
  </si>
  <si>
    <t>201.7</t>
  </si>
  <si>
    <t>DEMOLICIÓN DE ESTRUCTURAS (INCLUYE CARGUE Y RETIRO DE SOBRANTES A UNA DISTANCIA DE 5KM)</t>
  </si>
  <si>
    <t>***</t>
  </si>
  <si>
    <t>TRANSPORTE DE MATERIALES PROV. DE EXPLANACIÓN, CANALES, PRESTAMOS, SOBREACARREOS Y DERRUMBES</t>
  </si>
  <si>
    <t>M3-KM</t>
  </si>
  <si>
    <t>EXPLANACIÓN Y EXCAVACIONES</t>
  </si>
  <si>
    <t>210.1.1</t>
  </si>
  <si>
    <t>EXCAVACIÓN SIN CLASIFICAR DE LA EXPLANACIÓN, CANALES Y PRÉSTAMOS</t>
  </si>
  <si>
    <t>210.2.1</t>
  </si>
  <si>
    <t>EXCAVACIÓN EN ROCA DE LA EXPLANACIÓN, CANALES Y PRÉSTAMOS</t>
  </si>
  <si>
    <t>210.2.2</t>
  </si>
  <si>
    <t>EXCAVACIÓN EN MATERIAL  COMÚN DE LA EXPLANACIÓN, CANALES Y PRÉSTAMOS</t>
  </si>
  <si>
    <t>220.1</t>
  </si>
  <si>
    <t>TERRAPLENES</t>
  </si>
  <si>
    <t>221.1</t>
  </si>
  <si>
    <t>PEDRAPLÉN COMPACTO</t>
  </si>
  <si>
    <t>221.2</t>
  </si>
  <si>
    <t>PEDRAPLÉN SUELTO</t>
  </si>
  <si>
    <t>230.1</t>
  </si>
  <si>
    <t>MEJORAMIENTO DE LA SUBRASANTE INVOLUCRANDO EL SUELO EXISTENTE</t>
  </si>
  <si>
    <t>230.2</t>
  </si>
  <si>
    <t>MEJORAMIENTO DE LA SUBRASANTE INVOLUCRANDO ÚNICAMENTE MATERIAL ADICIONADO</t>
  </si>
  <si>
    <t>600.1</t>
  </si>
  <si>
    <t>EXCAVACIONES VARIAS SIN CLASIFICAR (INCLUYE RETIRO DE SOBRANTES A UNA DISTANCIA MENOR DE 5 KM)</t>
  </si>
  <si>
    <t>600.2</t>
  </si>
  <si>
    <t>EXCAVACIONES VARIAS EN ROCA EN SECO (INCLUYE RETIRO DE SOBRANTES A UNA DISTANCIA MENOR DE 5 KM)</t>
  </si>
  <si>
    <t>600.3</t>
  </si>
  <si>
    <t>EXCAVACIONES VARIAS EN ROCA BAJO AGUA (INCLUYE RETIRO DE SOBRANTES A UNA DISTANCIA MENOR DE 5 KM)</t>
  </si>
  <si>
    <t>600.4</t>
  </si>
  <si>
    <t>EXCAVACIONES VARIAS EN MATERIAL COMÚN SECO (INCLUYE RETIRO DE SOBRANTES A UNA DISTANCIA MENOR DE 5 KM)</t>
  </si>
  <si>
    <t>600.4 P</t>
  </si>
  <si>
    <t>EXCAVACIONES VARIAS EN MATERIAL COMÚN SECO A MANO (INCLUYE RETIRO DE SOBRANTES A UNA DISTANCIA MENOR DE 5 KM)</t>
  </si>
  <si>
    <t>600.5</t>
  </si>
  <si>
    <t>EXCAVACIONES VARIAS EN MATERIAL COMÚN BAJO AGUA  (INCLUYE RETIRO DE SOBRANTES A UNA DISTANCIA MENOR DE 5 KM)</t>
  </si>
  <si>
    <t>600.5 P</t>
  </si>
  <si>
    <t>EXCAVACIONES VARIAS EN MATERIAL COMÚN BAJO AGUA A MANO  (INCLUYE RETIRO DE SOBRANTES A UNA DISTANCIA MENOR DE 5 KM)</t>
  </si>
  <si>
    <t>ESTRUCTURA DE PAVIMENTO</t>
  </si>
  <si>
    <t>460.1</t>
  </si>
  <si>
    <t>FRESADO CONCRETO ASFÁLTICO (E=5-12 cm)</t>
  </si>
  <si>
    <t>320.1</t>
  </si>
  <si>
    <t>SUBBASE GRANULAR</t>
  </si>
  <si>
    <t>330.1</t>
  </si>
  <si>
    <t>BASE GRANULAR</t>
  </si>
  <si>
    <t>365.1</t>
  </si>
  <si>
    <t>EXCAVACIÓN PARA REPARACIÓN DEL PAVIMENTO EXISTENTE (INCLUYE RETIRO DE ESCOMBROS CON CARGUE MENOR A 5 Km)</t>
  </si>
  <si>
    <t>420.1</t>
  </si>
  <si>
    <t>RIEGO DE IMPRIMACIÓN</t>
  </si>
  <si>
    <t>421.1</t>
  </si>
  <si>
    <t>RIEGO DE LIGA CON EMULSIÓN ASFÁLTICA CRR-1</t>
  </si>
  <si>
    <t>461.1</t>
  </si>
  <si>
    <t xml:space="preserve">PAVIMENTO RECICLADO EN FRÍO EN EL LUGAR CON EMULSION ASFÁLTICA  </t>
  </si>
  <si>
    <t>510.1</t>
  </si>
  <si>
    <t>PAVIMENTO DE ADOQUINES DE CONCRETO</t>
  </si>
  <si>
    <t>450.1 P</t>
  </si>
  <si>
    <t>MEZCLA DENSA EN CALIENTE TIPO MDC-25 (INCLUYE CEMENTO ASFÁLTICO)</t>
  </si>
  <si>
    <t>450.2 P</t>
  </si>
  <si>
    <t>MEZCLA DENSA EN CALIENTE TIPO MDC-19  (INCLUYE CEMENTO ASFÁLTICO)</t>
  </si>
  <si>
    <t>450.9 P</t>
  </si>
  <si>
    <t>MEZCLA DENSA EN CALIENTE PARA BACHEO  (INCLUYE CEMENTO ASFÁLTICO)</t>
  </si>
  <si>
    <t>450.3 P</t>
  </si>
  <si>
    <t>MEZCLA DENSA EN CALIENTE  TIPO MDC-10  (INCLUYE CEMENTO ASFÁLTICO)</t>
  </si>
  <si>
    <t>340.1</t>
  </si>
  <si>
    <t>BASE ESTABILIZADA CON EMULSIÓN ASFÁLTICA TIPO BEE-1</t>
  </si>
  <si>
    <t>340.2</t>
  </si>
  <si>
    <t>BASE ESTABILIZADA CON EMULSIÓN ASFÁLTICA TIPO BEE-2</t>
  </si>
  <si>
    <t>311.1</t>
  </si>
  <si>
    <t>AFIRMADO</t>
  </si>
  <si>
    <t>431.1</t>
  </si>
  <si>
    <t>TRATAMIENTO SUPERFICIAL DOBLE CON EMULSIÓN CRR-2</t>
  </si>
  <si>
    <t>430.1</t>
  </si>
  <si>
    <t xml:space="preserve">TRATAMIENTO SUPERFICIAL SIMPLE CON EMULSIÓN CRR-2 </t>
  </si>
  <si>
    <t>500.1</t>
  </si>
  <si>
    <t>CONCRETO PARA PAVIMENTO RÍGIDO MR-38, INCLUYE SELLADO DE JUNTAS Y ACERO DE TRANSFERENCIA Y UNIÓN</t>
  </si>
  <si>
    <t>CONCRETO PARA PAVIMENTO RÍGIDO MR-41, INCLUYE SELLADO DE JUNTAS Y ACERO DE TRANSFERENCIA Y UNIÓN</t>
  </si>
  <si>
    <t>CONCRETO PARA PAVIMENTO RÍGIDO MR-43, INCLUYE SELLADO DE JUNTAS Y ACERO DE TRANSFERENCIA Y UNIÓN</t>
  </si>
  <si>
    <t>SELLADO DE JUNTAS EN PAVIMENTO DE CONCRETO RÍGIDO (INCLUYE LIMPIEZA, SUMINISTRO E INSTALACIÓN DE FONDO Y SELLANTE)</t>
  </si>
  <si>
    <t>RAJÓN PARA MEJORAMIENTO DE LA SUBRASANTE</t>
  </si>
  <si>
    <t>MEZCLA ASFALTICA NATURAL</t>
  </si>
  <si>
    <t>ESTABILIZACION DE SUELOS CON ESTABILIZANTE QUIMICO</t>
  </si>
  <si>
    <t>ESTABILIZACION DE SUELOS CON NANO TECNOLOGIA</t>
  </si>
  <si>
    <t>OBRAS DE ARTE</t>
  </si>
  <si>
    <t>630.1</t>
  </si>
  <si>
    <t>CONCRETOS CLASE A, f´c =5000 psi.</t>
  </si>
  <si>
    <t>630.3</t>
  </si>
  <si>
    <t>CONCRETOS CLASE C, f´c =4000 psi (placas)</t>
  </si>
  <si>
    <t>CONCRETOS CLASE C, f´c =4000 psi (vigas en puentes)</t>
  </si>
  <si>
    <t>630 P</t>
  </si>
  <si>
    <t>CONCRETOS f´c =3500 psi (bases)</t>
  </si>
  <si>
    <t>CONCRETOS f´c =3500 psi (elevaciones)</t>
  </si>
  <si>
    <t>630.4</t>
  </si>
  <si>
    <t>CONCRETOS CLASE D, f´c =3000 psi (bases)</t>
  </si>
  <si>
    <t>CONCRETOS CLASE D, f´c =3000 psi (elevaciones)</t>
  </si>
  <si>
    <t>CONCRETOS CLASE D, f´c =3000 psi (placas)</t>
  </si>
  <si>
    <t>CONCRETOS CLASE D, f´c =3000 psi (box-coulvert)</t>
  </si>
  <si>
    <t>CONCRETOS CLASE D, f´c =3000 psi (vigas en puentes)</t>
  </si>
  <si>
    <t>650 P</t>
  </si>
  <si>
    <t>SUMINISTRO,TRANSPORTE, FABRICACIÓN, ENSAMBLAJE Y MONTAJE DE ACERO A-36</t>
  </si>
  <si>
    <t>SUMINISTRO, TRANSPORTE, FABRICACIÓN, ENSAMBLAJE Y MONTAJE DE ACERO A-588 GRADO B</t>
  </si>
  <si>
    <t>641.1</t>
  </si>
  <si>
    <t>ACERO DE PREESFUERZO</t>
  </si>
  <si>
    <t>TON-M</t>
  </si>
  <si>
    <t>621.1</t>
  </si>
  <si>
    <t>PILOTE PREEXCAVADO FUNDIDO EN SITIO DE DIÁMETRO 1.50M, CONCRETO TREMIE  3000 PSI (INCLUYE REFUERZO Y ANILLOS)</t>
  </si>
  <si>
    <t>621.1 P</t>
  </si>
  <si>
    <t>PILOTE  EN CONCRETO DE  3000 PSI, DIÁMETRO 1.5M. CONSTRUCCIÓN MANUAL (INCLUYE EXCAVACIÓN EN CUALQUIER TIPO DE MATERIAL,  REFUERZO Y ANILLOS)</t>
  </si>
  <si>
    <t>621.2</t>
  </si>
  <si>
    <t>BASE ACAMPANADA DE PILOTES, CONCRETO 3000 PSI (INCLUYE REFUERZO)</t>
  </si>
  <si>
    <t>642.1</t>
  </si>
  <si>
    <t>SUMINISTRO E INSTALACIÓN DE APOYOS ELASTOMÉRICOS</t>
  </si>
  <si>
    <t>U(DM3)</t>
  </si>
  <si>
    <t>632.1</t>
  </si>
  <si>
    <t>BARANDAS DE CONCRETO DE 3000 PSI, H=1.05 M, D= 0.35 M</t>
  </si>
  <si>
    <t>632 P</t>
  </si>
  <si>
    <t>BARANDA METÁLICA</t>
  </si>
  <si>
    <t>DREN EN TUBERÍA PVC SANITARIA, D=4" (PUENTES)</t>
  </si>
  <si>
    <t>671.1</t>
  </si>
  <si>
    <t xml:space="preserve">CUNETA DE CONCRETO CLASE E, 2500 PSI FUNDIDA EN EL LUGAR </t>
  </si>
  <si>
    <t>673.1</t>
  </si>
  <si>
    <t>MATERIAL GRANULAR FILTRANTE</t>
  </si>
  <si>
    <t>610.1</t>
  </si>
  <si>
    <t>RELLENO PARA ESTRUCTURAS</t>
  </si>
  <si>
    <t>630.6</t>
  </si>
  <si>
    <t>CONCRETO CLASE F, 2000 PSI PARA SOLADOS Y ATRAQUES</t>
  </si>
  <si>
    <t>630.7</t>
  </si>
  <si>
    <t>CONCRETO CICLÓPEO CLASE G, 2000 PSI 40% RAJÓN PARA BASES</t>
  </si>
  <si>
    <t>CONCRETO CICLÓPEO CLASE G, 2000 PSI 40% RAJÓN PARA ELEVACIONES</t>
  </si>
  <si>
    <t>CONCRETO CICLÓPEO, 2500 PSI 40% RAJÓN PARA BASES</t>
  </si>
  <si>
    <t>CONCRETO CICLÓPEO, 2500 PSI 40% RAJÓN PARA ELEVACIONES</t>
  </si>
  <si>
    <t>630.5</t>
  </si>
  <si>
    <t>CONCRETO CLASE E, 2500 PSI PARA BASES</t>
  </si>
  <si>
    <t>CONCRETO CLASE E, 2500 PSI PARA ELEVACIONES</t>
  </si>
  <si>
    <t>681.1</t>
  </si>
  <si>
    <t>GAVIÓN</t>
  </si>
  <si>
    <t>GAVIÓN MALLA PVC</t>
  </si>
  <si>
    <t>672.1</t>
  </si>
  <si>
    <t>BORDILLO FUNDIDO EN SITIO DE 15X40 CM  EN CONCRETO CLASE E, 2500 PSI</t>
  </si>
  <si>
    <t>BORDILLO FUNDIDO EN SITIO DE 15-20X15 CM  EN CONCRETO CLASE E, 2500 PSI</t>
  </si>
  <si>
    <t>SUMINISTRO  E  INSTALACIÓN  DE  GEOMALLA BIAXIAL DE REFUERZO (RESISTENCIA ÚLTIMA 25 KN)</t>
  </si>
  <si>
    <t>SUMINISTRO  E  INSTALACIÓN  DE  GEOMALLA DE REFUERZO BX-50</t>
  </si>
  <si>
    <t>SUMINISTRO  E  INSTALACIÓN  DE  GEOMALLA DE REFUERZO BX-75</t>
  </si>
  <si>
    <t>SUMINISTRO  E  INSTALACIÓN  DE  GEOMALLA UNIAXIAL DE REFUERZO (RESISTENCIA ÚLTIMA 100 KN)</t>
  </si>
  <si>
    <t>SUMINISTRO  E  INSTALACIÓN  DE  GEOMALLA UNIAXIAL DE REFUERZO (RESISTENCIA ÚLTIMA 165 KN)</t>
  </si>
  <si>
    <t xml:space="preserve">SUMINISTRO  E  INSTALACIÓN  DE  GEOTEXTIL NT 1800 (ESTABILIZACIÓN, FILTRO Y SEPARACIÓN) </t>
  </si>
  <si>
    <t xml:space="preserve">SUMINISTRO  E  INSTALACIÓN  DE  GEOTEXTIL NT 2000 (ESTABILIZACIÓN, FILTRO Y SEPARACIÓN) </t>
  </si>
  <si>
    <t xml:space="preserve">SUMINISTRO  E  INSTALACIÓN  DE  GEOTEXTIL NT 2500 (ESTABILIZACIÓN, FILTRO Y SEPARACIÓN) </t>
  </si>
  <si>
    <t xml:space="preserve">SUMINISTRO  E  INSTALACIÓN  DE  GEOTEXTIL T 1700 (ESTABILIZACIÓN, FILTRO Y SEPARACIÓN) </t>
  </si>
  <si>
    <t xml:space="preserve">SUMINISTRO  E  INSTALACIÓN  DE  GEOTEXTIL T 2100 (ESTABILIZACIÓN, FILTRO Y SEPARACIÓN) </t>
  </si>
  <si>
    <t xml:space="preserve">SUMINISTRO  E  INSTALACIÓN  DE  GEOTEXTIL T 1400 (ESTABILIZACIÓN, FILTRO Y SEPARACIÓN) </t>
  </si>
  <si>
    <t xml:space="preserve">SUMINISTRO  E  INSTALACIÓN  DE  GEOTEXTIL T 2400 (ESTABILIZACIÓN, FILTRO Y SEPARACIÓN) </t>
  </si>
  <si>
    <t xml:space="preserve">SUMINISTRO  E  INSTALACIÓN  DE  GEOTEXTIL TR 4000 (ESTABILIZACIÓN,  FILTRO Y SEPARACIÓN) </t>
  </si>
  <si>
    <t>661.1</t>
  </si>
  <si>
    <t>SUMINISTRO E INSTALACIÓN DE TUBERÍA DE CONCRETO REFORZADO Ø=36" CLASE I, INCLUYE EMBOQUILLADA</t>
  </si>
  <si>
    <t>660.3</t>
  </si>
  <si>
    <t>SUMINISTRO E INSTALACIÓN TUBERÍA DE CONCRETO SIMPLE, DIÁMETRO 600 MM</t>
  </si>
  <si>
    <t>SUMINISTRO E INSTALACIÓN TUBERÍA EN PVC-ALCANTARILLADO, DIÁMETRO 36"</t>
  </si>
  <si>
    <t>680.3</t>
  </si>
  <si>
    <t>RELLENO MATERIAL GRANULAR PARA TIERRA ARMADA</t>
  </si>
  <si>
    <t>640.1</t>
  </si>
  <si>
    <t>SUMINISTRO FIGURADO Y ARMADO DE ACERO DE REFUERZO 60000 PSI</t>
  </si>
  <si>
    <t xml:space="preserve">GEODRÉN PLANAR  H = 1.0 M D=100 MM (INCLUYE SUMINISTRO E INSTALACIÓN)  </t>
  </si>
  <si>
    <t xml:space="preserve">GEODRÉN PLANAR  H = 2.0 M D=100 MM (INCLUYE SUMINISTRO E INSTALACIÓN) </t>
  </si>
  <si>
    <t>SUMINISTRO E INSTALACIÓN DE BOLSACRETO</t>
  </si>
  <si>
    <t>682.1 P</t>
  </si>
  <si>
    <t>COLCHONETA RENO</t>
  </si>
  <si>
    <t>TRINCHO EN MADERA</t>
  </si>
  <si>
    <t>CUNETAS DE CORONACIÓN PREEMSABLADA ALVEOLAR CON GEOTEXTIL</t>
  </si>
  <si>
    <t>FILTRO LATERAL DE VIA ALVEOLAR IMPERMEABLE</t>
  </si>
  <si>
    <t>700.1</t>
  </si>
  <si>
    <t>700.3</t>
  </si>
  <si>
    <t>730.3</t>
  </si>
  <si>
    <t>TOPE DEFENSA METÁLICA</t>
  </si>
  <si>
    <t>730.2</t>
  </si>
  <si>
    <t>SECCIÓN FINAL DEFENSA METÁLICA</t>
  </si>
  <si>
    <t>730.1</t>
  </si>
  <si>
    <t>DEFENSA METÁLICA</t>
  </si>
  <si>
    <t>701.1</t>
  </si>
  <si>
    <t>SUMINISTRO E INSTALACIÓN DE TACHAS REFLECTIVAS UNIDIRECCIONALES</t>
  </si>
  <si>
    <t>MANTENIMIENTO VIAL</t>
  </si>
  <si>
    <t>310.1</t>
  </si>
  <si>
    <t>CONFORMACIÓN DE LA CALZADA EXISTENTE</t>
  </si>
  <si>
    <t>801.6</t>
  </si>
  <si>
    <t>LIMPIEZA DE ALCANTARILLAS CON DIÁMETRO MENOR O IGUAL A Ø= 36", INCLUYE RECTIFICACIÓN DE DESCOLES, Y RETIRO DE SOBRANTES A UNA DISTANCIA DE 5 KM</t>
  </si>
  <si>
    <t>801.7</t>
  </si>
  <si>
    <t>LIMPIEZA DE PONTONES Y BOX COULVERT, INCLUYE RECTIFICACIÓN DE DESCOLES Y RETIRO DE SOBRANTES A UNA DISTANCIA DE 5 KM</t>
  </si>
  <si>
    <t>211.1</t>
  </si>
  <si>
    <t>REMOCIÓN DE DERRUMBES</t>
  </si>
  <si>
    <t>801.1</t>
  </si>
  <si>
    <t>ROCERÍA  (INCLUYE RETIRO DE SOBRANTES A UNA DISTANCIA DE 5 KM)</t>
  </si>
  <si>
    <t>801.4</t>
  </si>
  <si>
    <t>LIMPIEZA A MANO DE CUNETAS EN CONCRETO (INCLUYE RETIRO DE SOBRANTES A UNA DISTANCIA DE 5 KM)</t>
  </si>
  <si>
    <t>810.1</t>
  </si>
  <si>
    <t>EMPRADIZACIÓN (INCLUYE 10 CM DE TIERRA NEGRA)</t>
  </si>
  <si>
    <t>810.3</t>
  </si>
  <si>
    <t>EMPRADIZACIÓN CON BIOMANTO NATURAL</t>
  </si>
  <si>
    <t>PLÁSTICO DE PROTECCIÓN EN TALUD EXPUESTO</t>
  </si>
  <si>
    <r>
      <rPr>
        <b/>
        <sz val="8"/>
        <color indexed="8"/>
        <rFont val="Calibri"/>
        <family val="2"/>
      </rPr>
      <t>NOTA:</t>
    </r>
    <r>
      <rPr>
        <sz val="8"/>
        <color indexed="8"/>
        <rFont val="Calibri"/>
        <family val="2"/>
      </rPr>
      <t xml:space="preserve"> PARA BASES ESTABILIZADAS CON CEMENTO Y ADITIVO SE UTILIZARÁ EL APU DE BASE ESTABILIZADA CON CEMENTO, AL CUAL SE LE ADICIONARÁ LA PROPORCIÓN DEL ADITIVO SIGUIENDO LAS RECOMENDACIONES DEL FABRICANTE, SEGÚN DISEÑO Y TIPO DE SUELO.</t>
    </r>
  </si>
  <si>
    <t>GOBERNACIÓN DE CUNDINAMARCA
LISTA DE PRECIOS CONSTRUCCIÓN, URBANISMO Y VÍAS (2026)</t>
  </si>
  <si>
    <t>ESTOS PRECIOS CONTEMPLAN SUMINISTRO, INSTALACIÓN Y TRANSPORTE</t>
  </si>
  <si>
    <t>PROVINCIA: SABANA OCCIDENTE</t>
  </si>
  <si>
    <t>EQUIPOS</t>
  </si>
  <si>
    <t>No.</t>
  </si>
  <si>
    <t>EQUIPO</t>
  </si>
  <si>
    <t xml:space="preserve">VALOR </t>
  </si>
  <si>
    <t>IPC</t>
  </si>
  <si>
    <t>VALOR FINAL</t>
  </si>
  <si>
    <t>OBSERVACION</t>
  </si>
  <si>
    <t>ANÁLISIS DE PRECIOS UNITARIOS</t>
  </si>
  <si>
    <t>LISTADO DE EQUIPOS</t>
  </si>
  <si>
    <t xml:space="preserve">LISTADO DE MATERIALES </t>
  </si>
  <si>
    <t>LISTADO DE CUADRILLAS</t>
  </si>
  <si>
    <t>MANO DE OBRA</t>
  </si>
  <si>
    <t>CUADRILLA</t>
  </si>
  <si>
    <t>V. JORNAL</t>
  </si>
  <si>
    <t>V. JORNAL FINAL</t>
  </si>
  <si>
    <t>CON PRESTACIONES%</t>
  </si>
  <si>
    <t>AA- 1 OFICIAL + 1 AYUDANTE ALBAÑILERÍA</t>
  </si>
  <si>
    <t>JR</t>
  </si>
  <si>
    <t>1 AYUDANTE ALBAÑILERÍA</t>
  </si>
  <si>
    <t>FF - 1 OFICIAL + AYUDANTE ELECTRICIDAD</t>
  </si>
  <si>
    <t>FF - 1 OFICIAL + AYUDANTE CABLEADO ESTRUC.</t>
  </si>
  <si>
    <t>1 OFICIAL DE ELECTRICIDAD</t>
  </si>
  <si>
    <t xml:space="preserve"> 1 OFICIAL + AYUDANTE HyS</t>
  </si>
  <si>
    <t>1 OFICIAL  HyS</t>
  </si>
  <si>
    <t xml:space="preserve"> 1 OFICIAL + AYUDANTE RED CONTRA INCENDIO</t>
  </si>
  <si>
    <t xml:space="preserve"> 1 OFICIAL + AYUDANTE AIRE ACONDICIONADO</t>
  </si>
  <si>
    <t>CUADRILLA INSTALACIÓN</t>
  </si>
  <si>
    <t xml:space="preserve"> 1 OFICIAL + AYUDANTE DE PINTURA</t>
  </si>
  <si>
    <t>1  OFICIAL ALBAÑILERÍA</t>
  </si>
  <si>
    <t xml:space="preserve"> 1 OFICIAL + AYUDANTE CARP ALUMINIO</t>
  </si>
  <si>
    <t xml:space="preserve"> 1 OFICIAL + AYUDANTE CARP METÁLICA</t>
  </si>
  <si>
    <t xml:space="preserve"> 1 OFICIAL + AYUDANTE CARP MADERA</t>
  </si>
  <si>
    <t>CUADRILLA JARDINERA</t>
  </si>
  <si>
    <t>CUADRILLA DE ASEO</t>
  </si>
  <si>
    <t>MATERIALES</t>
  </si>
  <si>
    <t>VALOR</t>
  </si>
  <si>
    <t>LISTADO DE TRANSPORTE</t>
  </si>
  <si>
    <t>TRANSPORTE</t>
  </si>
  <si>
    <t>ALQUILER BOMBA PARA CONCRETO</t>
  </si>
  <si>
    <t>BARREDORA MECÁNICA DE CEPILLO</t>
  </si>
  <si>
    <t>H</t>
  </si>
  <si>
    <t>BOBCAT</t>
  </si>
  <si>
    <t>BOMBA DE INYECCIÓN</t>
  </si>
  <si>
    <t>BOMBA GATO TENSIONAMIENTO</t>
  </si>
  <si>
    <t>BULLDOZER D-6</t>
  </si>
  <si>
    <t>CAMIONETA</t>
  </si>
  <si>
    <t>D</t>
  </si>
  <si>
    <t>CAMISA PARA PILOTES</t>
  </si>
  <si>
    <t>CARROTANQUE DE AGUA 10000 LITROS</t>
  </si>
  <si>
    <t>COMPACTADOR LLANTAS</t>
  </si>
  <si>
    <t>COMPRESOR DE 250 CPM</t>
  </si>
  <si>
    <t>COMPRESOR PINTURA</t>
  </si>
  <si>
    <t>CORTADORA DE LADRILLO 6.6 HP</t>
  </si>
  <si>
    <t>CORTADORA DE PAVIMENTO</t>
  </si>
  <si>
    <t>DIFERENCIAL 5 TON</t>
  </si>
  <si>
    <t>EQUIPO DE OXICORTE</t>
  </si>
  <si>
    <t>EQUIPO DE SOLDADURA</t>
  </si>
  <si>
    <t>EQUIPO DE SOLDADURA COBRE</t>
  </si>
  <si>
    <t>ESPARCIDOR DE GRAVILLA</t>
  </si>
  <si>
    <t>ESTACIÓN DE TOPOGRAFÍA</t>
  </si>
  <si>
    <t>EXCAVADORA DE ORUGAS</t>
  </si>
  <si>
    <t>FORMALETA</t>
  </si>
  <si>
    <t>DIA</t>
  </si>
  <si>
    <t>FORMALETA BARANDAS CONCRETO</t>
  </si>
  <si>
    <t>FORMALETA CONCRETO</t>
  </si>
  <si>
    <t>FORMALETA CUNETA</t>
  </si>
  <si>
    <t>FORMALETA ENTREPISOS</t>
  </si>
  <si>
    <t>MS</t>
  </si>
  <si>
    <t>FORMALETA METÁLICA SARDINEL (ML)</t>
  </si>
  <si>
    <t>FORMALETA PAVIMENTO</t>
  </si>
  <si>
    <t>FRESADORA CONCRETO ASFÁLTICO</t>
  </si>
  <si>
    <t>GATO PARA TENSIONAMIENTO</t>
  </si>
  <si>
    <t>GRÚA EXTENSIÓN PARA POSTES</t>
  </si>
  <si>
    <t>GRÚA PH 20 TON</t>
  </si>
  <si>
    <t>GUADAÑADORA</t>
  </si>
  <si>
    <t>HERRAMIENTA MENOR</t>
  </si>
  <si>
    <t>IRRIGADOR DE ASFÁLTO</t>
  </si>
  <si>
    <t>MÁQUINA PEGATACHAS</t>
  </si>
  <si>
    <t>MÁQUINA PILOTEADORA R-15</t>
  </si>
  <si>
    <t>MARTILLO DEMOLEDOR 60 LB</t>
  </si>
  <si>
    <t>MEZCLADORA 1 1/2 BULTO</t>
  </si>
  <si>
    <t>MOTOBOMBA</t>
  </si>
  <si>
    <t>MOTONIVELADORA 120 HP</t>
  </si>
  <si>
    <t>MOTOSIERRA</t>
  </si>
  <si>
    <t>PALA AUXILIAR 535</t>
  </si>
  <si>
    <t>PISTOLA PINTURA</t>
  </si>
  <si>
    <t>PULIDA Y DESTRONQUE MARMOL FUNDIDO ENSITIO</t>
  </si>
  <si>
    <t>PULIDA Y DESTRONQUE MARMOL N.5</t>
  </si>
  <si>
    <t>PULIDORA MANUAL</t>
  </si>
  <si>
    <t>RECICLADORA DE PAVMIENTO RM-350</t>
  </si>
  <si>
    <t>RETROEXCAVADORA 75 HP</t>
  </si>
  <si>
    <t>ROSCADORA ELÉCTRICA</t>
  </si>
  <si>
    <t>SECCION DE 1,4 POR 1,4 H=2,0 - ANDAMIO CERTIFICADO BASE PLANA ACCESOINTERNO</t>
  </si>
  <si>
    <t>TALADRO</t>
  </si>
  <si>
    <t>TERMINADORA DE ASFÁLTO 150 HP</t>
  </si>
  <si>
    <t>TERMOFUSORA</t>
  </si>
  <si>
    <t>TRACK DRILL</t>
  </si>
  <si>
    <t>TROMPO 2 SACOS</t>
  </si>
  <si>
    <t>TRONZADORA</t>
  </si>
  <si>
    <t>VEHICULO DELINEADOR</t>
  </si>
  <si>
    <t>VIBRADOR PARA CONCRETO</t>
  </si>
  <si>
    <t>VIBROCOMPACTADOR 8 TON</t>
  </si>
  <si>
    <t>VIBROCOMPACTADOR A GASOLINA (RANA)</t>
  </si>
  <si>
    <t>VOLQUETA M3</t>
  </si>
  <si>
    <t>ICCU 2026</t>
  </si>
  <si>
    <t>ABRAZADERA 1"</t>
  </si>
  <si>
    <t>ABRAZADERA 1/2"</t>
  </si>
  <si>
    <t>ABRAZADERA 3/4"</t>
  </si>
  <si>
    <t>ABRAZADERA AJUSTABLE AMARRE</t>
  </si>
  <si>
    <t>ABRAZADERA METALICA Y TORNILLO DE SEGURIDAD</t>
  </si>
  <si>
    <t>ACCESORIO T BANDEJA PORTACABLE</t>
  </si>
  <si>
    <t>ACCESORIOS DE INSTALACION</t>
  </si>
  <si>
    <t>ACERO A-36</t>
  </si>
  <si>
    <t>ACERO A-588 GRADO B</t>
  </si>
  <si>
    <t>ACERO DE REFUERZO 37000 PSI</t>
  </si>
  <si>
    <t>ACERO DE REFUERZO 60000 PSI</t>
  </si>
  <si>
    <t>ACERO DE REFUERZO FIGURADO 60000 PSI</t>
  </si>
  <si>
    <t>ACERO DE REFUERZO FIGURADO 60000 PSI INCLUYE AMARRE A VIGA</t>
  </si>
  <si>
    <t>ADAPTADOR EMT 1/2" CONDUIT</t>
  </si>
  <si>
    <t>ADAPTADOR MACHO PVC-P 1/2"</t>
  </si>
  <si>
    <t>ADAPTADOR PVC 1" CONDUIT</t>
  </si>
  <si>
    <t>ADAPTADOR PVC 1/2" CONDUIT</t>
  </si>
  <si>
    <t>ADAPTADOR PVC 3/4" CONDUIT</t>
  </si>
  <si>
    <t>ADERCRIL-ADHERENTE</t>
  </si>
  <si>
    <t>ADHESIVO CARTUCHO X 310ML</t>
  </si>
  <si>
    <t>ADITIVO NANO TECNOLOGIA</t>
  </si>
  <si>
    <t>ADITIVOS</t>
  </si>
  <si>
    <t>LT</t>
  </si>
  <si>
    <t>ADOQUÍN CONCRETO 10X6X20</t>
  </si>
  <si>
    <t>ADOQUÍN CONCRETO 10X8X20</t>
  </si>
  <si>
    <t>ADOQUÍN GRES 10X20X2.5</t>
  </si>
  <si>
    <t>AGUA</t>
  </si>
  <si>
    <t>ALAMBRE CU THW # 10 AWG</t>
  </si>
  <si>
    <t>ALAMBRE CU THW # 12 AWG</t>
  </si>
  <si>
    <t>ALAMBRE CU THW # 14 AWG</t>
  </si>
  <si>
    <t>ALAMBRE DE PUAS NO. 12</t>
  </si>
  <si>
    <t>ALAMBRE GALVANIZADO CAL. 13</t>
  </si>
  <si>
    <t>ALAMBRE NEGRO NO. 18</t>
  </si>
  <si>
    <t>ALAMBRE TELEFÓNICO</t>
  </si>
  <si>
    <t>ALAMBRE TIMBRE</t>
  </si>
  <si>
    <t>ALAMBRÓN DE ALUMINIO 8MM PARA APANTALLAMIENTO</t>
  </si>
  <si>
    <t>ALUMOL</t>
  </si>
  <si>
    <t>AMORTIGUADOR DEFENSA METÁLICA</t>
  </si>
  <si>
    <t>GLN</t>
  </si>
  <si>
    <t>ANCLAJES PARA TENSIONAMIENTO</t>
  </si>
  <si>
    <t>ANFO</t>
  </si>
  <si>
    <t>ANTICORROSIVO</t>
  </si>
  <si>
    <t>GALÓN</t>
  </si>
  <si>
    <t>ANTISOL</t>
  </si>
  <si>
    <t>APARATO SANITARIO FLUXÓMETRO CON GRIFERÍA</t>
  </si>
  <si>
    <t>APARATO SANITARIO TANQUE CON GRIFERÍA</t>
  </si>
  <si>
    <t>APLIQUE DE LUZ</t>
  </si>
  <si>
    <t>APLIQUE PARED COLONIAL, KIT DE 40W</t>
  </si>
  <si>
    <t>ARENA DE PEÑA EN MUNICIPIO</t>
  </si>
  <si>
    <t>ARENA LAVADA DE PEÑA EN MUNICIPIO</t>
  </si>
  <si>
    <t>ARENA LAVADA DE RÍO EN MUNICIPIO</t>
  </si>
  <si>
    <t>ARENA SÍLICE</t>
  </si>
  <si>
    <t>ARO Y TAPA POZOS INSPECCIÓN EN HF LIVIANO</t>
  </si>
  <si>
    <t>ASFALTO NATURAL</t>
  </si>
  <si>
    <t>ASFALTO TIPO 190/220 200KG</t>
  </si>
  <si>
    <t>BAJANTE AMAZONAS</t>
  </si>
  <si>
    <t>BANCA EN CONCRETO CON ESPALDAR M30</t>
  </si>
  <si>
    <t>BANCA MODULAR EN CONCRETO M40</t>
  </si>
  <si>
    <t>BANDEJA 525-C, CAL 26</t>
  </si>
  <si>
    <t>BANDEJA PARA CABLE DE FIBRA</t>
  </si>
  <si>
    <t>BANDEJA PORTACABLE ACERO GALVANIZADO 30X80</t>
  </si>
  <si>
    <t>BANDEJA PORTACABLE DE 19" PARA RACK</t>
  </si>
  <si>
    <t>BARNIZ BRILLANTE EXTERIOR</t>
  </si>
  <si>
    <t>BARNIZ VITRIFLEX A BASE DE AGUA</t>
  </si>
  <si>
    <t>BARRA DE SEGURIDAD PISO PARED ACERO INOXIDABLE</t>
  </si>
  <si>
    <t>BARRERA PROTECTORA</t>
  </si>
  <si>
    <t>GL</t>
  </si>
  <si>
    <t>BASE PARA MICRÓFONO (PG 48LC)</t>
  </si>
  <si>
    <t>BENTONITA</t>
  </si>
  <si>
    <t>BIOMANTO (INCLUYE GANCHOS U)</t>
  </si>
  <si>
    <t>BISAGRA ALUMINIO EXT 2"</t>
  </si>
  <si>
    <t>BISAGRA ALUMINIO EXTERIOR 3"</t>
  </si>
  <si>
    <t>BISAGRA COMÚN 3"</t>
  </si>
  <si>
    <t>BLOQUE CONCRETO 10X20X40</t>
  </si>
  <si>
    <t>BLOQUE CONCRETO 12X20X40</t>
  </si>
  <si>
    <t>BLOQUE CONCRETO 20X20X40</t>
  </si>
  <si>
    <t>BLOQUE NO. 4</t>
  </si>
  <si>
    <t>BLOQUE NO. 5</t>
  </si>
  <si>
    <t>BOLARDO M60 CONCRETO</t>
  </si>
  <si>
    <t>BOLARDO M61 BAJO CONCRETO</t>
  </si>
  <si>
    <t>BOLARDO M62 BAJO HIERRO</t>
  </si>
  <si>
    <t>BOLARDO M63 METÁLICO</t>
  </si>
  <si>
    <t>BOLSACRETO DE 1 M3</t>
  </si>
  <si>
    <t>BOQUILLA CHORRO NIEBLA EN POLICARBONATO UL-FM</t>
  </si>
  <si>
    <t>BOQUILLA PARA JUNTAS</t>
  </si>
  <si>
    <t>BORDE CONTENEDOR DE RAÍCES A-70 (1080X120X135MM)</t>
  </si>
  <si>
    <t>BORDE SEPARADOR VERDE A-170 (1000MMX300MX812MM)</t>
  </si>
  <si>
    <t>BORDILLO PREFABRICADO A-80 (800X200X350MM)</t>
  </si>
  <si>
    <t>BOTÓN TIMBRE</t>
  </si>
  <si>
    <t>BRAZO LUMINARIA 3/4</t>
  </si>
  <si>
    <t>BROCA RANURADA TUNGSTENO DE 1 1/4"</t>
  </si>
  <si>
    <t>BROCA RANURADA TUNGSTENO DE 1"</t>
  </si>
  <si>
    <t>BROCA RANURADA TUNGSTENO DE 1/2"</t>
  </si>
  <si>
    <t>BROCA RANURADA TUNGSTENO DE 3/4"</t>
  </si>
  <si>
    <t>CABALLETE ARTICULADO INF CANALETA 43</t>
  </si>
  <si>
    <t>CABALLETE ARTICULADO INF CANALETA 90</t>
  </si>
  <si>
    <t>CABALLETE ARTICULADO INFERIOR TEJA FC</t>
  </si>
  <si>
    <t>CABALLETE ARTICULADO SUP CANALETA 43</t>
  </si>
  <si>
    <t>CABALLETE ARTICULADO SUP CANALETA 90</t>
  </si>
  <si>
    <t>CABALLETE ARTICULADO SUPERIOR TEJA FC</t>
  </si>
  <si>
    <t>CABALLETE CUBIERTA TERMOACÚSTICA 0.7X2M</t>
  </si>
  <si>
    <t>CABALLETE FIJO 20º</t>
  </si>
  <si>
    <t>CABALLETE FIJO CANALETA 43</t>
  </si>
  <si>
    <t>CABALLETE FIJO CANALETA 90</t>
  </si>
  <si>
    <t>CABLE 2XNO.6AWG - AL - ANTIFRAUDE</t>
  </si>
  <si>
    <t>CABLE 2XNO.8AWG - CU - ANTIFRAUDE</t>
  </si>
  <si>
    <t>CABLE 3XNO.4AWG + 1XNO.6 - CU - ANTIFRAUDE</t>
  </si>
  <si>
    <t>CABLE 3XNO.6AWG + 1XNO.8 - CU - ANTIFRAUDE</t>
  </si>
  <si>
    <t>CABLE 4XNO.8AWG - CU - ANTIFRAUDE</t>
  </si>
  <si>
    <t>CABLE ALUMINIO AISLADO PVC 1/0 AWG</t>
  </si>
  <si>
    <t>CABLE ALUMINIO AISLADO PVC 2/0 AWG</t>
  </si>
  <si>
    <t>CABLE BLINDADO STEREO</t>
  </si>
  <si>
    <t>CABLE COAXIAL</t>
  </si>
  <si>
    <t>CABLE CU DESNUDO N. 1/0</t>
  </si>
  <si>
    <t>CABLE FIBRA OPTICA 50/125 MULTIMODO</t>
  </si>
  <si>
    <t>CABLE NO.1/0AWG - CU - THHN/THWN-2</t>
  </si>
  <si>
    <t>CABLE NO.10AWG-CU-LH-FR-LS</t>
  </si>
  <si>
    <t>CABLE NO.12AWG(T)-CU DESNUDO</t>
  </si>
  <si>
    <t>CABLE NO.12AWG-CU-LH-FR-LS</t>
  </si>
  <si>
    <t>CABLE NO.12AWG-CU-THHN/THWN-2</t>
  </si>
  <si>
    <t>CABLE NO.2/0AWG - CU - THHN/THWN-2</t>
  </si>
  <si>
    <t>CABLE NO.2AWG - CU - THHN/THWN-2</t>
  </si>
  <si>
    <t>CABLE NO.4/0AWG - CU - THHN/THWN-2</t>
  </si>
  <si>
    <t>CABLE NO.4AWG - CU - THHN/THWN-2</t>
  </si>
  <si>
    <t>CABLE NO.6AWG - CU - THHN/THWN-2</t>
  </si>
  <si>
    <t>CABLE NO.8AWG - CU - THHN/THWN-2</t>
  </si>
  <si>
    <t>CABLE TELEFONO 10 PARES</t>
  </si>
  <si>
    <t>CABLE TELEFONO 2 PARES</t>
  </si>
  <si>
    <t>CABLE TELEFONO 20 PARES</t>
  </si>
  <si>
    <t>CABLE TELEFONO 4 PARES</t>
  </si>
  <si>
    <t>CABLE TELEFONO 40 PARES</t>
  </si>
  <si>
    <t>CAJA 30X30X10 CM</t>
  </si>
  <si>
    <t>CAJA 4X4 CONDUIT</t>
  </si>
  <si>
    <t>CAJA 60 X 60 X 14</t>
  </si>
  <si>
    <t>CAJA GALVANIZADA 5800</t>
  </si>
  <si>
    <t>CAJA OCTAGONAL</t>
  </si>
  <si>
    <t>CAJILLA GABINETE TIPO III 0.77X0.99X0.24, LÁMINA COLD ROLLED</t>
  </si>
  <si>
    <t>CAL</t>
  </si>
  <si>
    <t>CANAL 63 MM CAL. 20</t>
  </si>
  <si>
    <t>CANAL 92 MM CAL. 20</t>
  </si>
  <si>
    <t>CANAL B 6X2.44 CAL. 26</t>
  </si>
  <si>
    <t>CANAL B 9X2.44 CAL. 26</t>
  </si>
  <si>
    <t>CANALETA 43 FIBROCEMENTO X 6.0</t>
  </si>
  <si>
    <t>CANALETA 90 LAMINA GALVANIZADA CAL 24</t>
  </si>
  <si>
    <t>CANALETA 90 X 6.0</t>
  </si>
  <si>
    <t>CANALETA PLÁSTICA 60MM X 40MM CON DIVISIÓN</t>
  </si>
  <si>
    <t>CANASTILLA PARA LAVAPLATOS 4"</t>
  </si>
  <si>
    <t>CANCHA BALONCESTO TUBO A.N. TIPO PESADO 2 " RODACHIN (PAR)</t>
  </si>
  <si>
    <t>CANCHA BALONCESTO TUBO A.N. TIPO PESADO 2" ANCLAR (PAR)</t>
  </si>
  <si>
    <t>CANCHA MICROFUTBOL TUBO A. N TIPO PESADO 2" (PAR)</t>
  </si>
  <si>
    <t>CANCHA MINI FÚTBOL Y/O MINIBALONCESTO (PAR)</t>
  </si>
  <si>
    <t>CANCHA MÚLT. TUBO A.N. TIPO PESADO 2" TABLERO ACRÍLICO (PAR)</t>
  </si>
  <si>
    <t>CANECA EN MALLA METÁLICA M-120</t>
  </si>
  <si>
    <t>CAOLIN</t>
  </si>
  <si>
    <t>BT</t>
  </si>
  <si>
    <t>CARBURO Nº 2</t>
  </si>
  <si>
    <t>CARGA FULMINANTE FUERTE + CLAVO 5/16" B. VEL. 1"</t>
  </si>
  <si>
    <t>CAUCHO GRANULADO</t>
  </si>
  <si>
    <t>CAÑUELA PREFABRICADA REF. A-120 (800X300X225MM)</t>
  </si>
  <si>
    <t>CEDRO MACHO PIEZA 3.0</t>
  </si>
  <si>
    <t>CELOSÍA EN ALUMINIO</t>
  </si>
  <si>
    <t>CEMENTO BLANCO</t>
  </si>
  <si>
    <t>CEMENTO GRIS</t>
  </si>
  <si>
    <t>CERCO ORDINARIO 3 M</t>
  </si>
  <si>
    <t>CERRADURA 987 DE SOBREPONER YALE</t>
  </si>
  <si>
    <t>CERRADURA POMO CLÁSICO ALCOBA</t>
  </si>
  <si>
    <t>CERRADURA POMO CLÁSICO BAÑO</t>
  </si>
  <si>
    <t>CERRADURA POMO CLÁSICO ENTRADA</t>
  </si>
  <si>
    <t>CERROJO DOBLE YALE</t>
  </si>
  <si>
    <t>CERÁMICA 40X40, TRÁFICO 5</t>
  </si>
  <si>
    <t>CERÁMICA BLANCO 20X20 CALIDAD PRIMERA</t>
  </si>
  <si>
    <t>CERÁMICA PLANA BLANCO 30X60CM</t>
  </si>
  <si>
    <t>CHAZO MADERA 0.04X0.04</t>
  </si>
  <si>
    <t>CHAZO MADERA 10X10</t>
  </si>
  <si>
    <t>CHAZO PLÁSTICO 1/4"</t>
  </si>
  <si>
    <t>CHAZO PLÁSTICO 1/8"</t>
  </si>
  <si>
    <t>CHAZOS PARA CARPINTERIA EN MADERA</t>
  </si>
  <si>
    <t>CHEQUE RED WHITE 1/2"</t>
  </si>
  <si>
    <t>CHEQUE RED WHITE 3/4"</t>
  </si>
  <si>
    <t>CIELO RASO DE PVC E=7MM</t>
  </si>
  <si>
    <t>CINTA AISLANTE NEGRA 18 MTS</t>
  </si>
  <si>
    <t>CINTA DE PAPEL SUPERCINTA 250</t>
  </si>
  <si>
    <t>RL</t>
  </si>
  <si>
    <t>CINTA EN FIBRA DE VIDRIO DE 50 MM, 90M</t>
  </si>
  <si>
    <t>CINTA METÁLICA</t>
  </si>
  <si>
    <t>CINTA TEFLÓN 10 M 1/2"</t>
  </si>
  <si>
    <t>CINTILLA DE POLIURETANO</t>
  </si>
  <si>
    <t>CLAVO ALTA VELOCIDAD 1/4"X2"</t>
  </si>
  <si>
    <t>CODO 45 BAJANTE AMAZONAS</t>
  </si>
  <si>
    <t>CODO 90 1/4 CXC SANITARIO 2"</t>
  </si>
  <si>
    <t>CODO 90 1/4 CXC SANITARIO 3"</t>
  </si>
  <si>
    <t>CODO 90 1/4 CXC SANITARIO 4"</t>
  </si>
  <si>
    <t>CODO 90 1/4 CXC SANITARIO 6"</t>
  </si>
  <si>
    <t>CODO 90 COBRE 1"</t>
  </si>
  <si>
    <t>CODO 90 COBRE 1/2"</t>
  </si>
  <si>
    <t>CODO 90 COBRE 3/4"</t>
  </si>
  <si>
    <t>CODO 90 CPVC 1/2"</t>
  </si>
  <si>
    <t>CODO 90 CPVC 3/4"</t>
  </si>
  <si>
    <t>CODO 90 D 3" ALL</t>
  </si>
  <si>
    <t>CODO 90 D 4" ALL</t>
  </si>
  <si>
    <t>CODO 90 PVC-P 1 1/2"</t>
  </si>
  <si>
    <t>CODO 90 PVC-P 1"</t>
  </si>
  <si>
    <t>CODO 90 PVC-P 1/2"</t>
  </si>
  <si>
    <t>CODO 90 PVC-P 2 1/2"</t>
  </si>
  <si>
    <t>CODO 90 PVC-P 2"</t>
  </si>
  <si>
    <t>CODO 90 PVC-P 3/4"</t>
  </si>
  <si>
    <t>CODO ACERO NEGRO 1 1/2" 200 PSI ROSCAR</t>
  </si>
  <si>
    <t>CODO ACERO NEGRO 1" 200 PSI ROSCAR</t>
  </si>
  <si>
    <t>CODO ACERO NEGRO 2" 200 PSI ROSCAR</t>
  </si>
  <si>
    <t>CODO GALVANIZADO 1"</t>
  </si>
  <si>
    <t>CODO GALVANIZADO 1/2"</t>
  </si>
  <si>
    <t>CODO GALVANIZADO 3/4"</t>
  </si>
  <si>
    <t>CODO HIERRO DUCTIL RANURADO 2 1/2"</t>
  </si>
  <si>
    <t>CODO HIERRO DUCTIL RANURADO 2"</t>
  </si>
  <si>
    <t>CODO HIERRO DUCTIL RANURADO 3"</t>
  </si>
  <si>
    <t>CODO HIERRO DUCTIL RANURADO 4"</t>
  </si>
  <si>
    <t>CODO TERMOFUSIÓN 1"</t>
  </si>
  <si>
    <t>CODO TERMOFUSIÓN 1/2"</t>
  </si>
  <si>
    <t>CODO TERMOFUSIÓN 3/4"</t>
  </si>
  <si>
    <t>COLOR MINERAL</t>
  </si>
  <si>
    <t>CONCRETO 1500 PSI</t>
  </si>
  <si>
    <t>CONCRETO 2000 PSI</t>
  </si>
  <si>
    <t>CONCRETO 2500 PSI</t>
  </si>
  <si>
    <t>CONCRETO 3000 PSI</t>
  </si>
  <si>
    <t>CONCRETO 3500 PSI</t>
  </si>
  <si>
    <t>CONCRETO 3500 PSI (ANILLOS)</t>
  </si>
  <si>
    <t>CONCRETO 4000 PSI</t>
  </si>
  <si>
    <t>CONCRETO GROUTING 3000 PSI</t>
  </si>
  <si>
    <t>CONCRETO TREMIE CORRIENTE 3000 PSI</t>
  </si>
  <si>
    <t>CONECTOR CRISTAL 8MM</t>
  </si>
  <si>
    <t>CONECTOR EMT GALVANIZADO 1"</t>
  </si>
  <si>
    <t>CONECTOR EMT GALVANIZADO 1/2"</t>
  </si>
  <si>
    <t>CONECTOR EMT GALVANIZADO 3/4"</t>
  </si>
  <si>
    <t>CONOS DE SEÑALIZACIÓN H=1M</t>
  </si>
  <si>
    <t>CORDEL POLIPROPILENO</t>
  </si>
  <si>
    <t>CORDON DETONANTE</t>
  </si>
  <si>
    <t>CORNISA 16 (CORTINERO)</t>
  </si>
  <si>
    <t>COUPLING FLEXIBLE HIERRO DUCTIL RANURADO 2 1/2"</t>
  </si>
  <si>
    <t>COUPLING FLEXIBLE HIERRO DUCTIL RANURADO 2"</t>
  </si>
  <si>
    <t>COUPLING FLEXIBLE HIERRO DUCTIL RANURADO 3"</t>
  </si>
  <si>
    <t>COUPLING FLEXIBLE HIERRO DUCTIL RANURADO 4"</t>
  </si>
  <si>
    <t>CUBIERTA 525-C SANDWICH, CAL 26</t>
  </si>
  <si>
    <t>CUBIERTA SENCILLA 500-C, CAL 26</t>
  </si>
  <si>
    <t>CURVA CON PVC 1 X90</t>
  </si>
  <si>
    <t>CURVA EMT GALVANIZADO 1"</t>
  </si>
  <si>
    <t>CURVA EMT GALVANIZADO 1/2"</t>
  </si>
  <si>
    <t>CURVA EMT GALVANIZADO 3/4"</t>
  </si>
  <si>
    <t>CURVA PVC 1"</t>
  </si>
  <si>
    <t>CURVA PVC 1/2"</t>
  </si>
  <si>
    <t>CÁMARA CCTV (CHIP SONY 36 LED 420 LINEAS)</t>
  </si>
  <si>
    <t>DEFENSAS METÁLICAS (3.81 M)</t>
  </si>
  <si>
    <t>DEMOLICIÓN LADRILLO TOLETE</t>
  </si>
  <si>
    <t>DERECHO A BOTADERO</t>
  </si>
  <si>
    <t>DERECHO DE BOTADERO</t>
  </si>
  <si>
    <t>DETERGENTE EN POLVO</t>
  </si>
  <si>
    <t>DETONADOR NO. 08</t>
  </si>
  <si>
    <t>DILATACIÓN EN BRONCE</t>
  </si>
  <si>
    <t>DISCO DIAMANTADO 7" SEGMENTADO</t>
  </si>
  <si>
    <t>DISOLVENTE THINNER</t>
  </si>
  <si>
    <t>DISPENSADOR DE JABON LIQUIDO ACERO INOXIDABLE 18X11CM</t>
  </si>
  <si>
    <t>DISPENSADOR DE PAPEL HIGIENICO ACERO INOXIDABLE DIAM= 26CM</t>
  </si>
  <si>
    <t>DIVISIÓN BAÑO ACERO INOXIDABLE (INCLUYE ACCESORIOS PASADORES Y PUERTAS)</t>
  </si>
  <si>
    <t>DIVISIÓN BAÑO ALUMINIO Y ACRÍLICO H= 1.80</t>
  </si>
  <si>
    <t>DOMO ACRÍLICO 60X60</t>
  </si>
  <si>
    <t>DUCHA MEZCLADORA SIN SALIDA A BAÑERA</t>
  </si>
  <si>
    <t>DUCHA SENCILLA</t>
  </si>
  <si>
    <t>DUCTO ELÉCTRICO LIVIANO 4"</t>
  </si>
  <si>
    <t>DUCTOS PARA TENSIONAMIENTO</t>
  </si>
  <si>
    <t>DURMIENTE ORDINARIO</t>
  </si>
  <si>
    <t>ELEVADOR 1/2" IPS</t>
  </si>
  <si>
    <t>EMULSIÓN ASFÁLTICA</t>
  </si>
  <si>
    <t>EMULSIÓN CRR-1</t>
  </si>
  <si>
    <t>EMULSIÓN CRR-2</t>
  </si>
  <si>
    <t>EQUIPOS DE GIMNASIOS EXTERIORES BIOSALUDABLES - CAMINADORA ELIPTICA - EQUIPO ESALDA BRAZOS ALTO</t>
  </si>
  <si>
    <t>ESGRAFIADO GRANIPLAST</t>
  </si>
  <si>
    <t>ESMALTE BLANCO MATE</t>
  </si>
  <si>
    <t>ESMALTE SINTÉTICO</t>
  </si>
  <si>
    <t>ESPEJO BISELADO INCOLORO 4 MM</t>
  </si>
  <si>
    <t>ESPEJO INCOLORO 3MM SIN BICELAR</t>
  </si>
  <si>
    <t>ESTABILIZANTE QUIMICO IONICO</t>
  </si>
  <si>
    <t>ESTACA DE MADERA</t>
  </si>
  <si>
    <t>ESTACÓN DE MADERA INMUNIZADA 2.5M</t>
  </si>
  <si>
    <t>ESTERILLA DE GUADUA</t>
  </si>
  <si>
    <t>ESTOPA</t>
  </si>
  <si>
    <t>LB</t>
  </si>
  <si>
    <t>ESTOPEROL DE 10X3 CM</t>
  </si>
  <si>
    <t>ESTRUCTURA DE PASO 200</t>
  </si>
  <si>
    <t>ESTRUCTURA IPE - HEA</t>
  </si>
  <si>
    <t>EXTINTOR DE POLVO QUÍMICO ABC, CAPACIDAD 10 LB</t>
  </si>
  <si>
    <t>FACHADA EN PANEL LAMINA MICRO PERFORADA - PINTADO UNA CARA</t>
  </si>
  <si>
    <t>FAROL COLONIAL CON POSTE DE 3 MTS X 2 1/2'', KIT DE SODIO DE 150W</t>
  </si>
  <si>
    <t>FIBERGLASS DURACUSTIC 5/8" 1.22X0.61</t>
  </si>
  <si>
    <t>FORMALETA SUMIDEROS</t>
  </si>
  <si>
    <t>FUNDENTE</t>
  </si>
  <si>
    <t>FUSIBLE AÉREO</t>
  </si>
  <si>
    <t>GANCHO DE FIJACION TEJA ESPAÑOLA</t>
  </si>
  <si>
    <t>GANCHO GALVANIZADO</t>
  </si>
  <si>
    <t>GANCHO GALVANIZADO PARA MADERA</t>
  </si>
  <si>
    <t>GANCHO TEJA</t>
  </si>
  <si>
    <t>GANCHO TIPO CLIP</t>
  </si>
  <si>
    <t>GAS PROPANO</t>
  </si>
  <si>
    <t>GEODREN H = 1.0 D = 100 MM</t>
  </si>
  <si>
    <t>GEODREN H = 2.0 D = 100 MM</t>
  </si>
  <si>
    <t>GEOMALLA BIAXIAL DE REFUERZO (RESISIT. ÚLT. 25 KN)</t>
  </si>
  <si>
    <t>GEOMALLA BIAXIAL DE REFUERZO BX-50</t>
  </si>
  <si>
    <t>GEOMALLA BIAXIAL DE REFUERZO BX-75</t>
  </si>
  <si>
    <t>GEOMALLA UNIAXIAL DE REFUERZO (RESISIT. ÚLT. 100 KN)</t>
  </si>
  <si>
    <t>GEOMALLA UNIAXIAL DE REFUERZO (RESISIT. ÚLT. 165 KN)</t>
  </si>
  <si>
    <t>GEOTEXTIL ESTABI FILTRO SEPARACION NT 1800</t>
  </si>
  <si>
    <t>GEOTEXTIL ESTABI FILTRO SEPARACIÓN NT 2000</t>
  </si>
  <si>
    <t>GEOTEXTIL ESTABI FILTRO SEPARACIÓN NT 2500</t>
  </si>
  <si>
    <t>GEOTEXTIL ESTABI FILTRO SEPARACIÓN T 1400</t>
  </si>
  <si>
    <t>GEOTEXTIL ESTABI FILTRO SEPARACIÓN T 1700</t>
  </si>
  <si>
    <t>GEOTEXTIL ESTABI FILTRO SEPARACIÓN T 2100</t>
  </si>
  <si>
    <t>GEOTEXTIL ESTABI FILTRO Y SEPARACIÓN T 2400</t>
  </si>
  <si>
    <t>GEOTEXTIL ESTABI FILTRO Y SEPARACIÓN TR 4000</t>
  </si>
  <si>
    <t>GRAMA</t>
  </si>
  <si>
    <t>GRAMA DEPORTIVA</t>
  </si>
  <si>
    <t>GRAMA SINTÉTICA</t>
  </si>
  <si>
    <t>GRANITO</t>
  </si>
  <si>
    <t>GRAPA INDUSTRIAL</t>
  </si>
  <si>
    <t>GRAVILLA DE 1/2" EN MUNICIPIO</t>
  </si>
  <si>
    <t>GRAVILLA DE RÍO EN MUNICIPIO</t>
  </si>
  <si>
    <t>GRIFERÍA LAVAPLATOS PISCIS 8" O SIMILAR</t>
  </si>
  <si>
    <t>GUADUA 6M</t>
  </si>
  <si>
    <t>GUARDAESCOBA CEDRO BLANCO 8 CM</t>
  </si>
  <si>
    <t>GUARDAESCOBA EN SAPAN 8 CM</t>
  </si>
  <si>
    <t>GUARDAESCOBA PINO CARIBE 7 CM</t>
  </si>
  <si>
    <t>GUARDAESCOBA PVC CARAMELO 8 CM</t>
  </si>
  <si>
    <t>GUARDAESCOBA PVC CEDRO 8 CM</t>
  </si>
  <si>
    <t>HIERRO CUADRADO 1/2" X 6M</t>
  </si>
  <si>
    <t>HILO 100% POLIÉSTER PARA COSTURA GEOTEXTIL</t>
  </si>
  <si>
    <t>HILO ROJO</t>
  </si>
  <si>
    <t>HOJA PUERTA ENTABLERADA MADECOR (0.76-1.0)</t>
  </si>
  <si>
    <t>HOJA PUERTA ENTABLERADA TABLEX (0.76-1.0)</t>
  </si>
  <si>
    <t>HOJA PUERTA ENTAMBORADA TRIPLEX TABLEX</t>
  </si>
  <si>
    <t>IGAS GRIS</t>
  </si>
  <si>
    <t>INDUGEL PLUS AP</t>
  </si>
  <si>
    <t>INICIADOR (PENTOFLEX)</t>
  </si>
  <si>
    <t>INTERRUPTOR CONMUTABLE DOBLE</t>
  </si>
  <si>
    <t>INTERRUPTOR CONMUTABLE DOBLE 10A - 250V</t>
  </si>
  <si>
    <t>INTERRUPTOR CONMUTABLE SENCILLO 10A - 250V</t>
  </si>
  <si>
    <t>INTERRUPTOR CONMUTABLE TRIPLE 10A - 250V</t>
  </si>
  <si>
    <t>INTERRUPTOR DOBLE</t>
  </si>
  <si>
    <t>INTERRUPTOR DOBLE 10A - 250V</t>
  </si>
  <si>
    <t>INTERRUPTOR SENCILLO 10A - 250V</t>
  </si>
  <si>
    <t>INTERRUPTOR TERMOMAGNÉTICO ENCHUFABLE - MONOPOLAR 20A - 30A - 10KA - 120/240V</t>
  </si>
  <si>
    <t>INTERRUPTOR TERMOMAGNÉTICO ENCHUFABLE - MONOPOLAR 40A - 50A - 10KA - 120/240V</t>
  </si>
  <si>
    <t>INTERRUPTOR TERMOMAGNÉTICO ENCHUFABLE - TRIPOLAR 20A - 30A - 40A - 10KA - 120/240V</t>
  </si>
  <si>
    <t>INTERRUPTOR TERMOMAGNÉTICO ENCHUFABLE - TRIPOLAR 50A - 60A - 10KA - 120/240V</t>
  </si>
  <si>
    <t>INTERRUPTOR TERMOMAGNÉTICO INDUSTRIAL (MCCB) - TRIPOLAR 125A - 150A - 25KA - 240V</t>
  </si>
  <si>
    <t>INTERRUPTOR TERMOMAGNÉTICO INDUSTRIAL (MCCB) - TRIPOLAR 125A - 150A - 50KA - 240V</t>
  </si>
  <si>
    <t>INTERRUPTOR TERMOMAGNÉTICO INDUSTRIAL (MCCB) - TRIPOLAR 30A - 40A - 25KA - 240V</t>
  </si>
  <si>
    <t>INTERRUPTOR TERMOMAGNÉTICO INDUSTRIAL (MCCB) - TRIPOLAR 30A - 40A - 50KA - 240V</t>
  </si>
  <si>
    <t>INTERRUPTOR TERMOMAGNÉTICO INDUSTRIAL (MCCB) - TRIPOLAR 50A - 60A - 25KA - 240V</t>
  </si>
  <si>
    <t>INTERRUPTOR TERMOMAGNÉTICO INDUSTRIAL (MCCB) - TRIPOLAR 80A - 100A - 25KA - 240V</t>
  </si>
  <si>
    <t>INTERRUPTOR TERMOMAGNÉTICO INDUSTRIAL (MCCB) - TRIPOLAR 80A - 100A - 50KA - 240V</t>
  </si>
  <si>
    <t>INTERRUPTOR TRIPLE 10A - 250V</t>
  </si>
  <si>
    <t>JABONERA GRANDE ALLEGRO O SIMILAR</t>
  </si>
  <si>
    <t>JUEGO BOQUILLAS 1 1/2"</t>
  </si>
  <si>
    <t>JUEGO BOQUILLAS 1"</t>
  </si>
  <si>
    <t>JUEGO INCRUSTACIONES COMPLETO</t>
  </si>
  <si>
    <t>KIT ADAPTADOR LC PARA BANDEJA</t>
  </si>
  <si>
    <t>KIT GENERACIÓN FOTOVOLTAICA 248KWH/MES - 2,2KW - OFF GRID - INCLUYE: PANELES SOLARES FV - INVERSOR - BATERÍAS LITIO</t>
  </si>
  <si>
    <t>KIT GENERACIÓN FOTOVOLTAICA 305KWH - 5,0KW - OFF GRID - INCLUYE: PANELES SOLARES FV - INVERSOR - BATERÍAS LITIO</t>
  </si>
  <si>
    <t>KIT GENERACIÓN FOTOVOLTAICA 407KWH - 5,0KW - OFF GRID - INCLUYE: PANELES SOLARES FV - INVERSOR - BATERÍAS LITIO</t>
  </si>
  <si>
    <t>LADRILLO PORTANTE PRENSADO</t>
  </si>
  <si>
    <t>LADRILLO PRENSADO MACIZO</t>
  </si>
  <si>
    <t>LADRILLO REJILLA</t>
  </si>
  <si>
    <t>LADRILLO TOLETE COMÚN</t>
  </si>
  <si>
    <t>LADRILLO TOLETE RECOCIDO</t>
  </si>
  <si>
    <t>LAMINA GALVANIZADA CAL.22 1.20 X 2.40</t>
  </si>
  <si>
    <t>LAVAMANOS AQUAJET</t>
  </si>
  <si>
    <t>LAVAMANOS DE COLGAR INCLUYE GRIFERÍA</t>
  </si>
  <si>
    <t>LAVAMANOS DE EMPOTRAR INCLUYE GRIFERÍA</t>
  </si>
  <si>
    <t>LAVAMANOS PEDESTAL INCLUYE GRIFERÍA</t>
  </si>
  <si>
    <t>LAVAPLATOS ACERO 120 X 60 CM</t>
  </si>
  <si>
    <t>LAVAPLATOS ACERO 45 X 49 CM</t>
  </si>
  <si>
    <t>LECHADA PARA DUCTOS</t>
  </si>
  <si>
    <t>LIJA DE AGUA 150 SUPER</t>
  </si>
  <si>
    <t>LIJA DE AGUA 965 SUPER</t>
  </si>
  <si>
    <t>LIMPIADOR PVC 1/4</t>
  </si>
  <si>
    <t>LISTON MH PINO CIPRES</t>
  </si>
  <si>
    <t>LISTÓN M.H. PINO ROMERÓN</t>
  </si>
  <si>
    <t>LISTÓN ORDINARIO</t>
  </si>
  <si>
    <t>LLAVE MANGUERA CROMADA</t>
  </si>
  <si>
    <t>LLAVE SPANER CROMADA DOS SERVICIOS 2 1/2" Y 1 1/2"</t>
  </si>
  <si>
    <t>LONA PLÁSTICA PARA CASETÓN</t>
  </si>
  <si>
    <t>LOSETA PREFABRICADA A-40 (600X200X60MM)</t>
  </si>
  <si>
    <t>LOSETA PREFABRICADA A-60 (400X200X60MM)</t>
  </si>
  <si>
    <t>LUBRICANTE</t>
  </si>
  <si>
    <t>GR</t>
  </si>
  <si>
    <t>LUBRICANTE PVC 500 GRAMOS</t>
  </si>
  <si>
    <t>LUMINARIA LED - 18W - 4000K/6000K - IP65 - IK08 - 120V - HERMÉTICA - 60CMX8CM</t>
  </si>
  <si>
    <t>LUMINARIA LED - 36W - 4000K/6000K - IP65 - IK08 - 120V - HERMÉTICA - 120CMX10CM</t>
  </si>
  <si>
    <t>LUMINARIA LED - 40W - 4000K/6000K - IP65 - IK08 - INTEGRADA CON SISTEMA SOLAR - PANEL FV MONOCRISTALINO - BATERÍA DE</t>
  </si>
  <si>
    <t>LUMINARIA LED - 50W - 4000K/6000K - IP65 - IK08 - 120V - HERMÉTICA - 150CMX10CM</t>
  </si>
  <si>
    <t>LUMINARIA LED - 50W - 4000K/6000K - IP65 - IK08 - INTEGRADA CON SISTEMA SOLAR - PANEL FV MONOCRISTALINO - BATERÍA DE</t>
  </si>
  <si>
    <t>LUMINARIA LED LINEAL - 40W - 4000K/6000K - IP20 - 120V - DE SUSPENDER 120CMX4CM</t>
  </si>
  <si>
    <t>LUMINARIA PANEL LED CUADRADA - 32W - 40W - 4000K/6000K - IP20 - 120V - DE INCRUSTAR 60CMX60CM</t>
  </si>
  <si>
    <t>LUMINARIA PANEL LED RECTANGULAR - 40W - 4000K/6000K - IP20 - 120V - DE INCRUSTAR 120CMX30CM</t>
  </si>
  <si>
    <t>LUMINARIA PANEL LED REDONDO - 12W - 4000K/6000K - IP20 - 120V - DE INCRUSTAR 17CMX3CM</t>
  </si>
  <si>
    <t>LUMINARIA PANEL LED REDONDO - 12W - 4000K/6000K - IP20 - 120V - DE SOBREPONER 17CMX3CM</t>
  </si>
  <si>
    <t>LUMINARIA PANEL LED REDONDO - 18W - 4000K/6000K - IP20 - 120V - DE INCRUSTAR 22CMX3CM</t>
  </si>
  <si>
    <t>LUMINARIA PANEL LED REDONDO - 18W - 4000K/6000K - IP20 - 120V - DE SOBREPONER 22CMX3CM</t>
  </si>
  <si>
    <t>LUMINARIA PANEL LED REDONDO - 24W - 4000K/6000K - IP20 - 120V - DE INCRUSTAR 30CMX3CM</t>
  </si>
  <si>
    <t>LUMINARIA PANEL LED REDONDO - 24W - 4000K/6000K - IP20 - 120V - DE SOBREPONER 30CMX3CM</t>
  </si>
  <si>
    <t>LUMINARIA SODIO 150W</t>
  </si>
  <si>
    <t>LUMINARIA SODIO 70W</t>
  </si>
  <si>
    <t>LÁMINA COLD ROLLED CAL 16 1.22X2.44</t>
  </si>
  <si>
    <t>LÁMINA COLD ROLLED CAL. 18 1.0 X 2.0</t>
  </si>
  <si>
    <t>LÁMINA CR</t>
  </si>
  <si>
    <t>LÁMINA DRYWALL 1/2" SUPERPLACA</t>
  </si>
  <si>
    <t>LÁMINA DRYWALL 1/2" SUPERPLACA 1.22X2.44</t>
  </si>
  <si>
    <t>LÁMINA GALVANIZADA CAL.22 1.20 X 2.40</t>
  </si>
  <si>
    <t>LÁMINA ICOPOR 1 CM</t>
  </si>
  <si>
    <t>LM</t>
  </si>
  <si>
    <t>LÁMINA POLICARBONATO TRANSPARENTE ALVEOLAR DE 8 MM</t>
  </si>
  <si>
    <t>LÁMINA SUPERBOARD 8MM</t>
  </si>
  <si>
    <t>LÁMPARA 2 X 32</t>
  </si>
  <si>
    <t>LÁMPARA 2 X 48</t>
  </si>
  <si>
    <t>LÁMPARA TIPO TORTUGA 60V</t>
  </si>
  <si>
    <t>MADERA ROLLIZA D = 0.15M</t>
  </si>
  <si>
    <t>MALLA CON VENA 0.50X2.0</t>
  </si>
  <si>
    <t>MALLA CON VENA 0.60X2.0</t>
  </si>
  <si>
    <t>MALLA ELECTROSOLDADA</t>
  </si>
  <si>
    <t>MALLA ESLABONADA CAL. 10</t>
  </si>
  <si>
    <t>MALLA GAVIÓN TRIPLE TORSIÓN CAL. 13</t>
  </si>
  <si>
    <t>MALLA GAVIÓN TRIPLE TORSIÓN CAL. 13 RECUBRIMIENTO EN PVC</t>
  </si>
  <si>
    <t>MANGUERA PARA LAVAPLATOS 1/2 X 1/2"</t>
  </si>
  <si>
    <t>MANIJA PARA VENTANA</t>
  </si>
  <si>
    <t>MARCACIÓN FIBRA</t>
  </si>
  <si>
    <t>MARCACIÓN TÉRMICA O EN ACRÍLICO</t>
  </si>
  <si>
    <t>MARCO Y TAPA PARA CAJA DE INSPECCIÓN CS274</t>
  </si>
  <si>
    <t>MARCO Y TAPA PARA CAJA DE INSPECCIÓN DOBLE CS276</t>
  </si>
  <si>
    <t>MARCO Y TAPA PARA CAJA DE INSPECCIÓN SENCILLA CS275</t>
  </si>
  <si>
    <t>MARCO Y TAPA PARA CAJA DE INSPECCIÓN VEHICULAR CS280</t>
  </si>
  <si>
    <t>MARMOLINA</t>
  </si>
  <si>
    <t>MASILLA SUPERMÁSTICO 5GLN</t>
  </si>
  <si>
    <t>MATERIAL DE AFIRMADO</t>
  </si>
  <si>
    <t>MECHA LENTA</t>
  </si>
  <si>
    <t>MEDIA CAÑA CHINGALE LISA</t>
  </si>
  <si>
    <t>MEDIA CAÑA EN GRANITO</t>
  </si>
  <si>
    <t>MEDIDOR DE CONSUMO DE GAS NATURAL 2.5M3</t>
  </si>
  <si>
    <t>MERULEX I.F.A TRANSPARENTE</t>
  </si>
  <si>
    <t>METALDECK 2" CAL 22</t>
  </si>
  <si>
    <t>METALDECK 3" CAL 22</t>
  </si>
  <si>
    <t>MEZCLA ASFÁLTICA MDC-10</t>
  </si>
  <si>
    <t>MEZCLA ASFÁLTICA MDC-19</t>
  </si>
  <si>
    <t>MEZCLA ASFÁLTICA MDC-25</t>
  </si>
  <si>
    <t>MICROESFERAS REFLECTIVAS</t>
  </si>
  <si>
    <t>MICRÓFONO SHURE (PG 48LC)</t>
  </si>
  <si>
    <t>MOJÓN EN CONCRETO</t>
  </si>
  <si>
    <t>MORTERO 1:3 ELABORADO EN OBRA</t>
  </si>
  <si>
    <t>MORTERO 1:3 IMPERMEABILIZADO ELABORADO EN OBRA</t>
  </si>
  <si>
    <t>MORTERO 1:4 ELABORADO EN OBRA</t>
  </si>
  <si>
    <t>MORTERO 1:5 ELABORADO EN OBRA</t>
  </si>
  <si>
    <t>MORTERO 2500 PSI ELABORADO EN OBRA</t>
  </si>
  <si>
    <t>MORTERO 3000 PSI ELABORADO EN OBRA</t>
  </si>
  <si>
    <t>MUEBLE RACK 2'X24" (ABIERTO)</t>
  </si>
  <si>
    <t>MUEBLE RACK 3'X24" (ABIERTO)</t>
  </si>
  <si>
    <t>MUEBLE RACK 5'X24" (ABIERTO)</t>
  </si>
  <si>
    <t>MUEBLE RACK 7'X24" (ABIERTO)</t>
  </si>
  <si>
    <t>MURO TOLETE COMÚN E=0.12 M</t>
  </si>
  <si>
    <t>NEOPRENO 35CM X 45CM X 5CM DUREZA 60</t>
  </si>
  <si>
    <t>NIPLE EN BRONCE CON TUERCA GIRATORIA DE 2 1/2" ACABADO BRILLANTE</t>
  </si>
  <si>
    <t>ORINAL DE LLAVE INCLUYE GRIFERÍA</t>
  </si>
  <si>
    <t>ORINAL GRANDE FLUXÓMETRO INCLUYE GRIFERÍA</t>
  </si>
  <si>
    <t>ORINAL INFANTIL INCLUYE GRIFERÍA</t>
  </si>
  <si>
    <t>OXIGENO INDUSTRIAL</t>
  </si>
  <si>
    <t>PANEL CELOSCREEN PERFORADO 110-M1</t>
  </si>
  <si>
    <t>PANEL CELOSIA C-23 PERFORADO</t>
  </si>
  <si>
    <t>PANEL CONTEMPORANEO C.656 H=2,40 MTS X 2,5 MTS</t>
  </si>
  <si>
    <t>PANEL DE 6 ACOPLEX DUPLEX</t>
  </si>
  <si>
    <t>PANEL DEACERO H= 2.00 MTS X 2.50 MTS</t>
  </si>
  <si>
    <t>PARAL 63 MM CAL. 26</t>
  </si>
  <si>
    <t>PARAL 92 MM CAL. 26</t>
  </si>
  <si>
    <t>PARAL B 6X2.44 CAL. 26</t>
  </si>
  <si>
    <t>PARAL B 9X2.44 CAL. 26</t>
  </si>
  <si>
    <t>PARAL TELESCÓPICO 2.2 M</t>
  </si>
  <si>
    <t>PARLANTE AMBIENTAL 6 1/2"</t>
  </si>
  <si>
    <t>PATCH CORD 2M CAT 6A (SUR LINK)</t>
  </si>
  <si>
    <t>PATCH CORD 5M CAT 6A (SUR LINK)</t>
  </si>
  <si>
    <t>PATCH PANEL 24 PUNTOS 6A (SUR LINK)</t>
  </si>
  <si>
    <t>PATCH PANEL 48 PUNTOS 6A (SUR LINK)</t>
  </si>
  <si>
    <t>PEGACOR BLANCO</t>
  </si>
  <si>
    <t>PEGANTE COLBÓN</t>
  </si>
  <si>
    <t>PERFIL OMEGA METÁLICO 63 MM X 3,05 M</t>
  </si>
  <si>
    <t>PERFIL PTS 40 X 40 CALIBRE 14</t>
  </si>
  <si>
    <t>PERMA GLASS 6 FIBERGLASS</t>
  </si>
  <si>
    <t>PERNO 1/2" ALT. VEL. 1 3/4"</t>
  </si>
  <si>
    <t>PERNO 1/4 X 2</t>
  </si>
  <si>
    <t>PERNO EXPANSIVO TIPO CAMISA 1/2" X 3"</t>
  </si>
  <si>
    <t>PERNOS ESTRUCTURA METÁLICA</t>
  </si>
  <si>
    <t>PILOTE DE MADERA INMUNIZADA D=20 CM L=6M</t>
  </si>
  <si>
    <t>PINTURA 1 GALÓN ALTA ASEPSIA PVP ESPECIAL</t>
  </si>
  <si>
    <t>PINTURA RECUBRIMIENTO CAMPOS DEPORTIVOS</t>
  </si>
  <si>
    <t>PINTURA TIPO TRÁFICO</t>
  </si>
  <si>
    <t>PIRLÁN ALUMINIO DORADO</t>
  </si>
  <si>
    <t>PISO CAUCHO RECICL 3CM (EPDM 1CM+SBR 2CM)</t>
  </si>
  <si>
    <t>PISO VINILICO EN ROLLO, CAPA DE USO 0.7 MICRAS E=2MM</t>
  </si>
  <si>
    <t>PLACA EN BRONCE DE INYECCIÓN COLUMNA ACABADO BRILLANTE</t>
  </si>
  <si>
    <t>PLACA IDENTIFICACIÓN 2X1 CM</t>
  </si>
  <si>
    <t>PLANCHÓN ORDINARIO</t>
  </si>
  <si>
    <t>PLANTA DE EMERGENCIA - 30KVA (STAND-BY) - 208/120V - 60HZ - CABINADA</t>
  </si>
  <si>
    <t>PLANTA DE EMERGENCIA - 45KVA (STAND-BY) - 208/120V - 60HZ - CABINADA</t>
  </si>
  <si>
    <t>PLANTA DE EMERGENCIA - 75KVA (STAND-BY) - 208/120V - 60HZ - CABINADA</t>
  </si>
  <si>
    <t>PLAQUETA E= 4 CM</t>
  </si>
  <si>
    <t>PLATINA HIERRO 1 1/4 X 1/4</t>
  </si>
  <si>
    <t>PLATINA HIERRO 1 1/4" X 1/8"</t>
  </si>
  <si>
    <t>PLATINA HIERRO 3/4" X 1/8"</t>
  </si>
  <si>
    <t>PLÁSTICO NEGRO</t>
  </si>
  <si>
    <t>POLIURETANO INYECTADO 30MM</t>
  </si>
  <si>
    <t>PORTACANDADO 4"</t>
  </si>
  <si>
    <t>POSTE CLASICO 3" X 3" CALIBRE 1 + TAPA L= 5,8 MTS</t>
  </si>
  <si>
    <t>POSTE CONCRETO 12M - 510KGF</t>
  </si>
  <si>
    <t>POSTE CONCRETO EXTRAREFORZADO 12M 1050 KG</t>
  </si>
  <si>
    <t>POSTE CONCRETO EXTRAREFORZADO 12M 750 KG</t>
  </si>
  <si>
    <t>POSTE DEFENSA METÁLICA</t>
  </si>
  <si>
    <t>POSTE MADERA 3 M</t>
  </si>
  <si>
    <t>POSTE METÁLICO 6M BRAZO DOBLE</t>
  </si>
  <si>
    <t>POSTE METÁLICO AP - 10M</t>
  </si>
  <si>
    <t>POSTE METÁLICO AP - 12M</t>
  </si>
  <si>
    <t>POSTE METÁLICO AP - 14M</t>
  </si>
  <si>
    <t>POSTE METÁLICO AP - 16M</t>
  </si>
  <si>
    <t>POSTE METÁLICO AP - 8M</t>
  </si>
  <si>
    <t>POSTE SENCILLO H=2.50 MTS</t>
  </si>
  <si>
    <t>POSTES PORTATILES VOLEIBOL CON TENSOR</t>
  </si>
  <si>
    <t>PROTECTOR DE ÁRBOL CIRCULAR M-90</t>
  </si>
  <si>
    <t>PUERTA CORTINA EN LÁMINA CAL.22</t>
  </si>
  <si>
    <t>PUERTA FORTEC PROVIDENZA 0.61</t>
  </si>
  <si>
    <t>PUERTA FORTEC PROVIDENZA 0.81</t>
  </si>
  <si>
    <t>PUERTA FORTEC PROVIDENZA 0.91</t>
  </si>
  <si>
    <t>PUERTA PIZANO INTERÉS SOCIAL 0.76-1.10</t>
  </si>
  <si>
    <t>PUNTA CAPTORA 0,60M CON BASE PARA APANTALLAMIENTO</t>
  </si>
  <si>
    <t>PUNTA CAPTORA 1,00M CON BASE PARA APANTALLAMIENTO</t>
  </si>
  <si>
    <t>PUNTILLA CON CABEZA 1/2"</t>
  </si>
  <si>
    <t>PUNTILLA CON CABEZA 2"</t>
  </si>
  <si>
    <t>PUNTILLA SIN CABEZA 1"</t>
  </si>
  <si>
    <t>RAJÓN</t>
  </si>
  <si>
    <t>RECEBO COMÚN</t>
  </si>
  <si>
    <t>REDUCCIÓN ACERO NEGRO 1" 200 PSI ROSCAR</t>
  </si>
  <si>
    <t>REGISTRO PASO DIRECTO 1 1/2"</t>
  </si>
  <si>
    <t>REGISTRO PASO DIRECTO 2 1/2"</t>
  </si>
  <si>
    <t>REGISTRO RED WHITE TOYO 1"</t>
  </si>
  <si>
    <t>REGISTRO RED WHITE TOYO 1/2"</t>
  </si>
  <si>
    <t>REGISTRO RED WHITE TOYO 2"</t>
  </si>
  <si>
    <t>REGISTRO RED WHITE TOYO 3/4"</t>
  </si>
  <si>
    <t>REGLETA STRIP TELEFÓNICO 10 PARES</t>
  </si>
  <si>
    <t>REGULADOR GAS</t>
  </si>
  <si>
    <t>REJILLA METÁLICA TRADICIONAL 3X2 SOSCO</t>
  </si>
  <si>
    <t>REJILLA PLASTICA 3X2 SOSCO</t>
  </si>
  <si>
    <t>REJILLA Y MARCO HTA 0.7X0.3</t>
  </si>
  <si>
    <t>REMATE U CRISTAL 8MM</t>
  </si>
  <si>
    <t>REPISA EN ORDINARIO</t>
  </si>
  <si>
    <t>RESINA TERMOPLÁSTICA</t>
  </si>
  <si>
    <t>ROCETA</t>
  </si>
  <si>
    <t>ROCIADOR AUTOMÁTICO 1/2" K=5,6 PENDIENTE UL-FM</t>
  </si>
  <si>
    <t>ROCIADOR AUTOMÁTICO 3/4" K=8,1 PENDIENTE UL-FM</t>
  </si>
  <si>
    <t>ROCKTOP ROJO</t>
  </si>
  <si>
    <t>SANITARIO INFANTIL INCLUYE GRIFERÍA</t>
  </si>
  <si>
    <t>SANITARIO POWER ONE BLANCO - DE TANQUE</t>
  </si>
  <si>
    <t>SARDINEL PREFABRICADO A-10 (800X200X500MM)</t>
  </si>
  <si>
    <t>SEGUETA</t>
  </si>
  <si>
    <t>SELLANTE ANAERÓBICO FUERZA ALTA</t>
  </si>
  <si>
    <t>SELLANTE ELASTOMÉRICO CON BASE EN POLIURETANO, AUTONIVELANTE</t>
  </si>
  <si>
    <t>SELLANTE FUERZA ALTA</t>
  </si>
  <si>
    <t>SEMICODO ACERO NEGRO 1 1/2" 200 PSI ROSCAR</t>
  </si>
  <si>
    <t>SEMICODO ACERO NEGRO 1" 200 PSI ROSCAR</t>
  </si>
  <si>
    <t>SEMICODO ACERO NEGRO 2" 200 PSI ROSCAR</t>
  </si>
  <si>
    <t>SEMICODO GALVANIZADO 1"</t>
  </si>
  <si>
    <t>SEMICODO GALVANIZADO 1/2"</t>
  </si>
  <si>
    <t>SEMICODO GALVANIZADO 3/4"</t>
  </si>
  <si>
    <t>SEMICODO HIERRO DUCTIL RANURADO 2 1/2"</t>
  </si>
  <si>
    <t>SEMICODO HIERRO DUCTIL RANURADO 2"</t>
  </si>
  <si>
    <t>SEMICODO HIERRO DUCTIL RANURADO 3"</t>
  </si>
  <si>
    <t>SEMICODO HIERRO DUCTIL RANURADO 4"</t>
  </si>
  <si>
    <t>SEMILLAS EMPRADIZACIÓN</t>
  </si>
  <si>
    <t>SEÑAL DE TRÁNSITO GRUPO I 0.6X0.6X3.5M</t>
  </si>
  <si>
    <t>SEÑAL DE TRÁNSITO GRUPO I 0.75X0.75X3.5M</t>
  </si>
  <si>
    <t>SEÑAL DE TRÁNSITO GRUPO I 0.9X0.9X3.5M</t>
  </si>
  <si>
    <t>SEÑAL DOBLE CARA PARA CICLORUTA PARAL 3M</t>
  </si>
  <si>
    <t>SEÑAL INFORMATIVA 1.4 X 0.95 M</t>
  </si>
  <si>
    <t>SIAMESA CUERPO EN HIERRO DE 3" X 2 1/2" X 2 1/2" SELLO EN BROCE</t>
  </si>
  <si>
    <t>SIAMESA CUERPO EN HIERRO DE 4" X 2 1/2" X 2 1/2" SELLO EN BROCE</t>
  </si>
  <si>
    <t>SIFÓN PVC 135 4"</t>
  </si>
  <si>
    <t>SIFÓN PVC SANITARIO 3"</t>
  </si>
  <si>
    <t>SIKA 1</t>
  </si>
  <si>
    <t>SIKA 2</t>
  </si>
  <si>
    <t>SIKA TRANSPARENTE 10</t>
  </si>
  <si>
    <t>SIKADUR 42 ANCLAJE</t>
  </si>
  <si>
    <t>SILICONA TRANSPARENTE 11 OZ</t>
  </si>
  <si>
    <t>SIRENA 110 VOLTIOS</t>
  </si>
  <si>
    <t>SISTEMA SÉPTICO 1000 L INCLUYE TRAMPA DE GRASA, TANQUE IMOFF, FILTRO ANAEROBIO Y CAJA DE DISTRIBUCIÓN</t>
  </si>
  <si>
    <t>SISTEMA SÉPTICO 2000 L INCLUYE TRAMPA DE GRASA, TANQUE IMOFF, FILTRO ANAEROBIO Y CAJA DE DISTRIBUCIÓN</t>
  </si>
  <si>
    <t>SISTEMA SÉPTICO 500 L INCLUYE TRAMPA DE GRASA, TANQUE IMOFF, FILTRO ANAEROBIO Y CAJA DE DISTRIBUCIÓN</t>
  </si>
  <si>
    <t>SOLDADURA 6013 DE 1/8</t>
  </si>
  <si>
    <t>SOLDADURA 7018</t>
  </si>
  <si>
    <t>SOLDADURA CPVC LÍQUIDA 1/4</t>
  </si>
  <si>
    <t>SOLDADURA DE ESTAÑO 95:5</t>
  </si>
  <si>
    <t>SOLDADURA ELÉCTRICA 0.004 KG DE 3/23"</t>
  </si>
  <si>
    <t>SOLDADURA ELÉCTRICA LM. GALVANIZADA</t>
  </si>
  <si>
    <t>SOLDADURA L-70</t>
  </si>
  <si>
    <t>SOLDADURA PVC LÍQUIDA 1/4</t>
  </si>
  <si>
    <t>SOPORTE 1 1/2"</t>
  </si>
  <si>
    <t>SOPORTE 1"</t>
  </si>
  <si>
    <t>SOPORTE 2 1/2"</t>
  </si>
  <si>
    <t>SOPORTE 2"</t>
  </si>
  <si>
    <t>SOPORTE 3"</t>
  </si>
  <si>
    <t>SOPORTE 4"</t>
  </si>
  <si>
    <t>SOPORTE BANDEJA PORTACABLE</t>
  </si>
  <si>
    <t>SOPORTE CANAL AMAZONAS</t>
  </si>
  <si>
    <t>SOPORTE DE BAJANTE AMAZONAS</t>
  </si>
  <si>
    <t>SOPORTE METALICO CANAL PVC RAINGO</t>
  </si>
  <si>
    <t>SOPORTE TIPO CANASTILLA PARA MANGUERA</t>
  </si>
  <si>
    <t>SPLITER 4 VÍAS</t>
  </si>
  <si>
    <t>SPRAY PARA RETOQUES</t>
  </si>
  <si>
    <t>SUJETADOR DE TAPA PARA BANDEJA PORTACABLE</t>
  </si>
  <si>
    <t>SUMIDERO PREFABRICADO SL-100 CON TAPA</t>
  </si>
  <si>
    <t>SUMIDERO PREFABRICADO SL-250 CON TAPA</t>
  </si>
  <si>
    <t>SUMINISTRO DE CABLE DETECTOR LINEAL DE CALOR</t>
  </si>
  <si>
    <t>SUMINISTRO DE SENSOR DE HUMO FOTOELÉCTRICO</t>
  </si>
  <si>
    <t>SWITCH 10/100/1000 16 PUERTOS (TP-LINK)</t>
  </si>
  <si>
    <t>SWITCH 10/100/1000 24 PUERTOS (TP-LINK)</t>
  </si>
  <si>
    <t>SWITCH 10/100/1000 8 PUERTOS (TP-LINK)</t>
  </si>
  <si>
    <t>TABLA BURRA CEDRO ROJO 0.28</t>
  </si>
  <si>
    <t>TABLA BURRA ORDINARIO 0.10</t>
  </si>
  <si>
    <t>TABLA BURRA ORDINARIO 0.20</t>
  </si>
  <si>
    <t>TABLA BURRA ORDINARIO 0.30</t>
  </si>
  <si>
    <t>TABLA CHAPA ORDINARIO 0.10</t>
  </si>
  <si>
    <t>TABLA CHAPA ORDINARIO 0.30</t>
  </si>
  <si>
    <t>TABLERO 12 CIRCUITOS</t>
  </si>
  <si>
    <t>TABLERO 18 CIRCUITOS</t>
  </si>
  <si>
    <t>TABLERO 4 CIRCUITOS</t>
  </si>
  <si>
    <t>TABLERO ACRÍLICO 10 MM (PAR)</t>
  </si>
  <si>
    <t>TABLERO DISTRIBUCIÓN TRIFÁSICO - 5 H - 200A - 600V - 18 CIRCUITOS (SIN BREAKERS), CON PUERTA, CHAPA, Y ESPACIO PARA TOTALIZADOR</t>
  </si>
  <si>
    <t>TABLETA GRANO MARMOL P2 30X30, PAYANDE</t>
  </si>
  <si>
    <t>TABLETA GRES 25X25</t>
  </si>
  <si>
    <t>TABLETA GRES 7X25 CM</t>
  </si>
  <si>
    <t>TABLETA PREFABRICADA A-20 (200X200X400MM)</t>
  </si>
  <si>
    <t>TABLEX RH 19MM 1.53X2.44</t>
  </si>
  <si>
    <t>TABLÓN GRES 33X33</t>
  </si>
  <si>
    <t>TACHON EN CONCRETO</t>
  </si>
  <si>
    <t>TACO DE MADERA</t>
  </si>
  <si>
    <t>TACO TERMOMAGNETICO UNIPOLAR 30A</t>
  </si>
  <si>
    <t>TANQUE PLÁSTICO 1000 LT INC. ACCESORIOS</t>
  </si>
  <si>
    <t>TANQUE PLÁSTICO 250 LT INC. ACCESORIOS</t>
  </si>
  <si>
    <t>TANQUE PLÁSTICO 500 LT INC. ACCESORIOS</t>
  </si>
  <si>
    <t>TANQUE SÉPTICO ETERNIT 1000 L INCLUYE TRAMPA 95L</t>
  </si>
  <si>
    <t>TAPA EXTERNA AMAZONAS</t>
  </si>
  <si>
    <t>TAPA EXTERNA BLANCO RAINGO</t>
  </si>
  <si>
    <t>TAPA MACHO EN BRONCE DE 2 1/2" ACABADO BRILLANTE</t>
  </si>
  <si>
    <t>TAPA PARA BANDEJA PORTACABLE GALVANIZADA 30X120</t>
  </si>
  <si>
    <t>TAPA REGISTRO 20X20 CORRIENTE</t>
  </si>
  <si>
    <t>TAPA REGISTRO R 6X6</t>
  </si>
  <si>
    <t>TAPAPOROS NOGAL</t>
  </si>
  <si>
    <t>TAPÓN MACHO ACERO NEGRO 1/2" 200 PSI ROSCAR</t>
  </si>
  <si>
    <t>TAPÓN MACHO ACERO NEGRO 3/4" 200 PSI ROSCAR</t>
  </si>
  <si>
    <t>TAPÓN PRUEBAS PVC SANITARIO 2"</t>
  </si>
  <si>
    <t>TAPÓN PRUEBAS PVC SANITARIO 3"</t>
  </si>
  <si>
    <t>TAPÓN PRUEBAS PVC SANITARIO 4"</t>
  </si>
  <si>
    <t>TAPÓN ROSCADO 3"</t>
  </si>
  <si>
    <t>TAPÓN ROSCAR PVC-P 1/2"</t>
  </si>
  <si>
    <t>TAPÓN SOLDADO PVC-P 1/2"</t>
  </si>
  <si>
    <t>TAZA SANITARIA BLANCA</t>
  </si>
  <si>
    <t>TEE ACERO NEGRO 1 1/2" 200 PSI ROSCAR</t>
  </si>
  <si>
    <t>TEE ACERO NEGRO 1" 200 PSI ROSCAR</t>
  </si>
  <si>
    <t>TEE ACERO NEGRO 2" 200 PSI ROSCAR</t>
  </si>
  <si>
    <t>TEE COBRE 1"</t>
  </si>
  <si>
    <t>TEE COBRE 1/2"</t>
  </si>
  <si>
    <t>TEE COBRE 3/4"</t>
  </si>
  <si>
    <t>TEE GALVANIZADO 1"</t>
  </si>
  <si>
    <t>TEE GALVANIZADO 1/2"</t>
  </si>
  <si>
    <t>TEE GALVANIZADO 3/4"</t>
  </si>
  <si>
    <t>TEE HIERRO DUCTIL RANURADO 2 1/2"</t>
  </si>
  <si>
    <t>TEE HIERRO DUCTIL RANURADO 2"</t>
  </si>
  <si>
    <t>TEE HIERRO DUCTIL RANURADO 3"</t>
  </si>
  <si>
    <t>TEE HIERRO DUCTIL RANURADO 4"</t>
  </si>
  <si>
    <t>TEE PARA CANALETA PLÁSTICA 13X7 MM</t>
  </si>
  <si>
    <t>TEE PARA CANALETA PLÁSTICA 20X12 MM</t>
  </si>
  <si>
    <t>TEE PARA CANALETA PLÁSTICA 32X12 MM</t>
  </si>
  <si>
    <t>TEE PARA CANALETA PLÁSTICA 40X60 MM</t>
  </si>
  <si>
    <t>TEE PVC-P 1/2"</t>
  </si>
  <si>
    <t>TEE REDUCIDA POLIETILENO 1/2"X1"</t>
  </si>
  <si>
    <t>TEE TERMOFUSIÓN 1"</t>
  </si>
  <si>
    <t>TEE TERMOFUSIÓN 1/2"</t>
  </si>
  <si>
    <t>TEE TERMOFUSIÓN 3/4"</t>
  </si>
  <si>
    <t>TEJA "S" SEMIRUSTICA</t>
  </si>
  <si>
    <t>TEJA EN LM. GALVANIZADA CAL.26</t>
  </si>
  <si>
    <t>TEJA EN LM. GALVANIZADA PINTADA CAL.26</t>
  </si>
  <si>
    <t>TEJA ESPAÑOLA 1.34</t>
  </si>
  <si>
    <t>TEJA ETERNIT N0. 6</t>
  </si>
  <si>
    <t>TEJA FIBROCEMENTO NO. 4</t>
  </si>
  <si>
    <t>TEJA FIBROCEMENTO NO. 6</t>
  </si>
  <si>
    <t>TEJA FIBROCEMENTO NO. 8</t>
  </si>
  <si>
    <t>TEJA PLÁSTICA NO. 6</t>
  </si>
  <si>
    <t>TEJA TERMOACÚSTICA 0.27 MM</t>
  </si>
  <si>
    <t>TEJA ZINC Nº 6</t>
  </si>
  <si>
    <t>TELA VERDE</t>
  </si>
  <si>
    <t>TERMINAL PVC 1"</t>
  </si>
  <si>
    <t>TERMINAL PVC 1/2"</t>
  </si>
  <si>
    <t>TIERRA NEGRA</t>
  </si>
  <si>
    <t>TINTILLA PARA MADERA CAFÉ</t>
  </si>
  <si>
    <t>TIRAS DE ALISTADO 3X3X3</t>
  </si>
  <si>
    <t>TOC MADERA TRANSPARENTE</t>
  </si>
  <si>
    <t>TOMA CORRIENTE</t>
  </si>
  <si>
    <t>TOMA DATOS</t>
  </si>
  <si>
    <t>TOMA DOBLE</t>
  </si>
  <si>
    <t>TOMA TELEFÓNICA</t>
  </si>
  <si>
    <t>TOMA TRIFÁSICA</t>
  </si>
  <si>
    <t>TOMA TV</t>
  </si>
  <si>
    <t>TOMACORRIENTE BIFÁSICA - 2P + T - 20A - 250V (NEMA 6-20R)</t>
  </si>
  <si>
    <t>TOMACORRIENTE DOBLE - 2P + T - 15A - 127V (NEMA 5-15R)</t>
  </si>
  <si>
    <t>TOMACORRIENTE DOBLE - 2P + T - CON PROTECCIÓN GFCI - 15A - 127V (NEMA 5-15R)</t>
  </si>
  <si>
    <t>TOMACORRIENTE DOBLE - 2P + TA - CON POLO TIERRA AISLADA - 15A - 127V (NEMA 5-15R)</t>
  </si>
  <si>
    <t>TOMACORRIENTE TRIFÁSICA - 3P - 20A - 250V (NEMA 10-20R)</t>
  </si>
  <si>
    <t>TOMACORRIENTE TRIFÁSICA - 3P - 50A - 250V (NEMA 10-50R),</t>
  </si>
  <si>
    <t>TORNILLO 1/8"</t>
  </si>
  <si>
    <t>TORNILLO 7 X 7/16</t>
  </si>
  <si>
    <t>TORNILLO AUTOPERFORANTE</t>
  </si>
  <si>
    <t>TORNILLO C-43 FIJACIÓN METÁLICA</t>
  </si>
  <si>
    <t>TORNILLO C-90 FIJACIÓN METÁLICA</t>
  </si>
  <si>
    <t>TORNILLO CABEZA EXTRAPLANA 8 X 1/2"</t>
  </si>
  <si>
    <t>TORNILLO FIJADOR DE ALA</t>
  </si>
  <si>
    <t>TORNILLO GRABER 6X1"</t>
  </si>
  <si>
    <t>TORNILLO PARA CANALETA 43 METAL</t>
  </si>
  <si>
    <t>TORNILLO PARA CANALETA 90 METAL</t>
  </si>
  <si>
    <t>TORNILLO PARA MADERA 1" NO. 6</t>
  </si>
  <si>
    <t>TORNILLO PARA MADERA 2" NO. 9</t>
  </si>
  <si>
    <t>TORON DE TENSIONAMIENTO DE 5/8"</t>
  </si>
  <si>
    <t>TRAMO DE MANGUERA DE 1 1/2" X 100 FT SINTEX-PPLAST</t>
  </si>
  <si>
    <t>TRANSFORMADOR TRIFÁSICO 30KVA - 13,2KV / 208Y/120V - TIPO INMERSO EN ACEITE</t>
  </si>
  <si>
    <t>TRANSFORMADOR TRIFÁSICO 45KVA - 13,2KV / 208Y/120V - TIPO INMERSO EN ACEITE</t>
  </si>
  <si>
    <t>TRANSFORMADOR TRIFÁSICO 75KVA - 13,2KV / 208Y/120V - TIPO INMERSO EN ACEITE</t>
  </si>
  <si>
    <t>TRIPLEX PIZANO 14MM 1.22X2.44</t>
  </si>
  <si>
    <t>TRITURADO DE RÍO 1/2 EN MUNICIPIO</t>
  </si>
  <si>
    <t>TRITURADO DE RÍO 3/4 EN MUNICIPIO</t>
  </si>
  <si>
    <t>TRITURADO EN MUNICIPIO</t>
  </si>
  <si>
    <t>TRITURADO GRUESO</t>
  </si>
  <si>
    <t>TROMPETAS DE 12 TORONES</t>
  </si>
  <si>
    <t>TUBERIA H DE 1/4", H=1.4M, A=0.20M</t>
  </si>
  <si>
    <t>TUBERÍA ACERO GALVANIZADO 1" SCH 40</t>
  </si>
  <si>
    <t>TUBERÍA ACERO GALVANIZADO 1/2" SCH 40</t>
  </si>
  <si>
    <t>TUBERÍA ACERO GALVANIZADO 3/4" SCH 40</t>
  </si>
  <si>
    <t>TUBERÍA ACERO NEGRO 1 1/2" SCH 40</t>
  </si>
  <si>
    <t>TUBERÍA ACERO NEGRO 1" SCH 40</t>
  </si>
  <si>
    <t>TUBERÍA ACERO NEGRO 2 1/2" SCH 40</t>
  </si>
  <si>
    <t>TUBERÍA ACERO NEGRO 2" SCH 40</t>
  </si>
  <si>
    <t>TUBERÍA ACERO NEGRO 3" SCH 40</t>
  </si>
  <si>
    <t>TUBERÍA ACERO NEGRO 4" SCH 40</t>
  </si>
  <si>
    <t>TUBERÍA COBRE 1" TIPO L</t>
  </si>
  <si>
    <t>TUBERÍA COBRE 1/2" TIPO L</t>
  </si>
  <si>
    <t>TUBERÍA COBRE 3/4" TIPO L</t>
  </si>
  <si>
    <t>TUBERÍA CONDUIT PVC 1 1/2" - SCH. 40 (INTERMEDIO)</t>
  </si>
  <si>
    <t>TUBERÍA CONDUIT PVC 1" - SCH. 40 (INTERMEDIO)</t>
  </si>
  <si>
    <t>TUBERÍA CONDUIT PVC 1/2" - SCH. 40 (INTERMEDIO)</t>
  </si>
  <si>
    <t>TUBERÍA CONDUIT PVC 3/4" - SCH. 40 (INTERMEDIO)</t>
  </si>
  <si>
    <t>TUBERÍA EMT 1-1/2"</t>
  </si>
  <si>
    <t>TUBERÍA EMT 2"</t>
  </si>
  <si>
    <t>TUBERÍA IMC 2"</t>
  </si>
  <si>
    <t>TUBERÍA IMC 3"</t>
  </si>
  <si>
    <t>TUBERÍA IMC 4"</t>
  </si>
  <si>
    <t>TUBERÍA POLIETILENO 1"</t>
  </si>
  <si>
    <t>TUBERÍA POLIETILENO 1/2"</t>
  </si>
  <si>
    <t>TUBERÍA POLIETILENO 3/4"</t>
  </si>
  <si>
    <t>TUBERÍA PVC 2" - TIPO DB (PESADO)</t>
  </si>
  <si>
    <t>TUBERÍA PVC 3" - TIPO DB (PESADO)</t>
  </si>
  <si>
    <t>TUBERÍA PVC 3" - TIPO EB (LIVIANO)</t>
  </si>
  <si>
    <t>TUBERÍA PVC 4" - TIPO DB (PESADO)</t>
  </si>
  <si>
    <t>TUBERÍA PVC 4" - TIPO EB (LIVIANO)</t>
  </si>
  <si>
    <t>TUBERÍA PVC 4" - TIPO TDP</t>
  </si>
  <si>
    <t>TUBERÍA PVC 6" - TIPO TDP</t>
  </si>
  <si>
    <t>TUBO AN 1 1/2"</t>
  </si>
  <si>
    <t>TUBO AN PARA CERRAMIENTO 2"</t>
  </si>
  <si>
    <t>TUBO CLASE I CONCRETO SIN REFUERZO 10"</t>
  </si>
  <si>
    <t>TUBO CLASE I CONCRETO SIN REFUERZO 12"</t>
  </si>
  <si>
    <t>TUBO CLASE I CONCRETO SIN REFUERZO 24"</t>
  </si>
  <si>
    <t>TUBO CLASE II CONCRETO REFORZADO 24"</t>
  </si>
  <si>
    <t>TUBO CLASE II CONCRETO REFORZADO 30"</t>
  </si>
  <si>
    <t>TUBO CLASE II CONCRETO REFORZADO 44"</t>
  </si>
  <si>
    <t>TUBO CLASE II CONCRETO SIN REFUERZO 10"</t>
  </si>
  <si>
    <t>TUBO CLASE II CONCRETO SIN REFUERZO 24"</t>
  </si>
  <si>
    <t>TUBO CLASE II CONCRETO SIN REFUERZO 8"</t>
  </si>
  <si>
    <t>TUBO CLASE III CONCRETO REFORZADO 24"</t>
  </si>
  <si>
    <t>TUBO CLASE III CONCRETO REFORZADO 44"</t>
  </si>
  <si>
    <t>TUBO CONCRETO SIMPLE D=600 MM</t>
  </si>
  <si>
    <t>TUBO CONDUIT EMT GALVANIZADA 1"</t>
  </si>
  <si>
    <t>TUBO CONDUIT EMT GALVANIZADA 1/2"</t>
  </si>
  <si>
    <t>TUBO CONDUIT EMT GALVANIZADA 3/4"</t>
  </si>
  <si>
    <t>TUBO CPVC 1/2"</t>
  </si>
  <si>
    <t>TUBO CPVC 3/4"</t>
  </si>
  <si>
    <t>TUBO DE CONCRETO REFORZADO D=90CM</t>
  </si>
  <si>
    <t>TUBO DRENAJE PVC 110MM</t>
  </si>
  <si>
    <t>TUBO DRENAJE PVC 160 MM</t>
  </si>
  <si>
    <t>TUBO DRENAJE PVC 200 MM</t>
  </si>
  <si>
    <t>TUBO DRENAJE PVC 250 MM</t>
  </si>
  <si>
    <t>TUBO DRENAJE PVC 315 MM</t>
  </si>
  <si>
    <t>TUBO EMT 1/2" CONDUIT</t>
  </si>
  <si>
    <t>TUBO ESTRUCTRURAL REDONDO 4"X2MM</t>
  </si>
  <si>
    <t>TUBO ESTRUCTURAL ABIERTO 4"X2", 1.5MM</t>
  </si>
  <si>
    <t>TUBO ESTRUCTURAL GALVANIZADO 1"</t>
  </si>
  <si>
    <t>TUBO ESTRUCTURAL GALVANIZADO 3"</t>
  </si>
  <si>
    <t>TUBO ESTRUCTURAL GALVANIZADO 4"</t>
  </si>
  <si>
    <t>TUBO ESTRUCTURAL REDONDO ASTM A500 GRADO C</t>
  </si>
  <si>
    <t>TUBO PVC 1" CONDUIT</t>
  </si>
  <si>
    <t>TUBO PVC 1/2" CONDUIT</t>
  </si>
  <si>
    <t>TUBO PVC ALL 2"</t>
  </si>
  <si>
    <t>TUBO PVC CONDUIT 1 1/2"</t>
  </si>
  <si>
    <t>TUBO PVC CONDUIT 3/4"</t>
  </si>
  <si>
    <t>TUBO PVC D 3" ALL</t>
  </si>
  <si>
    <t>TUBO PVC D 4" ALL</t>
  </si>
  <si>
    <t>TUBO PVC SANITARIO 2"</t>
  </si>
  <si>
    <t>TUBO PVC SANITARIO 3"</t>
  </si>
  <si>
    <t>TUBO PVC SANITARIO 4"</t>
  </si>
  <si>
    <t>TUBO PVC SANITARIO 6"</t>
  </si>
  <si>
    <t>TUBO PVC-P 1 1/2" RDE 21</t>
  </si>
  <si>
    <t>TUBO PVC-P 1 1/4" RDE 21</t>
  </si>
  <si>
    <t>TUBO PVC-P 1" RDE 13.5</t>
  </si>
  <si>
    <t>TUBO PVC-P 1/2" RDE 9</t>
  </si>
  <si>
    <t>TUBO PVC-P 2 1/2" RDE 21</t>
  </si>
  <si>
    <t>TUBO PVC-P 2" RDE 21</t>
  </si>
  <si>
    <t>TUBO PVC-P 3/4" RDE 11</t>
  </si>
  <si>
    <t>TUBULAR DE 1 1/2"X1 1/2"</t>
  </si>
  <si>
    <t>UNIVERSAL GALVANIZADA 1/2"</t>
  </si>
  <si>
    <t>UNIVERSAL PVC 1 1/2"</t>
  </si>
  <si>
    <t>UNIVERSAL PVC 1"</t>
  </si>
  <si>
    <t>UNIVERSAL PVC 1/2"</t>
  </si>
  <si>
    <t>UNIVERSAL PVC 2"</t>
  </si>
  <si>
    <t>UNIVERSAL PVC 3/4"</t>
  </si>
  <si>
    <t>UNIÓN ACERO NEGRO 1 1/2" 200 PSI ROSCAR</t>
  </si>
  <si>
    <t>UNIÓN ACERO NEGRO 1" 200 PSI ROSCAR</t>
  </si>
  <si>
    <t>UNIÓN ACERO NEGRO 2" 200 PSI ROSCAR</t>
  </si>
  <si>
    <t>UNIÓN COBRE 1"</t>
  </si>
  <si>
    <t>UNIÓN COBRE 1/2"</t>
  </si>
  <si>
    <t>UNIÓN COBRE 3/4"</t>
  </si>
  <si>
    <t>UNIÓN CONDUIT PVC 4"</t>
  </si>
  <si>
    <t>UNIÓN DE CANAL AMAZONAS</t>
  </si>
  <si>
    <t>UNIÓN DE CANAL RAINGO</t>
  </si>
  <si>
    <t>UNIÓN DE REPARACIÓN PVC 10"</t>
  </si>
  <si>
    <t>UNIÓN DE REPARACIÓN PVC 6"</t>
  </si>
  <si>
    <t>UNIÓN EMT GALVANIZADO 1"</t>
  </si>
  <si>
    <t>UNIÓN EMT GALVANIZADO 1/2"</t>
  </si>
  <si>
    <t>UNIÓN EMT GALVANIZADO 3/4"</t>
  </si>
  <si>
    <t>UNIÓN GALVANIZADO 1"</t>
  </si>
  <si>
    <t>UNIÓN GALVANIZADO 1/2"</t>
  </si>
  <si>
    <t>UNIÓN GALVANIZADO 3/4"</t>
  </si>
  <si>
    <t>UNIÓN REPARACIÓN PVC UNIÓN MECÁNICA 4"</t>
  </si>
  <si>
    <t>UNIÓN REPARACIÓN PVC UNIÓN MECÁNICA 8"</t>
  </si>
  <si>
    <t>UNIÓN RÁPIDA PVC UNIÓN MECÁNICA 2 1/2"</t>
  </si>
  <si>
    <t>UNIÓN RÁPIDA PVC UNIÓN MECÁNICA 4"</t>
  </si>
  <si>
    <t>UNIÓN RÁPIDA PVC UNIÓN MECÁNICA 8"</t>
  </si>
  <si>
    <t>UNIÓN TERMOFUSIÓN 1"</t>
  </si>
  <si>
    <t>UNIÓN TERMOFUSIÓN 1/2"</t>
  </si>
  <si>
    <t>UNIÓN TERMOFUSIÓN 3/4"</t>
  </si>
  <si>
    <t>UPS MONOFÁSICA - 5KVA - 120V - 60HZ</t>
  </si>
  <si>
    <t>UPS TRIFÁSICA - 10KVA - 208/120V - 60HZ</t>
  </si>
  <si>
    <t>VARA CLAVO</t>
  </si>
  <si>
    <t>VARILLA 1/2" CORRUGADA</t>
  </si>
  <si>
    <t>VARILLA 3/4" LISA</t>
  </si>
  <si>
    <t>VARILLA 3/8" CORRUGADA</t>
  </si>
  <si>
    <t>VARILLA DE COBRE 5/8" X 2,40M PARA ELECTRODO DE PUESTA A TIERRA</t>
  </si>
  <si>
    <t>VENTANA ALUMINIO CORREDIZA</t>
  </si>
  <si>
    <t>VIDRIO ESTANDAR PARA PUERTA GABINETE ESPESOR 3 MM</t>
  </si>
  <si>
    <t>VIDRIO TRANSPERENTE 3 MM</t>
  </si>
  <si>
    <t>VIDRIO TRANSPERENTE 4 MM</t>
  </si>
  <si>
    <t>VIDRIO TRANSPERENTE 5 MM</t>
  </si>
  <si>
    <t>VIDRIO TRANSPERENTE 6 MM</t>
  </si>
  <si>
    <t>VIGA ORDINARIO 0.2X0.1X 4M</t>
  </si>
  <si>
    <t>VIGUETA 8X23</t>
  </si>
  <si>
    <t>VINILO TIPO 1</t>
  </si>
  <si>
    <t>VINISOL RESIDENCIAL</t>
  </si>
  <si>
    <t>VINISOL TRÁFICO PESADO</t>
  </si>
  <si>
    <t>VÁLVULA ANGULAR TIPO GLOBO 1 1/2" EN BRONCE</t>
  </si>
  <si>
    <t>VÁLVULA ANGULAR TIPO GLOBO 2 1/2" EN BRONCE</t>
  </si>
  <si>
    <t>VÁLVULA DE COMPUERTA ELÁSTICA BETA 6"</t>
  </si>
  <si>
    <t>VÁLVULA DE COMPUERTA ELÁSTICA BETA 8"</t>
  </si>
  <si>
    <t>VÁLVULA DE RETENCIÓN LISTADA (CHEQUE) 3"</t>
  </si>
  <si>
    <t>VÁLVULA DE RETENCIÓN LISTADA (CHEQUE) 4"</t>
  </si>
  <si>
    <t>VÁLVULA MARIPOSA 3" LISTADA-UL</t>
  </si>
  <si>
    <t>VÁLVULA MARIPOSA 4" LISTADA-UL</t>
  </si>
  <si>
    <t>WASH - PRIMER A PINTURA</t>
  </si>
  <si>
    <t>WASH - PRIMER B CATALIZADOR</t>
  </si>
  <si>
    <t>WING ALUMINIO</t>
  </si>
  <si>
    <t>WING PVC TRADICIONAL</t>
  </si>
  <si>
    <t>XYPEX CONCENTRADO GRIS</t>
  </si>
  <si>
    <t>YESO CORRIENTE VENCEDOR</t>
  </si>
  <si>
    <t>ÁCIDO NITRICO</t>
  </si>
  <si>
    <t>ÁNGULO 1 1/2" X 1 1/2" X 1/8"</t>
  </si>
  <si>
    <t>ÁNGULO 1 1/4" X 1 1/4" X 1/8"</t>
  </si>
  <si>
    <t>ÁNGULO CAL.26 LÁMINA GALV. 2.44 M</t>
  </si>
  <si>
    <t>ÁNGULO HIERRO 1" X 1" X 6M</t>
  </si>
  <si>
    <t>ÁNGULO HIERRO 2" X 1/4" X 6 M</t>
  </si>
  <si>
    <t>ÁNGULO HIERRO 3/4" X 1/8"</t>
  </si>
  <si>
    <t>BAJANTE PVC AGUAS LLUVIAS D=4"</t>
  </si>
  <si>
    <t>CARROTANQUE DE AGUA 10.000 LITROS</t>
  </si>
  <si>
    <t>VOLQUETA</t>
  </si>
  <si>
    <t>GRÚA EXTENSIÓN PARA POSTES — CONDICIONAL</t>
  </si>
  <si>
    <t>GRÚA PH 20 TON — CONDICIONAL</t>
  </si>
  <si>
    <t>VEHÍCULO DELINEADOR — CONDICIONAL</t>
  </si>
  <si>
    <t>TANQUE EN CONCRETO 4000PSI</t>
  </si>
  <si>
    <t>BOMBEO DE CONCRETO PREMEZCLADO</t>
  </si>
  <si>
    <t>MURO PANTALLA EN CONCRETO 3500 PSI  E= 15CM</t>
  </si>
  <si>
    <t xml:space="preserve">3- CIMENTACIONES EN CONCRETO </t>
  </si>
  <si>
    <t>4- ESTRUCTURA</t>
  </si>
  <si>
    <t>MEDIA CAÑA EN MORTERO 1:3 IMPERMEABILIZADO</t>
  </si>
  <si>
    <t>SUMINISTRO E INSTALACIÓN DE GÁRGOLA PREFABRICADA EN CONCRETO, DE DIMENSIONES 8 × 12 × 21 CM Y 4,5 CM DE PROFUNIDAD</t>
  </si>
  <si>
    <t>SUMINISTRO Y APLICACIÓN DE RECUBRIMIENTO IMPERMEABILIZANTE EN POLIUREA, APLICADO EN FRÍO</t>
  </si>
  <si>
    <t>8-CUBIERTA E IMPERMEABILIZACIONES</t>
  </si>
  <si>
    <t>CONSTRUCCIÓN DE MURO EN LADRILLO ESTRUCTURAL DE PERFORACIÓN VERTICAL COLOR CAPUCHINO PREHIDROFUGADO O SIMILAR, TIPO 306, DE DIMENSIONES 29 × 6 × 14,5 CM, INCLUYENDO MORTERO DE PEGA Y RELLENO, REFUERZO EN GRAFIL SEGÚN ESPECIFICACIONES ESTRUCTURALES</t>
  </si>
  <si>
    <t>CONSTRUCCIÓN DE MURO EN LADRILLO ESTRUCTURAL DE PERFORACIÓN VERTICAL COLOR CAPUCHINO O SIMILAR, TIPO 306, DE DIMENSIONES 29 × 6 × 14,5 CM, INCLUYENDO MORTERO DE PEGA Y RELLENO, REFUERZO EN GRAFIL SEGÚN ESPECIFICACIONES ESTRUCTURALES (LINEAL)</t>
  </si>
  <si>
    <t>ALFAJÍA O BORDE INFERIOR - LADRILLO PORTANTE COLOR CAPUCHINO, HILADA PARADA INCLUYE CONCRETO 2500 PSI E= 0.15 M Y REFUERZO EN ACERO 60000 PSI</t>
  </si>
  <si>
    <t>DINTEL O BORDE SUPERIOR - LADRILLO PORTANTE COLOR CAPUCHINO, HILADA PARADA INCLUYE CONCRETO 2500 PSI E= 0.15 M Y REFUERZO EN ACERO 60000 PSI</t>
  </si>
  <si>
    <t>SUMINISTRO E INSTALACIÓN DE PISO EN GRES TABLÓN COLOR SAHARA O SIMILAR, FORMATO 30 × 30 CM, INCLUYE PREPARACIÓN DE SUPERFICIE, CORTES, ADHESIVO, BOQUILLAS Y LIMPIEZA FINAL.</t>
  </si>
  <si>
    <t>SUMINISTRO E INSTALACION DE PIRLÁN METÁLICO EN ALUMINIO CRUDO DE 27 MM DE ANCHO</t>
  </si>
  <si>
    <t>SUMINISTRO E INSTALACION DE VINILO 2 MANOS SOBRE CIELO RASO EN DRYWALL (INCLUYE PINTURA ANTIBACTERIAL, FILOS Y DILATACIONES)</t>
  </si>
  <si>
    <t>16- CARPINTERÍA EN ALUMINIO Y METÁLICA</t>
  </si>
  <si>
    <t>17- CARPINTERÍA EN MADERA</t>
  </si>
  <si>
    <t>18- OBRAS EXTERIORES, URBANISMO Y CERRAMIENTO</t>
  </si>
  <si>
    <t>SUMINISTRO E INSTALACIÓN DE BORDILLO PREFABRICADO A-81 EN CONCRETO, INCLUYENDO EXCAVACIÓN, CAMA DE APOYO, ALINEACIÓN, NIVELACIÓN, JUNTAS Y LIMPIEZA FINAL.</t>
  </si>
  <si>
    <t>ADOQUÍN CONCRETO 6CM COLOR GRIS OSCURO</t>
  </si>
  <si>
    <t xml:space="preserve">SUMINISTRO E INSTALACIÓN DE REJA METÁLICA FABRICADA EN PLATINAS DE 2” × 3/8”, CON ESTRUCTURA SOPORTE EN PERFIL METÁLICO, SOLDADA Y ACABADA CON PINTURA ELECTROSTÁTICA MATE COLOR NEGRO RAL 9011, INCLUYENDO ANCLAJES, FIJACIONES Y LIMPIEZA FINAL. </t>
  </si>
  <si>
    <t>SUMINISTRO E INSTALACIÓN DE BANDA ANTIDESLIZANTE FUNDIDA - BASE CARBURO DE SILICIO #24 INCLUYE VINILO FOTOLUMINISCENTE CLASE A</t>
  </si>
  <si>
    <t>SUMINISTRO E INSTALACIÓN DE BANDA ANTIDESLIZANTE - BASE CARBURO DE SILICIO #24 NO INCLUYE VINILO FOTOLUMINISCENTE CLASE A</t>
  </si>
  <si>
    <t xml:space="preserve">SUMINISTRO E INSTALACIÓN DE SEÑAL FOTOLUMINISCENTE BASE PVC IGNIFUGO 1 MM CLASE A/350 </t>
  </si>
  <si>
    <t xml:space="preserve">EJECUCIÓN DE ASEO Y LIMPIEZA FINAL DE OBRA EN ZONAS EXTERIORES, TALES COMO PARQUEADEROS, ANDENES, RAMPAS Y ACCESOS, INCLUYENDO BARRIDO MECÁNICO/MANUAL, HIDROLAVADO A PRESIÓN, DESENGRASE DE MANCHAS DE ACEITE, RETIRO DE RESTOS DE OBRA Y RESIDUOS, LIMPIEZA DE BORDILLOS Y REJILLAS/CAPTACIONES PLUVIALES, RECOLECCIÓN, CARGUE, TRANSPORTE Y DISPOSICIÓN EN SITIO AUTORIZADO. </t>
  </si>
  <si>
    <t xml:space="preserve">SUMINISTRO E INSTALACIÓN DE TAPAS DE INSPECCIÓN EN CIELORASO DE 60X60 DE MARCO OCULTO Y APERTURA PUSH, CON 1 MANO DE PINTURA ANTIBACTERIAL </t>
  </si>
  <si>
    <t>SUMINISTRO E INSTALACIÓN DE DILATACIÓN EN Z</t>
  </si>
  <si>
    <t>CIELO RASO EN DRYWALL RH CON 1 MANO DE PINTURA</t>
  </si>
  <si>
    <t>15- APARATOS SANITARIOS, MESONES Y ACCESORIOS</t>
  </si>
  <si>
    <t>V. COSTOS INDIRECTOS</t>
  </si>
  <si>
    <t xml:space="preserve">IMPREVISTOS </t>
  </si>
  <si>
    <t>ADMINISTRACION</t>
  </si>
  <si>
    <t>2 AYUDANTE ALBAÑILERÍA</t>
  </si>
  <si>
    <t xml:space="preserve">SUBTOTAL </t>
  </si>
  <si>
    <t xml:space="preserve">TOTAL COSTO DIRECTO </t>
  </si>
  <si>
    <t xml:space="preserve">TOTAL COSTO DIRECTO + A.I.U. </t>
  </si>
  <si>
    <t>SUMINISTRO E INSTALACIÓN DE TABLERO DE FABRICACION ESPECIAL TRF, CON ESPACIO PARA TOTALIZADOR Y PROTECCIONES SEGÚN DU, INCLUYE TRANSFERENCIA AUTOMATICA CONTACTORES Y ALARMAS</t>
  </si>
  <si>
    <t>SUMINISTRO E INSTALACIÓN DE CELDA DE MEDIDA AE319, CON ESPACIO PARA TOTALIZADOR Y PROTECCIONES SEGÚN DU</t>
  </si>
  <si>
    <t>SUMINISTRO E INSTALACIÓN DE CABLE NO.3X12 AWG-LSHZ-600V EN COBRE PARA SALIDAS DE CIRCUITOS RAMALES</t>
  </si>
  <si>
    <t>SUMINISTRO E INSTALACIÓN DE AVISO DE SALIDA EMERGENCIA</t>
  </si>
  <si>
    <t>SUMINISTRO E INSTALACIÓN DE LUMINARIA HERMETICA 2X18W PC</t>
  </si>
  <si>
    <t>SUMINISTRO E INSTALACIÓN DE LUMINARIA LED TIPO OJO DE BUEY ODB AVANTE CON PESTAÑA 15,8W</t>
  </si>
  <si>
    <t>SUMINISTRO E INSTALACIÓN DE SALIDA PARA AUDIO, INCLUYE TUBERIA PVC SCH40 3/4", CAJA DE PASO METALICA 2400</t>
  </si>
  <si>
    <t>SUMINISTRO E INSTALACIÓN DE CABLE POLARIZADO PARA AUDIO 2X14</t>
  </si>
  <si>
    <t>SUMINISTRO E INSTALACIÓN DE SALIDA HDMI, INCLUYE TUBERIA PVC SCH40 1-1/4", CAJA DE PASO METALICA 2400</t>
  </si>
  <si>
    <t>SUMINISTRO E INSTALACIÓN DE CABLE HDMI 40M</t>
  </si>
  <si>
    <t>TRAMITE DE CENTRO DE TRANSFORMACION INTERNO ANTE OPERADOR DE RED</t>
  </si>
  <si>
    <t>CERTIFICACION RETIE SALIDAS DE USO FINAL</t>
  </si>
  <si>
    <t>CERTIFICACION RETILAP</t>
  </si>
  <si>
    <t>COMISSIONING Y ENERGIZACION SUBESTACION ELECTRICA</t>
  </si>
  <si>
    <t>CERTIFICACION DE PUNTOS DE RED</t>
  </si>
  <si>
    <t>CONSTRUCCIÓN DEL CENTRO DE DESARROLLO INFANTIL BRISAS DEL MUNICIPIO DE MOSQUERA, CUNDINAMARCA</t>
  </si>
  <si>
    <t>INGENIERO ELECTRICO</t>
  </si>
  <si>
    <t>COORDINADOR BIM</t>
  </si>
  <si>
    <t xml:space="preserve">PERFIL C 150 MM X 150 MM PERIMETRAL </t>
  </si>
  <si>
    <t>GARGOLA DE CONCRETO</t>
  </si>
  <si>
    <t>SISTEMA POLIUREA EN FRIO SIKALASTIC 850 M ( APLICACION DE UNA CAPA DE SIKAFLOR 161)</t>
  </si>
  <si>
    <t>RUANAS SIKAFELT FPP 30 REFUERZO</t>
  </si>
  <si>
    <t>SISTEMA DE MEMBRANA IMPERMEABILIZANTE A BASE DE PVC PLASTIFICADO REFORZADO CON ARMADURA DE FIBRA DE POLIESTER DE ALTA TENACIDAD,TIPO SIKAPLAN 12 NTR O SIMILAR</t>
  </si>
  <si>
    <t xml:space="preserve">LADRILLO PORTANTE 306 CAPUCHINO PREHIDROFUGADO 24.5X12X6 </t>
  </si>
  <si>
    <t>FACHALETA DE LADRILLO COLOR CAPUCHINO PREHIDROFUGADO 24.5X12</t>
  </si>
  <si>
    <t>LADRILLO PORTANTE GRAN FORMATO 0.06X0.12X0.39 REF. MILANO MOCCA</t>
  </si>
  <si>
    <t>FACHALETA DE LADRILLO GRAN FORMATO 0.12X0.39 REF. MILANO MOCCA</t>
  </si>
  <si>
    <t>PLACA DE YESO ST 1.22X2.44M 12.7MM</t>
  </si>
  <si>
    <t>PLACA DE YESO RH 1.22X2.44M 12.7MM</t>
  </si>
  <si>
    <t>MASILLA PARA JUNTAS DRYWALL 28KG</t>
  </si>
  <si>
    <t>CINTA DE MALLA FIBRA VIDRIO PARA DRYWALL L=45M</t>
  </si>
  <si>
    <t>OMEGAS Y VIGUETAS EN ALUMINIO PARA SOPORTE DRYWALL 0.38MM</t>
  </si>
  <si>
    <t>DILATACION PERFIL Z BLANCO PVC PARA DRYWALL</t>
  </si>
  <si>
    <t>TORNILLO CABEZA DE LENTEJA PARA DRYWALL</t>
  </si>
  <si>
    <t>AISLANTE ACUSTICO FIBRA DE VIDRIO FRESCASA ECO 2-1/2" 7.62x1.22 M</t>
  </si>
  <si>
    <t xml:space="preserve">TABLA CHAPA ORDINARIO 0.30 </t>
  </si>
  <si>
    <t xml:space="preserve">LISTON ORDINARIO </t>
  </si>
  <si>
    <t xml:space="preserve">REPISA EN ORDINARIO </t>
  </si>
  <si>
    <t xml:space="preserve">FORMALETA SUPER T </t>
  </si>
  <si>
    <t>MORTERO 1:4  ARENA LAVADA DE PEÑA</t>
  </si>
  <si>
    <t xml:space="preserve">MORTERO AUTONIVELANTE </t>
  </si>
  <si>
    <t>TABLON ETRUSCA LONG 30X7 SAHARA</t>
  </si>
  <si>
    <t>PEGACOR PARA TABLON Y GRES JUNTA GRIS</t>
  </si>
  <si>
    <t xml:space="preserve">BOQUILLA JUNTA ANCHA </t>
  </si>
  <si>
    <t>CRUCETAS JUNTAS 3 MM</t>
  </si>
  <si>
    <t>TABLON TRADICIONAL LONG 30,5X30,5X SAHARA</t>
  </si>
  <si>
    <t>TABLON ETRUSCA LONG 30X7 MOCCA</t>
  </si>
  <si>
    <t>BALDOSA INSTITUCIONAL PAYANDÉ FONDO BLANCO</t>
  </si>
  <si>
    <t>PISO SPC MADERA COLOR REF. OYSTER O SIMILAR 122X18 CM</t>
  </si>
  <si>
    <t xml:space="preserve">PISO VINILICO ROLLO HETEROGENEO REF. OPTIMISE 70 COLORES AMARILLO, GRIS CLARO, IVORY O SIMILAR </t>
  </si>
  <si>
    <t>ADHESIVO PARA PISOS SPC / PVC</t>
  </si>
  <si>
    <t>GUARDAESCOBA EN MADERA MACIZA 8 × 1,2 CM, BORDE REDONDO</t>
  </si>
  <si>
    <t>PIRLÁN METÁLICO EN ALUMINIO CRUDO DE 27 MM DE ANCHO</t>
  </si>
  <si>
    <t>REJILLA METÁLICA EN ACERO INOXIDABLE DE PISO DE 15 CM DE ANCHO, INCLUYE BANDEJA INFERIOR DE DESAGUE L=80 CM</t>
  </si>
  <si>
    <t>CERÁMICA PARA PARED ESTILO PIEDRA DE DIMENSIONES 30 × 60 CM COLOR MARFIL</t>
  </si>
  <si>
    <t>PISO PORCELANATO TEMPO O SIMILAR</t>
  </si>
  <si>
    <t>PISO CONCEPT GRIS O SIMILAR</t>
  </si>
  <si>
    <t>PISO METROPOLI O SIMILAR</t>
  </si>
  <si>
    <t>ALFOMBRA MODULAR ARRANGE COLOR HABANO O SIMILAR</t>
  </si>
  <si>
    <t>GUARDAESCOBA EN MDF ACABADO EN PINTURA VINILICA COLOR TAUPE</t>
  </si>
  <si>
    <t>CERAMICA PARA PARED CON RELIEVE DE DIMENSIONES 6X25 CM COLOR MENTA O SIMILAR</t>
  </si>
  <si>
    <t>CIELO RASO ACUSTICO EN PANEL CUADRADO MDF 60X60CM DE PERFORACION CIRCULAR ACABADO EN MADERA COLOR ABEDUL O SIMILAR</t>
  </si>
  <si>
    <t>PISO PARED NATAL BLANCO CARA ÚNICA 30X60</t>
  </si>
  <si>
    <t>PEGACOR MAX BLANCO</t>
  </si>
  <si>
    <t>BOQUILLA BLANCA JUNTA ESTRECHA</t>
  </si>
  <si>
    <t>YESO CORRIENTE</t>
  </si>
  <si>
    <t xml:space="preserve">PINTURA ANTIBACTERIAL </t>
  </si>
  <si>
    <t>LAVAMANOS AQUAJET INSTITUCIONAL</t>
  </si>
  <si>
    <t>LAVAMANOS DE EMPOTRAR A MESÓN INSTITUCIONAL</t>
  </si>
  <si>
    <t>SOPORTE LAVAMANOS AQUJET PARED</t>
  </si>
  <si>
    <t>KIT DE INSTALACIÓN DESAGÜE + SIFÓN FLEXIBLE</t>
  </si>
  <si>
    <t>SILICONA ANTIHONGOS</t>
  </si>
  <si>
    <t>KIT ORINAL GOTTA ENTRADA POSTERIOR CON VÁLVULA PUSH DE EMPOTRAR</t>
  </si>
  <si>
    <t>KIT TAZA ADRIÁTICA PLUS ENTRADA POSTERIOR CON VÁLVULA PUSH DE EMPOTRAR</t>
  </si>
  <si>
    <t>KIT TAZA KIDDY CON VÁLVULA PUSH DE EMPOTRAR</t>
  </si>
  <si>
    <t>GRIFERÍA PARA LAVAMANOS INSTITUCIONAL PUSH MESA</t>
  </si>
  <si>
    <t>ACOPLE MONOCONTROL</t>
  </si>
  <si>
    <t>REJILLA DE PISO ANTIOLOR-ANTICUCARACHAS ACERO INOXIDABLE</t>
  </si>
  <si>
    <t>TAPA REGISTRO 20X20 PLASTICA</t>
  </si>
  <si>
    <t>BARRA DE SEGURIDAD 24 PULGADAS</t>
  </si>
  <si>
    <t>BARRA DE SEGURIDAD PLEGABLE</t>
  </si>
  <si>
    <t>FABRICACION E INSTALACION DE ESPEJO ESPEJO 4MM NACIONAL, INSTALADO,FLOTANTE, BRILLADO Y PULIDO</t>
  </si>
  <si>
    <t>FABRICACION E INSTALACION DE ESPEJO ESPEJO INCLINADO 4MM NACIONAL, INSTALADO,FLOTANTE, BRILLADO Y PULIDO</t>
  </si>
  <si>
    <t>SECADOR DE MANOS POTENZA</t>
  </si>
  <si>
    <t>DISPENSADOR DE JABON PARA MESON</t>
  </si>
  <si>
    <t>LLAVE JARDIN DE BOLA</t>
  </si>
  <si>
    <t>DISPENSADOR DE PAPEL HIGIENICO</t>
  </si>
  <si>
    <t xml:space="preserve">DISPENSADOR DE TOALLAS </t>
  </si>
  <si>
    <t>PAPELERA METALICA</t>
  </si>
  <si>
    <t>CAMBIADOR PARA BEBÉ DE EMPOTRAR PLÁSTICO</t>
  </si>
  <si>
    <t>FABRICACION E INSTALACIÓN REJILLA PARA SIFÓN METÁLICA Ø SEGÚN DISEÑO HIDROSANITARIO</t>
  </si>
  <si>
    <t>LAVAPLATOS SENCILLO 50*35</t>
  </si>
  <si>
    <t>GRIFERÍA ULTRA AHORRADORA PARA LAVAPLATOS MONOCONTROL VERA BASIC</t>
  </si>
  <si>
    <t xml:space="preserve">MESON CORIAN MONTELLI 12 MMS </t>
  </si>
  <si>
    <t xml:space="preserve">ESTRUTURA DE MESON DE BAÑO - INCLUYE ANCLAJES, ABERTURAS PARA LAVAMANOS Y ACABADO </t>
  </si>
  <si>
    <t>FABRICACION E INSTALACION DE DIVISIONES DE BAÑO ELABORADAS EN LAMINADO COMPACTO DE 12 mm, REFERENCIA LATTE 2167 MT ; INCLUYE HERRAJES EN ACERO INOXIDABLE.(CERRADURA DE SOBREPONER DOBLE Y BISAGRAS OCULTAS 90 GRADOS)</t>
  </si>
  <si>
    <t>FABRICACION E INSTALACION DE DIVISIONES DE ORINALES ELABORADAS EN LAMINADO COMPACTO DE 12 mm, REFERENCIA LATTE 2167 MT ; INCLUYE ANCLAJES A MURO EN ACERO INOXIDABLE</t>
  </si>
  <si>
    <t>BORDILLO CONCRETO PREFABRICADO 10*20*100</t>
  </si>
  <si>
    <t>BLOQUE DE CEMENTO CUADRADO PEQUEÑO 8 GRIS</t>
  </si>
  <si>
    <t>BLOQUE DE CEMENTO CUADRADO PEQUEÑO 8 MULTICOLOR</t>
  </si>
  <si>
    <t>ADOQUIN ECOLÓGICO DE CEMENTO PARA TRAFICO VEHICULAR</t>
  </si>
  <si>
    <t>ADOQUIN CEMENTO MACIZO RECTANGULAR 6</t>
  </si>
  <si>
    <t>LOSETA PODOTÁCTIL EN CONCRETO GUÍA 40X40CM</t>
  </si>
  <si>
    <t>LOSETA PODOTÁCTIL EN CONCRETO ALERTA 40X40CM</t>
  </si>
  <si>
    <t>LOSETAS EN CONCRETO 3500 PSI E=7CM</t>
  </si>
  <si>
    <t>PISO DECK WPC SIMULACION MADERA PARA EXTERIOR COLOR ROBLE OSCURO O SIMILAR INC. SUBESTRUCTRURA METALICA</t>
  </si>
  <si>
    <t>TOPELLANTAS EN CONCRETO T40</t>
  </si>
  <si>
    <t>PISO EN CAUCHO EPDM E=3 CM COLOR AZUL</t>
  </si>
  <si>
    <t>PISO EN CAUCHO EPDM E=3 CM COLOR AMARILLO</t>
  </si>
  <si>
    <t>PISO EN CAUCHO EPDM E=3 CM COLOR MORADO</t>
  </si>
  <si>
    <t>JUEGO INFANTIL BALANCÍN 4 PUESTOS</t>
  </si>
  <si>
    <t>JUEGO INFANTIL CARRUSEL GIRATORIO</t>
  </si>
  <si>
    <t>JUEGO INFANTIL BALANCÍN DE RESORTE</t>
  </si>
  <si>
    <t>JUEGO INFANTIL RED ESCALADA PEQUEÑA</t>
  </si>
  <si>
    <t>ARBUSTO DECORATIVO H=0.50 M</t>
  </si>
  <si>
    <t>ARBOL ALISO H=1.50 M</t>
  </si>
  <si>
    <t>ARBOL ARRAYAN H=1.50 M</t>
  </si>
  <si>
    <t>ARBOL SANGREGADO H=1.50 M</t>
  </si>
  <si>
    <t>ARBOL GUAYACAN H=1.50 M</t>
  </si>
  <si>
    <t>ARBOL YARUMO PLATEADO H=1.50 M</t>
  </si>
  <si>
    <t>INSUMOS DE ASEO</t>
  </si>
  <si>
    <t>FABRICACION E INSTALACION DE LAVAPLATOS EMPOTRADO EN MESON DE ACERO INOXIDABLE CON ACABADO SATINADO, INCLUYE CONEXIONES Y GRIFERIA</t>
  </si>
  <si>
    <t>FABRICACION E INSTALACION DE COCINA INDUSTRIAL A GAS DE ACERO INOXIDABLE</t>
  </si>
  <si>
    <t>FABRICACION E INSTALACION DE MESON DE ACERO INOXIDABLE CAL 16</t>
  </si>
  <si>
    <t>FABRICACION E INSTALACION DE POCETA EN ACERO INOXIDABLE FORMANDO UNA SOLA PIEZA CON EL MESON, INCLUYE SALPICADERO POSTERIOR H=10CM</t>
  </si>
  <si>
    <t>FABRICACION E INSTALACION DE LAVAMANOS QUIRURGICO TIPO PARED EN ACERO INOXIDABLE</t>
  </si>
  <si>
    <t>FABRICACION E INSTALACION DE LAVAMANOS CAMPANA EXTRACTORA SEGUN DISEÑO HVAC</t>
  </si>
  <si>
    <t>FABRICACION E INSTALACION DE ESTUFA INDUSTRIAL ENANA</t>
  </si>
  <si>
    <t>FABRICACION E INSTALACION DE ASADOR INDUSTRIAL DOS PLANCHAS EN PLATINA DE HIERRO</t>
  </si>
  <si>
    <t>FABRICACION E INSTALACION DE MARMITA A GAS AUTOGENERADORA DE VAPOR</t>
  </si>
  <si>
    <t>FABRICACION E INSTALACION DE POCETA DE LAVADO DE OLLAS</t>
  </si>
  <si>
    <t>FABRICACION E INSTALACION DE GRIFERIA INDUSTRIAL PARA DUCHA PRELAVADO</t>
  </si>
  <si>
    <t xml:space="preserve">FABRICACION E INSTALACION DE GRIFERIA LAVAPLATOS </t>
  </si>
  <si>
    <t>FABRICACION E INSTALACION DE ENCIMERA DE ACERO INOXIDABLE. FONDO: 0.60M ALTO: 0.90M. PATAS CUADRADAS DE ACERO INOXIDABLE DE 40X40 MM PARA ELEVAR LA ALTURA.</t>
  </si>
  <si>
    <t>FABRICACION E INSTALACION DE ESTANTERIA DE ACERO INOXIDABLE DE 4 BALDAS DE 60X210X210</t>
  </si>
  <si>
    <t>FABRICACION E INSTALACION DE MESA ACERO INOXIDABLE</t>
  </si>
  <si>
    <t>FABRICACION E INSTALACION DE BASCULA DE PISO INDUSTRIAL DE 500KG</t>
  </si>
  <si>
    <t>FABRICACION E INSTALACION DE CONTENEDOR DE BASURAS CON TAPA FACIL DE LIMPIAR RESISTENTE A OLORES Y LIQUIDOS</t>
  </si>
  <si>
    <t>FABRICACION E INSTALACION DE AUTOSERVICIO FABRICADO EN ACERO INOXIDABLE SATINADO. TERMINADOS SANITARIOS. SISTEMA DE CALENTAMIENTO POR AGUA. TERMOSTATO. VIDRIOS SUPERIORES TEMPLADOS ANTI ESTORNUDO. PASA BANDEJAS EN TUBO DE ACERO. PATAS NIVELADORAS O RUEDAS INDUSTRIALES. LÍNEA MODULAR</t>
  </si>
  <si>
    <t>FABRICACION E INSTALACION DE ARMARIO REFRIGERACIÓN CONCEPT GASTRONORM  653 × 842 × 2040 MM</t>
  </si>
  <si>
    <t>FABRICACION E INSTALACION DE ARMARIO CONGELACIÓN CONCEPT GASTRONORM  653 × 842 × 2040 MM</t>
  </si>
  <si>
    <t>FABRICACION E INSTALACION DE ESTUFA DE EMPOTRAR DE VITROCERÁMICA - DOS PUESTOS - DOBLE ZONA DE COCCIÓN - 30CM - 220V - VT 6002</t>
  </si>
  <si>
    <t>FABRICACION E INSTALACION DE REFRIGERADOR, CAPACIDAD 547 LITROS BRUTOS</t>
  </si>
  <si>
    <t>FABRICACION E INSTALACION DE ESTUFA ELÉCTRICA DE 2 PUESTOS EMPOTRADA EN MESON DE ACERO INOXIDABLE DE DIMENSIONES 35 X 43,5 CM</t>
  </si>
  <si>
    <t>FABRICACION E INSTALACION DE SUMINISTRO E INSTALACION SILLA SALVAESCALERAS PLEGABLE CON TUBO PARA TRAMO RECTO L=5.90M CON GIRO A 90º, INCLUYE SUBESTRUCTURA DE FIJACIÓN A PISO ANCLAJES Y ELEMENTOS DE SUJECIÓN</t>
  </si>
  <si>
    <t>ASCENSOR ELÉCTRICO PARA DOS (2) PARADAS, CAPACIDAD 8 PERSONAS (630 KG), CABINA EN ACERO INOXIDABLE, PUERTAS AUTOMÁTICAS TELESCÓPICAS, CONTROL MICROPROCESADO Y SISTEMA DE SEGURIDAD INTEGRAL, INCLUYENDO MAQUINARIA, GUÍAS, CONTRAPESO, MARCO ESTRUCTURAL, BOTONERAS, SEÑALIZACIÓN, PLANOS AS-BUILT, ENSAYOS, CAPACITACIÓN Y GARANTÍA.</t>
  </si>
  <si>
    <t>COTIZACION</t>
  </si>
  <si>
    <t>EQUIPO DE BOMBEO PARA NIVEL FREATICO</t>
  </si>
  <si>
    <t>SUMINISTRO Y TENDIDA DE POLIETILENO NEGRO CALIBRE 7, INCLUYE CORTE, TRASLAPE Y FIJACIÓN</t>
  </si>
  <si>
    <t>POLIETILENO NEGRO CAL 7</t>
  </si>
  <si>
    <t>5.1.7</t>
  </si>
  <si>
    <t>Bandeja tipo Ducto cerrado 20x10cm</t>
  </si>
  <si>
    <t>Riel channel DIN</t>
  </si>
  <si>
    <t>Varilla roscada</t>
  </si>
  <si>
    <t>Cable 4 AWG para tierra</t>
  </si>
  <si>
    <t>Elementos de fijacion</t>
  </si>
  <si>
    <t>5.1.8</t>
  </si>
  <si>
    <t>Bandeja tipo malla 20x10cm</t>
  </si>
  <si>
    <t>5.2.1.1</t>
  </si>
  <si>
    <t>Cofre metalico de fabricacion especial con puera y chapa y barrajes de cobre 250A</t>
  </si>
  <si>
    <t>Totalizador 3x80</t>
  </si>
  <si>
    <t>Transferencia automatica 50KVA</t>
  </si>
  <si>
    <t>Mecanismo de bloqueso fisico para totalizadores</t>
  </si>
  <si>
    <t>5.2.1.2</t>
  </si>
  <si>
    <t>5.2.1.5</t>
  </si>
  <si>
    <t>Pulsadores on off</t>
  </si>
  <si>
    <t>reles con activacion</t>
  </si>
  <si>
    <t>5.2.1.6</t>
  </si>
  <si>
    <t>Cofre metalico de fabricacion especial AE319</t>
  </si>
  <si>
    <t>Proteccion 3x150A</t>
  </si>
  <si>
    <t>Transformadores de corriente 5A</t>
  </si>
  <si>
    <t>5.2.2.1</t>
  </si>
  <si>
    <t>UPS bifásica 208-120V, 6kVA, autonomía 30 minutos</t>
  </si>
  <si>
    <t>Accesorios de anclaje</t>
  </si>
  <si>
    <t>5.2.3.2</t>
  </si>
  <si>
    <t>Cable de cobre aislado LSHZ 2/0 AWG</t>
  </si>
  <si>
    <t>Cinta aislante de colores</t>
  </si>
  <si>
    <t>Cable de cobre aislado LSHZ 4 AWG</t>
  </si>
  <si>
    <t>Tuberia IMC 2"</t>
  </si>
  <si>
    <t>Union 2"</t>
  </si>
  <si>
    <t>Curva IMC 2"</t>
  </si>
  <si>
    <t>Terminal 2"</t>
  </si>
  <si>
    <t>Abrazadera doble grapa 2"</t>
  </si>
  <si>
    <t>Terminal de ojo cobre estañado 2/0 AWG</t>
  </si>
  <si>
    <t>Terminal de ojo cobre estañado 2AWG</t>
  </si>
  <si>
    <t>5.2.3.3</t>
  </si>
  <si>
    <t>Cable de cobre aislado LSHZ 6 AWG</t>
  </si>
  <si>
    <t>Cable de cobre aislado LSHZ 1/0 AWG</t>
  </si>
  <si>
    <t>Terminal de ojo cobre estañado 6 AWG</t>
  </si>
  <si>
    <t>Terminal de ojo cobre estañado 1/0AWG</t>
  </si>
  <si>
    <t>5.2.3.4</t>
  </si>
  <si>
    <t>Cable de cobre aislado LSHZ 8 AWG</t>
  </si>
  <si>
    <t>Tuberia IMC 1-1/4"</t>
  </si>
  <si>
    <t>Union 1-1/4"</t>
  </si>
  <si>
    <t>Curva IMC 1-1/4"</t>
  </si>
  <si>
    <t>Terminal 1-1/4"</t>
  </si>
  <si>
    <t>Terminal de ojo cobre estañado 8 AWG</t>
  </si>
  <si>
    <t>Terminal de ojo cobre estañado 6AWG</t>
  </si>
  <si>
    <t>Tuberia IMC 1"</t>
  </si>
  <si>
    <t>Union 1"</t>
  </si>
  <si>
    <t>Curva IMC 1"</t>
  </si>
  <si>
    <t>Terminal 1"</t>
  </si>
  <si>
    <t>Abrazadera doble grapa 1"</t>
  </si>
  <si>
    <t>Cable de cobre aislado LSHZ 12 AWG</t>
  </si>
  <si>
    <t>Terminal cobre estañado 12 AWG</t>
  </si>
  <si>
    <t>Tomacorriente naranja 15A con polo a tierra</t>
  </si>
  <si>
    <t>Caja metalica ref 2400</t>
  </si>
  <si>
    <t>Suplemento para caja 2400</t>
  </si>
  <si>
    <t>Conector resorte</t>
  </si>
  <si>
    <t>Marquilla tipo label</t>
  </si>
  <si>
    <t>Tuberia PVC 3/4"</t>
  </si>
  <si>
    <t>Union 3/4"</t>
  </si>
  <si>
    <t>Curva PVC 3/4"</t>
  </si>
  <si>
    <t>Terminal 3/4"</t>
  </si>
  <si>
    <t>Luminaria de emergencia R1 2x1.6W</t>
  </si>
  <si>
    <t>Aviso salida emergencia LED 1.8W</t>
  </si>
  <si>
    <t>Luminaria Hermetica 2x18W PC</t>
  </si>
  <si>
    <t>Tubo Led 18W</t>
  </si>
  <si>
    <t>Luminaria ojo de Buey ODB avante con pestaña 15,8W</t>
  </si>
  <si>
    <t>Luminaria Tipo Spot Recto para riel Luxycon</t>
  </si>
  <si>
    <t>Luminaria Easy Eko II premium. Longitud= 2271mm.</t>
  </si>
  <si>
    <t>Access Point U6+ Wifi 6 Dual band 3Gbps</t>
  </si>
  <si>
    <t>Faceplate sencillo</t>
  </si>
  <si>
    <t>Jack categoria 6A metalico blindado</t>
  </si>
  <si>
    <t>Conector RJ45 metalico 6A</t>
  </si>
  <si>
    <t>Tuberia PVC SCH 40 3/4"</t>
  </si>
  <si>
    <t>Curva PVC SCH40 3/4"</t>
  </si>
  <si>
    <t>Prensaestopa 1/2"</t>
  </si>
  <si>
    <t>Cable polarizado para audio 2x14</t>
  </si>
  <si>
    <t>Faceplate sencillo para HDMI con accesorio de fijacion</t>
  </si>
  <si>
    <t>Tuberia PVC SCH 40 1-14"</t>
  </si>
  <si>
    <t>Curva PVC SCH40 1-1/4"</t>
  </si>
  <si>
    <t>Cable HDMI 2.0V macho macho 4K 40 metros</t>
  </si>
  <si>
    <t>SUMINISTRO E INSTALACION BANDEJA TIPO DUCTO CERRADO 200X100  INCLUYE SOPORTE TIPO PELDAÑO,  SOPORTE OMEGA UNIVERSAL, TORNILLO DE FIJACIÓN DUCTO, PLATINA DE UNIÓN DUCTO FORMA EN C. PERNOS EXPANSIVOS, PERNOS DE OJO ABIERTO Y DEMÁS ACCESORIOS DE MONTAJE.</t>
  </si>
  <si>
    <t>SUMINISTRO E INSTALACION BANDEJA TIPO MALLA 200X100  INCLUYE SOPORTE TIPO PELDAÑO,  SOPORTE OMEGA UNIVERSAL, TORNILLO DE FIJACIÓN DUCTO, PLATINA DE UNIÓN DUCTO FORMA EN C. PERNOS EXPANSIVOS, PERNOS DE OJO ABIERTO Y DEMÁS ACCESORIOS DE MONTAJE.</t>
  </si>
  <si>
    <t>SUMINISTRO E INSTALACIÓN DE TABLERO DE FABRICACION ESPECIAL TGN, CON ESPACIO PARA TOTALIZADOR Y PROTECCIONES SEGÚN DU.</t>
  </si>
  <si>
    <t>SUMINISTRO E INSTALACIÓN DE UPS BIFÁSICA 208-120V, 6KVA, AUTONOMÍA 30 MINUTOS</t>
  </si>
  <si>
    <t>SUMINISTRO E INSTALACIÓN DE ACOMETIDA DESDE PLANTA ELECTRICA HASTA TABLERO TRF EN 3X2/0F+1X2/0N+1X4T AWG CU LSHZ 600V EN TUBERIA IMC 2"</t>
  </si>
  <si>
    <t>SUMINISTRO E INSTALACIÓN DE ACOMETIDA DESDE TRF HASTA TGN EN 3X1/0F+1X1/0N+1X6T AWG CU LSHZ 600V EN TUBERIA IMC 2"</t>
  </si>
  <si>
    <t>SUMINISTRO E INSTALACIÓN DE ACOMETIDA DESDE TGN HASTA TILU EN 3X6F+1X6N+1X8T AWG CU LSHZ 600V EN TUBERIA IMC 1-1/4"</t>
  </si>
  <si>
    <t>SUMINISTRO E INSTALACIÓN DE ACOMETIDA DESDE TGN HASTA UPS Y TREG EN 2X8F+1X8N+1X8T AWG CU LSHZ 600V EN TUBERIA IMC 1"</t>
  </si>
  <si>
    <t>SUMINISTRO E INSTALACIÓN DETOMACORRIENTE DOBLE CON POLO A TIERRA DE 20 A - 125V PARA SISTEMA REGULADO, INCLUYE APARATO CON TAPA NARANJA,  TUBERIA PVC 3/4", CABLE 3X12 AWG LSHZ 600V CU, CAJA DE PASO METALICA 2400</t>
  </si>
  <si>
    <t xml:space="preserve">SUMINISTRO E INSTALACIÓN DE LUMINARIA DE EMERGENCIA R1 2X1.6W </t>
  </si>
  <si>
    <t>SUMINISTRO E INSTALACIÓN DE ACCESS POINT TECNOLOGIA DUAL U6+ DE TECHO, INCLUE DISPOSITIVO, FACEPLATE SENCILLO, JACK CAT 6A, TUBERIA PVC SCH40 3/4"</t>
  </si>
  <si>
    <t>5.1</t>
  </si>
  <si>
    <t>5.1.1</t>
  </si>
  <si>
    <t>5.1.2</t>
  </si>
  <si>
    <t>5.1.3</t>
  </si>
  <si>
    <t>5.1.4</t>
  </si>
  <si>
    <t>5.1.5</t>
  </si>
  <si>
    <t>5.1.6</t>
  </si>
  <si>
    <t>5.2</t>
  </si>
  <si>
    <t>5.2.1</t>
  </si>
  <si>
    <t>5.2.1.3</t>
  </si>
  <si>
    <t>5.2.1.4</t>
  </si>
  <si>
    <t>5.2.2</t>
  </si>
  <si>
    <t>5.2.3</t>
  </si>
  <si>
    <t>5.2.3.1</t>
  </si>
  <si>
    <t>5.2.3.5</t>
  </si>
  <si>
    <t>5.2.3.6</t>
  </si>
  <si>
    <t>5.2.4</t>
  </si>
  <si>
    <t>5.2.4.1</t>
  </si>
  <si>
    <t>5.2.4.2</t>
  </si>
  <si>
    <t>5.2.4.3</t>
  </si>
  <si>
    <t>5.2.4.4</t>
  </si>
  <si>
    <t>5.2.4.5</t>
  </si>
  <si>
    <t>5.3</t>
  </si>
  <si>
    <t>5.3.1</t>
  </si>
  <si>
    <t>5.3.1.1</t>
  </si>
  <si>
    <t>5.3.1.2</t>
  </si>
  <si>
    <t>5.3.1.3</t>
  </si>
  <si>
    <t>5.3.1.4</t>
  </si>
  <si>
    <t>5.3.1.5</t>
  </si>
  <si>
    <t>5.3.1.6</t>
  </si>
  <si>
    <t>5.3.1.7</t>
  </si>
  <si>
    <t>5.3.1.8</t>
  </si>
  <si>
    <t>5.3.1.9</t>
  </si>
  <si>
    <t>5.3.1.10</t>
  </si>
  <si>
    <t>5.3.1.11</t>
  </si>
  <si>
    <t>5.3.1.12</t>
  </si>
  <si>
    <t>5.3.1.13</t>
  </si>
  <si>
    <t>5.3.2</t>
  </si>
  <si>
    <t>5.3.2.1</t>
  </si>
  <si>
    <t>5.3.2.2</t>
  </si>
  <si>
    <t>5.4</t>
  </si>
  <si>
    <t>5.4.1</t>
  </si>
  <si>
    <t>5.4.1.1</t>
  </si>
  <si>
    <t>5.4.1.2</t>
  </si>
  <si>
    <t>5.4.1.3</t>
  </si>
  <si>
    <t>5.4.2</t>
  </si>
  <si>
    <t>5.4.2.1</t>
  </si>
  <si>
    <t>5.4.2.2</t>
  </si>
  <si>
    <t>5.4.2.3</t>
  </si>
  <si>
    <t>5.4.2.4</t>
  </si>
  <si>
    <t>5.4.3</t>
  </si>
  <si>
    <t>5.4.3.1</t>
  </si>
  <si>
    <t>5.4.3.2</t>
  </si>
  <si>
    <t>5.4.3.3</t>
  </si>
  <si>
    <t>5.5</t>
  </si>
  <si>
    <t>5.5.1</t>
  </si>
  <si>
    <t>5.5.2</t>
  </si>
  <si>
    <t>5.5.3</t>
  </si>
  <si>
    <t>5.5.4</t>
  </si>
  <si>
    <t>5.5.5</t>
  </si>
  <si>
    <t>5.5.6</t>
  </si>
  <si>
    <t>CANALIZACIONES</t>
  </si>
  <si>
    <t>SISTEMA ELECTRICO</t>
  </si>
  <si>
    <t>TABLERO ELECTRICOS</t>
  </si>
  <si>
    <t>UPS</t>
  </si>
  <si>
    <t>CABLEADO ELECTRICO</t>
  </si>
  <si>
    <t>SALIDAS ELECTRICAS</t>
  </si>
  <si>
    <t>SISTEMA DE ILUMINACION</t>
  </si>
  <si>
    <t>LUMINARIAS</t>
  </si>
  <si>
    <t>SISTEMA DE CONTROL E INTERRUPTORES</t>
  </si>
  <si>
    <t>SISTEMA DE COMUNICACIONES</t>
  </si>
  <si>
    <t>INFRAESTRUCTURA</t>
  </si>
  <si>
    <t>CABLEADO ESTRUCTURADO</t>
  </si>
  <si>
    <t>SALIDAS SISTEMA DE COMUNICACIONES</t>
  </si>
  <si>
    <t>SISTEMA DE AUDIO Y VIDEO</t>
  </si>
  <si>
    <t>BANDEJA TIPO DUCTO CERRADO 20X10CM</t>
  </si>
  <si>
    <t>RIEL CHANNEL DIN</t>
  </si>
  <si>
    <t>VARILLA ROSCADA</t>
  </si>
  <si>
    <t>CABLE 4 AWG PARA TIERRA</t>
  </si>
  <si>
    <t>ELEMENTOS DE FIJACION</t>
  </si>
  <si>
    <t>BANDEJA TIPO MALLA 20X10CM</t>
  </si>
  <si>
    <t>COFRE METALICO DE FABRICACION ESPECIAL CON PUERA Y CHAPA Y BARRAJES DE COBRE 250A</t>
  </si>
  <si>
    <t>TOTALIZADOR 3X80</t>
  </si>
  <si>
    <t>PROTECCION 3X20A, 3X32A, 3X40A</t>
  </si>
  <si>
    <t>TRANSFERENCIA AUTOMATICA 50KVA</t>
  </si>
  <si>
    <t>MECANISMO DE BLOQUESO FISICO PARA TOTALIZADORES</t>
  </si>
  <si>
    <t>PULSADORES ON OFF</t>
  </si>
  <si>
    <t>RELES CON ACTIVACION</t>
  </si>
  <si>
    <t>COFRE METALICO DE FABRICACION ESPECIAL AE319</t>
  </si>
  <si>
    <t>PROTECCION 3X150A</t>
  </si>
  <si>
    <t>TRANSFORMADORES DE CORRIENTE 5A</t>
  </si>
  <si>
    <t>UPS BIFÁSICA 208-120V, 6KVA, AUTONOMÍA 30 MINUTOS</t>
  </si>
  <si>
    <t>ACCESORIOS DE ANCLAJE</t>
  </si>
  <si>
    <t>CABLE DE COBRE AISLADO LSHZ 2/0 AWG</t>
  </si>
  <si>
    <t>CINTA AISLANTE DE COLORES</t>
  </si>
  <si>
    <t>CABLE DE COBRE AISLADO LSHZ 4 AWG</t>
  </si>
  <si>
    <t>TUBERIA IMC 2"</t>
  </si>
  <si>
    <t>UNION 2"</t>
  </si>
  <si>
    <t>CURVA IMC 2"</t>
  </si>
  <si>
    <t>TERMINAL 2"</t>
  </si>
  <si>
    <t>ABRAZADERA DOBLE GRAPA 2"</t>
  </si>
  <si>
    <t>TERMINAL DE OJO COBRE ESTAÑADO 2/0 AWG</t>
  </si>
  <si>
    <t>TERMINAL DE OJO COBRE ESTAÑADO 2AWG</t>
  </si>
  <si>
    <t>CABLE DE COBRE AISLADO LSHZ 6 AWG</t>
  </si>
  <si>
    <t>CABLE DE COBRE AISLADO LSHZ 1/0 AWG</t>
  </si>
  <si>
    <t>TERMINAL DE OJO COBRE ESTAÑADO 6 AWG</t>
  </si>
  <si>
    <t>TERMINAL DE OJO COBRE ESTAÑADO 1/0AWG</t>
  </si>
  <si>
    <t>CABLE DE COBRE AISLADO LSHZ 8 AWG</t>
  </si>
  <si>
    <t>TUBERIA IMC 1-1/4"</t>
  </si>
  <si>
    <t>UNION 1-1/4"</t>
  </si>
  <si>
    <t>CURVA IMC 1-1/4"</t>
  </si>
  <si>
    <t>TERMINAL 1-1/4"</t>
  </si>
  <si>
    <t>TERMINAL DE OJO COBRE ESTAÑADO 8 AWG</t>
  </si>
  <si>
    <t>TERMINAL DE OJO COBRE ESTAÑADO 6AWG</t>
  </si>
  <si>
    <t>TUBERIA IMC 1"</t>
  </si>
  <si>
    <t>UNION 1"</t>
  </si>
  <si>
    <t>CURVA IMC 1"</t>
  </si>
  <si>
    <t>TERMINAL 1"</t>
  </si>
  <si>
    <t>ABRAZADERA DOBLE GRAPA 1"</t>
  </si>
  <si>
    <t>CABLE DE COBRE AISLADO LSHZ 12 AWG</t>
  </si>
  <si>
    <t>TERMINAL COBRE ESTAÑADO 12 AWG</t>
  </si>
  <si>
    <t>TOMACORRIENTE NARANJA 15A CON POLO A TIERRA</t>
  </si>
  <si>
    <t>CAJA METALICA REF 2400</t>
  </si>
  <si>
    <t>SUPLEMENTO PARA CAJA 2400</t>
  </si>
  <si>
    <t>CONECTOR RESORTE</t>
  </si>
  <si>
    <t>MARQUILLA TIPO LABEL</t>
  </si>
  <si>
    <t>TUBERIA PVC 3/4"</t>
  </si>
  <si>
    <t>UNION 3/4"</t>
  </si>
  <si>
    <t>CURVA PVC 3/4"</t>
  </si>
  <si>
    <t>TERMINAL 3/4"</t>
  </si>
  <si>
    <t>LUMINARIA DE EMERGENCIA R1 2X1.6W</t>
  </si>
  <si>
    <t>AVISO SALIDA EMERGENCIA LED 1.8W</t>
  </si>
  <si>
    <t>LUMINARIA HERMETICA 2X18W PC</t>
  </si>
  <si>
    <t>TUBO LED 18W</t>
  </si>
  <si>
    <t>LUMINARIA OJO DE BUEY ODB AVANTE CON PESTAÑA 15,8W</t>
  </si>
  <si>
    <t>LUMINARIA TIPO SPOT RECTO PARA RIEL LUXYCON</t>
  </si>
  <si>
    <t>RIEL MAGNETICO</t>
  </si>
  <si>
    <t>LUMINARIA EASY EKO II PREMIUM. LONGITUD= 2271MM.</t>
  </si>
  <si>
    <t>LUMINARIA EASY EKO II PREMIUM. LONGITUD= 5649MM.</t>
  </si>
  <si>
    <t>LUMINARIA MINI ANTORCHA COLUMNA</t>
  </si>
  <si>
    <t>ACCESS POINT U6+ WIFI 6 DUAL BAND 3GBPS</t>
  </si>
  <si>
    <t>FACEPLATE SENCILLO</t>
  </si>
  <si>
    <t>JACK CATEGORIA 6A METALICO BLINDADO</t>
  </si>
  <si>
    <t>CONECTOR RJ45 METALICO 6A</t>
  </si>
  <si>
    <t>TUBERIA PVC SCH 40 3/4"</t>
  </si>
  <si>
    <t>CURVA PVC SCH40 3/4"</t>
  </si>
  <si>
    <t>PARLANTE 15CM DIAMETRO 25W 82DB DE INCRUSTAR</t>
  </si>
  <si>
    <t>PRENSAESTOPA 1/2"</t>
  </si>
  <si>
    <t>CABLE POLARIZADO PARA AUDIO 2X14</t>
  </si>
  <si>
    <t>FACEPLATE SENCILLO PARA HDMI CON ACCESORIO DE FIJACION</t>
  </si>
  <si>
    <t>TUBERIA PVC SCH 40 1-14"</t>
  </si>
  <si>
    <t>CURVA PVC SCH40 1-1/4"</t>
  </si>
  <si>
    <t>CABLE HDMI 2.0V MACHO MACHO 4K 40 METROS</t>
  </si>
  <si>
    <t>Luminaria Easy Eko II premium. Longitud= 582mm.</t>
  </si>
  <si>
    <t>Riel magneticO</t>
  </si>
  <si>
    <t>LUMINARIA LED TIPO EASY EKO II PREMIUM. LONGITUD= 1145MM.</t>
  </si>
  <si>
    <t>7.1</t>
  </si>
  <si>
    <t>7.1.1</t>
  </si>
  <si>
    <t>7.1.2</t>
  </si>
  <si>
    <t>7.1.3</t>
  </si>
  <si>
    <t>7.1.4</t>
  </si>
  <si>
    <t>7.1.5</t>
  </si>
  <si>
    <t>7.1.6</t>
  </si>
  <si>
    <t>7.1.7</t>
  </si>
  <si>
    <t>7.1.8</t>
  </si>
  <si>
    <t>7.1.9</t>
  </si>
  <si>
    <t>7.1.11</t>
  </si>
  <si>
    <t>7.1.12</t>
  </si>
  <si>
    <t>7.1.13</t>
  </si>
  <si>
    <t>7.1.14</t>
  </si>
  <si>
    <t>7.1.15</t>
  </si>
  <si>
    <t>7.1.16</t>
  </si>
  <si>
    <t>7.1.17</t>
  </si>
  <si>
    <t>7.1.18</t>
  </si>
  <si>
    <t>7.1.19</t>
  </si>
  <si>
    <t>7.1.20</t>
  </si>
  <si>
    <t>7.2</t>
  </si>
  <si>
    <t>7.2.1</t>
  </si>
  <si>
    <t>7.2.2</t>
  </si>
  <si>
    <t>7.2.3</t>
  </si>
  <si>
    <t>7.2.5</t>
  </si>
  <si>
    <t>7.2.6</t>
  </si>
  <si>
    <t>7.2.7</t>
  </si>
  <si>
    <t>7.2.8</t>
  </si>
  <si>
    <t>7.2.10</t>
  </si>
  <si>
    <t>7.2.11</t>
  </si>
  <si>
    <t>7.2.12</t>
  </si>
  <si>
    <t>7.2.13</t>
  </si>
  <si>
    <t>7.2.14</t>
  </si>
  <si>
    <t>7.2.15</t>
  </si>
  <si>
    <t>7.3</t>
  </si>
  <si>
    <t>7.3.1</t>
  </si>
  <si>
    <t>7.3.2</t>
  </si>
  <si>
    <t>7.3.3</t>
  </si>
  <si>
    <t>7.3.4</t>
  </si>
  <si>
    <t>7.3.5</t>
  </si>
  <si>
    <t>7.3.6</t>
  </si>
  <si>
    <t>7.3.7</t>
  </si>
  <si>
    <t>7.3.8</t>
  </si>
  <si>
    <t>7.3.9</t>
  </si>
  <si>
    <t>7.3.10</t>
  </si>
  <si>
    <t>7.3.11</t>
  </si>
  <si>
    <t>7.3.12</t>
  </si>
  <si>
    <t>7.4</t>
  </si>
  <si>
    <t>7.4.1</t>
  </si>
  <si>
    <t>7.4.2</t>
  </si>
  <si>
    <t>7.4.3</t>
  </si>
  <si>
    <t>7.4.5</t>
  </si>
  <si>
    <t>7.4.6</t>
  </si>
  <si>
    <t>7.4.7</t>
  </si>
  <si>
    <t>RED HIDRÁULICA</t>
  </si>
  <si>
    <t>SUMINISTRO E INSTALACIÓN DE TUBERÍA PVC RDE 21 DE 1 1/4"</t>
  </si>
  <si>
    <t>SUMINISTRO E INSTALACIÓN DE VÁLVULA DE COMPUERTA DE 1 1/4"</t>
  </si>
  <si>
    <t>SUMINISTRO E INSTALACIÓN DE VÁLVULA DE PIE DE 1 1/2"</t>
  </si>
  <si>
    <t>SUMINISTRO E INSTALACIÓN DE CHEQUE DE 1" A 1 1/2"</t>
  </si>
  <si>
    <t>SUMINISTRO E INSTALACIÓN DE UNIVERSAL DE 1" A 1 1/2"</t>
  </si>
  <si>
    <t>SUMINISTRO E INSTALACIÓN DE BOMBA PARA AGUA POTABLE H=41,1 MCA, Q=5,5 LPS, PRESIÓN CONSTANTE CON VARIADOR DE VELOCIDAD. INCLUYE SISTEMA ELÉCTRICO, SENSORES DE NIVEL, TANQUE HIDRONEUMÁTICO DE 75 L Y ACCESORIOS</t>
  </si>
  <si>
    <t>BOMBA EYECTORA PARA DERRAME EN CUARTO DE MÁQUINAS</t>
  </si>
  <si>
    <t>SUMINISTRO E INSTALACIÓN DE TUBERÍA DE VENTILACIÓN DE 2"</t>
  </si>
  <si>
    <t>SUMINISTRO E INSTALACIÓN DE TUBERÍA DE VENTILACIÓN DE 3"</t>
  </si>
  <si>
    <t>RED DE AGUAS SANITARIAS</t>
  </si>
  <si>
    <t>RED DE AGUAS LLUVIAS</t>
  </si>
  <si>
    <t>SUMINISTRO E INSTALACIÓN DE TUBERÍA DE AGUAS LLUVIAS DE 2"</t>
  </si>
  <si>
    <t>SIFÓN TIPO PIÑA</t>
  </si>
  <si>
    <t>RED DE GAS</t>
  </si>
  <si>
    <t>SUMINISTRO E INSTALACIÓN DE REGULADOR DE PRESIÓN DE SEGUNDA ETAPA DE 1/2". INCLUYE NICHO PARA GAS. PRESIÓN DE SALIDA 23 MBAR</t>
  </si>
  <si>
    <t>CAJA PARA MEDIDOR DE GAS</t>
  </si>
  <si>
    <t>CALENTADOR A GAS DE 20 LITROS CON ACCESORIOS</t>
  </si>
  <si>
    <t>CODO 90° PVC-P 1 1/4"</t>
  </si>
  <si>
    <t>UNIÓN PVC-P 1 1/4"</t>
  </si>
  <si>
    <t>VÁLVULA DE COMPUERTA 1 1/4"</t>
  </si>
  <si>
    <t>ADAPTADOR MACHO PVC-P 1 1/4"</t>
  </si>
  <si>
    <t>VÁLVULA DE PIE 1 1/2"</t>
  </si>
  <si>
    <t>ADAPTADOR MACHO PVC-P 1 1/2"</t>
  </si>
  <si>
    <t>CHEQUE DE CORTINA 1 1/2"</t>
  </si>
  <si>
    <t>EQUIPO DE PRESIÓN CONSTANTE PARA AGUA POTABLE H=37,4 MCA, Q=3,5 L/S, CON VARIADOR DE VELOCIDAD, SISTEMA ELÉCTRICO, SENSORES DE NIVEL E HIDRONEUMÁTICO DE 50 L</t>
  </si>
  <si>
    <t>BOMBA SUMERGIBLE 1 HP</t>
  </si>
  <si>
    <t>UNIÓN PVC-P 2"</t>
  </si>
  <si>
    <t>TUBO PVC VENTILACIÓN 2"</t>
  </si>
  <si>
    <t>UNIÓN PVC SANITARIA 2"</t>
  </si>
  <si>
    <t>TUBO PVC VENTILACIÓN 3"</t>
  </si>
  <si>
    <t>UNIÓN PVC SANITARIA 3"</t>
  </si>
  <si>
    <t>MIXTO PARA CONCRETO</t>
  </si>
  <si>
    <t>TANQUE SÉPTICO PVC DE 3.000 L, INCLUYE FILTRO ANAEROBIO Y ACCESORIOS</t>
  </si>
  <si>
    <t>YEE PVC SANITARIA 2"</t>
  </si>
  <si>
    <t>CODO 45° PVC SANITARIO 2"</t>
  </si>
  <si>
    <t>YEE PVC SANITARIA 3"</t>
  </si>
  <si>
    <t>CODO 45° PVC SANITARIO 3"</t>
  </si>
  <si>
    <t>UNIÓN PVC SANITARIA 4"</t>
  </si>
  <si>
    <t>YEE PVC SANITARIA 4"</t>
  </si>
  <si>
    <t>CODO 45° PVC SANITARIO 4"</t>
  </si>
  <si>
    <t>REGULADOR DE GAS DE SEGUNDA ETAPA 1/2", PRESIÓN DE SALIDA 23 MBAR, INCLUYE NICHO Y ACCESORIOS</t>
  </si>
  <si>
    <t>CALENTADOR A GAS DE 20 L, INCLUYE ACCESORIOS</t>
  </si>
  <si>
    <t>CODO PRESIÓN PVC 90° 1 1/4"</t>
  </si>
  <si>
    <t>VÁLVULA DE COMPUERTA 1 1/2"</t>
  </si>
  <si>
    <t xml:space="preserve">VÁLVULA DE COMPUERTA 1 1/2" </t>
  </si>
  <si>
    <t>CHEQUE CORTINA 1 1/2"</t>
  </si>
  <si>
    <t>BOMBA SUMERGIBLE DE 1 HP</t>
  </si>
  <si>
    <t>REMATE PERIMETRAL EN LÁMINA DE ACERO GALVANIZADO CALIBRE 26 PARA CUBIERTA TIPO SÁNDWICH DE 30 MM.</t>
  </si>
  <si>
    <t>LAMINA GALVANIZADA CAL.22 1.20 x 2.40</t>
  </si>
  <si>
    <t xml:space="preserve">FLANCHE EN LÁMINA GALVANIZADA CAL. 22; DS=120 ACABADO EN POLIURETANO </t>
  </si>
  <si>
    <t>Kit Esmalte Poliuretano Duramax Blanco + Catalizador Algreco 1 Galón</t>
  </si>
  <si>
    <t>AFINADO CUBIERTAS PLANAS EN MORTERO IMPERMEABILIZADO 1:3 E=0.03 M</t>
  </si>
  <si>
    <t>BORDILLO EN CONCRETO DE 3500 PSI 0,20X0,2 PARA CUBIERTA PÉRGOLA. INCLUYE ACERO DE REFUERZO</t>
  </si>
  <si>
    <t>SUMINISTRO E INSTALACIÓN DE TEJA TRASLÚCIDA EN POLIÉSTER REFORZADO CON FIBRA DE VIDRIO —PRFV— TIPO TEJALUZ, CLASE 7, GEOMETRÍA TIPO C, ANCHO ÚTIL DE 525 MM, COLOR ICE Y PROTECCIÓN UV. INCLUYE FIJACIONES Y SELLOS.</t>
  </si>
  <si>
    <t>TEJA TRASLÚCIDA EN PRFV TIPO TEJALUZ, COLOR ICE, GEOMETRÍA STANDING</t>
  </si>
  <si>
    <t>TORNILLO CAPELOTE</t>
  </si>
  <si>
    <t>CINTA IMPERMEABLE DE BUTILO</t>
  </si>
  <si>
    <t>SIKA ANCHORFIX-3001 CARTUCHO 600 ML</t>
  </si>
  <si>
    <t>BALDOSA INSTITUCIONAL GRANO MARMOL P2; FONDO GRIS. INCLUYE ALISTADO</t>
  </si>
  <si>
    <t>MEDIA CAÑA EN GRANITO PULIDO DE 6X8CM</t>
  </si>
  <si>
    <t>SUMINISTRO E INSTALACION DE GUARDAESCOBA EN MADERA MACIZA 8 × 1,2 CM, BORDE REDONDO</t>
  </si>
  <si>
    <t>SUMINISTRO E INSTALACIÓN DE PISO SPC TIPO MADERA, COLOR OYSTER O SIMILAR, FORMATO 122 × 18 CM. INCLUYE NIVELACIÓN, CORTES, INSTALACIÓN Y LIMPIEZA FINAL.</t>
  </si>
  <si>
    <t>CORDÓN DE SOLDADURA PARA PISO VINÍLICO Ø 4 MM</t>
  </si>
  <si>
    <t>SUMINISTRO E INSTALACIÓN DE PISO VINÍLICO HETEROGÉNEO EN ROLLO, REFERENCIA OPTIMISE 70 O SIMILAR, COLOR SEGÚN DISEÑO. ADHESIVO, CORTES, EMPALMES, SELLADO DE JUNTAS Y LIMPIEZA FINAL.</t>
  </si>
  <si>
    <t>ALLANADORA DE CONCRETO TIPO HELICÓPTERO</t>
  </si>
  <si>
    <t>ACABADO PULIDO SOBRE ALISTADO DE PISO EN MORTERO. INCLUYE AFINADO, ALLANADO MECÁNICO, CURADO Y LIMPIEZA FINAL.</t>
  </si>
  <si>
    <t>SUMINISTRO E INSTALACIÓN DE ENCHAPE CERÁMICO PARA MURO, ESTILO PIEDRA, REFERENCIA BERLÍN MARFIL O SIMILAR, FORMATO 30 × 60 CM. INCLUYE PREPARACIÓN DE SUPERFICIE, CORTES, ADHESIVO CERÁMICO BLANCO, BOQUILLA BLANCA Y LIMPIEZA FINAL.</t>
  </si>
  <si>
    <t>SUMINISTRO E INSTALACIÓN DE ENCHAPE CERÁMICO PARA MURO, REFERENCIA NATAL BLANCO CARA ÚNICA O SIMILAR, FORMATO 30 × 60 CM. INCLUYE PREPARACIÓN DE SUPERFICIE, CORTES, ADHESIVO CERÁMICO BLANCO, BOQUILLA BLANCA Y LIMPIEZA FINAL.</t>
  </si>
  <si>
    <t>SUMINISTRO E INSTALACIÓN DE ENCHAPE TIPO FACHALETA, INCLUYE SUMINISTRO DE FACHALETA DE ARCILLA TIPO LADRILLO COLOR CAPUCHINO O SIMILAR, CORTES, NIVELACIÓN DE SUPERFICIE, ADHESIVO, LIMPIEZA FINAL Y ANDAMIAJE NECESARIO</t>
  </si>
  <si>
    <t>SUMINISTRO E INSTALACION ESTUCO PLASTICO Y VINILO 3 MANOS MUROS (INCLUYE ESTUCO, MANOS EN PINTURA ANTIBACTERIAL, FILOS Y DILATACIONES)</t>
  </si>
  <si>
    <t>13- PINTURAS</t>
  </si>
  <si>
    <t xml:space="preserve">14- CIELO RASOS </t>
  </si>
  <si>
    <t>TAPA REGULAR INVISIBLE 60X60 DRYWALL</t>
  </si>
  <si>
    <t>DISPOSITIVO 160 PUSH TO OPEN CON ENGANCHE BOLA</t>
  </si>
  <si>
    <t>SUMINISTRO E INSTALACIÓN DE TAZA SANITARIA INSTITUCIONAL TIPO ADRIÁTICA PLUS O SIMILAR, EN PORCELANA VITRIFICADA COLOR BLANCO, CON ENTRADA POSTERIOR Y VÁLVULA PUSH DE EMPOTRAR. INCLUYE ASIENTO, CONEXIONES, ANCLAJES Y PRUEBA DE FUNCIONAMIENTO.</t>
  </si>
  <si>
    <t>SUMINISTRO E INSTALACIÓN DE ORINAL INSTITUCIONAL TIPO GOTTA O SIMILAR, EN PORCELANA VITRIFICADA COLOR BLANCO, CON ENTRADA POSTERIOR Y VÁLVULA PUSH ANTIVANDÁLICA. INCLUYE CONEXIONES, FIJACIONES, SELLADO Y PRUEBA DE FUNCIONAMIENTO.</t>
  </si>
  <si>
    <t>SUMINISTRO E INSTALACIÓN DE SANITARIO INFANTIL TIPO KIDDY ECOFLUSH DE CORONA O SIMILAR, EN PORCELANA VITRIFICADA COLOR BLANCO, CON VÁLVULA PUSH DE EMPOTRAR. INCLUYE ASIENTO, CONEXIONES, ANCLAJES Y PRUEBA DE FUNCIONAMIENTO.</t>
  </si>
  <si>
    <t>SUMINISTRO E INSTALACIÓN DE GRIFERÍA INSTITUCIONAL TIPO PUSH PARA LAVAMANOS, DE MONTAJE EN MESA. INCLUYE CONEXIONES Y PRUEBA DE FUNCIONAMIENTO.</t>
  </si>
  <si>
    <t>SUMINISTRO E INSTALACIÓN DE BARRA DE SEGURIDAD PLEGABLE EN ACERO INOXIDABLE. INCLUYE SOPORTES, ANCLAJES REFORZADOS Y FIJACIONES.</t>
  </si>
  <si>
    <t>SUMINISTRO E INSTALACIÓN DE BARRA DE SEGURIDAD FIJA EN ACERO INOXIDABLE DE 18 PULGADAS. INCLUYE ANCLAJES Y FIJACIONES.</t>
  </si>
  <si>
    <t>SUMINISTRO E INSTALACIÓN DE REJILLA DE PISO CLÁSICA TIPO 3P ANTIPLAGAS O SIMILAR. INCLUYE CONEXIÓN AL DESAGÜE Y SELLADO PERIMETRAL.</t>
  </si>
  <si>
    <t>SUMINISTRO E INSTALACIÓN DE CAMBIADOR DE PAÑALES PARA BEBÉ, DE MONTAJE EN MURO. INCLUYE SOPORTES, ANCLAJES Y LIMPIEZA FINAL.</t>
  </si>
  <si>
    <t>SUMINISTRO E INSTALACIÓN DE BAÑERA PARA BEBÉ, DE SOBREPONER O EMPOTRAR. INCLUYE SOPORTES, DESAGÜE, CONEXIONES, SELLADO Y PRUEBA DE FUNCIONAMIENTO.</t>
  </si>
  <si>
    <t>SUMINISTRO E INSTALACIÓN DE DUCHA TIPO TELÉFONO GRADUABLE, CON SOPORTE Y MANGUERA DE 1,50 M. INCLUYE CONEXIONES Y PRUEBA DE FUNCIONAMIENTO.</t>
  </si>
  <si>
    <t>SUMINISTRO E INSTALACIÓN DE LLAVE DE JARDÍN CON ACABADO SATINADO Y SISTEMA DE CIERRE TIPO BOLA, MARCA GRIVAL O SIMILAR. INCLUYE CONEXIONES Y PRUEBA DE FUNCIONAMIENTO.</t>
  </si>
  <si>
    <t>SUMINISTRO E INSTALACIÓN DE LAVAMANOS PMR INSTITUCIONAL DE COLGAR, TIPO AQUAJET O SIMILAR, EN PORCELANA VITRIFICADA COLOR BLANCO. INCLUYE SOPORTES TIPO PARED, ANCLAJES, DESAGÜE, SIFÓN, CONEXIONES Y SELLADO.</t>
  </si>
  <si>
    <t>LAVAMANOS VESSEL GRANITO CON DESAGÜE</t>
  </si>
  <si>
    <t xml:space="preserve">SANITARIO KIDDY ECOFLUSH BLANCO </t>
  </si>
  <si>
    <t xml:space="preserve">BARRA DE SEGURIDAD 18 PULGADAS </t>
  </si>
  <si>
    <t>SUMINISTRO E INSTALACIÓN DE ESPEJO FLOTANTE EN CRISTAL DE 4 MM CON ESTRUCTURA OCULTA EN ALUMINIO O SIMILAR. INCLUYE SOPORTES, FIJACIONES Y LIMPIEZA FINAL.</t>
  </si>
  <si>
    <t>SUMINISTRO E INSTALACIÓN DE ESPEJO PARA BAÑO PMR EN CRISTAL DE 4 MM, CON SOPORTE OCULTO EN ALUMINIO INCLINADO E INSTALACIÓN FLOTANTE. INCLUYE FIJACIONES Y LIMPIEZA FINAL.</t>
  </si>
  <si>
    <t>CAMBIADOR DE BEBE HORIZONTAL EN PLÁSTICO GRIS 54,61 CM X 10,16 CM X 85,09 CM</t>
  </si>
  <si>
    <t>BAÑERA PARA BEBÉ DE SOBREPONER O EMPOTRAR</t>
  </si>
  <si>
    <t>TELEDUCHA 5 FUNCIONES CON SOPORTE Y MANGUERA DE 1,50 M</t>
  </si>
  <si>
    <t>N/A</t>
  </si>
  <si>
    <t>SUMINISTRO E INSTALACION DE PUERTA PIVOTANTE METÁLICA EN LÁMINA COLD ROLLED CAL 18. DE UNA HOJA BATIENTE EN LAMINA METÁLICA, BASTIDOR EN PERFIL COD ROLLED CAL 18 ENTAMBORADO EN LAMINA. ACABADO EN PINTURA ELECTROSTATICA COLOR RAL 2005. MIRILLA FIJA EN VIDRIO TEMPLADO LAMINADO 4+4MM, JALADERA TIPO H DE ACERO INOXIDABLE. CERROJO INSTITUCIONAL YALE ACERO INOXIDABLE</t>
  </si>
  <si>
    <t>SUMINISTRO E INSTALACION DE PUERTA METALICA COLD ROLLED CAL 18, HOJA BATIENTE EN LAMINA METÁLICA, MARCO EN LAMINA METÁLICA COLD ROLLED CAL18. MONTANTE SUPERIOR EN CELOSÍA TIPO REJILLA EN LAMINA METÁLICA CAL 16 ANTICORROSIVO Y PINTURA. ACABADO EN PINTURA ELECTROSTATICA RAL 2005, CERRADURA DE SEGURIDAD CON MANIJA CENTRAL</t>
  </si>
  <si>
    <t>SUMINISTRO E INSTALACIÓN DE PUERTA DOBLE BATIENTE, MARCO EN LAMINA METÁLICA CAL 18, HOJA EN REJILLA TIPO CELOSÍA EN LAMINA METÁLICA CAL 16 BASTIDOR EN PERFIL COLD ROLLED CAL 18. ACABADO EN PINTURA ELECTRISTATICA RAL 2005, CERRADURA DE MANIJA CILINDRICA INSTITUCIONAL, CERROJO DE SEGURIDAD DE DOBLE CILINDRO ACABADO TIPO CROMO</t>
  </si>
  <si>
    <t>SUMINISTRO E INSTALACIÓN DE PUERTA PLEGABLE DE 4 HOJAS, MARCO EN COLD ROLLED CAL 18, HOJA EN REJILLA TIPO CELOSÍA VENTILADA EN LAMINA METÁL CAL 16, BASTIDO EN PERFIL COLD ROLLED CAL 18. ACABADO EN PINTURA ELECTROSTÁTICA RAL 2005, CERRADURA DE MANIJA CILINDRICA INSTITUCIONAL, CERROJO DE SEGURIDAD DE DOBLE CILINDRO ACABADO TIPO CROMO</t>
  </si>
  <si>
    <t>SUMINISTRO E INSTALACIÓN DE PUERTA BATIENTE, MARCO EN COLD ROLLED CAL 18. HOJA EN REJILLA TIPO CELOSÍA VENTILADA EN LAMINA METALICA CAL16, BASTIDOR EN PERFIL COLD ROLLED CAL 18. ACABADO EN PINTURA ELECTROSTÁTICA RAL 2005, MONTANTE SUPERIOR EN LAMINA ENTAMBORADA CAL 18, CERRADURA DE MANIJA CILINDRICA INSTITUCIONAL, CERROJO DE SEGURIDAD COBLE CILINDRO ACABADO TIPO CROMO.</t>
  </si>
  <si>
    <t>SUMINISTRO E INSTALACIÓN DE PUERTA DE ACCESO, 4 HOJAS EN TUBERIA DE ACERO NEGRO, PERFIL CUADRADO DE 2" EN PINTURA ELECTROSTATICA NEGRA MATE, VARILLA LISA DE 1/2" SOLDADA A MARCO, PERFIL DE 2"X6" ESTRUCTURA PUERTA, PIVOTE CON RODAMIENTO SEGÚN RECOMENDACIONES DEL PROVEDOR, PLATINA 1/2", PERNO DE 4" ANCLADOS A LOSA</t>
  </si>
  <si>
    <t>SUMINISTRO E INSTALACIÓN DE PUERTA VENTANA DOBLE EN ALUMINIO SIST. 8025 ANODIZADO NATURAL, PUERTA CORREDIZA EN VIDRIO TEMPLADO LAMINADO 4+4MM, BASTIDO EN ALUMINIO ANODIZADO SISTEMA 8025, MARCO EN ALUMINIO SIST 8025 EN ANODIZADO NATURAL CON ACANALADO PARA SISTEMA CORREDIZO, RIEL SEGÚN RECOMENDACIÓN DEL FABRICANTE.</t>
  </si>
  <si>
    <t>SUMINISTRO E INSTALACIÓN DE PUERTA VENTANA EN ALUMINIO SIST. 8025 ANODIZADO NATURAL, PUERTA CORREDIZA EN VIDRIO TEMPLADO LAMINADO 4+4MM, BASTIDO EN ALUMINIO ANODIZADO SISTEMA 8025, MARCO EN ALUMINIO SIST 8025 EN ANODIZADO NATURAL CON ACANALADO PARA SISTEMA CORREDIZO, RIEL SEGÚN RECOMENDACIÓN DEL FABRICANTE. MONTANTE SUPERIOR EN REJILLA TIPO CELOSÍA VENTILADA EN ALUMINIO</t>
  </si>
  <si>
    <t>SUMINISTRO E INSTALACIÓN DE VENTANA EN PERFILERÍA TUBULAR DE ALUMINIO SIST, 3831 EN ANODIZADO NATURAL, TIPO FIJA CENTRAL, BATIENTES LATERALES Y REJILLA SUPERIOR. VIDRIO TEMPLADO INCOLORO DE 5MM</t>
  </si>
  <si>
    <t>SUMINISTRO E INSTALACIÓN DE VENTANA EN PERFILERÍA DE ALUMINIO ANODIZADO SIST. 3831, MONTANTE SUPERIOR EN REJILLA DE ALUMINIO ANODIZADO. PANEL FIJO EN VIDRIO TEMPLADO LAMINADO 4+4MM. INCLUYE FIJACIONES, BURLETES EPDM, SELLADO CON SILICONA NEUTRA Y LIMPIEZA FINAL</t>
  </si>
  <si>
    <t>SUMINISTRO E INSTALACIÓN DE VENTANA EN PERFILERÍA DE ALUMINIO ANODIZADO SIST 3831. PANEL FIJO EN VIDRIO TEMPLADO LAMINADO 4+4MM. INCLUYE FIJACIONES, BURLETES EPDM, SELLADO CON SILICONA NEUTRA Y LIMPIEZA FINAL</t>
  </si>
  <si>
    <t>SUMINISTRO E INSTALACIÓN DE PASAMANOS SUPERIOR Y DE INFANTES REDONDO EN ACERO INOXIDABLE Ø2”, ACABADO SATINADO, INCLUYE SOPORTES, ANCLAJES A MURO, EMPALMES, TERMINALES DE CIERRE, FIJACIONES MECÁNICAS Y LIMPIEZA FINAL. (BR-1)</t>
  </si>
  <si>
    <t>SUMINISTRO E INSTALACIÓN DE BARANDA METÁLICA CON PASAMANOS, CONFORMADA POR PASAMANOS SUPERIOR EN TUBO DE ACERO INOXIDABLE 2", BARANDILLA CON MODULACIÓN OCTUPLE EN VARILLA REDONDA COLD ROLLED DE 1/2", PARAL EN PLATINA DOBLE DE 2"X3/16, ACABADO PINTURA ESMALTE.</t>
  </si>
  <si>
    <t>SUMINISTRO E INSTALACIÓN DE PUERTA DOBLE BATIENTE EN VIDRIO TEMPLADO LAMINADO 5+5 MM, CON PERFILERÍA EN ALUMINIO ANODIZADO NATURAL. INCLUYE MARCO, BASTIDORES, BISAGRAS, JALADERAS EN ACERO INOXIDABLE, CERRADURA, ANCLAJES, FIJACIONES, BURLETES, SELLADO Y LIMPIEZA FINAL.</t>
  </si>
  <si>
    <t>FABRICACIÓN E INSTALACIÓN DE PUERTA METÁLICA PIVOTANTE, SEGÚN DISEÑO Y ESPECIFICACIONES ARQUITECTÓNICAS.</t>
  </si>
  <si>
    <t>FABRICACIÓN E INSTALACIÓN DE PUERTA METÁLICA CON MONTANTE EN CELOSÍA, SEGÚN DISEÑO Y ESPECIFICACIONES ARQUITECTÓNICAS.</t>
  </si>
  <si>
    <t>FABRICACIÓN E INSTALACIÓN DE PUERTA METÁLICA DOBLE BATIENTE EN CELOSÍA, SEGÚN DISEÑO Y ESPECIFICACIONES ARQUITECTÓNICAS.</t>
  </si>
  <si>
    <t>FABRICACIÓN E INSTALACIÓN DE PUERTA METÁLICA PLEGABLE EN CELOSÍA, SEGÚN DISEÑO Y ESPECIFICACIONES ARQUITECTÓNICAS.</t>
  </si>
  <si>
    <t>FABRICACIÓN E INSTALACIÓN DE PUERTA METÁLICA EN CELOSÍA CON MONTANTE, SEGÚN DISEÑO Y ESPECIFICACIONES ARQUITECTÓNICAS.</t>
  </si>
  <si>
    <t>FABRICACIÓN E INSTALACIÓN DE PUERTA METÁLICA DE ACCESO EN TUBERÍA Y VARILLA, SEGÚN DISEÑO Y ESPECIFICACIONES ARQUITECTÓNICAS.</t>
  </si>
  <si>
    <t>FABRICACIÓN E INSTALACIÓN DE PUERTA VENTANA DOBLE CORREDIZA EN ALUMINIO Y VIDRIO, SEGÚN DISEÑO Y ESPECIFICACIONES ARQUITECTÓNICAS.</t>
  </si>
  <si>
    <t>FABRICACIÓN E INSTALACIÓN DE PUERTA VENTANA CORREDIZA CON MONTANTE EN CELOSÍA, SEGÚN DISEÑO Y ESPECIFICACIONES ARQUITECTÓNICAS.</t>
  </si>
  <si>
    <t>FABRICACIÓN E INSTALACIÓN DE PUERTA DOBLE BATIENTE EN VIDRIO Y ALUMINIO, SEGÚN DISEÑO Y ESPECIFICACIONES ARQUITECTÓNICAS.</t>
  </si>
  <si>
    <t>FABRICACIÓN E INSTALACIÓN DE VENTANA EN ALUMINIO CON VIDRIO Y REJILLA SUPERIOR, SEGÚN DISEÑO Y ESPECIFICACIONES ARQUITECTÓNICAS.</t>
  </si>
  <si>
    <t>FABRICACIÓN E INSTALACIÓN DE VENTANA TRIANGULAR EN ALUMINIO CON VIDRIO Y CELOSÍA, SEGÚN DISEÑO Y ESPECIFICACIONES ARQUITECTÓNICAS.</t>
  </si>
  <si>
    <t>FABRICACIÓN E INSTALACIÓN DE VENTANA EN ALUMINIO CON VIDRIO Y MONTANTE EN REJILLA, SEGÚN DISEÑO Y ESPECIFICACIONES ARQUITECTÓNICAS.</t>
  </si>
  <si>
    <t>FABRICACIÓN E INSTALACIÓN DE VENTANA FIJA EN ALUMINIO Y VIDRIO, SEGÚN DISEÑO Y ESPECIFICACIONES ARQUITECTÓNICAS.</t>
  </si>
  <si>
    <t>FABRICACIÓN E INSTALACIÓN DE DIVISIÓN EN ALUMINIO Y VIDRIO CON MONTANTE EN CELOSÍA, SEGÚN DISEÑO Y ESPECIFICACIONES ARQUITECTÓNICAS.</t>
  </si>
  <si>
    <t>FABRICACIÓN E INSTALACIÓN DE DIVISIÓN EN ALUMINIO Y VIDRIO, SEGÚN DISEÑO Y ESPECIFICACIONES ARQUITECTÓNICAS.</t>
  </si>
  <si>
    <t>FABRICACIÓN E INSTALACIÓN DE PASAMANOS SUPERIOR Y DE INFANTES EN ACERO INOXIDABLE, SEGÚN DISEÑO Y ESPECIFICACIONES ARQUITECTÓNICAS.</t>
  </si>
  <si>
    <t>FABRICACIÓN E INSTALACIÓN DE BARANDA METÁLICA CON PASAMANOS EN ACERO INOXIDABLE, SEGÚN DISEÑO Y ESPECIFICACIONES ARQUITECTÓNICAS.</t>
  </si>
  <si>
    <t>FABRICACIÓN E INSTALACIÓN DE BARANDA EN VIDRIO CON PASAMANOS EN ACERO INOXIDABLE, SEGÚN DISEÑO Y ESPECIFICACIONES ARQUITECTÓNICAS.</t>
  </si>
  <si>
    <t>SUMINISTRO E INSTALACIÓN DE PUERTA EN MADERA ENTAMBORADA CON ACABADO EN FÓRMICA, MARCO EN LÁMINA COLD ROLLED CALIBRE 18 Y MONTANTE SUPERIOR EN REJILLA DE VENTILACIÓN. INCLUYE PINTURA ELECTROSTÁTICA RAL 2005 EN ELEMENTOS METÁLICOS, MANIJA INSTITUCIONAL EN ACERO SATINADO DE 90 CM, CERRADURA, CERROJO DE SEGURIDAD, TRES BISAGRAS TIPO OMEGA DE 3”, ANCLAJES Y FIJACIONES.</t>
  </si>
  <si>
    <t>SUMINISTRO E INSTALACIÓN DE PUERTA EN MADERA ENTAMBORADA CON ACABADO EN FÓRMICA, MARCO EN LÁMINA COLD ROLLED CALIBRE 18 Y MONTANTE SUPERIOR EN VIDRIO. INCLUYE CERRADURA CON MANIJA, CERROJO INSTITUCIONAL EN ACERO INOXIDABLE, LLAVE DE SIERRA, BISAGRAS DE 4,5” × 4,5”, ANCLAJES Y FIJACIONES.</t>
  </si>
  <si>
    <t>SUMINISTRO E INSTALACIÓN DE DIVISIONES DE BAÑO EN LAMINADO COMPACTO DE ALTA PRESIÓN ANTIMICROBIANO, COLOR SANDSTONE O EQUIVALENTE. INCLUYE PANELES, PUERTAS, HERRAJES EN ACERO INOXIDABLE, CERRADURAS, BISAGRAS, ANCLAJES Y FIJACIONES.</t>
  </si>
  <si>
    <t>SUMINISTRO E INSTALACIÓN DE PLATAFORMA SALVAESCALERAS CON PLIEGUE Y DESPLIEGUE MOTORIZADO, PARQUEO INFERIOR CON GIRO DE 90°, PARQUEO SUPERIOR RECTO Y MANDOS A BORDO. INCLUYE SUBESTRUCTURA, ANCLAJES, ELEMENTOS DE SUJECIÓN Y PRUEBA DE FUNCIONAMIENTO.</t>
  </si>
  <si>
    <t>FABRICACIÓN E INSTALACIÓN DE SOMBRALINA RETRÁCTIL EN LONA ACRÍLICA Y ESTRUCTURA DE ALUMINIO, SEGÚN DISEÑO Y ESPECIFICACIONES ARQUITECTÓNICAS.</t>
  </si>
  <si>
    <t>FABRICACIÓN E INSTALACIÓN DE PUERTA EN MADERA ENTAMBORADA CON MONTANTE EN REJILLA, SEGÚN ESPECIFICACIONES ARQUITECTÓNICAS.</t>
  </si>
  <si>
    <t>FABRICACIÓN E INSTALACIÓN DE PUERTA EN MADERA ENTAMBORADA CON MONTANTE EN VIDRIO, SEGÚN ESPECIFICACIONES ARQUITECTÓNICAS.</t>
  </si>
  <si>
    <t>FABRICACIÓN E INSTALACIÓN DE MURO ACÚSTICO MÓVIL OPERABLE STC 53, SEGÚN ESPECIFICACIONES ARQUITECTÓNICAS.</t>
  </si>
  <si>
    <t>BORDILLO PREFABRICADO A-81 EN CONCRETO</t>
  </si>
  <si>
    <t>SUMINISTRO E INSTALACIÓN DE BLOQUE DE CEMENTO CUADRADO TIPO 8, COLOR GRIS O SIMILAR, INCLUYENDO PREPARACIÓN DE LA SUPERFICIE, CAMA DE APOYO EN ARENA, NIVELACIÓN, AJUSTES PERIMETRALES Y COMPACTACIÓN FINAL, SEGÚN DISEÑO Y ESPECIFICACIONES ARQUITECTÓNICAS.</t>
  </si>
  <si>
    <t>SUMINISTRO E INSTALACIÓN DE FRANJA PODOTÁCTIL GUÍA DE UNA HILADA, EN LOSETA DE CONCRETO DE 40 × 40 CM, SOBRE BASE EXISTENTE. INCLUYE CAMA DE ARENA, NIVELACIÓN, AJUSTES PERIMETRALES Y COMPACTACIÓN.</t>
  </si>
  <si>
    <t>SUMINISTRO E INSTALACIÓN DE FRANJA PODOTÁCTIL DE ALERTA DE UNA HILADA, EN LOSETA DE CONCRETO DE 40 × 40 CM, SOBRE BASE EXISTENTE. INCLUYE CAMA DE ARENA, NIVELACIÓN, AJUSTES PERIMETRALES Y COMPACTACIÓN.</t>
  </si>
  <si>
    <t>SUMINISTRO E INSTALACIÓN DE PORTÓN BATIENTE DE DOS HOJAS ENTAMBORADAS CON DILATACIONES (C 1/4 H), FABRICADO EN LÁMINA METÁLICA, CON ACABADO ANTICORROSIVO Y PINTURA ESMALTE MATE COLOR NEGRO GRAFITO RAL 9011, INCLUYENDO MARCO, BISAGRAS REFORZADAS, CERRADURA, TOPE DE APERTURA, ANCLAJES Y LIMPIEZA FINAL.</t>
  </si>
  <si>
    <t>FABRICACIÓN E INSTALACIÓN DE REJA METÁLICA EN PLATINAS, SEGÚN DISEÑO Y ESPECIFICACIONES ARQUITECTÓNICAS.</t>
  </si>
  <si>
    <t>FABRICACIÓN E INSTALACIÓN DE PORTÓN METÁLICO PEATONAL BATIENTE, SEGÚN DISEÑO Y ESPECIFICACIONES ARQUITECTÓNICAS.</t>
  </si>
  <si>
    <t>REVESTIMIENTO EN LAMINADO DE ALTA PRESIÓN (HPL) SÓLIDO FENÓLICO, INCLUYENDO ESTRUCTURA Y FIJACIONES.</t>
  </si>
  <si>
    <t>AVISO DE IDENTIFICACIÓN DEL PROYECTO EN LETRAS DE ALUMINIO CON RETROILUMINACIÓN LED. INCLUYE ESTRUCTURA DE SOPORTE Y CABLEADO.</t>
  </si>
  <si>
    <t>PLANTAS DECORATIVAS</t>
  </si>
  <si>
    <t>ABONO ORGÁNICO COMPOSTADO</t>
  </si>
  <si>
    <t>EUGENIA MYRTIFOLIA H=1,00 M</t>
  </si>
  <si>
    <t>SEÑAL INFORMATIVA EN ACRÍLICO DE 5 MM CON IMPRESIÓN DTF UV Y VINILO FROST, 11,5 X 40 CM.</t>
  </si>
  <si>
    <t>DIRECTORIO INFORMATIVO EN ALUCOBOND SILVER DE 3 MM CON VINILO DE CORTE E IMPRESIÓN DTF UV, 60 X 120 CM.</t>
  </si>
  <si>
    <t>TÓTEM DE PEDESTAL METÁLICO CON PINTURA ELECTROSTÁTICA Y TABLERO INFORMATIVO IMPRESO, 140 X 40 CM.</t>
  </si>
  <si>
    <t>TABLERO INFORMATIVO EN MDF DE 12 MM CON SUPERFICIE MELAMÍNICA CUADRICULADA Y MARCO DE ALUMINIO, 246 X 125 CM.</t>
  </si>
  <si>
    <t>FABRICACIÓN E INSTALACIÓN DE BANDA ANTIDESLIZANTE FUNDIDA EN CARBURO DE SILICIO CON VINILO FOTOLUMINISCENTE.</t>
  </si>
  <si>
    <t>FABRICACIÓN E INSTALACIÓN DE BANDA ANTIDESLIZANTE FUNDIDA EN CARBURO DE SILICIO SIN VINILO FOTOLUMINISCENTE.</t>
  </si>
  <si>
    <t>SEÑAL FOTOLUMINISCENTE EN PVC IGNÍFUGO DE 1 MM, CLASE A/350.</t>
  </si>
  <si>
    <t>EXTINTOR DE POLVO QUÍMICO SECO ABC DE 20 LB, INCLUYE SOPORTE PARA PARED.</t>
  </si>
  <si>
    <t>CINTA ADHESIVA ESPUMADA DOBLE FAZ</t>
  </si>
  <si>
    <t>PROCESADOR INDUSTRIAL DE ALIMENTOS EN ACERO INOXIDABLE Y FUNDICIÓN DE ALUMINIO</t>
  </si>
  <si>
    <t>LICUADORA INDUSTRIAL EN ACERO INOXIDABLE CON VASO REMOVIBLE Y VISOR TRANSPARENTE</t>
  </si>
  <si>
    <t>FREIDORA INDUSTRIAL EN ACERO INOXIDABLE DE ALTO RENDIMIENTO CAPACIDAD 28 LITROS</t>
  </si>
  <si>
    <t>SUMINISTRO E INSTALACIÓN DE PLATAFORMA SALVAESCALERAS MOTORIZADA PARA SILLA DE RUEDAS CON GIRO DE 90 GRADOS</t>
  </si>
  <si>
    <t>HORNO COMBINADO INDUSTRIAL CON BISAGRAS A LA IZQUIERDA</t>
  </si>
  <si>
    <t>LAVAVAJILLAS INDUSTRIAL EN ACERO INOXIDABLE</t>
  </si>
  <si>
    <t>PELADORA INDUSTRIAL DE PAPAS EN ACERO INOXIDABLE CON BASE Y TAPA EN HIERRO FUNDIDO</t>
  </si>
  <si>
    <t>SUBTOTAL OBRA (INCLUYE AIU)</t>
  </si>
  <si>
    <t>SUBTOTAL TRAMITES Y CONEXIONES FINALES (INCLUYE IVA)</t>
  </si>
  <si>
    <t xml:space="preserve">I.V.A. </t>
  </si>
  <si>
    <t>SUMINISTRO E INSTALACIÓN DE IMPERMEABILIZACIÓN PARA TANQUES CON MEMBRANA PVC REFORZADA DANOPOL DW HS 1.2 DE 1,2 MM O EQUIVALENTE. INCLUYE PREPARACIÓN Y RESANE DE SUPERFICIES, GEOTEXTIL PROTECTOR, PERFILES, ANCLAJES MECÁNICOS, SELLADORES, TERMOFUSIÓN, REMATES EN PASAMUROS Y PRUEBA DE ESTANQUEIDAD.</t>
  </si>
  <si>
    <t>SUMINISTRO E INSTALACIÓN DE PERFIL PVC TIPO MEDIA CAÑA DE 9 MM</t>
  </si>
  <si>
    <t>SUMINISTRO E INSTALACIÓN DE DIVISIONES EN ALUMINIO ANODIZADO NATURAL, CON VIDRIO UNCOLORO TEMPLADO LAMINADO 4+4MM. MONTANTE SUPERIOR EN REJILLA TIPO CELOSÍA VENTILADA EN PERFILERÍA DE ALUMINIO. INCLUYE PERFILERÍA DE ALUMINIO ANODIZADO ANODIZADO NATURAL PARA TRAFICO PESADO Y ALTA RESISTENCIA, ASI COMO MANO DE OBRA, MATERIALES, SEÑALIZACION , HERRAMIENTAS, HERRAJES Y LIMPIEZA FINAL DEL ÁREA INTERVENIDA.</t>
  </si>
  <si>
    <t>SUMINISTRO E INSTALACIÓN DE DIVISIONES EN ALUMINIO ANODIZADO NATURAL, CON VIDRIO UNCOLORO TEMPLADO LAMINADO 4+4MM. INCLUYE PERFILERÍA DE ALUMINIO ANODIZADO ANODIZADO NATURAL PARA TRAFICO PESADO Y ALTA RESISTENCIA, ASI COMO MANO DE OBRA, MATERIALES, SEÑALIZACION , HERRAMIENTAS, HERRAJES Y LIMPIEZA FINAL DEL ÁREA INTERVENIDA.</t>
  </si>
  <si>
    <t>EJECUCIÓN DE ASEO Y LIMPIEZA FINAL DE OBRA, INCLUYENDO RETIRO DE ESCOMBROS Y RESIDUOS, BARRIDO, LAVADO DE SUPERFICIES, PULIDO DE VIDRIOS AMBAS CARAS, DESINFECCIÓN DE ÁREAS, RECOLECCIÓN Y DISPOSICIÓN EN SITIO AUTORIZADO, ASÍ COMO ENTREGA DE ÁREAS LIBRES DE POLVO Y EN CONDICIONES ÓPTIMAS PARA SU USO. INCLUYE MANO DE OBRA, MATERIALES, SEÑALIZACION , HERRAMIENTAS Y DISPOSICIÓN FINAL.</t>
  </si>
  <si>
    <t>PRESUPUESTO VALORES POR CAPITULOS</t>
  </si>
  <si>
    <t>VALOR TOTAL PROYECTO</t>
  </si>
  <si>
    <t>CAPITULOS</t>
  </si>
  <si>
    <t>NOMBRE DEL CAPITULO</t>
  </si>
  <si>
    <t>VALOR TOTAL CAPITULO</t>
  </si>
  <si>
    <t>PORCENTAJE RESPECTO AL TOTAL DEL PROYECTO</t>
  </si>
  <si>
    <t>CAPITULO 1</t>
  </si>
  <si>
    <t>CAPITULO 2</t>
  </si>
  <si>
    <t>CAPITULO 3</t>
  </si>
  <si>
    <t>CAPITULO 4</t>
  </si>
  <si>
    <t>CAPITULO 5</t>
  </si>
  <si>
    <t>CAPITULO 6</t>
  </si>
  <si>
    <t>CAPITULO 7</t>
  </si>
  <si>
    <t>CAPITULO 8</t>
  </si>
  <si>
    <t>CAPITULO 9</t>
  </si>
  <si>
    <t>CAPITULO 10</t>
  </si>
  <si>
    <t>CAPITULO 11</t>
  </si>
  <si>
    <t>CAPITULO 12</t>
  </si>
  <si>
    <t>CAPITULO 13</t>
  </si>
  <si>
    <t>CAPITULO 14</t>
  </si>
  <si>
    <t>CAPITULO 15</t>
  </si>
  <si>
    <t>CAPITULO 16</t>
  </si>
  <si>
    <t>CAPITULO 17</t>
  </si>
  <si>
    <t>CAPITULO 18</t>
  </si>
  <si>
    <t>CAPITULO 19</t>
  </si>
  <si>
    <t>CAPITULO 20</t>
  </si>
  <si>
    <t>CAPITULO 21</t>
  </si>
  <si>
    <t>TOTAL</t>
  </si>
  <si>
    <t>CAPITULO 22</t>
  </si>
  <si>
    <t>CAPITULO 23</t>
  </si>
  <si>
    <t>SUMINISTRO E INSTALACIÓN DE REJILLA EN ACERO INOXIDABLE DE PISO DE 15 CM DE ANCHO, INCLUYE BANDEJA INFERIOR DE DESAGUE</t>
  </si>
  <si>
    <t>SUMINISTRO E INSTALACIÓN DE CLARABOYA CIRCULAR FIJA EN VIDRIO TEMPLADO LAMINADO DE SEGURIDAD 6+6 MM,PVB DE 1,52 MM Y PERFILERÍA PERIMETRAL EN ALUMINIO ANODIZADO. INCLUYE SUBESTRUCTURA ALUMINIO, ANCLAJES A LA ESTRUCTURA DE CUBIERTA, EMPAQUES EPDM, FLANCHES, FIJACIONES, SELLADO PERIMETRAL, IMPERMEABILIZACIÓN Y PRUEBA DE ESTANQUEIDAD.</t>
  </si>
  <si>
    <t>6- ESTRUCTURA METALICA</t>
  </si>
  <si>
    <t>7.3.13</t>
  </si>
  <si>
    <t>7.3.14</t>
  </si>
  <si>
    <t>SUMINISTRO E INSTALACIÓN DE MESÓN EN SUPERFICIE SÓLIDA TIPO MONTELLI COLOR PEPPER GREY O SIMILAR, CON LAVAMANOS INTEGRADO EN LA MISMA SUPERFICIE, INCLUYENDO ESTRUCTURA DE SOPORTE, FIJACIONES, SELLADO PERIMETRAL, CONEXIONES Y LIMPIEZA FINAL.</t>
  </si>
  <si>
    <t xml:space="preserve">MENSON MONTELLI 12 MMS </t>
  </si>
  <si>
    <t xml:space="preserve">ESTRUTURA DE MESON DE BAÑO - INCLUYE ANCLAJES Y ACABADO </t>
  </si>
  <si>
    <t xml:space="preserve">CONSTRUCCIÓN DE MESÓN/ENTREPAÑO EN CONCRETO DE 2.500 PSI, E=0,07 M. INCLUYE FORMALETA SÚPER T, MALLA ELECTROSOLDADA Y ACABADO QUEMADO. </t>
  </si>
  <si>
    <t>CONCRETO 2.500 PSI</t>
  </si>
  <si>
    <t>FORMALETA SÚPER T</t>
  </si>
  <si>
    <t>5.6</t>
  </si>
  <si>
    <t>5.6.1</t>
  </si>
  <si>
    <t>5.6.2</t>
  </si>
  <si>
    <t>5.6.3</t>
  </si>
  <si>
    <t>5.6.4</t>
  </si>
  <si>
    <t>5.6.5</t>
  </si>
  <si>
    <t>5.6.6</t>
  </si>
  <si>
    <t>5.6.7</t>
  </si>
  <si>
    <t>5.6.8</t>
  </si>
  <si>
    <t>5.6.9</t>
  </si>
  <si>
    <t>5.6.10</t>
  </si>
  <si>
    <t>5.6.11</t>
  </si>
  <si>
    <t>5.6.12</t>
  </si>
  <si>
    <t>5.6.13</t>
  </si>
  <si>
    <t>5.6.14</t>
  </si>
  <si>
    <t>SISTEMA PUESTA A TIERRA Y APANTALLAMIENTO</t>
  </si>
  <si>
    <t>SUMINISTRO E INSTALACION DE CABLE EN COBRE CALIBRE 2/0, INCLUYE EXCAVACION</t>
  </si>
  <si>
    <t>SUMINISTRO E INSTALACION DE CAJA DE PASO  INSPECCION DE TIERRAS 30X30 INCLUYE VARILLA DE PUESTA A TIERRA 5/8 CU, TAPA MARCO METALICO Y EXCAVACION</t>
  </si>
  <si>
    <t>INSTALACION DE SOLDADURA EXOTERMICA 115GR INCLUYE MOLDE EN CRUZ, CARGA DE POLVORA</t>
  </si>
  <si>
    <t>BARRAJE DE COBRE 3MM 15CM, INLCUYE AISLADOR TIPO BARRIL</t>
  </si>
  <si>
    <t>SUMINISTRO E INSTALACION DE PUNTA CAPTADORA 60CM ALUMINIO CON BASE DX, REF. 101/ALU1500-DX</t>
  </si>
  <si>
    <t>ALAMBRON DE ALUMINIO 8MM, REF. AL-ALU 8MM</t>
  </si>
  <si>
    <t>SOPORTE ANILLO OBO CLICK POLIAMIDA 30MM, REF. 177/30</t>
  </si>
  <si>
    <t>JUNTA DILATACION DE ALUMINIO OBO, REF.  172/AR</t>
  </si>
  <si>
    <t>CONECTOR VARIABLE ALUMINIO OBO, REF. 249/ALU</t>
  </si>
  <si>
    <t>CONECTOR PARA VARILLA PLATINA ACERO GALVANIZADO, REF. 5005/N</t>
  </si>
  <si>
    <t>PUNTO FIJO DE TOMA A TIERRA M10VA, REF. 205 B-M10 VA</t>
  </si>
  <si>
    <t>CONECTOR EMPALME Y TERMINAL, REF. 5011</t>
  </si>
  <si>
    <t>CONECTOR BIMETALICO AL-CU</t>
  </si>
  <si>
    <t>CONECTOR CON 1 TORNILLO VA, REF. 5001 N/VA</t>
  </si>
  <si>
    <t>,</t>
  </si>
  <si>
    <t>5.7</t>
  </si>
  <si>
    <t>5.7.5</t>
  </si>
  <si>
    <t>5.7.1</t>
  </si>
  <si>
    <t>5.7.2</t>
  </si>
  <si>
    <t>5.7.3</t>
  </si>
  <si>
    <t>5.7.4</t>
  </si>
  <si>
    <t>5.7.6</t>
  </si>
  <si>
    <t>5.7.7</t>
  </si>
  <si>
    <t>5.7.8</t>
  </si>
  <si>
    <t>5.7.9</t>
  </si>
  <si>
    <t>5.7.10</t>
  </si>
  <si>
    <t>5.7.11</t>
  </si>
  <si>
    <t>5.7.12</t>
  </si>
  <si>
    <t>DETECCIÓN DE INCENDIOS</t>
  </si>
  <si>
    <t>SUMINISTRO E INSTALACIÓN DE CABLE FPLR 2X16 AWG. RATING/SCH: UL 1424, UL 1666, UL 910 / NFPA 262</t>
  </si>
  <si>
    <t>SUMINISTRO E INSTALACIÓN DE CABLE FPLR 2X18 AWG. RATING/SCH: UL 1424, UL 1666, UL 910 / NFPA 262</t>
  </si>
  <si>
    <t>SUMINISTRO E INSTALACIÓN DE BATERIA 10AH/12V</t>
  </si>
  <si>
    <t>SUMINISTRO E INSTALACIÓN DE PANEL DE CONTROL SISTEMA DE DETECCIÓN, ALARMA. FACP</t>
  </si>
  <si>
    <t>SUMINISTRO E INSTALACIÓN DE DHU-DETECTOR DE HUMO TIPO PUNTUAL. INCLUYE BASE DE MONTAJE, CONECTOR, TUBERÍA EMT 3/4", CAJA DE PASO METALICA 2400 Y DEMÁS ACCESORIOS DE INSTALACIÓN.</t>
  </si>
  <si>
    <t>SUMINISTRO E INSTALACIÓN DE DTE-DETECTOR DE TÉRMICO FIJO, 57 GRADOS CENTÍGRADOS. INCLUYE BASE DE MONTAJE, CONECTOR, TUBERÍA EMT 3/4", CAJA DE PASO METALICA 2400 Y DEMÁS ACCESORIOS DE INSTALACIÓN.</t>
  </si>
  <si>
    <t>SUMINISTRO E INSTALACIÓN DE DTH-DETECTOR DE HUMO/TÉRMICO TIPO PUNTUAL PARA INTERIORES. INCLUYE BASE DE MONTAJE, CONECTOR, TUBERÍA EMT 3/4", CAJA DE PASO METALICA 2400 Y DEMÁS ACCESORIOS DE INSTALACIÓN.</t>
  </si>
  <si>
    <t>SUMINISTRO E INSTALACIÓN DE EMA-ESTACIÓN MANUAL DE ALARMA. INCLUYE BASE DE MONTAJE, CONECTOR, TUBERÍA EMT 3/4", CAJA DE PASO METALICA 2400 Y DEMÁS ACCESORIOS DE INSTALACIÓN.</t>
  </si>
  <si>
    <t>SUMINISTRO E INSTALACIÓN DE AIM-MÓDULO DE MONITOREO DE ENTRADA SENCILLO. INCLUYE BASE DE MONTAJE, CONECTOR, TUBERÍA EMT 3/4", CAJA DE PASO METALICA 2400 Y DEMÁS ACCESORIOS DE INSTALACIÓN.</t>
  </si>
  <si>
    <t>SUMINISTRO E INSTALACIÓN DE MRE-MÓDULO DE RELÉ. INCLUYE BASE DE MONTAJE, CONECTOR, TUBERÍA EMT 3/4", CAJA DE PASO METALICA 2400 Y DEMÁS ACCESORIOS DE INSTALACIÓN.</t>
  </si>
  <si>
    <t>SUMINISTRO E INSTALACIÓN DE AAV-SIRENA - STROBO PARA INTERIORES. INCLUYE BASE DE MONTAJE, CONECTOR, TUBERÍA EMT 3/4", CAJA DE PASO METALICA 2400 Y DEMÁS ACCESORIOS DE INSTALACIÓN.</t>
  </si>
  <si>
    <t>SUMINISTRO E INSTALACIÓN DE DNI-DETECTOR DE NIVEL DE AGUA. INCLUYE BASE DE MONTAJE, CONECTOR, TUBERÍA EMT 3/4", CAJA DE PASO METALICA 2400 Y DEMÁS ACCESORIOS DE INSTALACIÓN.</t>
  </si>
  <si>
    <t>EQUIPOS  ELECTRICOS</t>
  </si>
  <si>
    <t xml:space="preserve">19- ELEMENTOS DE IMAGEN DE FACHADA </t>
  </si>
  <si>
    <t>7.1.10</t>
  </si>
  <si>
    <t>7.2.4</t>
  </si>
  <si>
    <t>7.2.9</t>
  </si>
  <si>
    <t>7.4.4</t>
  </si>
  <si>
    <t xml:space="preserve">PERFIL PVC MEDIA CAÑA 9 </t>
  </si>
  <si>
    <t>CLARABOYA CIRCULAR FIJA EN VIDRIO TEMPLADO LAMINADO SEGÚN DESCRIPCION</t>
  </si>
  <si>
    <t>MOLDE T O CRUZ PARA SOLDADURA EXOTÉRMICA</t>
  </si>
  <si>
    <t>SOLDADURA EXOTÉRMICA 115 GR</t>
  </si>
  <si>
    <t>PÓLVORA DE IGNICIÓN PARA SOLDADURA EXOTÉRMICA</t>
  </si>
  <si>
    <t>CARGA</t>
  </si>
  <si>
    <t>BARRAJE DE COBRE 3 MM × 15 CM</t>
  </si>
  <si>
    <t>AISLADOR TIPO BARRIL</t>
  </si>
  <si>
    <t>PUNTA CAPTADORA DE ALUMINIO 60 CM CON BASE DX REF. 101/ALU1500-DX</t>
  </si>
  <si>
    <t>PEGANTE EPÓXICO</t>
  </si>
  <si>
    <t>ALAMBRÓN DE ALUMINIO 8 MM REF. AL-ALU 8MM</t>
  </si>
  <si>
    <t>SOPORTE ANILLO OBO CLICK POLIAMIDA 30 MM REF. 177/30</t>
  </si>
  <si>
    <t>JUNTA DE DILATACIÓN DE ALUMINIO OBO REF. 172/AR</t>
  </si>
  <si>
    <t>CONECTOR VARIABLE DE ALUMINIO OBO REF. 249/ALU</t>
  </si>
  <si>
    <t>CONECTOR PARA VARILLA-PLATINA EN ACERO GALVANIZADO REF. 5005/N</t>
  </si>
  <si>
    <t>PUNTO FIJO DE TOMA A TIERRA M10VA REF. 205 B-M10 VA</t>
  </si>
  <si>
    <t>CONECTOR DE EMPALME Y TERMINAL REF. 5011</t>
  </si>
  <si>
    <t>CONECTOR BIMETÁLICO AL-CU</t>
  </si>
  <si>
    <t>CONECTOR CON UN TORNILLO VA REF. 5001 N/VA</t>
  </si>
  <si>
    <t>CABLE DE COBRE DESNUDO AWG 2/0, TIPO GENÉRICO</t>
  </si>
  <si>
    <t>CABLE DE COBRE DESNUDO AWG N° 2/0 TIPO COMERCIAL</t>
  </si>
  <si>
    <t>CAJA PREFABRICADA DE INSPECCIÓN DE TIERRAS 30X30 CM CON TAPA Y MARCO METÁLICO TIPO COMERCIAL</t>
  </si>
  <si>
    <t>ELECTRODO DE PUESTA A TIERRA COPPER-CLAD 5/8" X 2,44 M TIPO COMERCIAL</t>
  </si>
  <si>
    <t>BARRAJE DE COBRE 3 MM X 15 CM</t>
  </si>
  <si>
    <t>CABLE FPLR 2X16 AWG</t>
  </si>
  <si>
    <t>CONSUMIBLES PARA CABLE FPLR 2X16</t>
  </si>
  <si>
    <t>CABLE FPLR 2X18 AWG</t>
  </si>
  <si>
    <t>CONSUMIBLES PARA CABLE FPLR 2X18</t>
  </si>
  <si>
    <t>BATERÍA SELLADA PLOMO-ÁCIDO 12V 10AH</t>
  </si>
  <si>
    <t>TERMINALES Y GRASA CONDUCTIVA PARA BATERÍA</t>
  </si>
  <si>
    <t>PANEL FACP DIRECCIONABLE DE UN LAZO</t>
  </si>
  <si>
    <t>KIT DE ANCLAJES, BORNERAS, ROTULADO Y PROGRAMACIÓN</t>
  </si>
  <si>
    <t>TUBERÍA EMT 3/4"</t>
  </si>
  <si>
    <t>CAJA DE PASO METÁLICA 2400</t>
  </si>
  <si>
    <t>ACCESORIOS DE INSTALACIÓN PARA DISPOSITIVOS DE DETECCIÓN</t>
  </si>
  <si>
    <t>DETECTOR DE HUMO ÓPTICO DIRECCIONABLE CON BASE</t>
  </si>
  <si>
    <t>DETECTOR TÉRMICO FIJO 57 °C DIRECCIONABLE CON BASE</t>
  </si>
  <si>
    <t>DETECTOR COMBINADO HUMO-TÉRMICO DIRECCIONABLE CON BASE</t>
  </si>
  <si>
    <t>ESTACIÓN MANUAL DIRECCIONABLE DE DOBLE ACCIÓN</t>
  </si>
  <si>
    <t>MÓDULO DE MONITOREO DIRECCIONABLE AIM</t>
  </si>
  <si>
    <t>MÓDULO DE RELÉ DIRECCIONABLE MRE</t>
  </si>
  <si>
    <t>SIRENA CON LUZ ESTROBOSCÓPICA DIRECCIONABLE</t>
  </si>
  <si>
    <t>SENSOR DE NIVEL DE AGUA / INUNDACIÓN</t>
  </si>
  <si>
    <t>KIT DE ACCESORIOS PARA VENTILACIÓN PVC SANITARIA 2"</t>
  </si>
  <si>
    <t>KIT DE ACCESORIOS PARA VENTILACIÓN PVC SANITARIA 3"</t>
  </si>
  <si>
    <t>CAJA PREFABRICADA DE INSPECCIÓN 60X60 CM SEGÚN DISEÑO</t>
  </si>
  <si>
    <t>TAPA Y MARCO METÁLICO PARA CAJA 60X60 SEGÚN DISEÑO</t>
  </si>
  <si>
    <t>KIT DE MORTEROS, SELLOS Y ACCESORIOS PARA CAJA 60X60</t>
  </si>
  <si>
    <t>KIT DE ACCESORIOS PARA PUNTO SANITARIO 2"</t>
  </si>
  <si>
    <t>CONSUMIBLES PARA PUNTO SANITARIO</t>
  </si>
  <si>
    <t>KIT DE ACCESORIOS PARA PUNTO SANITARIO 3"</t>
  </si>
  <si>
    <t>KIT DE ACCESORIOS PARA PUNTO SANITARIO 4"</t>
  </si>
  <si>
    <t>TUBO PVC PARA AGUAS LLUVIAS 2"</t>
  </si>
  <si>
    <t>KIT DE ACCESORIOS PARA TUBERÍA DE AGUAS LLUVIAS 2"</t>
  </si>
  <si>
    <t>CANASTILLA O REJILLA TIPO PIÑA</t>
  </si>
  <si>
    <t>KIT DE ACCESORIOS PARA SIFÓN TIPO PIÑA</t>
  </si>
  <si>
    <t>REGULADOR DE PRESIÓN DE SEGUNDA ETAPA 1/2" SALIDA 23 MBAR</t>
  </si>
  <si>
    <t>NICHO METÁLICO PARA REGULADOR DE GAS</t>
  </si>
  <si>
    <t>KIT DE CONEXIONES Y ACCESORIOS PARA REGULADOR DE GAS</t>
  </si>
  <si>
    <t>SUMINISTRO E INSTALACIÓN DE TABLERO DE FABRICACION ESPECIAL GENERAL, CON ESPACIO PARA TOTALIZADOR Y PROTECCIONES SEGÚN DU, INCLUYE PULSADORES ON-OFF Y RELES</t>
  </si>
  <si>
    <t xml:space="preserve">SUMINISTRO E INSTALACIÓN DE RIEL MAGNÉTICO PARA LUMINARIA SPOT COX RECTO O EQUIVALENTE </t>
  </si>
  <si>
    <t xml:space="preserve">SUMINISTRO E INSTALACIÓN DE LUMINARIA LED TIPO EASY EKO II PREMIUM. LONGITUD= 582MM O EQUIVALENTE </t>
  </si>
  <si>
    <t xml:space="preserve">SUMINISTRO E INSTALACIÓN DE LUMINARIA LED TIPO EASY EKO II PREMIUM. LONGITUD= 1145MM O EQUIVALENTE </t>
  </si>
  <si>
    <t xml:space="preserve">SUMINISTRO E INSTALACIÓN DE LUMINARIA LED TIPO EASY EKO II PREMIUM. LONGITUD= 2271MM O EQUIVALENTE </t>
  </si>
  <si>
    <t xml:space="preserve">SUMINISTRO E INSTALACIÓN DE LUMINARIA MINI ANTORCHA COLUMNA O EQUIVALENTE </t>
  </si>
  <si>
    <t xml:space="preserve">SUMINISTRO E INSTALACION DE IMPERMEABILIZACIÓN PARA TANQUES CON MEMBRANA PVC REFORZADA DANOPOL DW HS 1.2 DE 1,2 MM </t>
  </si>
  <si>
    <t>SUMINISTRO E INSTALACIÓN DE REVESTIMIENTO EN LAMINADO DE ALTA PRESIÓN (HPL) SÓLIDO FENÓLICO CUATRO CARAS, FABRICADO CON FIBRAS CELULÓSICAS IMPREGNADAS EN RESINAS TERMOESTABLES, INCLUYENDO ANCLAJES, SUBESTRUCTURA Y ESTRUCTURA DE FIJACION, ADHESIVOS, FIJACIONES, EMPATES, SELLADO PERIMETRAL Y LIMPIEZA FINAL, CON ACABADO DECORATIVO SEGÚN COLOR Y TEXTURA APROBADA EN OBRA.</t>
  </si>
  <si>
    <t>Proteccion 3x150 A</t>
  </si>
  <si>
    <t>Proteccion 3x125 A</t>
  </si>
  <si>
    <t>Proteccion 3x20 A</t>
  </si>
  <si>
    <t>Proteccion 2x40 A</t>
  </si>
  <si>
    <t>Proteccion 1x20 A</t>
  </si>
  <si>
    <t>Proteccion 2x20 A</t>
  </si>
  <si>
    <t>Proteccion 3x25 A</t>
  </si>
  <si>
    <t xml:space="preserve">20- SEÑALIZACION </t>
  </si>
  <si>
    <t>21- EQUIPOS</t>
  </si>
  <si>
    <t>22- ASEO</t>
  </si>
  <si>
    <t>23- TRAMITES, CERTIFICACIONES Y PRUEBAS</t>
  </si>
  <si>
    <t xml:space="preserve">SUMINISTRO E INSTALACIÓN DE LUMINARIA TIPO SPOT COX RECTO O EQUIVALENTE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</si>
</sst>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_-[$$-240A]\ * #,##0.00_ ;_-[$$-240A]\ * \-#,##0.00\ ;_-[$$-240A]\ * &quot;-&quot;??_ ;_-@_ "/>
    <numFmt numFmtId="168" formatCode="_-* #,##0.00\ &quot;Pts&quot;_-;\-* #,##0.00\ &quot;Pts&quot;_-;_-* &quot;-&quot;??\ &quot;Pts&quot;_-;_-@_-"/>
    <numFmt numFmtId="169" formatCode="_([$$-240A]\ * #,##0.00_);_([$$-240A]\ * \(#,##0.00\);_([$$-240A]\ * &quot;-&quot;??_);_(@_)"/>
    <numFmt numFmtId="170" formatCode="0#.00\ \L\t"/>
    <numFmt numFmtId="171" formatCode="_ * #,##0.00_ ;_ * \-#,##0.00_ ;_ * &quot;-&quot;??_ ;_ @_ "/>
    <numFmt numFmtId="172" formatCode="_ * #,##0_ ;_ * \-#,##0_ ;_ * &quot;-&quot;??_ ;_ @_ "/>
    <numFmt numFmtId="173" formatCode="_-* #,##0.00\ _€_-;\-* #,##0.00\ _€_-;_-* &quot;-&quot;??\ _€_-;_-@_-"/>
    <numFmt numFmtId="174" formatCode="0.0"/>
    <numFmt numFmtId="175" formatCode="[$$-1009]#,##0.00"/>
    <numFmt numFmtId="176" formatCode="0.000"/>
    <numFmt numFmtId="177" formatCode="_-[$$-240A]\ * #,##0_ ;_-[$$-240A]\ * \-#,##0\ ;_-[$$-240A]\ * &quot;-&quot;??_ ;_-@_ "/>
    <numFmt numFmtId="178" formatCode="_(&quot;$&quot;\ * #,##0_);_(&quot;$&quot;\ * \(#,##0\);_(&quot;$&quot;\ * &quot;-&quot;??_);_(@_)"/>
    <numFmt numFmtId="179" formatCode="_(&quot;$&quot;\ * #,##0.00_);_(&quot;$&quot;\ * \(#,##0.00\);_(&quot;$&quot;\ * &quot;-&quot;??_);_(@_)"/>
    <numFmt numFmtId="180" formatCode="_-* #,##0.00\ &quot;€&quot;_-;\-* #,##0.00\ &quot;€&quot;_-;_-* &quot;-&quot;??\ &quot;€&quot;_-;_-@_-"/>
    <numFmt numFmtId="181" formatCode="_-&quot;$&quot;* #,##0.00_-;\-&quot;$&quot;* #,##0.00_-;_-&quot;$&quot;* &quot;-&quot;??_-;_-@_-"/>
    <numFmt numFmtId="182" formatCode="_ &quot;$&quot;\ * #,##0.00_ ;_ &quot;$&quot;\ * \-#,##0.00_ ;_ &quot;$&quot;\ * &quot;-&quot;??_ ;_ @_ "/>
    <numFmt numFmtId="183" formatCode="#,##0.000"/>
    <numFmt numFmtId="184" formatCode="#,##0.0"/>
    <numFmt numFmtId="185" formatCode="#,##0.0000"/>
    <numFmt numFmtId="186" formatCode="_-* #,##0.00\ [$€]_-;\-* #,##0.00\ [$€]_-;_-* &quot;-&quot;??\ [$€]_-;_-@_-"/>
    <numFmt numFmtId="187" formatCode="##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0&quot;.&quot;"/>
    <numFmt numFmtId="200" formatCode="0.0%;\-0.0%;&quot;&quot;"/>
    <numFmt numFmtId="201" formatCode="_ * #,##0_ ;_ * \-#,##0_ ;_ * &quot;-&quot;_ ;_ @_ "/>
    <numFmt numFmtId="202" formatCode="0.00000"/>
  </numFmts>
  <fonts count="9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2"/>
      <name val="Arial Narrow"/>
      <family val="2"/>
    </font>
    <font>
      <sz val="10"/>
      <name val="Arial"/>
      <family val="2"/>
    </font>
    <font>
      <sz val="11"/>
      <name val="Arial Narrow"/>
      <family val="2"/>
    </font>
    <font>
      <sz val="8"/>
      <name val="Arial"/>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b/>
      <u/>
      <sz val="11"/>
      <name val="Arial"/>
      <family val="2"/>
    </font>
    <font>
      <b/>
      <sz val="16"/>
      <name val="Arial"/>
      <family val="2"/>
    </font>
    <font>
      <b/>
      <sz val="12"/>
      <name val="Arial"/>
      <family val="2"/>
    </font>
    <font>
      <sz val="8"/>
      <name val="Arial Narrow"/>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
      <b/>
      <sz val="9"/>
      <color indexed="8"/>
      <name val="Calibri"/>
      <family val="2"/>
    </font>
    <font>
      <b/>
      <sz val="9"/>
      <name val="Calibri"/>
      <family val="2"/>
    </font>
    <font>
      <b/>
      <sz val="9"/>
      <name val="Calibri"/>
      <family val="2"/>
      <scheme val="minor"/>
    </font>
    <font>
      <b/>
      <sz val="12"/>
      <name val="Calibri"/>
      <family val="2"/>
    </font>
    <font>
      <b/>
      <sz val="8"/>
      <name val="Calibri"/>
      <family val="2"/>
    </font>
    <font>
      <sz val="8"/>
      <color indexed="8"/>
      <name val="Calibri"/>
      <family val="2"/>
    </font>
    <font>
      <sz val="8"/>
      <name val="Calibri"/>
      <family val="2"/>
    </font>
    <font>
      <sz val="9"/>
      <color indexed="8"/>
      <name val="Calibri"/>
      <family val="2"/>
    </font>
    <font>
      <sz val="10"/>
      <color indexed="8"/>
      <name val="Calibri"/>
      <family val="2"/>
    </font>
    <font>
      <sz val="8"/>
      <color indexed="8"/>
      <name val="Arial"/>
      <family val="2"/>
    </font>
    <font>
      <b/>
      <sz val="11"/>
      <name val="Calibri"/>
      <family val="2"/>
    </font>
    <font>
      <sz val="9"/>
      <name val="Calibri"/>
      <family val="2"/>
    </font>
    <font>
      <b/>
      <sz val="9"/>
      <color theme="1"/>
      <name val="Calibri"/>
      <family val="2"/>
      <scheme val="minor"/>
    </font>
    <font>
      <b/>
      <u/>
      <sz val="9"/>
      <color theme="10"/>
      <name val="Calibri"/>
      <family val="2"/>
    </font>
    <font>
      <b/>
      <sz val="12"/>
      <name val="Calibri"/>
      <family val="2"/>
      <scheme val="minor"/>
    </font>
    <font>
      <b/>
      <sz val="8"/>
      <name val="Calibri"/>
      <family val="2"/>
      <scheme val="minor"/>
    </font>
    <font>
      <sz val="8"/>
      <name val="Calibri"/>
      <family val="2"/>
      <scheme val="minor"/>
    </font>
    <font>
      <sz val="8"/>
      <color indexed="8"/>
      <name val="Calibri"/>
      <family val="2"/>
      <scheme val="minor"/>
    </font>
    <font>
      <sz val="8"/>
      <color theme="1"/>
      <name val="Calibri"/>
      <family val="2"/>
      <scheme val="minor"/>
    </font>
    <font>
      <sz val="9"/>
      <name val="Calibri"/>
      <family val="2"/>
      <scheme val="minor"/>
    </font>
    <font>
      <b/>
      <sz val="8"/>
      <color indexed="8"/>
      <name val="Calibri"/>
      <family val="2"/>
    </font>
    <font>
      <b/>
      <sz val="11"/>
      <color theme="1"/>
      <name val="Arial"/>
      <family val="2"/>
    </font>
    <font>
      <sz val="11"/>
      <color theme="1"/>
      <name val="Arial"/>
      <family val="2"/>
    </font>
    <font>
      <sz val="8"/>
      <name val="Arial"/>
      <family val="2"/>
    </font>
    <font>
      <sz val="10"/>
      <color rgb="FF000000"/>
      <name val="Arial"/>
      <family val="2"/>
    </font>
    <font>
      <b/>
      <sz val="12"/>
      <name val="Arial Narrow"/>
      <family val="2"/>
    </font>
    <font>
      <sz val="11"/>
      <name val="Calibri"/>
      <family val="2"/>
      <scheme val="minor"/>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24"/>
      <name val="Arial"/>
      <family val="2"/>
    </font>
    <font>
      <sz val="10"/>
      <color indexed="8"/>
      <name val="MS Sans Serif"/>
      <family val="2"/>
    </font>
    <font>
      <sz val="10"/>
      <color indexed="10"/>
      <name val="Arial"/>
      <family val="2"/>
    </font>
    <font>
      <sz val="10"/>
      <name val="MS Sans Serif"/>
      <family val="2"/>
    </font>
    <font>
      <u/>
      <sz val="11"/>
      <color theme="10"/>
      <name val="Calibri"/>
      <family val="2"/>
      <scheme val="minor"/>
    </font>
    <font>
      <u/>
      <sz val="10"/>
      <color theme="10"/>
      <name val="Arial"/>
      <family val="2"/>
    </font>
    <font>
      <sz val="12"/>
      <color theme="1"/>
      <name val="Calibri"/>
      <family val="2"/>
      <scheme val="minor"/>
    </font>
    <font>
      <sz val="11"/>
      <name val="Calibri"/>
      <family val="2"/>
    </font>
    <font>
      <sz val="10"/>
      <color theme="0"/>
      <name val="Arial"/>
      <family val="2"/>
    </font>
    <font>
      <u/>
      <sz val="11"/>
      <color theme="10"/>
      <name val="Calibri"/>
      <family val="2"/>
    </font>
    <font>
      <sz val="10"/>
      <color theme="1"/>
      <name val="Arial"/>
      <family val="2"/>
    </font>
    <font>
      <b/>
      <sz val="10"/>
      <color theme="1"/>
      <name val="Arial"/>
      <family val="2"/>
    </font>
    <font>
      <sz val="10"/>
      <color theme="1"/>
      <name val="Calibri"/>
      <family val="2"/>
      <scheme val="minor"/>
    </font>
    <font>
      <b/>
      <sz val="10"/>
      <color theme="1"/>
      <name val="Calibri"/>
      <family val="2"/>
      <scheme val="minor"/>
    </font>
    <font>
      <sz val="8"/>
      <name val="Arial"/>
      <family val="2"/>
    </font>
    <font>
      <sz val="11"/>
      <name val="Carlito"/>
    </font>
    <font>
      <sz val="9"/>
      <color indexed="81"/>
      <name val="Tahoma"/>
      <family val="2"/>
    </font>
    <font>
      <b/>
      <sz val="9"/>
      <color indexed="81"/>
      <name val="Tahoma"/>
      <family val="2"/>
    </font>
  </fonts>
  <fills count="3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indexed="9"/>
        <bgColor indexed="64"/>
      </patternFill>
    </fill>
    <fill>
      <patternFill patternType="solid">
        <fgColor rgb="FFFFFF00"/>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7F7F7F"/>
        <bgColor rgb="FF7F7F7F"/>
      </patternFill>
    </fill>
    <fill>
      <patternFill patternType="solid">
        <fgColor theme="0" tint="-4.9989318521683403E-2"/>
        <bgColor indexed="64"/>
      </patternFill>
    </fill>
    <fill>
      <patternFill patternType="solid">
        <fgColor theme="0" tint="-0.34998626667073579"/>
        <bgColor indexed="64"/>
      </patternFill>
    </fill>
  </fills>
  <borders count="119">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medium">
        <color indexed="64"/>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thin">
        <color rgb="FF000000"/>
      </right>
      <top style="medium">
        <color indexed="64"/>
      </top>
      <bottom style="medium">
        <color rgb="FF000000"/>
      </bottom>
      <diagonal/>
    </border>
    <border>
      <left style="medium">
        <color indexed="64"/>
      </left>
      <right/>
      <top style="double">
        <color auto="1"/>
      </top>
      <bottom style="medium">
        <color indexed="64"/>
      </bottom>
      <diagonal/>
    </border>
    <border>
      <left/>
      <right/>
      <top style="double">
        <color auto="1"/>
      </top>
      <bottom style="medium">
        <color indexed="64"/>
      </bottom>
      <diagonal/>
    </border>
    <border>
      <left/>
      <right style="medium">
        <color indexed="64"/>
      </right>
      <top style="double">
        <color auto="1"/>
      </top>
      <bottom style="medium">
        <color indexed="64"/>
      </bottom>
      <diagonal/>
    </border>
  </borders>
  <cellStyleXfs count="12661">
    <xf numFmtId="0" fontId="0" fillId="0" borderId="0"/>
    <xf numFmtId="171" fontId="8" fillId="0" borderId="0" applyFont="0" applyFill="0" applyBorder="0" applyAlignment="0" applyProtection="0"/>
    <xf numFmtId="44" fontId="5"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0" fontId="8" fillId="0" borderId="0" applyFont="0" applyFill="0" applyBorder="0" applyAlignment="0" applyProtection="0"/>
    <xf numFmtId="0" fontId="23" fillId="0" borderId="0" applyNumberFormat="0" applyFill="0" applyBorder="0" applyAlignment="0" applyProtection="0">
      <alignment vertical="top"/>
      <protection locked="0"/>
    </xf>
    <xf numFmtId="0" fontId="25" fillId="0" borderId="0"/>
    <xf numFmtId="0" fontId="8" fillId="0" borderId="0"/>
    <xf numFmtId="44" fontId="4" fillId="0" borderId="0" applyFont="0" applyFill="0" applyBorder="0" applyAlignment="0" applyProtection="0"/>
    <xf numFmtId="9" fontId="4" fillId="0" borderId="0" applyFont="0" applyFill="0" applyBorder="0" applyAlignment="0" applyProtection="0"/>
    <xf numFmtId="44" fontId="8" fillId="0" borderId="0" applyFont="0" applyFill="0" applyBorder="0" applyAlignment="0" applyProtection="0"/>
    <xf numFmtId="0" fontId="53" fillId="0" borderId="0"/>
    <xf numFmtId="0" fontId="3" fillId="0" borderId="0"/>
    <xf numFmtId="0" fontId="2" fillId="0" borderId="0"/>
    <xf numFmtId="0" fontId="2" fillId="0" borderId="0"/>
    <xf numFmtId="0" fontId="2" fillId="0" borderId="0"/>
    <xf numFmtId="0" fontId="55" fillId="0" borderId="0"/>
    <xf numFmtId="0" fontId="8" fillId="0" borderId="0">
      <alignment vertical="top"/>
    </xf>
    <xf numFmtId="179" fontId="2" fillId="0" borderId="0" applyFont="0" applyFill="0" applyBorder="0" applyAlignment="0" applyProtection="0"/>
    <xf numFmtId="0" fontId="57" fillId="13" borderId="0" applyNumberFormat="0" applyBorder="0" applyAlignment="0" applyProtection="0"/>
    <xf numFmtId="0" fontId="57" fillId="14" borderId="0" applyNumberFormat="0" applyBorder="0" applyAlignment="0" applyProtection="0"/>
    <xf numFmtId="0" fontId="57" fillId="15" borderId="0" applyNumberFormat="0" applyBorder="0" applyAlignment="0" applyProtection="0"/>
    <xf numFmtId="0" fontId="57" fillId="16" borderId="0" applyNumberFormat="0" applyBorder="0" applyAlignment="0" applyProtection="0"/>
    <xf numFmtId="0" fontId="57" fillId="17" borderId="0" applyNumberFormat="0" applyBorder="0" applyAlignment="0" applyProtection="0"/>
    <xf numFmtId="0" fontId="57" fillId="18" borderId="0" applyNumberFormat="0" applyBorder="0" applyAlignment="0" applyProtection="0"/>
    <xf numFmtId="0" fontId="57" fillId="19" borderId="0" applyNumberFormat="0" applyBorder="0" applyAlignment="0" applyProtection="0"/>
    <xf numFmtId="0" fontId="57" fillId="20" borderId="0" applyNumberFormat="0" applyBorder="0" applyAlignment="0" applyProtection="0"/>
    <xf numFmtId="0" fontId="57" fillId="21" borderId="0" applyNumberFormat="0" applyBorder="0" applyAlignment="0" applyProtection="0"/>
    <xf numFmtId="0" fontId="57" fillId="16" borderId="0" applyNumberFormat="0" applyBorder="0" applyAlignment="0" applyProtection="0"/>
    <xf numFmtId="0" fontId="57" fillId="19" borderId="0" applyNumberFormat="0" applyBorder="0" applyAlignment="0" applyProtection="0"/>
    <xf numFmtId="0" fontId="57" fillId="22" borderId="0" applyNumberFormat="0" applyBorder="0" applyAlignment="0" applyProtection="0"/>
    <xf numFmtId="0" fontId="58" fillId="23" borderId="0" applyNumberFormat="0" applyBorder="0" applyAlignment="0" applyProtection="0"/>
    <xf numFmtId="0" fontId="58" fillId="20" borderId="0" applyNumberFormat="0" applyBorder="0" applyAlignment="0" applyProtection="0"/>
    <xf numFmtId="0" fontId="58" fillId="21" borderId="0" applyNumberFormat="0" applyBorder="0" applyAlignment="0" applyProtection="0"/>
    <xf numFmtId="0" fontId="58" fillId="24" borderId="0" applyNumberFormat="0" applyBorder="0" applyAlignment="0" applyProtection="0"/>
    <xf numFmtId="0" fontId="58" fillId="25" borderId="0" applyNumberFormat="0" applyBorder="0" applyAlignment="0" applyProtection="0"/>
    <xf numFmtId="0" fontId="58" fillId="26" borderId="0" applyNumberFormat="0" applyBorder="0" applyAlignment="0" applyProtection="0"/>
    <xf numFmtId="0" fontId="59" fillId="15" borderId="0" applyNumberFormat="0" applyBorder="0" applyAlignment="0" applyProtection="0"/>
    <xf numFmtId="0" fontId="60" fillId="27" borderId="77" applyNumberFormat="0" applyAlignment="0" applyProtection="0"/>
    <xf numFmtId="0" fontId="61" fillId="28" borderId="78" applyNumberFormat="0" applyAlignment="0" applyProtection="0"/>
    <xf numFmtId="0" fontId="62" fillId="0" borderId="79" applyNumberFormat="0" applyFill="0" applyAlignment="0" applyProtection="0"/>
    <xf numFmtId="0" fontId="63" fillId="0" borderId="0" applyNumberFormat="0" applyFill="0" applyBorder="0" applyAlignment="0" applyProtection="0"/>
    <xf numFmtId="0" fontId="58" fillId="29" borderId="0" applyNumberFormat="0" applyBorder="0" applyAlignment="0" applyProtection="0"/>
    <xf numFmtId="0" fontId="58" fillId="30" borderId="0" applyNumberFormat="0" applyBorder="0" applyAlignment="0" applyProtection="0"/>
    <xf numFmtId="0" fontId="58" fillId="31" borderId="0" applyNumberFormat="0" applyBorder="0" applyAlignment="0" applyProtection="0"/>
    <xf numFmtId="0" fontId="58" fillId="24" borderId="0" applyNumberFormat="0" applyBorder="0" applyAlignment="0" applyProtection="0"/>
    <xf numFmtId="0" fontId="58" fillId="25" borderId="0" applyNumberFormat="0" applyBorder="0" applyAlignment="0" applyProtection="0"/>
    <xf numFmtId="0" fontId="58" fillId="32" borderId="0" applyNumberFormat="0" applyBorder="0" applyAlignment="0" applyProtection="0"/>
    <xf numFmtId="0" fontId="64" fillId="18" borderId="77" applyNumberFormat="0" applyAlignment="0" applyProtection="0"/>
    <xf numFmtId="0" fontId="74" fillId="0" borderId="0">
      <alignment vertical="top"/>
    </xf>
    <xf numFmtId="186" fontId="8" fillId="0" borderId="0" applyFont="0" applyFill="0" applyBorder="0" applyAlignment="0" applyProtection="0"/>
    <xf numFmtId="0" fontId="65" fillId="14" borderId="0" applyNumberFormat="0" applyBorder="0" applyAlignment="0" applyProtection="0"/>
    <xf numFmtId="171" fontId="8" fillId="0" borderId="0" applyFont="0" applyFill="0" applyBorder="0" applyAlignment="0" applyProtection="0"/>
    <xf numFmtId="2" fontId="10" fillId="0" borderId="80" applyFont="0" applyBorder="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64"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185"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5" fontId="8" fillId="0" borderId="0" applyFont="0" applyFill="0" applyBorder="0" applyAlignment="0" applyProtection="0"/>
    <xf numFmtId="183" fontId="8" fillId="0" borderId="0" applyFont="0" applyFill="0" applyBorder="0" applyAlignment="0" applyProtection="0"/>
    <xf numFmtId="43" fontId="57" fillId="0" borderId="0" applyFont="0" applyFill="0" applyBorder="0" applyAlignment="0" applyProtection="0"/>
    <xf numFmtId="18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9" fontId="57" fillId="0" borderId="0" applyFont="0" applyFill="0" applyBorder="0" applyAlignment="0" applyProtection="0"/>
    <xf numFmtId="165" fontId="8" fillId="0" borderId="0" applyFont="0" applyFill="0" applyBorder="0" applyAlignment="0" applyProtection="0"/>
    <xf numFmtId="168" fontId="8" fillId="0" borderId="0" applyFont="0" applyFill="0" applyBorder="0" applyAlignment="0" applyProtection="0"/>
    <xf numFmtId="180" fontId="8" fillId="0" borderId="0" applyFont="0" applyFill="0" applyBorder="0" applyAlignment="0" applyProtection="0"/>
    <xf numFmtId="168"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65" fontId="8" fillId="0" borderId="0" applyFont="0" applyFill="0" applyBorder="0" applyAlignment="0" applyProtection="0"/>
    <xf numFmtId="182" fontId="8" fillId="0" borderId="0" applyFont="0" applyFill="0" applyBorder="0" applyAlignment="0" applyProtection="0"/>
    <xf numFmtId="182" fontId="8" fillId="0" borderId="0" applyFont="0" applyFill="0" applyBorder="0" applyAlignment="0" applyProtection="0"/>
    <xf numFmtId="0" fontId="66" fillId="33" borderId="0" applyNumberFormat="0" applyBorder="0" applyAlignment="0" applyProtection="0"/>
    <xf numFmtId="0" fontId="66" fillId="33" borderId="0" applyNumberFormat="0" applyBorder="0" applyAlignment="0" applyProtection="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2" fillId="0" borderId="0"/>
    <xf numFmtId="0" fontId="8" fillId="0" borderId="0"/>
    <xf numFmtId="0" fontId="8" fillId="0" borderId="0"/>
    <xf numFmtId="0" fontId="8" fillId="0" borderId="0"/>
    <xf numFmtId="0" fontId="8" fillId="34" borderId="81" applyNumberFormat="0" applyFont="0" applyAlignment="0" applyProtection="0"/>
    <xf numFmtId="9" fontId="57"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67" fillId="27" borderId="82" applyNumberFormat="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71" fillId="0" borderId="83" applyNumberFormat="0" applyFill="0" applyAlignment="0" applyProtection="0"/>
    <xf numFmtId="0" fontId="72" fillId="0" borderId="84" applyNumberFormat="0" applyFill="0" applyAlignment="0" applyProtection="0"/>
    <xf numFmtId="0" fontId="63" fillId="0" borderId="85" applyNumberFormat="0" applyFill="0" applyAlignment="0" applyProtection="0"/>
    <xf numFmtId="0" fontId="70" fillId="0" borderId="0" applyNumberFormat="0" applyFill="0" applyBorder="0" applyAlignment="0" applyProtection="0"/>
    <xf numFmtId="0" fontId="73" fillId="0" borderId="86" applyNumberFormat="0" applyFill="0" applyAlignment="0" applyProtection="0"/>
    <xf numFmtId="0" fontId="73" fillId="0" borderId="86" applyNumberFormat="0" applyFill="0" applyAlignment="0" applyProtection="0"/>
    <xf numFmtId="171" fontId="8" fillId="0" borderId="0" applyFont="0" applyFill="0" applyBorder="0" applyAlignment="0" applyProtection="0"/>
    <xf numFmtId="9" fontId="8" fillId="0" borderId="0" applyFont="0" applyFill="0" applyBorder="0" applyAlignment="0" applyProtection="0"/>
    <xf numFmtId="0" fontId="2" fillId="0" borderId="0"/>
    <xf numFmtId="0" fontId="8" fillId="0" borderId="0"/>
    <xf numFmtId="0" fontId="2" fillId="0" borderId="0"/>
    <xf numFmtId="43" fontId="2" fillId="0" borderId="0" applyFont="0" applyFill="0" applyBorder="0" applyAlignment="0" applyProtection="0"/>
    <xf numFmtId="0" fontId="57" fillId="13" borderId="0" applyNumberFormat="0" applyBorder="0" applyAlignment="0" applyProtection="0"/>
    <xf numFmtId="0" fontId="57" fillId="14" borderId="0" applyNumberFormat="0" applyBorder="0" applyAlignment="0" applyProtection="0"/>
    <xf numFmtId="0" fontId="57" fillId="15" borderId="0" applyNumberFormat="0" applyBorder="0" applyAlignment="0" applyProtection="0"/>
    <xf numFmtId="0" fontId="57" fillId="16" borderId="0" applyNumberFormat="0" applyBorder="0" applyAlignment="0" applyProtection="0"/>
    <xf numFmtId="0" fontId="57" fillId="17" borderId="0" applyNumberFormat="0" applyBorder="0" applyAlignment="0" applyProtection="0"/>
    <xf numFmtId="0" fontId="57" fillId="18" borderId="0" applyNumberFormat="0" applyBorder="0" applyAlignment="0" applyProtection="0"/>
    <xf numFmtId="0" fontId="57" fillId="19" borderId="0" applyNumberFormat="0" applyBorder="0" applyAlignment="0" applyProtection="0"/>
    <xf numFmtId="0" fontId="57" fillId="20" borderId="0" applyNumberFormat="0" applyBorder="0" applyAlignment="0" applyProtection="0"/>
    <xf numFmtId="0" fontId="57" fillId="21" borderId="0" applyNumberFormat="0" applyBorder="0" applyAlignment="0" applyProtection="0"/>
    <xf numFmtId="0" fontId="57" fillId="16" borderId="0" applyNumberFormat="0" applyBorder="0" applyAlignment="0" applyProtection="0"/>
    <xf numFmtId="0" fontId="57" fillId="19" borderId="0" applyNumberFormat="0" applyBorder="0" applyAlignment="0" applyProtection="0"/>
    <xf numFmtId="0" fontId="57" fillId="22" borderId="0" applyNumberFormat="0" applyBorder="0" applyAlignment="0" applyProtection="0"/>
    <xf numFmtId="0" fontId="58" fillId="23" borderId="0" applyNumberFormat="0" applyBorder="0" applyAlignment="0" applyProtection="0"/>
    <xf numFmtId="0" fontId="58" fillId="20" borderId="0" applyNumberFormat="0" applyBorder="0" applyAlignment="0" applyProtection="0"/>
    <xf numFmtId="0" fontId="58" fillId="21" borderId="0" applyNumberFormat="0" applyBorder="0" applyAlignment="0" applyProtection="0"/>
    <xf numFmtId="0" fontId="58" fillId="24" borderId="0" applyNumberFormat="0" applyBorder="0" applyAlignment="0" applyProtection="0"/>
    <xf numFmtId="0" fontId="58" fillId="25" borderId="0" applyNumberFormat="0" applyBorder="0" applyAlignment="0" applyProtection="0"/>
    <xf numFmtId="0" fontId="58" fillId="26" borderId="0" applyNumberFormat="0" applyBorder="0" applyAlignment="0" applyProtection="0"/>
    <xf numFmtId="0" fontId="59" fillId="15" borderId="0" applyNumberFormat="0" applyBorder="0" applyAlignment="0" applyProtection="0"/>
    <xf numFmtId="0" fontId="60" fillId="27" borderId="77" applyNumberFormat="0" applyAlignment="0" applyProtection="0"/>
    <xf numFmtId="0" fontId="8" fillId="0" borderId="0"/>
    <xf numFmtId="0" fontId="61" fillId="28" borderId="78" applyNumberFormat="0" applyAlignment="0" applyProtection="0"/>
    <xf numFmtId="0" fontId="62" fillId="0" borderId="79" applyNumberFormat="0" applyFill="0" applyAlignment="0" applyProtection="0"/>
    <xf numFmtId="187" fontId="10" fillId="0" borderId="63">
      <alignment horizontal="right"/>
    </xf>
    <xf numFmtId="187" fontId="10" fillId="0" borderId="63">
      <alignment horizontal="right"/>
    </xf>
    <xf numFmtId="2" fontId="10" fillId="0" borderId="0"/>
    <xf numFmtId="2" fontId="10" fillId="0" borderId="0"/>
    <xf numFmtId="2" fontId="10" fillId="0" borderId="0"/>
    <xf numFmtId="176" fontId="10" fillId="0" borderId="0"/>
    <xf numFmtId="176" fontId="10" fillId="0" borderId="0"/>
    <xf numFmtId="176" fontId="10" fillId="0" borderId="0"/>
    <xf numFmtId="188" fontId="56" fillId="0" borderId="0"/>
    <xf numFmtId="188" fontId="56" fillId="0" borderId="0"/>
    <xf numFmtId="188" fontId="56" fillId="0" borderId="0"/>
    <xf numFmtId="187" fontId="10" fillId="0" borderId="63">
      <alignment horizontal="right"/>
    </xf>
    <xf numFmtId="189" fontId="8" fillId="0" borderId="0">
      <protection locked="0"/>
    </xf>
    <xf numFmtId="3" fontId="75" fillId="0" borderId="0" applyFont="0" applyFill="0" applyBorder="0" applyAlignment="0" applyProtection="0"/>
    <xf numFmtId="190" fontId="8" fillId="0" borderId="0">
      <protection locked="0"/>
    </xf>
    <xf numFmtId="191" fontId="75" fillId="0" borderId="0" applyFont="0" applyFill="0" applyBorder="0" applyAlignment="0" applyProtection="0"/>
    <xf numFmtId="192" fontId="8" fillId="0" borderId="0">
      <protection locked="0"/>
    </xf>
    <xf numFmtId="0" fontId="63" fillId="0" borderId="0" applyNumberFormat="0" applyFill="0" applyBorder="0" applyAlignment="0" applyProtection="0"/>
    <xf numFmtId="0" fontId="58" fillId="29" borderId="0" applyNumberFormat="0" applyBorder="0" applyAlignment="0" applyProtection="0"/>
    <xf numFmtId="0" fontId="58" fillId="30" borderId="0" applyNumberFormat="0" applyBorder="0" applyAlignment="0" applyProtection="0"/>
    <xf numFmtId="0" fontId="58" fillId="31" borderId="0" applyNumberFormat="0" applyBorder="0" applyAlignment="0" applyProtection="0"/>
    <xf numFmtId="0" fontId="58" fillId="24" borderId="0" applyNumberFormat="0" applyBorder="0" applyAlignment="0" applyProtection="0"/>
    <xf numFmtId="0" fontId="58" fillId="25" borderId="0" applyNumberFormat="0" applyBorder="0" applyAlignment="0" applyProtection="0"/>
    <xf numFmtId="0" fontId="58" fillId="32" borderId="0" applyNumberFormat="0" applyBorder="0" applyAlignment="0" applyProtection="0"/>
    <xf numFmtId="0" fontId="64" fillId="18" borderId="77" applyNumberFormat="0" applyAlignment="0" applyProtection="0"/>
    <xf numFmtId="193" fontId="76" fillId="0" borderId="0">
      <protection locked="0"/>
    </xf>
    <xf numFmtId="193" fontId="76" fillId="0" borderId="0">
      <protection locked="0"/>
    </xf>
    <xf numFmtId="193" fontId="76" fillId="0" borderId="0">
      <protection locked="0"/>
    </xf>
    <xf numFmtId="193" fontId="76" fillId="0" borderId="0">
      <protection locked="0"/>
    </xf>
    <xf numFmtId="193" fontId="76" fillId="0" borderId="0">
      <protection locked="0"/>
    </xf>
    <xf numFmtId="193" fontId="76" fillId="0" borderId="0">
      <protection locked="0"/>
    </xf>
    <xf numFmtId="193" fontId="76" fillId="0" borderId="0">
      <protection locked="0"/>
    </xf>
    <xf numFmtId="194" fontId="8" fillId="0" borderId="0">
      <protection locked="0"/>
    </xf>
    <xf numFmtId="0" fontId="77" fillId="0" borderId="0" applyNumberFormat="0" applyFill="0" applyBorder="0" applyAlignment="0" applyProtection="0"/>
    <xf numFmtId="0" fontId="78" fillId="0" borderId="0" applyNumberFormat="0" applyFill="0" applyBorder="0" applyAlignment="0" applyProtection="0"/>
    <xf numFmtId="195" fontId="8" fillId="0" borderId="0">
      <protection locked="0"/>
    </xf>
    <xf numFmtId="195" fontId="8" fillId="0" borderId="0">
      <protection locked="0"/>
    </xf>
    <xf numFmtId="0" fontId="65" fillId="14" borderId="0" applyNumberFormat="0" applyBorder="0" applyAlignment="0" applyProtection="0"/>
    <xf numFmtId="196" fontId="10" fillId="0" borderId="0">
      <alignment horizontal="right"/>
    </xf>
    <xf numFmtId="196" fontId="10" fillId="0" borderId="0">
      <alignment horizontal="right"/>
    </xf>
    <xf numFmtId="196" fontId="10" fillId="0" borderId="0">
      <alignment horizontal="right"/>
    </xf>
    <xf numFmtId="197" fontId="10" fillId="0" borderId="0" applyFont="0" applyFill="0" applyBorder="0" applyAlignment="0">
      <alignment horizontal="center"/>
    </xf>
    <xf numFmtId="197" fontId="10" fillId="0" borderId="0" applyFont="0" applyFill="0" applyBorder="0" applyAlignment="0">
      <alignment horizontal="center"/>
    </xf>
    <xf numFmtId="2" fontId="10" fillId="0" borderId="80" applyFont="0" applyBorder="0"/>
    <xf numFmtId="43" fontId="57"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98" fontId="10" fillId="0" borderId="0">
      <alignment horizontal="right"/>
    </xf>
    <xf numFmtId="198" fontId="10" fillId="0" borderId="0">
      <alignment horizontal="right"/>
    </xf>
    <xf numFmtId="198" fontId="10" fillId="0" borderId="0">
      <alignment horizontal="right"/>
    </xf>
    <xf numFmtId="178" fontId="8" fillId="0" borderId="0" applyFont="0" applyFill="0" applyBorder="0" applyAlignment="0" applyProtection="0"/>
    <xf numFmtId="178" fontId="8" fillId="0" borderId="0" applyFont="0" applyFill="0" applyBorder="0" applyAlignment="0" applyProtection="0"/>
    <xf numFmtId="181" fontId="8" fillId="0" borderId="0" applyFont="0" applyFill="0" applyBorder="0" applyAlignment="0" applyProtection="0"/>
    <xf numFmtId="179"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81" fontId="8" fillId="0" borderId="0" applyFont="0" applyFill="0" applyBorder="0" applyAlignment="0" applyProtection="0"/>
    <xf numFmtId="179" fontId="57" fillId="0" borderId="0" applyFont="0" applyFill="0" applyBorder="0" applyAlignment="0" applyProtection="0"/>
    <xf numFmtId="191" fontId="79" fillId="0" borderId="0" applyFont="0" applyFill="0" applyBorder="0" applyAlignment="0" applyProtection="0"/>
    <xf numFmtId="0" fontId="66" fillId="33" borderId="0" applyNumberFormat="0" applyBorder="0" applyAlignment="0" applyProtection="0"/>
    <xf numFmtId="199" fontId="10" fillId="0" borderId="0" applyFont="0" applyFill="0" applyBorder="0" applyAlignment="0">
      <alignment horizontal="center"/>
    </xf>
    <xf numFmtId="199" fontId="10" fillId="0" borderId="0" applyFont="0" applyFill="0" applyBorder="0" applyAlignment="0">
      <alignment horizontal="center"/>
    </xf>
    <xf numFmtId="0" fontId="8" fillId="0" borderId="0"/>
    <xf numFmtId="0" fontId="8" fillId="0" borderId="0"/>
    <xf numFmtId="0" fontId="37" fillId="0" borderId="0"/>
    <xf numFmtId="0" fontId="2" fillId="0" borderId="0"/>
    <xf numFmtId="0" fontId="37" fillId="0" borderId="0"/>
    <xf numFmtId="0" fontId="8" fillId="0" borderId="0"/>
    <xf numFmtId="0" fontId="8" fillId="0" borderId="0"/>
    <xf numFmtId="0" fontId="8" fillId="0" borderId="0"/>
    <xf numFmtId="0" fontId="8" fillId="0" borderId="0"/>
    <xf numFmtId="0" fontId="80" fillId="0" borderId="0"/>
    <xf numFmtId="0" fontId="8" fillId="0" borderId="0"/>
    <xf numFmtId="0" fontId="8" fillId="34" borderId="81" applyNumberFormat="0" applyFont="0" applyAlignment="0" applyProtection="0"/>
    <xf numFmtId="200"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0" fontId="81" fillId="0" borderId="0">
      <alignment vertical="top"/>
    </xf>
    <xf numFmtId="0" fontId="67" fillId="27" borderId="82" applyNumberFormat="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71" fillId="0" borderId="83" applyNumberFormat="0" applyFill="0" applyAlignment="0" applyProtection="0"/>
    <xf numFmtId="0" fontId="72" fillId="0" borderId="84" applyNumberFormat="0" applyFill="0" applyAlignment="0" applyProtection="0"/>
    <xf numFmtId="0" fontId="63" fillId="0" borderId="85" applyNumberFormat="0" applyFill="0" applyAlignment="0" applyProtection="0"/>
    <xf numFmtId="0" fontId="70" fillId="0" borderId="0" applyNumberFormat="0" applyFill="0" applyBorder="0" applyAlignment="0" applyProtection="0"/>
    <xf numFmtId="195" fontId="8" fillId="0" borderId="87">
      <protection locked="0"/>
    </xf>
    <xf numFmtId="0" fontId="2" fillId="0" borderId="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8"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2" fontId="2" fillId="0" borderId="0" applyFont="0" applyFill="0" applyBorder="0" applyAlignment="0" applyProtection="0"/>
    <xf numFmtId="0" fontId="2" fillId="0" borderId="0"/>
    <xf numFmtId="179" fontId="2" fillId="0" borderId="0" applyFont="0" applyFill="0" applyBorder="0" applyAlignment="0" applyProtection="0"/>
    <xf numFmtId="0" fontId="82" fillId="0" borderId="0"/>
    <xf numFmtId="179" fontId="8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0" fontId="8" fillId="0" borderId="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2"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44"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83"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179" fontId="2" fillId="0" borderId="0" applyFont="0" applyFill="0" applyBorder="0" applyAlignment="0" applyProtection="0"/>
    <xf numFmtId="44"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2" fillId="0" borderId="0"/>
    <xf numFmtId="182" fontId="8" fillId="0" borderId="0" applyFont="0" applyFill="0" applyBorder="0" applyAlignment="0" applyProtection="0"/>
    <xf numFmtId="201" fontId="8" fillId="0" borderId="0" applyFont="0" applyFill="0" applyBorder="0" applyAlignment="0" applyProtection="0"/>
    <xf numFmtId="182" fontId="8"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12" borderId="0" applyNumberFormat="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0" fontId="8" fillId="0" borderId="0"/>
    <xf numFmtId="0" fontId="2" fillId="0" borderId="0"/>
    <xf numFmtId="0" fontId="2" fillId="1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84" fillId="0" borderId="0" applyNumberFormat="0" applyFill="0" applyBorder="0" applyAlignment="0" applyProtection="0"/>
    <xf numFmtId="182" fontId="8" fillId="0" borderId="0" applyFont="0" applyFill="0" applyBorder="0" applyAlignment="0" applyProtection="0"/>
    <xf numFmtId="0" fontId="2" fillId="0" borderId="0"/>
    <xf numFmtId="44"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85" fillId="0" borderId="0"/>
    <xf numFmtId="44" fontId="2" fillId="0" borderId="0" applyFont="0" applyFill="0" applyBorder="0" applyAlignment="0" applyProtection="0"/>
    <xf numFmtId="44" fontId="2" fillId="0" borderId="0" applyFont="0" applyFill="0" applyBorder="0" applyAlignment="0" applyProtection="0"/>
    <xf numFmtId="0" fontId="8" fillId="0" borderId="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3" fillId="0" borderId="85"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0" fontId="63" fillId="0" borderId="85" applyNumberFormat="0" applyFill="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43" fontId="8" fillId="0" borderId="0" applyFont="0" applyFill="0" applyBorder="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7" fillId="27" borderId="82" applyNumberFormat="0" applyAlignment="0" applyProtection="0"/>
    <xf numFmtId="43" fontId="2" fillId="0" borderId="0" applyFont="0" applyFill="0" applyBorder="0" applyAlignment="0" applyProtection="0"/>
    <xf numFmtId="0" fontId="8" fillId="34" borderId="81" applyNumberFormat="0" applyFont="0" applyAlignment="0" applyProtection="0"/>
    <xf numFmtId="0" fontId="60" fillId="27" borderId="77" applyNumberForma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0" fillId="27" borderId="77" applyNumberFormat="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8" fillId="34" borderId="81" applyNumberFormat="0" applyFont="0" applyAlignment="0" applyProtection="0"/>
    <xf numFmtId="0" fontId="8" fillId="34" borderId="81" applyNumberFormat="0" applyFon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4" fillId="18" borderId="77" applyNumberFormat="0" applyAlignment="0" applyProtection="0"/>
    <xf numFmtId="42"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44" fontId="2" fillId="0" borderId="0" applyFont="0" applyFill="0" applyBorder="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0" fillId="27" borderId="77" applyNumberFormat="0" applyAlignment="0" applyProtection="0"/>
    <xf numFmtId="0" fontId="73" fillId="0" borderId="86" applyNumberFormat="0" applyFill="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3" fontId="2" fillId="0" borderId="0" applyFont="0" applyFill="0" applyBorder="0" applyAlignment="0" applyProtection="0"/>
    <xf numFmtId="0" fontId="60" fillId="27" borderId="77" applyNumberFormat="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60" fillId="27" borderId="77"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67" fillId="27" borderId="82" applyNumberFormat="0" applyAlignment="0" applyProtection="0"/>
    <xf numFmtId="0" fontId="8" fillId="34" borderId="81" applyNumberFormat="0" applyFon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4" fillId="18" borderId="77" applyNumberFormat="0" applyAlignment="0" applyProtection="0"/>
    <xf numFmtId="44" fontId="2" fillId="0" borderId="0" applyFont="0" applyFill="0" applyBorder="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60" fillId="27"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64" fillId="18" borderId="77" applyNumberFormat="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44" fontId="2" fillId="0" borderId="0" applyFont="0" applyFill="0" applyBorder="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64" fillId="18"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44" fontId="2" fillId="0" borderId="0" applyFont="0" applyFill="0" applyBorder="0" applyAlignment="0" applyProtection="0"/>
    <xf numFmtId="0" fontId="67" fillId="27" borderId="82"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63" fillId="0" borderId="85" applyNumberFormat="0" applyFill="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44" fontId="2" fillId="0" borderId="0" applyFont="0" applyFill="0" applyBorder="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63" fillId="0" borderId="85"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44" fontId="2" fillId="0" borderId="0" applyFont="0" applyFill="0" applyBorder="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8" fillId="34" borderId="81" applyNumberFormat="0" applyFont="0" applyAlignment="0" applyProtection="0"/>
    <xf numFmtId="44" fontId="2" fillId="0" borderId="0" applyFont="0" applyFill="0" applyBorder="0" applyAlignment="0" applyProtection="0"/>
    <xf numFmtId="0" fontId="67" fillId="27" borderId="82" applyNumberFormat="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0" fontId="67" fillId="27" borderId="82" applyNumberFormat="0" applyAlignment="0" applyProtection="0"/>
    <xf numFmtId="0" fontId="8" fillId="34" borderId="81" applyNumberFormat="0" applyFon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44" fontId="2" fillId="0" borderId="0" applyFont="0" applyFill="0" applyBorder="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60" fillId="27"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60" fillId="27"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7" fillId="27" borderId="82"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0" fontId="73" fillId="0" borderId="86" applyNumberFormat="0" applyFill="0" applyAlignment="0" applyProtection="0"/>
    <xf numFmtId="0" fontId="8" fillId="34" borderId="81" applyNumberFormat="0" applyFont="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73" fillId="0" borderId="86" applyNumberFormat="0" applyFill="0" applyAlignment="0" applyProtection="0"/>
    <xf numFmtId="44" fontId="2" fillId="0" borderId="0" applyFont="0" applyFill="0" applyBorder="0" applyAlignment="0" applyProtection="0"/>
    <xf numFmtId="0" fontId="73" fillId="0" borderId="86" applyNumberFormat="0" applyFill="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44" fontId="2" fillId="0" borderId="0" applyFont="0" applyFill="0" applyBorder="0" applyAlignment="0" applyProtection="0"/>
    <xf numFmtId="0" fontId="67" fillId="27" borderId="82"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0" fillId="27" borderId="77" applyNumberFormat="0" applyAlignment="0" applyProtection="0"/>
    <xf numFmtId="0" fontId="60" fillId="27" borderId="77" applyNumberFormat="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4" fillId="18" borderId="77" applyNumberFormat="0" applyAlignment="0" applyProtection="0"/>
    <xf numFmtId="0" fontId="73" fillId="0" borderId="86" applyNumberFormat="0" applyFill="0" applyAlignment="0" applyProtection="0"/>
    <xf numFmtId="44" fontId="2" fillId="0" borderId="0" applyFont="0" applyFill="0" applyBorder="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67" fillId="27" borderId="82" applyNumberFormat="0" applyAlignment="0" applyProtection="0"/>
    <xf numFmtId="0" fontId="67" fillId="27" borderId="82" applyNumberFormat="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63" fillId="0" borderId="85" applyNumberFormat="0" applyFill="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0" fontId="67" fillId="27" borderId="82" applyNumberFormat="0" applyAlignment="0" applyProtection="0"/>
    <xf numFmtId="0" fontId="60" fillId="27" borderId="77"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0" fontId="8" fillId="34" borderId="81" applyNumberFormat="0" applyFon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7" fillId="27" borderId="82" applyNumberFormat="0" applyAlignment="0" applyProtection="0"/>
    <xf numFmtId="0" fontId="67" fillId="27" borderId="82" applyNumberFormat="0" applyAlignment="0" applyProtection="0"/>
    <xf numFmtId="0" fontId="73" fillId="0" borderId="86" applyNumberFormat="0" applyFill="0" applyAlignment="0" applyProtection="0"/>
    <xf numFmtId="0" fontId="63" fillId="0" borderId="85" applyNumberFormat="0" applyFill="0" applyAlignment="0" applyProtection="0"/>
    <xf numFmtId="0" fontId="60" fillId="27" borderId="77" applyNumberForma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8" fillId="34" borderId="81" applyNumberFormat="0" applyFon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7" fillId="27" borderId="82" applyNumberFormat="0" applyAlignment="0" applyProtection="0"/>
    <xf numFmtId="0" fontId="8" fillId="34" borderId="81" applyNumberFormat="0" applyFont="0" applyAlignment="0" applyProtection="0"/>
    <xf numFmtId="0" fontId="60" fillId="27"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44" fontId="2"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60" fillId="27"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0" fillId="27" borderId="77" applyNumberFormat="0" applyAlignment="0" applyProtection="0"/>
    <xf numFmtId="0" fontId="60" fillId="27"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67" fillId="27" borderId="82" applyNumberFormat="0" applyAlignment="0" applyProtection="0"/>
    <xf numFmtId="0" fontId="64" fillId="18"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4" fillId="18" borderId="77" applyNumberFormat="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73" fillId="0" borderId="86" applyNumberFormat="0" applyFill="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67" fillId="27" borderId="82" applyNumberFormat="0" applyAlignment="0" applyProtection="0"/>
    <xf numFmtId="0" fontId="60" fillId="27" borderId="77" applyNumberFormat="0" applyAlignment="0" applyProtection="0"/>
    <xf numFmtId="0" fontId="73" fillId="0" borderId="86" applyNumberFormat="0" applyFill="0" applyAlignment="0" applyProtection="0"/>
    <xf numFmtId="0" fontId="8" fillId="34" borderId="81" applyNumberFormat="0" applyFon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73" fillId="0" borderId="86" applyNumberFormat="0" applyFill="0" applyAlignment="0" applyProtection="0"/>
    <xf numFmtId="0" fontId="67" fillId="27" borderId="82" applyNumberFormat="0" applyAlignment="0" applyProtection="0"/>
    <xf numFmtId="0" fontId="67" fillId="27" borderId="82"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169" fontId="2" fillId="0" borderId="0"/>
    <xf numFmtId="0" fontId="60" fillId="27" borderId="77" applyNumberFormat="0" applyAlignment="0" applyProtection="0"/>
    <xf numFmtId="0" fontId="64" fillId="18" borderId="77" applyNumberFormat="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34" borderId="81" applyNumberFormat="0" applyFont="0" applyAlignment="0" applyProtection="0"/>
    <xf numFmtId="0" fontId="67" fillId="27" borderId="82" applyNumberFormat="0" applyAlignment="0" applyProtection="0"/>
    <xf numFmtId="0" fontId="73" fillId="0" borderId="86" applyNumberFormat="0" applyFill="0" applyAlignment="0" applyProtection="0"/>
    <xf numFmtId="0" fontId="73" fillId="0" borderId="86" applyNumberFormat="0" applyFill="0" applyAlignment="0" applyProtection="0"/>
    <xf numFmtId="43" fontId="2" fillId="0" borderId="0" applyFont="0" applyFill="0" applyBorder="0" applyAlignment="0" applyProtection="0"/>
    <xf numFmtId="0" fontId="60" fillId="27" borderId="77" applyNumberFormat="0" applyAlignment="0" applyProtection="0"/>
    <xf numFmtId="0" fontId="64" fillId="18" borderId="77" applyNumberFormat="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8" fillId="34" borderId="81" applyNumberFormat="0" applyFont="0" applyAlignment="0" applyProtection="0"/>
    <xf numFmtId="0" fontId="67" fillId="27" borderId="82" applyNumberFormat="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0" fillId="27" borderId="77" applyNumberFormat="0" applyAlignment="0" applyProtection="0"/>
    <xf numFmtId="0" fontId="67" fillId="27" borderId="82" applyNumberFormat="0" applyAlignment="0" applyProtection="0"/>
    <xf numFmtId="0" fontId="73" fillId="0" borderId="86" applyNumberFormat="0" applyFill="0" applyAlignment="0" applyProtection="0"/>
    <xf numFmtId="0" fontId="64" fillId="18" borderId="77" applyNumberFormat="0" applyAlignment="0" applyProtection="0"/>
    <xf numFmtId="43" fontId="2" fillId="0" borderId="0" applyFont="0" applyFill="0" applyBorder="0" applyAlignment="0" applyProtection="0"/>
    <xf numFmtId="0" fontId="60" fillId="27" borderId="77" applyNumberFormat="0" applyAlignment="0" applyProtection="0"/>
    <xf numFmtId="0" fontId="8" fillId="34" borderId="81" applyNumberFormat="0" applyFont="0" applyAlignment="0" applyProtection="0"/>
    <xf numFmtId="0" fontId="73" fillId="0" borderId="86" applyNumberFormat="0" applyFill="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67" fillId="27" borderId="82"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4" fillId="18"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 fillId="34" borderId="81" applyNumberFormat="0" applyFont="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86"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7" fillId="27" borderId="82" applyNumberForma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73" fillId="0" borderId="86" applyNumberFormat="0" applyFill="0" applyAlignment="0" applyProtection="0"/>
    <xf numFmtId="0" fontId="67" fillId="27" borderId="82" applyNumberFormat="0" applyAlignment="0" applyProtection="0"/>
    <xf numFmtId="0" fontId="73" fillId="0" borderId="86" applyNumberFormat="0" applyFill="0" applyAlignment="0" applyProtection="0"/>
    <xf numFmtId="43" fontId="2"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4" fillId="18" borderId="77" applyNumberFormat="0" applyAlignment="0" applyProtection="0"/>
    <xf numFmtId="0" fontId="8" fillId="34" borderId="81" applyNumberFormat="0" applyFont="0" applyAlignment="0" applyProtection="0"/>
    <xf numFmtId="0" fontId="60" fillId="27" borderId="77" applyNumberFormat="0" applyAlignment="0" applyProtection="0"/>
    <xf numFmtId="0" fontId="67" fillId="27" borderId="82" applyNumberFormat="0" applyAlignment="0" applyProtection="0"/>
    <xf numFmtId="0" fontId="8" fillId="34" borderId="81" applyNumberFormat="0" applyFont="0" applyAlignment="0" applyProtection="0"/>
    <xf numFmtId="0" fontId="64" fillId="18" borderId="77" applyNumberFormat="0" applyAlignment="0" applyProtection="0"/>
    <xf numFmtId="0" fontId="60" fillId="27" borderId="77" applyNumberFormat="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86" fillId="0" borderId="0"/>
    <xf numFmtId="42" fontId="2" fillId="0" borderId="0" applyFont="0" applyFill="0" applyBorder="0" applyAlignment="0" applyProtection="0"/>
    <xf numFmtId="0" fontId="23" fillId="0" borderId="0" applyNumberFormat="0" applyFill="0" applyBorder="0" applyAlignment="0" applyProtection="0">
      <alignment vertical="top"/>
      <protection locked="0"/>
    </xf>
    <xf numFmtId="4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8" fillId="0" borderId="0"/>
    <xf numFmtId="0" fontId="2" fillId="0" borderId="0"/>
    <xf numFmtId="43" fontId="2"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179" fontId="1" fillId="0" borderId="0" applyFont="0" applyFill="0" applyBorder="0" applyAlignment="0" applyProtection="0"/>
    <xf numFmtId="43" fontId="8" fillId="0" borderId="0" applyFont="0" applyFill="0" applyBorder="0" applyAlignment="0" applyProtection="0"/>
    <xf numFmtId="43" fontId="5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90" fontId="8" fillId="0" borderId="0">
      <protection locked="0"/>
    </xf>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80" fontId="1" fillId="0" borderId="0" applyFont="0" applyFill="0" applyBorder="0" applyAlignment="0" applyProtection="0"/>
    <xf numFmtId="180" fontId="57" fillId="0" borderId="0" applyFont="0" applyFill="0" applyBorder="0" applyAlignment="0" applyProtection="0"/>
    <xf numFmtId="0" fontId="88" fillId="0" borderId="0" applyNumberFormat="0" applyFill="0" applyBorder="0" applyAlignment="0" applyProtection="0">
      <alignment vertical="top"/>
      <protection locked="0"/>
    </xf>
    <xf numFmtId="171" fontId="8"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186"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185"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5" fontId="8" fillId="0" borderId="0" applyFont="0" applyFill="0" applyBorder="0" applyAlignment="0" applyProtection="0"/>
    <xf numFmtId="183" fontId="8" fillId="0" borderId="0" applyFont="0" applyFill="0" applyBorder="0" applyAlignment="0" applyProtection="0"/>
    <xf numFmtId="43" fontId="57" fillId="0" borderId="0" applyFont="0" applyFill="0" applyBorder="0" applyAlignment="0" applyProtection="0"/>
    <xf numFmtId="18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80" fontId="8" fillId="0" borderId="0" applyFont="0" applyFill="0" applyBorder="0" applyAlignment="0" applyProtection="0"/>
    <xf numFmtId="165" fontId="8" fillId="0" borderId="0" applyFont="0" applyFill="0" applyBorder="0" applyAlignment="0" applyProtection="0"/>
    <xf numFmtId="182" fontId="8" fillId="0" borderId="0" applyFont="0" applyFill="0" applyBorder="0" applyAlignment="0" applyProtection="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171" fontId="8" fillId="0" borderId="0" applyFont="0" applyFill="0" applyBorder="0" applyAlignment="0" applyProtection="0"/>
    <xf numFmtId="9" fontId="8"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5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43" fontId="8" fillId="0" borderId="0" applyFont="0" applyFill="0" applyBorder="0" applyAlignment="0" applyProtection="0"/>
    <xf numFmtId="42"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44" fontId="8"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179" fontId="1" fillId="0" borderId="0" applyFont="0" applyFill="0" applyBorder="0" applyAlignment="0" applyProtection="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42" fontId="8"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0" fontId="1" fillId="0" borderId="0"/>
    <xf numFmtId="0" fontId="1" fillId="12"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0" fontId="1" fillId="0" borderId="0"/>
    <xf numFmtId="179"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0" fontId="1" fillId="0" borderId="0"/>
    <xf numFmtId="42" fontId="1" fillId="0" borderId="0" applyFont="0" applyFill="0" applyBorder="0" applyAlignment="0" applyProtection="0"/>
    <xf numFmtId="42" fontId="1"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0" fontId="1" fillId="0" borderId="0"/>
    <xf numFmtId="180" fontId="1" fillId="0" borderId="0" applyFont="0" applyFill="0" applyBorder="0" applyAlignment="0" applyProtection="0"/>
    <xf numFmtId="180" fontId="57" fillId="0" borderId="0" applyFont="0" applyFill="0" applyBorder="0" applyAlignment="0" applyProtection="0"/>
    <xf numFmtId="0" fontId="88" fillId="0" borderId="0" applyNumberFormat="0" applyFill="0" applyBorder="0" applyAlignment="0" applyProtection="0">
      <alignment vertical="top"/>
      <protection locked="0"/>
    </xf>
    <xf numFmtId="0" fontId="1" fillId="0" borderId="0"/>
    <xf numFmtId="0" fontId="94" fillId="0" borderId="0"/>
  </cellStyleXfs>
  <cellXfs count="652">
    <xf numFmtId="0" fontId="0" fillId="0" borderId="0" xfId="0"/>
    <xf numFmtId="0" fontId="7" fillId="0" borderId="0" xfId="4" applyFont="1"/>
    <xf numFmtId="0" fontId="7" fillId="0" borderId="0" xfId="4" applyFont="1" applyAlignment="1">
      <alignment horizontal="center"/>
    </xf>
    <xf numFmtId="0" fontId="9" fillId="0" borderId="0" xfId="4" applyFont="1"/>
    <xf numFmtId="0" fontId="7" fillId="0" borderId="1" xfId="4" applyFont="1" applyBorder="1"/>
    <xf numFmtId="0" fontId="7" fillId="0" borderId="2" xfId="4" applyFont="1" applyBorder="1"/>
    <xf numFmtId="0" fontId="7" fillId="0" borderId="2" xfId="4" applyFont="1" applyBorder="1" applyAlignment="1">
      <alignment horizontal="center"/>
    </xf>
    <xf numFmtId="0" fontId="7" fillId="0" borderId="4" xfId="4" applyFont="1" applyBorder="1"/>
    <xf numFmtId="0" fontId="12" fillId="0" borderId="7" xfId="0" applyFont="1" applyBorder="1" applyAlignment="1">
      <alignment horizontal="left" vertical="center"/>
    </xf>
    <xf numFmtId="0" fontId="10" fillId="0" borderId="7" xfId="0" applyFont="1" applyBorder="1" applyAlignment="1">
      <alignment horizontal="left" vertical="center"/>
    </xf>
    <xf numFmtId="0" fontId="13" fillId="0" borderId="7" xfId="0" applyFont="1" applyBorder="1" applyAlignment="1">
      <alignment horizontal="left" vertical="center"/>
    </xf>
    <xf numFmtId="0" fontId="7" fillId="2" borderId="0" xfId="4" applyFont="1" applyFill="1"/>
    <xf numFmtId="0" fontId="7" fillId="2" borderId="9" xfId="4" applyFont="1" applyFill="1" applyBorder="1"/>
    <xf numFmtId="0" fontId="9" fillId="2" borderId="0" xfId="4" applyFont="1" applyFill="1"/>
    <xf numFmtId="0" fontId="7" fillId="0" borderId="9" xfId="4" applyFont="1" applyBorder="1"/>
    <xf numFmtId="0" fontId="14" fillId="0" borderId="28" xfId="7" applyFont="1" applyBorder="1" applyAlignment="1">
      <alignment horizontal="center" vertical="center" wrapText="1"/>
    </xf>
    <xf numFmtId="0" fontId="14" fillId="4" borderId="22" xfId="6" applyFont="1" applyFill="1" applyBorder="1" applyAlignment="1">
      <alignment vertical="center"/>
    </xf>
    <xf numFmtId="0" fontId="15" fillId="0" borderId="24" xfId="6" applyFont="1" applyBorder="1" applyAlignment="1">
      <alignment horizontal="center" vertical="center"/>
    </xf>
    <xf numFmtId="0" fontId="15" fillId="0" borderId="25" xfId="8" applyFont="1" applyBorder="1" applyAlignment="1">
      <alignment horizontal="center" vertical="center"/>
    </xf>
    <xf numFmtId="4" fontId="15" fillId="0" borderId="25" xfId="9" applyNumberFormat="1" applyFont="1" applyFill="1" applyBorder="1" applyAlignment="1">
      <alignment vertical="center" wrapText="1"/>
    </xf>
    <xf numFmtId="166" fontId="15" fillId="0" borderId="26" xfId="10" applyNumberFormat="1" applyFont="1" applyFill="1" applyBorder="1" applyAlignment="1">
      <alignment horizontal="right" vertical="center" wrapText="1"/>
    </xf>
    <xf numFmtId="0" fontId="15" fillId="0" borderId="10" xfId="6" applyFont="1" applyBorder="1" applyAlignment="1">
      <alignment horizontal="center" vertical="center"/>
    </xf>
    <xf numFmtId="0" fontId="15" fillId="0" borderId="15" xfId="8" applyFont="1" applyBorder="1" applyAlignment="1">
      <alignment horizontal="center" vertical="center"/>
    </xf>
    <xf numFmtId="0" fontId="7" fillId="0" borderId="0" xfId="11" applyFont="1"/>
    <xf numFmtId="0" fontId="7" fillId="0" borderId="4" xfId="11" applyFont="1" applyBorder="1"/>
    <xf numFmtId="0" fontId="14" fillId="4" borderId="21" xfId="6" applyFont="1" applyFill="1" applyBorder="1" applyAlignment="1">
      <alignment vertical="center"/>
    </xf>
    <xf numFmtId="0" fontId="14" fillId="4" borderId="33" xfId="6" applyFont="1" applyFill="1" applyBorder="1" applyAlignment="1">
      <alignment vertical="center"/>
    </xf>
    <xf numFmtId="0" fontId="19" fillId="0" borderId="0" xfId="11" applyFont="1"/>
    <xf numFmtId="49" fontId="14" fillId="0" borderId="0" xfId="12" applyNumberFormat="1" applyFont="1" applyAlignment="1">
      <alignment horizontal="right" vertical="center"/>
    </xf>
    <xf numFmtId="0" fontId="15" fillId="0" borderId="0" xfId="13" applyFont="1"/>
    <xf numFmtId="0" fontId="15" fillId="0" borderId="0" xfId="13" applyFont="1" applyAlignment="1">
      <alignment horizontal="center"/>
    </xf>
    <xf numFmtId="169" fontId="15" fillId="0" borderId="0" xfId="14" applyNumberFormat="1" applyFont="1"/>
    <xf numFmtId="0" fontId="14" fillId="0" borderId="34" xfId="15" applyFont="1" applyBorder="1" applyAlignment="1">
      <alignment vertical="center"/>
    </xf>
    <xf numFmtId="167" fontId="14" fillId="0" borderId="15" xfId="16" applyNumberFormat="1" applyFont="1" applyFill="1" applyBorder="1" applyAlignment="1">
      <alignment horizontal="center" vertical="center"/>
    </xf>
    <xf numFmtId="0" fontId="15" fillId="0" borderId="30" xfId="0" applyFont="1" applyBorder="1" applyAlignment="1">
      <alignment vertical="center" wrapText="1"/>
    </xf>
    <xf numFmtId="0" fontId="15" fillId="0" borderId="8" xfId="0" applyFont="1" applyBorder="1" applyAlignment="1">
      <alignment vertical="center" wrapText="1"/>
    </xf>
    <xf numFmtId="0" fontId="7" fillId="0" borderId="48" xfId="11" applyFont="1" applyBorder="1"/>
    <xf numFmtId="0" fontId="7" fillId="0" borderId="49" xfId="4" applyFont="1" applyBorder="1"/>
    <xf numFmtId="0" fontId="7" fillId="0" borderId="49" xfId="4" applyFont="1" applyBorder="1" applyAlignment="1">
      <alignment horizontal="center"/>
    </xf>
    <xf numFmtId="0" fontId="9" fillId="0" borderId="0" xfId="4" applyFont="1" applyAlignment="1">
      <alignment horizontal="center"/>
    </xf>
    <xf numFmtId="0" fontId="20" fillId="0" borderId="0" xfId="0" applyFont="1"/>
    <xf numFmtId="0" fontId="20" fillId="0" borderId="1" xfId="0" applyFont="1" applyBorder="1"/>
    <xf numFmtId="0" fontId="20" fillId="0" borderId="2" xfId="0" applyFont="1" applyBorder="1"/>
    <xf numFmtId="0" fontId="20" fillId="0" borderId="3" xfId="0" applyFont="1" applyBorder="1"/>
    <xf numFmtId="0" fontId="20" fillId="0" borderId="4" xfId="0" applyFont="1" applyBorder="1"/>
    <xf numFmtId="0" fontId="20" fillId="0" borderId="6" xfId="0" applyFont="1" applyBorder="1"/>
    <xf numFmtId="0" fontId="12" fillId="0" borderId="5" xfId="0" applyFont="1" applyBorder="1" applyAlignment="1">
      <alignment horizontal="left" vertical="center"/>
    </xf>
    <xf numFmtId="0" fontId="10" fillId="0" borderId="5" xfId="0" applyFont="1" applyBorder="1" applyAlignment="1">
      <alignment horizontal="left" vertical="center"/>
    </xf>
    <xf numFmtId="0" fontId="13" fillId="0" borderId="5" xfId="0" applyFont="1" applyBorder="1" applyAlignment="1">
      <alignment horizontal="left" vertical="center"/>
    </xf>
    <xf numFmtId="0" fontId="21" fillId="0" borderId="0" xfId="0" applyFont="1"/>
    <xf numFmtId="0" fontId="22" fillId="0" borderId="0" xfId="0" applyFont="1"/>
    <xf numFmtId="0" fontId="7" fillId="0" borderId="6" xfId="0" applyFont="1" applyBorder="1" applyAlignment="1">
      <alignment horizontal="center" wrapText="1"/>
    </xf>
    <xf numFmtId="0" fontId="15" fillId="0" borderId="0" xfId="0" applyFont="1"/>
    <xf numFmtId="0" fontId="11" fillId="0" borderId="6" xfId="18" applyFont="1" applyBorder="1" applyAlignment="1">
      <alignment horizontal="center" vertical="center"/>
    </xf>
    <xf numFmtId="0" fontId="15" fillId="0" borderId="60" xfId="18" applyFont="1" applyBorder="1" applyAlignment="1">
      <alignment horizontal="center" vertical="center"/>
    </xf>
    <xf numFmtId="0" fontId="11" fillId="0" borderId="6" xfId="0" applyFont="1" applyBorder="1" applyAlignment="1">
      <alignment horizontal="center" vertical="center"/>
    </xf>
    <xf numFmtId="0" fontId="15" fillId="0" borderId="18" xfId="0" applyFont="1" applyBorder="1" applyAlignment="1">
      <alignment horizontal="center"/>
    </xf>
    <xf numFmtId="0" fontId="14" fillId="0" borderId="19" xfId="0" applyFont="1" applyBorder="1" applyAlignment="1">
      <alignment horizontal="center"/>
    </xf>
    <xf numFmtId="0" fontId="15" fillId="0" borderId="19" xfId="0" applyFont="1" applyBorder="1" applyAlignment="1">
      <alignment vertical="center"/>
    </xf>
    <xf numFmtId="0" fontId="15" fillId="0" borderId="20" xfId="0" applyFont="1" applyBorder="1" applyAlignment="1">
      <alignment vertical="center"/>
    </xf>
    <xf numFmtId="0" fontId="11" fillId="0" borderId="6" xfId="0" applyFont="1" applyBorder="1" applyAlignment="1">
      <alignment vertical="center"/>
    </xf>
    <xf numFmtId="0" fontId="15" fillId="0" borderId="65" xfId="0" applyFont="1" applyBorder="1" applyAlignment="1">
      <alignment horizontal="center"/>
    </xf>
    <xf numFmtId="0" fontId="14" fillId="0" borderId="53" xfId="0" applyFont="1" applyBorder="1" applyAlignment="1">
      <alignment horizontal="center"/>
    </xf>
    <xf numFmtId="0" fontId="15" fillId="0" borderId="53" xfId="0" applyFont="1" applyBorder="1" applyAlignment="1">
      <alignment horizontal="right"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xf>
    <xf numFmtId="1" fontId="15" fillId="0" borderId="15" xfId="0" applyNumberFormat="1" applyFont="1" applyBorder="1" applyAlignment="1">
      <alignment horizontal="center" vertical="center"/>
    </xf>
    <xf numFmtId="1" fontId="15" fillId="0" borderId="17" xfId="0" applyNumberFormat="1" applyFont="1" applyBorder="1" applyAlignment="1">
      <alignment horizontal="center" vertical="center"/>
    </xf>
    <xf numFmtId="1" fontId="11" fillId="0" borderId="6" xfId="0" applyNumberFormat="1" applyFont="1" applyBorder="1" applyAlignment="1">
      <alignment horizontal="center" vertical="center"/>
    </xf>
    <xf numFmtId="0" fontId="14" fillId="0" borderId="8" xfId="0" applyFont="1" applyBorder="1" applyAlignment="1">
      <alignment horizontal="center"/>
    </xf>
    <xf numFmtId="0" fontId="15" fillId="0" borderId="8" xfId="0" applyFont="1" applyBorder="1"/>
    <xf numFmtId="0" fontId="15" fillId="0" borderId="8" xfId="0" applyFont="1" applyBorder="1" applyAlignment="1">
      <alignment horizontal="right" vertical="center"/>
    </xf>
    <xf numFmtId="1" fontId="15" fillId="0" borderId="66" xfId="0" applyNumberFormat="1" applyFont="1" applyBorder="1" applyAlignment="1">
      <alignment horizontal="center" vertical="center"/>
    </xf>
    <xf numFmtId="0" fontId="15" fillId="0" borderId="45" xfId="0" applyFont="1" applyBorder="1"/>
    <xf numFmtId="0" fontId="15" fillId="0" borderId="67" xfId="0" applyFont="1" applyBorder="1"/>
    <xf numFmtId="0" fontId="26" fillId="0" borderId="6" xfId="0" applyFont="1" applyBorder="1" applyAlignment="1" applyProtection="1">
      <alignment horizontal="center"/>
      <protection locked="0"/>
    </xf>
    <xf numFmtId="0" fontId="14" fillId="4" borderId="68" xfId="0" applyFont="1" applyFill="1" applyBorder="1" applyAlignment="1">
      <alignment horizontal="center" vertical="center"/>
    </xf>
    <xf numFmtId="0" fontId="26" fillId="0" borderId="6" xfId="0" applyFont="1" applyBorder="1" applyAlignment="1">
      <alignment horizontal="center" vertical="center"/>
    </xf>
    <xf numFmtId="0" fontId="15" fillId="4" borderId="69" xfId="0" applyFont="1" applyFill="1" applyBorder="1" applyAlignment="1">
      <alignment horizontal="center" vertical="center"/>
    </xf>
    <xf numFmtId="4" fontId="20" fillId="0" borderId="6" xfId="0" applyNumberFormat="1" applyFont="1" applyBorder="1" applyAlignment="1">
      <alignment horizontal="center" vertical="center"/>
    </xf>
    <xf numFmtId="0" fontId="26" fillId="0" borderId="6" xfId="0" applyFont="1" applyBorder="1" applyAlignment="1">
      <alignment horizontal="left" vertical="center"/>
    </xf>
    <xf numFmtId="0" fontId="14" fillId="4" borderId="71" xfId="0" applyFont="1" applyFill="1" applyBorder="1" applyAlignment="1">
      <alignment horizontal="center"/>
    </xf>
    <xf numFmtId="0" fontId="14" fillId="4" borderId="25" xfId="0" applyFont="1" applyFill="1" applyBorder="1" applyAlignment="1">
      <alignment horizontal="center"/>
    </xf>
    <xf numFmtId="0" fontId="14" fillId="4" borderId="26" xfId="0" applyFont="1" applyFill="1" applyBorder="1" applyAlignment="1">
      <alignment horizontal="center"/>
    </xf>
    <xf numFmtId="0" fontId="26" fillId="0" borderId="6" xfId="0" applyFont="1" applyBorder="1" applyAlignment="1">
      <alignment horizontal="center"/>
    </xf>
    <xf numFmtId="171" fontId="20" fillId="0" borderId="6" xfId="1" applyFont="1" applyFill="1" applyBorder="1"/>
    <xf numFmtId="171" fontId="20" fillId="0" borderId="6" xfId="0" applyNumberFormat="1" applyFont="1" applyBorder="1"/>
    <xf numFmtId="0" fontId="14" fillId="4" borderId="35" xfId="0" applyFont="1" applyFill="1" applyBorder="1" applyAlignment="1">
      <alignment horizontal="center"/>
    </xf>
    <xf numFmtId="0" fontId="15" fillId="0" borderId="38" xfId="0" applyFont="1" applyBorder="1" applyAlignment="1">
      <alignment horizontal="center"/>
    </xf>
    <xf numFmtId="2" fontId="15" fillId="0" borderId="15" xfId="0" applyNumberFormat="1" applyFont="1" applyBorder="1"/>
    <xf numFmtId="0" fontId="15" fillId="0" borderId="28" xfId="0" applyFont="1" applyBorder="1"/>
    <xf numFmtId="0" fontId="14" fillId="4" borderId="25" xfId="0" applyFont="1" applyFill="1" applyBorder="1"/>
    <xf numFmtId="2" fontId="15" fillId="0" borderId="15" xfId="0" applyNumberFormat="1" applyFont="1" applyBorder="1" applyAlignment="1">
      <alignment horizontal="center"/>
    </xf>
    <xf numFmtId="2" fontId="15" fillId="0" borderId="38" xfId="0" applyNumberFormat="1" applyFont="1" applyBorder="1" applyAlignment="1">
      <alignment horizontal="center"/>
    </xf>
    <xf numFmtId="0" fontId="15" fillId="0" borderId="73" xfId="0" applyFont="1" applyBorder="1"/>
    <xf numFmtId="0" fontId="14" fillId="4" borderId="35" xfId="0" applyFont="1" applyFill="1" applyBorder="1" applyAlignment="1">
      <alignment horizontal="center" wrapText="1"/>
    </xf>
    <xf numFmtId="0" fontId="14" fillId="4" borderId="25" xfId="0" applyFont="1" applyFill="1" applyBorder="1" applyAlignment="1">
      <alignment horizontal="center" wrapText="1"/>
    </xf>
    <xf numFmtId="0" fontId="14" fillId="4" borderId="26" xfId="0" applyFont="1" applyFill="1" applyBorder="1" applyAlignment="1">
      <alignment horizontal="center" wrapText="1"/>
    </xf>
    <xf numFmtId="0" fontId="26" fillId="0" borderId="6" xfId="0" applyFont="1" applyBorder="1" applyAlignment="1">
      <alignment horizontal="center" wrapText="1"/>
    </xf>
    <xf numFmtId="171" fontId="20" fillId="0" borderId="6" xfId="1" applyFont="1" applyFill="1" applyBorder="1" applyAlignment="1">
      <alignment horizontal="center" wrapText="1"/>
    </xf>
    <xf numFmtId="173" fontId="20" fillId="0" borderId="6" xfId="0" applyNumberFormat="1" applyFont="1" applyBorder="1"/>
    <xf numFmtId="0" fontId="7" fillId="0" borderId="6" xfId="0" applyFont="1" applyBorder="1" applyAlignment="1">
      <alignment horizontal="right"/>
    </xf>
    <xf numFmtId="0" fontId="20" fillId="0" borderId="48" xfId="0" applyFont="1" applyBorder="1"/>
    <xf numFmtId="0" fontId="20" fillId="0" borderId="49" xfId="0" applyFont="1" applyBorder="1"/>
    <xf numFmtId="0" fontId="20" fillId="0" borderId="50" xfId="0" applyFont="1" applyBorder="1"/>
    <xf numFmtId="0" fontId="29" fillId="5" borderId="33" xfId="0" applyFont="1" applyFill="1" applyBorder="1" applyAlignment="1">
      <alignment vertical="center" wrapText="1"/>
    </xf>
    <xf numFmtId="49" fontId="30" fillId="5" borderId="75" xfId="0" applyNumberFormat="1" applyFont="1" applyFill="1" applyBorder="1" applyAlignment="1">
      <alignment horizontal="center" vertical="center" wrapText="1"/>
    </xf>
    <xf numFmtId="0" fontId="32" fillId="6" borderId="22" xfId="0" applyFont="1" applyFill="1" applyBorder="1" applyAlignment="1">
      <alignment vertical="center" wrapText="1"/>
    </xf>
    <xf numFmtId="0" fontId="30" fillId="6" borderId="36" xfId="0" applyFont="1" applyFill="1" applyBorder="1" applyAlignment="1">
      <alignment vertical="center" wrapText="1"/>
    </xf>
    <xf numFmtId="0" fontId="33" fillId="6" borderId="25" xfId="0" applyFont="1" applyFill="1" applyBorder="1" applyAlignment="1">
      <alignment horizontal="left" vertical="center" wrapText="1"/>
    </xf>
    <xf numFmtId="0" fontId="33" fillId="6" borderId="25" xfId="0" applyFont="1" applyFill="1" applyBorder="1" applyAlignment="1">
      <alignment horizontal="left" vertical="center"/>
    </xf>
    <xf numFmtId="0" fontId="29" fillId="7" borderId="39" xfId="0" applyFont="1" applyFill="1" applyBorder="1" applyAlignment="1">
      <alignment vertical="center" wrapText="1"/>
    </xf>
    <xf numFmtId="0" fontId="34" fillId="7" borderId="15" xfId="0" applyFont="1" applyFill="1" applyBorder="1" applyAlignment="1">
      <alignment vertical="center" wrapText="1"/>
    </xf>
    <xf numFmtId="0" fontId="35" fillId="7" borderId="15" xfId="0" applyFont="1" applyFill="1" applyBorder="1" applyAlignment="1">
      <alignment horizontal="center" vertical="center"/>
    </xf>
    <xf numFmtId="0" fontId="34" fillId="7" borderId="15" xfId="0" applyFont="1" applyFill="1" applyBorder="1" applyAlignment="1">
      <alignment vertical="top" wrapText="1"/>
    </xf>
    <xf numFmtId="0" fontId="35" fillId="7" borderId="15" xfId="0" applyFont="1" applyFill="1" applyBorder="1" applyAlignment="1">
      <alignment vertical="center" wrapText="1"/>
    </xf>
    <xf numFmtId="0" fontId="34" fillId="7" borderId="15" xfId="0" applyFont="1" applyFill="1" applyBorder="1" applyAlignment="1">
      <alignment horizontal="center" vertical="center"/>
    </xf>
    <xf numFmtId="2" fontId="29" fillId="7" borderId="39" xfId="0" applyNumberFormat="1" applyFont="1" applyFill="1" applyBorder="1" applyAlignment="1">
      <alignment vertical="center" wrapText="1"/>
    </xf>
    <xf numFmtId="0" fontId="35" fillId="0" borderId="15" xfId="0" applyFont="1" applyBorder="1" applyAlignment="1">
      <alignment vertical="center" wrapText="1"/>
    </xf>
    <xf numFmtId="0" fontId="34" fillId="0" borderId="15" xfId="0" applyFont="1" applyBorder="1" applyAlignment="1">
      <alignment vertical="center" wrapText="1"/>
    </xf>
    <xf numFmtId="0" fontId="30" fillId="6" borderId="39" xfId="0" applyFont="1" applyFill="1" applyBorder="1" applyAlignment="1">
      <alignment vertical="center" wrapText="1"/>
    </xf>
    <xf numFmtId="0" fontId="33" fillId="6" borderId="15" xfId="0" applyFont="1" applyFill="1" applyBorder="1" applyAlignment="1">
      <alignment horizontal="left" vertical="center" wrapText="1"/>
    </xf>
    <xf numFmtId="0" fontId="33" fillId="6" borderId="15" xfId="0" applyFont="1" applyFill="1" applyBorder="1" applyAlignment="1">
      <alignment horizontal="left" vertical="center"/>
    </xf>
    <xf numFmtId="0" fontId="37" fillId="7" borderId="15" xfId="0" applyFont="1" applyFill="1" applyBorder="1" applyAlignment="1">
      <alignment vertical="center" wrapText="1"/>
    </xf>
    <xf numFmtId="0" fontId="37" fillId="3" borderId="15" xfId="0" applyFont="1" applyFill="1" applyBorder="1" applyAlignment="1">
      <alignment vertical="center" wrapText="1"/>
    </xf>
    <xf numFmtId="0" fontId="37" fillId="0" borderId="15" xfId="0" applyFont="1" applyBorder="1" applyAlignment="1">
      <alignment vertical="center" wrapText="1"/>
    </xf>
    <xf numFmtId="0" fontId="34" fillId="2" borderId="15" xfId="0" applyFont="1" applyFill="1" applyBorder="1" applyAlignment="1">
      <alignment vertical="center" wrapText="1"/>
    </xf>
    <xf numFmtId="0" fontId="34" fillId="0" borderId="15" xfId="0" applyFont="1" applyBorder="1" applyAlignment="1">
      <alignment horizontal="center" vertical="center"/>
    </xf>
    <xf numFmtId="0" fontId="34" fillId="2" borderId="15" xfId="0" applyFont="1" applyFill="1" applyBorder="1" applyAlignment="1">
      <alignment horizontal="center" vertical="center"/>
    </xf>
    <xf numFmtId="0" fontId="34" fillId="0" borderId="15" xfId="0" applyFont="1" applyBorder="1" applyAlignment="1">
      <alignment vertical="top" wrapText="1"/>
    </xf>
    <xf numFmtId="174" fontId="29" fillId="7" borderId="39" xfId="0" applyNumberFormat="1" applyFont="1" applyFill="1" applyBorder="1" applyAlignment="1">
      <alignment vertical="center" wrapText="1"/>
    </xf>
    <xf numFmtId="175" fontId="34" fillId="7" borderId="15" xfId="0" applyNumberFormat="1" applyFont="1" applyFill="1" applyBorder="1" applyAlignment="1">
      <alignment horizontal="center" vertical="center"/>
    </xf>
    <xf numFmtId="0" fontId="34" fillId="7" borderId="15" xfId="0" applyFont="1" applyFill="1" applyBorder="1" applyAlignment="1">
      <alignment vertical="center"/>
    </xf>
    <xf numFmtId="176" fontId="29" fillId="7" borderId="39" xfId="0" applyNumberFormat="1" applyFont="1" applyFill="1" applyBorder="1" applyAlignment="1">
      <alignment vertical="center" wrapText="1"/>
    </xf>
    <xf numFmtId="0" fontId="35" fillId="0" borderId="15" xfId="0" applyFont="1" applyBorder="1" applyAlignment="1">
      <alignment horizontal="center" vertical="center"/>
    </xf>
    <xf numFmtId="0" fontId="34" fillId="0" borderId="15" xfId="0" applyFont="1" applyBorder="1" applyAlignment="1">
      <alignment vertical="center"/>
    </xf>
    <xf numFmtId="3" fontId="30" fillId="6" borderId="15" xfId="0" applyNumberFormat="1" applyFont="1" applyFill="1" applyBorder="1" applyAlignment="1">
      <alignment horizontal="right" vertical="center" wrapText="1"/>
    </xf>
    <xf numFmtId="2" fontId="29" fillId="7" borderId="42" xfId="0" applyNumberFormat="1" applyFont="1" applyFill="1" applyBorder="1" applyAlignment="1">
      <alignment vertical="center" wrapText="1"/>
    </xf>
    <xf numFmtId="0" fontId="34" fillId="7" borderId="28" xfId="0" applyFont="1" applyFill="1" applyBorder="1" applyAlignment="1">
      <alignment vertical="center" wrapText="1"/>
    </xf>
    <xf numFmtId="0" fontId="34" fillId="7" borderId="28" xfId="0" applyFont="1" applyFill="1" applyBorder="1" applyAlignment="1">
      <alignment horizontal="center" vertical="center"/>
    </xf>
    <xf numFmtId="49" fontId="39" fillId="8" borderId="22" xfId="0" applyNumberFormat="1" applyFont="1" applyFill="1" applyBorder="1" applyAlignment="1">
      <alignment horizontal="center" vertical="center" wrapText="1"/>
    </xf>
    <xf numFmtId="0" fontId="30" fillId="8" borderId="36" xfId="0" applyFont="1" applyFill="1" applyBorder="1" applyAlignment="1">
      <alignment vertical="center" wrapText="1"/>
    </xf>
    <xf numFmtId="0" fontId="33" fillId="8" borderId="25" xfId="0" applyFont="1" applyFill="1" applyBorder="1" applyAlignment="1">
      <alignment horizontal="left" vertical="center" wrapText="1"/>
    </xf>
    <xf numFmtId="0" fontId="33" fillId="8" borderId="25" xfId="0" applyFont="1" applyFill="1" applyBorder="1" applyAlignment="1">
      <alignment horizontal="left" vertical="center"/>
    </xf>
    <xf numFmtId="0" fontId="30" fillId="8" borderId="39" xfId="0" applyFont="1" applyFill="1" applyBorder="1" applyAlignment="1">
      <alignment vertical="center" wrapText="1"/>
    </xf>
    <xf numFmtId="0" fontId="33" fillId="8" borderId="15" xfId="0" applyFont="1" applyFill="1" applyBorder="1" applyAlignment="1">
      <alignment horizontal="left" vertical="center" wrapText="1"/>
    </xf>
    <xf numFmtId="0" fontId="33" fillId="8" borderId="15" xfId="0" applyFont="1" applyFill="1" applyBorder="1" applyAlignment="1">
      <alignment horizontal="left" vertical="center"/>
    </xf>
    <xf numFmtId="0" fontId="41" fillId="8" borderId="39" xfId="0" applyFont="1" applyFill="1" applyBorder="1" applyAlignment="1">
      <alignment vertical="center" wrapText="1"/>
    </xf>
    <xf numFmtId="2" fontId="42" fillId="7" borderId="39" xfId="17" applyNumberFormat="1" applyFont="1" applyFill="1" applyBorder="1" applyAlignment="1" applyProtection="1">
      <alignment vertical="center" wrapText="1"/>
    </xf>
    <xf numFmtId="0" fontId="29" fillId="7" borderId="42" xfId="0" applyFont="1" applyFill="1" applyBorder="1" applyAlignment="1">
      <alignment vertical="center" wrapText="1"/>
    </xf>
    <xf numFmtId="0" fontId="34" fillId="7" borderId="73" xfId="0" applyFont="1" applyFill="1" applyBorder="1" applyAlignment="1">
      <alignment horizontal="left" vertical="center" wrapText="1"/>
    </xf>
    <xf numFmtId="0" fontId="34" fillId="7" borderId="73" xfId="0" applyFont="1" applyFill="1" applyBorder="1" applyAlignment="1">
      <alignment horizontal="center" vertical="center" wrapText="1"/>
    </xf>
    <xf numFmtId="0" fontId="43" fillId="9" borderId="22" xfId="0" applyFont="1" applyFill="1" applyBorder="1" applyAlignment="1">
      <alignment horizontal="center" vertical="center" wrapText="1"/>
    </xf>
    <xf numFmtId="0" fontId="44" fillId="9" borderId="72" xfId="0" applyFont="1" applyFill="1" applyBorder="1" applyAlignment="1">
      <alignment horizontal="center" vertical="center" wrapText="1"/>
    </xf>
    <xf numFmtId="0" fontId="44" fillId="9" borderId="25" xfId="0" applyFont="1" applyFill="1" applyBorder="1" applyAlignment="1">
      <alignment vertical="center"/>
    </xf>
    <xf numFmtId="0" fontId="29" fillId="7" borderId="39" xfId="0" applyFont="1" applyFill="1" applyBorder="1" applyAlignment="1">
      <alignment horizontal="center" vertical="center" wrapText="1"/>
    </xf>
    <xf numFmtId="0" fontId="45" fillId="2" borderId="15" xfId="0" applyFont="1" applyFill="1" applyBorder="1" applyAlignment="1">
      <alignment vertical="center" wrapText="1"/>
    </xf>
    <xf numFmtId="0" fontId="45" fillId="2" borderId="15" xfId="0" applyFont="1" applyFill="1" applyBorder="1" applyAlignment="1">
      <alignment horizontal="center" vertical="center"/>
    </xf>
    <xf numFmtId="0" fontId="46" fillId="0" borderId="15" xfId="0" applyFont="1" applyBorder="1" applyAlignment="1">
      <alignment horizontal="left" vertical="center" wrapText="1"/>
    </xf>
    <xf numFmtId="0" fontId="45" fillId="0" borderId="15" xfId="0" applyFont="1" applyBorder="1" applyAlignment="1">
      <alignment horizontal="center" vertical="center"/>
    </xf>
    <xf numFmtId="0" fontId="46" fillId="0" borderId="15" xfId="0" applyFont="1" applyBorder="1" applyAlignment="1">
      <alignment horizontal="center" vertical="center" wrapText="1"/>
    </xf>
    <xf numFmtId="0" fontId="31" fillId="2" borderId="39" xfId="0" applyFont="1" applyFill="1" applyBorder="1" applyAlignment="1">
      <alignment horizontal="center" vertical="center" wrapText="1"/>
    </xf>
    <xf numFmtId="0" fontId="47" fillId="2" borderId="15" xfId="0" applyFont="1" applyFill="1" applyBorder="1" applyAlignment="1">
      <alignment vertical="center"/>
    </xf>
    <xf numFmtId="0" fontId="47" fillId="2" borderId="15" xfId="0" applyFont="1" applyFill="1" applyBorder="1" applyAlignment="1">
      <alignment horizontal="center" vertical="center"/>
    </xf>
    <xf numFmtId="0" fontId="44" fillId="9" borderId="15" xfId="0" applyFont="1" applyFill="1" applyBorder="1" applyAlignment="1">
      <alignment vertical="center"/>
    </xf>
    <xf numFmtId="0" fontId="45" fillId="0" borderId="15" xfId="0" applyFont="1" applyBorder="1" applyAlignment="1">
      <alignment vertical="center" wrapText="1"/>
    </xf>
    <xf numFmtId="0" fontId="45" fillId="2" borderId="15" xfId="0" applyFont="1" applyFill="1" applyBorder="1" applyAlignment="1">
      <alignment horizontal="center" vertical="center" wrapText="1"/>
    </xf>
    <xf numFmtId="0" fontId="46" fillId="2" borderId="15" xfId="0" applyFont="1" applyFill="1" applyBorder="1" applyAlignment="1">
      <alignment horizontal="center" vertical="center" wrapText="1"/>
    </xf>
    <xf numFmtId="0" fontId="46" fillId="2" borderId="15" xfId="0" applyFont="1" applyFill="1" applyBorder="1" applyAlignment="1">
      <alignment horizontal="left" vertical="center" wrapText="1"/>
    </xf>
    <xf numFmtId="0" fontId="47" fillId="0" borderId="15" xfId="0" applyFont="1" applyBorder="1" applyAlignment="1">
      <alignment vertical="center" wrapText="1"/>
    </xf>
    <xf numFmtId="0" fontId="47" fillId="0" borderId="15" xfId="0" applyFont="1" applyBorder="1" applyAlignment="1">
      <alignment horizontal="center" vertical="center" wrapText="1"/>
    </xf>
    <xf numFmtId="0" fontId="47" fillId="2" borderId="15" xfId="0" applyFont="1" applyFill="1" applyBorder="1" applyAlignment="1">
      <alignment vertical="center" wrapText="1"/>
    </xf>
    <xf numFmtId="2" fontId="29" fillId="7" borderId="39" xfId="0" applyNumberFormat="1" applyFont="1" applyFill="1" applyBorder="1" applyAlignment="1">
      <alignment horizontal="center" vertical="center" wrapText="1"/>
    </xf>
    <xf numFmtId="49" fontId="47" fillId="0" borderId="15" xfId="0" applyNumberFormat="1" applyFont="1" applyBorder="1" applyAlignment="1">
      <alignment vertical="center"/>
    </xf>
    <xf numFmtId="49" fontId="47" fillId="0" borderId="15" xfId="0" applyNumberFormat="1" applyFont="1" applyBorder="1" applyAlignment="1">
      <alignment horizontal="center" vertical="center"/>
    </xf>
    <xf numFmtId="49" fontId="47" fillId="0" borderId="15" xfId="0" applyNumberFormat="1" applyFont="1" applyBorder="1" applyAlignment="1">
      <alignment vertical="center" wrapText="1"/>
    </xf>
    <xf numFmtId="49" fontId="47" fillId="0" borderId="15" xfId="0" applyNumberFormat="1" applyFont="1" applyBorder="1" applyAlignment="1">
      <alignment horizontal="center" vertical="center" wrapText="1"/>
    </xf>
    <xf numFmtId="49" fontId="47" fillId="2" borderId="15" xfId="0" applyNumberFormat="1" applyFont="1" applyFill="1" applyBorder="1" applyAlignment="1">
      <alignment vertical="center" wrapText="1"/>
    </xf>
    <xf numFmtId="0" fontId="47" fillId="0" borderId="15" xfId="0" applyFont="1" applyBorder="1" applyAlignment="1">
      <alignment vertical="center"/>
    </xf>
    <xf numFmtId="0" fontId="29" fillId="7" borderId="15" xfId="0" applyFont="1" applyFill="1" applyBorder="1" applyAlignment="1">
      <alignment horizontal="center" vertical="center" wrapText="1"/>
    </xf>
    <xf numFmtId="2" fontId="42" fillId="2" borderId="39" xfId="17" applyNumberFormat="1" applyFont="1" applyFill="1" applyBorder="1" applyAlignment="1" applyProtection="1">
      <alignment horizontal="center" vertical="center" wrapText="1"/>
    </xf>
    <xf numFmtId="0" fontId="45" fillId="2" borderId="15" xfId="0" applyFont="1" applyFill="1" applyBorder="1" applyAlignment="1">
      <alignment vertical="center"/>
    </xf>
    <xf numFmtId="0" fontId="29" fillId="7" borderId="42" xfId="0" applyFont="1" applyFill="1" applyBorder="1" applyAlignment="1">
      <alignment horizontal="center" vertical="center" wrapText="1"/>
    </xf>
    <xf numFmtId="0" fontId="47" fillId="0" borderId="28" xfId="0" applyFont="1" applyBorder="1" applyAlignment="1">
      <alignment vertical="center"/>
    </xf>
    <xf numFmtId="0" fontId="46" fillId="0" borderId="28" xfId="0" applyFont="1" applyBorder="1" applyAlignment="1">
      <alignment horizontal="center" vertical="center" wrapText="1"/>
    </xf>
    <xf numFmtId="0" fontId="29" fillId="7" borderId="0" xfId="0" applyFont="1" applyFill="1" applyAlignment="1">
      <alignment horizontal="left" vertical="center"/>
    </xf>
    <xf numFmtId="0" fontId="34" fillId="7" borderId="0" xfId="0" applyFont="1" applyFill="1" applyAlignment="1">
      <alignment horizontal="left" vertical="center" wrapText="1"/>
    </xf>
    <xf numFmtId="0" fontId="34" fillId="7" borderId="0" xfId="0" applyFont="1" applyFill="1" applyAlignment="1">
      <alignment vertical="center"/>
    </xf>
    <xf numFmtId="3" fontId="36" fillId="7" borderId="53" xfId="0" applyNumberFormat="1" applyFont="1" applyFill="1" applyBorder="1" applyAlignment="1">
      <alignment vertical="center"/>
    </xf>
    <xf numFmtId="3" fontId="36" fillId="7" borderId="0" xfId="0" applyNumberFormat="1" applyFont="1" applyFill="1" applyAlignment="1">
      <alignment vertical="center"/>
    </xf>
    <xf numFmtId="0" fontId="34" fillId="7" borderId="0" xfId="0" applyFont="1" applyFill="1" applyAlignment="1">
      <alignment vertical="center" wrapText="1"/>
    </xf>
    <xf numFmtId="0" fontId="32" fillId="6" borderId="21" xfId="0" applyFont="1" applyFill="1" applyBorder="1" applyAlignment="1">
      <alignment vertical="center"/>
    </xf>
    <xf numFmtId="0" fontId="29" fillId="5" borderId="21" xfId="0" applyFont="1" applyFill="1" applyBorder="1" applyAlignment="1">
      <alignment vertical="center"/>
    </xf>
    <xf numFmtId="0" fontId="30" fillId="6" borderId="34" xfId="0" applyFont="1" applyFill="1" applyBorder="1" applyAlignment="1">
      <alignment vertical="center"/>
    </xf>
    <xf numFmtId="0" fontId="29" fillId="7" borderId="37" xfId="0" applyFont="1" applyFill="1" applyBorder="1" applyAlignment="1">
      <alignment vertical="center"/>
    </xf>
    <xf numFmtId="2" fontId="29" fillId="7" borderId="37" xfId="0" applyNumberFormat="1" applyFont="1" applyFill="1" applyBorder="1" applyAlignment="1">
      <alignment vertical="center"/>
    </xf>
    <xf numFmtId="0" fontId="30" fillId="6" borderId="37" xfId="0" applyFont="1" applyFill="1" applyBorder="1" applyAlignment="1">
      <alignment vertical="center"/>
    </xf>
    <xf numFmtId="174" fontId="29" fillId="7" borderId="37" xfId="0" applyNumberFormat="1" applyFont="1" applyFill="1" applyBorder="1" applyAlignment="1">
      <alignment vertical="center"/>
    </xf>
    <xf numFmtId="176" fontId="29" fillId="7" borderId="37" xfId="0" applyNumberFormat="1" applyFont="1" applyFill="1" applyBorder="1" applyAlignment="1">
      <alignment vertical="center"/>
    </xf>
    <xf numFmtId="2" fontId="29" fillId="7" borderId="40" xfId="0" applyNumberFormat="1" applyFont="1" applyFill="1" applyBorder="1" applyAlignment="1">
      <alignment vertical="center"/>
    </xf>
    <xf numFmtId="49" fontId="39" fillId="8" borderId="21" xfId="0" applyNumberFormat="1" applyFont="1" applyFill="1" applyBorder="1" applyAlignment="1">
      <alignment horizontal="center" vertical="center"/>
    </xf>
    <xf numFmtId="0" fontId="30" fillId="8" borderId="34" xfId="0" applyFont="1" applyFill="1" applyBorder="1" applyAlignment="1">
      <alignment vertical="center"/>
    </xf>
    <xf numFmtId="0" fontId="30" fillId="8" borderId="37" xfId="0" applyFont="1" applyFill="1" applyBorder="1" applyAlignment="1">
      <alignment vertical="center"/>
    </xf>
    <xf numFmtId="0" fontId="41" fillId="8" borderId="37" xfId="0" applyFont="1" applyFill="1" applyBorder="1" applyAlignment="1">
      <alignment vertical="center"/>
    </xf>
    <xf numFmtId="2" fontId="42" fillId="7" borderId="37" xfId="17" applyNumberFormat="1" applyFont="1" applyFill="1" applyBorder="1" applyAlignment="1" applyProtection="1">
      <alignment vertical="center"/>
    </xf>
    <xf numFmtId="0" fontId="29" fillId="7" borderId="40" xfId="0" applyFont="1" applyFill="1" applyBorder="1" applyAlignment="1">
      <alignment vertical="center"/>
    </xf>
    <xf numFmtId="0" fontId="43" fillId="9" borderId="21" xfId="0" applyFont="1" applyFill="1" applyBorder="1" applyAlignment="1">
      <alignment horizontal="center" vertical="center"/>
    </xf>
    <xf numFmtId="0" fontId="31" fillId="9" borderId="10" xfId="0" applyFont="1" applyFill="1" applyBorder="1" applyAlignment="1">
      <alignment horizontal="left" vertical="center"/>
    </xf>
    <xf numFmtId="0" fontId="29" fillId="7" borderId="14" xfId="0" applyFont="1" applyFill="1" applyBorder="1" applyAlignment="1">
      <alignment horizontal="left" vertical="center"/>
    </xf>
    <xf numFmtId="0" fontId="31" fillId="2" borderId="14" xfId="0" applyFont="1" applyFill="1" applyBorder="1" applyAlignment="1">
      <alignment horizontal="left" vertical="center"/>
    </xf>
    <xf numFmtId="0" fontId="31" fillId="9" borderId="14" xfId="0" applyFont="1" applyFill="1" applyBorder="1" applyAlignment="1">
      <alignment horizontal="left" vertical="center"/>
    </xf>
    <xf numFmtId="2" fontId="29" fillId="7" borderId="14" xfId="0" applyNumberFormat="1" applyFont="1" applyFill="1" applyBorder="1" applyAlignment="1">
      <alignment horizontal="left" vertical="center"/>
    </xf>
    <xf numFmtId="2" fontId="42" fillId="2" borderId="14" xfId="17" applyNumberFormat="1" applyFont="1" applyFill="1" applyBorder="1" applyAlignment="1" applyProtection="1">
      <alignment horizontal="left" vertical="center"/>
    </xf>
    <xf numFmtId="0" fontId="29" fillId="7" borderId="27" xfId="0" applyFont="1" applyFill="1" applyBorder="1" applyAlignment="1">
      <alignment horizontal="left" vertical="center"/>
    </xf>
    <xf numFmtId="0" fontId="15" fillId="0" borderId="11" xfId="8" applyFont="1" applyBorder="1" applyAlignment="1">
      <alignment horizontal="center" vertical="center"/>
    </xf>
    <xf numFmtId="4" fontId="15" fillId="0" borderId="11" xfId="9" applyNumberFormat="1" applyFont="1" applyFill="1" applyBorder="1" applyAlignment="1">
      <alignment vertical="center" wrapText="1"/>
    </xf>
    <xf numFmtId="166" fontId="15" fillId="0" borderId="13" xfId="10" applyNumberFormat="1" applyFont="1" applyFill="1" applyBorder="1" applyAlignment="1">
      <alignment horizontal="right" vertical="center" wrapText="1"/>
    </xf>
    <xf numFmtId="0" fontId="28" fillId="0" borderId="0" xfId="0" applyFont="1"/>
    <xf numFmtId="0" fontId="28" fillId="0" borderId="0" xfId="0" applyFont="1" applyAlignment="1">
      <alignment horizontal="center"/>
    </xf>
    <xf numFmtId="0" fontId="28" fillId="0" borderId="0" xfId="0" applyFont="1" applyAlignment="1">
      <alignment horizontal="center" vertical="center"/>
    </xf>
    <xf numFmtId="0" fontId="28" fillId="0" borderId="24" xfId="0" applyFont="1" applyBorder="1"/>
    <xf numFmtId="0" fontId="28" fillId="0" borderId="25" xfId="0" applyFont="1" applyBorder="1"/>
    <xf numFmtId="0" fontId="28" fillId="0" borderId="26" xfId="0" applyFont="1" applyBorder="1"/>
    <xf numFmtId="0" fontId="15" fillId="0" borderId="6" xfId="18" applyFont="1" applyBorder="1" applyAlignment="1">
      <alignment horizontal="center" vertical="center"/>
    </xf>
    <xf numFmtId="0" fontId="51" fillId="0" borderId="0" xfId="5" applyFont="1"/>
    <xf numFmtId="49" fontId="4" fillId="0" borderId="74" xfId="5" applyNumberFormat="1" applyBorder="1" applyAlignment="1">
      <alignment horizontal="center" vertical="center" wrapText="1"/>
    </xf>
    <xf numFmtId="44" fontId="4" fillId="0" borderId="74" xfId="20" applyFont="1" applyFill="1" applyBorder="1" applyAlignment="1">
      <alignment horizontal="center" vertical="center"/>
    </xf>
    <xf numFmtId="9" fontId="4" fillId="0" borderId="74" xfId="21" applyFont="1" applyBorder="1" applyAlignment="1">
      <alignment horizontal="center" vertical="center" wrapText="1"/>
    </xf>
    <xf numFmtId="2" fontId="50" fillId="10" borderId="74" xfId="5" applyNumberFormat="1" applyFont="1" applyFill="1" applyBorder="1" applyAlignment="1">
      <alignment horizontal="center" vertical="center"/>
    </xf>
    <xf numFmtId="0" fontId="51" fillId="0" borderId="74" xfId="5" applyFont="1" applyBorder="1"/>
    <xf numFmtId="9" fontId="4" fillId="0" borderId="74" xfId="21" applyFont="1" applyFill="1" applyBorder="1" applyAlignment="1">
      <alignment horizontal="center" vertical="center"/>
    </xf>
    <xf numFmtId="44" fontId="4" fillId="0" borderId="74" xfId="20" applyFont="1" applyFill="1" applyBorder="1" applyAlignment="1">
      <alignment horizontal="center" vertical="center" wrapText="1"/>
    </xf>
    <xf numFmtId="2" fontId="6" fillId="11" borderId="74" xfId="5" applyNumberFormat="1" applyFont="1" applyFill="1" applyBorder="1" applyAlignment="1">
      <alignment horizontal="center" vertical="center"/>
    </xf>
    <xf numFmtId="2" fontId="6" fillId="11" borderId="74" xfId="5" applyNumberFormat="1" applyFont="1" applyFill="1" applyBorder="1" applyAlignment="1">
      <alignment horizontal="center" vertical="center" wrapText="1"/>
    </xf>
    <xf numFmtId="49" fontId="6" fillId="11" borderId="74" xfId="5" applyNumberFormat="1" applyFont="1" applyFill="1" applyBorder="1" applyAlignment="1">
      <alignment horizontal="center" vertical="center" wrapText="1"/>
    </xf>
    <xf numFmtId="0" fontId="6" fillId="11" borderId="74" xfId="5" applyFont="1" applyFill="1" applyBorder="1" applyAlignment="1">
      <alignment horizontal="center" vertical="center"/>
    </xf>
    <xf numFmtId="1" fontId="6" fillId="0" borderId="74" xfId="5" applyNumberFormat="1" applyFont="1" applyBorder="1" applyAlignment="1">
      <alignment horizontal="center" vertical="center"/>
    </xf>
    <xf numFmtId="0" fontId="14" fillId="0" borderId="57" xfId="0" applyFont="1" applyBorder="1" applyAlignment="1">
      <alignment vertical="center" wrapText="1"/>
    </xf>
    <xf numFmtId="0" fontId="14" fillId="0" borderId="0" xfId="0" applyFont="1" applyAlignment="1">
      <alignment vertical="center" wrapText="1"/>
    </xf>
    <xf numFmtId="0" fontId="14" fillId="0" borderId="46" xfId="0" applyFont="1" applyBorder="1" applyAlignment="1">
      <alignment vertical="center" wrapText="1"/>
    </xf>
    <xf numFmtId="0" fontId="14" fillId="0" borderId="52" xfId="0" applyFont="1" applyBorder="1"/>
    <xf numFmtId="0" fontId="14" fillId="0" borderId="53" xfId="0" applyFont="1" applyBorder="1"/>
    <xf numFmtId="0" fontId="14" fillId="0" borderId="54" xfId="0" applyFont="1" applyBorder="1"/>
    <xf numFmtId="2" fontId="15" fillId="4" borderId="69" xfId="0" applyNumberFormat="1" applyFont="1" applyFill="1" applyBorder="1" applyAlignment="1">
      <alignment horizontal="center" vertical="center"/>
    </xf>
    <xf numFmtId="0" fontId="15" fillId="0" borderId="35" xfId="15" applyFont="1" applyBorder="1" applyAlignment="1">
      <alignment horizontal="center" vertical="center"/>
    </xf>
    <xf numFmtId="3" fontId="14" fillId="0" borderId="11" xfId="5" applyNumberFormat="1" applyFont="1" applyBorder="1" applyAlignment="1">
      <alignment horizontal="center" vertical="center" wrapText="1"/>
    </xf>
    <xf numFmtId="0" fontId="14" fillId="4" borderId="21" xfId="6" applyFont="1" applyFill="1" applyBorder="1" applyAlignment="1">
      <alignment horizontal="center" vertical="center"/>
    </xf>
    <xf numFmtId="0" fontId="14" fillId="4" borderId="22" xfId="6" applyFont="1" applyFill="1" applyBorder="1" applyAlignment="1">
      <alignment horizontal="center" vertical="center"/>
    </xf>
    <xf numFmtId="0" fontId="18" fillId="0" borderId="30" xfId="6" applyFont="1" applyBorder="1" applyAlignment="1">
      <alignment horizontal="right" vertical="center"/>
    </xf>
    <xf numFmtId="0" fontId="18" fillId="0" borderId="8" xfId="6" applyFont="1" applyBorder="1" applyAlignment="1">
      <alignment horizontal="right" vertical="center"/>
    </xf>
    <xf numFmtId="0" fontId="18" fillId="0" borderId="31" xfId="6" applyFont="1" applyBorder="1" applyAlignment="1">
      <alignment horizontal="right" vertical="center"/>
    </xf>
    <xf numFmtId="0" fontId="11" fillId="0" borderId="5" xfId="4" applyFont="1" applyBorder="1" applyAlignment="1">
      <alignment horizontal="center" wrapText="1"/>
    </xf>
    <xf numFmtId="0" fontId="14" fillId="0" borderId="0" xfId="5" applyFont="1" applyAlignment="1">
      <alignment horizontal="center" vertical="top"/>
    </xf>
    <xf numFmtId="0" fontId="14" fillId="4" borderId="21" xfId="6" applyFont="1" applyFill="1" applyBorder="1" applyAlignment="1">
      <alignment horizontal="left" vertical="center"/>
    </xf>
    <xf numFmtId="0" fontId="14" fillId="4" borderId="22" xfId="6" applyFont="1" applyFill="1" applyBorder="1" applyAlignment="1">
      <alignment horizontal="left" vertical="center"/>
    </xf>
    <xf numFmtId="0" fontId="0" fillId="0" borderId="14" xfId="0" applyBorder="1" applyAlignment="1">
      <alignment horizontal="center" vertical="center"/>
    </xf>
    <xf numFmtId="0" fontId="0" fillId="0" borderId="15" xfId="0" applyBorder="1" applyAlignment="1">
      <alignment horizontal="center" vertical="center"/>
    </xf>
    <xf numFmtId="44" fontId="0" fillId="0" borderId="15" xfId="2" applyFont="1" applyBorder="1" applyAlignment="1">
      <alignment horizontal="center" vertical="center"/>
    </xf>
    <xf numFmtId="44" fontId="0" fillId="0" borderId="15" xfId="0" applyNumberFormat="1"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28" fillId="11" borderId="24" xfId="0" applyFont="1" applyFill="1" applyBorder="1" applyAlignment="1">
      <alignment horizontal="center" vertical="center"/>
    </xf>
    <xf numFmtId="0" fontId="28" fillId="11" borderId="25" xfId="0" applyFont="1" applyFill="1" applyBorder="1" applyAlignment="1">
      <alignment horizontal="center" vertical="center"/>
    </xf>
    <xf numFmtId="0" fontId="28" fillId="11" borderId="26" xfId="0" applyFont="1" applyFill="1" applyBorder="1" applyAlignment="1">
      <alignment horizontal="center" vertical="center"/>
    </xf>
    <xf numFmtId="44" fontId="0" fillId="0" borderId="28" xfId="2" applyFont="1" applyBorder="1" applyAlignment="1">
      <alignment horizontal="center" vertical="center"/>
    </xf>
    <xf numFmtId="44" fontId="0" fillId="0" borderId="28" xfId="0" applyNumberFormat="1" applyBorder="1" applyAlignment="1">
      <alignment horizontal="center" vertical="center"/>
    </xf>
    <xf numFmtId="0" fontId="0" fillId="0" borderId="0" xfId="0" applyAlignment="1">
      <alignment horizontal="left" wrapText="1"/>
    </xf>
    <xf numFmtId="0" fontId="28" fillId="0" borderId="0" xfId="0" applyFont="1" applyAlignment="1">
      <alignment horizontal="left" vertical="center" wrapText="1"/>
    </xf>
    <xf numFmtId="0" fontId="28" fillId="0" borderId="0" xfId="0" applyFont="1" applyAlignment="1">
      <alignment horizontal="left" wrapText="1"/>
    </xf>
    <xf numFmtId="0" fontId="28" fillId="11" borderId="25" xfId="0" applyFont="1" applyFill="1" applyBorder="1" applyAlignment="1">
      <alignment horizontal="left" vertical="center" wrapText="1"/>
    </xf>
    <xf numFmtId="0" fontId="0" fillId="0" borderId="15" xfId="0" applyBorder="1" applyAlignment="1">
      <alignment horizontal="left" vertical="center" wrapText="1"/>
    </xf>
    <xf numFmtId="0" fontId="0" fillId="0" borderId="28" xfId="0" applyBorder="1" applyAlignment="1">
      <alignment horizontal="left" vertical="center" wrapText="1"/>
    </xf>
    <xf numFmtId="0" fontId="8" fillId="0" borderId="15" xfId="0" applyFont="1" applyBorder="1" applyAlignment="1">
      <alignment horizontal="left" vertical="center" wrapText="1"/>
    </xf>
    <xf numFmtId="0" fontId="8" fillId="0" borderId="17" xfId="0" applyFont="1" applyBorder="1" applyAlignment="1">
      <alignment horizontal="center" vertical="center"/>
    </xf>
    <xf numFmtId="8" fontId="0" fillId="0" borderId="15" xfId="0" applyNumberFormat="1" applyBorder="1" applyAlignment="1">
      <alignment horizontal="center" vertical="center"/>
    </xf>
    <xf numFmtId="44" fontId="8" fillId="0" borderId="15" xfId="22" applyFont="1" applyBorder="1" applyAlignment="1">
      <alignment horizontal="center" vertical="center"/>
    </xf>
    <xf numFmtId="0" fontId="51" fillId="0" borderId="0" xfId="5" applyFont="1" applyAlignment="1">
      <alignment wrapText="1"/>
    </xf>
    <xf numFmtId="2" fontId="15" fillId="0" borderId="10" xfId="6" applyNumberFormat="1" applyFont="1" applyBorder="1" applyAlignment="1">
      <alignment horizontal="center" vertical="center"/>
    </xf>
    <xf numFmtId="2" fontId="15" fillId="0" borderId="11" xfId="8" applyNumberFormat="1" applyFont="1" applyBorder="1" applyAlignment="1">
      <alignment horizontal="center" vertical="center"/>
    </xf>
    <xf numFmtId="0" fontId="7" fillId="0" borderId="0" xfId="4" applyFont="1" applyAlignment="1">
      <alignment vertical="top"/>
    </xf>
    <xf numFmtId="4" fontId="9" fillId="0" borderId="0" xfId="4" applyNumberFormat="1" applyFont="1"/>
    <xf numFmtId="0" fontId="15" fillId="0" borderId="0" xfId="0" applyFont="1" applyAlignment="1">
      <alignment vertical="top" wrapText="1"/>
    </xf>
    <xf numFmtId="0" fontId="19" fillId="0" borderId="0" xfId="11" applyFont="1" applyAlignment="1">
      <alignment vertical="top"/>
    </xf>
    <xf numFmtId="0" fontId="15" fillId="0" borderId="19" xfId="0" applyFont="1" applyBorder="1" applyAlignment="1">
      <alignment vertical="top" wrapText="1"/>
    </xf>
    <xf numFmtId="0" fontId="15" fillId="0" borderId="45" xfId="0" applyFont="1" applyBorder="1" applyAlignment="1">
      <alignment vertical="top" wrapText="1"/>
    </xf>
    <xf numFmtId="0" fontId="7" fillId="0" borderId="4" xfId="11" applyFont="1" applyBorder="1" applyAlignment="1">
      <alignment vertical="top"/>
    </xf>
    <xf numFmtId="0" fontId="9" fillId="0" borderId="0" xfId="4" applyFont="1" applyAlignment="1">
      <alignment vertical="top"/>
    </xf>
    <xf numFmtId="0" fontId="20" fillId="0" borderId="0" xfId="11" applyFont="1" applyAlignment="1">
      <alignment vertical="top"/>
    </xf>
    <xf numFmtId="0" fontId="7" fillId="0" borderId="4" xfId="4" applyFont="1" applyBorder="1" applyAlignment="1">
      <alignment vertical="top"/>
    </xf>
    <xf numFmtId="0" fontId="7" fillId="0" borderId="0" xfId="11" applyFont="1" applyAlignment="1">
      <alignment vertical="top"/>
    </xf>
    <xf numFmtId="0" fontId="15" fillId="0" borderId="18" xfId="0" applyFont="1" applyBorder="1" applyAlignment="1">
      <alignment vertical="top" wrapText="1"/>
    </xf>
    <xf numFmtId="44" fontId="19" fillId="0" borderId="0" xfId="11" applyNumberFormat="1" applyFont="1"/>
    <xf numFmtId="0" fontId="8" fillId="0" borderId="15" xfId="0" applyFont="1" applyBorder="1" applyAlignment="1">
      <alignment horizontal="center" vertical="center"/>
    </xf>
    <xf numFmtId="0" fontId="14" fillId="0" borderId="45" xfId="0" applyFont="1" applyBorder="1" applyAlignment="1">
      <alignment vertical="center"/>
    </xf>
    <xf numFmtId="0" fontId="14" fillId="0" borderId="0" xfId="0" applyFont="1" applyAlignment="1">
      <alignment vertical="center"/>
    </xf>
    <xf numFmtId="0" fontId="14" fillId="0" borderId="67" xfId="0" applyFont="1" applyBorder="1" applyAlignment="1">
      <alignment vertical="center"/>
    </xf>
    <xf numFmtId="0" fontId="14" fillId="0" borderId="30" xfId="0" applyFont="1" applyBorder="1" applyAlignment="1">
      <alignment vertical="center"/>
    </xf>
    <xf numFmtId="0" fontId="14" fillId="0" borderId="8" xfId="0" applyFont="1" applyBorder="1" applyAlignment="1">
      <alignment vertical="center"/>
    </xf>
    <xf numFmtId="0" fontId="14" fillId="0" borderId="66" xfId="0" applyFont="1" applyBorder="1" applyAlignment="1">
      <alignment vertical="center"/>
    </xf>
    <xf numFmtId="9" fontId="51" fillId="0" borderId="89" xfId="0" applyNumberFormat="1" applyFont="1" applyBorder="1" applyAlignment="1">
      <alignment horizontal="center"/>
    </xf>
    <xf numFmtId="0" fontId="50" fillId="35" borderId="91" xfId="0" applyFont="1" applyFill="1" applyBorder="1" applyAlignment="1">
      <alignment horizontal="center" wrapText="1"/>
    </xf>
    <xf numFmtId="0" fontId="50" fillId="35" borderId="92" xfId="0" applyFont="1" applyFill="1" applyBorder="1" applyAlignment="1">
      <alignment wrapText="1"/>
    </xf>
    <xf numFmtId="9" fontId="51" fillId="0" borderId="88" xfId="0" applyNumberFormat="1" applyFont="1" applyBorder="1" applyAlignment="1">
      <alignment horizontal="center"/>
    </xf>
    <xf numFmtId="9" fontId="51" fillId="0" borderId="98" xfId="0" applyNumberFormat="1" applyFont="1" applyBorder="1" applyAlignment="1">
      <alignment horizontal="center"/>
    </xf>
    <xf numFmtId="44" fontId="15" fillId="0" borderId="17" xfId="2" applyFont="1" applyBorder="1"/>
    <xf numFmtId="44" fontId="15" fillId="0" borderId="15" xfId="2" applyFont="1" applyBorder="1"/>
    <xf numFmtId="44" fontId="15" fillId="0" borderId="74" xfId="2" applyFont="1" applyBorder="1"/>
    <xf numFmtId="44" fontId="15" fillId="0" borderId="15" xfId="2" applyFont="1" applyBorder="1" applyAlignment="1">
      <alignment horizontal="center"/>
    </xf>
    <xf numFmtId="44" fontId="15" fillId="0" borderId="11" xfId="2" applyFont="1" applyBorder="1" applyAlignment="1">
      <alignment horizontal="center" wrapText="1"/>
    </xf>
    <xf numFmtId="44" fontId="15" fillId="0" borderId="13" xfId="2" applyFont="1" applyBorder="1" applyAlignment="1">
      <alignment horizontal="center" wrapText="1"/>
    </xf>
    <xf numFmtId="44" fontId="15" fillId="4" borderId="74" xfId="2" applyFont="1" applyFill="1" applyBorder="1"/>
    <xf numFmtId="44" fontId="86" fillId="0" borderId="94" xfId="2" applyFont="1" applyBorder="1" applyAlignment="1"/>
    <xf numFmtId="44" fontId="86" fillId="0" borderId="96" xfId="2" applyFont="1" applyBorder="1" applyAlignment="1"/>
    <xf numFmtId="44" fontId="86" fillId="0" borderId="99" xfId="2" applyFont="1" applyBorder="1" applyAlignment="1"/>
    <xf numFmtId="49" fontId="2" fillId="0" borderId="74" xfId="10763" applyNumberFormat="1" applyBorder="1" applyAlignment="1">
      <alignment horizontal="left" vertical="top"/>
    </xf>
    <xf numFmtId="9" fontId="15" fillId="0" borderId="38" xfId="3" applyFont="1" applyBorder="1" applyAlignment="1">
      <alignment horizontal="center"/>
    </xf>
    <xf numFmtId="0" fontId="10" fillId="0" borderId="5" xfId="4" applyFont="1" applyBorder="1" applyAlignment="1">
      <alignment horizontal="left"/>
    </xf>
    <xf numFmtId="0" fontId="87" fillId="0" borderId="0" xfId="0" applyFont="1"/>
    <xf numFmtId="2" fontId="87" fillId="0" borderId="0" xfId="0" applyNumberFormat="1" applyFont="1"/>
    <xf numFmtId="4" fontId="31" fillId="5" borderId="103" xfId="2" applyNumberFormat="1" applyFont="1" applyFill="1" applyBorder="1" applyAlignment="1">
      <alignment horizontal="center" vertical="center" wrapText="1"/>
    </xf>
    <xf numFmtId="0" fontId="32" fillId="6" borderId="23" xfId="0" applyFont="1" applyFill="1" applyBorder="1" applyAlignment="1">
      <alignment vertical="center" wrapText="1"/>
    </xf>
    <xf numFmtId="3" fontId="30" fillId="6" borderId="13" xfId="0" applyNumberFormat="1" applyFont="1" applyFill="1" applyBorder="1" applyAlignment="1">
      <alignment horizontal="right" vertical="center" wrapText="1"/>
    </xf>
    <xf numFmtId="3" fontId="36" fillId="7" borderId="13" xfId="2" applyNumberFormat="1" applyFont="1" applyFill="1" applyBorder="1" applyAlignment="1">
      <alignment horizontal="right" vertical="center" wrapText="1"/>
    </xf>
    <xf numFmtId="3" fontId="30" fillId="6" borderId="17" xfId="0" applyNumberFormat="1" applyFont="1" applyFill="1" applyBorder="1" applyAlignment="1">
      <alignment horizontal="right" vertical="center" wrapText="1"/>
    </xf>
    <xf numFmtId="3" fontId="36" fillId="7" borderId="17" xfId="0" applyNumberFormat="1" applyFont="1" applyFill="1" applyBorder="1" applyAlignment="1">
      <alignment horizontal="right" vertical="center" wrapText="1"/>
    </xf>
    <xf numFmtId="3" fontId="36" fillId="0" borderId="13" xfId="2" applyNumberFormat="1" applyFont="1" applyFill="1" applyBorder="1" applyAlignment="1">
      <alignment horizontal="right" vertical="center" wrapText="1"/>
    </xf>
    <xf numFmtId="0" fontId="34" fillId="0" borderId="0" xfId="0" applyFont="1" applyAlignment="1">
      <alignment vertical="center" wrapText="1"/>
    </xf>
    <xf numFmtId="3" fontId="36" fillId="7" borderId="17" xfId="2" applyNumberFormat="1" applyFont="1" applyFill="1" applyBorder="1" applyAlignment="1">
      <alignment horizontal="right" vertical="center" wrapText="1"/>
    </xf>
    <xf numFmtId="3" fontId="36" fillId="7" borderId="29" xfId="0" applyNumberFormat="1" applyFont="1" applyFill="1" applyBorder="1" applyAlignment="1">
      <alignment horizontal="right" vertical="center" wrapText="1"/>
    </xf>
    <xf numFmtId="49" fontId="39" fillId="8" borderId="23" xfId="0" applyNumberFormat="1" applyFont="1" applyFill="1" applyBorder="1" applyAlignment="1">
      <alignment horizontal="center" vertical="center" wrapText="1"/>
    </xf>
    <xf numFmtId="3" fontId="30" fillId="8" borderId="13" xfId="0" applyNumberFormat="1" applyFont="1" applyFill="1" applyBorder="1" applyAlignment="1">
      <alignment horizontal="right" vertical="center" wrapText="1"/>
    </xf>
    <xf numFmtId="3" fontId="30" fillId="8" borderId="17" xfId="0" applyNumberFormat="1" applyFont="1" applyFill="1" applyBorder="1" applyAlignment="1">
      <alignment horizontal="right" vertical="center" wrapText="1"/>
    </xf>
    <xf numFmtId="3" fontId="40" fillId="7" borderId="17" xfId="0" applyNumberFormat="1" applyFont="1" applyFill="1" applyBorder="1" applyAlignment="1">
      <alignment horizontal="right" vertical="center" wrapText="1"/>
    </xf>
    <xf numFmtId="3" fontId="36" fillId="0" borderId="29" xfId="0" applyNumberFormat="1" applyFont="1" applyBorder="1" applyAlignment="1">
      <alignment horizontal="right" vertical="center" wrapText="1"/>
    </xf>
    <xf numFmtId="0" fontId="43" fillId="9" borderId="23" xfId="0" applyFont="1" applyFill="1" applyBorder="1" applyAlignment="1">
      <alignment horizontal="center" vertical="center" wrapText="1"/>
    </xf>
    <xf numFmtId="0" fontId="31" fillId="9" borderId="13" xfId="0" applyFont="1" applyFill="1" applyBorder="1" applyAlignment="1">
      <alignment horizontal="right" vertical="center" wrapText="1"/>
    </xf>
    <xf numFmtId="177" fontId="48" fillId="0" borderId="17" xfId="0" applyNumberFormat="1" applyFont="1" applyBorder="1" applyAlignment="1">
      <alignment horizontal="right" vertical="center" wrapText="1"/>
    </xf>
    <xf numFmtId="0" fontId="31" fillId="9" borderId="17" xfId="0" applyFont="1" applyFill="1" applyBorder="1" applyAlignment="1">
      <alignment horizontal="right" vertical="center" wrapText="1"/>
    </xf>
    <xf numFmtId="177" fontId="48" fillId="2" borderId="17" xfId="0" applyNumberFormat="1" applyFont="1" applyFill="1" applyBorder="1" applyAlignment="1">
      <alignment horizontal="right" vertical="center" wrapText="1"/>
    </xf>
    <xf numFmtId="44" fontId="20" fillId="0" borderId="0" xfId="0" applyNumberFormat="1" applyFont="1"/>
    <xf numFmtId="4" fontId="15" fillId="36" borderId="11" xfId="9" applyNumberFormat="1" applyFont="1" applyFill="1" applyBorder="1" applyAlignment="1">
      <alignment vertical="center" wrapText="1"/>
    </xf>
    <xf numFmtId="0" fontId="15" fillId="36" borderId="11" xfId="8" applyFont="1" applyFill="1" applyBorder="1" applyAlignment="1">
      <alignment horizontal="center" vertical="center"/>
    </xf>
    <xf numFmtId="166" fontId="15" fillId="36" borderId="26" xfId="10" applyNumberFormat="1" applyFont="1" applyFill="1" applyBorder="1" applyAlignment="1">
      <alignment horizontal="right" vertical="center" wrapText="1"/>
    </xf>
    <xf numFmtId="4" fontId="15" fillId="36" borderId="25" xfId="9" applyNumberFormat="1" applyFont="1" applyFill="1" applyBorder="1" applyAlignment="1">
      <alignment vertical="center" wrapText="1"/>
    </xf>
    <xf numFmtId="0" fontId="15" fillId="36" borderId="25" xfId="8" applyFont="1" applyFill="1" applyBorder="1" applyAlignment="1">
      <alignment horizontal="center" vertical="center"/>
    </xf>
    <xf numFmtId="0" fontId="15" fillId="36" borderId="24" xfId="6" applyFont="1" applyFill="1" applyBorder="1" applyAlignment="1">
      <alignment horizontal="center" vertical="center"/>
    </xf>
    <xf numFmtId="202" fontId="15" fillId="0" borderId="15" xfId="0" applyNumberFormat="1" applyFont="1" applyBorder="1" applyAlignment="1">
      <alignment horizontal="center"/>
    </xf>
    <xf numFmtId="8" fontId="0" fillId="0" borderId="15" xfId="2" applyNumberFormat="1" applyFont="1" applyBorder="1" applyAlignment="1">
      <alignment horizontal="center" vertical="center"/>
    </xf>
    <xf numFmtId="166" fontId="15" fillId="36" borderId="13" xfId="10" applyNumberFormat="1" applyFont="1" applyFill="1" applyBorder="1" applyAlignment="1">
      <alignment horizontal="right" vertical="center" wrapText="1"/>
    </xf>
    <xf numFmtId="0" fontId="15" fillId="36" borderId="15" xfId="8" applyFont="1" applyFill="1" applyBorder="1" applyAlignment="1">
      <alignment horizontal="center" vertical="center"/>
    </xf>
    <xf numFmtId="2" fontId="15" fillId="36" borderId="11" xfId="8" applyNumberFormat="1" applyFont="1" applyFill="1" applyBorder="1" applyAlignment="1">
      <alignment horizontal="center" vertical="center"/>
    </xf>
    <xf numFmtId="2" fontId="15" fillId="36" borderId="10" xfId="6" applyNumberFormat="1" applyFont="1" applyFill="1" applyBorder="1" applyAlignment="1">
      <alignment horizontal="center" vertical="center"/>
    </xf>
    <xf numFmtId="44" fontId="8" fillId="36" borderId="15" xfId="22" applyFont="1" applyFill="1" applyBorder="1" applyAlignment="1">
      <alignment horizontal="center" vertical="center"/>
    </xf>
    <xf numFmtId="4" fontId="15" fillId="0" borderId="15" xfId="15" applyNumberFormat="1" applyFont="1" applyBorder="1"/>
    <xf numFmtId="188" fontId="15" fillId="0" borderId="15" xfId="0" applyNumberFormat="1" applyFont="1" applyBorder="1" applyAlignment="1">
      <alignment horizontal="center"/>
    </xf>
    <xf numFmtId="2" fontId="15" fillId="0" borderId="15" xfId="19" applyNumberFormat="1" applyFont="1" applyBorder="1"/>
    <xf numFmtId="176" fontId="15" fillId="0" borderId="15" xfId="0" applyNumberFormat="1" applyFont="1" applyBorder="1" applyAlignment="1">
      <alignment horizontal="center"/>
    </xf>
    <xf numFmtId="2" fontId="15" fillId="0" borderId="15" xfId="10766" applyNumberFormat="1" applyFont="1" applyBorder="1"/>
    <xf numFmtId="4" fontId="7" fillId="0" borderId="0" xfId="4" applyNumberFormat="1" applyFont="1"/>
    <xf numFmtId="4" fontId="7" fillId="0" borderId="2" xfId="4" applyNumberFormat="1" applyFont="1" applyBorder="1"/>
    <xf numFmtId="4" fontId="14" fillId="0" borderId="0" xfId="5" applyNumberFormat="1" applyFont="1" applyAlignment="1">
      <alignment horizontal="center" vertical="top"/>
    </xf>
    <xf numFmtId="4" fontId="14" fillId="4" borderId="22" xfId="6" applyNumberFormat="1" applyFont="1" applyFill="1" applyBorder="1" applyAlignment="1">
      <alignment horizontal="left" vertical="center"/>
    </xf>
    <xf numFmtId="4" fontId="14" fillId="4" borderId="22" xfId="6" applyNumberFormat="1" applyFont="1" applyFill="1" applyBorder="1" applyAlignment="1">
      <alignment horizontal="center" vertical="center"/>
    </xf>
    <xf numFmtId="4" fontId="18" fillId="0" borderId="8" xfId="6" applyNumberFormat="1" applyFont="1" applyBorder="1" applyAlignment="1">
      <alignment horizontal="right" vertical="center"/>
    </xf>
    <xf numFmtId="4" fontId="14" fillId="4" borderId="22" xfId="6" applyNumberFormat="1" applyFont="1" applyFill="1" applyBorder="1" applyAlignment="1">
      <alignment vertical="center"/>
    </xf>
    <xf numFmtId="4" fontId="14" fillId="0" borderId="0" xfId="12" applyNumberFormat="1" applyFont="1" applyAlignment="1">
      <alignment horizontal="right" vertical="center"/>
    </xf>
    <xf numFmtId="4" fontId="15" fillId="0" borderId="0" xfId="13" applyNumberFormat="1" applyFont="1"/>
    <xf numFmtId="4" fontId="15" fillId="0" borderId="35" xfId="15" applyNumberFormat="1" applyFont="1" applyBorder="1" applyAlignment="1">
      <alignment horizontal="center" vertical="center"/>
    </xf>
    <xf numFmtId="4" fontId="7" fillId="0" borderId="49" xfId="4" applyNumberFormat="1" applyFont="1" applyBorder="1"/>
    <xf numFmtId="0" fontId="7" fillId="0" borderId="0" xfId="4" applyFont="1" applyAlignment="1">
      <alignment horizontal="justify" wrapText="1"/>
    </xf>
    <xf numFmtId="0" fontId="7" fillId="0" borderId="2" xfId="4" applyFont="1" applyBorder="1" applyAlignment="1">
      <alignment horizontal="justify" wrapText="1"/>
    </xf>
    <xf numFmtId="0" fontId="14" fillId="0" borderId="0" xfId="5" applyFont="1" applyAlignment="1">
      <alignment horizontal="justify" vertical="top"/>
    </xf>
    <xf numFmtId="0" fontId="14" fillId="4" borderId="22" xfId="6" applyFont="1" applyFill="1" applyBorder="1" applyAlignment="1">
      <alignment horizontal="justify" vertical="center"/>
    </xf>
    <xf numFmtId="0" fontId="15" fillId="0" borderId="25" xfId="8" applyFont="1" applyBorder="1" applyAlignment="1">
      <alignment horizontal="justify" vertical="center" wrapText="1"/>
    </xf>
    <xf numFmtId="0" fontId="15" fillId="0" borderId="11" xfId="8" applyFont="1" applyBorder="1" applyAlignment="1">
      <alignment horizontal="justify" vertical="center" wrapText="1"/>
    </xf>
    <xf numFmtId="0" fontId="18" fillId="0" borderId="8" xfId="6" applyFont="1" applyBorder="1" applyAlignment="1">
      <alignment horizontal="justify" vertical="center"/>
    </xf>
    <xf numFmtId="0" fontId="14" fillId="36" borderId="25" xfId="8" applyFont="1" applyFill="1" applyBorder="1" applyAlignment="1">
      <alignment horizontal="justify" vertical="center" wrapText="1"/>
    </xf>
    <xf numFmtId="0" fontId="14" fillId="36" borderId="11" xfId="8" applyFont="1" applyFill="1" applyBorder="1" applyAlignment="1">
      <alignment horizontal="justify" vertical="center" wrapText="1"/>
    </xf>
    <xf numFmtId="0" fontId="15" fillId="0" borderId="15" xfId="8" applyFont="1" applyBorder="1" applyAlignment="1">
      <alignment horizontal="justify" vertical="center" wrapText="1"/>
    </xf>
    <xf numFmtId="0" fontId="14" fillId="4" borderId="22" xfId="6" applyFont="1" applyFill="1" applyBorder="1" applyAlignment="1">
      <alignment horizontal="justify" vertical="center" wrapText="1"/>
    </xf>
    <xf numFmtId="49" fontId="14" fillId="0" borderId="0" xfId="12" applyNumberFormat="1" applyFont="1" applyAlignment="1">
      <alignment horizontal="justify" vertical="center" wrapText="1"/>
    </xf>
    <xf numFmtId="0" fontId="15" fillId="0" borderId="0" xfId="13" applyFont="1" applyAlignment="1">
      <alignment horizontal="justify" wrapText="1"/>
    </xf>
    <xf numFmtId="0" fontId="15" fillId="0" borderId="35" xfId="15" applyFont="1" applyBorder="1" applyAlignment="1">
      <alignment horizontal="justify" vertical="center"/>
    </xf>
    <xf numFmtId="0" fontId="15" fillId="0" borderId="44" xfId="0" applyFont="1" applyBorder="1" applyAlignment="1">
      <alignment horizontal="justify" vertical="top" wrapText="1"/>
    </xf>
    <xf numFmtId="0" fontId="15" fillId="0" borderId="46" xfId="0" applyFont="1" applyBorder="1" applyAlignment="1">
      <alignment horizontal="justify" vertical="top" wrapText="1"/>
    </xf>
    <xf numFmtId="0" fontId="15" fillId="0" borderId="31" xfId="0" applyFont="1" applyBorder="1" applyAlignment="1">
      <alignment horizontal="justify" vertical="center" wrapText="1"/>
    </xf>
    <xf numFmtId="172" fontId="7" fillId="0" borderId="49" xfId="1" applyNumberFormat="1" applyFont="1" applyBorder="1" applyAlignment="1">
      <alignment horizontal="justify" wrapText="1"/>
    </xf>
    <xf numFmtId="0" fontId="9" fillId="0" borderId="0" xfId="4" applyFont="1" applyAlignment="1">
      <alignment horizontal="justify" wrapText="1"/>
    </xf>
    <xf numFmtId="6" fontId="0" fillId="0" borderId="15" xfId="2" applyNumberFormat="1" applyFont="1" applyBorder="1" applyAlignment="1">
      <alignment horizontal="center" vertical="center"/>
    </xf>
    <xf numFmtId="44" fontId="0" fillId="0" borderId="0" xfId="2" applyFont="1" applyAlignment="1">
      <alignment horizontal="center" vertical="center"/>
    </xf>
    <xf numFmtId="166" fontId="7" fillId="0" borderId="0" xfId="4" applyNumberFormat="1" applyFont="1"/>
    <xf numFmtId="166" fontId="7" fillId="0" borderId="2" xfId="4" applyNumberFormat="1" applyFont="1" applyBorder="1"/>
    <xf numFmtId="166" fontId="14" fillId="0" borderId="0" xfId="5" applyNumberFormat="1" applyFont="1" applyAlignment="1">
      <alignment horizontal="center" vertical="top"/>
    </xf>
    <xf numFmtId="166" fontId="14" fillId="4" borderId="23" xfId="6" applyNumberFormat="1" applyFont="1" applyFill="1" applyBorder="1" applyAlignment="1">
      <alignment horizontal="left" vertical="center"/>
    </xf>
    <xf numFmtId="166" fontId="14" fillId="4" borderId="23" xfId="6" applyNumberFormat="1" applyFont="1" applyFill="1" applyBorder="1" applyAlignment="1">
      <alignment vertical="center"/>
    </xf>
    <xf numFmtId="166" fontId="14" fillId="0" borderId="32" xfId="9" applyNumberFormat="1" applyFont="1" applyBorder="1" applyAlignment="1">
      <alignment horizontal="right" vertical="center"/>
    </xf>
    <xf numFmtId="166" fontId="14" fillId="0" borderId="0" xfId="12" applyNumberFormat="1" applyFont="1" applyAlignment="1">
      <alignment vertical="center"/>
    </xf>
    <xf numFmtId="166" fontId="15" fillId="0" borderId="32" xfId="9" applyNumberFormat="1" applyFont="1" applyBorder="1" applyAlignment="1">
      <alignment horizontal="right" vertical="center"/>
    </xf>
    <xf numFmtId="166" fontId="14" fillId="0" borderId="26" xfId="12" applyNumberFormat="1" applyFont="1" applyBorder="1" applyAlignment="1">
      <alignment vertical="center"/>
    </xf>
    <xf numFmtId="166" fontId="14" fillId="0" borderId="17" xfId="12" applyNumberFormat="1" applyFont="1" applyBorder="1" applyAlignment="1">
      <alignment vertical="center"/>
    </xf>
    <xf numFmtId="166" fontId="14" fillId="0" borderId="29" xfId="12" applyNumberFormat="1" applyFont="1" applyBorder="1" applyAlignment="1">
      <alignment vertical="center"/>
    </xf>
    <xf numFmtId="166" fontId="14" fillId="0" borderId="0" xfId="14" applyNumberFormat="1" applyFont="1" applyAlignment="1">
      <alignment vertical="center"/>
    </xf>
    <xf numFmtId="166" fontId="15" fillId="0" borderId="35" xfId="15" applyNumberFormat="1" applyFont="1" applyBorder="1" applyAlignment="1">
      <alignment horizontal="center" vertical="center"/>
    </xf>
    <xf numFmtId="166" fontId="14" fillId="0" borderId="13" xfId="16" applyNumberFormat="1" applyFont="1" applyFill="1" applyBorder="1" applyAlignment="1">
      <alignment horizontal="center" vertical="center"/>
    </xf>
    <xf numFmtId="166" fontId="7" fillId="0" borderId="49" xfId="4" applyNumberFormat="1" applyFont="1" applyBorder="1"/>
    <xf numFmtId="166" fontId="9" fillId="0" borderId="0" xfId="4" applyNumberFormat="1" applyFont="1"/>
    <xf numFmtId="0" fontId="91" fillId="0" borderId="0" xfId="0" applyFont="1" applyAlignment="1">
      <alignment horizontal="center" vertical="center"/>
    </xf>
    <xf numFmtId="2" fontId="91" fillId="0" borderId="0" xfId="0" applyNumberFormat="1" applyFont="1" applyAlignment="1">
      <alignment vertical="center"/>
    </xf>
    <xf numFmtId="44" fontId="91" fillId="0" borderId="15" xfId="0" applyNumberFormat="1" applyFont="1" applyBorder="1" applyAlignment="1">
      <alignment horizontal="center" vertical="center"/>
    </xf>
    <xf numFmtId="0" fontId="89" fillId="0" borderId="0" xfId="0" applyFont="1" applyAlignment="1">
      <alignment vertical="center"/>
    </xf>
    <xf numFmtId="0" fontId="92" fillId="0" borderId="0" xfId="0" applyFont="1" applyAlignment="1">
      <alignment vertical="center"/>
    </xf>
    <xf numFmtId="0" fontId="92" fillId="37" borderId="15" xfId="0" applyFont="1" applyFill="1" applyBorder="1" applyAlignment="1">
      <alignment horizontal="center" vertical="center" wrapText="1"/>
    </xf>
    <xf numFmtId="2" fontId="92" fillId="37" borderId="15" xfId="0" applyNumberFormat="1" applyFont="1" applyFill="1" applyBorder="1" applyAlignment="1">
      <alignment horizontal="center" vertical="center" wrapText="1"/>
    </xf>
    <xf numFmtId="10" fontId="91" fillId="0" borderId="15" xfId="3" applyNumberFormat="1" applyFont="1" applyBorder="1" applyAlignment="1">
      <alignment horizontal="center" vertical="center"/>
    </xf>
    <xf numFmtId="0" fontId="92" fillId="11" borderId="15" xfId="0" applyFont="1" applyFill="1" applyBorder="1" applyAlignment="1">
      <alignment vertical="center"/>
    </xf>
    <xf numFmtId="0" fontId="92" fillId="11" borderId="15" xfId="0" applyFont="1" applyFill="1" applyBorder="1" applyAlignment="1">
      <alignment horizontal="center" vertical="center"/>
    </xf>
    <xf numFmtId="2" fontId="90" fillId="0" borderId="0" xfId="0" applyNumberFormat="1" applyFont="1" applyAlignment="1">
      <alignment horizontal="center" vertical="center"/>
    </xf>
    <xf numFmtId="0" fontId="92" fillId="37" borderId="15" xfId="0" applyFont="1" applyFill="1" applyBorder="1" applyAlignment="1">
      <alignment horizontal="center" vertical="center"/>
    </xf>
    <xf numFmtId="44" fontId="0" fillId="0" borderId="0" xfId="0" applyNumberFormat="1" applyAlignment="1">
      <alignment horizontal="center" vertical="center"/>
    </xf>
    <xf numFmtId="44" fontId="8" fillId="0" borderId="15" xfId="22" applyFont="1" applyFill="1" applyBorder="1" applyAlignment="1">
      <alignment horizontal="center" vertical="center"/>
    </xf>
    <xf numFmtId="10" fontId="15" fillId="0" borderId="17" xfId="3" applyNumberFormat="1" applyFont="1" applyFill="1" applyBorder="1" applyAlignment="1">
      <alignment horizontal="center" vertical="center"/>
    </xf>
    <xf numFmtId="10" fontId="15" fillId="0" borderId="17" xfId="3" applyNumberFormat="1" applyFont="1" applyFill="1" applyBorder="1" applyAlignment="1">
      <alignment horizontal="center" vertical="top"/>
    </xf>
    <xf numFmtId="44" fontId="8" fillId="8" borderId="15" xfId="22" applyFont="1" applyFill="1" applyBorder="1" applyAlignment="1">
      <alignment horizontal="center" vertical="center"/>
    </xf>
    <xf numFmtId="44" fontId="20" fillId="0" borderId="0" xfId="2" applyFont="1"/>
    <xf numFmtId="44" fontId="8" fillId="8" borderId="0" xfId="22" applyFont="1" applyFill="1" applyBorder="1" applyAlignment="1">
      <alignment horizontal="center" vertical="center"/>
    </xf>
    <xf numFmtId="44" fontId="8" fillId="2" borderId="15" xfId="22" applyFont="1" applyFill="1" applyBorder="1" applyAlignment="1">
      <alignment horizontal="center" vertical="center"/>
    </xf>
    <xf numFmtId="171" fontId="15" fillId="0" borderId="15" xfId="64" applyFont="1" applyBorder="1"/>
    <xf numFmtId="171" fontId="15" fillId="0" borderId="17" xfId="64" applyFont="1" applyBorder="1"/>
    <xf numFmtId="171" fontId="15" fillId="0" borderId="13" xfId="64" applyFont="1" applyBorder="1" applyAlignment="1">
      <alignment horizontal="center" wrapText="1"/>
    </xf>
    <xf numFmtId="176" fontId="15" fillId="0" borderId="15" xfId="0" applyNumberFormat="1" applyFont="1" applyBorder="1"/>
    <xf numFmtId="176" fontId="15" fillId="0" borderId="15" xfId="19" applyNumberFormat="1" applyFont="1" applyBorder="1"/>
    <xf numFmtId="2" fontId="90" fillId="11" borderId="65" xfId="0" applyNumberFormat="1" applyFont="1" applyFill="1" applyBorder="1" applyAlignment="1">
      <alignment horizontal="center" vertical="center"/>
    </xf>
    <xf numFmtId="2" fontId="90" fillId="11" borderId="53" xfId="0" applyNumberFormat="1" applyFont="1" applyFill="1" applyBorder="1" applyAlignment="1">
      <alignment horizontal="center" vertical="center"/>
    </xf>
    <xf numFmtId="2" fontId="90" fillId="11" borderId="55" xfId="0" applyNumberFormat="1" applyFont="1" applyFill="1" applyBorder="1" applyAlignment="1">
      <alignment horizontal="center" vertical="center"/>
    </xf>
    <xf numFmtId="2" fontId="90" fillId="11" borderId="30" xfId="0" applyNumberFormat="1" applyFont="1" applyFill="1" applyBorder="1" applyAlignment="1">
      <alignment horizontal="center" vertical="center"/>
    </xf>
    <xf numFmtId="2" fontId="90" fillId="11" borderId="8" xfId="0" applyNumberFormat="1" applyFont="1" applyFill="1" applyBorder="1" applyAlignment="1">
      <alignment horizontal="center" vertical="center"/>
    </xf>
    <xf numFmtId="2" fontId="90" fillId="11" borderId="66" xfId="0" applyNumberFormat="1" applyFont="1" applyFill="1" applyBorder="1" applyAlignment="1">
      <alignment horizontal="center" vertical="center"/>
    </xf>
    <xf numFmtId="0" fontId="15" fillId="2" borderId="28" xfId="5" applyFont="1" applyFill="1" applyBorder="1" applyAlignment="1">
      <alignment horizontal="center" vertical="center" wrapText="1"/>
    </xf>
    <xf numFmtId="0" fontId="15" fillId="2" borderId="29" xfId="5" applyFont="1" applyFill="1" applyBorder="1" applyAlignment="1">
      <alignment horizontal="center" vertical="center" wrapText="1"/>
    </xf>
    <xf numFmtId="0" fontId="17" fillId="0" borderId="21" xfId="5" applyFont="1" applyBorder="1" applyAlignment="1">
      <alignment horizontal="center"/>
    </xf>
    <xf numFmtId="0" fontId="17" fillId="0" borderId="22" xfId="5" applyFont="1" applyBorder="1" applyAlignment="1">
      <alignment horizontal="center"/>
    </xf>
    <xf numFmtId="0" fontId="17" fillId="4" borderId="21" xfId="6" applyFont="1" applyFill="1" applyBorder="1" applyAlignment="1">
      <alignment horizontal="center" vertical="center"/>
    </xf>
    <xf numFmtId="0" fontId="17" fillId="4" borderId="22" xfId="6" applyFont="1" applyFill="1" applyBorder="1" applyAlignment="1">
      <alignment horizontal="center" vertical="center"/>
    </xf>
    <xf numFmtId="0" fontId="14" fillId="0" borderId="71" xfId="7" applyFont="1" applyBorder="1" applyAlignment="1">
      <alignment horizontal="center" vertical="center" wrapText="1"/>
    </xf>
    <xf numFmtId="0" fontId="14" fillId="0" borderId="43" xfId="7" applyFont="1" applyBorder="1" applyAlignment="1">
      <alignment horizontal="center" vertical="center" wrapText="1"/>
    </xf>
    <xf numFmtId="0" fontId="15" fillId="3" borderId="34" xfId="4" applyFont="1" applyFill="1" applyBorder="1" applyAlignment="1">
      <alignment horizontal="left" vertical="center" wrapText="1"/>
    </xf>
    <xf numFmtId="0" fontId="15" fillId="3" borderId="35" xfId="4" applyFont="1" applyFill="1" applyBorder="1" applyAlignment="1">
      <alignment horizontal="left" vertical="center" wrapText="1"/>
    </xf>
    <xf numFmtId="0" fontId="15" fillId="3" borderId="37" xfId="4" applyFont="1" applyFill="1" applyBorder="1" applyAlignment="1">
      <alignment horizontal="left" vertical="center" wrapText="1"/>
    </xf>
    <xf numFmtId="0" fontId="15" fillId="3" borderId="38" xfId="4" applyFont="1" applyFill="1" applyBorder="1" applyAlignment="1">
      <alignment horizontal="left" vertical="center" wrapText="1"/>
    </xf>
    <xf numFmtId="0" fontId="15" fillId="2" borderId="18" xfId="4" applyFont="1" applyFill="1" applyBorder="1" applyAlignment="1">
      <alignment horizontal="left" vertical="center" wrapText="1"/>
    </xf>
    <xf numFmtId="0" fontId="15" fillId="2" borderId="19" xfId="4" applyFont="1" applyFill="1" applyBorder="1" applyAlignment="1">
      <alignment horizontal="left" vertical="center" wrapText="1"/>
    </xf>
    <xf numFmtId="0" fontId="14" fillId="2" borderId="51" xfId="6" applyFont="1" applyFill="1" applyBorder="1" applyAlignment="1">
      <alignment horizontal="center" vertical="center" wrapText="1"/>
    </xf>
    <xf numFmtId="0" fontId="14" fillId="2" borderId="100" xfId="6" applyFont="1" applyFill="1" applyBorder="1" applyAlignment="1">
      <alignment horizontal="center" vertical="center" wrapText="1"/>
    </xf>
    <xf numFmtId="0" fontId="14" fillId="2" borderId="101" xfId="6" applyFont="1" applyFill="1" applyBorder="1" applyAlignment="1">
      <alignment horizontal="center" vertical="center" wrapText="1"/>
    </xf>
    <xf numFmtId="0" fontId="14" fillId="2" borderId="73" xfId="6" applyFont="1" applyFill="1" applyBorder="1" applyAlignment="1">
      <alignment horizontal="center" vertical="center" wrapText="1"/>
    </xf>
    <xf numFmtId="0" fontId="14" fillId="2" borderId="101" xfId="6" applyFont="1" applyFill="1" applyBorder="1" applyAlignment="1">
      <alignment horizontal="justify" vertical="center" wrapText="1"/>
    </xf>
    <xf numFmtId="0" fontId="14" fillId="2" borderId="73" xfId="6" applyFont="1" applyFill="1" applyBorder="1" applyAlignment="1">
      <alignment horizontal="justify" vertical="center" wrapText="1"/>
    </xf>
    <xf numFmtId="4" fontId="14" fillId="2" borderId="101" xfId="6" applyNumberFormat="1" applyFont="1" applyFill="1" applyBorder="1" applyAlignment="1">
      <alignment horizontal="center" vertical="center" wrapText="1"/>
    </xf>
    <xf numFmtId="4" fontId="14" fillId="2" borderId="73" xfId="6" applyNumberFormat="1" applyFont="1" applyFill="1" applyBorder="1" applyAlignment="1">
      <alignment horizontal="center" vertical="center" wrapText="1"/>
    </xf>
    <xf numFmtId="166" fontId="14" fillId="2" borderId="102" xfId="6" applyNumberFormat="1" applyFont="1" applyFill="1" applyBorder="1" applyAlignment="1">
      <alignment horizontal="center" vertical="center" wrapText="1"/>
    </xf>
    <xf numFmtId="166" fontId="14" fillId="2" borderId="32" xfId="6" applyNumberFormat="1" applyFont="1" applyFill="1" applyBorder="1" applyAlignment="1">
      <alignment horizontal="center" vertical="center" wrapText="1"/>
    </xf>
    <xf numFmtId="0" fontId="15" fillId="0" borderId="37" xfId="5" applyFont="1" applyBorder="1" applyAlignment="1">
      <alignment horizontal="left" vertical="center"/>
    </xf>
    <xf numFmtId="0" fontId="15" fillId="0" borderId="38" xfId="5" applyFont="1" applyBorder="1" applyAlignment="1">
      <alignment horizontal="left" vertical="center"/>
    </xf>
    <xf numFmtId="0" fontId="15" fillId="0" borderId="39" xfId="5" applyFont="1" applyBorder="1" applyAlignment="1">
      <alignment horizontal="left" vertical="center"/>
    </xf>
    <xf numFmtId="3" fontId="14" fillId="0" borderId="16" xfId="5" applyNumberFormat="1" applyFont="1" applyBorder="1" applyAlignment="1">
      <alignment horizontal="center" wrapText="1"/>
    </xf>
    <xf numFmtId="3" fontId="14" fillId="0" borderId="39" xfId="5" applyNumberFormat="1" applyFont="1" applyBorder="1" applyAlignment="1">
      <alignment horizontal="center" wrapText="1"/>
    </xf>
    <xf numFmtId="0" fontId="14" fillId="0" borderId="24" xfId="13" applyFont="1" applyBorder="1" applyAlignment="1">
      <alignment horizontal="right" vertical="center"/>
    </xf>
    <xf numFmtId="0" fontId="14" fillId="0" borderId="25" xfId="13" applyFont="1" applyBorder="1" applyAlignment="1">
      <alignment horizontal="right" vertical="center"/>
    </xf>
    <xf numFmtId="0" fontId="14" fillId="0" borderId="14" xfId="13" applyFont="1" applyBorder="1" applyAlignment="1">
      <alignment horizontal="right" vertical="center"/>
    </xf>
    <xf numFmtId="0" fontId="14" fillId="0" borderId="15" xfId="13" applyFont="1" applyBorder="1" applyAlignment="1">
      <alignment horizontal="right" vertical="center"/>
    </xf>
    <xf numFmtId="0" fontId="14" fillId="0" borderId="27" xfId="13" applyFont="1" applyBorder="1" applyAlignment="1">
      <alignment horizontal="right" vertical="center"/>
    </xf>
    <xf numFmtId="0" fontId="14" fillId="0" borderId="28" xfId="13" applyFont="1" applyBorder="1" applyAlignment="1">
      <alignment horizontal="right" vertical="center"/>
    </xf>
    <xf numFmtId="3" fontId="14" fillId="0" borderId="16" xfId="5" applyNumberFormat="1" applyFont="1" applyBorder="1" applyAlignment="1">
      <alignment horizontal="center" vertical="center" wrapText="1"/>
    </xf>
    <xf numFmtId="3" fontId="14" fillId="0" borderId="39" xfId="5" applyNumberFormat="1" applyFont="1" applyBorder="1" applyAlignment="1">
      <alignment horizontal="center" vertical="center" wrapText="1"/>
    </xf>
    <xf numFmtId="0" fontId="15" fillId="0" borderId="37" xfId="5" applyFont="1" applyBorder="1" applyAlignment="1">
      <alignment horizontal="left" vertical="center" wrapText="1"/>
    </xf>
    <xf numFmtId="0" fontId="15" fillId="0" borderId="38" xfId="5" applyFont="1" applyBorder="1" applyAlignment="1">
      <alignment horizontal="left" vertical="center" wrapText="1"/>
    </xf>
    <xf numFmtId="0" fontId="15" fillId="0" borderId="39" xfId="5" applyFont="1" applyBorder="1" applyAlignment="1">
      <alignment horizontal="left" vertical="center" wrapText="1"/>
    </xf>
    <xf numFmtId="0" fontId="28" fillId="0" borderId="57" xfId="0" applyFont="1" applyBorder="1" applyAlignment="1">
      <alignment horizontal="center"/>
    </xf>
    <xf numFmtId="0" fontId="28" fillId="0" borderId="0" xfId="0" applyFont="1" applyAlignment="1">
      <alignment horizontal="center"/>
    </xf>
    <xf numFmtId="0" fontId="28" fillId="0" borderId="46" xfId="0" applyFont="1" applyBorder="1" applyAlignment="1">
      <alignment horizontal="center"/>
    </xf>
    <xf numFmtId="0" fontId="14" fillId="0" borderId="76" xfId="0" applyFont="1" applyBorder="1" applyAlignment="1">
      <alignment horizontal="center" vertical="center" wrapText="1"/>
    </xf>
    <xf numFmtId="0" fontId="14" fillId="0" borderId="58" xfId="0" applyFont="1" applyBorder="1" applyAlignment="1">
      <alignment horizontal="center" vertical="center" wrapText="1"/>
    </xf>
    <xf numFmtId="0" fontId="14" fillId="0" borderId="72" xfId="0" applyFont="1" applyBorder="1" applyAlignment="1">
      <alignment horizontal="center" vertical="center" wrapText="1"/>
    </xf>
    <xf numFmtId="0" fontId="14" fillId="0" borderId="30" xfId="0" applyFont="1" applyBorder="1" applyAlignment="1">
      <alignment horizontal="right" vertical="center"/>
    </xf>
    <xf numFmtId="0" fontId="14" fillId="0" borderId="8" xfId="0" applyFont="1" applyBorder="1" applyAlignment="1">
      <alignment horizontal="right" vertical="center"/>
    </xf>
    <xf numFmtId="0" fontId="14" fillId="0" borderId="65" xfId="0" applyFont="1" applyBorder="1" applyAlignment="1" applyProtection="1">
      <alignment horizontal="center"/>
      <protection locked="0"/>
    </xf>
    <xf numFmtId="0" fontId="14" fillId="0" borderId="53" xfId="0" applyFont="1" applyBorder="1" applyAlignment="1" applyProtection="1">
      <alignment horizontal="center"/>
      <protection locked="0"/>
    </xf>
    <xf numFmtId="0" fontId="14" fillId="0" borderId="55" xfId="0" applyFont="1" applyBorder="1" applyAlignment="1" applyProtection="1">
      <alignment horizontal="center"/>
      <protection locked="0"/>
    </xf>
    <xf numFmtId="0" fontId="14" fillId="4" borderId="34" xfId="0" applyFont="1" applyFill="1" applyBorder="1" applyAlignment="1">
      <alignment horizontal="center" vertical="center" wrapText="1"/>
    </xf>
    <xf numFmtId="0" fontId="14" fillId="4" borderId="35" xfId="0" applyFont="1" applyFill="1" applyBorder="1" applyAlignment="1">
      <alignment horizontal="center" vertical="center" wrapText="1"/>
    </xf>
    <xf numFmtId="0" fontId="14" fillId="4" borderId="43" xfId="0" applyFont="1" applyFill="1" applyBorder="1" applyAlignment="1">
      <alignment horizontal="center" vertical="center" wrapText="1"/>
    </xf>
    <xf numFmtId="0" fontId="14" fillId="4" borderId="34" xfId="0" applyFont="1" applyFill="1" applyBorder="1" applyAlignment="1">
      <alignment horizontal="center" vertical="center"/>
    </xf>
    <xf numFmtId="0" fontId="14" fillId="4" borderId="43" xfId="0" applyFont="1" applyFill="1" applyBorder="1" applyAlignment="1">
      <alignment horizontal="center" vertical="center"/>
    </xf>
    <xf numFmtId="0" fontId="10" fillId="0" borderId="5" xfId="0" applyFont="1" applyBorder="1" applyAlignment="1">
      <alignment horizontal="center" wrapText="1"/>
    </xf>
    <xf numFmtId="0" fontId="11" fillId="0" borderId="5" xfId="0" applyFont="1" applyBorder="1" applyAlignment="1">
      <alignment horizontal="center" wrapText="1"/>
    </xf>
    <xf numFmtId="0" fontId="15" fillId="3" borderId="15" xfId="0" applyFont="1" applyFill="1" applyBorder="1" applyAlignment="1">
      <alignment horizontal="left" vertical="center" wrapText="1"/>
    </xf>
    <xf numFmtId="0" fontId="24" fillId="0" borderId="51" xfId="17" applyFont="1" applyBorder="1" applyAlignment="1" applyProtection="1">
      <alignment horizontal="center"/>
    </xf>
    <xf numFmtId="0" fontId="24" fillId="0" borderId="56" xfId="17" applyFont="1" applyBorder="1" applyAlignment="1" applyProtection="1">
      <alignment horizontal="center"/>
    </xf>
    <xf numFmtId="0" fontId="15" fillId="0" borderId="52" xfId="18" applyFont="1" applyBorder="1" applyAlignment="1">
      <alignment horizontal="center" vertical="center"/>
    </xf>
    <xf numFmtId="0" fontId="15" fillId="0" borderId="53" xfId="18" applyFont="1" applyBorder="1" applyAlignment="1">
      <alignment horizontal="center" vertical="center"/>
    </xf>
    <xf numFmtId="0" fontId="15" fillId="0" borderId="55" xfId="18" applyFont="1" applyBorder="1" applyAlignment="1">
      <alignment horizontal="center" vertical="center"/>
    </xf>
    <xf numFmtId="0" fontId="15" fillId="0" borderId="12" xfId="18" applyFont="1" applyBorder="1" applyAlignment="1">
      <alignment horizontal="center" vertical="center"/>
    </xf>
    <xf numFmtId="0" fontId="15" fillId="0" borderId="58" xfId="18" applyFont="1" applyBorder="1" applyAlignment="1">
      <alignment horizontal="center" vertical="center"/>
    </xf>
    <xf numFmtId="0" fontId="15" fillId="0" borderId="59" xfId="18" applyFont="1" applyBorder="1" applyAlignment="1">
      <alignment horizontal="center" vertical="center"/>
    </xf>
    <xf numFmtId="0" fontId="54" fillId="0" borderId="57" xfId="0" applyFont="1" applyBorder="1" applyAlignment="1">
      <alignment horizontal="center" vertical="center" wrapText="1"/>
    </xf>
    <xf numFmtId="0" fontId="54" fillId="0" borderId="0" xfId="0" applyFont="1" applyAlignment="1">
      <alignment horizontal="center" vertical="center" wrapText="1"/>
    </xf>
    <xf numFmtId="0" fontId="54" fillId="0" borderId="46" xfId="0" applyFont="1" applyBorder="1" applyAlignment="1">
      <alignment horizontal="center" vertical="center" wrapText="1"/>
    </xf>
    <xf numFmtId="0" fontId="15" fillId="0" borderId="61" xfId="18" applyFont="1" applyBorder="1" applyAlignment="1">
      <alignment horizontal="center" vertical="center"/>
    </xf>
    <xf numFmtId="0" fontId="15" fillId="0" borderId="19" xfId="18" applyFont="1" applyBorder="1" applyAlignment="1">
      <alignment horizontal="center" vertical="center"/>
    </xf>
    <xf numFmtId="0" fontId="15" fillId="0" borderId="20" xfId="18" applyFont="1" applyBorder="1" applyAlignment="1">
      <alignment horizontal="center" vertical="center"/>
    </xf>
    <xf numFmtId="0" fontId="15" fillId="0" borderId="60" xfId="18" applyFont="1" applyBorder="1" applyAlignment="1">
      <alignment horizontal="center" vertical="center"/>
    </xf>
    <xf numFmtId="0" fontId="15" fillId="0" borderId="63" xfId="18" applyFont="1" applyBorder="1" applyAlignment="1">
      <alignment horizontal="center" vertical="center"/>
    </xf>
    <xf numFmtId="0" fontId="15" fillId="0" borderId="62" xfId="18" applyFont="1" applyBorder="1" applyAlignment="1">
      <alignment horizontal="center" vertical="center"/>
    </xf>
    <xf numFmtId="0" fontId="15" fillId="0" borderId="64" xfId="18" applyFont="1" applyBorder="1" applyAlignment="1">
      <alignment horizontal="center" vertical="center"/>
    </xf>
    <xf numFmtId="0" fontId="15" fillId="0" borderId="37" xfId="0" applyFont="1" applyBorder="1"/>
    <xf numFmtId="0" fontId="15" fillId="0" borderId="38" xfId="0" applyFont="1" applyBorder="1"/>
    <xf numFmtId="0" fontId="15" fillId="0" borderId="39" xfId="0" applyFont="1" applyBorder="1"/>
    <xf numFmtId="0" fontId="20" fillId="0" borderId="15" xfId="0" applyFont="1" applyBorder="1" applyAlignment="1">
      <alignment horizontal="center"/>
    </xf>
    <xf numFmtId="0" fontId="15" fillId="0" borderId="16" xfId="0" applyFont="1" applyBorder="1" applyAlignment="1">
      <alignment horizontal="center"/>
    </xf>
    <xf numFmtId="0" fontId="15" fillId="0" borderId="39" xfId="0" applyFont="1" applyBorder="1" applyAlignment="1">
      <alignment horizontal="center"/>
    </xf>
    <xf numFmtId="9" fontId="15" fillId="0" borderId="16" xfId="0" applyNumberFormat="1" applyFont="1" applyBorder="1" applyAlignment="1">
      <alignment horizontal="center"/>
    </xf>
    <xf numFmtId="2" fontId="15" fillId="0" borderId="16" xfId="0" applyNumberFormat="1" applyFont="1" applyBorder="1" applyAlignment="1">
      <alignment horizontal="center"/>
    </xf>
    <xf numFmtId="2" fontId="15" fillId="0" borderId="39" xfId="0" applyNumberFormat="1" applyFont="1" applyBorder="1" applyAlignment="1">
      <alignment horizontal="center"/>
    </xf>
    <xf numFmtId="0" fontId="15" fillId="4" borderId="40" xfId="0" applyFont="1" applyFill="1" applyBorder="1" applyAlignment="1">
      <alignment horizontal="center" vertical="center"/>
    </xf>
    <xf numFmtId="0" fontId="15" fillId="4" borderId="41" xfId="0" applyFont="1" applyFill="1" applyBorder="1" applyAlignment="1">
      <alignment horizontal="center" vertical="center"/>
    </xf>
    <xf numFmtId="0" fontId="15" fillId="4" borderId="70" xfId="0" applyFont="1" applyFill="1" applyBorder="1" applyAlignment="1">
      <alignment horizontal="center" vertical="center"/>
    </xf>
    <xf numFmtId="0" fontId="14" fillId="0" borderId="65" xfId="0" applyFont="1" applyBorder="1" applyAlignment="1">
      <alignment horizontal="left" vertical="center"/>
    </xf>
    <xf numFmtId="0" fontId="14" fillId="0" borderId="53" xfId="0" applyFont="1" applyBorder="1" applyAlignment="1">
      <alignment horizontal="left" vertical="center"/>
    </xf>
    <xf numFmtId="0" fontId="14" fillId="0" borderId="55" xfId="0" applyFont="1" applyBorder="1" applyAlignment="1">
      <alignment horizontal="left" vertical="center"/>
    </xf>
    <xf numFmtId="0" fontId="14" fillId="0" borderId="45" xfId="0" applyFont="1" applyBorder="1" applyAlignment="1">
      <alignment horizontal="left" vertical="center"/>
    </xf>
    <xf numFmtId="0" fontId="14" fillId="0" borderId="0" xfId="0" applyFont="1" applyAlignment="1">
      <alignment horizontal="left" vertical="center"/>
    </xf>
    <xf numFmtId="0" fontId="14" fillId="0" borderId="67" xfId="0" applyFont="1" applyBorder="1" applyAlignment="1">
      <alignment horizontal="left" vertical="center"/>
    </xf>
    <xf numFmtId="0" fontId="14" fillId="0" borderId="30" xfId="0" applyFont="1" applyBorder="1" applyAlignment="1">
      <alignment horizontal="left" vertical="center"/>
    </xf>
    <xf numFmtId="0" fontId="14" fillId="0" borderId="8" xfId="0" applyFont="1" applyBorder="1" applyAlignment="1">
      <alignment horizontal="left" vertical="center"/>
    </xf>
    <xf numFmtId="0" fontId="14" fillId="0" borderId="66" xfId="0" applyFont="1" applyBorder="1" applyAlignment="1">
      <alignment horizontal="left" vertical="center"/>
    </xf>
    <xf numFmtId="0" fontId="14" fillId="4" borderId="34" xfId="0" applyFont="1" applyFill="1" applyBorder="1" applyAlignment="1">
      <alignment horizontal="center"/>
    </xf>
    <xf numFmtId="0" fontId="15" fillId="4" borderId="35" xfId="0" applyFont="1" applyFill="1" applyBorder="1" applyAlignment="1">
      <alignment horizontal="center"/>
    </xf>
    <xf numFmtId="0" fontId="15" fillId="4" borderId="36" xfId="0" applyFont="1" applyFill="1" applyBorder="1" applyAlignment="1">
      <alignment horizontal="center"/>
    </xf>
    <xf numFmtId="0" fontId="14" fillId="4" borderId="71" xfId="0" applyFont="1" applyFill="1" applyBorder="1" applyAlignment="1">
      <alignment horizontal="center"/>
    </xf>
    <xf numFmtId="0" fontId="14" fillId="4" borderId="12" xfId="0" applyFont="1" applyFill="1" applyBorder="1" applyAlignment="1">
      <alignment horizontal="center"/>
    </xf>
    <xf numFmtId="0" fontId="14" fillId="4" borderId="72" xfId="0" applyFont="1" applyFill="1" applyBorder="1" applyAlignment="1">
      <alignment horizontal="center"/>
    </xf>
    <xf numFmtId="0" fontId="14" fillId="4" borderId="36" xfId="0" applyFont="1" applyFill="1" applyBorder="1" applyAlignment="1">
      <alignment horizontal="center"/>
    </xf>
    <xf numFmtId="0" fontId="14" fillId="0" borderId="21" xfId="0" applyFont="1" applyBorder="1" applyAlignment="1">
      <alignment horizontal="right"/>
    </xf>
    <xf numFmtId="0" fontId="14" fillId="0" borderId="22" xfId="0" applyFont="1" applyBorder="1" applyAlignment="1">
      <alignment horizontal="right"/>
    </xf>
    <xf numFmtId="0" fontId="14" fillId="0" borderId="23" xfId="0" applyFont="1" applyBorder="1" applyAlignment="1">
      <alignment horizontal="right"/>
    </xf>
    <xf numFmtId="44" fontId="15" fillId="0" borderId="16" xfId="2" applyFont="1" applyBorder="1" applyAlignment="1">
      <alignment horizontal="center"/>
    </xf>
    <xf numFmtId="44" fontId="15" fillId="0" borderId="39" xfId="2" applyFont="1" applyBorder="1" applyAlignment="1">
      <alignment horizontal="center"/>
    </xf>
    <xf numFmtId="0" fontId="14" fillId="4" borderId="35" xfId="0" applyFont="1" applyFill="1" applyBorder="1" applyAlignment="1">
      <alignment horizontal="center"/>
    </xf>
    <xf numFmtId="0" fontId="15" fillId="0" borderId="40" xfId="0" applyFont="1" applyBorder="1"/>
    <xf numFmtId="0" fontId="15" fillId="0" borderId="41" xfId="0" applyFont="1" applyBorder="1"/>
    <xf numFmtId="44" fontId="15" fillId="0" borderId="47" xfId="2" applyFont="1" applyBorder="1" applyAlignment="1">
      <alignment horizontal="center"/>
    </xf>
    <xf numFmtId="44" fontId="15" fillId="0" borderId="42" xfId="2" applyFont="1" applyBorder="1" applyAlignment="1">
      <alignment horizontal="center"/>
    </xf>
    <xf numFmtId="0" fontId="15" fillId="0" borderId="37" xfId="0" applyFont="1" applyBorder="1" applyAlignment="1">
      <alignment horizontal="center"/>
    </xf>
    <xf numFmtId="0" fontId="15" fillId="0" borderId="38" xfId="0" applyFont="1" applyBorder="1" applyAlignment="1">
      <alignment horizontal="center"/>
    </xf>
    <xf numFmtId="0" fontId="14" fillId="4" borderId="21" xfId="0" applyFont="1" applyFill="1" applyBorder="1" applyAlignment="1">
      <alignment horizontal="right"/>
    </xf>
    <xf numFmtId="0" fontId="14" fillId="4" borderId="22" xfId="0" applyFont="1" applyFill="1" applyBorder="1" applyAlignment="1">
      <alignment horizontal="right"/>
    </xf>
    <xf numFmtId="0" fontId="14" fillId="4" borderId="23" xfId="0" applyFont="1" applyFill="1" applyBorder="1" applyAlignment="1">
      <alignment horizontal="right"/>
    </xf>
    <xf numFmtId="0" fontId="14" fillId="4" borderId="71" xfId="0" applyFont="1" applyFill="1" applyBorder="1" applyAlignment="1">
      <alignment horizontal="center" wrapText="1"/>
    </xf>
    <xf numFmtId="0" fontId="14" fillId="4" borderId="36" xfId="0" applyFont="1" applyFill="1" applyBorder="1" applyAlignment="1">
      <alignment horizontal="center" wrapText="1"/>
    </xf>
    <xf numFmtId="2" fontId="15" fillId="0" borderId="16" xfId="0" applyNumberFormat="1" applyFont="1" applyBorder="1" applyAlignment="1">
      <alignment horizontal="center" wrapText="1"/>
    </xf>
    <xf numFmtId="2" fontId="15" fillId="0" borderId="39" xfId="0" applyNumberFormat="1" applyFont="1" applyBorder="1" applyAlignment="1">
      <alignment horizontal="center" wrapText="1"/>
    </xf>
    <xf numFmtId="0" fontId="15" fillId="0" borderId="30" xfId="0" applyFont="1" applyBorder="1" applyAlignment="1">
      <alignment horizontal="left"/>
    </xf>
    <xf numFmtId="0" fontId="15" fillId="0" borderId="8" xfId="0" applyFont="1" applyBorder="1" applyAlignment="1">
      <alignment horizontal="left"/>
    </xf>
    <xf numFmtId="0" fontId="15" fillId="0" borderId="8" xfId="0" applyFont="1" applyBorder="1" applyAlignment="1">
      <alignment horizontal="right"/>
    </xf>
    <xf numFmtId="0" fontId="15" fillId="0" borderId="66" xfId="0" applyFont="1" applyBorder="1" applyAlignment="1">
      <alignment horizontal="right"/>
    </xf>
    <xf numFmtId="0" fontId="14" fillId="4" borderId="65" xfId="0" applyFont="1" applyFill="1" applyBorder="1" applyAlignment="1">
      <alignment horizontal="center"/>
    </xf>
    <xf numFmtId="0" fontId="14" fillId="4" borderId="53" xfId="0" applyFont="1" applyFill="1" applyBorder="1" applyAlignment="1">
      <alignment horizontal="center"/>
    </xf>
    <xf numFmtId="0" fontId="14" fillId="4" borderId="90" xfId="0" applyFont="1" applyFill="1" applyBorder="1" applyAlignment="1">
      <alignment horizontal="center"/>
    </xf>
    <xf numFmtId="0" fontId="51" fillId="0" borderId="93" xfId="0" applyFont="1" applyBorder="1" applyAlignment="1">
      <alignment horizontal="left"/>
    </xf>
    <xf numFmtId="0" fontId="51" fillId="0" borderId="88" xfId="0" applyFont="1" applyBorder="1" applyAlignment="1">
      <alignment horizontal="left"/>
    </xf>
    <xf numFmtId="0" fontId="51" fillId="0" borderId="95" xfId="0" applyFont="1" applyBorder="1" applyAlignment="1">
      <alignment horizontal="left"/>
    </xf>
    <xf numFmtId="0" fontId="51" fillId="0" borderId="89" xfId="0" applyFont="1" applyBorder="1" applyAlignment="1">
      <alignment horizontal="left"/>
    </xf>
    <xf numFmtId="0" fontId="51" fillId="0" borderId="97" xfId="0" applyFont="1" applyBorder="1" applyAlignment="1">
      <alignment horizontal="left"/>
    </xf>
    <xf numFmtId="0" fontId="51" fillId="0" borderId="98" xfId="0" applyFont="1" applyBorder="1" applyAlignment="1">
      <alignment horizontal="left"/>
    </xf>
    <xf numFmtId="0" fontId="15" fillId="0" borderId="37" xfId="19" applyFont="1" applyBorder="1"/>
    <xf numFmtId="0" fontId="15" fillId="0" borderId="38" xfId="19" applyFont="1" applyBorder="1"/>
    <xf numFmtId="0" fontId="15" fillId="0" borderId="39" xfId="19" applyFont="1" applyBorder="1"/>
    <xf numFmtId="0" fontId="15" fillId="0" borderId="42" xfId="0" applyFont="1" applyBorder="1"/>
    <xf numFmtId="0" fontId="15" fillId="0" borderId="16" xfId="19" applyFont="1" applyBorder="1"/>
    <xf numFmtId="0" fontId="15" fillId="4" borderId="40" xfId="0" applyFont="1" applyFill="1" applyBorder="1" applyAlignment="1">
      <alignment horizontal="center" vertical="center" wrapText="1"/>
    </xf>
    <xf numFmtId="0" fontId="15" fillId="4" borderId="41" xfId="0" applyFont="1" applyFill="1" applyBorder="1" applyAlignment="1">
      <alignment horizontal="center" vertical="center" wrapText="1"/>
    </xf>
    <xf numFmtId="0" fontId="15" fillId="4" borderId="70" xfId="0" applyFont="1" applyFill="1" applyBorder="1" applyAlignment="1">
      <alignment horizontal="center" vertical="center" wrapText="1"/>
    </xf>
    <xf numFmtId="2" fontId="15" fillId="0" borderId="16" xfId="19" applyNumberFormat="1" applyFont="1" applyBorder="1" applyAlignment="1">
      <alignment horizontal="center" wrapText="1"/>
    </xf>
    <xf numFmtId="2" fontId="15" fillId="0" borderId="39" xfId="19" applyNumberFormat="1" applyFont="1" applyBorder="1" applyAlignment="1">
      <alignment horizontal="center" wrapText="1"/>
    </xf>
    <xf numFmtId="0" fontId="15" fillId="0" borderId="15" xfId="19" applyFont="1" applyBorder="1"/>
    <xf numFmtId="9" fontId="15" fillId="0" borderId="16" xfId="19" applyNumberFormat="1" applyFont="1" applyBorder="1" applyAlignment="1">
      <alignment horizontal="center"/>
    </xf>
    <xf numFmtId="9" fontId="15" fillId="0" borderId="39" xfId="19" applyNumberFormat="1" applyFont="1" applyBorder="1" applyAlignment="1">
      <alignment horizontal="center"/>
    </xf>
    <xf numFmtId="0" fontId="15" fillId="0" borderId="40" xfId="19" applyFont="1" applyBorder="1"/>
    <xf numFmtId="0" fontId="15" fillId="0" borderId="41" xfId="19" applyFont="1" applyBorder="1"/>
    <xf numFmtId="0" fontId="15" fillId="0" borderId="42" xfId="19" applyFont="1" applyBorder="1"/>
    <xf numFmtId="0" fontId="15" fillId="0" borderId="40" xfId="0" applyFont="1" applyBorder="1" applyAlignment="1">
      <alignment horizontal="center"/>
    </xf>
    <xf numFmtId="0" fontId="15" fillId="0" borderId="41" xfId="0" applyFont="1" applyBorder="1" applyAlignment="1">
      <alignment horizontal="center"/>
    </xf>
    <xf numFmtId="0" fontId="15" fillId="0" borderId="42" xfId="0" applyFont="1" applyBorder="1" applyAlignment="1">
      <alignment horizontal="center"/>
    </xf>
    <xf numFmtId="2" fontId="15" fillId="0" borderId="47" xfId="0" applyNumberFormat="1" applyFont="1" applyBorder="1" applyAlignment="1">
      <alignment horizontal="center"/>
    </xf>
    <xf numFmtId="2" fontId="15" fillId="0" borderId="42" xfId="0" applyNumberFormat="1" applyFont="1" applyBorder="1" applyAlignment="1">
      <alignment horizontal="center"/>
    </xf>
    <xf numFmtId="0" fontId="14" fillId="4" borderId="113" xfId="0" applyFont="1" applyFill="1" applyBorder="1" applyAlignment="1">
      <alignment horizontal="center"/>
    </xf>
    <xf numFmtId="0" fontId="14" fillId="4" borderId="114" xfId="0" applyFont="1" applyFill="1" applyBorder="1" applyAlignment="1">
      <alignment horizontal="center"/>
    </xf>
    <xf numFmtId="0" fontId="14" fillId="4" borderId="115" xfId="0" applyFont="1" applyFill="1" applyBorder="1" applyAlignment="1">
      <alignment horizontal="center"/>
    </xf>
    <xf numFmtId="0" fontId="51" fillId="0" borderId="110" xfId="0" applyFont="1" applyBorder="1" applyAlignment="1">
      <alignment horizontal="left"/>
    </xf>
    <xf numFmtId="0" fontId="51" fillId="0" borderId="111" xfId="0" applyFont="1" applyBorder="1" applyAlignment="1">
      <alignment horizontal="left"/>
    </xf>
    <xf numFmtId="0" fontId="51" fillId="0" borderId="112" xfId="0" applyFont="1" applyBorder="1" applyAlignment="1">
      <alignment horizontal="left"/>
    </xf>
    <xf numFmtId="0" fontId="51" fillId="0" borderId="107" xfId="0" applyFont="1" applyBorder="1" applyAlignment="1">
      <alignment horizontal="left"/>
    </xf>
    <xf numFmtId="0" fontId="51" fillId="0" borderId="108" xfId="0" applyFont="1" applyBorder="1" applyAlignment="1">
      <alignment horizontal="left"/>
    </xf>
    <xf numFmtId="0" fontId="51" fillId="0" borderId="109" xfId="0" applyFont="1" applyBorder="1" applyAlignment="1">
      <alignment horizontal="left"/>
    </xf>
    <xf numFmtId="0" fontId="51" fillId="0" borderId="104" xfId="0" applyFont="1" applyBorder="1" applyAlignment="1">
      <alignment horizontal="left"/>
    </xf>
    <xf numFmtId="0" fontId="51" fillId="0" borderId="105" xfId="0" applyFont="1" applyBorder="1" applyAlignment="1">
      <alignment horizontal="left"/>
    </xf>
    <xf numFmtId="0" fontId="51" fillId="0" borderId="106" xfId="0" applyFont="1" applyBorder="1" applyAlignment="1">
      <alignment horizontal="left"/>
    </xf>
    <xf numFmtId="0" fontId="20" fillId="0" borderId="16" xfId="0" applyFont="1" applyBorder="1" applyAlignment="1">
      <alignment horizontal="center"/>
    </xf>
    <xf numFmtId="0" fontId="20" fillId="0" borderId="39" xfId="0" applyFont="1" applyBorder="1" applyAlignment="1">
      <alignment horizontal="center"/>
    </xf>
    <xf numFmtId="9" fontId="15" fillId="0" borderId="39" xfId="0" applyNumberFormat="1" applyFont="1" applyBorder="1" applyAlignment="1">
      <alignment horizontal="center"/>
    </xf>
    <xf numFmtId="0" fontId="14" fillId="0" borderId="116" xfId="0" applyFont="1" applyBorder="1" applyAlignment="1" applyProtection="1">
      <alignment horizontal="center"/>
      <protection locked="0"/>
    </xf>
    <xf numFmtId="0" fontId="14" fillId="0" borderId="117" xfId="0" applyFont="1" applyBorder="1" applyAlignment="1" applyProtection="1">
      <alignment horizontal="center"/>
      <protection locked="0"/>
    </xf>
    <xf numFmtId="0" fontId="14" fillId="0" borderId="118" xfId="0" applyFont="1" applyBorder="1" applyAlignment="1" applyProtection="1">
      <alignment horizontal="center"/>
      <protection locked="0"/>
    </xf>
    <xf numFmtId="0" fontId="20" fillId="0" borderId="47" xfId="0" applyFont="1" applyBorder="1" applyAlignment="1">
      <alignment horizontal="center"/>
    </xf>
    <xf numFmtId="0" fontId="20" fillId="0" borderId="42" xfId="0" applyFont="1" applyBorder="1" applyAlignment="1">
      <alignment horizontal="center"/>
    </xf>
    <xf numFmtId="0" fontId="15" fillId="0" borderId="47" xfId="0" applyFont="1" applyBorder="1" applyAlignment="1">
      <alignment horizontal="center"/>
    </xf>
    <xf numFmtId="0" fontId="15" fillId="0" borderId="37" xfId="0" applyFont="1" applyBorder="1" applyAlignment="1">
      <alignment wrapText="1"/>
    </xf>
    <xf numFmtId="0" fontId="15" fillId="0" borderId="38" xfId="0" applyFont="1" applyBorder="1" applyAlignment="1">
      <alignment wrapText="1"/>
    </xf>
    <xf numFmtId="0" fontId="15" fillId="0" borderId="39" xfId="0" applyFont="1" applyBorder="1" applyAlignment="1">
      <alignment wrapText="1"/>
    </xf>
    <xf numFmtId="0" fontId="15" fillId="0" borderId="37" xfId="10766" applyFont="1" applyBorder="1"/>
    <xf numFmtId="0" fontId="15" fillId="0" borderId="38" xfId="10766" applyFont="1" applyBorder="1"/>
    <xf numFmtId="0" fontId="15" fillId="0" borderId="39" xfId="10766" applyFont="1" applyBorder="1"/>
    <xf numFmtId="0" fontId="15" fillId="0" borderId="37" xfId="10766" applyFont="1" applyBorder="1" applyAlignment="1">
      <alignment vertical="top" wrapText="1"/>
    </xf>
    <xf numFmtId="0" fontId="15" fillId="0" borderId="38" xfId="10766" applyFont="1" applyBorder="1" applyAlignment="1">
      <alignment vertical="top" wrapText="1"/>
    </xf>
    <xf numFmtId="0" fontId="15" fillId="0" borderId="39" xfId="10766" applyFont="1" applyBorder="1" applyAlignment="1">
      <alignment vertical="top" wrapText="1"/>
    </xf>
    <xf numFmtId="0" fontId="15" fillId="0" borderId="37" xfId="19" applyFont="1" applyBorder="1" applyAlignment="1">
      <alignment wrapText="1"/>
    </xf>
    <xf numFmtId="0" fontId="28" fillId="0" borderId="21" xfId="0" applyFont="1" applyBorder="1" applyAlignment="1">
      <alignment horizontal="center"/>
    </xf>
    <xf numFmtId="0" fontId="28" fillId="0" borderId="22" xfId="0" applyFont="1" applyBorder="1" applyAlignment="1">
      <alignment horizontal="center"/>
    </xf>
    <xf numFmtId="0" fontId="28" fillId="0" borderId="23" xfId="0" applyFont="1" applyBorder="1" applyAlignment="1">
      <alignment horizontal="center"/>
    </xf>
    <xf numFmtId="0" fontId="28" fillId="0" borderId="74" xfId="0" applyFont="1" applyBorder="1" applyAlignment="1">
      <alignment horizontal="center"/>
    </xf>
    <xf numFmtId="0" fontId="18" fillId="0" borderId="74" xfId="0" applyFont="1" applyBorder="1" applyAlignment="1">
      <alignment horizontal="center" vertical="center" wrapText="1"/>
    </xf>
    <xf numFmtId="0" fontId="28" fillId="0" borderId="74" xfId="0" applyFont="1" applyBorder="1" applyAlignment="1">
      <alignment horizontal="center" vertical="center"/>
    </xf>
    <xf numFmtId="0" fontId="28" fillId="11" borderId="21" xfId="0" applyFont="1" applyFill="1" applyBorder="1" applyAlignment="1">
      <alignment horizontal="center"/>
    </xf>
    <xf numFmtId="0" fontId="28" fillId="11" borderId="22" xfId="0" applyFont="1" applyFill="1" applyBorder="1" applyAlignment="1">
      <alignment horizontal="center"/>
    </xf>
    <xf numFmtId="0" fontId="28" fillId="11" borderId="23" xfId="0" applyFont="1" applyFill="1" applyBorder="1" applyAlignment="1">
      <alignment horizontal="center"/>
    </xf>
    <xf numFmtId="0" fontId="28" fillId="0" borderId="21" xfId="0" applyFont="1" applyBorder="1" applyAlignment="1">
      <alignment horizontal="center" vertical="center"/>
    </xf>
    <xf numFmtId="0" fontId="28" fillId="0" borderId="22" xfId="0" applyFont="1" applyBorder="1" applyAlignment="1">
      <alignment horizontal="center" vertical="center"/>
    </xf>
    <xf numFmtId="0" fontId="28" fillId="0" borderId="23" xfId="0" applyFont="1" applyBorder="1" applyAlignment="1">
      <alignment horizontal="center" vertical="center"/>
    </xf>
    <xf numFmtId="0" fontId="18" fillId="0" borderId="21" xfId="0" applyFont="1" applyBorder="1" applyAlignment="1">
      <alignment horizontal="center" vertical="center"/>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51" fillId="0" borderId="74" xfId="5" applyFont="1" applyBorder="1"/>
    <xf numFmtId="44" fontId="1" fillId="0" borderId="21" xfId="10761" applyFont="1" applyFill="1" applyBorder="1" applyAlignment="1">
      <alignment vertical="center"/>
    </xf>
    <xf numFmtId="44" fontId="1" fillId="0" borderId="23" xfId="10761" applyFont="1" applyFill="1" applyBorder="1" applyAlignment="1">
      <alignment vertical="center"/>
    </xf>
    <xf numFmtId="2" fontId="50" fillId="10" borderId="74" xfId="5" applyNumberFormat="1" applyFont="1" applyFill="1" applyBorder="1" applyAlignment="1">
      <alignment horizontal="center" vertical="center"/>
    </xf>
    <xf numFmtId="2" fontId="6" fillId="11" borderId="74" xfId="5" applyNumberFormat="1" applyFont="1" applyFill="1" applyBorder="1" applyAlignment="1">
      <alignment horizontal="center" vertical="center"/>
    </xf>
    <xf numFmtId="0" fontId="6" fillId="11" borderId="74" xfId="5"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wrapText="1"/>
    </xf>
  </cellXfs>
  <cellStyles count="12661">
    <cellStyle name="20% - Énfasis1 2" xfId="31" xr:uid="{50BD3EF5-C1EF-4C36-9EF4-1F4066E513C3}"/>
    <cellStyle name="20% - Énfasis1 3" xfId="156" xr:uid="{8178B5BE-E686-40B2-8477-3887E4DAAFC8}"/>
    <cellStyle name="20% - Énfasis2 2" xfId="32" xr:uid="{73B3EA1B-9016-4D87-9CF1-2FCBEE5ED714}"/>
    <cellStyle name="20% - Énfasis2 3" xfId="157" xr:uid="{ACE523BB-B655-458D-AA29-A96D16BF55F6}"/>
    <cellStyle name="20% - Énfasis3 2" xfId="33" xr:uid="{15675B90-2D64-4717-AC5D-BC042A4A25B2}"/>
    <cellStyle name="20% - Énfasis3 3" xfId="158" xr:uid="{86714390-ABAA-4875-A98C-BBC9BDC322B3}"/>
    <cellStyle name="20% - Énfasis4 2" xfId="34" xr:uid="{955674BF-FBC8-4391-BB18-6BEEFAB97391}"/>
    <cellStyle name="20% - Énfasis4 3" xfId="159" xr:uid="{669234F2-9A75-4206-9F9E-E12928C7C28B}"/>
    <cellStyle name="20% - Énfasis5 2" xfId="35" xr:uid="{B26E3CE1-D176-4D7F-85C3-B9AD2DAD61F2}"/>
    <cellStyle name="20% - Énfasis5 3" xfId="160" xr:uid="{6CECB81D-A74C-4D1B-AB5C-4F7140CD7DED}"/>
    <cellStyle name="20% - Énfasis6 2" xfId="36" xr:uid="{89802756-B7FE-49F0-B3EF-AD1A0D094702}"/>
    <cellStyle name="20% - Énfasis6 3" xfId="161" xr:uid="{B91510DA-4FC8-4624-B2C0-10011F42C539}"/>
    <cellStyle name="40% - Énfasis1 2" xfId="37" xr:uid="{B606048E-8260-4A70-BFBE-6EF208A3C251}"/>
    <cellStyle name="40% - Énfasis1 2 2" xfId="622" xr:uid="{B038D073-941E-453B-85A3-0A9969C0A743}"/>
    <cellStyle name="40% - Énfasis1 2 2 2" xfId="11843" xr:uid="{B262F5A8-137E-4A91-89BF-EEAA37DFBBBD}"/>
    <cellStyle name="40% - Énfasis1 2 2 3" xfId="12229" xr:uid="{98D680FB-E9BD-4BB6-A8FE-BF38FE7E891C}"/>
    <cellStyle name="40% - Énfasis1 2 2 4" xfId="12616" xr:uid="{A0D3606D-F37C-46CC-8E53-F017FAA8A56B}"/>
    <cellStyle name="40% - Énfasis1 2 2 5" xfId="11126" xr:uid="{5F435B8D-D7BC-49BC-B8BE-CE422F0973E2}"/>
    <cellStyle name="40% - Énfasis1 3" xfId="162" xr:uid="{99910E02-B30B-4848-8E97-A2105A8ED528}"/>
    <cellStyle name="40% - Énfasis1 3 2" xfId="633" xr:uid="{65C0FDEA-F1D7-4E37-939B-4026B3B63471}"/>
    <cellStyle name="40% - Énfasis1 3 2 2" xfId="11853" xr:uid="{352D30D0-BB48-4FCA-9176-8BEC1EB0369B}"/>
    <cellStyle name="40% - Énfasis1 3 2 3" xfId="12239" xr:uid="{E29DFD68-5F97-45A5-86FC-7AECA121BAF6}"/>
    <cellStyle name="40% - Énfasis1 3 2 4" xfId="12626" xr:uid="{E12187EC-D91C-4C42-AE86-26EF24E67633}"/>
    <cellStyle name="40% - Énfasis1 3 2 5" xfId="11136" xr:uid="{E49947D9-55AB-470F-BDEA-B6230B4633A2}"/>
    <cellStyle name="40% - Énfasis2 2" xfId="38" xr:uid="{560E37ED-C58F-4D32-85BC-96A686EAE042}"/>
    <cellStyle name="40% - Énfasis2 3" xfId="163" xr:uid="{B91361C0-B046-4FF6-BE7C-54FC4B0E8187}"/>
    <cellStyle name="40% - Énfasis3 2" xfId="39" xr:uid="{92CE4F95-2902-427F-9D95-7B093F737EC0}"/>
    <cellStyle name="40% - Énfasis3 3" xfId="164" xr:uid="{888E0A93-6C10-461C-A035-7CC7C6631213}"/>
    <cellStyle name="40% - Énfasis4 2" xfId="40" xr:uid="{B425B3EE-79D8-4429-9377-884EC5984225}"/>
    <cellStyle name="40% - Énfasis4 3" xfId="165" xr:uid="{7C7D9EF1-B87F-4962-888A-98177B17FE20}"/>
    <cellStyle name="40% - Énfasis5 2" xfId="41" xr:uid="{DE6D28F0-069C-4EB1-AE01-55EF8E6DB4C6}"/>
    <cellStyle name="40% - Énfasis5 3" xfId="166" xr:uid="{9BB6B940-7666-4BBD-96DF-CFF78B2545DB}"/>
    <cellStyle name="40% - Énfasis6 2" xfId="42" xr:uid="{493CD2CD-27B6-421D-82F2-D38174EAF738}"/>
    <cellStyle name="40% - Énfasis6 3" xfId="167" xr:uid="{897786B2-B905-4D73-9F1B-0E25C089B228}"/>
    <cellStyle name="60% - Énfasis1 2" xfId="43" xr:uid="{0F5F6BF7-7E97-4524-B9CD-3C92A8318BB2}"/>
    <cellStyle name="60% - Énfasis1 3" xfId="168" xr:uid="{20A26068-5FA3-416D-A9E7-9DF99471149A}"/>
    <cellStyle name="60% - Énfasis2 2" xfId="44" xr:uid="{050569DF-0D1A-439C-A02F-F2ADBC1CE33D}"/>
    <cellStyle name="60% - Énfasis2 3" xfId="169" xr:uid="{0926D5F9-5333-4BBF-AFB2-91DAD1F39C5B}"/>
    <cellStyle name="60% - Énfasis3 2" xfId="45" xr:uid="{78DCF916-662E-4748-BDE7-512A66EDF59D}"/>
    <cellStyle name="60% - Énfasis3 3" xfId="170" xr:uid="{6CBF3FE2-F7B3-4A99-8A5B-3D6F9540B1AE}"/>
    <cellStyle name="60% - Énfasis4 2" xfId="46" xr:uid="{8DC44AD2-6031-434C-9E0F-725A08674456}"/>
    <cellStyle name="60% - Énfasis4 3" xfId="171" xr:uid="{9B6D4369-FF62-4F8A-B3AD-620ECF1CAE4D}"/>
    <cellStyle name="60% - Énfasis5 2" xfId="47" xr:uid="{F3742D0E-B283-4023-9D6E-5BD8D5379882}"/>
    <cellStyle name="60% - Énfasis5 3" xfId="172" xr:uid="{451EDCE2-5915-40C2-BE4E-8C01CC6496B3}"/>
    <cellStyle name="60% - Énfasis6 2" xfId="48" xr:uid="{F0964530-1813-4047-A0CA-35B5BC5059A6}"/>
    <cellStyle name="60% - Énfasis6 3" xfId="173" xr:uid="{ABE594EB-CABB-4AA7-BD33-81C1E038807D}"/>
    <cellStyle name="Buena 2" xfId="49" xr:uid="{52A73395-A4FD-40A8-AED7-1226A02064BA}"/>
    <cellStyle name="Buena 3" xfId="174" xr:uid="{F6008349-55FA-49C3-8DC3-62324D2BF860}"/>
    <cellStyle name="Cálculo 2" xfId="50" xr:uid="{D0FD78A1-5646-45D6-B682-997BC2FBD8D8}"/>
    <cellStyle name="Cálculo 2 10" xfId="8231" xr:uid="{7BBF3FBA-F002-48E8-A2CD-CD4FE7AFED9F}"/>
    <cellStyle name="Cálculo 2 11" xfId="7893" xr:uid="{7A8429CE-59C5-48EC-AA8B-44BD2604B686}"/>
    <cellStyle name="Cálculo 2 12" xfId="8166" xr:uid="{0E736FE0-818E-4AA8-ABCD-20994309929D}"/>
    <cellStyle name="Cálculo 2 13" xfId="8316" xr:uid="{591B146B-D461-444D-9990-7BF5ACE7EF09}"/>
    <cellStyle name="Cálculo 2 14" xfId="8408" xr:uid="{11338B50-AD27-4408-98A3-D90E9CACBD3F}"/>
    <cellStyle name="Cálculo 2 2" xfId="962" xr:uid="{6AF93029-CB2D-425E-B65C-7AF4DCC590DF}"/>
    <cellStyle name="Cálculo 2 2 10" xfId="7731" xr:uid="{FC8AB0AD-056A-4C2D-833A-4186F2ED41C0}"/>
    <cellStyle name="Cálculo 2 2 11" xfId="7843" xr:uid="{3909924C-4681-4981-B342-CA919F5841AB}"/>
    <cellStyle name="Cálculo 2 2 12" xfId="7707" xr:uid="{CE73F52C-2AB4-4A41-B804-D813ED8BBBC8}"/>
    <cellStyle name="Cálculo 2 2 13" xfId="7556" xr:uid="{DE2102E6-9401-477C-893B-BC31E8CDD0EC}"/>
    <cellStyle name="Cálculo 2 2 14" xfId="7598" xr:uid="{23EFF9BB-3EBE-4FF0-9DB7-1E56033BE0E1}"/>
    <cellStyle name="Cálculo 2 2 15" xfId="5087" xr:uid="{6B243C5B-3A07-445D-BC15-0D0C96285DB5}"/>
    <cellStyle name="Cálculo 2 2 16" xfId="7710" xr:uid="{DCD75F9C-78D4-4979-8E0E-6DEB05C2ADB6}"/>
    <cellStyle name="Cálculo 2 2 17" xfId="7934" xr:uid="{E39FD233-69A2-46CC-971F-C299DD39EF7B}"/>
    <cellStyle name="Cálculo 2 2 18" xfId="5077" xr:uid="{4EC02022-31B7-4EDF-91BC-AB42B9AA9434}"/>
    <cellStyle name="Cálculo 2 2 19" xfId="8259" xr:uid="{5D0AC8AA-C6BD-4C57-ABF9-AC4AF9E56DB0}"/>
    <cellStyle name="Cálculo 2 2 2" xfId="1541" xr:uid="{86864765-B730-4CD8-B49C-DFF05FF79EF6}"/>
    <cellStyle name="Cálculo 2 2 2 10" xfId="7880" xr:uid="{282CD8F5-468F-48B3-AE14-8EA07B60B291}"/>
    <cellStyle name="Cálculo 2 2 2 11" xfId="8035" xr:uid="{94E725D5-DACF-4C07-A5F0-056CF5CB1AC2}"/>
    <cellStyle name="Cálculo 2 2 2 12" xfId="8069" xr:uid="{88BEFAAA-436E-4070-8EC3-F7FA837E86E0}"/>
    <cellStyle name="Cálculo 2 2 2 13" xfId="8119" xr:uid="{AF988E4A-F3AB-49F5-9F95-58AD79EDCF53}"/>
    <cellStyle name="Cálculo 2 2 2 14" xfId="8190" xr:uid="{089F6B30-5F7E-46EC-8629-35D2C4C3CF5C}"/>
    <cellStyle name="Cálculo 2 2 2 15" xfId="7936" xr:uid="{C9296CC8-3B8C-4EC2-9CBE-9CCA9D777F48}"/>
    <cellStyle name="Cálculo 2 2 2 16" xfId="8356" xr:uid="{93E8152F-CF0F-4A96-A7E6-78A7614A13A8}"/>
    <cellStyle name="Cálculo 2 2 2 17" xfId="8148" xr:uid="{1CACB1CE-F5F7-41D8-A15C-47351ECD429E}"/>
    <cellStyle name="Cálculo 2 2 2 18" xfId="7754" xr:uid="{106CDD4C-0C37-412B-B483-9F44814E4B1D}"/>
    <cellStyle name="Cálculo 2 2 2 19" xfId="7513" xr:uid="{F046472E-2BFC-48F3-8FD0-17664D4AD498}"/>
    <cellStyle name="Cálculo 2 2 2 2" xfId="2709" xr:uid="{6538E17A-F6C5-4AA6-81AA-35C6E70BFCFD}"/>
    <cellStyle name="Cálculo 2 2 2 2 10" xfId="8306" xr:uid="{51D8927A-0295-45B4-B3DA-CE97785EF425}"/>
    <cellStyle name="Cálculo 2 2 2 2 11" xfId="8329" xr:uid="{B02CDCDA-350E-494A-A398-F42B4718362B}"/>
    <cellStyle name="Cálculo 2 2 2 2 12" xfId="8340" xr:uid="{D4153B68-19DA-42D0-88B6-9FFE7ACDA646}"/>
    <cellStyle name="Cálculo 2 2 2 2 13" xfId="8353" xr:uid="{017DEEB2-D673-43DD-A67A-3F8C2AA03DF0}"/>
    <cellStyle name="Cálculo 2 2 2 2 14" xfId="8365" xr:uid="{0C7498AD-56A4-440A-B89B-F11D7735E233}"/>
    <cellStyle name="Cálculo 2 2 2 2 15" xfId="8377" xr:uid="{EBD31DA7-A3DD-4B41-A341-AA45BB03C5A0}"/>
    <cellStyle name="Cálculo 2 2 2 2 16" xfId="8389" xr:uid="{C4EE2A28-21CC-4F00-85B8-8079644D9E8C}"/>
    <cellStyle name="Cálculo 2 2 2 2 17" xfId="8399" xr:uid="{C80EA2B0-B5A9-4CE5-90A3-80B7A877519F}"/>
    <cellStyle name="Cálculo 2 2 2 2 18" xfId="8406" xr:uid="{824772D8-6B04-497E-8C1D-528E63F09EE0}"/>
    <cellStyle name="Cálculo 2 2 2 2 19" xfId="10751" xr:uid="{99A76E61-D3F8-44FD-AEA7-BD0F0CC89C1E}"/>
    <cellStyle name="Cálculo 2 2 2 2 2" xfId="5045" xr:uid="{BC035039-4867-46D3-9DB3-FEC698C32E24}"/>
    <cellStyle name="Cálculo 2 2 2 2 3" xfId="7472" xr:uid="{22309903-20BB-4C0C-9DC3-AB3385A0A8C3}"/>
    <cellStyle name="Cálculo 2 2 2 2 4" xfId="8181" xr:uid="{9A31C571-6E5C-4B23-B531-28E6E925E888}"/>
    <cellStyle name="Cálculo 2 2 2 2 5" xfId="8206" xr:uid="{EA73BF29-49CB-4495-A775-864244A4CB85}"/>
    <cellStyle name="Cálculo 2 2 2 2 6" xfId="8225" xr:uid="{FF588E14-C677-4F89-8143-E128BFF2EE6A}"/>
    <cellStyle name="Cálculo 2 2 2 2 7" xfId="8241" xr:uid="{5CA1EB0F-2E00-4325-BD47-F428811258DD}"/>
    <cellStyle name="Cálculo 2 2 2 2 8" xfId="8266" xr:uid="{A1D84F7D-3E21-4557-B784-F6E9A19AB09D}"/>
    <cellStyle name="Cálculo 2 2 2 2 9" xfId="8287" xr:uid="{7ADDF8A2-E1D0-4969-BF24-A9908ED23E0F}"/>
    <cellStyle name="Cálculo 2 2 2 20" xfId="9583" xr:uid="{9D5910C4-85F0-4E27-875B-9F9D91AC905A}"/>
    <cellStyle name="Cálculo 2 2 2 3" xfId="3877" xr:uid="{D0018298-9CD1-40D0-8209-DDE2C1EDEEA4}"/>
    <cellStyle name="Cálculo 2 2 2 4" xfId="6304" xr:uid="{EE487E5D-228E-45C7-81AA-37998ABC33D9}"/>
    <cellStyle name="Cálculo 2 2 2 5" xfId="7826" xr:uid="{19487445-43BB-4D98-AFCF-DB3F02C76671}"/>
    <cellStyle name="Cálculo 2 2 2 6" xfId="8055" xr:uid="{C76A1249-A140-4A4E-8F17-4BA2847DD07C}"/>
    <cellStyle name="Cálculo 2 2 2 7" xfId="8007" xr:uid="{AFE40C8F-B58D-4C89-840F-65286D8D0D04}"/>
    <cellStyle name="Cálculo 2 2 2 8" xfId="7708" xr:uid="{4585B396-602D-48A0-AAD9-5870CB1E89D1}"/>
    <cellStyle name="Cálculo 2 2 2 9" xfId="8036" xr:uid="{3B2153A2-C9A7-4238-BD55-3C3C734496E0}"/>
    <cellStyle name="Cálculo 2 2 20" xfId="8380" xr:uid="{B235F690-8038-41D2-86A3-6FBCB8516BB3}"/>
    <cellStyle name="Cálculo 2 2 21" xfId="9004" xr:uid="{147D0335-5DC4-46E5-B587-BF8C8BE744B0}"/>
    <cellStyle name="Cálculo 2 2 3" xfId="2130" xr:uid="{488A06E2-901A-4AA9-977D-8B386EDF8E41}"/>
    <cellStyle name="Cálculo 2 2 3 10" xfId="7927" xr:uid="{BCB183A2-D781-4E5F-BD5D-E697491CCC58}"/>
    <cellStyle name="Cálculo 2 2 3 11" xfId="7946" xr:uid="{DF02659E-3592-420D-9660-888D06CBE34A}"/>
    <cellStyle name="Cálculo 2 2 3 12" xfId="7501" xr:uid="{8AEA89EB-C08F-4F62-A35B-29F3195A87AD}"/>
    <cellStyle name="Cálculo 2 2 3 13" xfId="7813" xr:uid="{BF6C394B-817D-4F41-AB2E-25C387496123}"/>
    <cellStyle name="Cálculo 2 2 3 14" xfId="5319" xr:uid="{B90478E3-D705-4F11-9D89-9CA5877FF760}"/>
    <cellStyle name="Cálculo 2 2 3 15" xfId="8059" xr:uid="{F9234E45-68F8-4DA2-A0B3-D691760875BD}"/>
    <cellStyle name="Cálculo 2 2 3 16" xfId="7854" xr:uid="{A494CA63-377A-4526-BCAB-8E37C44A9921}"/>
    <cellStyle name="Cálculo 2 2 3 17" xfId="7943" xr:uid="{A73090EB-EF5C-4866-8623-5913B406273A}"/>
    <cellStyle name="Cálculo 2 2 3 18" xfId="8061" xr:uid="{71519D30-B2C8-4B92-9CC4-6B99C684AA6B}"/>
    <cellStyle name="Cálculo 2 2 3 19" xfId="10172" xr:uid="{0364C70A-36D9-47B7-9BB5-34F830F52B2E}"/>
    <cellStyle name="Cálculo 2 2 3 2" xfId="4466" xr:uid="{85374378-9758-406F-805E-D833E5097FA6}"/>
    <cellStyle name="Cálculo 2 2 3 3" xfId="6893" xr:uid="{B92F3B2E-6F6D-419C-9BC9-6701A4758690}"/>
    <cellStyle name="Cálculo 2 2 3 4" xfId="8002" xr:uid="{7486CE61-7979-4693-B1DB-1826707B4DDC}"/>
    <cellStyle name="Cálculo 2 2 3 5" xfId="7942" xr:uid="{E537B49C-103D-46E6-8AE6-9BCC8A4EA869}"/>
    <cellStyle name="Cálculo 2 2 3 6" xfId="8131" xr:uid="{3825885A-BB81-4628-AB94-87AFAE463349}"/>
    <cellStyle name="Cálculo 2 2 3 7" xfId="7939" xr:uid="{0437F5CE-2114-40B0-831C-E32D740D29FF}"/>
    <cellStyle name="Cálculo 2 2 3 8" xfId="8022" xr:uid="{B4FB9931-3B37-4C1C-AC9B-2CBC7F1D5F6E}"/>
    <cellStyle name="Cálculo 2 2 3 9" xfId="7993" xr:uid="{57045556-5D70-4D7F-946A-F5CF61355881}"/>
    <cellStyle name="Cálculo 2 2 4" xfId="3298" xr:uid="{6FDA1FE3-A1F2-4272-8CCE-915F9B700A6E}"/>
    <cellStyle name="Cálculo 2 2 5" xfId="5725" xr:uid="{68BA9035-351D-42D2-B74B-E54DDD0FCEF7}"/>
    <cellStyle name="Cálculo 2 2 6" xfId="7661" xr:uid="{8051D418-0EAB-4F22-97A8-9EAD4138B595}"/>
    <cellStyle name="Cálculo 2 2 7" xfId="8019" xr:uid="{095DE9EF-FBC8-45A6-8357-5F72E7C28A19}"/>
    <cellStyle name="Cálculo 2 2 8" xfId="7758" xr:uid="{34F1CAF4-42BA-452D-8362-9EF261DB6ABE}"/>
    <cellStyle name="Cálculo 2 2 9" xfId="7580" xr:uid="{C3F287D1-9C36-46E7-BF71-39727FCA8FEB}"/>
    <cellStyle name="Cálculo 2 3" xfId="662" xr:uid="{E0EF16D9-6CCB-4408-A557-4D5B67BC1814}"/>
    <cellStyle name="Cálculo 2 3 10" xfId="7536" xr:uid="{B4356D45-3FF1-4284-8CE6-9746CF2B9F4A}"/>
    <cellStyle name="Cálculo 2 3 11" xfId="7841" xr:uid="{419127E0-82E7-428C-B605-84956956A2D1}"/>
    <cellStyle name="Cálculo 2 3 12" xfId="7740" xr:uid="{A8FE4C69-6082-4A30-B6F8-6432517B9C1E}"/>
    <cellStyle name="Cálculo 2 3 13" xfId="7572" xr:uid="{F7C384C2-AE8E-4802-A436-9BE288880BDF}"/>
    <cellStyle name="Cálculo 2 3 14" xfId="7733" xr:uid="{73A58BB5-248B-4CFA-8C4A-58D390D31D88}"/>
    <cellStyle name="Cálculo 2 3 15" xfId="7762" xr:uid="{EFD4FA3F-8335-4973-8DFA-3FBE757163DE}"/>
    <cellStyle name="Cálculo 2 3 16" xfId="8110" xr:uid="{CC835F49-64D5-4C82-BAC4-FEFC7A18AFDB}"/>
    <cellStyle name="Cálculo 2 3 17" xfId="8062" xr:uid="{CAE8CF73-28E5-42D9-AC26-B337CA5C9350}"/>
    <cellStyle name="Cálculo 2 3 18" xfId="8018" xr:uid="{DD624942-79AA-4797-9AA6-EF1D1F924DF7}"/>
    <cellStyle name="Cálculo 2 3 19" xfId="7967" xr:uid="{9D5D8BEA-D1B5-4B23-B838-171FD6A075C0}"/>
    <cellStyle name="Cálculo 2 3 2" xfId="1832" xr:uid="{32994E2D-995B-46DA-A219-08CE28FCAEA9}"/>
    <cellStyle name="Cálculo 2 3 2 10" xfId="7554" xr:uid="{B4B582FE-4946-4315-9578-B710D21D9BFE}"/>
    <cellStyle name="Cálculo 2 3 2 11" xfId="8254" xr:uid="{A55E9029-5E15-4A48-9DDB-CCE4998FE078}"/>
    <cellStyle name="Cálculo 2 3 2 12" xfId="8151" xr:uid="{5F3A3EC6-F91F-493F-B08A-478B81516E37}"/>
    <cellStyle name="Cálculo 2 3 2 13" xfId="7583" xr:uid="{1CFCD12D-74A6-426F-8DC7-245BCB73E06A}"/>
    <cellStyle name="Cálculo 2 3 2 14" xfId="7493" xr:uid="{560FEBB4-1382-4C8A-81AE-E0002366F011}"/>
    <cellStyle name="Cálculo 2 3 2 15" xfId="7500" xr:uid="{74829FB3-7D8C-4075-AECA-9D1C6DFFFD67}"/>
    <cellStyle name="Cálculo 2 3 2 16" xfId="7987" xr:uid="{8B266781-658C-4713-BDD1-6D535BB1ADB7}"/>
    <cellStyle name="Cálculo 2 3 2 17" xfId="7770" xr:uid="{2EB08C8C-9841-47EE-9B2B-0078E9C84754}"/>
    <cellStyle name="Cálculo 2 3 2 18" xfId="8288" xr:uid="{DD5CE414-F5B3-482E-89F0-2FB44C252583}"/>
    <cellStyle name="Cálculo 2 3 2 19" xfId="9874" xr:uid="{F9D6BEFC-9748-4BDA-A7BF-6100EF74363E}"/>
    <cellStyle name="Cálculo 2 3 2 2" xfId="4168" xr:uid="{6872A310-11D1-4E7B-9114-6FD3F2FEAB72}"/>
    <cellStyle name="Cálculo 2 3 2 3" xfId="6595" xr:uid="{F35225A8-4B19-4E44-ADA4-C682CB637D3C}"/>
    <cellStyle name="Cálculo 2 3 2 4" xfId="7902" xr:uid="{689E3B98-93C7-41A8-BFAA-C45D79DB9053}"/>
    <cellStyle name="Cálculo 2 3 2 5" xfId="8006" xr:uid="{9F156E82-378F-407A-9247-55B91BC63D63}"/>
    <cellStyle name="Cálculo 2 3 2 6" xfId="7768" xr:uid="{D5FAC90D-271D-411F-A28A-7FA1931C3CBD}"/>
    <cellStyle name="Cálculo 2 3 2 7" xfId="8189" xr:uid="{2E6DF4AB-4B68-45C0-AA02-D56F1CCB4D0C}"/>
    <cellStyle name="Cálculo 2 3 2 8" xfId="7929" xr:uid="{44006825-DBEA-4809-B548-AEB6CB761D54}"/>
    <cellStyle name="Cálculo 2 3 2 9" xfId="5388" xr:uid="{FFE1B096-DD42-4610-BC49-C5B665486F4C}"/>
    <cellStyle name="Cálculo 2 3 20" xfId="8706" xr:uid="{65C71416-2D7F-4C7B-BFBB-31C45782880A}"/>
    <cellStyle name="Cálculo 2 3 3" xfId="3000" xr:uid="{CE3B5A0D-68DD-43E0-A91C-7CEA8DDFD669}"/>
    <cellStyle name="Cálculo 2 3 4" xfId="5427" xr:uid="{EC988841-968D-4CE1-9BC3-97D41E699C5A}"/>
    <cellStyle name="Cálculo 2 3 5" xfId="7565" xr:uid="{192BB517-1B27-4B40-B794-608E5C178411}"/>
    <cellStyle name="Cálculo 2 3 6" xfId="7691" xr:uid="{5EAF2BF3-B147-4173-B851-A6975831A36E}"/>
    <cellStyle name="Cálculo 2 3 7" xfId="7559" xr:uid="{CE600933-5FD4-4BBF-ADD0-FA65238964F9}"/>
    <cellStyle name="Cálculo 2 3 8" xfId="7514" xr:uid="{75696CDB-837B-4EBE-8E50-9A453261E797}"/>
    <cellStyle name="Cálculo 2 3 9" xfId="7723" xr:uid="{1CD5DCFF-C43E-4CC4-B862-09C08389C694}"/>
    <cellStyle name="Cálculo 2 4" xfId="5054" xr:uid="{17B14199-C8B4-4F79-B12D-E3800D45BCC0}"/>
    <cellStyle name="Cálculo 2 5" xfId="5396" xr:uid="{26B3FC63-0AAD-4A1A-8364-3997CFEC872E}"/>
    <cellStyle name="Cálculo 2 6" xfId="5053" xr:uid="{ECF94369-3924-43C1-92FC-42E37FA43955}"/>
    <cellStyle name="Cálculo 2 7" xfId="5073" xr:uid="{BA9FCD66-37BC-4E4D-AFC6-82714AA2A87C}"/>
    <cellStyle name="Cálculo 2 8" xfId="8121" xr:uid="{B9EC8DED-2E87-40A2-9F2B-744533B6FB11}"/>
    <cellStyle name="Cálculo 2 9" xfId="5104" xr:uid="{5CAA21C9-A1B4-4FA1-B76F-8BC7A693E11B}"/>
    <cellStyle name="Cálculo 3" xfId="175" xr:uid="{BAFA9F35-7FEF-4CC0-BCEB-42D8D19BAE90}"/>
    <cellStyle name="Cálculo 3 10" xfId="8014" xr:uid="{EC70984B-2477-4A70-902C-3E1EE2E453DF}"/>
    <cellStyle name="Cálculo 3 11" xfId="7832" xr:uid="{6C617CAA-F4DB-4B4B-8501-7C52D219F39A}"/>
    <cellStyle name="Cálculo 3 12" xfId="7944" xr:uid="{64E36B81-7185-4D0B-9153-5E4905745437}"/>
    <cellStyle name="Cálculo 3 13" xfId="8368" xr:uid="{8ABC3850-8F83-442B-980F-EA932BE776DE}"/>
    <cellStyle name="Cálculo 3 14" xfId="8419" xr:uid="{33E89D4B-2275-43D4-93CD-6967F8AB8227}"/>
    <cellStyle name="Cálculo 3 2" xfId="958" xr:uid="{9CCD76E8-B8AA-4129-8C42-CBFA380F52FA}"/>
    <cellStyle name="Cálculo 3 2 10" xfId="7519" xr:uid="{6C275B23-9C8B-4EFB-B885-981582B6D487}"/>
    <cellStyle name="Cálculo 3 2 11" xfId="7790" xr:uid="{7390A3E9-051E-46FD-ACAA-37B6D5C8C908}"/>
    <cellStyle name="Cálculo 3 2 12" xfId="5072" xr:uid="{D2CA02D6-F8C0-4F22-8682-577787B02937}"/>
    <cellStyle name="Cálculo 3 2 13" xfId="7578" xr:uid="{8AF41B0C-FC46-4DC9-972B-E740A7B41190}"/>
    <cellStyle name="Cálculo 3 2 14" xfId="8152" xr:uid="{B4B424B0-471A-4132-B2E5-6B3E4AAD0F64}"/>
    <cellStyle name="Cálculo 3 2 15" xfId="7837" xr:uid="{2838A6A1-701B-40EB-A0E4-3C765FA0AF6B}"/>
    <cellStyle name="Cálculo 3 2 16" xfId="7924" xr:uid="{80960E04-8E23-4D8D-A396-3C588B89859A}"/>
    <cellStyle name="Cálculo 3 2 17" xfId="7717" xr:uid="{684200EA-9511-4C24-8EC3-AF21502CD6C3}"/>
    <cellStyle name="Cálculo 3 2 18" xfId="7485" xr:uid="{08C60B34-5DAB-4405-98CC-2A9F48A72F87}"/>
    <cellStyle name="Cálculo 3 2 19" xfId="8195" xr:uid="{DE0F8AE9-7A2A-46BF-810D-0BA9A779CD22}"/>
    <cellStyle name="Cálculo 3 2 2" xfId="1537" xr:uid="{F615BF74-90F5-4854-8917-A4CF0E14EF45}"/>
    <cellStyle name="Cálculo 3 2 2 10" xfId="5057" xr:uid="{4B38045A-E976-41F3-89BE-94AAE37771FD}"/>
    <cellStyle name="Cálculo 3 2 2 11" xfId="7751" xr:uid="{D9D68096-3E34-4DDE-839C-894D0B4E8206}"/>
    <cellStyle name="Cálculo 3 2 2 12" xfId="8037" xr:uid="{36C35CAA-F2F0-4017-BEB5-0CFE128F7A35}"/>
    <cellStyle name="Cálculo 3 2 2 13" xfId="7882" xr:uid="{B604BE6D-14EE-417F-91BD-BCF4610DBBF3}"/>
    <cellStyle name="Cálculo 3 2 2 14" xfId="8295" xr:uid="{AFF97546-AAA2-488E-9A41-68C295502E32}"/>
    <cellStyle name="Cálculo 3 2 2 15" xfId="5400" xr:uid="{3E4C0A86-AA0C-4E83-834C-D0F696906E6D}"/>
    <cellStyle name="Cálculo 3 2 2 16" xfId="7737" xr:uid="{5E3FB79F-9792-438A-A265-A3E788916BBA}"/>
    <cellStyle name="Cálculo 3 2 2 17" xfId="8008" xr:uid="{475A3256-F7CC-40CC-80D9-CA1CA27FF0A8}"/>
    <cellStyle name="Cálculo 3 2 2 18" xfId="7629" xr:uid="{327EE503-63DC-4A45-9DBF-509AA2FEA908}"/>
    <cellStyle name="Cálculo 3 2 2 19" xfId="8309" xr:uid="{903B535C-B2AF-4029-B93C-8849CF797A0D}"/>
    <cellStyle name="Cálculo 3 2 2 2" xfId="2705" xr:uid="{179E0FDB-625E-4BC3-B4BE-01EA514228E3}"/>
    <cellStyle name="Cálculo 3 2 2 2 10" xfId="8302" xr:uid="{4C4EEAD3-F0BA-4D4C-86B9-499022CEE5BF}"/>
    <cellStyle name="Cálculo 3 2 2 2 11" xfId="8325" xr:uid="{B0EB2A0F-DDFC-4CA7-AE84-591B8149F526}"/>
    <cellStyle name="Cálculo 3 2 2 2 12" xfId="8336" xr:uid="{22304486-C89D-4A23-98E3-B19E97B9E25A}"/>
    <cellStyle name="Cálculo 3 2 2 2 13" xfId="8349" xr:uid="{3653D291-6878-4CFB-81F0-63B747658516}"/>
    <cellStyle name="Cálculo 3 2 2 2 14" xfId="8361" xr:uid="{C3878C94-D949-44A9-9521-BA452A3BCD0E}"/>
    <cellStyle name="Cálculo 3 2 2 2 15" xfId="8373" xr:uid="{C434F805-6705-4007-90B6-E9B640CC8ADC}"/>
    <cellStyle name="Cálculo 3 2 2 2 16" xfId="8385" xr:uid="{29411AE2-D725-4650-A7A9-C141D827126A}"/>
    <cellStyle name="Cálculo 3 2 2 2 17" xfId="8395" xr:uid="{C08EEFCA-2179-447D-8526-97D44D32E94D}"/>
    <cellStyle name="Cálculo 3 2 2 2 18" xfId="8402" xr:uid="{C2E7AB72-C408-49FE-83E1-C7EF0D8BE393}"/>
    <cellStyle name="Cálculo 3 2 2 2 19" xfId="10747" xr:uid="{FEA1FFDA-7B3D-4543-9483-C6D2EB6F1D0A}"/>
    <cellStyle name="Cálculo 3 2 2 2 2" xfId="5041" xr:uid="{89F5D3D6-6FBB-4DC3-A1E9-28AB89EBB10E}"/>
    <cellStyle name="Cálculo 3 2 2 2 3" xfId="7468" xr:uid="{BA99A644-E080-4F7D-8AC7-52FC0DFC2DF1}"/>
    <cellStyle name="Cálculo 3 2 2 2 4" xfId="8177" xr:uid="{22736EF7-C362-4980-AA54-B468D75A29E8}"/>
    <cellStyle name="Cálculo 3 2 2 2 5" xfId="8202" xr:uid="{8471DC4C-1CDE-4A4B-A47F-A4DAFB7A95C0}"/>
    <cellStyle name="Cálculo 3 2 2 2 6" xfId="8221" xr:uid="{AB20AF1F-7F2D-4400-AEBB-7ED8CDEFA192}"/>
    <cellStyle name="Cálculo 3 2 2 2 7" xfId="8237" xr:uid="{D161F9D9-49D1-462A-8891-22297A9539F2}"/>
    <cellStyle name="Cálculo 3 2 2 2 8" xfId="8262" xr:uid="{C5D77EA8-BB21-4623-AFE4-15A7D59719B2}"/>
    <cellStyle name="Cálculo 3 2 2 2 9" xfId="8283" xr:uid="{C2F7DC53-1B61-418F-A64E-8995DD44385E}"/>
    <cellStyle name="Cálculo 3 2 2 20" xfId="9579" xr:uid="{D593651A-7BA7-4D8B-A01B-DAF7BCA4DAE3}"/>
    <cellStyle name="Cálculo 3 2 2 3" xfId="3873" xr:uid="{972A1053-232D-412D-9587-13F251C0F276}"/>
    <cellStyle name="Cálculo 3 2 2 4" xfId="6300" xr:uid="{266537CA-F162-485A-B5FF-5BBF76FF2F3B}"/>
    <cellStyle name="Cálculo 3 2 2 5" xfId="7822" xr:uid="{145450F1-E849-41E3-8446-9FA5537FAAAB}"/>
    <cellStyle name="Cálculo 3 2 2 6" xfId="7794" xr:uid="{2D9E1910-32B7-4AD4-886B-72C7287061E2}"/>
    <cellStyle name="Cálculo 3 2 2 7" xfId="8142" xr:uid="{A21E9E3D-AB7B-464B-BA2C-AF470BD5DA76}"/>
    <cellStyle name="Cálculo 3 2 2 8" xfId="8191" xr:uid="{0E9F0753-8160-445F-8376-40CBC58B5683}"/>
    <cellStyle name="Cálculo 3 2 2 9" xfId="7775" xr:uid="{D90A5744-5AF4-4676-86DC-1056CDD23A12}"/>
    <cellStyle name="Cálculo 3 2 20" xfId="7724" xr:uid="{A4E4D3AE-1508-4CD2-BD44-8D5769F66130}"/>
    <cellStyle name="Cálculo 3 2 21" xfId="9000" xr:uid="{D6B22D1F-D5A5-4E36-A46F-3E719A7FEA86}"/>
    <cellStyle name="Cálculo 3 2 3" xfId="2126" xr:uid="{6779D6D2-D6A4-4895-AB6C-22BDE0020778}"/>
    <cellStyle name="Cálculo 3 2 3 10" xfId="7488" xr:uid="{B5D9417D-6F29-4ACB-BF98-A44CAD0BEEA4}"/>
    <cellStyle name="Cálculo 3 2 3 11" xfId="7992" xr:uid="{B7046356-B521-4639-A7BF-C9CD9DAA3127}"/>
    <cellStyle name="Cálculo 3 2 3 12" xfId="8044" xr:uid="{823F4C12-FD91-4A29-8465-5EC274D77D0B}"/>
    <cellStyle name="Cálculo 3 2 3 13" xfId="8054" xr:uid="{C78ADCE3-59C7-4EFE-A372-54211C1C3803}"/>
    <cellStyle name="Cálculo 3 2 3 14" xfId="8310" xr:uid="{C33FCCFA-4BBC-4736-994F-EA25446E0C91}"/>
    <cellStyle name="Cálculo 3 2 3 15" xfId="7867" xr:uid="{39888088-C79B-4C37-B0D7-1D786A89E817}"/>
    <cellStyle name="Cálculo 3 2 3 16" xfId="8210" xr:uid="{46219305-BDDA-4083-9247-5F7FFB2187F9}"/>
    <cellStyle name="Cálculo 3 2 3 17" xfId="7950" xr:uid="{557F267B-361E-4C3F-BA16-64C34536827A}"/>
    <cellStyle name="Cálculo 3 2 3 18" xfId="8296" xr:uid="{F7824072-6126-43CB-B631-04806992EAB5}"/>
    <cellStyle name="Cálculo 3 2 3 19" xfId="10168" xr:uid="{503F9856-6378-414B-8FD0-E4C70CA59CEC}"/>
    <cellStyle name="Cálculo 3 2 3 2" xfId="4462" xr:uid="{D1D136AD-1FB2-4072-A18D-33DCF341DDFA}"/>
    <cellStyle name="Cálculo 3 2 3 3" xfId="6889" xr:uid="{DFFD1282-29A8-4F05-AC21-F89860E9CCAA}"/>
    <cellStyle name="Cálculo 3 2 3 4" xfId="7998" xr:uid="{E545B426-560E-4D4F-9C18-0CA58D27B4B5}"/>
    <cellStyle name="Cálculo 3 2 3 5" xfId="7496" xr:uid="{D236384F-7707-489F-9F3C-C09F39221506}"/>
    <cellStyle name="Cálculo 3 2 3 6" xfId="7919" xr:uid="{85C5F165-B0CC-4FC5-BE6B-822B0A8E63AA}"/>
    <cellStyle name="Cálculo 3 2 3 7" xfId="7779" xr:uid="{5ED54C6B-3EBF-48CB-9594-BC24EAAD2643}"/>
    <cellStyle name="Cálculo 3 2 3 8" xfId="5094" xr:uid="{19DBD07D-5127-4A03-B954-859E08901852}"/>
    <cellStyle name="Cálculo 3 2 3 9" xfId="8016" xr:uid="{9DEEE073-7019-4D5C-8180-45E2D97D8C95}"/>
    <cellStyle name="Cálculo 3 2 4" xfId="3294" xr:uid="{6CF48B5D-E232-4A4F-B625-981DFFC1D75F}"/>
    <cellStyle name="Cálculo 3 2 5" xfId="5721" xr:uid="{7B5CE779-8CDA-466F-A906-9A5034986EC2}"/>
    <cellStyle name="Cálculo 3 2 6" xfId="7657" xr:uid="{8C19C0C2-C131-4326-96AF-1B02EEC3F26C}"/>
    <cellStyle name="Cálculo 3 2 7" xfId="7546" xr:uid="{4CE3B2ED-87B1-45F5-8C0D-59C0D791F286}"/>
    <cellStyle name="Cálculo 3 2 8" xfId="7776" xr:uid="{9EA8236F-AA31-4FCA-9222-0A2449E32A4D}"/>
    <cellStyle name="Cálculo 3 2 9" xfId="7806" xr:uid="{1FEFECA7-BF3D-4E55-856B-A715D6ECAF81}"/>
    <cellStyle name="Cálculo 3 3" xfId="668" xr:uid="{161B0CB1-8068-415E-94AB-DA29B8D77567}"/>
    <cellStyle name="Cálculo 3 3 10" xfId="7959" xr:uid="{DBB2BDFD-4D34-41EF-99D6-B8F74ECD36ED}"/>
    <cellStyle name="Cálculo 3 3 11" xfId="8248" xr:uid="{7FCA9A9B-BE21-446D-A6A0-56314721D556}"/>
    <cellStyle name="Cálculo 3 3 12" xfId="8030" xr:uid="{C8C9F487-0B4C-429D-AE5C-E0F1161F252E}"/>
    <cellStyle name="Cálculo 3 3 13" xfId="8276" xr:uid="{B14A9BCD-3BA7-4251-94BC-B02103C094F0}"/>
    <cellStyle name="Cálculo 3 3 14" xfId="7612" xr:uid="{C0233FAD-8522-4CB4-A8D9-25F2474E010D}"/>
    <cellStyle name="Cálculo 3 3 15" xfId="8057" xr:uid="{F19A5350-B729-4D07-A514-C5D0E56DDC21}"/>
    <cellStyle name="Cálculo 3 3 16" xfId="5112" xr:uid="{896F5080-A214-4A1D-AFAA-BCA2BEC0C12A}"/>
    <cellStyle name="Cálculo 3 3 17" xfId="8182" xr:uid="{FF8CE36F-CAB3-4800-91DF-6FE9C74D7BC5}"/>
    <cellStyle name="Cálculo 3 3 18" xfId="7757" xr:uid="{2A659A06-F39B-4212-9753-D3A9E8CE412D}"/>
    <cellStyle name="Cálculo 3 3 19" xfId="5101" xr:uid="{0D4447BA-108A-43C0-A5A4-A60C68A26F1E}"/>
    <cellStyle name="Cálculo 3 3 2" xfId="1837" xr:uid="{2017B0CF-D59F-4FC0-BA2E-A708D287880A}"/>
    <cellStyle name="Cálculo 3 3 2 10" xfId="7695" xr:uid="{95397CDE-64C8-4E79-A554-B291FA9ECEB9}"/>
    <cellStyle name="Cálculo 3 3 2 11" xfId="7863" xr:uid="{B4A5A803-FA5E-4829-A679-49E8F0925768}"/>
    <cellStyle name="Cálculo 3 3 2 12" xfId="8249" xr:uid="{8B041A68-C1D0-4F52-9D4D-721D0D1FEC00}"/>
    <cellStyle name="Cálculo 3 3 2 13" xfId="8277" xr:uid="{5F1342E9-5367-4F89-AAED-D838046756D2}"/>
    <cellStyle name="Cálculo 3 3 2 14" xfId="7534" xr:uid="{74C80416-7042-4C3A-8CD6-24695AC46CAD}"/>
    <cellStyle name="Cálculo 3 3 2 15" xfId="7610" xr:uid="{0528491D-390E-4F5D-BBBE-830C483EAE6C}"/>
    <cellStyle name="Cálculo 3 3 2 16" xfId="8370" xr:uid="{3861D55C-BBB6-4EE1-BA2C-8EDD2BD117DA}"/>
    <cellStyle name="Cálculo 3 3 2 17" xfId="7782" xr:uid="{76D402E4-C6F6-4AFA-97D7-EE38F139F543}"/>
    <cellStyle name="Cálculo 3 3 2 18" xfId="8227" xr:uid="{B8242D37-ED3B-4937-8ABD-88F5A98B9BD2}"/>
    <cellStyle name="Cálculo 3 3 2 19" xfId="9879" xr:uid="{1E89EF03-3C91-436B-AC3C-CBC3EF526FE5}"/>
    <cellStyle name="Cálculo 3 3 2 2" xfId="4173" xr:uid="{F361522F-4757-4A73-A7BE-58E2F52E8424}"/>
    <cellStyle name="Cálculo 3 3 2 3" xfId="6600" xr:uid="{3015F4D2-6351-43A7-9B75-CF2C5F2C3636}"/>
    <cellStyle name="Cálculo 3 3 2 4" xfId="7907" xr:uid="{F837A7FD-DB74-4B78-ADA3-1FDE126ADF1F}"/>
    <cellStyle name="Cálculo 3 3 2 5" xfId="7573" xr:uid="{853714A6-2C7E-41D3-8F79-35593988F5B9}"/>
    <cellStyle name="Cálculo 3 3 2 6" xfId="7772" xr:uid="{39FCC950-D471-49F6-A02C-8CAC9B08707A}"/>
    <cellStyle name="Cálculo 3 3 2 7" xfId="7541" xr:uid="{D2D4F468-4821-48A2-862E-011B550BE9E7}"/>
    <cellStyle name="Cálculo 3 3 2 8" xfId="7915" xr:uid="{B3B63393-6881-4659-9F04-98D219E3D08A}"/>
    <cellStyle name="Cálculo 3 3 2 9" xfId="7527" xr:uid="{8324AC2A-FFD3-4B54-AD02-0F852BF3951F}"/>
    <cellStyle name="Cálculo 3 3 20" xfId="8711" xr:uid="{FC855271-6014-4DBB-8993-7EA2AC685BA2}"/>
    <cellStyle name="Cálculo 3 3 3" xfId="3005" xr:uid="{EC57AC74-FBFA-49A8-887D-373C0271F703}"/>
    <cellStyle name="Cálculo 3 3 4" xfId="5432" xr:uid="{3A15980A-1C88-4AA5-95E1-6B295B45864B}"/>
    <cellStyle name="Cálculo 3 3 5" xfId="7569" xr:uid="{293D86D0-9CE3-421D-AA8B-1F067DFA2A1A}"/>
    <cellStyle name="Cálculo 3 3 6" xfId="7858" xr:uid="{592F1216-10DC-4B7A-88E4-78E1DC187054}"/>
    <cellStyle name="Cálculo 3 3 7" xfId="7503" xr:uid="{8C22EEA3-62D6-4C43-9B2F-720CE92F989C}"/>
    <cellStyle name="Cálculo 3 3 8" xfId="7686" xr:uid="{66FD1326-CB6C-443C-8CFF-8982E3B1A4AF}"/>
    <cellStyle name="Cálculo 3 3 9" xfId="5086" xr:uid="{C1070BB3-4F7F-4E74-A9FA-F7624242DE97}"/>
    <cellStyle name="Cálculo 3 4" xfId="5089" xr:uid="{D89B417E-2B78-43B7-A817-3C21D82FDD22}"/>
    <cellStyle name="Cálculo 3 5" xfId="5131" xr:uid="{4748887A-4B8E-43A4-B0FB-17E924DE4230}"/>
    <cellStyle name="Cálculo 3 6" xfId="7795" xr:uid="{3A6F1B67-556A-4F4E-972A-67FFB9592915}"/>
    <cellStyle name="Cálculo 3 7" xfId="8134" xr:uid="{CAEA6E7D-5054-462C-A936-B2D10D3CB336}"/>
    <cellStyle name="Cálculo 3 8" xfId="7750" xr:uid="{B9119273-2CD3-442A-A09E-9DFC7D038744}"/>
    <cellStyle name="Cálculo 3 9" xfId="8267" xr:uid="{9105E423-B0C1-4987-8FBF-991E3E5F2C26}"/>
    <cellStyle name="Cancel" xfId="176" xr:uid="{9E9014C2-2ABD-4BEA-8D86-705EAC135FC9}"/>
    <cellStyle name="Celda de comprobación 2" xfId="51" xr:uid="{026850A0-23C4-449B-B4D9-C0F732A1D567}"/>
    <cellStyle name="Celda de comprobación 3" xfId="177" xr:uid="{0E7A96AE-C0D0-48A2-92C2-CD204EC8BE8A}"/>
    <cellStyle name="Celda vinculada 2" xfId="52" xr:uid="{F7737B0C-9DDA-434A-B9EE-6C0285CFAEAF}"/>
    <cellStyle name="Celda vinculada 3" xfId="178" xr:uid="{980B253A-E66A-4D8F-BF9C-3C1F309B3D98}"/>
    <cellStyle name="CIENTOS" xfId="179" xr:uid="{A8AC5972-E42A-48AF-B1A8-7F32641F0D99}"/>
    <cellStyle name="CIENTOS 2" xfId="180" xr:uid="{1D4FEA5B-E8E7-463A-9B32-5DD90F1BAD45}"/>
    <cellStyle name="CIENTOS 2D" xfId="181" xr:uid="{6ED82EC1-F41A-4101-9254-E0CA69A7FDB4}"/>
    <cellStyle name="CIENTOS 2D 2" xfId="182" xr:uid="{BC3E6EC3-A24F-41B0-B8F4-001EA1FB49E1}"/>
    <cellStyle name="CIENTOS 2D_PRESUPUESTO FASE III ABR-2015 Rev3" xfId="183" xr:uid="{ABE20A8E-592A-4033-8098-4DB1CF9D4A4F}"/>
    <cellStyle name="CIENTOS 3D" xfId="184" xr:uid="{8058A64E-7D6C-44FF-86D5-43D69B4E80DF}"/>
    <cellStyle name="CIENTOS 3D 2" xfId="185" xr:uid="{57F32486-FA35-4C1E-898E-A77F037CA359}"/>
    <cellStyle name="CIENTOS 3D_PRESUPUESTO FASE III ABR-2015 Rev3" xfId="186" xr:uid="{E1520A78-7E4C-4B88-88D3-47AAA3E35C22}"/>
    <cellStyle name="CIENTOS 4D" xfId="187" xr:uid="{D0D97555-C3B2-437E-B1D8-D13AAA2E5F9B}"/>
    <cellStyle name="CIENTOS 4D 2" xfId="188" xr:uid="{1DCB0D16-474E-4D5D-A365-EC7E2228646D}"/>
    <cellStyle name="CIENTOS 4D_PRESUPUESTO FASE III ABR-2015 Rev3" xfId="189" xr:uid="{AC252352-E687-4399-8490-40E3198F0612}"/>
    <cellStyle name="CIENTOS_CantidadesGirardota" xfId="190" xr:uid="{7224E3E1-0FAB-475C-804E-3B663FACB152}"/>
    <cellStyle name="Comma" xfId="191" xr:uid="{E9F98035-11AF-495A-97B3-1CA98217D7D2}"/>
    <cellStyle name="Comma 2" xfId="11875" xr:uid="{5860B52A-EB9C-451C-8871-C04E5BBA5165}"/>
    <cellStyle name="Comma 3" xfId="12263" xr:uid="{A2147F9A-8899-4C3B-B74F-A4D13F771259}"/>
    <cellStyle name="Comma 4" xfId="12651" xr:uid="{82445D1B-AE7D-453D-9394-2A1E73A92825}"/>
    <cellStyle name="Comma 5" xfId="11157" xr:uid="{2D4884CA-79BC-4D08-BED8-165C7D1D1F9E}"/>
    <cellStyle name="Comma 6" xfId="10764" xr:uid="{80A8EAE9-B1F7-42AA-82A5-435B5792848D}"/>
    <cellStyle name="Comma0" xfId="192" xr:uid="{52D81C7D-1617-45C0-95F8-037FDE5C3D70}"/>
    <cellStyle name="Currency" xfId="22" xr:uid="{09BE0359-ADB9-430F-BEAE-F5BE9CC53D80}"/>
    <cellStyle name="Currency [0] 2" xfId="10756" xr:uid="{3E107653-37C3-4BDE-BF52-79BDA06F6B31}"/>
    <cellStyle name="Currency [0] 2 2" xfId="12649" xr:uid="{8C75F4CE-1C69-435B-B84C-DC71963CCC0A}"/>
    <cellStyle name="Currency [0] 2 3" xfId="11876" xr:uid="{E2A58D93-93DB-440A-95D9-430766A4BB8A}"/>
    <cellStyle name="Currency 10" xfId="12266" xr:uid="{15F4D7C5-DEBC-4238-B01F-1C28FD409EE9}"/>
    <cellStyle name="Currency 11" xfId="12267" xr:uid="{C1DF69F4-80E7-482C-BA62-40185BE62A99}"/>
    <cellStyle name="Currency 12" xfId="11887" xr:uid="{DC2221E4-6502-461A-A0BA-6C8DCBA0730B}"/>
    <cellStyle name="Currency 13" xfId="12268" xr:uid="{0CADF8C1-42B4-4E06-99F7-4A62E612C684}"/>
    <cellStyle name="Currency 14" xfId="11889" xr:uid="{A510CB95-7723-4F94-B76F-41BB9B8079F3}"/>
    <cellStyle name="Currency 15" xfId="11886" xr:uid="{7D79D0A6-DDDE-47ED-A68B-6C345F162193}"/>
    <cellStyle name="Currency 16" xfId="12482" xr:uid="{D9C6B498-8F48-4943-B6CC-7CDC6C332511}"/>
    <cellStyle name="Currency 17" xfId="11340" xr:uid="{E64B702F-5A9F-4272-B581-E0713081CC75}"/>
    <cellStyle name="Currency 18" xfId="10781" xr:uid="{353C95E0-7283-4F74-AAF8-E170734EA7EB}"/>
    <cellStyle name="Currency 2" xfId="193" xr:uid="{661A6841-13FE-47F0-8FDA-F0B06CB899BE}"/>
    <cellStyle name="Currency 2 2" xfId="12642" xr:uid="{441D2E10-F7B5-4138-A518-3F0289BC2D1F}"/>
    <cellStyle name="Currency 2 3" xfId="12656" xr:uid="{0662FCBD-133B-4E5C-A1A9-028EA4E0BA2E}"/>
    <cellStyle name="Currency 2 4" xfId="11869" xr:uid="{97B4AC69-2CF1-4CE0-B846-F7E105FEB109}"/>
    <cellStyle name="Currency 22" xfId="10761" xr:uid="{6A02D9C4-06BE-4351-9599-9E0B34D8D42D}"/>
    <cellStyle name="Currency 3" xfId="10758" xr:uid="{792394CD-4916-4C58-9518-7AA131D2DEBF}"/>
    <cellStyle name="Currency 3 2" xfId="11709" xr:uid="{9EAEEE18-A31F-44A8-BAD1-0FAF7E8768F7}"/>
    <cellStyle name="Currency 4" xfId="11432" xr:uid="{2B8404C2-75BA-436B-9829-AE48FE2FEEF9}"/>
    <cellStyle name="Currency 5" xfId="11878" xr:uid="{0EB58460-0620-4A69-B747-1899A3CC7881}"/>
    <cellStyle name="Currency 6" xfId="11877" xr:uid="{2E235685-4171-4FAB-8AF1-2A15F6672FAE}"/>
    <cellStyle name="Currency 7" xfId="12095" xr:uid="{9921547A-09D2-42DA-98B8-1BE305638B8B}"/>
    <cellStyle name="Currency 8" xfId="12264" xr:uid="{13A611E3-6F11-43B8-A003-4F394286754D}"/>
    <cellStyle name="Currency 9" xfId="12265" xr:uid="{B7D61BC8-C03E-434F-BFA1-2F822A875B7E}"/>
    <cellStyle name="Currency0" xfId="194" xr:uid="{EC2830FF-538C-4626-8DBA-4118DB200D7F}"/>
    <cellStyle name="Date" xfId="195" xr:uid="{2FFA916C-7A88-4174-92AE-6479721B012D}"/>
    <cellStyle name="Encabezado 4 2" xfId="53" xr:uid="{7F2BDE57-35A4-49DC-A373-9013E4E522B5}"/>
    <cellStyle name="Encabezado 4 3" xfId="196" xr:uid="{0FE0C4A7-B8BD-469F-8BD9-85DB4487706F}"/>
    <cellStyle name="Énfasis1 2" xfId="54" xr:uid="{7783D736-064C-4453-9499-3A349274CE17}"/>
    <cellStyle name="Énfasis1 3" xfId="197" xr:uid="{541EE50C-50E1-4E65-853C-98A603488052}"/>
    <cellStyle name="Énfasis2 2" xfId="55" xr:uid="{5AD85D39-B7D7-4513-A072-9818C2D6B87F}"/>
    <cellStyle name="Énfasis2 3" xfId="198" xr:uid="{FDF67157-1521-4871-96E6-F29EA7E4BC08}"/>
    <cellStyle name="Énfasis3 2" xfId="56" xr:uid="{37307ED2-23FA-45ED-B11A-49A24186B606}"/>
    <cellStyle name="Énfasis3 3" xfId="199" xr:uid="{0026B18A-5CD6-4490-9B3F-82FE3BE0B5BC}"/>
    <cellStyle name="Énfasis4 2" xfId="57" xr:uid="{401B164D-2F24-4021-8BC1-701D1C955011}"/>
    <cellStyle name="Énfasis4 3" xfId="200" xr:uid="{6E8AEB41-9B04-449E-9BE5-61BC7A6CEC1B}"/>
    <cellStyle name="Énfasis5 2" xfId="58" xr:uid="{5A0140E2-1ECD-4919-9D5F-7EED7A210204}"/>
    <cellStyle name="Énfasis5 3" xfId="201" xr:uid="{A66A512D-8EFF-446A-8F26-6F07166F5788}"/>
    <cellStyle name="Énfasis6 2" xfId="59" xr:uid="{43B4F9C6-8C6F-4FE6-B98A-8BFCFA52A534}"/>
    <cellStyle name="Énfasis6 3" xfId="202" xr:uid="{D90C767B-2012-4BE7-9883-C5C8ECA0AE08}"/>
    <cellStyle name="Entrada 2" xfId="60" xr:uid="{BC76CD85-6903-463C-8972-58908EFE2A76}"/>
    <cellStyle name="Entrada 2 10" xfId="5116" xr:uid="{234210D0-70D2-4A2D-861A-51633DAB259A}"/>
    <cellStyle name="Entrada 2 11" xfId="7483" xr:uid="{A428E221-165E-4E0D-8C88-FDD4F5C0BEBB}"/>
    <cellStyle name="Entrada 2 12" xfId="7802" xr:uid="{64514DE4-6B75-4BB9-82EF-7B3CF3C5D099}"/>
    <cellStyle name="Entrada 2 13" xfId="7587" xr:uid="{73890A17-6C0E-4F3E-B36C-7DCE55D51F99}"/>
    <cellStyle name="Entrada 2 14" xfId="8409" xr:uid="{9B50F49B-DE48-471F-B440-1C64FF25BE50}"/>
    <cellStyle name="Entrada 2 2" xfId="961" xr:uid="{2D6DDBF6-CA06-43F7-A277-FC831511FD97}"/>
    <cellStyle name="Entrada 2 2 10" xfId="5056" xr:uid="{CDDD54EF-623C-458C-9BE4-D21759723F03}"/>
    <cellStyle name="Entrada 2 2 11" xfId="8161" xr:uid="{B0E85C1F-5D18-4B5E-B5B9-B42A4BB06EBE}"/>
    <cellStyle name="Entrada 2 2 12" xfId="7647" xr:uid="{AF1D1E38-AEC3-441B-AA5E-1409DC593F38}"/>
    <cellStyle name="Entrada 2 2 13" xfId="5070" xr:uid="{57F85775-E54B-4346-8A87-623B961AEE20}"/>
    <cellStyle name="Entrada 2 2 14" xfId="7712" xr:uid="{4E5B3025-BC81-4E76-95E6-5522B062022D}"/>
    <cellStyle name="Entrada 2 2 15" xfId="8314" xr:uid="{DDE30BF2-1606-4CFB-930D-B43148DD0C46}"/>
    <cellStyle name="Entrada 2 2 16" xfId="8034" xr:uid="{C51C9477-B8E4-44FD-A059-5854BB3C56B9}"/>
    <cellStyle name="Entrada 2 2 17" xfId="8332" xr:uid="{F94A856C-5084-47E7-BFEF-01A7CE93FBED}"/>
    <cellStyle name="Entrada 2 2 18" xfId="8085" xr:uid="{CBAECAF3-84E5-4625-96A4-1A2B2A8990C3}"/>
    <cellStyle name="Entrada 2 2 19" xfId="7870" xr:uid="{9E50A7B7-67A0-4DCE-A864-BFF98FFB04A8}"/>
    <cellStyle name="Entrada 2 2 2" xfId="1540" xr:uid="{9D0B8A10-B9DB-403E-9B70-1F2E08BDF893}"/>
    <cellStyle name="Entrada 2 2 2 10" xfId="7591" xr:uid="{CC546D8D-5643-4A87-B2BE-C59135AD6B95}"/>
    <cellStyle name="Entrada 2 2 2 11" xfId="7774" xr:uid="{D7E7C68E-3800-4074-8C16-225F316A0D8F}"/>
    <cellStyle name="Entrada 2 2 2 12" xfId="7866" xr:uid="{D555ADF4-1C38-46CC-BCDB-E3594367F6D3}"/>
    <cellStyle name="Entrada 2 2 2 13" xfId="8294" xr:uid="{2DA303DB-BDB9-44FA-A6F4-41286291F8E4}"/>
    <cellStyle name="Entrada 2 2 2 14" xfId="7480" xr:uid="{5FD509AA-3CC7-44F0-A4DF-77C73E012EE8}"/>
    <cellStyle name="Entrada 2 2 2 15" xfId="7542" xr:uid="{0F4E823E-775C-405B-8AF5-CD2954F4084A}"/>
    <cellStyle name="Entrada 2 2 2 16" xfId="8020" xr:uid="{EC07879F-BD9F-4279-8509-3C36F1794005}"/>
    <cellStyle name="Entrada 2 2 2 17" xfId="7801" xr:uid="{496B7D09-4FDF-41C9-A546-4A78FA4E6280}"/>
    <cellStyle name="Entrada 2 2 2 18" xfId="5318" xr:uid="{468A42C1-4175-42FE-BDF4-0E600559E720}"/>
    <cellStyle name="Entrada 2 2 2 19" xfId="7906" xr:uid="{DB65EAD8-370F-4038-BC98-F33CB1398164}"/>
    <cellStyle name="Entrada 2 2 2 2" xfId="2708" xr:uid="{968122E6-81CE-4E35-B01E-EA250DD9207E}"/>
    <cellStyle name="Entrada 2 2 2 2 10" xfId="8305" xr:uid="{0ABBCAF4-97EB-4912-ADA3-BE5223A362CE}"/>
    <cellStyle name="Entrada 2 2 2 2 11" xfId="8328" xr:uid="{298B1BDD-A7E4-400E-B188-A2AE9398DDF3}"/>
    <cellStyle name="Entrada 2 2 2 2 12" xfId="8339" xr:uid="{B8166832-5638-4626-9BBD-EA71FB0D3F25}"/>
    <cellStyle name="Entrada 2 2 2 2 13" xfId="8352" xr:uid="{1FA6AC31-AA93-470C-A7B6-BC52961B2036}"/>
    <cellStyle name="Entrada 2 2 2 2 14" xfId="8364" xr:uid="{B5A544E0-2983-43DB-92F0-0A4220F9DE75}"/>
    <cellStyle name="Entrada 2 2 2 2 15" xfId="8376" xr:uid="{DC59B87A-ED3D-495E-AF35-68A07C8C2DD5}"/>
    <cellStyle name="Entrada 2 2 2 2 16" xfId="8388" xr:uid="{52530139-6955-4FC4-AE1D-AAFC6113BF11}"/>
    <cellStyle name="Entrada 2 2 2 2 17" xfId="8398" xr:uid="{5C4A2DAC-372F-47F0-AE8F-DA6616B68B07}"/>
    <cellStyle name="Entrada 2 2 2 2 18" xfId="8405" xr:uid="{2715E244-9D31-439E-A699-C16C878D9BA1}"/>
    <cellStyle name="Entrada 2 2 2 2 19" xfId="10750" xr:uid="{2DDA2101-1AE2-4348-8FEE-615942B4B560}"/>
    <cellStyle name="Entrada 2 2 2 2 2" xfId="5044" xr:uid="{9F26FFB1-77FE-4C50-A7C5-3ECB7D2D1099}"/>
    <cellStyle name="Entrada 2 2 2 2 3" xfId="7471" xr:uid="{78485AEC-F650-4292-8C3F-EEDD2E2AFF2D}"/>
    <cellStyle name="Entrada 2 2 2 2 4" xfId="8180" xr:uid="{26C0B54F-1EEE-445E-BEC3-403D893593A8}"/>
    <cellStyle name="Entrada 2 2 2 2 5" xfId="8205" xr:uid="{2C2E9683-244C-4399-B34F-FA4D15DE359F}"/>
    <cellStyle name="Entrada 2 2 2 2 6" xfId="8224" xr:uid="{DD9FCB79-566C-4B31-8D5D-F76E13774C07}"/>
    <cellStyle name="Entrada 2 2 2 2 7" xfId="8240" xr:uid="{0F416EE0-6AC8-41A7-87D0-AE2FA241CDA2}"/>
    <cellStyle name="Entrada 2 2 2 2 8" xfId="8265" xr:uid="{138474C9-BB14-4FD9-B641-CB2F54D44509}"/>
    <cellStyle name="Entrada 2 2 2 2 9" xfId="8286" xr:uid="{EED3415F-7DAD-4079-81B5-4A3ED0B57BC0}"/>
    <cellStyle name="Entrada 2 2 2 20" xfId="9582" xr:uid="{111BC2C1-649B-46F0-8533-FEE6CAD4C11B}"/>
    <cellStyle name="Entrada 2 2 2 3" xfId="3876" xr:uid="{C5BA91CC-43F6-4923-9924-AC7AF94360A5}"/>
    <cellStyle name="Entrada 2 2 2 4" xfId="6303" xr:uid="{DA2040B7-21F1-43B7-95A1-5AF714E58DBF}"/>
    <cellStyle name="Entrada 2 2 2 5" xfId="7825" xr:uid="{63D6A372-934B-47B8-A6D8-7D02E734B10C}"/>
    <cellStyle name="Entrada 2 2 2 6" xfId="7874" xr:uid="{EC7221CF-0F15-4686-A17C-594CC1E07E86}"/>
    <cellStyle name="Entrada 2 2 2 7" xfId="7984" xr:uid="{E90BEDB5-202B-4D9C-9DA5-8091A6C075C7}"/>
    <cellStyle name="Entrada 2 2 2 8" xfId="8026" xr:uid="{C8148F4A-D357-4B9E-A0DE-3EFD4E152CB8}"/>
    <cellStyle name="Entrada 2 2 2 9" xfId="7932" xr:uid="{9959E8A0-612E-48F8-ADB8-93D320834356}"/>
    <cellStyle name="Entrada 2 2 20" xfId="7481" xr:uid="{42480A8C-DA16-40A3-BCC0-8FDC7A5E2913}"/>
    <cellStyle name="Entrada 2 2 21" xfId="9003" xr:uid="{90E4A198-916F-4050-93B7-16054ED9811F}"/>
    <cellStyle name="Entrada 2 2 3" xfId="2129" xr:uid="{6590A73D-65D0-40DF-9E2F-5C5D12553C41}"/>
    <cellStyle name="Entrada 2 2 3 10" xfId="7682" xr:uid="{EF371FED-4D55-4D78-97D5-A2EEDB29F680}"/>
    <cellStyle name="Entrada 2 2 3 11" xfId="7702" xr:uid="{C897E7C9-F02E-41A1-9A5A-D5649D7078FC}"/>
    <cellStyle name="Entrada 2 2 3 12" xfId="8251" xr:uid="{0D878E92-AEA3-410C-AAD5-C8F8DB227754}"/>
    <cellStyle name="Entrada 2 2 3 13" xfId="7976" xr:uid="{EBCFBBA8-DD75-4769-935B-50456B45B1D5}"/>
    <cellStyle name="Entrada 2 2 3 14" xfId="8315" xr:uid="{391A2C30-CB77-4821-B919-7B2F1B7318A8}"/>
    <cellStyle name="Entrada 2 2 3 15" xfId="8311" xr:uid="{81FA12B4-9EDE-4093-9380-3773D571DAF2}"/>
    <cellStyle name="Entrada 2 2 3 16" xfId="8082" xr:uid="{11A88D34-D9E9-4745-AFF1-80DC96F3C7CF}"/>
    <cellStyle name="Entrada 2 2 3 17" xfId="7969" xr:uid="{C3FD4172-5505-4BC1-8901-A71BA4155518}"/>
    <cellStyle name="Entrada 2 2 3 18" xfId="8331" xr:uid="{A9E38780-992A-43A0-BF98-5353A103BFBC}"/>
    <cellStyle name="Entrada 2 2 3 19" xfId="10171" xr:uid="{91CF64F3-FFC7-4F36-BAA1-EB1BDC260549}"/>
    <cellStyle name="Entrada 2 2 3 2" xfId="4465" xr:uid="{D1AB3579-6A82-43E4-BCBF-75D1A576B4BA}"/>
    <cellStyle name="Entrada 2 2 3 3" xfId="6892" xr:uid="{D1B03525-259D-4E5D-9E53-0ECBC713FBFA}"/>
    <cellStyle name="Entrada 2 2 3 4" xfId="8001" xr:uid="{1476B6DB-2911-4A82-840F-D2C70CFE250C}"/>
    <cellStyle name="Entrada 2 2 3 5" xfId="7683" xr:uid="{F8416727-ACAB-4567-8F40-620468333F53}"/>
    <cellStyle name="Entrada 2 2 3 6" xfId="8010" xr:uid="{7510A47E-85CE-4557-A753-AF67381F8D74}"/>
    <cellStyle name="Entrada 2 2 3 7" xfId="5130" xr:uid="{ECD2B84E-A1C7-425A-B612-F29EDC140E1A}"/>
    <cellStyle name="Entrada 2 2 3 8" xfId="7531" xr:uid="{BB0C8C1F-7BC7-4B0D-BCA5-FFD39910BDE4}"/>
    <cellStyle name="Entrada 2 2 3 9" xfId="7675" xr:uid="{52AB3EB1-A3C9-46CF-B003-159BDA194F27}"/>
    <cellStyle name="Entrada 2 2 4" xfId="3297" xr:uid="{30CF9442-2B9A-40DE-9D07-5EB5B84EFE64}"/>
    <cellStyle name="Entrada 2 2 5" xfId="5724" xr:uid="{A48BBE71-9B16-4BB0-948F-DD5FFD6C7DBB}"/>
    <cellStyle name="Entrada 2 2 6" xfId="7660" xr:uid="{A5A1B27C-A681-48ED-9152-EBAE46104223}"/>
    <cellStyle name="Entrada 2 2 7" xfId="7845" xr:uid="{6F41906D-B693-41A8-9F4B-B6C50D546BDA}"/>
    <cellStyle name="Entrada 2 2 8" xfId="7871" xr:uid="{3CDCB41D-2B7B-4E4C-A7ED-58568F1C549D}"/>
    <cellStyle name="Entrada 2 2 9" xfId="8017" xr:uid="{02D101F2-4113-468E-983B-D47D7894087F}"/>
    <cellStyle name="Entrada 2 3" xfId="666" xr:uid="{4BB95EC9-F1CD-425A-98A0-00B3288BA26A}"/>
    <cellStyle name="Entrada 2 3 10" xfId="8127" xr:uid="{7798C38F-A923-45B8-8A5C-00ABBA147E38}"/>
    <cellStyle name="Entrada 2 3 11" xfId="8120" xr:uid="{2BE31172-7755-41D8-ABF9-79AE2114F1C7}"/>
    <cellStyle name="Entrada 2 3 12" xfId="7966" xr:uid="{A2B11B8C-49E6-43B0-8498-89CEF015EC3E}"/>
    <cellStyle name="Entrada 2 3 13" xfId="8031" xr:uid="{E1FBBB56-27D3-4AC0-B4B0-7BDFBFBD39FB}"/>
    <cellStyle name="Entrada 2 3 14" xfId="7766" xr:uid="{0F895B5C-155B-4D7B-9678-2583B4833557}"/>
    <cellStyle name="Entrada 2 3 15" xfId="8289" xr:uid="{C4AA1421-526D-4CAD-ACA6-57E206556196}"/>
    <cellStyle name="Entrada 2 3 16" xfId="8078" xr:uid="{F019E8AD-7E43-4B41-B3A7-240B87E849EE}"/>
    <cellStyle name="Entrada 2 3 17" xfId="7670" xr:uid="{F3F037AE-4309-4757-BCD0-E5CBF9150590}"/>
    <cellStyle name="Entrada 2 3 18" xfId="8051" xr:uid="{2188D24B-CF47-479C-AAB0-FE48B7FF88EE}"/>
    <cellStyle name="Entrada 2 3 19" xfId="7520" xr:uid="{4B97F929-906F-4E55-B27A-15FD8089E661}"/>
    <cellStyle name="Entrada 2 3 2" xfId="1835" xr:uid="{DC0871A6-9238-4571-9B8B-886E0D36388C}"/>
    <cellStyle name="Entrada 2 3 2 10" xfId="5074" xr:uid="{03CD74BF-9150-4C53-BDD3-9CE787034583}"/>
    <cellStyle name="Entrada 2 3 2 11" xfId="8065" xr:uid="{C30A8CC9-B806-4868-8C7C-492F2C337A67}"/>
    <cellStyle name="Entrada 2 3 2 12" xfId="7983" xr:uid="{EDA23A59-55A4-462B-8A2D-3651DCB509A7}"/>
    <cellStyle name="Entrada 2 3 2 13" xfId="7921" xr:uid="{EF4D53AC-29AE-42C4-B042-591770481190}"/>
    <cellStyle name="Entrada 2 3 2 14" xfId="8268" xr:uid="{5BCA731E-EA53-44D3-A98C-EF14123957ED}"/>
    <cellStyle name="Entrada 2 3 2 15" xfId="7856" xr:uid="{9561DD63-1B68-4DF3-937D-AF5D3C1DF311}"/>
    <cellStyle name="Entrada 2 3 2 16" xfId="7925" xr:uid="{A3AA19B7-768B-4112-9B08-509E8D5BE5B6}"/>
    <cellStyle name="Entrada 2 3 2 17" xfId="8378" xr:uid="{7EAB9314-3479-4765-A2EC-476CE6BB84CB}"/>
    <cellStyle name="Entrada 2 3 2 18" xfId="8367" xr:uid="{4C1D8006-F091-4C15-AF60-04E753907844}"/>
    <cellStyle name="Entrada 2 3 2 19" xfId="9877" xr:uid="{2A3BD47F-3BDF-499C-8DD4-9BF7757FEB5F}"/>
    <cellStyle name="Entrada 2 3 2 2" xfId="4171" xr:uid="{47BD4A30-B216-4BA5-B1F4-5DD788515ECC}"/>
    <cellStyle name="Entrada 2 3 2 3" xfId="6598" xr:uid="{7CF9F542-999D-4EAF-B827-7D06088F5A54}"/>
    <cellStyle name="Entrada 2 3 2 4" xfId="7905" xr:uid="{7B948F13-0A03-4B9B-A505-529AFD6FC5E7}"/>
    <cellStyle name="Entrada 2 3 2 5" xfId="8097" xr:uid="{5525C201-4B38-4AB5-AB81-98EAD0CD5C05}"/>
    <cellStyle name="Entrada 2 3 2 6" xfId="7652" xr:uid="{5849D45B-ED1B-4983-8E26-2C4B2E5D311A}"/>
    <cellStyle name="Entrada 2 3 2 7" xfId="8107" xr:uid="{8EF44518-7257-4563-9EFE-B82BD4D6E7E0}"/>
    <cellStyle name="Entrada 2 3 2 8" xfId="8089" xr:uid="{0C99B25A-ADDD-4937-A2A7-FE0595FC7DCB}"/>
    <cellStyle name="Entrada 2 3 2 9" xfId="7941" xr:uid="{F6DDA475-63B5-4231-A4DB-AAFDAE7ABF5D}"/>
    <cellStyle name="Entrada 2 3 20" xfId="8709" xr:uid="{3AEB48A3-EE06-4260-8879-BB7C320320E0}"/>
    <cellStyle name="Entrada 2 3 3" xfId="3003" xr:uid="{C563DD54-97B8-4209-AAE9-2F2132BCDECC}"/>
    <cellStyle name="Entrada 2 3 4" xfId="5430" xr:uid="{FB7AFD38-792C-484A-98EB-245824E4D3DF}"/>
    <cellStyle name="Entrada 2 3 5" xfId="7568" xr:uid="{B92BC22C-C7CB-4D0C-9AB0-3C3441C9485C}"/>
    <cellStyle name="Entrada 2 3 6" xfId="7607" xr:uid="{A7277CD1-F981-4638-98FD-3B538475D4D2}"/>
    <cellStyle name="Entrada 2 3 7" xfId="7729" xr:uid="{0F04F4C6-C6DA-43AC-AA2B-E090BE8E1C21}"/>
    <cellStyle name="Entrada 2 3 8" xfId="8171" xr:uid="{13070DC4-04F1-45BC-BEA5-77B84CF50D65}"/>
    <cellStyle name="Entrada 2 3 9" xfId="8124" xr:uid="{6048C063-4EDE-4956-8299-18447A5DF699}"/>
    <cellStyle name="Entrada 2 4" xfId="5058" xr:uid="{20E7EDA0-E64B-43B6-82FA-57CEBBFC3577}"/>
    <cellStyle name="Entrada 2 5" xfId="5324" xr:uid="{685879A6-AC5A-4393-B71E-8CCCDD331822}"/>
    <cellStyle name="Entrada 2 6" xfId="5071" xr:uid="{B74A8113-CE4C-44A8-A09B-BEEAF0E36B92}"/>
    <cellStyle name="Entrada 2 7" xfId="7484" xr:uid="{F8929BC3-5073-4644-A253-5F1A4C4BA677}"/>
    <cellStyle name="Entrada 2 8" xfId="7508" xr:uid="{9677A1E9-38B7-4FB2-B448-8F23AD38634C}"/>
    <cellStyle name="Entrada 2 9" xfId="7973" xr:uid="{DC7D725B-C7E9-4EEA-9681-367F8FEF8B2B}"/>
    <cellStyle name="Entrada 3" xfId="203" xr:uid="{515210D6-FB23-45C9-9DB6-DBF354D8A14E}"/>
    <cellStyle name="Entrada 3 10" xfId="7653" xr:uid="{427B9DCC-F8E9-43E7-B99F-4A8AC4A006EF}"/>
    <cellStyle name="Entrada 3 11" xfId="5063" xr:uid="{CC2EFFA8-3566-4CB0-A2D6-ABD0C5FD52C7}"/>
    <cellStyle name="Entrada 3 12" xfId="8291" xr:uid="{5746900E-8380-4590-B34F-BAE12FAEE0AC}"/>
    <cellStyle name="Entrada 3 13" xfId="7616" xr:uid="{3989505A-9622-4A21-981B-F7E0AA526BD3}"/>
    <cellStyle name="Entrada 3 14" xfId="8420" xr:uid="{C7F29B44-7ADC-4BC7-B9B5-8CAD4A7BB7EF}"/>
    <cellStyle name="Entrada 3 2" xfId="955" xr:uid="{6D361DF1-408B-43C9-AB69-E34A56FAC18E}"/>
    <cellStyle name="Entrada 3 2 10" xfId="7510" xr:uid="{FA1EABE7-3FA0-4F53-8C39-1FC53AE00868}"/>
    <cellStyle name="Entrada 3 2 11" xfId="8047" xr:uid="{8FF3860F-A010-4B99-9AEC-38B908AFC71C}"/>
    <cellStyle name="Entrada 3 2 12" xfId="8258" xr:uid="{469BB611-FFDE-46A5-8ECE-23D20D1EB404}"/>
    <cellStyle name="Entrada 3 2 13" xfId="8133" xr:uid="{538A7B78-BB56-486E-B457-94F9E38A634C}"/>
    <cellStyle name="Entrada 3 2 14" xfId="8188" xr:uid="{D603B14C-1FBA-4517-83E4-A88F7B1C6385}"/>
    <cellStyle name="Entrada 3 2 15" xfId="7736" xr:uid="{45A215D6-FC7A-46CB-91AA-8E18CD225F8C}"/>
    <cellStyle name="Entrada 3 2 16" xfId="7759" xr:uid="{18759EBA-22BF-439F-8384-BBBC3BFC5058}"/>
    <cellStyle name="Entrada 3 2 17" xfId="8317" xr:uid="{136E4DF3-F23D-461E-89E4-E9992139597F}"/>
    <cellStyle name="Entrada 3 2 18" xfId="7489" xr:uid="{2B06BF46-4B7C-4414-9DA3-CDB24BE8E012}"/>
    <cellStyle name="Entrada 3 2 19" xfId="7930" xr:uid="{3FCFFABE-9C24-4A50-BBCE-74B035F91CEC}"/>
    <cellStyle name="Entrada 3 2 2" xfId="1535" xr:uid="{07799C8B-2198-49CE-96C8-36D632D6F2E3}"/>
    <cellStyle name="Entrada 3 2 2 10" xfId="7666" xr:uid="{AA7F0425-B395-4367-A0C4-B9C0F0187884}"/>
    <cellStyle name="Entrada 3 2 2 11" xfId="8079" xr:uid="{9731E900-E2AC-42D6-9A68-A3A2327AD581}"/>
    <cellStyle name="Entrada 3 2 2 12" xfId="7926" xr:uid="{CAC4210E-D9A0-48D4-8AD7-C35021CCEF9F}"/>
    <cellStyle name="Entrada 3 2 2 13" xfId="7523" xr:uid="{C54190D0-2CC1-4420-9D06-95486A3DA2AE}"/>
    <cellStyle name="Entrada 3 2 2 14" xfId="7917" xr:uid="{EA3E3D38-725F-404F-811C-26C26A7BF166}"/>
    <cellStyle name="Entrada 3 2 2 15" xfId="8116" xr:uid="{A709866A-2EEF-4E05-B1A1-01155FD1AFA9}"/>
    <cellStyle name="Entrada 3 2 2 16" xfId="7793" xr:uid="{F5E8601B-D67C-4F91-AC36-DC1924BB71AE}"/>
    <cellStyle name="Entrada 3 2 2 17" xfId="7709" xr:uid="{C30933E9-50F4-4865-884F-DCF19FB7720F}"/>
    <cellStyle name="Entrada 3 2 2 18" xfId="7727" xr:uid="{E2108CF0-37B9-466C-82AF-61E47A506049}"/>
    <cellStyle name="Entrada 3 2 2 19" xfId="8273" xr:uid="{6002A22A-EAA9-483D-8190-A4DEC8F0D144}"/>
    <cellStyle name="Entrada 3 2 2 2" xfId="2703" xr:uid="{073391D7-1A23-4968-9F57-1E4326DC7616}"/>
    <cellStyle name="Entrada 3 2 2 2 10" xfId="8300" xr:uid="{135D844F-188E-408D-AADA-015D8F6C161F}"/>
    <cellStyle name="Entrada 3 2 2 2 11" xfId="8323" xr:uid="{3801E428-A8C2-4F80-A2DB-3C0EC4EF63D1}"/>
    <cellStyle name="Entrada 3 2 2 2 12" xfId="8334" xr:uid="{B453BE25-705B-4F6D-8F1F-507424168A44}"/>
    <cellStyle name="Entrada 3 2 2 2 13" xfId="8347" xr:uid="{D75B254D-B4A6-4634-91AC-A7261416D70A}"/>
    <cellStyle name="Entrada 3 2 2 2 14" xfId="8359" xr:uid="{1167C090-3017-47A1-9D18-D2830AB604C0}"/>
    <cellStyle name="Entrada 3 2 2 2 15" xfId="8371" xr:uid="{20DB86C9-E3F0-433E-A73D-C479AE3E2766}"/>
    <cellStyle name="Entrada 3 2 2 2 16" xfId="8383" xr:uid="{9782D103-00FD-48D9-B507-9194686051D4}"/>
    <cellStyle name="Entrada 3 2 2 2 17" xfId="8393" xr:uid="{EAFBD224-1BDE-4308-AC6C-94EA9EF60D00}"/>
    <cellStyle name="Entrada 3 2 2 2 18" xfId="8400" xr:uid="{93333F6A-A197-48D6-99E5-CE67BBE2769D}"/>
    <cellStyle name="Entrada 3 2 2 2 19" xfId="10745" xr:uid="{39E9CE1D-5D99-4D8C-B963-8A9EBEB1A6C9}"/>
    <cellStyle name="Entrada 3 2 2 2 2" xfId="5039" xr:uid="{3518278D-9857-48B8-B337-1F0E42CF4104}"/>
    <cellStyle name="Entrada 3 2 2 2 3" xfId="7466" xr:uid="{2F453A5C-879C-4D91-982B-6126B485E137}"/>
    <cellStyle name="Entrada 3 2 2 2 4" xfId="8175" xr:uid="{A30E8D0D-6053-4542-B222-CC8DD65E7856}"/>
    <cellStyle name="Entrada 3 2 2 2 5" xfId="8200" xr:uid="{3E25B68F-0B0B-491B-90AB-70A44096C8FC}"/>
    <cellStyle name="Entrada 3 2 2 2 6" xfId="8219" xr:uid="{DB57D7D1-349B-4A23-862F-8D2FE6872881}"/>
    <cellStyle name="Entrada 3 2 2 2 7" xfId="8235" xr:uid="{8895A87A-AF2F-43F9-AF74-732DC052E5B6}"/>
    <cellStyle name="Entrada 3 2 2 2 8" xfId="8260" xr:uid="{9E2929C0-DC74-4070-AABC-13E497A84A80}"/>
    <cellStyle name="Entrada 3 2 2 2 9" xfId="8281" xr:uid="{23B22817-9D5B-498D-B932-7CFC59AFB16D}"/>
    <cellStyle name="Entrada 3 2 2 20" xfId="9577" xr:uid="{9278FD08-E754-4C0E-8289-B595D691FCFD}"/>
    <cellStyle name="Entrada 3 2 2 3" xfId="3871" xr:uid="{5CC03A7E-67ED-4C47-8B13-8DC3C2D1BC6A}"/>
    <cellStyle name="Entrada 3 2 2 4" xfId="6298" xr:uid="{57440360-2531-4AFE-85A4-9C7247EDA812}"/>
    <cellStyle name="Entrada 3 2 2 5" xfId="7820" xr:uid="{111B0126-36DF-41EA-BEF8-C1244C4B14F9}"/>
    <cellStyle name="Entrada 3 2 2 6" xfId="7963" xr:uid="{0114AB27-C8C8-485A-8B62-BE29A88E2C0F}"/>
    <cellStyle name="Entrada 3 2 2 7" xfId="7600" xr:uid="{E6849001-B5CE-418D-BDDA-91CE6DF2EA18}"/>
    <cellStyle name="Entrada 3 2 2 8" xfId="8139" xr:uid="{06ABD208-E65C-4B74-9128-A3626AB683CF}"/>
    <cellStyle name="Entrada 3 2 2 9" xfId="7797" xr:uid="{274BABB9-0679-463A-B8BD-BC4CD80B4A9D}"/>
    <cellStyle name="Entrada 3 2 20" xfId="7634" xr:uid="{C2DDCB7E-F26E-43EA-9E24-C6120CA5BE64}"/>
    <cellStyle name="Entrada 3 2 21" xfId="8997" xr:uid="{A0B6A5F4-4153-45B0-93B7-86E197EA1E4E}"/>
    <cellStyle name="Entrada 3 2 3" xfId="2123" xr:uid="{7E796B05-BD28-4230-ABB4-1B5D0EB6799B}"/>
    <cellStyle name="Entrada 3 2 3 10" xfId="7533" xr:uid="{6157262F-B0EF-4162-B98F-F504A551D21C}"/>
    <cellStyle name="Entrada 3 2 3 11" xfId="7623" xr:uid="{C334A4E8-0F16-487C-BB8F-78AC56EBE453}"/>
    <cellStyle name="Entrada 3 2 3 12" xfId="7970" xr:uid="{B0FFE4EB-7F69-4852-9A1B-DD120AD3A023}"/>
    <cellStyle name="Entrada 3 2 3 13" xfId="5127" xr:uid="{F2163033-8462-42F9-9CA7-626EB2613CFF}"/>
    <cellStyle name="Entrada 3 2 3 14" xfId="7497" xr:uid="{A72648D2-EF7C-44D7-BE0E-7A9EFC027323}"/>
    <cellStyle name="Entrada 3 2 3 15" xfId="7645" xr:uid="{B3622C93-E2D1-4515-B308-B3AEE9F8C484}"/>
    <cellStyle name="Entrada 3 2 3 16" xfId="8319" xr:uid="{2D570EFB-B921-4A25-9D23-85A76D444917}"/>
    <cellStyle name="Entrada 3 2 3 17" xfId="7792" xr:uid="{CD0CA248-B90C-4346-8966-567A0D2215B0}"/>
    <cellStyle name="Entrada 3 2 3 18" xfId="8021" xr:uid="{979F5E55-3CD0-40E8-A187-0E186BFA8B80}"/>
    <cellStyle name="Entrada 3 2 3 19" xfId="10165" xr:uid="{A2DAC817-8C96-4520-A56A-0466FCE63BC8}"/>
    <cellStyle name="Entrada 3 2 3 2" xfId="4459" xr:uid="{AD35C2F2-EBE4-45E0-A253-9010B73B2F6A}"/>
    <cellStyle name="Entrada 3 2 3 3" xfId="6886" xr:uid="{7920D1B7-C540-4F7C-8566-CFAADD3B2FEE}"/>
    <cellStyle name="Entrada 3 2 3 4" xfId="7995" xr:uid="{4A04E52D-AF69-4A18-9264-1681E4BC8FD8}"/>
    <cellStyle name="Entrada 3 2 3 5" xfId="8122" xr:uid="{F464856F-E8D8-4252-A6C5-8163BBFFE3AA}"/>
    <cellStyle name="Entrada 3 2 3 6" xfId="7726" xr:uid="{B5F14620-30F8-4AE0-A138-CADF4E935DB0}"/>
    <cellStyle name="Entrada 3 2 3 7" xfId="7949" xr:uid="{93CF93E8-0E58-442F-A5C4-2DAA939E20C7}"/>
    <cellStyle name="Entrada 3 2 3 8" xfId="7509" xr:uid="{F163D47F-E3BF-4C56-B3DC-71AADD045043}"/>
    <cellStyle name="Entrada 3 2 3 9" xfId="7631" xr:uid="{3CBDF877-E715-429C-81E5-CF00FBC18FA1}"/>
    <cellStyle name="Entrada 3 2 4" xfId="3291" xr:uid="{85329AD7-63DC-43D2-B98D-E267BFC6F294}"/>
    <cellStyle name="Entrada 3 2 5" xfId="5718" xr:uid="{EDD3A7CD-9007-427B-B1E8-C4FD164C4987}"/>
    <cellStyle name="Entrada 3 2 6" xfId="7654" xr:uid="{2A1ED0BC-37F8-48BD-95FD-05ADBA0EBB18}"/>
    <cellStyle name="Entrada 3 2 7" xfId="7547" xr:uid="{A571F003-2F37-4AD7-B03A-50D0F2B23083}"/>
    <cellStyle name="Entrada 3 2 8" xfId="7605" xr:uid="{C3F5DBD6-83F9-445B-8C97-851B2C007F17}"/>
    <cellStyle name="Entrada 3 2 9" xfId="7636" xr:uid="{38662D46-86E9-44EE-ACC6-F1F39D4E9F18}"/>
    <cellStyle name="Entrada 3 3" xfId="682" xr:uid="{36ED39A5-6688-4642-ACC8-B99EC28F60A4}"/>
    <cellStyle name="Entrada 3 3 10" xfId="7842" xr:uid="{ABE6FFB0-E76B-4173-A991-0F37127B90C9}"/>
    <cellStyle name="Entrada 3 3 11" xfId="8028" xr:uid="{4998EC37-2D07-4F63-BC13-766841ACD9AF}"/>
    <cellStyle name="Entrada 3 3 12" xfId="8242" xr:uid="{FFDF155A-611D-4F54-89A4-8A82278387BC}"/>
    <cellStyle name="Entrada 3 3 13" xfId="7763" xr:uid="{C5EC8AE3-C457-4C65-91E8-25412F756FA3}"/>
    <cellStyle name="Entrada 3 3 14" xfId="7552" xr:uid="{3F416556-CD58-4D32-B45C-B45ECEFC1421}"/>
    <cellStyle name="Entrada 3 3 15" xfId="8217" xr:uid="{4653FBF2-9DDE-47A0-9C37-BADE0ABD5841}"/>
    <cellStyle name="Entrada 3 3 16" xfId="8113" xr:uid="{BAFF349A-026E-40CA-A692-CD9BE599B9BF}"/>
    <cellStyle name="Entrada 3 3 17" xfId="7507" xr:uid="{90CB6226-40BD-4D9E-9BC5-5A9B08B36EF9}"/>
    <cellStyle name="Entrada 3 3 18" xfId="8125" xr:uid="{B103740B-9B91-4622-BD17-1BA2E25E8292}"/>
    <cellStyle name="Entrada 3 3 19" xfId="8209" xr:uid="{0A0C24A9-A665-4240-A001-C716B730923D}"/>
    <cellStyle name="Entrada 3 3 2" xfId="1850" xr:uid="{5503A032-5249-4FB9-8745-299DF5132642}"/>
    <cellStyle name="Entrada 3 3 2 10" xfId="7972" xr:uid="{1697A041-F9C3-4542-BFE3-4983B8CBC717}"/>
    <cellStyle name="Entrada 3 3 2 11" xfId="8168" xr:uid="{E228F407-1FD3-44DA-962C-A0ACD0A9DD14}"/>
    <cellStyle name="Entrada 3 3 2 12" xfId="7593" xr:uid="{B0DB3EA5-82CA-4F25-A7EE-20BB4A70E6DC}"/>
    <cellStyle name="Entrada 3 3 2 13" xfId="8198" xr:uid="{E4B70A91-BF30-42B0-ABAF-44107DA5D0A6}"/>
    <cellStyle name="Entrada 3 3 2 14" xfId="7956" xr:uid="{CD616F8B-23F8-4F42-9D8B-AEFF3BABF12E}"/>
    <cellStyle name="Entrada 3 3 2 15" xfId="7720" xr:uid="{331CB0D8-2511-4AEE-B8FD-F70F9BA8EC1A}"/>
    <cellStyle name="Entrada 3 3 2 16" xfId="8015" xr:uid="{821E4DFF-7CE8-40C9-948E-96C0C4F2D482}"/>
    <cellStyle name="Entrada 3 3 2 17" xfId="8369" xr:uid="{C96952A3-C738-47F0-8401-FCFAEEBDE453}"/>
    <cellStyle name="Entrada 3 3 2 18" xfId="8243" xr:uid="{C88573DE-7928-4C55-9FF0-601061C40B70}"/>
    <cellStyle name="Entrada 3 3 2 19" xfId="9892" xr:uid="{9CF2F1D8-E658-4004-800A-5EBDA46B7B95}"/>
    <cellStyle name="Entrada 3 3 2 2" xfId="4186" xr:uid="{E7C32FCB-1ADD-4489-8F8C-985571A494D3}"/>
    <cellStyle name="Entrada 3 3 2 3" xfId="6613" xr:uid="{CB38F183-9404-44F7-A243-C0ED86BA056B}"/>
    <cellStyle name="Entrada 3 3 2 4" xfId="7914" xr:uid="{A2E30D16-4F7E-4876-9F4B-C9FED9906BB4}"/>
    <cellStyle name="Entrada 3 3 2 5" xfId="8109" xr:uid="{432ECEDD-2B5D-42BB-800F-28DF978A011E}"/>
    <cellStyle name="Entrada 3 3 2 6" xfId="8096" xr:uid="{231D0F0F-9D20-472D-A815-F5B1DB3986E1}"/>
    <cellStyle name="Entrada 3 3 2 7" xfId="7669" xr:uid="{9344592C-088E-4E14-B986-2400F60599DE}"/>
    <cellStyle name="Entrada 3 3 2 8" xfId="8114" xr:uid="{B656BBED-70F7-40F4-9631-DA3E5A2E2389}"/>
    <cellStyle name="Entrada 3 3 2 9" xfId="7887" xr:uid="{04F742F7-4FA4-4D94-A79A-4F18DF51AF77}"/>
    <cellStyle name="Entrada 3 3 20" xfId="8724" xr:uid="{029ED52B-A78F-4FB3-9735-C7A6977CDB28}"/>
    <cellStyle name="Entrada 3 3 3" xfId="3018" xr:uid="{055E0F77-31EC-4E1C-BD7E-E91A3D7998D7}"/>
    <cellStyle name="Entrada 3 3 4" xfId="5445" xr:uid="{4FCA3F60-A408-454F-9420-2D08DA95C35B}"/>
    <cellStyle name="Entrada 3 3 5" xfId="7576" xr:uid="{73C30E92-4B9F-4519-ABFD-9CD5FFE34D9D}"/>
    <cellStyle name="Entrada 3 3 6" xfId="7594" xr:uid="{C60A7E46-7A92-46C4-A484-1D31648ABA34}"/>
    <cellStyle name="Entrada 3 3 7" xfId="7672" xr:uid="{FD694195-AD89-4908-9C35-E7EB7C0A2999}"/>
    <cellStyle name="Entrada 3 3 8" xfId="7538" xr:uid="{174AC9F6-DFE1-4379-BDC2-B8EC8463D5B9}"/>
    <cellStyle name="Entrada 3 3 9" xfId="7810" xr:uid="{02D15EC9-40A4-44BA-B25E-5C788A5A936B}"/>
    <cellStyle name="Entrada 3 4" xfId="5098" xr:uid="{CBB487B0-5140-40F0-A76B-ED1F593CBC54}"/>
    <cellStyle name="Entrada 3 5" xfId="5320" xr:uid="{3CD9C115-5782-45F8-842A-2EDF1C3DA06B}"/>
    <cellStyle name="Entrada 3 6" xfId="8053" xr:uid="{AE110EB2-B35F-4353-9BFB-DA36DD11859A}"/>
    <cellStyle name="Entrada 3 7" xfId="8147" xr:uid="{58A1B465-931D-4A86-8D1D-71A8C9521323}"/>
    <cellStyle name="Entrada 3 8" xfId="8046" xr:uid="{F2CFC070-D1CF-479D-9354-C0BE1329D62B}"/>
    <cellStyle name="Entrada 3 9" xfId="7809" xr:uid="{C01BB795-CF37-488C-8B81-798F4A40FBD2}"/>
    <cellStyle name="Estilo 1" xfId="61" xr:uid="{D34F15DF-2F7F-4130-8BAB-12D66B095F93}"/>
    <cellStyle name="Euro" xfId="62" xr:uid="{F1AAF80D-D3D7-473C-AC1F-3DAD5B01F0E3}"/>
    <cellStyle name="Euro 2" xfId="11433" xr:uid="{D1F29DE1-1967-4832-9AE3-21DC2DCD2A09}"/>
    <cellStyle name="F2" xfId="204" xr:uid="{35E4B951-14DF-4B46-AF62-7A06E56DC723}"/>
    <cellStyle name="F3" xfId="205" xr:uid="{8951C80D-5A61-4BAA-9A54-0C65AEC3B616}"/>
    <cellStyle name="F4" xfId="206" xr:uid="{91B8B9AD-5711-4937-BA20-85A5D148C3F1}"/>
    <cellStyle name="F5" xfId="207" xr:uid="{633C5AF6-332B-4045-B83D-0017C12D99AF}"/>
    <cellStyle name="F6" xfId="208" xr:uid="{C39C178E-F9C3-4D5B-B561-215FE89F204E}"/>
    <cellStyle name="F7" xfId="209" xr:uid="{132795D7-A63B-4FBB-9979-370503FECEC8}"/>
    <cellStyle name="F8" xfId="210" xr:uid="{6913E456-99A7-47B6-AF53-C02BC287C306}"/>
    <cellStyle name="Fixed" xfId="211" xr:uid="{5FC5E4E1-3033-4F31-AB59-62B32130E512}"/>
    <cellStyle name="Heading 1" xfId="212" xr:uid="{6F18DE84-1797-47EE-BEE0-1607B21302D3}"/>
    <cellStyle name="Heading 2" xfId="213" xr:uid="{12195EAB-DE28-4A8C-A590-4866E6B41B16}"/>
    <cellStyle name="Heading1" xfId="214" xr:uid="{DC75A43E-AE76-4165-868C-5DA9BC5C4D1D}"/>
    <cellStyle name="Heading2" xfId="215" xr:uid="{366F6CFC-B6AD-4795-AA6E-447E2F9CE9BE}"/>
    <cellStyle name="Hipervínculo" xfId="17" builtinId="8"/>
    <cellStyle name="Hipervínculo 2" xfId="569" xr:uid="{F8BF958A-CB41-4A9F-860A-6F80511665AF}"/>
    <cellStyle name="Hipervínculo 3" xfId="638" xr:uid="{3DC0F332-0A01-46C8-827F-8F05EDA74B4A}"/>
    <cellStyle name="Hipervínculo 4" xfId="11156" xr:uid="{C9CD20D5-AA4F-44C1-B13C-77D1468BE89F}"/>
    <cellStyle name="Hyperlink 2" xfId="12658" xr:uid="{26EFE3F4-C141-4C77-8BC6-FC695ED57565}"/>
    <cellStyle name="Hyperlink 3" xfId="10757" xr:uid="{F4B57D99-8541-4E56-98DF-A309BF583F0E}"/>
    <cellStyle name="Incorrecto 2" xfId="63" xr:uid="{19A8FEB7-5D8A-4E1F-B53C-114CF242A3E5}"/>
    <cellStyle name="Incorrecto 3" xfId="216" xr:uid="{7C9B7DAD-149C-4829-920F-F5E66C69AD89}"/>
    <cellStyle name="MILE DE MILLONES" xfId="217" xr:uid="{6DF508A8-408C-4919-9C2F-CBAAF5084B0E}"/>
    <cellStyle name="MILE DE MILLONES 2" xfId="218" xr:uid="{ECCCF13E-349C-497E-AE49-6C47D3ACC7DB}"/>
    <cellStyle name="MILE DE MILLONES_PRESUPUESTO FASE III ABR-2015 Rev3" xfId="219" xr:uid="{12BF2B7A-2448-45E1-AAC2-CC222E0CB097}"/>
    <cellStyle name="MILES" xfId="220" xr:uid="{C4487BB0-F798-46B6-A8BE-E0C92A47F617}"/>
    <cellStyle name="MILES 2" xfId="221" xr:uid="{761EE64B-C835-487B-BF96-D39DC7D17370}"/>
    <cellStyle name="Millares" xfId="1" builtinId="3"/>
    <cellStyle name="Millares [0] 2" xfId="315" xr:uid="{6670C213-432D-4D76-991B-13FFE22804B6}"/>
    <cellStyle name="Millares [0] 2 10" xfId="10823" xr:uid="{B9E54702-3E48-499E-9CDA-B891281CD788}"/>
    <cellStyle name="Millares [0] 2 2" xfId="346" xr:uid="{2D493F6A-980D-480C-9082-085BA777B660}"/>
    <cellStyle name="Millares [0] 2 2 2" xfId="554" xr:uid="{EB056EBA-928F-4765-9855-8A35711E2821}"/>
    <cellStyle name="Millares [0] 2 2 2 2" xfId="903" xr:uid="{25A08AF5-4BA5-40FD-A84E-CC89C2F5822F}"/>
    <cellStyle name="Millares [0] 2 2 2 2 2" xfId="1485" xr:uid="{7138D93F-513E-477E-A7BB-CD0B424105CE}"/>
    <cellStyle name="Millares [0] 2 2 2 2 2 2" xfId="2653" xr:uid="{02D2E5F3-E214-4BC6-8E50-2124E8D53E65}"/>
    <cellStyle name="Millares [0] 2 2 2 2 2 2 2" xfId="4989" xr:uid="{6C8A1282-944A-44E0-9DDC-4FA494FDC973}"/>
    <cellStyle name="Millares [0] 2 2 2 2 2 2 3" xfId="7416" xr:uid="{91AA01AB-3F73-4C20-B3B9-799B2040FD51}"/>
    <cellStyle name="Millares [0] 2 2 2 2 2 2 4" xfId="10695" xr:uid="{AEBF5DCE-69CD-4048-B1AB-203EE42E7431}"/>
    <cellStyle name="Millares [0] 2 2 2 2 2 3" xfId="3821" xr:uid="{7E2BAFC6-B1CA-4380-95FD-38261C61E139}"/>
    <cellStyle name="Millares [0] 2 2 2 2 2 4" xfId="6248" xr:uid="{A4D0AE03-237B-4182-89EF-A98C96D4A810}"/>
    <cellStyle name="Millares [0] 2 2 2 2 2 5" xfId="9527" xr:uid="{248A425A-40EA-4967-9904-5858B65D7E59}"/>
    <cellStyle name="Millares [0] 2 2 2 2 3" xfId="2071" xr:uid="{21072D0A-6979-4FC9-8BCD-54A1EB458C06}"/>
    <cellStyle name="Millares [0] 2 2 2 2 3 2" xfId="4407" xr:uid="{EF41A96D-EDE9-45B2-A7CF-95460BFE2D5E}"/>
    <cellStyle name="Millares [0] 2 2 2 2 3 3" xfId="6834" xr:uid="{814E9C52-EE30-46D6-B542-6181A6558010}"/>
    <cellStyle name="Millares [0] 2 2 2 2 3 4" xfId="10113" xr:uid="{C4271A9D-2622-4171-866C-10D721F92E28}"/>
    <cellStyle name="Millares [0] 2 2 2 2 4" xfId="3239" xr:uid="{FAE8FBB8-D13B-474E-88E0-3031DB859F28}"/>
    <cellStyle name="Millares [0] 2 2 2 2 5" xfId="5666" xr:uid="{26367F30-F322-4EA7-8143-2402846F1E22}"/>
    <cellStyle name="Millares [0] 2 2 2 2 6" xfId="8945" xr:uid="{0E873E7A-A4C7-42F3-A430-EC55F7F8DA41}"/>
    <cellStyle name="Millares [0] 2 2 2 2 7" xfId="11779" xr:uid="{20DD200D-D661-4CA4-A3F2-5D41A44CA31C}"/>
    <cellStyle name="Millares [0] 2 2 2 3" xfId="1198" xr:uid="{22EABA76-087D-4CB1-BD1F-A34AE9F7B40F}"/>
    <cellStyle name="Millares [0] 2 2 2 3 2" xfId="2366" xr:uid="{3F022FD1-9AEE-4FFF-8C9D-DAE85B6669A3}"/>
    <cellStyle name="Millares [0] 2 2 2 3 2 2" xfId="4702" xr:uid="{F091B6CA-FF19-4A0F-A1B2-A9C95424AA64}"/>
    <cellStyle name="Millares [0] 2 2 2 3 2 3" xfId="7129" xr:uid="{DB2ABBCC-7029-421D-B364-AAE27F92DBB5}"/>
    <cellStyle name="Millares [0] 2 2 2 3 2 4" xfId="10408" xr:uid="{6107193F-1AE0-40D3-9749-A6C4FF2AF3EA}"/>
    <cellStyle name="Millares [0] 2 2 2 3 3" xfId="3534" xr:uid="{A9B9FBFB-C388-4054-82C8-E71605BC63B9}"/>
    <cellStyle name="Millares [0] 2 2 2 3 4" xfId="5961" xr:uid="{0624AD8C-75CB-4CCB-9BC5-8F48CBFDF645}"/>
    <cellStyle name="Millares [0] 2 2 2 3 5" xfId="9240" xr:uid="{A2BDC757-3742-41E0-96A1-026D0C850A32}"/>
    <cellStyle name="Millares [0] 2 2 2 3 6" xfId="12165" xr:uid="{5B3DF60F-10F6-41BB-8D4E-18E5D913CEC8}"/>
    <cellStyle name="Millares [0] 2 2 2 4" xfId="1777" xr:uid="{872441D5-6692-485D-AA4F-6AE4FA3BCCDB}"/>
    <cellStyle name="Millares [0] 2 2 2 4 2" xfId="4113" xr:uid="{A185B4F2-B35F-4157-B34F-188B93C1B4E7}"/>
    <cellStyle name="Millares [0] 2 2 2 4 3" xfId="6540" xr:uid="{1C95E8F5-E71D-4CD8-A525-64CFB10EEC26}"/>
    <cellStyle name="Millares [0] 2 2 2 4 4" xfId="9819" xr:uid="{DD01F94A-9383-45B9-9717-88D3A89C5900}"/>
    <cellStyle name="Millares [0] 2 2 2 4 5" xfId="12552" xr:uid="{F2F84F55-FC6A-43E4-8FF2-0995DC34D7F5}"/>
    <cellStyle name="Millares [0] 2 2 2 5" xfId="2945" xr:uid="{5A14ACCC-EF2B-45BA-AE8C-F9D80638DF0C}"/>
    <cellStyle name="Millares [0] 2 2 2 5 2" xfId="11385" xr:uid="{2A265163-B064-47E5-85B8-24F905F48DD9}"/>
    <cellStyle name="Millares [0] 2 2 2 6" xfId="5362" xr:uid="{97A687A5-7ED8-49B9-A469-636259EE1339}"/>
    <cellStyle name="Millares [0] 2 2 2 7" xfId="8651" xr:uid="{EB983500-4D7F-4B39-A0DB-F3017E105A47}"/>
    <cellStyle name="Millares [0] 2 2 2 8" xfId="11062" xr:uid="{D9C492D4-CE42-4E94-B9B1-AAD26E44169F}"/>
    <cellStyle name="Millares [0] 2 2 3" xfId="720" xr:uid="{7225BFED-4FB4-4F64-8DAC-B8C89BFB6E1E}"/>
    <cellStyle name="Millares [0] 2 2 3 2" xfId="1302" xr:uid="{E74D277F-705C-45EA-BDD4-C3640C850EAA}"/>
    <cellStyle name="Millares [0] 2 2 3 2 2" xfId="2470" xr:uid="{B38BACD4-00FD-4A1D-9259-8F0DA466E875}"/>
    <cellStyle name="Millares [0] 2 2 3 2 2 2" xfId="4806" xr:uid="{0B05DF9F-3899-4A49-BE6B-A94924AB4EFB}"/>
    <cellStyle name="Millares [0] 2 2 3 2 2 3" xfId="7233" xr:uid="{8D68C4E7-AC60-4EF8-8214-2ED5CA60B856}"/>
    <cellStyle name="Millares [0] 2 2 3 2 2 4" xfId="10512" xr:uid="{38F48715-DD46-4868-BF47-739A7942C7FE}"/>
    <cellStyle name="Millares [0] 2 2 3 2 3" xfId="3638" xr:uid="{54B77CCF-1694-44BE-9523-7CA4B8238114}"/>
    <cellStyle name="Millares [0] 2 2 3 2 4" xfId="6065" xr:uid="{7DCFBE1B-FCE6-49AE-AB1D-CFED67B2478A}"/>
    <cellStyle name="Millares [0] 2 2 3 2 5" xfId="9344" xr:uid="{89C9DCB8-CEFB-42F6-9DEF-6D699A42AB16}"/>
    <cellStyle name="Millares [0] 2 2 3 3" xfId="1888" xr:uid="{E6EADA04-81EF-423F-8422-B27276C828F3}"/>
    <cellStyle name="Millares [0] 2 2 3 3 2" xfId="4224" xr:uid="{E2DDE01A-43CB-42FC-9132-2B79C7742985}"/>
    <cellStyle name="Millares [0] 2 2 3 3 3" xfId="6651" xr:uid="{DDAA7972-FBBB-45E0-983F-5A6D8DC12DAA}"/>
    <cellStyle name="Millares [0] 2 2 3 3 4" xfId="9930" xr:uid="{6CEDD307-83EC-4B16-AB82-3EF770B5E0E4}"/>
    <cellStyle name="Millares [0] 2 2 3 4" xfId="3056" xr:uid="{4449E598-FC5F-412D-BAB4-BF1010D1F6E5}"/>
    <cellStyle name="Millares [0] 2 2 3 5" xfId="5483" xr:uid="{759C4A0F-1501-4E7C-9686-CCA1021BDF87}"/>
    <cellStyle name="Millares [0] 2 2 3 6" xfId="8762" xr:uid="{C17F43EC-13B3-4AF1-AC86-0F8FA8798A32}"/>
    <cellStyle name="Millares [0] 2 2 3 7" xfId="11571" xr:uid="{10F353A8-4FCC-4121-8433-41ED3D353199}"/>
    <cellStyle name="Millares [0] 2 2 4" xfId="1015" xr:uid="{ED3A8B66-59B9-4309-88A5-D8F46E423CA9}"/>
    <cellStyle name="Millares [0] 2 2 4 2" xfId="2183" xr:uid="{50902AD4-88BF-4918-9236-C4978267D9E3}"/>
    <cellStyle name="Millares [0] 2 2 4 2 2" xfId="4519" xr:uid="{570B34E3-7A36-42C8-BE11-3ADC0B944817}"/>
    <cellStyle name="Millares [0] 2 2 4 2 3" xfId="6946" xr:uid="{9FBF044D-5BAE-4727-8235-64C7DD088437}"/>
    <cellStyle name="Millares [0] 2 2 4 2 4" xfId="10225" xr:uid="{C7E77A96-31C7-4D09-8121-B7A92C5C5BF0}"/>
    <cellStyle name="Millares [0] 2 2 4 3" xfId="3351" xr:uid="{C530E4B4-74B8-4C75-96C2-692BA764973B}"/>
    <cellStyle name="Millares [0] 2 2 4 4" xfId="5778" xr:uid="{71E85498-5912-4323-9592-DD4D93BEAA89}"/>
    <cellStyle name="Millares [0] 2 2 4 5" xfId="9057" xr:uid="{977950DB-CAB5-4EEE-B692-C8813679A0CF}"/>
    <cellStyle name="Millares [0] 2 2 4 6" xfId="11957" xr:uid="{01E72162-056A-4ED3-BD76-C4C813E73D70}"/>
    <cellStyle name="Millares [0] 2 2 5" xfId="1594" xr:uid="{3A3BB069-D570-47CE-9EEC-BF390A1B3E43}"/>
    <cellStyle name="Millares [0] 2 2 5 2" xfId="3930" xr:uid="{7265A801-9D56-48C7-B4EE-8361C57463E3}"/>
    <cellStyle name="Millares [0] 2 2 5 3" xfId="6357" xr:uid="{A4FF0987-A546-4F74-8E38-A591451718BB}"/>
    <cellStyle name="Millares [0] 2 2 5 4" xfId="9636" xr:uid="{8F740C69-1EBC-4CD6-976B-825041727449}"/>
    <cellStyle name="Millares [0] 2 2 5 5" xfId="12344" xr:uid="{BD2E2675-84EE-4061-8175-0D8AC0643CEE}"/>
    <cellStyle name="Millares [0] 2 2 6" xfId="2762" xr:uid="{D336309B-2C70-4D35-95FD-2C6E8E053F81}"/>
    <cellStyle name="Millares [0] 2 2 6 2" xfId="11202" xr:uid="{26AF0A19-2AE6-4352-8AE9-2619AE89702C}"/>
    <cellStyle name="Millares [0] 2 2 7" xfId="5173" xr:uid="{67691258-26B4-4919-9015-8235EE2BB6BD}"/>
    <cellStyle name="Millares [0] 2 2 8" xfId="8468" xr:uid="{C14A93D1-F72D-4E54-8FB2-CF9846ACFF2A}"/>
    <cellStyle name="Millares [0] 2 2 9" xfId="10854" xr:uid="{64476325-8520-4B67-AF73-781E5905D3F2}"/>
    <cellStyle name="Millares [0] 2 3" xfId="523" xr:uid="{BE221BB1-5420-427B-BC6F-BD2840BFC583}"/>
    <cellStyle name="Millares [0] 2 3 2" xfId="872" xr:uid="{B4D1EFAD-4F81-453D-B735-E4A4D19DA280}"/>
    <cellStyle name="Millares [0] 2 3 2 2" xfId="1454" xr:uid="{AD872E1F-D4DC-4827-82B2-5FA1F647CF0A}"/>
    <cellStyle name="Millares [0] 2 3 2 2 2" xfId="2622" xr:uid="{46A4CD8F-4849-4534-A09C-3B7C472A5335}"/>
    <cellStyle name="Millares [0] 2 3 2 2 2 2" xfId="4958" xr:uid="{8C0857F6-2711-426E-8FB7-CE70A14BAAE4}"/>
    <cellStyle name="Millares [0] 2 3 2 2 2 3" xfId="7385" xr:uid="{8523FFE2-D0DE-4EE1-8B49-5CB748F6D8C0}"/>
    <cellStyle name="Millares [0] 2 3 2 2 2 4" xfId="10664" xr:uid="{DCD4A990-CBEF-4182-8260-D11AEC43826C}"/>
    <cellStyle name="Millares [0] 2 3 2 2 3" xfId="3790" xr:uid="{02208E6E-0F52-480D-AB2E-934A924CACB7}"/>
    <cellStyle name="Millares [0] 2 3 2 2 4" xfId="6217" xr:uid="{A3C0050A-0755-4A5F-A102-2451ACE3ED3F}"/>
    <cellStyle name="Millares [0] 2 3 2 2 5" xfId="9496" xr:uid="{56981500-DA6A-49F9-9A88-4E4A9AF048A3}"/>
    <cellStyle name="Millares [0] 2 3 2 3" xfId="2040" xr:uid="{DE84CFBF-3F46-45BD-AFE3-A276B813AE5A}"/>
    <cellStyle name="Millares [0] 2 3 2 3 2" xfId="4376" xr:uid="{A818F36E-FA50-47AA-A98D-E000CD94AE7C}"/>
    <cellStyle name="Millares [0] 2 3 2 3 3" xfId="6803" xr:uid="{9ACEA1DF-1F80-4A6C-8386-3F210881DF9E}"/>
    <cellStyle name="Millares [0] 2 3 2 3 4" xfId="10082" xr:uid="{D7320B15-1307-420B-BF91-60700277F6C7}"/>
    <cellStyle name="Millares [0] 2 3 2 4" xfId="3208" xr:uid="{2C5BFCF9-1B09-47F4-B805-C2849E6C2AD6}"/>
    <cellStyle name="Millares [0] 2 3 2 5" xfId="5635" xr:uid="{FD837FA3-5FA0-43C4-AB04-9848BEC23D11}"/>
    <cellStyle name="Millares [0] 2 3 2 6" xfId="8914" xr:uid="{AD3E6942-F0AA-4C46-8F39-04018B7301D7}"/>
    <cellStyle name="Millares [0] 2 3 2 7" xfId="11748" xr:uid="{A51E2578-3CB1-4451-98E0-077DEA8BE91C}"/>
    <cellStyle name="Millares [0] 2 3 3" xfId="1167" xr:uid="{F7AC4C14-AA1E-4177-8908-3258962E1106}"/>
    <cellStyle name="Millares [0] 2 3 3 2" xfId="2335" xr:uid="{2A137E4E-625B-4B0F-963B-FD089EAFB481}"/>
    <cellStyle name="Millares [0] 2 3 3 2 2" xfId="4671" xr:uid="{FB9A4215-D31B-43FC-BB7F-D6049D4AA45A}"/>
    <cellStyle name="Millares [0] 2 3 3 2 3" xfId="7098" xr:uid="{FFD52C6A-C2F7-4A71-969B-09478D5B60DF}"/>
    <cellStyle name="Millares [0] 2 3 3 2 4" xfId="10377" xr:uid="{8BFA4A7B-2271-48F7-86D2-3F87C5060384}"/>
    <cellStyle name="Millares [0] 2 3 3 3" xfId="3503" xr:uid="{31F7B17A-3077-4802-9DE3-42FDB35A8965}"/>
    <cellStyle name="Millares [0] 2 3 3 4" xfId="5930" xr:uid="{6524F40A-5A6F-4B58-848F-C451CBEB5AB9}"/>
    <cellStyle name="Millares [0] 2 3 3 5" xfId="9209" xr:uid="{0CFB0A01-619B-474A-A6E9-B58C34F3813D}"/>
    <cellStyle name="Millares [0] 2 3 3 6" xfId="12134" xr:uid="{0FFFA510-6286-4AAA-AA0C-4926AC4A9BA2}"/>
    <cellStyle name="Millares [0] 2 3 4" xfId="1746" xr:uid="{E5813E14-FD0E-4ABE-9F42-A44B7BE1723C}"/>
    <cellStyle name="Millares [0] 2 3 4 2" xfId="4082" xr:uid="{079437FB-5E0B-416C-8A7E-78D65F45F249}"/>
    <cellStyle name="Millares [0] 2 3 4 3" xfId="6509" xr:uid="{1290B15B-F59C-426B-A661-7A72164E09C9}"/>
    <cellStyle name="Millares [0] 2 3 4 4" xfId="9788" xr:uid="{8BD5B552-FEB9-405D-B5F8-FF3CD26F97C8}"/>
    <cellStyle name="Millares [0] 2 3 4 5" xfId="12521" xr:uid="{4A5D1DF6-F6F1-4250-8A08-F6C0ED07EAC6}"/>
    <cellStyle name="Millares [0] 2 3 5" xfId="2914" xr:uid="{B4DB2DCB-BF1D-4362-AE68-302FA5B6A1EB}"/>
    <cellStyle name="Millares [0] 2 3 5 2" xfId="11354" xr:uid="{04C99C56-B883-43AC-B858-6D1A22DFDB10}"/>
    <cellStyle name="Millares [0] 2 3 6" xfId="5331" xr:uid="{E9AD3B66-9E8A-41BE-9251-45C2B0AB5B42}"/>
    <cellStyle name="Millares [0] 2 3 7" xfId="8620" xr:uid="{97A5C1CC-F118-410C-A953-D1EF77EBB47B}"/>
    <cellStyle name="Millares [0] 2 3 8" xfId="11031" xr:uid="{2F870492-6F78-4BD8-9B7A-0ED849A53849}"/>
    <cellStyle name="Millares [0] 2 4" xfId="689" xr:uid="{446B931F-0D95-4D5E-ADF7-3D8DA5F6D667}"/>
    <cellStyle name="Millares [0] 2 4 2" xfId="1271" xr:uid="{BA8E754D-F01B-4783-A0FA-7BCA22AAD0FF}"/>
    <cellStyle name="Millares [0] 2 4 2 2" xfId="2439" xr:uid="{6E698DF7-5703-4D99-9B94-60D79F28FEC1}"/>
    <cellStyle name="Millares [0] 2 4 2 2 2" xfId="4775" xr:uid="{89681F08-8A0C-4F71-92CC-6CE8178215FA}"/>
    <cellStyle name="Millares [0] 2 4 2 2 3" xfId="7202" xr:uid="{6EA9CF3E-18FC-4037-96AB-35FBB31603F5}"/>
    <cellStyle name="Millares [0] 2 4 2 2 4" xfId="10481" xr:uid="{D18A905D-2DC9-4C22-BF85-F32EC8FD612E}"/>
    <cellStyle name="Millares [0] 2 4 2 3" xfId="3607" xr:uid="{09E62FEE-0DCA-4A96-AF22-4BF1AB67F328}"/>
    <cellStyle name="Millares [0] 2 4 2 4" xfId="6034" xr:uid="{F970C0FF-578C-4564-AC17-F0A43EDCB7F5}"/>
    <cellStyle name="Millares [0] 2 4 2 5" xfId="9313" xr:uid="{68B4CC71-E8D1-467F-9293-02D033BD5EA3}"/>
    <cellStyle name="Millares [0] 2 4 3" xfId="1857" xr:uid="{C3B3B431-D86D-40FD-B7B6-521449B0BCE7}"/>
    <cellStyle name="Millares [0] 2 4 3 2" xfId="4193" xr:uid="{6259DFC1-CE4A-4573-947B-0C49DD243D45}"/>
    <cellStyle name="Millares [0] 2 4 3 3" xfId="6620" xr:uid="{FD3D09F1-4FE6-4949-8373-4A0381C9B14A}"/>
    <cellStyle name="Millares [0] 2 4 3 4" xfId="9899" xr:uid="{F3355485-3416-422C-A869-CEAC259E43DB}"/>
    <cellStyle name="Millares [0] 2 4 4" xfId="3025" xr:uid="{36FD584B-B31F-4F81-B17A-5E30882B52F4}"/>
    <cellStyle name="Millares [0] 2 4 5" xfId="5452" xr:uid="{F5A96C7E-D197-42F9-8A79-2C1EFE27A15B}"/>
    <cellStyle name="Millares [0] 2 4 6" xfId="8731" xr:uid="{9DBE9A04-59AE-4205-8804-3AFB2B9D55F1}"/>
    <cellStyle name="Millares [0] 2 4 7" xfId="11540" xr:uid="{EAAAF33F-558E-463F-835A-ACDFA1F979A9}"/>
    <cellStyle name="Millares [0] 2 5" xfId="984" xr:uid="{302A6AC0-6557-4AAE-9614-9337FF008DC1}"/>
    <cellStyle name="Millares [0] 2 5 2" xfId="2152" xr:uid="{1A1D0DDF-34E1-4256-8641-8E51407E12AD}"/>
    <cellStyle name="Millares [0] 2 5 2 2" xfId="4488" xr:uid="{8939F26B-E31E-4DA9-9A5D-716A1888D109}"/>
    <cellStyle name="Millares [0] 2 5 2 3" xfId="6915" xr:uid="{7736BD57-6D26-47BC-AC9D-4113386EA467}"/>
    <cellStyle name="Millares [0] 2 5 2 4" xfId="10194" xr:uid="{BC752DAE-CDA9-405E-80C6-A71B4349ED2B}"/>
    <cellStyle name="Millares [0] 2 5 3" xfId="3320" xr:uid="{3DE8EEE5-9D02-48CC-A01A-D5A8B7DA1CC6}"/>
    <cellStyle name="Millares [0] 2 5 4" xfId="5747" xr:uid="{EE3FFDFA-29D8-4D53-8877-F6A4EFE225F0}"/>
    <cellStyle name="Millares [0] 2 5 5" xfId="9026" xr:uid="{3B3BE053-3BF5-45EB-B6E4-32B26443AE13}"/>
    <cellStyle name="Millares [0] 2 5 6" xfId="11926" xr:uid="{58B5AB36-5B82-44EA-80A0-67005A10D5FF}"/>
    <cellStyle name="Millares [0] 2 6" xfId="1563" xr:uid="{83091647-2233-4A91-9910-EB6658ECB391}"/>
    <cellStyle name="Millares [0] 2 6 2" xfId="3899" xr:uid="{7D234359-3357-4492-B2C7-02DCCFF0670F}"/>
    <cellStyle name="Millares [0] 2 6 3" xfId="6326" xr:uid="{66933D42-3CC8-410D-B03F-31249F15719F}"/>
    <cellStyle name="Millares [0] 2 6 4" xfId="9605" xr:uid="{C585547D-F22A-487C-B615-48DC0EDB8849}"/>
    <cellStyle name="Millares [0] 2 6 5" xfId="12313" xr:uid="{312228D6-F9F7-4B0B-BE29-8E60D2E06799}"/>
    <cellStyle name="Millares [0] 2 7" xfId="2731" xr:uid="{5CAF4FEA-B79E-4D48-AFE2-8DA2E6DF5BA8}"/>
    <cellStyle name="Millares [0] 2 7 2" xfId="11171" xr:uid="{494F8567-7B0F-4A63-A8BA-162EA8B0CAB0}"/>
    <cellStyle name="Millares [0] 2 8" xfId="5142" xr:uid="{61F6E0C9-1DFD-41F7-80E9-B9F53C7A675E}"/>
    <cellStyle name="Millares [0] 2 9" xfId="8437" xr:uid="{7E540660-3DAB-4794-ABFD-98816729DC0C}"/>
    <cellStyle name="Millares [0] 3" xfId="607" xr:uid="{1B3396DC-0236-4C4A-9076-4D5DEA5C2094}"/>
    <cellStyle name="Millares [2]" xfId="65" xr:uid="{A62C2A5A-7346-4387-9CC9-E2813854A04F}"/>
    <cellStyle name="Millares [2] 2" xfId="222" xr:uid="{2EB86D14-986F-4C26-A694-69D99604629C}"/>
    <cellStyle name="Millares 10" xfId="66" xr:uid="{E0945E0D-6B4F-4540-949E-BCE784DEE8FD}"/>
    <cellStyle name="Millares 10 2" xfId="67" xr:uid="{42800B46-5F1E-4681-93C6-14C5E6410CE5}"/>
    <cellStyle name="Millares 10 2 2" xfId="11435" xr:uid="{1E7DC215-CD87-4BA0-B6BC-7484B31E2B8D}"/>
    <cellStyle name="Millares 10 3" xfId="339" xr:uid="{080805A8-B2E4-456F-9E4B-45BD112E0F4F}"/>
    <cellStyle name="Millares 10 3 2" xfId="713" xr:uid="{D6CDBB6C-4E8D-4880-B4B8-A3A2F771BF22}"/>
    <cellStyle name="Millares 10 3 2 2" xfId="1295" xr:uid="{BF515CD8-5B9C-4BF2-A096-A32B3A9A510D}"/>
    <cellStyle name="Millares 10 3 2 2 2" xfId="2463" xr:uid="{DD06F063-294B-4D93-BBD4-C095709340C2}"/>
    <cellStyle name="Millares 10 3 2 2 2 2" xfId="4799" xr:uid="{54A61742-7911-4556-BB92-D3C1936CD7E3}"/>
    <cellStyle name="Millares 10 3 2 2 2 3" xfId="7226" xr:uid="{1474ADF1-E18D-4333-9C00-09C53143A888}"/>
    <cellStyle name="Millares 10 3 2 2 2 4" xfId="10505" xr:uid="{FD4D18B8-2B8B-4B33-AB31-00B57EE20E77}"/>
    <cellStyle name="Millares 10 3 2 2 3" xfId="3631" xr:uid="{93477194-7C08-4249-A115-B948BC6F1A14}"/>
    <cellStyle name="Millares 10 3 2 2 4" xfId="6058" xr:uid="{3F604546-5B68-4A74-ADDD-7FC2EB035D1A}"/>
    <cellStyle name="Millares 10 3 2 2 5" xfId="9337" xr:uid="{E9E66F33-E92A-4CA4-857C-6E3421C543F9}"/>
    <cellStyle name="Millares 10 3 2 3" xfId="1881" xr:uid="{0185E9DC-5D99-4244-8A00-D52F8C8AB5B6}"/>
    <cellStyle name="Millares 10 3 2 3 2" xfId="4217" xr:uid="{EDDF932B-726F-4743-90AF-34475AACA9E7}"/>
    <cellStyle name="Millares 10 3 2 3 3" xfId="6644" xr:uid="{A8769747-577E-4DA4-B733-3F42252F50AF}"/>
    <cellStyle name="Millares 10 3 2 3 4" xfId="9923" xr:uid="{630E6FBA-B6FB-4FC5-860E-734E1E7E49BD}"/>
    <cellStyle name="Millares 10 3 2 4" xfId="3049" xr:uid="{1AD8F2BC-17BA-4870-B9FD-5038AA0E9FA5}"/>
    <cellStyle name="Millares 10 3 2 5" xfId="5476" xr:uid="{0B69D192-0BAE-4E9A-9710-3E24A2AE998C}"/>
    <cellStyle name="Millares 10 3 2 6" xfId="8755" xr:uid="{4BE912B4-1C9C-4061-960B-0D6DEE809D5B}"/>
    <cellStyle name="Millares 10 3 2 7" xfId="11564" xr:uid="{1261A572-655D-4A82-82A6-CE2B60E4359D}"/>
    <cellStyle name="Millares 10 3 3" xfId="1008" xr:uid="{D6D44BF4-7D13-4B48-89F2-1AC99C0D8497}"/>
    <cellStyle name="Millares 10 3 3 2" xfId="2176" xr:uid="{32D9B5A7-6E3B-45CA-9FD1-988227ADBEEE}"/>
    <cellStyle name="Millares 10 3 3 2 2" xfId="4512" xr:uid="{B46C5EF4-69C1-4CBC-AA46-17B14F678D6E}"/>
    <cellStyle name="Millares 10 3 3 2 3" xfId="6939" xr:uid="{F400146B-27CD-4C5D-B2AF-E0A491863730}"/>
    <cellStyle name="Millares 10 3 3 2 4" xfId="10218" xr:uid="{B54A4931-0FC6-40F2-A6BB-98672DA37BAB}"/>
    <cellStyle name="Millares 10 3 3 3" xfId="3344" xr:uid="{BC82B6A7-B798-4CAF-838D-9C55667E76A6}"/>
    <cellStyle name="Millares 10 3 3 4" xfId="5771" xr:uid="{F9209F58-727F-4E69-AC21-3FC0A391F27B}"/>
    <cellStyle name="Millares 10 3 3 5" xfId="9050" xr:uid="{F406165F-98E0-4613-BDD4-4229556E4121}"/>
    <cellStyle name="Millares 10 3 3 6" xfId="11950" xr:uid="{31DD1393-35F0-4AFE-9041-7258B75CF699}"/>
    <cellStyle name="Millares 10 3 4" xfId="1587" xr:uid="{A7E54F93-7313-4797-9352-4B00C8972B30}"/>
    <cellStyle name="Millares 10 3 4 2" xfId="3923" xr:uid="{3850A3C8-6FAA-4F0F-AF1B-3AB8D6449019}"/>
    <cellStyle name="Millares 10 3 4 3" xfId="6350" xr:uid="{F24CDCD8-39A7-4ECC-9C54-FDC8345093BD}"/>
    <cellStyle name="Millares 10 3 4 4" xfId="9629" xr:uid="{018A551D-D329-4F28-A06B-AF3C1F864397}"/>
    <cellStyle name="Millares 10 3 4 5" xfId="12337" xr:uid="{A714C44A-9E27-461D-97E9-054C455A0F96}"/>
    <cellStyle name="Millares 10 3 5" xfId="2755" xr:uid="{6430F7BE-435C-4A0D-B554-297753C78BF9}"/>
    <cellStyle name="Millares 10 3 5 2" xfId="11195" xr:uid="{E3C8491C-863D-45B3-B457-6CB9ED716D86}"/>
    <cellStyle name="Millares 10 3 6" xfId="5166" xr:uid="{29F82434-7EBA-4D99-AB8A-A16D22924DDE}"/>
    <cellStyle name="Millares 10 3 7" xfId="8461" xr:uid="{B7976A63-4D96-4DB8-8C16-054842A2DD30}"/>
    <cellStyle name="Millares 10 3 8" xfId="10847" xr:uid="{7BFA62C8-AE5C-40C4-B8DE-9192CF1DF9FE}"/>
    <cellStyle name="Millares 10 4" xfId="547" xr:uid="{36428965-0D7F-4D17-AF1B-3DB89998469F}"/>
    <cellStyle name="Millares 10 4 2" xfId="896" xr:uid="{DD0D112E-DBB7-43A9-B3B2-D54904B5A53C}"/>
    <cellStyle name="Millares 10 4 2 2" xfId="1478" xr:uid="{97861CFD-FFF8-40D5-B5A5-645B58B39E61}"/>
    <cellStyle name="Millares 10 4 2 2 2" xfId="2646" xr:uid="{C1D7A28E-F8AC-4F11-81BF-217BF714B3F4}"/>
    <cellStyle name="Millares 10 4 2 2 2 2" xfId="4982" xr:uid="{3911D60E-0382-4FAD-A4AE-3E8AA7409B45}"/>
    <cellStyle name="Millares 10 4 2 2 2 3" xfId="7409" xr:uid="{0632C2F8-1CC0-41C5-B30F-ABA0BC8E2288}"/>
    <cellStyle name="Millares 10 4 2 2 2 4" xfId="10688" xr:uid="{89676ADD-12F9-48AD-BF6C-D5DE9484F838}"/>
    <cellStyle name="Millares 10 4 2 2 3" xfId="3814" xr:uid="{1B358129-B259-442B-9A6A-DA0D95BA3E47}"/>
    <cellStyle name="Millares 10 4 2 2 4" xfId="6241" xr:uid="{7CA85932-0001-4265-B37C-A1C34984DC56}"/>
    <cellStyle name="Millares 10 4 2 2 5" xfId="9520" xr:uid="{AECA59FC-E833-457D-A528-AD3354BF2A13}"/>
    <cellStyle name="Millares 10 4 2 3" xfId="2064" xr:uid="{B8F6E012-50CE-44C7-9FF6-2E6D293EF98C}"/>
    <cellStyle name="Millares 10 4 2 3 2" xfId="4400" xr:uid="{C65FE40F-5CF4-4F5E-A151-6AD6202B6AD6}"/>
    <cellStyle name="Millares 10 4 2 3 3" xfId="6827" xr:uid="{CE2941F4-8B2F-42E1-B30A-15A15BE419B5}"/>
    <cellStyle name="Millares 10 4 2 3 4" xfId="10106" xr:uid="{20807888-CBB8-4687-9F1A-A8C960007F33}"/>
    <cellStyle name="Millares 10 4 2 4" xfId="3232" xr:uid="{9A9FC343-9BA3-487F-9057-5B02BC9C336C}"/>
    <cellStyle name="Millares 10 4 2 5" xfId="5659" xr:uid="{7D3F2E15-A320-40F3-9F6C-1E3A5093F9E3}"/>
    <cellStyle name="Millares 10 4 2 6" xfId="8938" xr:uid="{91660BCA-6311-4217-BBE4-1CEE4D6E013D}"/>
    <cellStyle name="Millares 10 4 2 7" xfId="11772" xr:uid="{2B27BE59-B5A2-4950-B68B-F6BB69FA3892}"/>
    <cellStyle name="Millares 10 4 3" xfId="1191" xr:uid="{9138A2D0-B443-486B-BAC4-FAE2C7E7936E}"/>
    <cellStyle name="Millares 10 4 3 2" xfId="2359" xr:uid="{E053D535-ADC6-42BE-B1A5-37DB89D3E0F7}"/>
    <cellStyle name="Millares 10 4 3 2 2" xfId="4695" xr:uid="{445C2DB1-C85F-49A8-A7B9-61CBBEFA4426}"/>
    <cellStyle name="Millares 10 4 3 2 3" xfId="7122" xr:uid="{0E8D08AD-C60C-4772-BDB2-BE1DCA51388C}"/>
    <cellStyle name="Millares 10 4 3 2 4" xfId="10401" xr:uid="{ECACB653-B43C-4DD5-B7AB-C99297403BA4}"/>
    <cellStyle name="Millares 10 4 3 3" xfId="3527" xr:uid="{96DCF75E-97B6-4CEC-87C1-814386CCC132}"/>
    <cellStyle name="Millares 10 4 3 4" xfId="5954" xr:uid="{064EB901-0959-4CBD-A3C7-54221E5965AB}"/>
    <cellStyle name="Millares 10 4 3 5" xfId="9233" xr:uid="{021DE19B-6653-48D5-92B4-201036247BC9}"/>
    <cellStyle name="Millares 10 4 3 6" xfId="12158" xr:uid="{200A6BE3-D1E8-454C-83A4-50151CDCE848}"/>
    <cellStyle name="Millares 10 4 4" xfId="1770" xr:uid="{3A92BD8D-77D6-4703-B3E7-8B6C5DD0B368}"/>
    <cellStyle name="Millares 10 4 4 2" xfId="4106" xr:uid="{C2A61A16-B336-4192-8462-4249A569D92F}"/>
    <cellStyle name="Millares 10 4 4 3" xfId="6533" xr:uid="{633274E1-AD7F-4800-A997-05CBBE902F88}"/>
    <cellStyle name="Millares 10 4 4 4" xfId="9812" xr:uid="{0AA7FB17-770B-4AF2-84A3-30EB1041A1F2}"/>
    <cellStyle name="Millares 10 4 4 5" xfId="12545" xr:uid="{58EF1367-6B41-4747-9DE6-F9B6E67E75E6}"/>
    <cellStyle name="Millares 10 4 5" xfId="2938" xr:uid="{CCF2630D-CD03-40BC-B2F9-E43F161E6208}"/>
    <cellStyle name="Millares 10 4 5 2" xfId="11378" xr:uid="{DAD254AE-D56A-4A31-89DE-167E542EDE21}"/>
    <cellStyle name="Millares 10 4 6" xfId="5355" xr:uid="{067B11CE-9C94-47EB-8BE5-DD6D351CE81E}"/>
    <cellStyle name="Millares 10 4 7" xfId="8644" xr:uid="{A0D145BE-888C-4D54-B87F-362363425C83}"/>
    <cellStyle name="Millares 10 4 8" xfId="11055" xr:uid="{9B150D38-1444-4C6A-8591-0B37A9E3A2BA}"/>
    <cellStyle name="Millares 10 5" xfId="623" xr:uid="{5032FBC5-F75B-40E8-A370-37E1FB6468C4}"/>
    <cellStyle name="Millares 10 5 2" xfId="941" xr:uid="{839A2E56-1F67-49EB-A783-AE2DFF0CB186}"/>
    <cellStyle name="Millares 10 5 2 2" xfId="1521" xr:uid="{34DD8D2D-05A0-4725-BC09-F7F0F4E53E00}"/>
    <cellStyle name="Millares 10 5 2 2 2" xfId="2689" xr:uid="{7603A947-8D57-41C7-A4E6-1D694EAE91CA}"/>
    <cellStyle name="Millares 10 5 2 2 2 2" xfId="5025" xr:uid="{5ECF16FF-5962-4222-9C01-CF976F85184B}"/>
    <cellStyle name="Millares 10 5 2 2 2 3" xfId="7452" xr:uid="{99FE44ED-C8D8-4225-A2D0-5766C03CB30F}"/>
    <cellStyle name="Millares 10 5 2 2 2 4" xfId="10731" xr:uid="{E55C8603-E497-4FD5-BE3D-AAF1C5B73CDE}"/>
    <cellStyle name="Millares 10 5 2 2 3" xfId="3857" xr:uid="{AE0635A7-CA6D-4154-A89A-BF0C841C559D}"/>
    <cellStyle name="Millares 10 5 2 2 4" xfId="6284" xr:uid="{44062F1D-19F4-4C51-B388-C05135C7395E}"/>
    <cellStyle name="Millares 10 5 2 2 5" xfId="9563" xr:uid="{01433D5C-C6A5-4CD8-BF7D-F361D2B373F2}"/>
    <cellStyle name="Millares 10 5 2 3" xfId="2109" xr:uid="{EFF81DBB-DC81-45F5-858A-9D99016C9AB9}"/>
    <cellStyle name="Millares 10 5 2 3 2" xfId="4445" xr:uid="{9482C790-DB41-4748-9E84-0CCDC1D39127}"/>
    <cellStyle name="Millares 10 5 2 3 3" xfId="6872" xr:uid="{BFF8A995-8429-4A8B-BBCA-D06622A15BDD}"/>
    <cellStyle name="Millares 10 5 2 3 4" xfId="10151" xr:uid="{4C547E59-7BA0-49C9-AC49-00B2C7FEAD75}"/>
    <cellStyle name="Millares 10 5 2 4" xfId="3277" xr:uid="{C53E2344-3DC4-42AC-B0C5-0B988DBF3266}"/>
    <cellStyle name="Millares 10 5 2 5" xfId="5704" xr:uid="{B107199C-66AC-492C-B4F4-FCBA5C0422DD}"/>
    <cellStyle name="Millares 10 5 2 6" xfId="8983" xr:uid="{4DCDD4F7-A4D2-4C36-AD6E-B4061EBED84A}"/>
    <cellStyle name="Millares 10 5 2 7" xfId="11844" xr:uid="{C945F47B-BB2D-4EB0-A4D5-F47A1779DE55}"/>
    <cellStyle name="Millares 10 5 3" xfId="1234" xr:uid="{AB872B0A-23E5-4807-AAD4-06A937E48C10}"/>
    <cellStyle name="Millares 10 5 3 2" xfId="2402" xr:uid="{D63434CA-D34D-45E6-9E52-3595637C0EB0}"/>
    <cellStyle name="Millares 10 5 3 2 2" xfId="4738" xr:uid="{FBBAC18E-A60C-4682-BFB0-0A5A8065F61E}"/>
    <cellStyle name="Millares 10 5 3 2 3" xfId="7165" xr:uid="{38EB0AA4-8BBF-4A02-A802-51B982803565}"/>
    <cellStyle name="Millares 10 5 3 2 4" xfId="10444" xr:uid="{DD2CEDEE-0A18-4AFC-86FB-0EAAA68832A2}"/>
    <cellStyle name="Millares 10 5 3 3" xfId="3570" xr:uid="{879B4FDE-3C48-4F72-B898-30507EA569C4}"/>
    <cellStyle name="Millares 10 5 3 4" xfId="5997" xr:uid="{B59A0154-2520-4FB1-9D80-E22F00B0AC32}"/>
    <cellStyle name="Millares 10 5 3 5" xfId="9276" xr:uid="{84991B49-8049-4388-BDCB-1A93C787F450}"/>
    <cellStyle name="Millares 10 5 3 6" xfId="12230" xr:uid="{F73015CC-A5D7-4A56-ABDD-11142B45141B}"/>
    <cellStyle name="Millares 10 5 4" xfId="1813" xr:uid="{3281FDB7-0140-40BD-9A44-436DFB42C1D2}"/>
    <cellStyle name="Millares 10 5 4 2" xfId="4149" xr:uid="{C4A4A748-1D5B-4D50-B5DE-AFC561DA9F60}"/>
    <cellStyle name="Millares 10 5 4 3" xfId="6576" xr:uid="{7F0E2C8B-E4F6-48A9-AD16-A6F670612E5C}"/>
    <cellStyle name="Millares 10 5 4 4" xfId="9855" xr:uid="{AFCE8785-7FA4-49FC-B7B1-4D4F015BDCC2}"/>
    <cellStyle name="Millares 10 5 4 5" xfId="12617" xr:uid="{A7C2627D-2ECE-40F7-8AD0-ECAFB7248CB8}"/>
    <cellStyle name="Millares 10 5 5" xfId="2981" xr:uid="{7F6DA76F-9227-4503-B885-9D728AB2F760}"/>
    <cellStyle name="Millares 10 5 5 2" xfId="11421" xr:uid="{8D666331-15F5-4065-B827-6A97906BACD8}"/>
    <cellStyle name="Millares 10 5 6" xfId="5404" xr:uid="{36009110-8214-48CF-95C4-1708D47009C9}"/>
    <cellStyle name="Millares 10 5 7" xfId="8687" xr:uid="{7E9DF4FA-778D-444A-B3E7-FB3D721E1D51}"/>
    <cellStyle name="Millares 10 5 8" xfId="11127" xr:uid="{405870C3-71A2-41E8-B1EB-288D77C08B0E}"/>
    <cellStyle name="Millares 10 6" xfId="11434" xr:uid="{CBC68F43-AD0A-4BE3-8809-68BAE013F2E4}"/>
    <cellStyle name="Millares 11" xfId="68" xr:uid="{09500A74-EDD8-4A43-918F-D695FB9370C4}"/>
    <cellStyle name="Millares 11 2" xfId="223" xr:uid="{20F57999-4520-4D3B-84AA-F040A044CAED}"/>
    <cellStyle name="Millares 11 2 2" xfId="671" xr:uid="{A09F8DF1-4D35-4DE4-AC9E-3C56E24C9081}"/>
    <cellStyle name="Millares 11 2 2 2" xfId="1256" xr:uid="{3607E415-575E-4D32-AB31-E990BA52FE2D}"/>
    <cellStyle name="Millares 11 2 2 2 2" xfId="2424" xr:uid="{E8B1B2DB-7A1C-4E54-8010-967B23432930}"/>
    <cellStyle name="Millares 11 2 2 2 2 2" xfId="4760" xr:uid="{CFE62DC3-B9B3-4898-BF85-1C63BC2BF130}"/>
    <cellStyle name="Millares 11 2 2 2 2 3" xfId="7187" xr:uid="{90F7EA6E-6E56-40B5-805D-835294675234}"/>
    <cellStyle name="Millares 11 2 2 2 2 4" xfId="10466" xr:uid="{325D3FD6-B544-4C86-9D72-95AC97E6F1BD}"/>
    <cellStyle name="Millares 11 2 2 2 3" xfId="3592" xr:uid="{F8BEAF99-AF4C-488D-B49A-537C2FBC78D2}"/>
    <cellStyle name="Millares 11 2 2 2 4" xfId="6019" xr:uid="{B6B8C206-463A-41E2-9159-E2891C3503E2}"/>
    <cellStyle name="Millares 11 2 2 2 5" xfId="9298" xr:uid="{CAEE5FA8-D44E-49AE-AFC9-D9D919BB9792}"/>
    <cellStyle name="Millares 11 2 2 3" xfId="1840" xr:uid="{59423E27-CB91-4BB1-931F-F21CA1C5270A}"/>
    <cellStyle name="Millares 11 2 2 3 2" xfId="4176" xr:uid="{0F437034-272A-45D4-B035-676AC9865F2A}"/>
    <cellStyle name="Millares 11 2 2 3 3" xfId="6603" xr:uid="{CBCDA1A6-86CA-4B44-B7FC-C7D1ECD87875}"/>
    <cellStyle name="Millares 11 2 2 3 4" xfId="9882" xr:uid="{5C08BAF5-54FC-4D96-B59C-C142010AAA9A}"/>
    <cellStyle name="Millares 11 2 2 4" xfId="3008" xr:uid="{1DADC788-5B88-40C0-BB72-B33247C51E6A}"/>
    <cellStyle name="Millares 11 2 2 5" xfId="5435" xr:uid="{289A8F6A-476C-4B20-B071-CF2EEF920805}"/>
    <cellStyle name="Millares 11 2 2 6" xfId="8714" xr:uid="{66FB7ADF-0D44-4BA3-9C40-ADC3563FFB71}"/>
    <cellStyle name="Millares 11 2 2 7" xfId="11500" xr:uid="{501C3A21-4350-4D77-B52C-555BB39DE0A1}"/>
    <cellStyle name="Millares 11 2 3" xfId="970" xr:uid="{ED188435-E050-4687-8981-EE24770CAD29}"/>
    <cellStyle name="Millares 11 2 3 2" xfId="2138" xr:uid="{87771CB9-8348-41E5-BA8B-50FEB4E4F69D}"/>
    <cellStyle name="Millares 11 2 3 2 2" xfId="4474" xr:uid="{8A068C7A-196D-434D-9F16-D611425A6995}"/>
    <cellStyle name="Millares 11 2 3 2 3" xfId="6901" xr:uid="{E4E2E788-D08C-450A-A8AC-BA44F267FB22}"/>
    <cellStyle name="Millares 11 2 3 2 4" xfId="10180" xr:uid="{5AA9E8EF-630E-4E56-B4F7-B7A10448F579}"/>
    <cellStyle name="Millares 11 2 3 3" xfId="3306" xr:uid="{3571263A-70CF-4B2A-B0FD-556481815F39}"/>
    <cellStyle name="Millares 11 2 3 4" xfId="5733" xr:uid="{7BD6F8AE-749B-4D5A-B3EA-69647E0D1A57}"/>
    <cellStyle name="Millares 11 2 3 5" xfId="9012" xr:uid="{A3DEEA8B-7012-4B9D-B578-133C168EFD52}"/>
    <cellStyle name="Millares 11 2 4" xfId="1549" xr:uid="{8EA2ADDB-898C-408B-A502-50205D28452D}"/>
    <cellStyle name="Millares 11 2 4 2" xfId="3885" xr:uid="{388907FC-9DC8-47AB-B3FC-83B8C8075A3E}"/>
    <cellStyle name="Millares 11 2 4 3" xfId="6312" xr:uid="{E551A41C-C125-40F6-A80B-C2FA642039FF}"/>
    <cellStyle name="Millares 11 2 4 4" xfId="9591" xr:uid="{AE33DCA2-A9C8-4577-953E-D91F39FBD6BA}"/>
    <cellStyle name="Millares 11 2 5" xfId="2717" xr:uid="{C8C48ED7-C173-4733-9386-9772CE4539BE}"/>
    <cellStyle name="Millares 11 2 6" xfId="5105" xr:uid="{63575542-7D0B-443C-A3AC-DCFFC9CC32E0}"/>
    <cellStyle name="Millares 11 2 7" xfId="8421" xr:uid="{3C43FCF4-510F-41BC-9117-37618080FECF}"/>
    <cellStyle name="Millares 11 2 8" xfId="10782" xr:uid="{DA496F05-FAF9-484D-A5AA-EE522B1E7FE9}"/>
    <cellStyle name="Millares 11 3" xfId="352" xr:uid="{9737DFA2-2C58-444A-BE97-03156F9A244B}"/>
    <cellStyle name="Millares 11 3 2" xfId="726" xr:uid="{26ED2723-15F2-4B4E-BF53-96F845731384}"/>
    <cellStyle name="Millares 11 3 2 2" xfId="1308" xr:uid="{1EE70897-D88F-4C79-815F-C96583849E01}"/>
    <cellStyle name="Millares 11 3 2 2 2" xfId="2476" xr:uid="{B4211B2A-9999-4DD6-A247-BB788DF3A601}"/>
    <cellStyle name="Millares 11 3 2 2 2 2" xfId="4812" xr:uid="{ED7DC9D7-5D26-4B7C-92CA-E986F199259F}"/>
    <cellStyle name="Millares 11 3 2 2 2 3" xfId="7239" xr:uid="{90B7B34D-412C-4C61-A52C-BA5AC64F36C7}"/>
    <cellStyle name="Millares 11 3 2 2 2 4" xfId="10518" xr:uid="{7F3EC15C-2532-40C2-8428-FC964BFF11AA}"/>
    <cellStyle name="Millares 11 3 2 2 3" xfId="3644" xr:uid="{195217E6-B351-4D0B-8839-012D68E6C989}"/>
    <cellStyle name="Millares 11 3 2 2 4" xfId="6071" xr:uid="{BFFEDADF-D6F3-4351-962A-2534868EB472}"/>
    <cellStyle name="Millares 11 3 2 2 5" xfId="9350" xr:uid="{1F1108F1-0CDB-4F41-BE2E-51AA87E865E4}"/>
    <cellStyle name="Millares 11 3 2 3" xfId="1894" xr:uid="{92AB0EA2-DDFE-453B-9AD1-36AA4639A410}"/>
    <cellStyle name="Millares 11 3 2 3 2" xfId="4230" xr:uid="{8A6A662E-3752-4609-A57E-30E912197FD2}"/>
    <cellStyle name="Millares 11 3 2 3 3" xfId="6657" xr:uid="{1A2A7BDA-3B16-4330-A725-27FE0A288BF8}"/>
    <cellStyle name="Millares 11 3 2 3 4" xfId="9936" xr:uid="{0F71D729-CBE9-475C-B5EA-B478DC9F5A6B}"/>
    <cellStyle name="Millares 11 3 2 4" xfId="3062" xr:uid="{AF223BD7-BEBD-4CA4-B1F8-F9B1824E3570}"/>
    <cellStyle name="Millares 11 3 2 5" xfId="5489" xr:uid="{3CA8FEA2-9D4D-42CB-88B3-A92EB5EA26F4}"/>
    <cellStyle name="Millares 11 3 2 6" xfId="8768" xr:uid="{4D21A56F-3576-437A-BB0F-F9F067C0F22E}"/>
    <cellStyle name="Millares 11 3 2 7" xfId="11577" xr:uid="{E4FFEFD0-216E-44DB-8ACF-518161A7804A}"/>
    <cellStyle name="Millares 11 3 3" xfId="1021" xr:uid="{3C16FF57-5EC1-4590-BEE2-39B937466585}"/>
    <cellStyle name="Millares 11 3 3 2" xfId="2189" xr:uid="{7F19EC66-FFF5-423A-9B80-941AA62D1A4D}"/>
    <cellStyle name="Millares 11 3 3 2 2" xfId="4525" xr:uid="{D2C76145-393A-4B75-8CC0-2C40EAF21BDA}"/>
    <cellStyle name="Millares 11 3 3 2 3" xfId="6952" xr:uid="{3718378D-486F-4CE1-A8C4-1C6AD7190AED}"/>
    <cellStyle name="Millares 11 3 3 2 4" xfId="10231" xr:uid="{B4EB024B-F06B-4AE2-9F94-FD1D7FFED73F}"/>
    <cellStyle name="Millares 11 3 3 3" xfId="3357" xr:uid="{E38C58EF-7E9D-44CB-941E-4F48801CE5B5}"/>
    <cellStyle name="Millares 11 3 3 4" xfId="5784" xr:uid="{A035836F-45A8-46D3-A028-1B28208768F6}"/>
    <cellStyle name="Millares 11 3 3 5" xfId="9063" xr:uid="{70FB7459-1175-4940-A5E2-B005892A3E7D}"/>
    <cellStyle name="Millares 11 3 3 6" xfId="11963" xr:uid="{71D04DEB-43EA-414B-A3F2-4C43F8F8925A}"/>
    <cellStyle name="Millares 11 3 4" xfId="1600" xr:uid="{DB915BD5-642B-43B2-9CB3-EE8CC1C18AD8}"/>
    <cellStyle name="Millares 11 3 4 2" xfId="3936" xr:uid="{3A12614D-7714-47CC-A7AA-0630FCED11C4}"/>
    <cellStyle name="Millares 11 3 4 3" xfId="6363" xr:uid="{2B87BDA8-945C-4263-9971-E85F4F5B5049}"/>
    <cellStyle name="Millares 11 3 4 4" xfId="9642" xr:uid="{B5D5EEBC-B5AA-4CE7-930F-B4E68FB62D64}"/>
    <cellStyle name="Millares 11 3 4 5" xfId="12350" xr:uid="{3A363575-3765-4E88-A996-07491C7DCF64}"/>
    <cellStyle name="Millares 11 3 5" xfId="2768" xr:uid="{C2EAE0E3-11A7-40E4-90C7-C7808D82E000}"/>
    <cellStyle name="Millares 11 3 5 2" xfId="11208" xr:uid="{4638071E-6156-49D3-B466-35B6D67A51F7}"/>
    <cellStyle name="Millares 11 3 6" xfId="5179" xr:uid="{0FFBE52D-2F85-47C0-B035-B5C58EE4D3CF}"/>
    <cellStyle name="Millares 11 3 7" xfId="8474" xr:uid="{CB22B816-382D-489C-903E-C98D2F816931}"/>
    <cellStyle name="Millares 11 3 8" xfId="10860" xr:uid="{35A400B2-21F0-4999-B1B7-02BDE54C5DA4}"/>
    <cellStyle name="Millares 11 4" xfId="560" xr:uid="{F686B867-43D5-4860-AB75-98C012F8A2E8}"/>
    <cellStyle name="Millares 11 4 2" xfId="909" xr:uid="{80F82178-9E73-42ED-A259-06E6BF5512CE}"/>
    <cellStyle name="Millares 11 4 2 2" xfId="1491" xr:uid="{8DEE934E-A0D3-4988-BEB4-50D53B915F20}"/>
    <cellStyle name="Millares 11 4 2 2 2" xfId="2659" xr:uid="{5FE61CC4-DD4E-410B-836A-D98FB3AEC4A5}"/>
    <cellStyle name="Millares 11 4 2 2 2 2" xfId="4995" xr:uid="{52CD78B3-242A-459C-9757-6B2F80C88ABD}"/>
    <cellStyle name="Millares 11 4 2 2 2 3" xfId="7422" xr:uid="{02A5D340-A6BE-4795-9A02-75A45835ED2F}"/>
    <cellStyle name="Millares 11 4 2 2 2 4" xfId="10701" xr:uid="{E53434F8-5169-4100-84C1-9528CE8EB1A4}"/>
    <cellStyle name="Millares 11 4 2 2 3" xfId="3827" xr:uid="{8060F2B4-E1BC-4414-82BE-DAE18842126E}"/>
    <cellStyle name="Millares 11 4 2 2 4" xfId="6254" xr:uid="{712D62D8-C266-4B59-BB67-6694A7AF40FE}"/>
    <cellStyle name="Millares 11 4 2 2 5" xfId="9533" xr:uid="{61D09378-5C76-402F-BAF1-F6E7E296F2B6}"/>
    <cellStyle name="Millares 11 4 2 3" xfId="2077" xr:uid="{EC285874-E3B9-4E21-A7D6-4468C2B6B2C7}"/>
    <cellStyle name="Millares 11 4 2 3 2" xfId="4413" xr:uid="{A7A41E47-BC8C-45FD-8925-4C4E6A96E6EF}"/>
    <cellStyle name="Millares 11 4 2 3 3" xfId="6840" xr:uid="{99D09B66-CA3F-4AF4-A2F0-3AA8DA939B7B}"/>
    <cellStyle name="Millares 11 4 2 3 4" xfId="10119" xr:uid="{AD43FB47-43F8-4109-9C9A-E0B076CF7D83}"/>
    <cellStyle name="Millares 11 4 2 4" xfId="3245" xr:uid="{1699FDCD-4611-47CB-AF41-6A73E31F8B8F}"/>
    <cellStyle name="Millares 11 4 2 5" xfId="5672" xr:uid="{F3E77621-7044-4B24-84D2-66BDA3EB0158}"/>
    <cellStyle name="Millares 11 4 2 6" xfId="8951" xr:uid="{BEFB6A1E-E943-48AD-A995-B77AFFCC8895}"/>
    <cellStyle name="Millares 11 4 2 7" xfId="11785" xr:uid="{663C6C6F-9BE8-4E08-B96F-5EA98DDBEA9D}"/>
    <cellStyle name="Millares 11 4 3" xfId="1204" xr:uid="{95E655B1-6B9D-46CC-B9B9-2A3519342205}"/>
    <cellStyle name="Millares 11 4 3 2" xfId="2372" xr:uid="{F70B659B-462B-440A-B021-5D61F2FA5A1D}"/>
    <cellStyle name="Millares 11 4 3 2 2" xfId="4708" xr:uid="{9F3D2B57-B057-48FF-AE56-9A326DA152A5}"/>
    <cellStyle name="Millares 11 4 3 2 3" xfId="7135" xr:uid="{677F21A6-69CE-474E-8F87-41DFE578AFA1}"/>
    <cellStyle name="Millares 11 4 3 2 4" xfId="10414" xr:uid="{FFF8FCE6-7D0B-431E-A76D-F7CE4CB47B44}"/>
    <cellStyle name="Millares 11 4 3 3" xfId="3540" xr:uid="{C5979F46-A973-4006-9183-D0D7BD660D1A}"/>
    <cellStyle name="Millares 11 4 3 4" xfId="5967" xr:uid="{8C41459E-843C-4AA3-AABB-D4D9ACD0FEBE}"/>
    <cellStyle name="Millares 11 4 3 5" xfId="9246" xr:uid="{2337245F-8A86-4CF2-838C-10F038B649F7}"/>
    <cellStyle name="Millares 11 4 3 6" xfId="12171" xr:uid="{9984DA38-23E5-46F1-B4BD-574693F8C9DB}"/>
    <cellStyle name="Millares 11 4 4" xfId="1783" xr:uid="{8EF361A3-E25C-4766-9ECD-D77D504C7FE2}"/>
    <cellStyle name="Millares 11 4 4 2" xfId="4119" xr:uid="{B34E8B72-5D61-4995-AAF6-9923EBE5DABE}"/>
    <cellStyle name="Millares 11 4 4 3" xfId="6546" xr:uid="{BB9FE7AF-C236-4620-83E4-54D7AB661C47}"/>
    <cellStyle name="Millares 11 4 4 4" xfId="9825" xr:uid="{68D6FE02-3662-4AC5-A0EB-D787DE49FC8C}"/>
    <cellStyle name="Millares 11 4 4 5" xfId="12558" xr:uid="{8AB58B20-E8E0-4888-B036-7345883355B8}"/>
    <cellStyle name="Millares 11 4 5" xfId="2951" xr:uid="{B52C0C6B-DE84-4A13-9A3E-991A26DFCE72}"/>
    <cellStyle name="Millares 11 4 5 2" xfId="11391" xr:uid="{C42FCBE2-4CA1-4074-9DAF-B9E9AA0F6B25}"/>
    <cellStyle name="Millares 11 4 6" xfId="5368" xr:uid="{8CA7F934-1441-4F37-BAB3-07C72A9039C4}"/>
    <cellStyle name="Millares 11 4 7" xfId="8657" xr:uid="{2FAC9043-75BA-4D24-8A88-960B77BCB7DE}"/>
    <cellStyle name="Millares 11 4 8" xfId="11068" xr:uid="{B4C5F85E-A83D-4640-A235-8999EAD17B15}"/>
    <cellStyle name="Millares 11 5" xfId="630" xr:uid="{F6919D42-9712-4F2F-A2E0-0D4403BAB8F9}"/>
    <cellStyle name="Millares 11 5 2" xfId="947" xr:uid="{8EC1F384-6470-438A-BD0E-6A6954DE206C}"/>
    <cellStyle name="Millares 11 5 2 2" xfId="1527" xr:uid="{0755E32A-0729-4DCD-9AA4-027C5EDA7C49}"/>
    <cellStyle name="Millares 11 5 2 2 2" xfId="2695" xr:uid="{937651D3-DD00-4D64-9704-9C615A0F9F37}"/>
    <cellStyle name="Millares 11 5 2 2 2 2" xfId="5031" xr:uid="{78E2DE2A-980A-49AD-8231-7AF64DFEC85C}"/>
    <cellStyle name="Millares 11 5 2 2 2 3" xfId="7458" xr:uid="{8249EB4A-958A-4E91-94EF-BECC5C14D711}"/>
    <cellStyle name="Millares 11 5 2 2 2 4" xfId="10737" xr:uid="{EC4FC85B-96AC-4E49-8556-520E3FDF8623}"/>
    <cellStyle name="Millares 11 5 2 2 3" xfId="3863" xr:uid="{14BE5075-C290-4220-B315-D57332B2D900}"/>
    <cellStyle name="Millares 11 5 2 2 4" xfId="6290" xr:uid="{33AA3158-F4AC-4DA3-940A-DC360A69DFB3}"/>
    <cellStyle name="Millares 11 5 2 2 5" xfId="9569" xr:uid="{9C0A3771-BFF5-4382-9256-A5BA2DFD50C4}"/>
    <cellStyle name="Millares 11 5 2 3" xfId="2115" xr:uid="{568D26C9-142B-4D88-A132-EBB0AA0CC911}"/>
    <cellStyle name="Millares 11 5 2 3 2" xfId="4451" xr:uid="{84F4A889-F535-4B99-AC2B-105603C03633}"/>
    <cellStyle name="Millares 11 5 2 3 3" xfId="6878" xr:uid="{A599CE8B-8695-464C-A7A6-66B520266CBB}"/>
    <cellStyle name="Millares 11 5 2 3 4" xfId="10157" xr:uid="{5E75BD2B-2ED7-4634-8609-C2E0526A90A3}"/>
    <cellStyle name="Millares 11 5 2 4" xfId="3283" xr:uid="{2D7B05BE-532F-45E6-9527-10C135D17A91}"/>
    <cellStyle name="Millares 11 5 2 5" xfId="5710" xr:uid="{9672E6AC-28AE-40E1-8C03-0F76F8F4C9A7}"/>
    <cellStyle name="Millares 11 5 2 6" xfId="8989" xr:uid="{1524291C-BD7A-4C67-9B15-222C91123450}"/>
    <cellStyle name="Millares 11 5 2 7" xfId="11851" xr:uid="{4CFE436E-231F-4D07-900F-F0A967AEF47D}"/>
    <cellStyle name="Millares 11 5 3" xfId="1240" xr:uid="{1D21B5A7-9ABF-442E-A082-D4462A79CD48}"/>
    <cellStyle name="Millares 11 5 3 2" xfId="2408" xr:uid="{D5A51E86-359C-477E-996C-0251C973159A}"/>
    <cellStyle name="Millares 11 5 3 2 2" xfId="4744" xr:uid="{B53EC043-F2B0-4F92-A301-5DDBA685E707}"/>
    <cellStyle name="Millares 11 5 3 2 3" xfId="7171" xr:uid="{92862F16-D602-4719-8D5B-6765315816EB}"/>
    <cellStyle name="Millares 11 5 3 2 4" xfId="10450" xr:uid="{280825D6-184B-42BE-BF15-934DEAC31284}"/>
    <cellStyle name="Millares 11 5 3 3" xfId="3576" xr:uid="{A89A481C-3219-46AE-B226-2829A8405F75}"/>
    <cellStyle name="Millares 11 5 3 4" xfId="6003" xr:uid="{2226A5BE-9679-415E-896B-E7B878995452}"/>
    <cellStyle name="Millares 11 5 3 5" xfId="9282" xr:uid="{A8B80211-99A7-473E-B248-C17AA22F9155}"/>
    <cellStyle name="Millares 11 5 3 6" xfId="12237" xr:uid="{D25E8B7C-122E-473F-9FBF-29CED19D1504}"/>
    <cellStyle name="Millares 11 5 4" xfId="1819" xr:uid="{A0DCE0A0-EA53-4001-89C9-28E5F416021F}"/>
    <cellStyle name="Millares 11 5 4 2" xfId="4155" xr:uid="{5615D23E-FA6F-4EEB-8E0B-2FF5BC12642F}"/>
    <cellStyle name="Millares 11 5 4 3" xfId="6582" xr:uid="{2633E400-EA5A-435A-9604-0ABD67DC0B2C}"/>
    <cellStyle name="Millares 11 5 4 4" xfId="9861" xr:uid="{DAAAA5BC-E8CD-4CC2-9788-D3760F8EADA8}"/>
    <cellStyle name="Millares 11 5 4 5" xfId="12624" xr:uid="{5F7A6C7F-6818-4416-B9B4-DB9FB6FAEFD4}"/>
    <cellStyle name="Millares 11 5 5" xfId="2987" xr:uid="{83546C02-BECF-4D74-ADCB-EC37E48E748B}"/>
    <cellStyle name="Millares 11 5 5 2" xfId="11427" xr:uid="{2B59F31B-FDEF-49F9-9DCB-615F5069D52A}"/>
    <cellStyle name="Millares 11 5 6" xfId="5410" xr:uid="{CA7A42D8-F809-4B9B-9CDA-C956300D44B3}"/>
    <cellStyle name="Millares 11 5 7" xfId="8693" xr:uid="{27A6993D-1603-48EB-A300-824C03C23F9C}"/>
    <cellStyle name="Millares 11 5 8" xfId="11134" xr:uid="{EAEE5D17-8CBF-4A4E-A5E1-622B3AB47EE4}"/>
    <cellStyle name="Millares 11 6" xfId="11436" xr:uid="{8B67C86B-4AF2-40DA-AFED-E38C76FD9FAF}"/>
    <cellStyle name="Millares 12" xfId="150" xr:uid="{BC2E0C86-BF17-4E9E-9CC7-6C8E568B024F}"/>
    <cellStyle name="Millares 12 2" xfId="354" xr:uid="{C7CAE1C9-B787-43F9-B416-D74BBD8C9D83}"/>
    <cellStyle name="Millares 12 2 2" xfId="728" xr:uid="{43B332D3-9E60-4069-825D-2BD5C553EC09}"/>
    <cellStyle name="Millares 12 2 2 2" xfId="1310" xr:uid="{768A7E18-37AA-454F-8852-F32BA8F278E9}"/>
    <cellStyle name="Millares 12 2 2 2 2" xfId="2478" xr:uid="{5996A8C5-FCD8-467E-91C9-1603CD2B783D}"/>
    <cellStyle name="Millares 12 2 2 2 2 2" xfId="4814" xr:uid="{A1B44ACD-D8AF-49F7-A4FD-E869201F6FD0}"/>
    <cellStyle name="Millares 12 2 2 2 2 3" xfId="7241" xr:uid="{E01BF8E1-A7CA-40AC-B059-E887583B8B44}"/>
    <cellStyle name="Millares 12 2 2 2 2 4" xfId="10520" xr:uid="{A28B407F-B040-4E70-874C-E8F464198F4A}"/>
    <cellStyle name="Millares 12 2 2 2 3" xfId="3646" xr:uid="{596C53E9-E013-4769-A8EB-22B4A5CD4329}"/>
    <cellStyle name="Millares 12 2 2 2 4" xfId="6073" xr:uid="{435DBDE6-DD1B-43FD-9F69-8A43F93CA88D}"/>
    <cellStyle name="Millares 12 2 2 2 5" xfId="9352" xr:uid="{3831373F-53AF-490D-9A55-3F4E7B9FA273}"/>
    <cellStyle name="Millares 12 2 2 3" xfId="1896" xr:uid="{8B6CD667-56DF-40A0-874A-CC36881DB78E}"/>
    <cellStyle name="Millares 12 2 2 3 2" xfId="4232" xr:uid="{5569EEB5-A62E-45DE-98E3-48C6058A0662}"/>
    <cellStyle name="Millares 12 2 2 3 3" xfId="6659" xr:uid="{7EA42210-7E4E-42B8-955D-CDB579DEC215}"/>
    <cellStyle name="Millares 12 2 2 3 4" xfId="9938" xr:uid="{FD2571A7-7483-4DDB-B18F-54A7DDFBF9A9}"/>
    <cellStyle name="Millares 12 2 2 4" xfId="3064" xr:uid="{3A3B820D-D17D-4159-84C1-727EF70B34CC}"/>
    <cellStyle name="Millares 12 2 2 5" xfId="5491" xr:uid="{4BEF127F-2CF0-42C1-A63B-2D696B1134C7}"/>
    <cellStyle name="Millares 12 2 2 6" xfId="8770" xr:uid="{4C2D544D-44FB-4A96-B739-4ABD047DF898}"/>
    <cellStyle name="Millares 12 2 2 7" xfId="11579" xr:uid="{4538537A-2198-4513-93B3-81A02C7C475E}"/>
    <cellStyle name="Millares 12 2 3" xfId="1023" xr:uid="{B0A9CEB8-DAAF-443F-9156-4A0380E3DF5A}"/>
    <cellStyle name="Millares 12 2 3 2" xfId="2191" xr:uid="{B72A6654-C622-4F4C-B149-ECAB791C5672}"/>
    <cellStyle name="Millares 12 2 3 2 2" xfId="4527" xr:uid="{095B2B7E-97B4-4145-9531-6D6663BDA30F}"/>
    <cellStyle name="Millares 12 2 3 2 3" xfId="6954" xr:uid="{7BE309A0-3A91-4203-A4E9-E9AA2998FC01}"/>
    <cellStyle name="Millares 12 2 3 2 4" xfId="10233" xr:uid="{7C669656-11B5-43D4-9B5B-4E693CEDC23A}"/>
    <cellStyle name="Millares 12 2 3 3" xfId="3359" xr:uid="{9C6B5B7B-6918-49B7-BBA2-A170CD1D06BD}"/>
    <cellStyle name="Millares 12 2 3 4" xfId="5786" xr:uid="{242FC0C3-E7C2-4DFB-B51F-965C0A42A395}"/>
    <cellStyle name="Millares 12 2 3 5" xfId="9065" xr:uid="{25A87F44-FBB8-4011-9846-C05625D0E6A1}"/>
    <cellStyle name="Millares 12 2 3 6" xfId="11965" xr:uid="{2BFEF872-8586-4B9A-93DD-E69F49EBCAA7}"/>
    <cellStyle name="Millares 12 2 4" xfId="1602" xr:uid="{CD6FF5F0-2A05-4D34-B8D7-11A00A36C417}"/>
    <cellStyle name="Millares 12 2 4 2" xfId="3938" xr:uid="{C485F6CA-5949-48F7-9CDB-53CB19FA0AED}"/>
    <cellStyle name="Millares 12 2 4 3" xfId="6365" xr:uid="{C17991D2-E2D7-4545-B4AB-20486002ABC2}"/>
    <cellStyle name="Millares 12 2 4 4" xfId="9644" xr:uid="{2BB9CCFC-3F32-4965-9E5E-702DAECF144B}"/>
    <cellStyle name="Millares 12 2 4 5" xfId="12352" xr:uid="{D7C78B77-8FFA-49A5-8488-217C0EBDFEB6}"/>
    <cellStyle name="Millares 12 2 5" xfId="2770" xr:uid="{AA766548-8991-4130-A951-BF1821F9098C}"/>
    <cellStyle name="Millares 12 2 5 2" xfId="11210" xr:uid="{B5AE2E2B-2A09-4081-BC65-2F27A8838226}"/>
    <cellStyle name="Millares 12 2 6" xfId="5181" xr:uid="{3367813B-1C45-43D0-98A4-372181D349D4}"/>
    <cellStyle name="Millares 12 2 7" xfId="8476" xr:uid="{CD30AE41-1D13-4081-B23C-4C300B211E45}"/>
    <cellStyle name="Millares 12 2 8" xfId="10862" xr:uid="{6C6A7192-4165-45BD-885C-E3326CB13866}"/>
    <cellStyle name="Millares 12 3" xfId="562" xr:uid="{E63E4D88-BBA3-4742-B839-985EECD236F2}"/>
    <cellStyle name="Millares 12 3 2" xfId="911" xr:uid="{3C500223-401E-4EAB-841D-1823852E368F}"/>
    <cellStyle name="Millares 12 3 2 2" xfId="1493" xr:uid="{59A54488-A676-4F00-8BC9-D1A3CAC2884C}"/>
    <cellStyle name="Millares 12 3 2 2 2" xfId="2661" xr:uid="{EE4A8E76-3EC4-4BA8-897E-0DE0B13A9C28}"/>
    <cellStyle name="Millares 12 3 2 2 2 2" xfId="4997" xr:uid="{C0F98EC0-14BA-46DD-9300-7FA24BA0BDF5}"/>
    <cellStyle name="Millares 12 3 2 2 2 3" xfId="7424" xr:uid="{D7396EA9-615D-480E-BD43-0B31801D7E5A}"/>
    <cellStyle name="Millares 12 3 2 2 2 4" xfId="10703" xr:uid="{814376FC-3D90-4592-8FDD-C6CA6846511B}"/>
    <cellStyle name="Millares 12 3 2 2 3" xfId="3829" xr:uid="{722FE189-D77B-4B96-8258-8CF5F9D7C47C}"/>
    <cellStyle name="Millares 12 3 2 2 4" xfId="6256" xr:uid="{E69A52CB-0A62-472D-8D2D-203DFB3FAA04}"/>
    <cellStyle name="Millares 12 3 2 2 5" xfId="9535" xr:uid="{3C440948-DA37-4CF5-BB9B-84710CFE1D79}"/>
    <cellStyle name="Millares 12 3 2 3" xfId="2079" xr:uid="{BCA7E22F-B205-46FD-B553-FC5D3DCEAFEF}"/>
    <cellStyle name="Millares 12 3 2 3 2" xfId="4415" xr:uid="{3A9CD4FF-7664-445E-8264-239439594EAC}"/>
    <cellStyle name="Millares 12 3 2 3 3" xfId="6842" xr:uid="{3A85E496-EBAB-449F-BD9F-00EA99252E91}"/>
    <cellStyle name="Millares 12 3 2 3 4" xfId="10121" xr:uid="{5D378DD0-E63F-41C7-BA4A-B192DE80F181}"/>
    <cellStyle name="Millares 12 3 2 4" xfId="3247" xr:uid="{2AB15044-504D-4486-9B95-2433EB1D159C}"/>
    <cellStyle name="Millares 12 3 2 5" xfId="5674" xr:uid="{87FC4A7A-63ED-491C-93C4-DB58EAF33B60}"/>
    <cellStyle name="Millares 12 3 2 6" xfId="8953" xr:uid="{150F41FA-FB3F-479C-AB0E-ABA14E57A559}"/>
    <cellStyle name="Millares 12 3 2 7" xfId="11787" xr:uid="{CB688741-BEA7-4D01-A3C8-F7D6E4197751}"/>
    <cellStyle name="Millares 12 3 3" xfId="1206" xr:uid="{500B92FA-BF28-4A9B-A817-703F6D47053E}"/>
    <cellStyle name="Millares 12 3 3 2" xfId="2374" xr:uid="{08E76150-3A6B-4A43-A8B7-25CFC26DEE8E}"/>
    <cellStyle name="Millares 12 3 3 2 2" xfId="4710" xr:uid="{1FF7F579-6456-4BA9-B34E-E41AC3A9AA6E}"/>
    <cellStyle name="Millares 12 3 3 2 3" xfId="7137" xr:uid="{2290061A-6DC7-445D-9D54-3829ACF6A52A}"/>
    <cellStyle name="Millares 12 3 3 2 4" xfId="10416" xr:uid="{6ACD6394-D213-4FCA-A7AA-7906D0D724AC}"/>
    <cellStyle name="Millares 12 3 3 3" xfId="3542" xr:uid="{61F48F11-D04A-4109-8659-7A490A99E950}"/>
    <cellStyle name="Millares 12 3 3 4" xfId="5969" xr:uid="{D7C9F8C6-643A-4A98-AA5B-906D7272B70D}"/>
    <cellStyle name="Millares 12 3 3 5" xfId="9248" xr:uid="{1E46FDF5-436C-41E9-9B2F-57AA2C3D2CC8}"/>
    <cellStyle name="Millares 12 3 3 6" xfId="12173" xr:uid="{840780C6-20C2-4A0D-8365-2474FD7BD28E}"/>
    <cellStyle name="Millares 12 3 4" xfId="1785" xr:uid="{4754775E-02DD-43E0-B091-29E25CE45758}"/>
    <cellStyle name="Millares 12 3 4 2" xfId="4121" xr:uid="{5D32EDA3-114B-46D3-B6C9-B23DD36C05B2}"/>
    <cellStyle name="Millares 12 3 4 3" xfId="6548" xr:uid="{5D0464EA-0A13-4A8D-827C-5BE7CBAB326D}"/>
    <cellStyle name="Millares 12 3 4 4" xfId="9827" xr:uid="{E815358E-B78B-4EEC-8363-BA74B701CA6D}"/>
    <cellStyle name="Millares 12 3 4 5" xfId="12560" xr:uid="{B4CAF718-2DDE-4AF1-B752-C8DE83454439}"/>
    <cellStyle name="Millares 12 3 5" xfId="2953" xr:uid="{7BEE3D2A-2285-45CF-9D43-12ED1B59FB84}"/>
    <cellStyle name="Millares 12 3 5 2" xfId="11393" xr:uid="{CD57CC66-3749-4A9D-A8E9-F1ECF21E31CD}"/>
    <cellStyle name="Millares 12 3 6" xfId="5370" xr:uid="{C2850E97-D3B5-4F53-BC87-9A1D97DC0CB4}"/>
    <cellStyle name="Millares 12 3 7" xfId="8659" xr:uid="{D192887D-E5DF-407A-A653-0435145AFEF4}"/>
    <cellStyle name="Millares 12 3 8" xfId="11070" xr:uid="{87590563-07A0-468F-964C-915AC32C55C5}"/>
    <cellStyle name="Millares 12 4" xfId="628" xr:uid="{8A660209-9EAB-49D6-BAB9-F4B0E28FC90D}"/>
    <cellStyle name="Millares 12 4 2" xfId="945" xr:uid="{7167D3C2-F385-404F-9F09-B014C3944CAB}"/>
    <cellStyle name="Millares 12 4 2 2" xfId="1525" xr:uid="{376FB898-93EE-4D53-BB97-6DC3E9A6D583}"/>
    <cellStyle name="Millares 12 4 2 2 2" xfId="2693" xr:uid="{646E3505-025C-44B0-B18B-DB7FE748202C}"/>
    <cellStyle name="Millares 12 4 2 2 2 2" xfId="5029" xr:uid="{1CAD05A9-6017-4568-9F09-D37C33E1B137}"/>
    <cellStyle name="Millares 12 4 2 2 2 3" xfId="7456" xr:uid="{8DF3EF74-F338-4086-A3AA-3EAFEEE5BD2B}"/>
    <cellStyle name="Millares 12 4 2 2 2 4" xfId="10735" xr:uid="{A456D7A9-587C-45D9-8E33-03C12A123FCA}"/>
    <cellStyle name="Millares 12 4 2 2 3" xfId="3861" xr:uid="{E59A1638-2552-484D-8B58-2CB66D48BFB9}"/>
    <cellStyle name="Millares 12 4 2 2 4" xfId="6288" xr:uid="{DDD49A3A-5FC3-46E1-9C0E-6739F7F4E413}"/>
    <cellStyle name="Millares 12 4 2 2 5" xfId="9567" xr:uid="{35BBA76E-CF35-48A9-9BD3-B25798ED06D3}"/>
    <cellStyle name="Millares 12 4 2 3" xfId="2113" xr:uid="{FCE73DF0-1256-47FE-A1E5-84FB71496C66}"/>
    <cellStyle name="Millares 12 4 2 3 2" xfId="4449" xr:uid="{138E776C-C52A-44AD-B6A2-AAAAA4B22AEE}"/>
    <cellStyle name="Millares 12 4 2 3 3" xfId="6876" xr:uid="{6FB6A013-10C1-4D98-910A-C360242FAF0D}"/>
    <cellStyle name="Millares 12 4 2 3 4" xfId="10155" xr:uid="{E710EA9A-28E7-41D2-BBF9-5B46613B4912}"/>
    <cellStyle name="Millares 12 4 2 4" xfId="3281" xr:uid="{B234C171-25B9-4F0C-9087-93B1C5842A19}"/>
    <cellStyle name="Millares 12 4 2 5" xfId="5708" xr:uid="{72DA335C-1134-4396-8741-F7BA5D7537A2}"/>
    <cellStyle name="Millares 12 4 2 6" xfId="8987" xr:uid="{1BDA87D1-97C7-4D50-83BF-C6BE6E37B8BB}"/>
    <cellStyle name="Millares 12 4 2 7" xfId="11849" xr:uid="{4FB5A936-0CDA-40FC-AC03-5471D56E6AB7}"/>
    <cellStyle name="Millares 12 4 3" xfId="1238" xr:uid="{0E1B4E8D-6B98-4BAA-8C67-EB82E8A921DF}"/>
    <cellStyle name="Millares 12 4 3 2" xfId="2406" xr:uid="{83613BB0-61A0-4DB1-B712-31067384A597}"/>
    <cellStyle name="Millares 12 4 3 2 2" xfId="4742" xr:uid="{2898CB4F-64F2-4B17-87F3-742C9F9E1835}"/>
    <cellStyle name="Millares 12 4 3 2 3" xfId="7169" xr:uid="{5C7965D9-C9FC-479C-8CC9-5D0A1CE84295}"/>
    <cellStyle name="Millares 12 4 3 2 4" xfId="10448" xr:uid="{5D40B778-AC0F-45B3-8438-0E396AF2B069}"/>
    <cellStyle name="Millares 12 4 3 3" xfId="3574" xr:uid="{93366A5B-27F3-4617-8F58-214E83F45585}"/>
    <cellStyle name="Millares 12 4 3 4" xfId="6001" xr:uid="{2C747893-6039-4448-8E6A-40D2FCCECD0B}"/>
    <cellStyle name="Millares 12 4 3 5" xfId="9280" xr:uid="{9CA2AB2E-3A07-401C-BBAE-A870091FA0A9}"/>
    <cellStyle name="Millares 12 4 3 6" xfId="12235" xr:uid="{5834FB4A-5825-46CF-A4D5-7D05B77CF5F5}"/>
    <cellStyle name="Millares 12 4 4" xfId="1817" xr:uid="{1D9E5603-99F8-4AC2-8A0F-8BE3812DA9FA}"/>
    <cellStyle name="Millares 12 4 4 2" xfId="4153" xr:uid="{3C6E92E2-41DD-4DA1-B673-0C13FB493780}"/>
    <cellStyle name="Millares 12 4 4 3" xfId="6580" xr:uid="{29DFFAA3-82D3-4CED-8646-48F4882333D5}"/>
    <cellStyle name="Millares 12 4 4 4" xfId="9859" xr:uid="{6E14D57E-83AC-4827-A805-F4634AEF08E5}"/>
    <cellStyle name="Millares 12 4 4 5" xfId="12622" xr:uid="{062A55B9-10AC-4E55-838C-4BF2B3C0CFA0}"/>
    <cellStyle name="Millares 12 4 5" xfId="2985" xr:uid="{AF4AA43A-CB7D-4858-8752-BA182F38F9BF}"/>
    <cellStyle name="Millares 12 4 5 2" xfId="11425" xr:uid="{B98FAD75-6457-4E97-9A40-7557D641A25C}"/>
    <cellStyle name="Millares 12 4 6" xfId="5408" xr:uid="{27960189-93DE-47C2-83C0-38E371ED5C69}"/>
    <cellStyle name="Millares 12 4 7" xfId="8691" xr:uid="{459D6CA6-0135-4F3B-BED5-BFE9FA9A3274}"/>
    <cellStyle name="Millares 12 4 8" xfId="11132" xr:uid="{0B9C1EEB-227D-4B6B-A47F-44FD8E250CC9}"/>
    <cellStyle name="Millares 12 5" xfId="11495" xr:uid="{E634E326-DFB1-4146-A70B-4876AD1BB9A8}"/>
    <cellStyle name="Millares 13" xfId="155" xr:uid="{7A8AD22B-F36A-46C9-BE87-FF4F8D26F6C1}"/>
    <cellStyle name="Millares 13 10" xfId="8418" xr:uid="{6321E63D-FBDF-4E0E-9F7E-DF8E307F0BD8}"/>
    <cellStyle name="Millares 13 11" xfId="10780" xr:uid="{503855A8-B2F9-48E6-8B76-D453B9EFBE62}"/>
    <cellStyle name="Millares 13 2" xfId="324" xr:uid="{518B00FE-51A4-44C3-98A2-0537C2638DEE}"/>
    <cellStyle name="Millares 13 2 2" xfId="698" xr:uid="{E25C22F3-4844-48D9-9ADF-D9A215FE0636}"/>
    <cellStyle name="Millares 13 2 2 2" xfId="1280" xr:uid="{E043FE71-6BDE-45A3-827D-AFFE343C2BF9}"/>
    <cellStyle name="Millares 13 2 2 2 2" xfId="2448" xr:uid="{3CAEA078-7F27-4A8A-909E-D68730E0531E}"/>
    <cellStyle name="Millares 13 2 2 2 2 2" xfId="4784" xr:uid="{5EFF70C0-54F2-44CC-911A-45D551F2CE82}"/>
    <cellStyle name="Millares 13 2 2 2 2 3" xfId="7211" xr:uid="{9F8C8A02-CC4C-493A-B2B5-1D6A23989EFD}"/>
    <cellStyle name="Millares 13 2 2 2 2 4" xfId="10490" xr:uid="{D3DADC1D-39C1-4DA6-9FB7-A5957BC9271C}"/>
    <cellStyle name="Millares 13 2 2 2 3" xfId="3616" xr:uid="{DFCD241A-EF62-4527-9D4A-8AB5C04B6051}"/>
    <cellStyle name="Millares 13 2 2 2 4" xfId="6043" xr:uid="{B727B444-F680-41E7-BAB0-9F0C19A82DC0}"/>
    <cellStyle name="Millares 13 2 2 2 5" xfId="9322" xr:uid="{DD7AEA79-AF84-4995-B221-AA73EBE72AC2}"/>
    <cellStyle name="Millares 13 2 2 3" xfId="1866" xr:uid="{9A195046-E3B2-4BAB-B50C-7081FB94956F}"/>
    <cellStyle name="Millares 13 2 2 3 2" xfId="4202" xr:uid="{DD3C609A-7475-425F-A59D-E03248E48532}"/>
    <cellStyle name="Millares 13 2 2 3 3" xfId="6629" xr:uid="{683F7712-6D4D-4C8A-84CF-B876B9AF9EB9}"/>
    <cellStyle name="Millares 13 2 2 3 4" xfId="9908" xr:uid="{13B358A7-C975-4BFB-A588-3BF47E593ACA}"/>
    <cellStyle name="Millares 13 2 2 4" xfId="3034" xr:uid="{A5339948-1E39-43B8-AEF7-B8E8B757BD53}"/>
    <cellStyle name="Millares 13 2 2 5" xfId="5461" xr:uid="{B1B28BB9-A78F-4327-8079-1EDA60B0F20D}"/>
    <cellStyle name="Millares 13 2 2 6" xfId="8740" xr:uid="{D06C73C8-AFB2-41DA-A83A-30E689677061}"/>
    <cellStyle name="Millares 13 2 2 7" xfId="11549" xr:uid="{24B39C5E-961A-4D7C-BB2A-6DE0A26190BA}"/>
    <cellStyle name="Millares 13 2 3" xfId="993" xr:uid="{13A18EE8-50A0-4CDC-85FA-C22ABCC52362}"/>
    <cellStyle name="Millares 13 2 3 2" xfId="2161" xr:uid="{EEAC75B8-0C51-43B7-8674-2288EFC3BF27}"/>
    <cellStyle name="Millares 13 2 3 2 2" xfId="4497" xr:uid="{C8591EB4-A717-4997-9736-707202E31DF8}"/>
    <cellStyle name="Millares 13 2 3 2 3" xfId="6924" xr:uid="{8F985EB3-C2E0-4A82-8866-AB58BCACE7A8}"/>
    <cellStyle name="Millares 13 2 3 2 4" xfId="10203" xr:uid="{49F3DC1B-DA1F-475E-AEC3-FFDCE691252A}"/>
    <cellStyle name="Millares 13 2 3 3" xfId="3329" xr:uid="{FE66002C-E461-48FD-A548-630A88597963}"/>
    <cellStyle name="Millares 13 2 3 4" xfId="5756" xr:uid="{96ACE5D8-4C3B-4ED1-B082-1ED97CF05D77}"/>
    <cellStyle name="Millares 13 2 3 5" xfId="9035" xr:uid="{8F9896C5-11A1-44C7-A09A-CBF99105B704}"/>
    <cellStyle name="Millares 13 2 3 6" xfId="11935" xr:uid="{FBDB9367-02DB-490F-AB5C-9596D61D450B}"/>
    <cellStyle name="Millares 13 2 4" xfId="1572" xr:uid="{D2ADE750-4E3C-4E38-AC50-DB67442B1485}"/>
    <cellStyle name="Millares 13 2 4 2" xfId="3908" xr:uid="{54458F5E-ACC9-4B57-98F4-B341111EA8E2}"/>
    <cellStyle name="Millares 13 2 4 3" xfId="6335" xr:uid="{10BA7372-389B-4B20-AE83-A5D2EF32E6AA}"/>
    <cellStyle name="Millares 13 2 4 4" xfId="9614" xr:uid="{A211AD21-BB02-42E4-938D-95635AFC95AD}"/>
    <cellStyle name="Millares 13 2 4 5" xfId="12322" xr:uid="{EA882D2A-D3EE-4E4C-B73A-593ADE84A548}"/>
    <cellStyle name="Millares 13 2 5" xfId="2740" xr:uid="{8C041402-3B3E-421A-A760-26293E4BCD8E}"/>
    <cellStyle name="Millares 13 2 5 2" xfId="11180" xr:uid="{979B9AAA-0B1B-4E0E-AE14-950EE3C59B84}"/>
    <cellStyle name="Millares 13 2 6" xfId="5151" xr:uid="{32FFF5B5-E0F6-449D-80B3-CC9F25BE4B7F}"/>
    <cellStyle name="Millares 13 2 7" xfId="8446" xr:uid="{AC355E4D-CDD1-46B1-A162-89E6559616BE}"/>
    <cellStyle name="Millares 13 2 8" xfId="10832" xr:uid="{33449231-81D7-41AD-BDF0-13BF7C3A76D9}"/>
    <cellStyle name="Millares 13 3" xfId="532" xr:uid="{6E21F3BA-1772-4BEF-AACA-4A82D09C03F1}"/>
    <cellStyle name="Millares 13 3 2" xfId="881" xr:uid="{94678D50-ED95-47F3-A455-8B46F81E2BE9}"/>
    <cellStyle name="Millares 13 3 2 2" xfId="1463" xr:uid="{06397C23-6688-495D-9671-D320EB44B3D3}"/>
    <cellStyle name="Millares 13 3 2 2 2" xfId="2631" xr:uid="{5650F601-F19A-4A59-B401-21B339E6D751}"/>
    <cellStyle name="Millares 13 3 2 2 2 2" xfId="4967" xr:uid="{D4E0AF41-5CAF-41CC-960A-3CC0F148DA10}"/>
    <cellStyle name="Millares 13 3 2 2 2 3" xfId="7394" xr:uid="{CE0D88C6-CB53-4555-A017-EB7534291B9B}"/>
    <cellStyle name="Millares 13 3 2 2 2 4" xfId="10673" xr:uid="{DFDAE47B-5882-45B2-84AA-F8941520B1E7}"/>
    <cellStyle name="Millares 13 3 2 2 3" xfId="3799" xr:uid="{5654750E-A985-4703-9BA5-EF75A1C0EE96}"/>
    <cellStyle name="Millares 13 3 2 2 4" xfId="6226" xr:uid="{CB247944-099C-4746-9EE8-3F9032B99A02}"/>
    <cellStyle name="Millares 13 3 2 2 5" xfId="9505" xr:uid="{27CE3BC5-92C1-44F7-A9BD-27FFDAA8CAEB}"/>
    <cellStyle name="Millares 13 3 2 3" xfId="2049" xr:uid="{4E1D7D40-4479-407E-84D9-8A0AD1CF028F}"/>
    <cellStyle name="Millares 13 3 2 3 2" xfId="4385" xr:uid="{C56386D9-E90B-4A44-B396-BEC378A638FC}"/>
    <cellStyle name="Millares 13 3 2 3 3" xfId="6812" xr:uid="{3652FE04-606E-4FF2-A384-726E05C871E6}"/>
    <cellStyle name="Millares 13 3 2 3 4" xfId="10091" xr:uid="{6CE15E65-4E2C-43A7-8C5B-63B4DEA7ACAC}"/>
    <cellStyle name="Millares 13 3 2 4" xfId="3217" xr:uid="{540F50DD-40B9-4F84-A5D2-40592C67E963}"/>
    <cellStyle name="Millares 13 3 2 5" xfId="5644" xr:uid="{F5FC5E3C-773D-45B8-BA2D-EE97F3D607B0}"/>
    <cellStyle name="Millares 13 3 2 6" xfId="8923" xr:uid="{F88CDD2A-368B-48FC-BF4E-D87A73634DA3}"/>
    <cellStyle name="Millares 13 3 2 7" xfId="11757" xr:uid="{4ABB2F4B-86C9-4956-A400-1830279D45F8}"/>
    <cellStyle name="Millares 13 3 3" xfId="1176" xr:uid="{8E4E2FC1-924D-4476-91AB-FE2F1956543D}"/>
    <cellStyle name="Millares 13 3 3 2" xfId="2344" xr:uid="{C78DD1EA-A8CB-4B1D-95BF-987F31F655DD}"/>
    <cellStyle name="Millares 13 3 3 2 2" xfId="4680" xr:uid="{55AFD37C-3703-4F37-8F01-EEB15BBDA394}"/>
    <cellStyle name="Millares 13 3 3 2 3" xfId="7107" xr:uid="{E57C6528-BFBC-4B1F-8AC7-06D8AB288598}"/>
    <cellStyle name="Millares 13 3 3 2 4" xfId="10386" xr:uid="{697A8C90-1971-4274-8821-4EC0DC368738}"/>
    <cellStyle name="Millares 13 3 3 3" xfId="3512" xr:uid="{AF40D708-8863-47E0-9817-FA9B4C621D60}"/>
    <cellStyle name="Millares 13 3 3 4" xfId="5939" xr:uid="{28389B16-DB22-4073-BFAB-6F5FC8165273}"/>
    <cellStyle name="Millares 13 3 3 5" xfId="9218" xr:uid="{E74BA57C-8DC0-4F8F-B501-DA7FCF099C27}"/>
    <cellStyle name="Millares 13 3 3 6" xfId="12143" xr:uid="{AE604BA3-219A-40D1-9433-5EDCB639B247}"/>
    <cellStyle name="Millares 13 3 4" xfId="1755" xr:uid="{F20BD17A-122E-4981-9EE3-BC46BDD5D68C}"/>
    <cellStyle name="Millares 13 3 4 2" xfId="4091" xr:uid="{A7C6D3AA-717E-44CF-A6B5-BB893EE75BAE}"/>
    <cellStyle name="Millares 13 3 4 3" xfId="6518" xr:uid="{482CB2B0-21C3-4FA4-ABA6-E4A83059E162}"/>
    <cellStyle name="Millares 13 3 4 4" xfId="9797" xr:uid="{C1AB2801-9D57-49C5-A54D-3DDFB083CC7F}"/>
    <cellStyle name="Millares 13 3 4 5" xfId="12530" xr:uid="{329D433D-E170-49C9-AC51-489494232FC2}"/>
    <cellStyle name="Millares 13 3 5" xfId="2923" xr:uid="{CCFBD03C-C2C3-4A1F-B52F-C73552D26B59}"/>
    <cellStyle name="Millares 13 3 5 2" xfId="11363" xr:uid="{933C8F93-5FAF-4E0E-A7ED-043950FCC736}"/>
    <cellStyle name="Millares 13 3 6" xfId="5340" xr:uid="{B02D3E1E-F94C-4D52-A2DF-CFB7EDAE72FF}"/>
    <cellStyle name="Millares 13 3 7" xfId="8629" xr:uid="{52B6EC0E-65F5-41B8-8410-017F8AA36398}"/>
    <cellStyle name="Millares 13 3 8" xfId="11040" xr:uid="{4A80A3C0-B4EF-4F88-8BD3-AB7C8DC5EFD8}"/>
    <cellStyle name="Millares 13 4" xfId="635" xr:uid="{416F77B2-F3B8-4264-ADA3-96604B14C616}"/>
    <cellStyle name="Millares 13 4 2" xfId="949" xr:uid="{43A1E8AB-F99F-428B-8671-69F9D62CB92F}"/>
    <cellStyle name="Millares 13 4 2 2" xfId="1529" xr:uid="{17189B91-DA75-478C-AC52-DB7373801066}"/>
    <cellStyle name="Millares 13 4 2 2 2" xfId="2697" xr:uid="{3E6F1AD0-1B20-4F40-AEC4-F1399A6AB557}"/>
    <cellStyle name="Millares 13 4 2 2 2 2" xfId="5033" xr:uid="{ECD39D35-2199-4B86-8852-7ABE20F833C6}"/>
    <cellStyle name="Millares 13 4 2 2 2 3" xfId="7460" xr:uid="{82D65EFE-77B2-4708-A40E-2A072CBBA4BC}"/>
    <cellStyle name="Millares 13 4 2 2 2 4" xfId="10739" xr:uid="{2CCAC6F8-011D-4E8E-8236-6E86BFAD74E1}"/>
    <cellStyle name="Millares 13 4 2 2 3" xfId="3865" xr:uid="{4CEC9728-821D-4A98-A73E-7C50CF7D1395}"/>
    <cellStyle name="Millares 13 4 2 2 4" xfId="6292" xr:uid="{A2FC9380-301B-408A-8487-851147B32C0D}"/>
    <cellStyle name="Millares 13 4 2 2 5" xfId="9571" xr:uid="{058A0739-0B25-490D-B456-8D9DD2A7498B}"/>
    <cellStyle name="Millares 13 4 2 3" xfId="2117" xr:uid="{40F026DB-E6B0-4F69-9052-F9A21A12032F}"/>
    <cellStyle name="Millares 13 4 2 3 2" xfId="4453" xr:uid="{2157A891-992C-462C-AC9D-5C7586CD9793}"/>
    <cellStyle name="Millares 13 4 2 3 3" xfId="6880" xr:uid="{B2DAF027-DB5A-4CFD-BB3C-F9430176B9AD}"/>
    <cellStyle name="Millares 13 4 2 3 4" xfId="10159" xr:uid="{D8AEF943-CCD4-401B-A57A-AA64B7DEF898}"/>
    <cellStyle name="Millares 13 4 2 4" xfId="3285" xr:uid="{EA1A472F-6D7C-4ACC-9991-2CDDD7B1AA9F}"/>
    <cellStyle name="Millares 13 4 2 5" xfId="5712" xr:uid="{38636F60-D822-41A3-B526-5199F88D7B6C}"/>
    <cellStyle name="Millares 13 4 2 6" xfId="8991" xr:uid="{FE01F2CE-AFA4-432D-9D91-383A7BADB303}"/>
    <cellStyle name="Millares 13 4 2 7" xfId="11855" xr:uid="{87E8E3FD-9583-48B1-8658-CC7CEEA40BD5}"/>
    <cellStyle name="Millares 13 4 3" xfId="1242" xr:uid="{162B76C7-45CD-444E-9CC8-5F86B49A3069}"/>
    <cellStyle name="Millares 13 4 3 2" xfId="2410" xr:uid="{400553EB-5EA4-454D-AF74-05F916225CC1}"/>
    <cellStyle name="Millares 13 4 3 2 2" xfId="4746" xr:uid="{B11D6D7D-7DAF-41EF-907B-EEDA23E287C6}"/>
    <cellStyle name="Millares 13 4 3 2 3" xfId="7173" xr:uid="{FDA6BFBD-4BC9-400E-BB7B-D2B8A091385A}"/>
    <cellStyle name="Millares 13 4 3 2 4" xfId="10452" xr:uid="{8E587141-396F-4208-86C9-CFF05012ABB9}"/>
    <cellStyle name="Millares 13 4 3 3" xfId="3578" xr:uid="{B37F5853-86C0-4664-8696-E499B9637FF4}"/>
    <cellStyle name="Millares 13 4 3 4" xfId="6005" xr:uid="{B75AEA3E-0224-4789-B4FA-7295755B79F0}"/>
    <cellStyle name="Millares 13 4 3 5" xfId="9284" xr:uid="{01CC2D72-58D4-40C7-8ADB-9E5E0CA9B6C5}"/>
    <cellStyle name="Millares 13 4 3 6" xfId="12241" xr:uid="{901A0B18-3C34-49B0-AB1C-2462C44323CC}"/>
    <cellStyle name="Millares 13 4 4" xfId="1821" xr:uid="{15331712-225F-4EE9-BAEC-4E3AE3BE65FA}"/>
    <cellStyle name="Millares 13 4 4 2" xfId="4157" xr:uid="{261B48F1-49C4-43EE-9806-B087DDE172CF}"/>
    <cellStyle name="Millares 13 4 4 3" xfId="6584" xr:uid="{10818BA8-28B9-4834-9609-9D86884AC2CD}"/>
    <cellStyle name="Millares 13 4 4 4" xfId="9863" xr:uid="{C029172E-019A-410C-81F0-D0E2B93FF843}"/>
    <cellStyle name="Millares 13 4 4 5" xfId="12628" xr:uid="{0EA84377-853B-46C2-8D0A-6CC85127C584}"/>
    <cellStyle name="Millares 13 4 5" xfId="2989" xr:uid="{FD811C67-1752-4BF3-BC2C-6343CA7D6D0B}"/>
    <cellStyle name="Millares 13 4 5 2" xfId="11429" xr:uid="{99CE77C5-F736-4111-8501-6B0120730D42}"/>
    <cellStyle name="Millares 13 4 6" xfId="5413" xr:uid="{A6DC01B0-926D-4F5D-A788-528F8E8EA577}"/>
    <cellStyle name="Millares 13 4 7" xfId="8695" xr:uid="{8780F5DB-1CFA-41CC-8FD3-01BBD6B664EA}"/>
    <cellStyle name="Millares 13 4 8" xfId="11138" xr:uid="{7B38C26B-27F9-464F-A45E-215B82EE59A9}"/>
    <cellStyle name="Millares 13 5" xfId="667" xr:uid="{F30844A2-5C97-43CB-9BC2-3B6E6A23DF02}"/>
    <cellStyle name="Millares 13 5 2" xfId="1255" xr:uid="{92EC3314-43AB-4D36-A220-BA8983105A16}"/>
    <cellStyle name="Millares 13 5 2 2" xfId="2423" xr:uid="{7C9C32FC-4C76-4946-B4BB-A06BBA3665E4}"/>
    <cellStyle name="Millares 13 5 2 2 2" xfId="4759" xr:uid="{F80A3DBE-3005-4986-8264-89F03FAEEAFB}"/>
    <cellStyle name="Millares 13 5 2 2 3" xfId="7186" xr:uid="{851D5241-1E44-4384-9E00-DB1899F10FF4}"/>
    <cellStyle name="Millares 13 5 2 2 4" xfId="10465" xr:uid="{38F9C5EA-7003-4797-A0BC-88603A4F4613}"/>
    <cellStyle name="Millares 13 5 2 3" xfId="3591" xr:uid="{11EC3081-0A07-414D-B3FD-82DDC8096798}"/>
    <cellStyle name="Millares 13 5 2 4" xfId="6018" xr:uid="{BD63E9FA-48AE-4440-BE3A-A0F7A8F8035F}"/>
    <cellStyle name="Millares 13 5 2 5" xfId="9297" xr:uid="{B5C048F5-AC43-442D-866A-69F420185D61}"/>
    <cellStyle name="Millares 13 5 3" xfId="1836" xr:uid="{696FAA97-D527-46F4-961A-183A9F3FA5BE}"/>
    <cellStyle name="Millares 13 5 3 2" xfId="4172" xr:uid="{68F568DE-7F79-4366-95B2-F6A4C2540C97}"/>
    <cellStyle name="Millares 13 5 3 3" xfId="6599" xr:uid="{88782D80-1B02-497B-A598-D1DBEACE8A5F}"/>
    <cellStyle name="Millares 13 5 3 4" xfId="9878" xr:uid="{68905C2B-3AAC-4B26-9C8A-96ADEA9580B3}"/>
    <cellStyle name="Millares 13 5 4" xfId="3004" xr:uid="{C59DA25A-93B8-45EC-BB28-6CF1D2884D0F}"/>
    <cellStyle name="Millares 13 5 5" xfId="5431" xr:uid="{699E76E2-D4FA-4184-ACD1-D3A7AA349446}"/>
    <cellStyle name="Millares 13 5 6" xfId="8710" xr:uid="{79B34072-6BA1-48B1-AC4C-991F3EF4B411}"/>
    <cellStyle name="Millares 13 5 7" xfId="11499" xr:uid="{5AA9E4E6-1CE8-4A7F-97E3-B406FCC4DB0B}"/>
    <cellStyle name="Millares 13 6" xfId="969" xr:uid="{A0515046-284A-4D7E-A3DA-FAFCF4B3AA0B}"/>
    <cellStyle name="Millares 13 6 2" xfId="2137" xr:uid="{248F4C5A-A020-4DC9-9B3C-D7C4192C4C91}"/>
    <cellStyle name="Millares 13 6 2 2" xfId="4473" xr:uid="{349A38AD-1AE3-4F83-A904-1B25E85AB3D8}"/>
    <cellStyle name="Millares 13 6 2 3" xfId="6900" xr:uid="{77895102-2C07-48A7-9B0C-238132570E0A}"/>
    <cellStyle name="Millares 13 6 2 4" xfId="10179" xr:uid="{66CBDC28-0ED2-4C29-A2CC-4F9D1342ECF5}"/>
    <cellStyle name="Millares 13 6 3" xfId="3305" xr:uid="{3365BB57-BCD5-4BF9-9219-7E03C5ED3881}"/>
    <cellStyle name="Millares 13 6 4" xfId="5732" xr:uid="{8409CE6B-0B81-4635-95BF-C314F1D6FB09}"/>
    <cellStyle name="Millares 13 6 5" xfId="9011" xr:uid="{BABB7ECE-A396-4010-B276-50B1339911DD}"/>
    <cellStyle name="Millares 13 6 6" xfId="11885" xr:uid="{A9A93B4C-99E6-4243-BF40-8090DAC58E7D}"/>
    <cellStyle name="Millares 13 7" xfId="1548" xr:uid="{4E5A5BBB-B43E-49D1-BB7D-ED8CE8BA885C}"/>
    <cellStyle name="Millares 13 7 2" xfId="3884" xr:uid="{50230618-E0C8-4D6D-BEA5-B8BA6A6FA13F}"/>
    <cellStyle name="Millares 13 7 3" xfId="6311" xr:uid="{8E7BCEF6-1F25-4F60-863F-C054030CF8F0}"/>
    <cellStyle name="Millares 13 7 4" xfId="9590" xr:uid="{DFF791F5-6413-4E4F-A2EF-556D45C68B01}"/>
    <cellStyle name="Millares 13 7 5" xfId="12275" xr:uid="{A2D9BE89-09F9-42E8-AF0A-BBB7E8F3975E}"/>
    <cellStyle name="Millares 13 8" xfId="2716" xr:uid="{3D3B5916-47F8-4557-8B2B-9277BEB03B1D}"/>
    <cellStyle name="Millares 13 8 2" xfId="11159" xr:uid="{1720ADDF-D95D-4EB5-A0E0-C695392ED216}"/>
    <cellStyle name="Millares 13 9" xfId="5084" xr:uid="{302C4C5B-5746-4E72-A249-24E6BA95BE1B}"/>
    <cellStyle name="Millares 14" xfId="327" xr:uid="{E04758A6-5790-49DD-8742-1D520D075F3C}"/>
    <cellStyle name="Millares 14 10" xfId="10835" xr:uid="{B228EE61-6F89-4E2C-9347-F548DD157E5D}"/>
    <cellStyle name="Millares 14 2" xfId="535" xr:uid="{2806E1F5-C288-4918-BD13-65C3DEB929C8}"/>
    <cellStyle name="Millares 14 2 2" xfId="884" xr:uid="{D7A3F247-A004-49C3-B999-A79FBC72A585}"/>
    <cellStyle name="Millares 14 2 2 2" xfId="1466" xr:uid="{41173CF3-EB6B-40DC-A926-E5521212C40D}"/>
    <cellStyle name="Millares 14 2 2 2 2" xfId="2634" xr:uid="{B034D93C-04DE-4D8F-85AD-3720586A82A7}"/>
    <cellStyle name="Millares 14 2 2 2 2 2" xfId="4970" xr:uid="{DEA68519-64CB-4C23-ABC7-2CEF8DF84CEE}"/>
    <cellStyle name="Millares 14 2 2 2 2 3" xfId="7397" xr:uid="{425CF2BD-0A6E-455F-B23B-E50119FCEBD1}"/>
    <cellStyle name="Millares 14 2 2 2 2 4" xfId="10676" xr:uid="{8423EC48-552E-4E40-A641-490C560B4CF8}"/>
    <cellStyle name="Millares 14 2 2 2 3" xfId="3802" xr:uid="{6EE2F20D-506F-44C4-990E-BC164BAB576F}"/>
    <cellStyle name="Millares 14 2 2 2 4" xfId="6229" xr:uid="{8EB128B5-BCCD-497C-96E6-6D3B56B20ABC}"/>
    <cellStyle name="Millares 14 2 2 2 5" xfId="9508" xr:uid="{784DD705-C1C1-4828-B063-6F8DCFD6EBFD}"/>
    <cellStyle name="Millares 14 2 2 3" xfId="2052" xr:uid="{9105465E-C088-4976-89CC-B9D21CA9B33F}"/>
    <cellStyle name="Millares 14 2 2 3 2" xfId="4388" xr:uid="{E260B049-B230-48E0-B5AE-C299FE9E5388}"/>
    <cellStyle name="Millares 14 2 2 3 3" xfId="6815" xr:uid="{A83B13EF-CE4B-4CC7-A01E-BCFDA98DAF1B}"/>
    <cellStyle name="Millares 14 2 2 3 4" xfId="10094" xr:uid="{AB89256B-6803-424B-9C5F-45F0D37D696C}"/>
    <cellStyle name="Millares 14 2 2 4" xfId="3220" xr:uid="{CE70B43D-DC2B-4995-8876-E29302534CC6}"/>
    <cellStyle name="Millares 14 2 2 5" xfId="5647" xr:uid="{B0124DD9-B389-434F-B5A2-A67E152E97CC}"/>
    <cellStyle name="Millares 14 2 2 6" xfId="8926" xr:uid="{F303BC6F-F355-4C0D-B1EF-68910616BBDF}"/>
    <cellStyle name="Millares 14 2 2 7" xfId="11760" xr:uid="{E7149D6E-C384-4CA4-832B-7FA13C111A7E}"/>
    <cellStyle name="Millares 14 2 3" xfId="1179" xr:uid="{9E9D3947-E2E4-4D53-ACDB-8B8927D7CC97}"/>
    <cellStyle name="Millares 14 2 3 2" xfId="2347" xr:uid="{0594E3A8-14BD-4617-9356-2CFADC842DFA}"/>
    <cellStyle name="Millares 14 2 3 2 2" xfId="4683" xr:uid="{1105DFF9-9EEA-419C-A071-AE5BC2F68B72}"/>
    <cellStyle name="Millares 14 2 3 2 3" xfId="7110" xr:uid="{9D79E360-4E21-40B8-A5E0-DAEFCC907430}"/>
    <cellStyle name="Millares 14 2 3 2 4" xfId="10389" xr:uid="{73EF8904-E2E4-4BE7-A5FD-242448304BB0}"/>
    <cellStyle name="Millares 14 2 3 3" xfId="3515" xr:uid="{6D7423BA-51AF-4D7D-B284-3B7D8AA1DEFE}"/>
    <cellStyle name="Millares 14 2 3 4" xfId="5942" xr:uid="{92A72813-4713-4502-8A93-8D5E4E271C56}"/>
    <cellStyle name="Millares 14 2 3 5" xfId="9221" xr:uid="{6DB59DEA-6668-4000-B97C-238AAEE055E6}"/>
    <cellStyle name="Millares 14 2 3 6" xfId="12146" xr:uid="{B324799C-B07D-4C0C-9EAB-A12756AF618B}"/>
    <cellStyle name="Millares 14 2 4" xfId="1758" xr:uid="{38C2B65B-6FBA-447E-9236-53583E156440}"/>
    <cellStyle name="Millares 14 2 4 2" xfId="4094" xr:uid="{53289DC7-B0ED-4152-A9D1-26BC31E38CA8}"/>
    <cellStyle name="Millares 14 2 4 3" xfId="6521" xr:uid="{35CAC444-6222-4488-9040-DC58F40FE8C2}"/>
    <cellStyle name="Millares 14 2 4 4" xfId="9800" xr:uid="{3BF51B4B-F52D-4AB9-8373-0A55BA6DD46C}"/>
    <cellStyle name="Millares 14 2 4 5" xfId="12533" xr:uid="{C786098A-3798-43E6-A9C9-8A8FB4393306}"/>
    <cellStyle name="Millares 14 2 5" xfId="2926" xr:uid="{44E0E4FC-AAD4-4199-95E4-D851DB664500}"/>
    <cellStyle name="Millares 14 2 5 2" xfId="11366" xr:uid="{A453AF65-1296-47D9-97F7-2494CC57D88B}"/>
    <cellStyle name="Millares 14 2 6" xfId="5343" xr:uid="{C823E86B-3053-4D56-A373-468CFF5751CB}"/>
    <cellStyle name="Millares 14 2 7" xfId="8632" xr:uid="{E3A1EC99-A126-434C-94FF-1370739B195F}"/>
    <cellStyle name="Millares 14 2 8" xfId="11043" xr:uid="{FDFC51DE-B739-4D39-9D33-85F88844A5DA}"/>
    <cellStyle name="Millares 14 3" xfId="637" xr:uid="{CEF6B6A9-7432-4593-8A6B-0615246EAAFF}"/>
    <cellStyle name="Millares 14 3 2" xfId="950" xr:uid="{C57A95E9-878E-4223-A55D-31C86BE93658}"/>
    <cellStyle name="Millares 14 3 2 2" xfId="1530" xr:uid="{DD70A8FD-26C5-47B9-8A93-F9E726B0C88D}"/>
    <cellStyle name="Millares 14 3 2 2 2" xfId="2698" xr:uid="{77ABA5BB-3514-40DB-B010-DECCF1B93B6A}"/>
    <cellStyle name="Millares 14 3 2 2 2 2" xfId="5034" xr:uid="{99BEF5EE-E1D7-4978-A0AE-E6E2C612BD62}"/>
    <cellStyle name="Millares 14 3 2 2 2 3" xfId="7461" xr:uid="{F888B11E-303C-4F45-951F-11CD9D34EE75}"/>
    <cellStyle name="Millares 14 3 2 2 2 4" xfId="10740" xr:uid="{DB50212F-8B13-46B4-8DF7-EFF7E67BCB9C}"/>
    <cellStyle name="Millares 14 3 2 2 3" xfId="3866" xr:uid="{928DD362-27B5-4142-BC32-CC0E4A7867DD}"/>
    <cellStyle name="Millares 14 3 2 2 4" xfId="6293" xr:uid="{F25AAAA9-74B0-43E3-8D02-684C22A649EC}"/>
    <cellStyle name="Millares 14 3 2 2 5" xfId="9572" xr:uid="{66959859-0CB5-4996-B432-AE49EF82E63F}"/>
    <cellStyle name="Millares 14 3 2 3" xfId="2118" xr:uid="{58867CF7-1CCA-414E-BA10-066E9326F76A}"/>
    <cellStyle name="Millares 14 3 2 3 2" xfId="4454" xr:uid="{5EFC4E47-51BC-4F56-A9C0-BB13DE5254BE}"/>
    <cellStyle name="Millares 14 3 2 3 3" xfId="6881" xr:uid="{CA61F328-16DE-4349-968C-6EB144EDA3E6}"/>
    <cellStyle name="Millares 14 3 2 3 4" xfId="10160" xr:uid="{CC80F4E4-25C7-4E54-A919-76A374DB7E87}"/>
    <cellStyle name="Millares 14 3 2 4" xfId="3286" xr:uid="{0E1FDF92-19C1-41D3-8FE1-1524402D7D51}"/>
    <cellStyle name="Millares 14 3 2 5" xfId="5713" xr:uid="{E57E40CE-C09C-423E-97CB-7BD33303B988}"/>
    <cellStyle name="Millares 14 3 2 6" xfId="8992" xr:uid="{F9F83945-3B03-4DAF-B10E-3BBD1FFEAA78}"/>
    <cellStyle name="Millares 14 3 2 7" xfId="11857" xr:uid="{04725E94-7DDC-4AB5-AA31-007CCD3CABF5}"/>
    <cellStyle name="Millares 14 3 3" xfId="1243" xr:uid="{E719C65A-F460-449D-A6A5-B79E6184C596}"/>
    <cellStyle name="Millares 14 3 3 2" xfId="2411" xr:uid="{114915E9-8C1A-48F8-9B8F-F9CE81E27D73}"/>
    <cellStyle name="Millares 14 3 3 2 2" xfId="4747" xr:uid="{1233CA7D-4EFF-4BC5-9B4B-B27F1EAFF094}"/>
    <cellStyle name="Millares 14 3 3 2 3" xfId="7174" xr:uid="{707B5C9B-BD2C-4A89-B91F-C77655212B96}"/>
    <cellStyle name="Millares 14 3 3 2 4" xfId="10453" xr:uid="{3B5FE812-BC53-4788-A90A-BE088998E86E}"/>
    <cellStyle name="Millares 14 3 3 3" xfId="3579" xr:uid="{978AD6BC-86E8-4B99-A50D-1FFBA7DA775D}"/>
    <cellStyle name="Millares 14 3 3 4" xfId="6006" xr:uid="{A55F2CB8-2ACF-4112-BC88-859B3E9937E1}"/>
    <cellStyle name="Millares 14 3 3 5" xfId="9285" xr:uid="{6AA803DA-30DA-4C09-8D10-803F4B5E6E80}"/>
    <cellStyle name="Millares 14 3 3 6" xfId="12243" xr:uid="{4F61E075-09E5-4FF7-AD5E-430F54F719B6}"/>
    <cellStyle name="Millares 14 3 4" xfId="1822" xr:uid="{B7315D13-7797-4EDD-81B6-FC11A344698F}"/>
    <cellStyle name="Millares 14 3 4 2" xfId="4158" xr:uid="{87083CC7-E20F-4AD2-9290-407F8DA0D32C}"/>
    <cellStyle name="Millares 14 3 4 3" xfId="6585" xr:uid="{A1590D0B-4552-43DB-A350-42E4DFA936CF}"/>
    <cellStyle name="Millares 14 3 4 4" xfId="9864" xr:uid="{E162BCFE-9CAB-4F53-BA3B-F11B33A6B039}"/>
    <cellStyle name="Millares 14 3 4 5" xfId="12630" xr:uid="{D85B0A99-0D2B-46BC-9FAC-25D245E8B21C}"/>
    <cellStyle name="Millares 14 3 5" xfId="2990" xr:uid="{184523EC-76B2-4237-8090-6C340C4955D1}"/>
    <cellStyle name="Millares 14 3 5 2" xfId="11430" xr:uid="{2FBEF3CC-4FE6-4911-96B8-929617384EF8}"/>
    <cellStyle name="Millares 14 3 6" xfId="5414" xr:uid="{09EA50BC-2F99-435B-BD7E-A984D2BCA2F4}"/>
    <cellStyle name="Millares 14 3 7" xfId="8696" xr:uid="{F3D10610-5ED8-4DA7-B177-35EF520D316F}"/>
    <cellStyle name="Millares 14 3 8" xfId="11140" xr:uid="{4576D52C-688A-4E30-A8C2-A54C3F3103A8}"/>
    <cellStyle name="Millares 14 4" xfId="701" xr:uid="{758023AB-D109-45DA-8373-C9331F01ED7A}"/>
    <cellStyle name="Millares 14 4 2" xfId="1283" xr:uid="{2B3B1DC8-5CE5-4B23-83F0-B34F3635900F}"/>
    <cellStyle name="Millares 14 4 2 2" xfId="2451" xr:uid="{6CB5312C-C227-4EED-B62D-A871C0F2F9DA}"/>
    <cellStyle name="Millares 14 4 2 2 2" xfId="4787" xr:uid="{F151A5C4-C3A0-481D-A810-D3754167F4BF}"/>
    <cellStyle name="Millares 14 4 2 2 3" xfId="7214" xr:uid="{8C9B6A9C-6D74-4473-AEBC-E6E3DA4CEC70}"/>
    <cellStyle name="Millares 14 4 2 2 4" xfId="10493" xr:uid="{2BE38927-C61B-4E6B-9046-E215CD553FAF}"/>
    <cellStyle name="Millares 14 4 2 3" xfId="3619" xr:uid="{E4A60323-0CE8-4223-974C-A8951504D17A}"/>
    <cellStyle name="Millares 14 4 2 4" xfId="6046" xr:uid="{6E6C4F40-9C2D-4420-9040-26C5685E5597}"/>
    <cellStyle name="Millares 14 4 2 5" xfId="9325" xr:uid="{C7FBFED2-2BF4-4755-8CE9-58B2F1C9F17F}"/>
    <cellStyle name="Millares 14 4 3" xfId="1869" xr:uid="{D923FC90-BE40-474D-952E-30ADD78EBC7A}"/>
    <cellStyle name="Millares 14 4 3 2" xfId="4205" xr:uid="{EB3807DA-5461-408D-98F8-44F4D9672EBD}"/>
    <cellStyle name="Millares 14 4 3 3" xfId="6632" xr:uid="{7FDFA014-43A4-4450-A1A9-AC96D4F1181B}"/>
    <cellStyle name="Millares 14 4 3 4" xfId="9911" xr:uid="{DAC84C7A-032E-4D56-9EC5-49C5E1FFB488}"/>
    <cellStyle name="Millares 14 4 4" xfId="3037" xr:uid="{6AEB3766-90C6-4834-BFE4-B06642357770}"/>
    <cellStyle name="Millares 14 4 5" xfId="5464" xr:uid="{DC5C0D3F-0917-4261-AE73-A404CDF8ABC0}"/>
    <cellStyle name="Millares 14 4 6" xfId="8743" xr:uid="{63C167CC-C846-4941-A310-4675BB998F34}"/>
    <cellStyle name="Millares 14 4 7" xfId="11552" xr:uid="{BFAA866B-B0B6-415F-9B30-36896580E367}"/>
    <cellStyle name="Millares 14 5" xfId="996" xr:uid="{5F52DA11-020E-4709-9708-743AD9811DE0}"/>
    <cellStyle name="Millares 14 5 2" xfId="2164" xr:uid="{FB2B8396-B383-4CCF-9883-4DE2DE86C69D}"/>
    <cellStyle name="Millares 14 5 2 2" xfId="4500" xr:uid="{608D2E9F-4EF9-4081-8D2E-5AB3A70AD5E6}"/>
    <cellStyle name="Millares 14 5 2 3" xfId="6927" xr:uid="{AD81B8E8-F3FF-46F9-A44D-6FBB09402030}"/>
    <cellStyle name="Millares 14 5 2 4" xfId="10206" xr:uid="{89C6D5A8-2701-4C69-AF08-E38A8BEBD51E}"/>
    <cellStyle name="Millares 14 5 3" xfId="3332" xr:uid="{DBB20F3F-7BA7-4A4D-9252-4E3FBAA44F98}"/>
    <cellStyle name="Millares 14 5 4" xfId="5759" xr:uid="{01CA1CAA-2C87-4F7C-A208-434EE302EA74}"/>
    <cellStyle name="Millares 14 5 5" xfId="9038" xr:uid="{21C556ED-C7B4-4CD5-8172-4C284ACACDF8}"/>
    <cellStyle name="Millares 14 5 6" xfId="11938" xr:uid="{FECEA2FE-18BD-49CA-96EC-D7D65EBDA01F}"/>
    <cellStyle name="Millares 14 6" xfId="1575" xr:uid="{A83BABB8-2F43-4C39-817F-61AB111519EC}"/>
    <cellStyle name="Millares 14 6 2" xfId="3911" xr:uid="{01159E42-6986-4639-BFC7-63A2FD5A7915}"/>
    <cellStyle name="Millares 14 6 3" xfId="6338" xr:uid="{C8C9F6B7-233D-44F0-B089-4B2F7B3782ED}"/>
    <cellStyle name="Millares 14 6 4" xfId="9617" xr:uid="{AEF84C27-7045-4143-A59B-CC4FF1FDB22B}"/>
    <cellStyle name="Millares 14 6 5" xfId="12325" xr:uid="{4BB78695-DA40-4AE4-A8F3-9EC83A3FDABF}"/>
    <cellStyle name="Millares 14 7" xfId="2743" xr:uid="{4BF1FCE3-8BED-45DE-A3B2-991F1C2508BE}"/>
    <cellStyle name="Millares 14 7 2" xfId="11183" xr:uid="{2E196CBC-5E12-4905-BB4F-3C40D0800BB7}"/>
    <cellStyle name="Millares 14 8" xfId="5154" xr:uid="{9764775A-214F-4B12-AA83-02964049AD1D}"/>
    <cellStyle name="Millares 14 9" xfId="8449" xr:uid="{E2A78097-11CA-4286-A54B-2AD12E5684F6}"/>
    <cellStyle name="Millares 15" xfId="281" xr:uid="{CDB37B72-80F7-46F1-BB44-6817C7862AF5}"/>
    <cellStyle name="Millares 15 10" xfId="8429" xr:uid="{44C00E7E-0DF6-4630-BCF6-FEEEEBB8BC66}"/>
    <cellStyle name="Millares 15 11" xfId="10792" xr:uid="{41A51D31-2540-488A-8A1E-809975D23F32}"/>
    <cellStyle name="Millares 15 2" xfId="313" xr:uid="{4797CADB-FED5-4B6C-BBA0-6F4594CC1D42}"/>
    <cellStyle name="Millares 15 2 10" xfId="10821" xr:uid="{A0EED0D8-CF1B-429A-BC77-CA195138E0AD}"/>
    <cellStyle name="Millares 15 2 2" xfId="344" xr:uid="{E6EFB9B8-C80E-4C36-8D62-D87F91AF03E6}"/>
    <cellStyle name="Millares 15 2 2 2" xfId="552" xr:uid="{3214E77F-6B6B-45D2-ACFB-828969CDC52A}"/>
    <cellStyle name="Millares 15 2 2 2 2" xfId="901" xr:uid="{75F1CA5B-23C1-4910-8CB5-7E3CA86850DA}"/>
    <cellStyle name="Millares 15 2 2 2 2 2" xfId="1483" xr:uid="{34F75F1F-7097-43D2-A6FD-978E363B11DD}"/>
    <cellStyle name="Millares 15 2 2 2 2 2 2" xfId="2651" xr:uid="{64EF49E7-E21F-4130-9CBA-DCE87EB62326}"/>
    <cellStyle name="Millares 15 2 2 2 2 2 2 2" xfId="4987" xr:uid="{55B87642-4BA9-4B35-9F96-13F6951995DE}"/>
    <cellStyle name="Millares 15 2 2 2 2 2 2 3" xfId="7414" xr:uid="{E3D56615-76C3-48FD-ADC4-3CD52D92D2F6}"/>
    <cellStyle name="Millares 15 2 2 2 2 2 2 4" xfId="10693" xr:uid="{C2CD4EC0-9EA2-4E41-B0A3-B2D2FA846E63}"/>
    <cellStyle name="Millares 15 2 2 2 2 2 3" xfId="3819" xr:uid="{239FD2F6-2DB1-4C9F-BA4A-3B3D6D8AA04D}"/>
    <cellStyle name="Millares 15 2 2 2 2 2 4" xfId="6246" xr:uid="{3AA05FE7-131F-48DE-8DB4-6BF2F2873043}"/>
    <cellStyle name="Millares 15 2 2 2 2 2 5" xfId="9525" xr:uid="{86DFA852-6978-4F43-A404-38887228EA2F}"/>
    <cellStyle name="Millares 15 2 2 2 2 3" xfId="2069" xr:uid="{B56D52BF-01BE-4FC4-96BE-C03E27CCB231}"/>
    <cellStyle name="Millares 15 2 2 2 2 3 2" xfId="4405" xr:uid="{04F40005-1C8B-4224-BCA1-CA021AE880E4}"/>
    <cellStyle name="Millares 15 2 2 2 2 3 3" xfId="6832" xr:uid="{4B55BFC3-211E-4950-99C7-835D9CA375B6}"/>
    <cellStyle name="Millares 15 2 2 2 2 3 4" xfId="10111" xr:uid="{92217755-9D7D-4DC5-8670-4F34D9B9301A}"/>
    <cellStyle name="Millares 15 2 2 2 2 4" xfId="3237" xr:uid="{709A79D5-28FE-4A13-BFEC-389DD5FFF6D0}"/>
    <cellStyle name="Millares 15 2 2 2 2 5" xfId="5664" xr:uid="{62CB8193-E36F-4B93-B4E9-F9A1AB858D91}"/>
    <cellStyle name="Millares 15 2 2 2 2 6" xfId="8943" xr:uid="{FBFA925B-8B0F-494B-9B7A-7B9591531017}"/>
    <cellStyle name="Millares 15 2 2 2 2 7" xfId="11777" xr:uid="{524810D2-CDB1-4C34-AA23-2B86957F6D15}"/>
    <cellStyle name="Millares 15 2 2 2 3" xfId="1196" xr:uid="{EB7CDDAC-0908-43F4-A870-053B17DD9E53}"/>
    <cellStyle name="Millares 15 2 2 2 3 2" xfId="2364" xr:uid="{ECDFC8EA-7985-4300-A0C6-BE6D73F37B61}"/>
    <cellStyle name="Millares 15 2 2 2 3 2 2" xfId="4700" xr:uid="{0B6C2213-5E0B-4766-ACD1-5E50D38739B5}"/>
    <cellStyle name="Millares 15 2 2 2 3 2 3" xfId="7127" xr:uid="{DCE0F35B-10E1-4936-AA78-18401B3E79AE}"/>
    <cellStyle name="Millares 15 2 2 2 3 2 4" xfId="10406" xr:uid="{E416BCC4-6A9A-4CA8-945A-1A31C1A90E9B}"/>
    <cellStyle name="Millares 15 2 2 2 3 3" xfId="3532" xr:uid="{241943FE-EE67-4D77-AD85-DA67BBDBB7E3}"/>
    <cellStyle name="Millares 15 2 2 2 3 4" xfId="5959" xr:uid="{5976473D-97B0-4FC6-A307-6CFD48B99F11}"/>
    <cellStyle name="Millares 15 2 2 2 3 5" xfId="9238" xr:uid="{44435260-B0DB-4B7F-9E80-774E0FF50ECD}"/>
    <cellStyle name="Millares 15 2 2 2 3 6" xfId="12163" xr:uid="{FA403CD0-D7FF-45ED-A6F5-A66B4A14FCF0}"/>
    <cellStyle name="Millares 15 2 2 2 4" xfId="1775" xr:uid="{74097A5A-2FA2-439E-A766-E1673746F694}"/>
    <cellStyle name="Millares 15 2 2 2 4 2" xfId="4111" xr:uid="{EDA4079E-58B7-401B-A4B2-0173E1798027}"/>
    <cellStyle name="Millares 15 2 2 2 4 3" xfId="6538" xr:uid="{F2712852-7986-4C02-BBB8-F0828C82AC31}"/>
    <cellStyle name="Millares 15 2 2 2 4 4" xfId="9817" xr:uid="{6BB75FF7-9BE5-4202-9D97-030D281574E8}"/>
    <cellStyle name="Millares 15 2 2 2 4 5" xfId="12550" xr:uid="{8864BC62-A849-44A8-9C44-D4B1514441D3}"/>
    <cellStyle name="Millares 15 2 2 2 5" xfId="2943" xr:uid="{22753B78-ACC8-4578-A541-3DEA19225C7B}"/>
    <cellStyle name="Millares 15 2 2 2 5 2" xfId="11383" xr:uid="{676ECB62-16EC-405D-876F-140942B0BADB}"/>
    <cellStyle name="Millares 15 2 2 2 6" xfId="5360" xr:uid="{8966B19A-042F-45C2-9D1A-4A1288D44C04}"/>
    <cellStyle name="Millares 15 2 2 2 7" xfId="8649" xr:uid="{7E6CE518-FB0C-40CE-B809-C2FA8F0D5E50}"/>
    <cellStyle name="Millares 15 2 2 2 8" xfId="11060" xr:uid="{B6975328-EFCF-4011-A420-C0F7B61DDCA1}"/>
    <cellStyle name="Millares 15 2 2 3" xfId="718" xr:uid="{6EA915BE-3E5F-4AFD-ABD4-8E994106545B}"/>
    <cellStyle name="Millares 15 2 2 3 2" xfId="1300" xr:uid="{508C8561-2CB3-487E-9D0C-054A67215FBF}"/>
    <cellStyle name="Millares 15 2 2 3 2 2" xfId="2468" xr:uid="{F53DF3A5-799D-4242-B015-141821076131}"/>
    <cellStyle name="Millares 15 2 2 3 2 2 2" xfId="4804" xr:uid="{1265A2CC-C0EE-408B-9F65-0009AA5BF910}"/>
    <cellStyle name="Millares 15 2 2 3 2 2 3" xfId="7231" xr:uid="{1982727A-F080-4D60-92D2-2C6AF16349B3}"/>
    <cellStyle name="Millares 15 2 2 3 2 2 4" xfId="10510" xr:uid="{26B5868B-E966-4818-9D79-4208D593AC73}"/>
    <cellStyle name="Millares 15 2 2 3 2 3" xfId="3636" xr:uid="{272D60AC-3FAE-413B-9E2B-F3D2307FF868}"/>
    <cellStyle name="Millares 15 2 2 3 2 4" xfId="6063" xr:uid="{7E429F31-EBF8-475B-93B9-F8AFECBD988E}"/>
    <cellStyle name="Millares 15 2 2 3 2 5" xfId="9342" xr:uid="{39DC5F8A-D91F-4518-A861-D39594863DD1}"/>
    <cellStyle name="Millares 15 2 2 3 3" xfId="1886" xr:uid="{6D8868A7-D4A3-444E-A330-8DD4FA217933}"/>
    <cellStyle name="Millares 15 2 2 3 3 2" xfId="4222" xr:uid="{A375BB5D-E3E9-4406-9136-36FDF853E7F5}"/>
    <cellStyle name="Millares 15 2 2 3 3 3" xfId="6649" xr:uid="{63A8AA0D-1A01-4FCC-AFB6-5630645C795A}"/>
    <cellStyle name="Millares 15 2 2 3 3 4" xfId="9928" xr:uid="{88957200-AAA6-474B-A6A7-E124248AB116}"/>
    <cellStyle name="Millares 15 2 2 3 4" xfId="3054" xr:uid="{99BBBA14-993B-4B87-8D58-266458F2B741}"/>
    <cellStyle name="Millares 15 2 2 3 5" xfId="5481" xr:uid="{1235B3F2-F174-43BF-8290-8C0F533D4122}"/>
    <cellStyle name="Millares 15 2 2 3 6" xfId="8760" xr:uid="{235849DB-ECCD-4FFE-87F9-56B289FA606E}"/>
    <cellStyle name="Millares 15 2 2 3 7" xfId="11569" xr:uid="{1B819330-95BF-4091-9A68-E43511525FDA}"/>
    <cellStyle name="Millares 15 2 2 4" xfId="1013" xr:uid="{D16FBF5B-774C-42F5-AE2A-D799CA99BBE3}"/>
    <cellStyle name="Millares 15 2 2 4 2" xfId="2181" xr:uid="{109CC0CC-D5D4-4566-B87E-D0CA03685D51}"/>
    <cellStyle name="Millares 15 2 2 4 2 2" xfId="4517" xr:uid="{D9B2D0D2-27E8-4BCB-B31E-8093FF95FE31}"/>
    <cellStyle name="Millares 15 2 2 4 2 3" xfId="6944" xr:uid="{5CF6464A-98E1-4DF4-917F-0BFE2A5C657E}"/>
    <cellStyle name="Millares 15 2 2 4 2 4" xfId="10223" xr:uid="{69C512F4-3EA9-4FE8-AD1A-F7880455499F}"/>
    <cellStyle name="Millares 15 2 2 4 3" xfId="3349" xr:uid="{AEC18F8F-A5A1-4773-AE31-0F16F3FE7C74}"/>
    <cellStyle name="Millares 15 2 2 4 4" xfId="5776" xr:uid="{0F7F4BE2-33FD-4640-95BB-CD9DCEAD5DDB}"/>
    <cellStyle name="Millares 15 2 2 4 5" xfId="9055" xr:uid="{33005F7C-B42E-4E54-8606-67ADD5CC92AD}"/>
    <cellStyle name="Millares 15 2 2 4 6" xfId="11955" xr:uid="{BEAC17AE-C90B-4BA1-82B1-94C8E3FBBC85}"/>
    <cellStyle name="Millares 15 2 2 5" xfId="1592" xr:uid="{9F1FCBBE-AC92-465E-9FBD-B26BAE609DDA}"/>
    <cellStyle name="Millares 15 2 2 5 2" xfId="3928" xr:uid="{EE7A1A7D-238F-4A25-8570-6DC2F94A45AD}"/>
    <cellStyle name="Millares 15 2 2 5 3" xfId="6355" xr:uid="{2A429281-8673-47D2-A279-0C470855D086}"/>
    <cellStyle name="Millares 15 2 2 5 4" xfId="9634" xr:uid="{4C26BB31-0BE5-4512-8F8B-4C6AB7831B2A}"/>
    <cellStyle name="Millares 15 2 2 5 5" xfId="12342" xr:uid="{3D731FEE-6477-4208-9A96-4A8E93FAE907}"/>
    <cellStyle name="Millares 15 2 2 6" xfId="2760" xr:uid="{DFC0E8A5-838B-4A09-A611-BBF44AB1DF2F}"/>
    <cellStyle name="Millares 15 2 2 6 2" xfId="11200" xr:uid="{51225EB4-FF95-40D0-A3A6-95A75B42739C}"/>
    <cellStyle name="Millares 15 2 2 7" xfId="5171" xr:uid="{17AB72FD-C135-4D29-95F1-DF98A7F613B4}"/>
    <cellStyle name="Millares 15 2 2 8" xfId="8466" xr:uid="{A62301C6-0DBD-4F65-8FF9-221CCD293062}"/>
    <cellStyle name="Millares 15 2 2 9" xfId="10852" xr:uid="{233D4460-225D-4D53-9062-5E0B6D85F8D6}"/>
    <cellStyle name="Millares 15 2 3" xfId="521" xr:uid="{AD57DDA1-AC70-4966-ABBA-35D9C2F17DFA}"/>
    <cellStyle name="Millares 15 2 3 2" xfId="870" xr:uid="{56FB47B9-D97D-4869-94F1-2258DE2565C3}"/>
    <cellStyle name="Millares 15 2 3 2 2" xfId="1452" xr:uid="{24DDDC3E-2469-40B6-AD79-3C0BAF8D3A09}"/>
    <cellStyle name="Millares 15 2 3 2 2 2" xfId="2620" xr:uid="{F009B5D2-0C05-4BAD-8A0B-BE015D42EEF0}"/>
    <cellStyle name="Millares 15 2 3 2 2 2 2" xfId="4956" xr:uid="{29BF27CA-E7AD-434C-B802-A0A48DE7B869}"/>
    <cellStyle name="Millares 15 2 3 2 2 2 3" xfId="7383" xr:uid="{BD34F0B4-D350-4087-9412-E97B617078D3}"/>
    <cellStyle name="Millares 15 2 3 2 2 2 4" xfId="10662" xr:uid="{CA20B48C-2E69-46A4-A7FB-20F02A4D1A2D}"/>
    <cellStyle name="Millares 15 2 3 2 2 3" xfId="3788" xr:uid="{26618D16-7604-4C34-89E4-2F7C93782C91}"/>
    <cellStyle name="Millares 15 2 3 2 2 4" xfId="6215" xr:uid="{65368DFD-0D7E-4BCD-A489-CFA2ECF8F2BC}"/>
    <cellStyle name="Millares 15 2 3 2 2 5" xfId="9494" xr:uid="{43E9CB0A-367F-41F1-B8F5-5A540B3DAF9D}"/>
    <cellStyle name="Millares 15 2 3 2 3" xfId="2038" xr:uid="{0FCC4B2A-52DF-4A6C-803D-9B759E8640B0}"/>
    <cellStyle name="Millares 15 2 3 2 3 2" xfId="4374" xr:uid="{72678FD7-7BD9-4FD0-A0A6-BF935DBFC9A6}"/>
    <cellStyle name="Millares 15 2 3 2 3 3" xfId="6801" xr:uid="{01568E86-4C3E-485E-A381-C89ACA0426CD}"/>
    <cellStyle name="Millares 15 2 3 2 3 4" xfId="10080" xr:uid="{665A9EC2-A85F-4678-9EDE-6366DB0F9A36}"/>
    <cellStyle name="Millares 15 2 3 2 4" xfId="3206" xr:uid="{CBD455F0-AA5D-40EB-A778-071EF4921F18}"/>
    <cellStyle name="Millares 15 2 3 2 5" xfId="5633" xr:uid="{927FDE18-F288-4999-BACE-1A6E5CED2BC3}"/>
    <cellStyle name="Millares 15 2 3 2 6" xfId="8912" xr:uid="{03273037-3D6E-4502-A2AE-B4D9BAA0AAB5}"/>
    <cellStyle name="Millares 15 2 3 2 7" xfId="11746" xr:uid="{113C60D1-717D-4A97-A14A-ED8F808270A9}"/>
    <cellStyle name="Millares 15 2 3 3" xfId="1165" xr:uid="{F83E19A9-8620-4B2C-A450-DA140753C1C8}"/>
    <cellStyle name="Millares 15 2 3 3 2" xfId="2333" xr:uid="{6EF19688-4035-420C-94E6-A514FC268FB0}"/>
    <cellStyle name="Millares 15 2 3 3 2 2" xfId="4669" xr:uid="{CE2C3DFB-E26C-4350-BEA1-135AD4348F70}"/>
    <cellStyle name="Millares 15 2 3 3 2 3" xfId="7096" xr:uid="{91951401-910E-4212-964C-8C3A512C8B9C}"/>
    <cellStyle name="Millares 15 2 3 3 2 4" xfId="10375" xr:uid="{D190D28C-7547-42B7-A2F4-E634310AF7A6}"/>
    <cellStyle name="Millares 15 2 3 3 3" xfId="3501" xr:uid="{7230AF9C-E2C4-4E52-B3F7-1B26446C7B5E}"/>
    <cellStyle name="Millares 15 2 3 3 4" xfId="5928" xr:uid="{D313B893-0C94-4E83-B644-72DCB86DF809}"/>
    <cellStyle name="Millares 15 2 3 3 5" xfId="9207" xr:uid="{C6523AB6-9FDB-450B-9775-1FEAE5CABB99}"/>
    <cellStyle name="Millares 15 2 3 3 6" xfId="12132" xr:uid="{8640C0A2-7722-46B3-902C-B81037C336DD}"/>
    <cellStyle name="Millares 15 2 3 4" xfId="1744" xr:uid="{2D8CAB32-9030-4A7B-ACFE-1435F248DD9E}"/>
    <cellStyle name="Millares 15 2 3 4 2" xfId="4080" xr:uid="{030E0F1F-D707-4C3E-AE6D-7D3826611D39}"/>
    <cellStyle name="Millares 15 2 3 4 3" xfId="6507" xr:uid="{35E305B3-5BC8-4416-8AA4-D7971014137E}"/>
    <cellStyle name="Millares 15 2 3 4 4" xfId="9786" xr:uid="{4275E21E-2697-4950-BB0D-523D1C2C6B52}"/>
    <cellStyle name="Millares 15 2 3 4 5" xfId="12519" xr:uid="{D6924593-6A64-4F9C-AB70-090CC0EB8852}"/>
    <cellStyle name="Millares 15 2 3 5" xfId="2912" xr:uid="{18429F45-E930-4F81-854D-4B6F12276160}"/>
    <cellStyle name="Millares 15 2 3 5 2" xfId="11352" xr:uid="{E0CDF35B-6340-424F-8FEB-EC9E2ACE8929}"/>
    <cellStyle name="Millares 15 2 3 6" xfId="5329" xr:uid="{E80238AC-9FE4-4BA4-A185-01498C04CC47}"/>
    <cellStyle name="Millares 15 2 3 7" xfId="8618" xr:uid="{7C66FF95-E301-4885-9431-2930ABE34432}"/>
    <cellStyle name="Millares 15 2 3 8" xfId="11029" xr:uid="{BA94F43E-4BB5-4E89-8513-DFE4DCA07C2B}"/>
    <cellStyle name="Millares 15 2 4" xfId="687" xr:uid="{9ED66DCB-F29A-4692-9B49-5E1EC5A8FD5C}"/>
    <cellStyle name="Millares 15 2 4 2" xfId="1269" xr:uid="{A6C6EC96-5556-4504-9C6F-D4D9F2FE474B}"/>
    <cellStyle name="Millares 15 2 4 2 2" xfId="2437" xr:uid="{30E2ACF0-E375-4488-822F-1C25680BE7DD}"/>
    <cellStyle name="Millares 15 2 4 2 2 2" xfId="4773" xr:uid="{49A7AAFF-F892-456D-ACC6-ABF30FA45B9B}"/>
    <cellStyle name="Millares 15 2 4 2 2 3" xfId="7200" xr:uid="{22FF60E1-BECE-4FE3-BD8C-4B776572A1AE}"/>
    <cellStyle name="Millares 15 2 4 2 2 4" xfId="10479" xr:uid="{0F8CB710-B92E-4A75-BC5A-F70AACBC859B}"/>
    <cellStyle name="Millares 15 2 4 2 3" xfId="3605" xr:uid="{C05FEDF1-1604-409A-BB0A-181E6694465F}"/>
    <cellStyle name="Millares 15 2 4 2 4" xfId="6032" xr:uid="{5A21A55E-66A3-4834-B447-1497F9942BEE}"/>
    <cellStyle name="Millares 15 2 4 2 5" xfId="9311" xr:uid="{69716DBA-1166-43DC-88F0-5AB131F1742D}"/>
    <cellStyle name="Millares 15 2 4 3" xfId="1855" xr:uid="{91E297BC-590A-47C4-BDCC-256B48C5B96C}"/>
    <cellStyle name="Millares 15 2 4 3 2" xfId="4191" xr:uid="{4483B640-7CCB-4AF2-B4AF-765FCB6A7DA4}"/>
    <cellStyle name="Millares 15 2 4 3 3" xfId="6618" xr:uid="{5C7619D6-7B17-4124-B2F7-3D71896AD94A}"/>
    <cellStyle name="Millares 15 2 4 3 4" xfId="9897" xr:uid="{ABA7E628-2065-4E81-9B23-422D2FF9D53B}"/>
    <cellStyle name="Millares 15 2 4 4" xfId="3023" xr:uid="{3982787D-1339-4221-A1FC-4A78B0DEF608}"/>
    <cellStyle name="Millares 15 2 4 5" xfId="5450" xr:uid="{00A3F628-FC3E-4C6D-BA71-C915FA863425}"/>
    <cellStyle name="Millares 15 2 4 6" xfId="8729" xr:uid="{A898F9E7-38BC-4B7E-B102-8C648739EA15}"/>
    <cellStyle name="Millares 15 2 4 7" xfId="11538" xr:uid="{9C7F9C4D-A48D-4C43-B5CE-AAC1FDC6EBB6}"/>
    <cellStyle name="Millares 15 2 5" xfId="982" xr:uid="{0C681B9E-0E2A-4AE5-AEF5-A6A00E7BF0E9}"/>
    <cellStyle name="Millares 15 2 5 2" xfId="2150" xr:uid="{FE72DA65-7F0A-48CC-899E-E949455FA42E}"/>
    <cellStyle name="Millares 15 2 5 2 2" xfId="4486" xr:uid="{2D17C6C1-3316-4F0D-9CFE-F305D9468592}"/>
    <cellStyle name="Millares 15 2 5 2 3" xfId="6913" xr:uid="{73721335-1D99-4CA2-916E-B2F9F08581B4}"/>
    <cellStyle name="Millares 15 2 5 2 4" xfId="10192" xr:uid="{A6C9A5F7-5E72-4797-9447-00A13F3AE7BA}"/>
    <cellStyle name="Millares 15 2 5 3" xfId="3318" xr:uid="{3B8E495D-7DE3-4EC0-A89B-9C62A841038A}"/>
    <cellStyle name="Millares 15 2 5 4" xfId="5745" xr:uid="{269A53FF-BD44-4B27-8FB9-C7F1EBDB70E2}"/>
    <cellStyle name="Millares 15 2 5 5" xfId="9024" xr:uid="{62A2F5BE-AA48-48C3-8D6C-F25FCDFDF5A6}"/>
    <cellStyle name="Millares 15 2 5 6" xfId="11924" xr:uid="{28EE1F14-36EA-4FC5-8A02-7F365906EE52}"/>
    <cellStyle name="Millares 15 2 6" xfId="1561" xr:uid="{25C0D16D-8B98-4A26-B57A-900F680A7CBA}"/>
    <cellStyle name="Millares 15 2 6 2" xfId="3897" xr:uid="{1CA5ECDF-05FD-4003-BC24-42403C09D29C}"/>
    <cellStyle name="Millares 15 2 6 3" xfId="6324" xr:uid="{457F35B7-4989-432D-9439-621BE2E85548}"/>
    <cellStyle name="Millares 15 2 6 4" xfId="9603" xr:uid="{E973A998-9DE8-4A55-8206-D2AA92A2BEB3}"/>
    <cellStyle name="Millares 15 2 6 5" xfId="12311" xr:uid="{807E5890-CDD4-4ECC-A38E-C895C18CD411}"/>
    <cellStyle name="Millares 15 2 7" xfId="2729" xr:uid="{4FC93E10-D7E0-446E-8F41-04848678F06B}"/>
    <cellStyle name="Millares 15 2 7 2" xfId="11169" xr:uid="{8063C64C-3C07-46F6-8911-A32E2EEC0AAC}"/>
    <cellStyle name="Millares 15 2 8" xfId="5140" xr:uid="{1545DD48-6579-4263-BFDF-99805E59810E}"/>
    <cellStyle name="Millares 15 2 9" xfId="8435" xr:uid="{A53879C3-1BAC-4CE3-8923-2206275F543F}"/>
    <cellStyle name="Millares 15 3" xfId="326" xr:uid="{4AAB9F9F-5027-45DE-8CFD-3EB034926F8D}"/>
    <cellStyle name="Millares 15 3 2" xfId="534" xr:uid="{3C5EAFC4-271C-4149-A776-92CC23E3F333}"/>
    <cellStyle name="Millares 15 3 2 2" xfId="883" xr:uid="{999FF17B-E432-4476-9F03-82635BE58AA7}"/>
    <cellStyle name="Millares 15 3 2 2 2" xfId="1465" xr:uid="{E88003B5-5715-426A-B716-B83CC265A951}"/>
    <cellStyle name="Millares 15 3 2 2 2 2" xfId="2633" xr:uid="{98E2672E-C6B4-4E47-9989-3F46F421E768}"/>
    <cellStyle name="Millares 15 3 2 2 2 2 2" xfId="4969" xr:uid="{F36A9050-EED7-405B-BB26-8D6B3C5DCC4C}"/>
    <cellStyle name="Millares 15 3 2 2 2 2 3" xfId="7396" xr:uid="{F6180F67-F383-49BC-8BDA-3B3FFA6C5BD7}"/>
    <cellStyle name="Millares 15 3 2 2 2 2 4" xfId="10675" xr:uid="{B31BA737-3067-44B5-8942-3E459E1CF594}"/>
    <cellStyle name="Millares 15 3 2 2 2 3" xfId="3801" xr:uid="{F0065F6C-7122-4E3A-9542-3D957283CFC5}"/>
    <cellStyle name="Millares 15 3 2 2 2 4" xfId="6228" xr:uid="{71739F2B-A62F-4A58-88E5-D2FAEE76ED9A}"/>
    <cellStyle name="Millares 15 3 2 2 2 5" xfId="9507" xr:uid="{6C0DD894-6F94-46EB-B035-A31022EB6E72}"/>
    <cellStyle name="Millares 15 3 2 2 3" xfId="2051" xr:uid="{40E00466-94C6-4396-8A6A-7A60B34354D7}"/>
    <cellStyle name="Millares 15 3 2 2 3 2" xfId="4387" xr:uid="{DD747F83-9FC1-4805-A74F-88DAB4E5B742}"/>
    <cellStyle name="Millares 15 3 2 2 3 3" xfId="6814" xr:uid="{6397A8D8-E57B-4EC5-BB6A-261ADF154FF6}"/>
    <cellStyle name="Millares 15 3 2 2 3 4" xfId="10093" xr:uid="{38F8C3AE-FA1F-4B5B-B86A-32610B265112}"/>
    <cellStyle name="Millares 15 3 2 2 4" xfId="3219" xr:uid="{161C3A1A-87FC-4178-A038-EB968E193320}"/>
    <cellStyle name="Millares 15 3 2 2 5" xfId="5646" xr:uid="{960385F0-C96D-4EA6-8B70-E06608D6C149}"/>
    <cellStyle name="Millares 15 3 2 2 6" xfId="8925" xr:uid="{328C4F7D-CC26-474F-9A5C-19D6CFF5557F}"/>
    <cellStyle name="Millares 15 3 2 2 7" xfId="11759" xr:uid="{3C1E6EBA-EB91-41DB-9380-576635AE57E7}"/>
    <cellStyle name="Millares 15 3 2 3" xfId="1178" xr:uid="{51C5CC2E-5ADD-4C61-A195-008644B9EA34}"/>
    <cellStyle name="Millares 15 3 2 3 2" xfId="2346" xr:uid="{5024FC80-B719-40A1-B23E-FD8EB276E0DB}"/>
    <cellStyle name="Millares 15 3 2 3 2 2" xfId="4682" xr:uid="{4ABDD0E9-FBAA-475C-8B1D-D8962A7CAC53}"/>
    <cellStyle name="Millares 15 3 2 3 2 3" xfId="7109" xr:uid="{7D33F69E-0824-408B-8631-E2A427C04B52}"/>
    <cellStyle name="Millares 15 3 2 3 2 4" xfId="10388" xr:uid="{B034BF46-54CD-4F88-BB03-F2AA9FEACB55}"/>
    <cellStyle name="Millares 15 3 2 3 3" xfId="3514" xr:uid="{3ED9ACEF-BD5D-4AD9-A4DB-B64677317E2F}"/>
    <cellStyle name="Millares 15 3 2 3 4" xfId="5941" xr:uid="{5737718A-B2A6-4797-B042-60667DE12641}"/>
    <cellStyle name="Millares 15 3 2 3 5" xfId="9220" xr:uid="{C93F5C88-92B7-4362-AEB5-0B1491B0BD1F}"/>
    <cellStyle name="Millares 15 3 2 3 6" xfId="12145" xr:uid="{1C07F94E-A119-4D73-B430-27B0BED787C3}"/>
    <cellStyle name="Millares 15 3 2 4" xfId="1757" xr:uid="{F63F6D4C-56D5-48AD-97EC-0C6775EDDED4}"/>
    <cellStyle name="Millares 15 3 2 4 2" xfId="4093" xr:uid="{224DFC88-A666-41B7-A189-9333CA577BB6}"/>
    <cellStyle name="Millares 15 3 2 4 3" xfId="6520" xr:uid="{734084F2-059E-4387-AE35-5FB148C73A96}"/>
    <cellStyle name="Millares 15 3 2 4 4" xfId="9799" xr:uid="{C58E9D17-6997-4F04-9DC7-E7C8CC4034D5}"/>
    <cellStyle name="Millares 15 3 2 4 5" xfId="12532" xr:uid="{B058F6F7-F9F8-46F0-AD2E-978DACC34AC4}"/>
    <cellStyle name="Millares 15 3 2 5" xfId="2925" xr:uid="{4BA6D674-04BF-427F-A25B-32F0B75DF85C}"/>
    <cellStyle name="Millares 15 3 2 5 2" xfId="11365" xr:uid="{804A5183-583A-4024-A464-C53D2BD1303C}"/>
    <cellStyle name="Millares 15 3 2 6" xfId="5342" xr:uid="{541F52DC-7B4A-46F7-94EF-9F73AF5217CB}"/>
    <cellStyle name="Millares 15 3 2 7" xfId="8631" xr:uid="{6AEC59C9-90DA-4BAD-AF15-27ADB62B8B4C}"/>
    <cellStyle name="Millares 15 3 2 8" xfId="11042" xr:uid="{76521C7C-39EB-415B-85BC-B6483B4B5BCF}"/>
    <cellStyle name="Millares 15 3 3" xfId="700" xr:uid="{0BDE8347-A819-456B-9E40-6882A202E3B8}"/>
    <cellStyle name="Millares 15 3 3 2" xfId="1282" xr:uid="{96F229B0-EC9C-4CC9-9978-E33E05EEE89C}"/>
    <cellStyle name="Millares 15 3 3 2 2" xfId="2450" xr:uid="{9E3E11F9-9F9A-48E5-B9CE-A48BFCD628EA}"/>
    <cellStyle name="Millares 15 3 3 2 2 2" xfId="4786" xr:uid="{6E4AEC6A-365B-44A4-8123-95F595FD36B3}"/>
    <cellStyle name="Millares 15 3 3 2 2 3" xfId="7213" xr:uid="{3EC56F9A-01CD-4BC5-8E72-266848DFF405}"/>
    <cellStyle name="Millares 15 3 3 2 2 4" xfId="10492" xr:uid="{AE201C22-520F-463D-AFBE-DD49D90C90FA}"/>
    <cellStyle name="Millares 15 3 3 2 3" xfId="3618" xr:uid="{1DF39B01-E2BC-4F69-B2C8-823B109FC5DB}"/>
    <cellStyle name="Millares 15 3 3 2 4" xfId="6045" xr:uid="{960ABE8A-2AD4-42D7-9E40-CF0716FA80B4}"/>
    <cellStyle name="Millares 15 3 3 2 5" xfId="9324" xr:uid="{EA26C6B2-6635-48FA-B6A5-FC7196D994B8}"/>
    <cellStyle name="Millares 15 3 3 3" xfId="1868" xr:uid="{E128855D-FD3B-4383-A429-6FC04DC2A16A}"/>
    <cellStyle name="Millares 15 3 3 3 2" xfId="4204" xr:uid="{EBDFC6FA-9C6F-4554-A384-213EFD00D18F}"/>
    <cellStyle name="Millares 15 3 3 3 3" xfId="6631" xr:uid="{DA914726-5874-44E2-BAA6-77D4C6AEAD66}"/>
    <cellStyle name="Millares 15 3 3 3 4" xfId="9910" xr:uid="{392E0552-FE9F-4AB4-AD2F-B4C4F31F69F9}"/>
    <cellStyle name="Millares 15 3 3 4" xfId="3036" xr:uid="{724C3A74-285D-4D69-9B88-23AFCCA0DE3A}"/>
    <cellStyle name="Millares 15 3 3 5" xfId="5463" xr:uid="{349FA099-DBF8-4415-AF54-75D0C9268C71}"/>
    <cellStyle name="Millares 15 3 3 6" xfId="8742" xr:uid="{BCCF675F-04F0-4508-BA6E-583203EE2F6C}"/>
    <cellStyle name="Millares 15 3 3 7" xfId="11551" xr:uid="{9943EC6F-53C3-44F6-8122-BEF27AB818D4}"/>
    <cellStyle name="Millares 15 3 4" xfId="995" xr:uid="{B335D1D9-9957-4A4D-B63B-7C8E5637D98F}"/>
    <cellStyle name="Millares 15 3 4 2" xfId="2163" xr:uid="{789BBDBA-83F3-42F5-BD28-1E036C3DDAE7}"/>
    <cellStyle name="Millares 15 3 4 2 2" xfId="4499" xr:uid="{BACB67CB-92F0-46CB-9AB1-2619314810FB}"/>
    <cellStyle name="Millares 15 3 4 2 3" xfId="6926" xr:uid="{BA80F255-3C47-4AB5-9D0E-A1CEB1A7AB1A}"/>
    <cellStyle name="Millares 15 3 4 2 4" xfId="10205" xr:uid="{0074DE64-36D5-4079-9C47-1297D0044660}"/>
    <cellStyle name="Millares 15 3 4 3" xfId="3331" xr:uid="{47293331-FCF1-418F-9774-37BA1C8C196E}"/>
    <cellStyle name="Millares 15 3 4 4" xfId="5758" xr:uid="{00E613A4-BA8D-47B4-8406-61CBC56F5F30}"/>
    <cellStyle name="Millares 15 3 4 5" xfId="9037" xr:uid="{84BB17A4-95F1-4311-99A1-C7FC0256E1D5}"/>
    <cellStyle name="Millares 15 3 4 6" xfId="11937" xr:uid="{A5D264B3-D1A6-4707-8DB4-B7D01744AE6D}"/>
    <cellStyle name="Millares 15 3 5" xfId="1574" xr:uid="{995C8BA6-26DD-4F30-8110-D97BBD158DBA}"/>
    <cellStyle name="Millares 15 3 5 2" xfId="3910" xr:uid="{8A0B560D-06EC-4936-B4EF-B2F8E93826B4}"/>
    <cellStyle name="Millares 15 3 5 3" xfId="6337" xr:uid="{E6488771-1A8D-480A-ACC8-84A569827923}"/>
    <cellStyle name="Millares 15 3 5 4" xfId="9616" xr:uid="{7D45BD87-B2A0-48E8-975C-C2C1886B6DD0}"/>
    <cellStyle name="Millares 15 3 5 5" xfId="12324" xr:uid="{FF398C05-2D4A-4EB9-B10E-3BFB113545D2}"/>
    <cellStyle name="Millares 15 3 6" xfId="2742" xr:uid="{F427E2E5-20D5-4341-A72D-3A51E01EF1DE}"/>
    <cellStyle name="Millares 15 3 6 2" xfId="11182" xr:uid="{2E77E498-98F6-4E29-8D08-9E4592CE2B10}"/>
    <cellStyle name="Millares 15 3 7" xfId="5153" xr:uid="{6AF3F7B9-1318-4ECE-BB34-9B293BBDD292}"/>
    <cellStyle name="Millares 15 3 8" xfId="8448" xr:uid="{58E5424A-4C80-4EE1-B776-22C3D12A2CDC}"/>
    <cellStyle name="Millares 15 3 9" xfId="10834" xr:uid="{D422A492-F5CA-4425-8CEA-95DB531660FB}"/>
    <cellStyle name="Millares 15 4" xfId="491" xr:uid="{9940CDDD-F66A-4966-AB08-1314E62E48A8}"/>
    <cellStyle name="Millares 15 4 2" xfId="863" xr:uid="{C6717405-7261-46A2-B485-0D3075912625}"/>
    <cellStyle name="Millares 15 4 2 2" xfId="1445" xr:uid="{29A7AA87-896E-4377-A8E2-50ADA59E6237}"/>
    <cellStyle name="Millares 15 4 2 2 2" xfId="2613" xr:uid="{B6C211BE-E53D-4E14-BE97-054582B98CAE}"/>
    <cellStyle name="Millares 15 4 2 2 2 2" xfId="4949" xr:uid="{39B1B606-52B7-4245-9CBC-79B651F01BA6}"/>
    <cellStyle name="Millares 15 4 2 2 2 3" xfId="7376" xr:uid="{59B9CF6A-5432-4272-8D02-C1DEB47288AA}"/>
    <cellStyle name="Millares 15 4 2 2 2 4" xfId="10655" xr:uid="{AD8BB78E-CD89-4FAA-B643-1A5B90855FA9}"/>
    <cellStyle name="Millares 15 4 2 2 3" xfId="3781" xr:uid="{B547F1E3-623A-4F6E-8295-1B9B53A048D0}"/>
    <cellStyle name="Millares 15 4 2 2 4" xfId="6208" xr:uid="{0C916121-1C34-4B11-A7C2-7E54878F748C}"/>
    <cellStyle name="Millares 15 4 2 2 5" xfId="9487" xr:uid="{9100C443-2383-48CA-9BAA-FD88C8E6C47B}"/>
    <cellStyle name="Millares 15 4 2 3" xfId="2031" xr:uid="{9FDC1F29-7EBA-4A2D-A16F-9280FF679B10}"/>
    <cellStyle name="Millares 15 4 2 3 2" xfId="4367" xr:uid="{A626BC1F-5A62-4AC7-9895-6ECCC8D96509}"/>
    <cellStyle name="Millares 15 4 2 3 3" xfId="6794" xr:uid="{02ADE57E-FB09-4768-8B19-1D172AAC011B}"/>
    <cellStyle name="Millares 15 4 2 3 4" xfId="10073" xr:uid="{ABBD995F-F829-4732-9E67-BF963E79AD3A}"/>
    <cellStyle name="Millares 15 4 2 4" xfId="3199" xr:uid="{2B3A02CC-DE11-48E4-93FE-E7BF402D1511}"/>
    <cellStyle name="Millares 15 4 2 5" xfId="5626" xr:uid="{FEC1037D-2978-46ED-9E7F-07EC288603C5}"/>
    <cellStyle name="Millares 15 4 2 6" xfId="8905" xr:uid="{3CE83244-CE3E-43D2-A752-93E739CF7CD6}"/>
    <cellStyle name="Millares 15 4 2 7" xfId="11716" xr:uid="{15822175-2701-417B-941D-3C83C9EEC803}"/>
    <cellStyle name="Millares 15 4 3" xfId="1158" xr:uid="{E68849E0-FA68-4A13-B4FF-0764D7E7FC4E}"/>
    <cellStyle name="Millares 15 4 3 2" xfId="2326" xr:uid="{BF396E53-C641-4446-BF94-04A05ADBBFAA}"/>
    <cellStyle name="Millares 15 4 3 2 2" xfId="4662" xr:uid="{39580AB3-3C46-48DD-8ED4-81C93D76395B}"/>
    <cellStyle name="Millares 15 4 3 2 3" xfId="7089" xr:uid="{DD007EBD-C43D-4549-A059-D3CBA9B524D2}"/>
    <cellStyle name="Millares 15 4 3 2 4" xfId="10368" xr:uid="{579BF003-9C84-4C7F-9AE1-B0C32D9E4066}"/>
    <cellStyle name="Millares 15 4 3 3" xfId="3494" xr:uid="{DEDFB175-1AAB-49E9-AD53-88FABE3541DF}"/>
    <cellStyle name="Millares 15 4 3 4" xfId="5921" xr:uid="{223A554C-98BD-4F86-B0DF-8DC8B88A8384}"/>
    <cellStyle name="Millares 15 4 3 5" xfId="9200" xr:uid="{CEEF01F6-3C30-4712-8E97-BABB42BBDBEA}"/>
    <cellStyle name="Millares 15 4 3 6" xfId="12102" xr:uid="{31BFD772-9C68-499C-BC34-098068C9EF64}"/>
    <cellStyle name="Millares 15 4 4" xfId="1737" xr:uid="{6822E54C-B757-47DD-B5EC-7E6AF38593FE}"/>
    <cellStyle name="Millares 15 4 4 2" xfId="4073" xr:uid="{DF6E1805-7016-4685-9A41-46FE360D9091}"/>
    <cellStyle name="Millares 15 4 4 3" xfId="6500" xr:uid="{6F76EC5A-E452-40C1-A914-5B80F02CF490}"/>
    <cellStyle name="Millares 15 4 4 4" xfId="9779" xr:uid="{04A28880-25C1-4945-B14C-75DFD275F786}"/>
    <cellStyle name="Millares 15 4 4 5" xfId="12489" xr:uid="{268BD261-353E-4686-B67A-74A8DD16349C}"/>
    <cellStyle name="Millares 15 4 5" xfId="2905" xr:uid="{7EBA5AE3-32A8-4ACA-9CBB-C95F08FC7F1F}"/>
    <cellStyle name="Millares 15 4 5 2" xfId="11345" xr:uid="{7CB9AE47-46E1-4CD1-B121-397375200346}"/>
    <cellStyle name="Millares 15 4 6" xfId="5316" xr:uid="{940F40D7-A6AC-4CA2-983C-C9875F2D18C7}"/>
    <cellStyle name="Millares 15 4 7" xfId="8611" xr:uid="{1522AFB1-9B18-49BE-9431-BC14B0AB3F19}"/>
    <cellStyle name="Millares 15 4 8" xfId="10999" xr:uid="{C17B221C-AC14-45B0-A032-016301B3F270}"/>
    <cellStyle name="Millares 15 5" xfId="680" xr:uid="{59487F5F-E37E-4AC9-A453-A6A2EB0B7717}"/>
    <cellStyle name="Millares 15 5 2" xfId="1263" xr:uid="{2974D6DC-424F-43EC-8304-651ADDBD89B4}"/>
    <cellStyle name="Millares 15 5 2 2" xfId="2431" xr:uid="{0D050E72-875F-4D35-866D-AE51116CC531}"/>
    <cellStyle name="Millares 15 5 2 2 2" xfId="4767" xr:uid="{41B9ED37-0ED9-485A-9E8B-666B080237BC}"/>
    <cellStyle name="Millares 15 5 2 2 3" xfId="7194" xr:uid="{0D41B4A5-EDAA-484A-BCC0-90E7EE1B085E}"/>
    <cellStyle name="Millares 15 5 2 2 4" xfId="10473" xr:uid="{64D6D87C-EEC6-4B9B-8E13-FA0EC6B4D20A}"/>
    <cellStyle name="Millares 15 5 2 3" xfId="3599" xr:uid="{B4F2491F-D079-47B0-BC8B-286916C47F74}"/>
    <cellStyle name="Millares 15 5 2 4" xfId="6026" xr:uid="{F00388B6-41FC-4CA4-8224-759C039909CB}"/>
    <cellStyle name="Millares 15 5 2 5" xfId="9305" xr:uid="{201587B2-C069-4DBD-A72F-5CE32EDDC77E}"/>
    <cellStyle name="Millares 15 5 3" xfId="1848" xr:uid="{0ACD508F-3BBB-46CE-B627-B25E82F52106}"/>
    <cellStyle name="Millares 15 5 3 2" xfId="4184" xr:uid="{7663CBAA-A352-47D6-8657-DE3C8FAB073D}"/>
    <cellStyle name="Millares 15 5 3 3" xfId="6611" xr:uid="{BA5C5C02-57C9-4366-BEC0-6C53389FF1C9}"/>
    <cellStyle name="Millares 15 5 3 4" xfId="9890" xr:uid="{0D5267D5-70DC-4D7F-A200-F3A62943403C}"/>
    <cellStyle name="Millares 15 5 4" xfId="3016" xr:uid="{DBC86277-11CF-4608-A424-89BE8A503949}"/>
    <cellStyle name="Millares 15 5 5" xfId="5443" xr:uid="{507DFE7D-DA10-4CEB-84CF-541AF0004DB8}"/>
    <cellStyle name="Millares 15 5 6" xfId="8722" xr:uid="{F198DBBE-AAEF-444C-9339-CA615DAF3F05}"/>
    <cellStyle name="Millares 15 5 7" xfId="11509" xr:uid="{957063B4-9792-4E44-B8CF-2EC2AA93DA84}"/>
    <cellStyle name="Millares 15 6" xfId="976" xr:uid="{028FC2D2-D624-4473-AAB5-24715DAE99C7}"/>
    <cellStyle name="Millares 15 6 2" xfId="2144" xr:uid="{1AAC5A3D-972E-4CE4-962A-8121D44B8246}"/>
    <cellStyle name="Millares 15 6 2 2" xfId="4480" xr:uid="{01A0B070-DA61-40AE-99AA-9D04C78A3B3A}"/>
    <cellStyle name="Millares 15 6 2 3" xfId="6907" xr:uid="{0EAAC0FC-9D39-4378-A1E4-64EB12AC11D6}"/>
    <cellStyle name="Millares 15 6 2 4" xfId="10186" xr:uid="{6CBC4818-C97A-4DB8-851F-008163E8F5FB}"/>
    <cellStyle name="Millares 15 6 3" xfId="3312" xr:uid="{416607EF-AD06-47A1-996B-3E8A75DA96E1}"/>
    <cellStyle name="Millares 15 6 4" xfId="5739" xr:uid="{20A1316B-F6F7-4F8F-A111-8A7FA6E3B196}"/>
    <cellStyle name="Millares 15 6 5" xfId="9018" xr:uid="{C0362E61-5C2C-447D-BE49-1662626B0FC0}"/>
    <cellStyle name="Millares 15 6 6" xfId="11895" xr:uid="{09B02A59-1C98-402F-AE75-9EE6B81D4DCD}"/>
    <cellStyle name="Millares 15 7" xfId="1555" xr:uid="{FBDDFC40-CEA0-4B82-9DB8-016665606F46}"/>
    <cellStyle name="Millares 15 7 2" xfId="3891" xr:uid="{06E1A22C-F99F-45C0-8691-F1A28A7C53B1}"/>
    <cellStyle name="Millares 15 7 3" xfId="6318" xr:uid="{0DDABC83-9A80-48A6-BEF0-6E9F385FC3A5}"/>
    <cellStyle name="Millares 15 7 4" xfId="9597" xr:uid="{04E0BACC-6D14-42C6-A6A7-5F6A3A7B9D03}"/>
    <cellStyle name="Millares 15 7 5" xfId="12282" xr:uid="{0702FE02-173B-4747-A22B-FE9509090326}"/>
    <cellStyle name="Millares 15 8" xfId="2723" xr:uid="{F43AD19A-FBA8-4088-A42E-C3E2120157B6}"/>
    <cellStyle name="Millares 15 8 2" xfId="11163" xr:uid="{314F6367-B334-49E5-8DC8-3529D384CA51}"/>
    <cellStyle name="Millares 15 9" xfId="5126" xr:uid="{CA7F9073-6CC6-4E03-9030-308014F39785}"/>
    <cellStyle name="Millares 16" xfId="334" xr:uid="{C476C439-F491-4A2F-ABDD-BBF41B91E829}"/>
    <cellStyle name="Millares 16 2" xfId="542" xr:uid="{F9A41D72-0AF0-4203-B903-E1449C99C490}"/>
    <cellStyle name="Millares 16 2 2" xfId="891" xr:uid="{FAD578F9-2A23-49A8-8CF6-0BC1997B5053}"/>
    <cellStyle name="Millares 16 2 2 2" xfId="1473" xr:uid="{08C3F223-0237-4B96-8783-4E7F98867923}"/>
    <cellStyle name="Millares 16 2 2 2 2" xfId="2641" xr:uid="{7713AA78-6A8D-4165-A172-A1D27E012F82}"/>
    <cellStyle name="Millares 16 2 2 2 2 2" xfId="4977" xr:uid="{012DC224-B022-44D5-B2B5-FE7B77D954DD}"/>
    <cellStyle name="Millares 16 2 2 2 2 3" xfId="7404" xr:uid="{5CD4DF1B-FDA3-4343-995F-01E07CE55D55}"/>
    <cellStyle name="Millares 16 2 2 2 2 4" xfId="10683" xr:uid="{E9FBA7D3-936B-4914-BE5F-4040B5DF42EA}"/>
    <cellStyle name="Millares 16 2 2 2 3" xfId="3809" xr:uid="{75AF6A71-096D-4555-B89C-3C7CC8331F00}"/>
    <cellStyle name="Millares 16 2 2 2 4" xfId="6236" xr:uid="{8DBF4842-F398-4E16-984C-E2D4538C7F3F}"/>
    <cellStyle name="Millares 16 2 2 2 5" xfId="9515" xr:uid="{C54597B4-023F-451F-ADCC-C13CBA4A62F6}"/>
    <cellStyle name="Millares 16 2 2 3" xfId="2059" xr:uid="{223CE1A0-1D36-437C-944B-85FC8E857614}"/>
    <cellStyle name="Millares 16 2 2 3 2" xfId="4395" xr:uid="{6ABC2B45-FF4A-4088-937F-14FAD5FC830F}"/>
    <cellStyle name="Millares 16 2 2 3 3" xfId="6822" xr:uid="{F50B31B5-4FFB-40D2-9C5F-6E2BCC99F543}"/>
    <cellStyle name="Millares 16 2 2 3 4" xfId="10101" xr:uid="{5449D8AC-61FA-40FA-B9FA-BCBF81F44F38}"/>
    <cellStyle name="Millares 16 2 2 4" xfId="3227" xr:uid="{05C0784A-2899-4A92-8035-14FEBF229B16}"/>
    <cellStyle name="Millares 16 2 2 5" xfId="5654" xr:uid="{6F4524A8-8410-4B0A-BB39-652071C23102}"/>
    <cellStyle name="Millares 16 2 2 6" xfId="8933" xr:uid="{C59FAADA-16C3-47D5-9E18-2FB09AF6A5D2}"/>
    <cellStyle name="Millares 16 2 2 7" xfId="11767" xr:uid="{C5826919-A06B-469F-8A6A-1C85A522B198}"/>
    <cellStyle name="Millares 16 2 3" xfId="1186" xr:uid="{2212CD6E-A5A2-4E3F-A015-2EF67E9F7EB7}"/>
    <cellStyle name="Millares 16 2 3 2" xfId="2354" xr:uid="{1A82A917-927C-40F4-A9CD-EAB44963EFE8}"/>
    <cellStyle name="Millares 16 2 3 2 2" xfId="4690" xr:uid="{81D939DC-F8A9-4DA7-BCEE-6620D8597669}"/>
    <cellStyle name="Millares 16 2 3 2 3" xfId="7117" xr:uid="{50D651C2-D108-42A2-A39E-4421117F2F9D}"/>
    <cellStyle name="Millares 16 2 3 2 4" xfId="10396" xr:uid="{52AFD61D-A135-4F3F-A6C9-1E0BE12DAECC}"/>
    <cellStyle name="Millares 16 2 3 3" xfId="3522" xr:uid="{DC32A4E5-7FD5-4DF1-8D92-BEB44E719BDB}"/>
    <cellStyle name="Millares 16 2 3 4" xfId="5949" xr:uid="{4E70F1B3-3265-4E4A-8763-753F2B1C240F}"/>
    <cellStyle name="Millares 16 2 3 5" xfId="9228" xr:uid="{F709CAE4-28B4-4C8A-95E3-2B26AB7E8C6A}"/>
    <cellStyle name="Millares 16 2 3 6" xfId="12153" xr:uid="{FC6CC3AC-529D-4F12-BFE7-3BEEE65AFC5B}"/>
    <cellStyle name="Millares 16 2 4" xfId="1765" xr:uid="{D955CF97-3B3E-41F7-B137-1F0944B8A123}"/>
    <cellStyle name="Millares 16 2 4 2" xfId="4101" xr:uid="{FC36DE9A-B640-4AB4-A03A-CD53D361065C}"/>
    <cellStyle name="Millares 16 2 4 3" xfId="6528" xr:uid="{D799364F-2BDE-426E-B99E-53795B6E4C46}"/>
    <cellStyle name="Millares 16 2 4 4" xfId="9807" xr:uid="{CCEC428F-B0AE-4B91-9D82-17DB21B7E2BA}"/>
    <cellStyle name="Millares 16 2 4 5" xfId="12540" xr:uid="{13E74810-9585-407E-A2CF-DD54249D07E4}"/>
    <cellStyle name="Millares 16 2 5" xfId="2933" xr:uid="{AD2E8AA8-841C-4C19-856B-778BAD3DB932}"/>
    <cellStyle name="Millares 16 2 5 2" xfId="11373" xr:uid="{A6F1628B-9FA2-4B0A-AA66-F9491C3D7575}"/>
    <cellStyle name="Millares 16 2 6" xfId="5350" xr:uid="{A6046C45-D158-4895-BFAD-33B43809E0A4}"/>
    <cellStyle name="Millares 16 2 7" xfId="8639" xr:uid="{C3E59E89-D630-4842-B0CD-CEB33623BD9E}"/>
    <cellStyle name="Millares 16 2 8" xfId="11050" xr:uid="{96BAC266-518C-4E2E-9CA3-BF5A0BBFBA64}"/>
    <cellStyle name="Millares 16 3" xfId="708" xr:uid="{F6F4365D-93A0-48A5-9CFB-526C11848F41}"/>
    <cellStyle name="Millares 16 3 2" xfId="1290" xr:uid="{86178686-BF2E-4BCC-A810-E5F6CD00F05C}"/>
    <cellStyle name="Millares 16 3 2 2" xfId="2458" xr:uid="{C9BA4665-F9BE-4510-A0B4-98CEE879B41A}"/>
    <cellStyle name="Millares 16 3 2 2 2" xfId="4794" xr:uid="{15047327-7F0B-449A-AA23-83375F4797CC}"/>
    <cellStyle name="Millares 16 3 2 2 3" xfId="7221" xr:uid="{6027B850-2CD5-458D-B515-B8FFE5BBF4DB}"/>
    <cellStyle name="Millares 16 3 2 2 4" xfId="10500" xr:uid="{5AF64903-27C5-420B-A744-B13E31C58BA7}"/>
    <cellStyle name="Millares 16 3 2 3" xfId="3626" xr:uid="{63F9455A-68C6-435A-9C7F-D7D188AB2CE1}"/>
    <cellStyle name="Millares 16 3 2 4" xfId="6053" xr:uid="{D3230B99-F6A9-4D1A-B241-D0A46DAF2E48}"/>
    <cellStyle name="Millares 16 3 2 5" xfId="9332" xr:uid="{AC0B9842-204E-495C-9AA2-AB483B1415B1}"/>
    <cellStyle name="Millares 16 3 3" xfId="1876" xr:uid="{EA1FF42F-9FD0-4903-88FB-5703F3295844}"/>
    <cellStyle name="Millares 16 3 3 2" xfId="4212" xr:uid="{A75C585F-544C-4F37-BD0C-C13F8788FD43}"/>
    <cellStyle name="Millares 16 3 3 3" xfId="6639" xr:uid="{9E7F650D-A9A6-408E-8E55-33C5CC44878D}"/>
    <cellStyle name="Millares 16 3 3 4" xfId="9918" xr:uid="{B37E481C-50DE-4028-B139-9C4C77291245}"/>
    <cellStyle name="Millares 16 3 4" xfId="3044" xr:uid="{AA29B0AC-4C9E-4187-865D-1946BD981218}"/>
    <cellStyle name="Millares 16 3 5" xfId="5471" xr:uid="{33FE54B2-78E4-4693-A5D8-376214AE880F}"/>
    <cellStyle name="Millares 16 3 6" xfId="8750" xr:uid="{DA573799-C6A9-4DA3-8B5F-984DC1273CF1}"/>
    <cellStyle name="Millares 16 3 7" xfId="11559" xr:uid="{910332FD-E958-4C06-AF48-B9DF5AAB0FCC}"/>
    <cellStyle name="Millares 16 4" xfId="1003" xr:uid="{40DDDD37-8BCA-4F97-9D78-2BE46A2F18A8}"/>
    <cellStyle name="Millares 16 4 2" xfId="2171" xr:uid="{E9E4F46B-0370-4AB6-B0F7-EDC690BCE61F}"/>
    <cellStyle name="Millares 16 4 2 2" xfId="4507" xr:uid="{6A3AEAE7-F418-4010-81CF-351A60BFE457}"/>
    <cellStyle name="Millares 16 4 2 3" xfId="6934" xr:uid="{EFBBD716-D4AD-4D00-97E5-E536E755DE4B}"/>
    <cellStyle name="Millares 16 4 2 4" xfId="10213" xr:uid="{891DB448-B646-4B61-B32A-74BA8A7BD9E3}"/>
    <cellStyle name="Millares 16 4 3" xfId="3339" xr:uid="{C54AD8FE-560D-44CC-A6C4-48217C4119E1}"/>
    <cellStyle name="Millares 16 4 4" xfId="5766" xr:uid="{1646FED4-FDDB-4DEE-B2BE-DCAEAE4FF1AE}"/>
    <cellStyle name="Millares 16 4 5" xfId="9045" xr:uid="{DC34CDE8-0DF4-4446-95CF-837DFD710C77}"/>
    <cellStyle name="Millares 16 4 6" xfId="11945" xr:uid="{BB7723F9-87BC-44D2-9329-DA0482AAF591}"/>
    <cellStyle name="Millares 16 5" xfId="1582" xr:uid="{0DE56217-C40F-405B-B587-7BE2B1ABFD2D}"/>
    <cellStyle name="Millares 16 5 2" xfId="3918" xr:uid="{8A4F4516-5DD1-4341-95D8-566AE880E102}"/>
    <cellStyle name="Millares 16 5 3" xfId="6345" xr:uid="{808595FE-CA20-4A73-8681-8F2D1E065D92}"/>
    <cellStyle name="Millares 16 5 4" xfId="9624" xr:uid="{6D6C2788-154D-4D07-8A4E-70ADD9136331}"/>
    <cellStyle name="Millares 16 5 5" xfId="12332" xr:uid="{B2BC291D-9626-48F5-A4DF-814F45DBBEA0}"/>
    <cellStyle name="Millares 16 6" xfId="2750" xr:uid="{C3647572-E695-4674-BFA2-80D1693EC958}"/>
    <cellStyle name="Millares 16 6 2" xfId="11190" xr:uid="{A54C4DA9-CA42-4949-88F3-1B7A5D4221DD}"/>
    <cellStyle name="Millares 16 7" xfId="5161" xr:uid="{DBBCBDBE-AED1-4031-8E05-945BCFE3ADE7}"/>
    <cellStyle name="Millares 16 8" xfId="8456" xr:uid="{1BCF3337-A6C1-4BC7-B77C-2EF49072EBC6}"/>
    <cellStyle name="Millares 16 9" xfId="10842" xr:uid="{DB61CAD9-421B-40DC-91C2-6086E886FB48}"/>
    <cellStyle name="Millares 17" xfId="335" xr:uid="{E1736B9D-CE75-4C19-BDD0-93ABC37A4281}"/>
    <cellStyle name="Millares 17 2" xfId="543" xr:uid="{C4ADF2E7-7C21-4EE6-AA4B-8EDAE0B66669}"/>
    <cellStyle name="Millares 17 2 2" xfId="892" xr:uid="{CD1BF6AA-0510-4CE0-9512-5B6B1ECD664A}"/>
    <cellStyle name="Millares 17 2 2 2" xfId="1474" xr:uid="{6CA77340-8FD2-429D-A226-32F2974002F7}"/>
    <cellStyle name="Millares 17 2 2 2 2" xfId="2642" xr:uid="{F5371AB0-9730-4062-A626-C16B09AB5960}"/>
    <cellStyle name="Millares 17 2 2 2 2 2" xfId="4978" xr:uid="{D19D1F63-A7FD-42A8-969D-EC13A5482BAE}"/>
    <cellStyle name="Millares 17 2 2 2 2 3" xfId="7405" xr:uid="{ED67B046-9A95-489D-B6F3-6754214CBDF8}"/>
    <cellStyle name="Millares 17 2 2 2 2 4" xfId="10684" xr:uid="{3D3F0D31-72F2-4577-A8D3-9361A31C0322}"/>
    <cellStyle name="Millares 17 2 2 2 3" xfId="3810" xr:uid="{B2A0377B-76E9-4146-91F0-3F3268373044}"/>
    <cellStyle name="Millares 17 2 2 2 4" xfId="6237" xr:uid="{EE263B8B-31A0-4EAB-B1A0-F8F2A10E7F1C}"/>
    <cellStyle name="Millares 17 2 2 2 5" xfId="9516" xr:uid="{4D3D4BAD-15FB-44C0-9550-A3BE98512E38}"/>
    <cellStyle name="Millares 17 2 2 3" xfId="2060" xr:uid="{16504DD3-F3AE-430C-A122-B4E8D6EE3847}"/>
    <cellStyle name="Millares 17 2 2 3 2" xfId="4396" xr:uid="{5840D7B4-59C5-490D-9FB8-788F046DDA0E}"/>
    <cellStyle name="Millares 17 2 2 3 3" xfId="6823" xr:uid="{969ED93A-B8AA-4FD2-92EA-7DCA07B38A24}"/>
    <cellStyle name="Millares 17 2 2 3 4" xfId="10102" xr:uid="{4DBEE664-C492-424F-BF9D-B48B501E35EF}"/>
    <cellStyle name="Millares 17 2 2 4" xfId="3228" xr:uid="{7AB238F3-CB79-4459-AD94-D873EA6EF356}"/>
    <cellStyle name="Millares 17 2 2 5" xfId="5655" xr:uid="{4FACE46E-965C-4DCE-B06E-4BAC75ECE2B0}"/>
    <cellStyle name="Millares 17 2 2 6" xfId="8934" xr:uid="{4C2495A1-A2B8-49C8-8132-566DFC267EBC}"/>
    <cellStyle name="Millares 17 2 2 7" xfId="11768" xr:uid="{7C11C240-8C34-461D-9BB2-07E0EEEC190A}"/>
    <cellStyle name="Millares 17 2 3" xfId="1187" xr:uid="{811A0BB6-9633-4746-A8D7-25B0FF3B7C30}"/>
    <cellStyle name="Millares 17 2 3 2" xfId="2355" xr:uid="{D2AA3ACC-CD44-4E89-A919-76419B96121D}"/>
    <cellStyle name="Millares 17 2 3 2 2" xfId="4691" xr:uid="{8AB3D9EB-A716-4127-8D32-A456983352F0}"/>
    <cellStyle name="Millares 17 2 3 2 3" xfId="7118" xr:uid="{D2B292BD-3388-476E-AA0D-06606F7C3E97}"/>
    <cellStyle name="Millares 17 2 3 2 4" xfId="10397" xr:uid="{FDDFC5D0-6E7D-41BE-80DC-4EB5989962AF}"/>
    <cellStyle name="Millares 17 2 3 3" xfId="3523" xr:uid="{28D95BF9-4CEC-4FCC-9CAC-BA486FB6585F}"/>
    <cellStyle name="Millares 17 2 3 4" xfId="5950" xr:uid="{DCFBC474-B721-4BCC-A9C4-50E1EEFB1E52}"/>
    <cellStyle name="Millares 17 2 3 5" xfId="9229" xr:uid="{124AE13C-52E8-45EB-B4F5-734A8E0F8609}"/>
    <cellStyle name="Millares 17 2 3 6" xfId="12154" xr:uid="{465E2717-5EFF-4038-9242-F1ABD933C89E}"/>
    <cellStyle name="Millares 17 2 4" xfId="1766" xr:uid="{6563FA60-7467-490D-BCF7-5AD27632A0FF}"/>
    <cellStyle name="Millares 17 2 4 2" xfId="4102" xr:uid="{218740F6-ABE0-4031-AB89-1BEFC83A5F9C}"/>
    <cellStyle name="Millares 17 2 4 3" xfId="6529" xr:uid="{85A0717E-FDA3-4AF5-B10E-45B396BC977E}"/>
    <cellStyle name="Millares 17 2 4 4" xfId="9808" xr:uid="{FC63504E-CA30-451D-B2E0-0D341D4D29F3}"/>
    <cellStyle name="Millares 17 2 4 5" xfId="12541" xr:uid="{C8EF3AF5-12EE-447E-B05D-83FD29FB0D2F}"/>
    <cellStyle name="Millares 17 2 5" xfId="2934" xr:uid="{7426ECC3-2866-47AF-8730-A29652DD32A3}"/>
    <cellStyle name="Millares 17 2 5 2" xfId="11374" xr:uid="{ADA846F4-E445-44F0-9B1B-B445B02A09F1}"/>
    <cellStyle name="Millares 17 2 6" xfId="5351" xr:uid="{6B9AF17F-2A09-445E-894A-4BCF9270FF3D}"/>
    <cellStyle name="Millares 17 2 7" xfId="8640" xr:uid="{D275CCA1-12DC-4EAC-B599-8283792247EC}"/>
    <cellStyle name="Millares 17 2 8" xfId="11051" xr:uid="{1B127242-BD10-4FA9-A264-656D8861DCDE}"/>
    <cellStyle name="Millares 17 3" xfId="709" xr:uid="{036464ED-6597-459D-B9E6-AA164FDEE7E7}"/>
    <cellStyle name="Millares 17 3 2" xfId="1291" xr:uid="{8B0D34D6-76DD-44C5-A9C0-A4A842AE3388}"/>
    <cellStyle name="Millares 17 3 2 2" xfId="2459" xr:uid="{3F056A28-E46A-4428-876F-B5801C3355A0}"/>
    <cellStyle name="Millares 17 3 2 2 2" xfId="4795" xr:uid="{3A699EF1-F43D-4D4E-9C8D-A491114FB63C}"/>
    <cellStyle name="Millares 17 3 2 2 3" xfId="7222" xr:uid="{954FE7E2-C5FB-456C-A8CE-6587BA5E92F5}"/>
    <cellStyle name="Millares 17 3 2 2 4" xfId="10501" xr:uid="{665192B1-DC1B-470F-A550-6273D4632AB1}"/>
    <cellStyle name="Millares 17 3 2 3" xfId="3627" xr:uid="{8A656EF1-EFAE-45DF-B706-E976CF5022DB}"/>
    <cellStyle name="Millares 17 3 2 4" xfId="6054" xr:uid="{864067EE-AC60-45D9-8E41-11510CE3A229}"/>
    <cellStyle name="Millares 17 3 2 5" xfId="9333" xr:uid="{6AF9E897-6A23-401A-95E3-08188E616A5C}"/>
    <cellStyle name="Millares 17 3 3" xfId="1877" xr:uid="{74ACA669-392A-4F20-97D3-81E2FA888F00}"/>
    <cellStyle name="Millares 17 3 3 2" xfId="4213" xr:uid="{6D60304D-F0AD-444A-BE82-9EC8481C2983}"/>
    <cellStyle name="Millares 17 3 3 3" xfId="6640" xr:uid="{88E5BB10-E4F1-4058-A29F-7D8E5763BB6F}"/>
    <cellStyle name="Millares 17 3 3 4" xfId="9919" xr:uid="{21409A4B-8997-44DE-8F2D-70227156DFED}"/>
    <cellStyle name="Millares 17 3 4" xfId="3045" xr:uid="{F25F75B1-6C01-4945-81E2-BD95572EB79F}"/>
    <cellStyle name="Millares 17 3 5" xfId="5472" xr:uid="{852FC304-C1C0-4888-9461-75E49620EE05}"/>
    <cellStyle name="Millares 17 3 6" xfId="8751" xr:uid="{543D6D50-9720-4630-9990-E87B6DCC40EB}"/>
    <cellStyle name="Millares 17 3 7" xfId="11560" xr:uid="{C3F16121-77EE-4425-9F6C-9DA1E444F8F7}"/>
    <cellStyle name="Millares 17 4" xfId="1004" xr:uid="{A686A16E-3D57-4C06-9060-CAB51D5B9DDF}"/>
    <cellStyle name="Millares 17 4 2" xfId="2172" xr:uid="{77771D5C-366B-4FC1-B692-FAC6ABDCB0C3}"/>
    <cellStyle name="Millares 17 4 2 2" xfId="4508" xr:uid="{EBC088E2-F713-494A-9D58-83B946B69E9B}"/>
    <cellStyle name="Millares 17 4 2 3" xfId="6935" xr:uid="{CD81FC43-89EF-4B71-B810-1BFBD802CB02}"/>
    <cellStyle name="Millares 17 4 2 4" xfId="10214" xr:uid="{67DC1EA2-C985-4207-8DF9-F1FA62B27D62}"/>
    <cellStyle name="Millares 17 4 3" xfId="3340" xr:uid="{D4F70CCF-C607-45AC-AD55-FE3066FE713B}"/>
    <cellStyle name="Millares 17 4 4" xfId="5767" xr:uid="{FE17DB8D-2421-4BA7-9F43-C0A8AEF509CA}"/>
    <cellStyle name="Millares 17 4 5" xfId="9046" xr:uid="{F09581FF-0F5A-4FB3-B106-20458BF4858D}"/>
    <cellStyle name="Millares 17 4 6" xfId="11946" xr:uid="{6BE90305-E26C-45E8-B970-2E150AE02792}"/>
    <cellStyle name="Millares 17 5" xfId="1583" xr:uid="{CF3EF926-D10E-4A67-AB2A-B224AEAAAC2D}"/>
    <cellStyle name="Millares 17 5 2" xfId="3919" xr:uid="{9E7C24B5-6801-4B4D-9CE9-C8E06591B036}"/>
    <cellStyle name="Millares 17 5 3" xfId="6346" xr:uid="{18782162-12AC-443D-BEB2-F0DEB320570C}"/>
    <cellStyle name="Millares 17 5 4" xfId="9625" xr:uid="{C421897C-2539-4710-9278-506F38C62AF3}"/>
    <cellStyle name="Millares 17 5 5" xfId="12333" xr:uid="{60E56161-A96D-4876-9A9D-61848FF03896}"/>
    <cellStyle name="Millares 17 6" xfId="2751" xr:uid="{EC2501A5-5A5E-4D2C-A047-88896312A75B}"/>
    <cellStyle name="Millares 17 6 2" xfId="11191" xr:uid="{69D6612A-F865-4F86-B1DD-D2F4249C2351}"/>
    <cellStyle name="Millares 17 7" xfId="5162" xr:uid="{1502AB8C-F74F-435E-8E02-3AD8317D4FA5}"/>
    <cellStyle name="Millares 17 8" xfId="8457" xr:uid="{9B4E7F0B-C607-4B52-B5B9-C9E296A5978E}"/>
    <cellStyle name="Millares 17 9" xfId="10843" xr:uid="{8D8BECA9-E0F9-4679-BEAB-BEBA201F49D5}"/>
    <cellStyle name="Millares 18" xfId="331" xr:uid="{154C5804-5B10-46F3-B8EC-52E0F06D6D1D}"/>
    <cellStyle name="Millares 18 2" xfId="539" xr:uid="{6C467194-3245-4089-9B6D-6900349FA808}"/>
    <cellStyle name="Millares 18 2 2" xfId="888" xr:uid="{D330F148-4598-490F-A945-90A69D59B418}"/>
    <cellStyle name="Millares 18 2 2 2" xfId="1470" xr:uid="{8A37FBCA-C641-4983-B800-86C7361A73AB}"/>
    <cellStyle name="Millares 18 2 2 2 2" xfId="2638" xr:uid="{46102F2A-8E73-4323-9B25-3829858B9D41}"/>
    <cellStyle name="Millares 18 2 2 2 2 2" xfId="4974" xr:uid="{D09192C9-0C11-4D34-91F1-0957FCA61AEB}"/>
    <cellStyle name="Millares 18 2 2 2 2 3" xfId="7401" xr:uid="{A658153D-F970-4022-95EC-60E85C3E0EB3}"/>
    <cellStyle name="Millares 18 2 2 2 2 4" xfId="10680" xr:uid="{17F9FD14-31AC-45DF-A02B-DAD277E67DE3}"/>
    <cellStyle name="Millares 18 2 2 2 3" xfId="3806" xr:uid="{06E6E870-EFF6-463D-AB4C-3B5205C4CA38}"/>
    <cellStyle name="Millares 18 2 2 2 4" xfId="6233" xr:uid="{A05E588C-AFBE-45A5-816C-3647C7487670}"/>
    <cellStyle name="Millares 18 2 2 2 5" xfId="9512" xr:uid="{724383B7-19EE-4EEA-AB4F-19B19F7FA0C9}"/>
    <cellStyle name="Millares 18 2 2 3" xfId="2056" xr:uid="{EE2DFFD7-CB27-4E20-B85B-BA36D8EE006E}"/>
    <cellStyle name="Millares 18 2 2 3 2" xfId="4392" xr:uid="{A08123FB-E83B-4D87-9227-C01AB283EE16}"/>
    <cellStyle name="Millares 18 2 2 3 3" xfId="6819" xr:uid="{ABD58A42-C9F3-4FC6-873A-618EA565A1C8}"/>
    <cellStyle name="Millares 18 2 2 3 4" xfId="10098" xr:uid="{0F430625-48CC-4F0F-B65D-74AE36EF7AE3}"/>
    <cellStyle name="Millares 18 2 2 4" xfId="3224" xr:uid="{758EC03D-529F-47F7-B90E-832A0E7D6277}"/>
    <cellStyle name="Millares 18 2 2 5" xfId="5651" xr:uid="{0E78B569-66B9-419B-92BE-B5F5A341B040}"/>
    <cellStyle name="Millares 18 2 2 6" xfId="8930" xr:uid="{5858047A-0046-4CBB-A4C6-8F7F0C053CA2}"/>
    <cellStyle name="Millares 18 2 2 7" xfId="11764" xr:uid="{C97E5DE2-6DED-4D06-9F9D-36AEC33A088B}"/>
    <cellStyle name="Millares 18 2 3" xfId="1183" xr:uid="{912C0F47-E310-4994-B2DE-F858457BE6B5}"/>
    <cellStyle name="Millares 18 2 3 2" xfId="2351" xr:uid="{65E581F6-3F1C-42DC-BEC6-574F3C5BCB19}"/>
    <cellStyle name="Millares 18 2 3 2 2" xfId="4687" xr:uid="{03E70BF9-053B-4518-A3A8-8E1E3A5CF6FC}"/>
    <cellStyle name="Millares 18 2 3 2 3" xfId="7114" xr:uid="{CD4DF10A-6FA9-4851-B812-95FBC2479735}"/>
    <cellStyle name="Millares 18 2 3 2 4" xfId="10393" xr:uid="{83CEFF6A-5E1C-4F1D-9589-E0EC0B26A293}"/>
    <cellStyle name="Millares 18 2 3 3" xfId="3519" xr:uid="{5C1855CB-9E7D-4797-A938-49B1A6121921}"/>
    <cellStyle name="Millares 18 2 3 4" xfId="5946" xr:uid="{5DB6C5F8-45DC-46C8-86CD-1661102EF11B}"/>
    <cellStyle name="Millares 18 2 3 5" xfId="9225" xr:uid="{64410831-D40D-4D76-86B5-56131F0350BB}"/>
    <cellStyle name="Millares 18 2 3 6" xfId="12150" xr:uid="{BEACDF02-75FB-413B-9980-961AB9B1F874}"/>
    <cellStyle name="Millares 18 2 4" xfId="1762" xr:uid="{DFF51C08-9146-442F-A959-74BD0CE2C4EF}"/>
    <cellStyle name="Millares 18 2 4 2" xfId="4098" xr:uid="{F79BFC4C-B15C-4176-B868-8FA0E602852E}"/>
    <cellStyle name="Millares 18 2 4 3" xfId="6525" xr:uid="{C4356C91-4CE1-4924-A576-8E3EF47C454F}"/>
    <cellStyle name="Millares 18 2 4 4" xfId="9804" xr:uid="{FA15D7B9-7795-4D69-B005-BACE84FAA06A}"/>
    <cellStyle name="Millares 18 2 4 5" xfId="12537" xr:uid="{09221257-C30C-4C5F-B850-D2D1516D5DD1}"/>
    <cellStyle name="Millares 18 2 5" xfId="2930" xr:uid="{97DDC591-5A06-4B32-8D2B-DCF18470FEFF}"/>
    <cellStyle name="Millares 18 2 5 2" xfId="11370" xr:uid="{45941FF6-F099-4AD0-9918-B3FC905FBC21}"/>
    <cellStyle name="Millares 18 2 6" xfId="5347" xr:uid="{30AABD1D-905E-449A-87C3-16C76EA179E5}"/>
    <cellStyle name="Millares 18 2 7" xfId="8636" xr:uid="{14AF525A-DA4F-4908-9CBC-BF18E588441F}"/>
    <cellStyle name="Millares 18 2 8" xfId="11047" xr:uid="{15B2378D-413F-4900-BAFD-542DDF0B2093}"/>
    <cellStyle name="Millares 18 3" xfId="705" xr:uid="{A4D17115-9114-49E6-8F34-DB53BF1E867B}"/>
    <cellStyle name="Millares 18 3 2" xfId="1287" xr:uid="{5250B4D9-C495-4770-A24E-1799F40FF544}"/>
    <cellStyle name="Millares 18 3 2 2" xfId="2455" xr:uid="{7EC6093C-CDFC-4569-91F5-211F12BF5543}"/>
    <cellStyle name="Millares 18 3 2 2 2" xfId="4791" xr:uid="{33482C72-3438-4F7E-8BA7-0D900824AC38}"/>
    <cellStyle name="Millares 18 3 2 2 3" xfId="7218" xr:uid="{48AF553E-A9DB-41A1-A309-FBEAD4616B00}"/>
    <cellStyle name="Millares 18 3 2 2 4" xfId="10497" xr:uid="{6E9B0A8C-5D0D-4035-BA46-D1D3357608FF}"/>
    <cellStyle name="Millares 18 3 2 3" xfId="3623" xr:uid="{7BA23438-CAEE-4F61-967B-6B824F4536C6}"/>
    <cellStyle name="Millares 18 3 2 4" xfId="6050" xr:uid="{00B562E2-6F88-4A6A-AC79-092B0421066E}"/>
    <cellStyle name="Millares 18 3 2 5" xfId="9329" xr:uid="{A288FFF0-12DF-4C4F-9A08-705F5BA6AA22}"/>
    <cellStyle name="Millares 18 3 3" xfId="1873" xr:uid="{02F00DDD-29C6-43F4-ADE0-F9AE0047D2BF}"/>
    <cellStyle name="Millares 18 3 3 2" xfId="4209" xr:uid="{2A342F6A-61AC-4098-B7B8-15B817523E83}"/>
    <cellStyle name="Millares 18 3 3 3" xfId="6636" xr:uid="{0FB352DC-1016-4035-9E03-DB4EBDED4B95}"/>
    <cellStyle name="Millares 18 3 3 4" xfId="9915" xr:uid="{F33A496B-4A96-45AE-90F0-FECCBDF39E06}"/>
    <cellStyle name="Millares 18 3 4" xfId="3041" xr:uid="{81C48B02-E809-4F12-9677-F139C4DD68EB}"/>
    <cellStyle name="Millares 18 3 5" xfId="5468" xr:uid="{C585A972-20D4-43C5-B99B-CD65FF85BDE8}"/>
    <cellStyle name="Millares 18 3 6" xfId="8747" xr:uid="{09CC3E49-458B-467A-8C47-9F7745A91F12}"/>
    <cellStyle name="Millares 18 3 7" xfId="11556" xr:uid="{4C046CD3-1469-4ADC-8BEF-98887E44C3D1}"/>
    <cellStyle name="Millares 18 4" xfId="1000" xr:uid="{175EB393-3ABD-4C40-9A42-D03D8555DFF6}"/>
    <cellStyle name="Millares 18 4 2" xfId="2168" xr:uid="{1686472A-EA23-41F6-9542-6799C3F683C7}"/>
    <cellStyle name="Millares 18 4 2 2" xfId="4504" xr:uid="{4F3E1132-9E04-4B61-92C8-F80D74C8F295}"/>
    <cellStyle name="Millares 18 4 2 3" xfId="6931" xr:uid="{48B24B4F-31E6-4BAB-AA25-03D6A9CF7142}"/>
    <cellStyle name="Millares 18 4 2 4" xfId="10210" xr:uid="{95C0DDC4-F398-4C29-9533-7C039B7F01F6}"/>
    <cellStyle name="Millares 18 4 3" xfId="3336" xr:uid="{2DA6A31E-6767-47A9-BACB-DC89697BF5D5}"/>
    <cellStyle name="Millares 18 4 4" xfId="5763" xr:uid="{F3CC00A5-C9A5-44CF-8599-102D09E4954F}"/>
    <cellStyle name="Millares 18 4 5" xfId="9042" xr:uid="{DC222B47-1509-45AD-8749-DD838766641F}"/>
    <cellStyle name="Millares 18 4 6" xfId="11942" xr:uid="{41BA1138-C5AA-49A9-8FE8-1373CF1DB4D1}"/>
    <cellStyle name="Millares 18 5" xfId="1579" xr:uid="{0041D02B-95E7-454B-83C6-47493F6BC533}"/>
    <cellStyle name="Millares 18 5 2" xfId="3915" xr:uid="{5861B47B-8510-4A60-A1DE-C4B55C50DF4E}"/>
    <cellStyle name="Millares 18 5 3" xfId="6342" xr:uid="{6ABCA0E2-0BEA-4AF6-9078-7BF166ED64C2}"/>
    <cellStyle name="Millares 18 5 4" xfId="9621" xr:uid="{2B167D75-B9CB-4F25-9C3F-CFC53BD46D5B}"/>
    <cellStyle name="Millares 18 5 5" xfId="12329" xr:uid="{E386037A-52F7-4007-985A-8F375C8D9829}"/>
    <cellStyle name="Millares 18 6" xfId="2747" xr:uid="{1F6835AC-614D-4C1F-AB05-167052FC26E4}"/>
    <cellStyle name="Millares 18 6 2" xfId="11187" xr:uid="{2976E551-8178-475E-A26C-43876F6C9F80}"/>
    <cellStyle name="Millares 18 7" xfId="5158" xr:uid="{4EE566E8-5F34-474E-8D3D-DBFBDE934EFB}"/>
    <cellStyle name="Millares 18 8" xfId="8453" xr:uid="{218929E7-D081-4400-9FEB-AAD830E87D16}"/>
    <cellStyle name="Millares 18 9" xfId="10839" xr:uid="{A7114AC9-5B29-438F-8C1F-7200EB463896}"/>
    <cellStyle name="Millares 19" xfId="330" xr:uid="{A419EFF6-D9B4-4BDB-B4B9-E4B03BE0243C}"/>
    <cellStyle name="Millares 19 2" xfId="538" xr:uid="{04D0F4B5-308E-4083-A369-7A08E69C5FDC}"/>
    <cellStyle name="Millares 19 2 2" xfId="887" xr:uid="{102341D3-AD77-4C6E-8396-A88544668824}"/>
    <cellStyle name="Millares 19 2 2 2" xfId="1469" xr:uid="{6BF52C64-CC60-471D-84AC-7B1AB886BBDF}"/>
    <cellStyle name="Millares 19 2 2 2 2" xfId="2637" xr:uid="{EE5F7431-AFB8-4B74-85CE-C9EF4CB24800}"/>
    <cellStyle name="Millares 19 2 2 2 2 2" xfId="4973" xr:uid="{952E746B-03AC-4B21-AE8F-D894BA06D931}"/>
    <cellStyle name="Millares 19 2 2 2 2 3" xfId="7400" xr:uid="{D8F87F04-11F9-479B-AE8A-C9C4AB978CD1}"/>
    <cellStyle name="Millares 19 2 2 2 2 4" xfId="10679" xr:uid="{AE3C3B50-8D0F-4423-9A70-DD4FBC0E26B9}"/>
    <cellStyle name="Millares 19 2 2 2 3" xfId="3805" xr:uid="{21301B9D-40FA-452F-8B5A-BD90A2E00031}"/>
    <cellStyle name="Millares 19 2 2 2 4" xfId="6232" xr:uid="{CF3DDB6C-183A-4AC8-A03C-D87513805F28}"/>
    <cellStyle name="Millares 19 2 2 2 5" xfId="9511" xr:uid="{1E78B3CA-5FE6-4FE5-928F-2C9A1945922A}"/>
    <cellStyle name="Millares 19 2 2 3" xfId="2055" xr:uid="{C537B670-CDEA-4D46-8C07-2E215B9467F6}"/>
    <cellStyle name="Millares 19 2 2 3 2" xfId="4391" xr:uid="{78029463-8546-4925-BA96-1C0DBCB57F69}"/>
    <cellStyle name="Millares 19 2 2 3 3" xfId="6818" xr:uid="{2412E1D8-CE81-4E87-B4D3-A369BEDF845D}"/>
    <cellStyle name="Millares 19 2 2 3 4" xfId="10097" xr:uid="{15D3C44F-A533-4FB9-AB67-F36DCB5E1E43}"/>
    <cellStyle name="Millares 19 2 2 4" xfId="3223" xr:uid="{021F7F37-56A6-423D-BDB9-1A60326F49A1}"/>
    <cellStyle name="Millares 19 2 2 5" xfId="5650" xr:uid="{27C52BBE-D21C-4D45-9DC0-E55FF0CC1BFA}"/>
    <cellStyle name="Millares 19 2 2 6" xfId="8929" xr:uid="{14B4B1F4-4C9C-4F82-8BEE-058F9DFB9CCF}"/>
    <cellStyle name="Millares 19 2 2 7" xfId="11763" xr:uid="{1AE79729-D536-410D-87EF-46AFF0D73072}"/>
    <cellStyle name="Millares 19 2 3" xfId="1182" xr:uid="{4921FF36-2A7B-477B-93B1-56921C22797C}"/>
    <cellStyle name="Millares 19 2 3 2" xfId="2350" xr:uid="{EF65A67D-B7C4-4F0D-AE59-E1ABD26AACFD}"/>
    <cellStyle name="Millares 19 2 3 2 2" xfId="4686" xr:uid="{3B92567B-12AD-4FF1-B3D0-245A7567E89B}"/>
    <cellStyle name="Millares 19 2 3 2 3" xfId="7113" xr:uid="{A08573ED-E2D9-4702-888E-B7BDAB17D2A3}"/>
    <cellStyle name="Millares 19 2 3 2 4" xfId="10392" xr:uid="{478D6766-BAEF-4473-9902-C31964888B02}"/>
    <cellStyle name="Millares 19 2 3 3" xfId="3518" xr:uid="{6C9A52C5-07CD-408B-AC3D-FEC422D5DE67}"/>
    <cellStyle name="Millares 19 2 3 4" xfId="5945" xr:uid="{700D048C-0D5D-40FB-90C0-CF18C9D8EDD9}"/>
    <cellStyle name="Millares 19 2 3 5" xfId="9224" xr:uid="{2FE16687-2A43-4712-8913-7F3B295C9B8C}"/>
    <cellStyle name="Millares 19 2 3 6" xfId="12149" xr:uid="{4B4611B5-BD3C-42A7-847F-E4A5F042D809}"/>
    <cellStyle name="Millares 19 2 4" xfId="1761" xr:uid="{9B5F676C-B06F-4B3F-BED6-D6517B8E9728}"/>
    <cellStyle name="Millares 19 2 4 2" xfId="4097" xr:uid="{3F277339-E3E7-4340-883D-04D495F5A0A5}"/>
    <cellStyle name="Millares 19 2 4 3" xfId="6524" xr:uid="{377CCBCC-B6E4-4700-B32B-AD9F752C3A5F}"/>
    <cellStyle name="Millares 19 2 4 4" xfId="9803" xr:uid="{A767573A-066E-421C-A72D-4BBD6E7E8DC0}"/>
    <cellStyle name="Millares 19 2 4 5" xfId="12536" xr:uid="{99E895C2-D0FA-4DC4-928E-FF617851E3CF}"/>
    <cellStyle name="Millares 19 2 5" xfId="2929" xr:uid="{4A0AA7F4-C78E-4217-B448-79E25F6D8B8F}"/>
    <cellStyle name="Millares 19 2 5 2" xfId="11369" xr:uid="{4EC9D6A8-F59D-4C57-8E25-5C7C803B06C4}"/>
    <cellStyle name="Millares 19 2 6" xfId="5346" xr:uid="{80D384FA-BF1E-4384-BD5F-4A4A26CD5C87}"/>
    <cellStyle name="Millares 19 2 7" xfId="8635" xr:uid="{C5554828-C596-4338-B37C-5ECBF39294C3}"/>
    <cellStyle name="Millares 19 2 8" xfId="11046" xr:uid="{651FAF33-D19E-4075-9C09-401C9FC88D38}"/>
    <cellStyle name="Millares 19 3" xfId="704" xr:uid="{9815D2C9-5A17-4B89-AE34-A5EF318788E9}"/>
    <cellStyle name="Millares 19 3 2" xfId="1286" xr:uid="{0C58F0A9-A0AF-4DB6-8A1D-0B366B873D93}"/>
    <cellStyle name="Millares 19 3 2 2" xfId="2454" xr:uid="{8E29E775-742F-4A55-9023-98251FEF1B73}"/>
    <cellStyle name="Millares 19 3 2 2 2" xfId="4790" xr:uid="{D7FE993D-457D-4E77-B008-09897A740962}"/>
    <cellStyle name="Millares 19 3 2 2 3" xfId="7217" xr:uid="{A6D3A9EC-0AE8-4F45-84DC-377C825A9930}"/>
    <cellStyle name="Millares 19 3 2 2 4" xfId="10496" xr:uid="{EC945C95-3520-4BED-89C5-442F9B944D01}"/>
    <cellStyle name="Millares 19 3 2 3" xfId="3622" xr:uid="{C8132E44-7457-4351-AC3F-07F246BAE48A}"/>
    <cellStyle name="Millares 19 3 2 4" xfId="6049" xr:uid="{A3555BC1-DB5D-4A84-BE13-8410507CB413}"/>
    <cellStyle name="Millares 19 3 2 5" xfId="9328" xr:uid="{E12134C6-0F3A-425B-B740-BA62F5682ECE}"/>
    <cellStyle name="Millares 19 3 3" xfId="1872" xr:uid="{EBA44CDD-5B21-48C9-BE41-5B69A58DFCE7}"/>
    <cellStyle name="Millares 19 3 3 2" xfId="4208" xr:uid="{BBFBC37E-C227-4022-832E-B3EB90C421AD}"/>
    <cellStyle name="Millares 19 3 3 3" xfId="6635" xr:uid="{A11908F7-EB40-4C03-A1C2-DCA661203BDF}"/>
    <cellStyle name="Millares 19 3 3 4" xfId="9914" xr:uid="{66B2B31E-7ADA-4922-AC16-D63D64C52C02}"/>
    <cellStyle name="Millares 19 3 4" xfId="3040" xr:uid="{BC003B38-886F-4093-A195-468A0AFDE5F8}"/>
    <cellStyle name="Millares 19 3 5" xfId="5467" xr:uid="{F686D259-06AD-4E66-986D-01AECFF26DF3}"/>
    <cellStyle name="Millares 19 3 6" xfId="8746" xr:uid="{FD29C981-E898-4632-BC6C-F02FAC618B91}"/>
    <cellStyle name="Millares 19 3 7" xfId="11555" xr:uid="{E15368E0-11E6-4CD3-A493-6BBA300689C8}"/>
    <cellStyle name="Millares 19 4" xfId="999" xr:uid="{0A153E32-3B18-4946-A236-7E9207EF75B6}"/>
    <cellStyle name="Millares 19 4 2" xfId="2167" xr:uid="{A23B60D8-FA55-4000-955B-78167F9D254B}"/>
    <cellStyle name="Millares 19 4 2 2" xfId="4503" xr:uid="{66FCE0F7-C95E-4DC6-BF41-6D3FF1DDAAA1}"/>
    <cellStyle name="Millares 19 4 2 3" xfId="6930" xr:uid="{DA010EC8-4E8F-4B1A-A7C1-4A253E9588BC}"/>
    <cellStyle name="Millares 19 4 2 4" xfId="10209" xr:uid="{0B6DDA42-8017-4F8B-9896-599EAB612029}"/>
    <cellStyle name="Millares 19 4 3" xfId="3335" xr:uid="{A53B350C-ADA8-4A36-A234-A82BD26E3569}"/>
    <cellStyle name="Millares 19 4 4" xfId="5762" xr:uid="{B70D6FE1-D9B3-4EAA-A53F-169CAB425B2C}"/>
    <cellStyle name="Millares 19 4 5" xfId="9041" xr:uid="{215F59F7-15EB-4091-8AF8-1617A4F3599A}"/>
    <cellStyle name="Millares 19 4 6" xfId="11941" xr:uid="{63B0F693-C3F6-48EC-8B6D-54F47F16DE00}"/>
    <cellStyle name="Millares 19 5" xfId="1578" xr:uid="{A9107E00-42C4-47A5-9F7E-20A6FA43CE28}"/>
    <cellStyle name="Millares 19 5 2" xfId="3914" xr:uid="{5A0D1663-5C5E-4B9F-859C-4B32B268FA76}"/>
    <cellStyle name="Millares 19 5 3" xfId="6341" xr:uid="{C8D4F0F6-CD33-44C0-9F0C-FBF4263AA931}"/>
    <cellStyle name="Millares 19 5 4" xfId="9620" xr:uid="{6D816C53-CEFD-46C1-86E3-6C9268A93896}"/>
    <cellStyle name="Millares 19 5 5" xfId="12328" xr:uid="{768EB28C-8A4E-4046-BAD3-B943F484693D}"/>
    <cellStyle name="Millares 19 6" xfId="2746" xr:uid="{FD1D9DC9-4C9F-4319-828F-0A9CBA2986DA}"/>
    <cellStyle name="Millares 19 6 2" xfId="11186" xr:uid="{965B33B8-91EB-4828-8505-4873E91896F1}"/>
    <cellStyle name="Millares 19 7" xfId="5157" xr:uid="{2F61104F-B656-4622-B884-1D576EF5B31A}"/>
    <cellStyle name="Millares 19 8" xfId="8452" xr:uid="{9BFC0BB4-DCB9-4B49-9A25-55C8E830F370}"/>
    <cellStyle name="Millares 19 9" xfId="10838" xr:uid="{FC62748D-3091-46E8-8989-3E1C8969C967}"/>
    <cellStyle name="Millares 2" xfId="9" xr:uid="{A1279CA5-74A8-4E74-A1E2-302A3128671D}"/>
    <cellStyle name="Millares 2 2" xfId="69" xr:uid="{7FBD2764-E00D-45AE-BEF6-717A47027158}"/>
    <cellStyle name="Millares 2 2 2" xfId="11438" xr:uid="{5F24C469-9375-4A49-B8D0-A94FC552358D}"/>
    <cellStyle name="Millares 2 3" xfId="70" xr:uid="{56371E5C-6678-4815-834C-30F22009BCEA}"/>
    <cellStyle name="Millares 2 3 2" xfId="11439" xr:uid="{500FE7AE-5288-463D-8776-9367F393ADAD}"/>
    <cellStyle name="Millares 2 4" xfId="224" xr:uid="{0AB67EA4-A6F7-4E28-BB48-98BD8EF8EE73}"/>
    <cellStyle name="Millares 2 5" xfId="71" xr:uid="{82E988B7-C242-47F8-9F49-7E0F3C31BC76}"/>
    <cellStyle name="Millares 2 5 2" xfId="657" xr:uid="{82EE9958-1D55-49F0-8B26-662CA6B0A3CD}"/>
    <cellStyle name="Millares 2 5 2 2" xfId="1248" xr:uid="{9BEDBCE7-2443-44BE-A947-9A2B6DB92DCB}"/>
    <cellStyle name="Millares 2 5 2 2 2" xfId="2416" xr:uid="{F3D5D56F-8923-49BB-80B0-C07BA4E387D5}"/>
    <cellStyle name="Millares 2 5 2 2 2 2" xfId="4752" xr:uid="{0FD57EEB-9E81-4D55-A404-9FA491FCB355}"/>
    <cellStyle name="Millares 2 5 2 2 2 3" xfId="7179" xr:uid="{C9DDEF59-6640-4CA7-88A1-1A92CF94AFDC}"/>
    <cellStyle name="Millares 2 5 2 2 2 4" xfId="10458" xr:uid="{D7319512-3DFB-4693-AC49-079AF13E8E4E}"/>
    <cellStyle name="Millares 2 5 2 2 3" xfId="3584" xr:uid="{9F301143-51D8-4802-8063-5C5DD433CBB3}"/>
    <cellStyle name="Millares 2 5 2 2 4" xfId="6011" xr:uid="{B74E481C-3BD2-462C-B791-09048E4C0042}"/>
    <cellStyle name="Millares 2 5 2 2 5" xfId="9290" xr:uid="{7CA149EE-AE5B-4013-B27F-DFE4E4718F3C}"/>
    <cellStyle name="Millares 2 5 2 3" xfId="1827" xr:uid="{12254EEE-230F-401B-9A7C-17FC2B4A7438}"/>
    <cellStyle name="Millares 2 5 2 3 2" xfId="4163" xr:uid="{BE552926-0355-4536-8BE2-F43A2B6C6C2E}"/>
    <cellStyle name="Millares 2 5 2 3 3" xfId="6590" xr:uid="{95864AB4-3A4F-43DD-80A3-67B1A3BF6DE0}"/>
    <cellStyle name="Millares 2 5 2 3 4" xfId="9869" xr:uid="{A88896A7-684F-46BF-B6C3-EB9B09373A4A}"/>
    <cellStyle name="Millares 2 5 2 4" xfId="2995" xr:uid="{4002ED92-B141-4D0E-964E-97F1C62BAE12}"/>
    <cellStyle name="Millares 2 5 2 5" xfId="5422" xr:uid="{3B06E69D-5B83-4719-A8B4-739679FC2366}"/>
    <cellStyle name="Millares 2 5 2 6" xfId="8701" xr:uid="{619482A2-AC0A-49E7-8843-AE5EE50C7C92}"/>
    <cellStyle name="Millares 2 5 2 7" xfId="11440" xr:uid="{24BDABC4-F850-41E6-81AB-BF0FB00CC03B}"/>
    <cellStyle name="Millares 2 5 3" xfId="965" xr:uid="{DC3EDCE2-1F1B-429C-BCCE-FA262F9B9E44}"/>
    <cellStyle name="Millares 2 5 3 2" xfId="2133" xr:uid="{B3041D9A-FF96-417D-B188-ABF6B47D09C4}"/>
    <cellStyle name="Millares 2 5 3 2 2" xfId="4469" xr:uid="{BCC6C512-659B-4DF2-8C4D-4462113BF1FA}"/>
    <cellStyle name="Millares 2 5 3 2 3" xfId="6896" xr:uid="{E1578C1E-FD16-4D9E-8339-C30C78D0340F}"/>
    <cellStyle name="Millares 2 5 3 2 4" xfId="10175" xr:uid="{14829402-0423-4E59-AAD2-9CAA97FDBB1B}"/>
    <cellStyle name="Millares 2 5 3 3" xfId="3301" xr:uid="{611020DA-6C84-456C-9C8E-040607A46352}"/>
    <cellStyle name="Millares 2 5 3 4" xfId="5728" xr:uid="{8505046B-BB54-4F4D-AE58-C1D77A97D217}"/>
    <cellStyle name="Millares 2 5 3 5" xfId="9007" xr:uid="{6D8C0C3B-4CB3-4600-B3B8-09AFE6E57D7A}"/>
    <cellStyle name="Millares 2 5 4" xfId="1544" xr:uid="{892235F3-DAC4-47FA-9230-E2A578CDE130}"/>
    <cellStyle name="Millares 2 5 4 2" xfId="3880" xr:uid="{0F151FA4-97C0-4437-875E-2ED3C8162291}"/>
    <cellStyle name="Millares 2 5 4 3" xfId="6307" xr:uid="{9714A8E0-805F-4403-A8E3-F029216394F5}"/>
    <cellStyle name="Millares 2 5 4 4" xfId="9586" xr:uid="{A30F0756-FBD5-4EFA-8963-138E16AF9C22}"/>
    <cellStyle name="Millares 2 5 5" xfId="2712" xr:uid="{96C96EB4-7D43-4442-851C-0FCA36F8A5DE}"/>
    <cellStyle name="Millares 2 5 6" xfId="5061" xr:uid="{9C5A0044-4CF9-4FEF-AF89-20200EA77D3E}"/>
    <cellStyle name="Millares 2 5 7" xfId="8410" xr:uid="{8B2537FD-EC40-4A63-9A77-6BDD77D3B7D4}"/>
    <cellStyle name="Millares 2 5 8" xfId="10771" xr:uid="{85B2B0DA-95C8-4621-9F83-3760D191E543}"/>
    <cellStyle name="Millares 2 6" xfId="611" xr:uid="{AD4BEF74-AC0F-428B-B5B8-C38F3FA8F443}"/>
    <cellStyle name="Millares 2 6 2" xfId="933" xr:uid="{F1955C0D-849B-4969-BD9A-602082049AA2}"/>
    <cellStyle name="Millares 2 6 2 2" xfId="1514" xr:uid="{769ECDE4-2CF4-410B-9B17-372B1F09EC7A}"/>
    <cellStyle name="Millares 2 6 2 2 2" xfId="2682" xr:uid="{5C9C6DF8-FB52-4C2C-84CF-0B6B1BE55878}"/>
    <cellStyle name="Millares 2 6 2 2 2 2" xfId="5018" xr:uid="{BF329EFF-D9F8-495A-8B3A-788682C574A0}"/>
    <cellStyle name="Millares 2 6 2 2 2 3" xfId="7445" xr:uid="{4F85B17E-9D9C-4A95-A35F-199C344F2A18}"/>
    <cellStyle name="Millares 2 6 2 2 2 4" xfId="10724" xr:uid="{2219E764-6994-4C0C-977B-1E9ED3565716}"/>
    <cellStyle name="Millares 2 6 2 2 3" xfId="3850" xr:uid="{87A19B36-C558-4D3D-8681-6772B45DDBC1}"/>
    <cellStyle name="Millares 2 6 2 2 4" xfId="6277" xr:uid="{993D12E3-C7A2-4031-A660-522719332D65}"/>
    <cellStyle name="Millares 2 6 2 2 5" xfId="9556" xr:uid="{BB403E7C-557B-495B-B05D-3223515B5D8F}"/>
    <cellStyle name="Millares 2 6 2 3" xfId="2101" xr:uid="{096C05AA-D633-4BB9-A16D-49715B8DBFDD}"/>
    <cellStyle name="Millares 2 6 2 3 2" xfId="4437" xr:uid="{10189590-9E7E-4917-B600-F71C8A248C9D}"/>
    <cellStyle name="Millares 2 6 2 3 3" xfId="6864" xr:uid="{02531D27-913C-4926-A3F2-43BB0288ECC0}"/>
    <cellStyle name="Millares 2 6 2 3 4" xfId="10143" xr:uid="{592C5974-4C3F-4172-A0DA-832865EE3EFC}"/>
    <cellStyle name="Millares 2 6 2 4" xfId="3269" xr:uid="{2F78E1BF-D529-431D-85A4-EA4A89FF6A3A}"/>
    <cellStyle name="Millares 2 6 2 5" xfId="5696" xr:uid="{5C52DBDC-1D66-4D49-A7C0-7B422AFD6157}"/>
    <cellStyle name="Millares 2 6 2 6" xfId="8975" xr:uid="{6FC797CA-3807-4308-85FA-B84D6C3FBD15}"/>
    <cellStyle name="Millares 2 6 2 7" xfId="11832" xr:uid="{CABF76C3-A682-4BF9-95AF-5600795F017D}"/>
    <cellStyle name="Millares 2 6 3" xfId="1227" xr:uid="{D7DF86DA-0F0A-4807-A581-C3D591795A63}"/>
    <cellStyle name="Millares 2 6 3 2" xfId="2395" xr:uid="{BC69BBDD-7A94-41E7-9C6C-62C5B74D80B0}"/>
    <cellStyle name="Millares 2 6 3 2 2" xfId="4731" xr:uid="{0A75197C-E7C8-4868-90B7-EBB94A48762A}"/>
    <cellStyle name="Millares 2 6 3 2 3" xfId="7158" xr:uid="{CF990F10-A0EC-4595-8FCF-B19E547D0A94}"/>
    <cellStyle name="Millares 2 6 3 2 4" xfId="10437" xr:uid="{F4139B56-237E-4A19-BB1D-9ED783025270}"/>
    <cellStyle name="Millares 2 6 3 3" xfId="3563" xr:uid="{16193934-2AB4-4CAF-8550-963BA7168444}"/>
    <cellStyle name="Millares 2 6 3 4" xfId="5990" xr:uid="{3F54F0E2-7F36-453F-8730-176AC7699B9A}"/>
    <cellStyle name="Millares 2 6 3 5" xfId="9269" xr:uid="{2413CFA4-4E7D-42D4-AE8D-F2DED588D5A9}"/>
    <cellStyle name="Millares 2 6 3 6" xfId="12218" xr:uid="{307D4660-E25B-4BCB-8580-CDC3EE56E5D0}"/>
    <cellStyle name="Millares 2 6 4" xfId="1806" xr:uid="{B4EAB2F3-F444-4DE3-8862-2ABD94268205}"/>
    <cellStyle name="Millares 2 6 4 2" xfId="4142" xr:uid="{7CAC640C-B64A-40D3-9C5D-A753A83F054D}"/>
    <cellStyle name="Millares 2 6 4 3" xfId="6569" xr:uid="{63573A6C-61C2-4A8C-903C-2F69D2DBA5B6}"/>
    <cellStyle name="Millares 2 6 4 4" xfId="9848" xr:uid="{9170548B-A38D-4238-94EA-51407694D2F4}"/>
    <cellStyle name="Millares 2 6 4 5" xfId="12605" xr:uid="{E3AC4421-5744-43FD-9825-8F1D037A875E}"/>
    <cellStyle name="Millares 2 6 5" xfId="2974" xr:uid="{5C12BEF5-7AAD-459F-B6D1-42C2DBF1EE91}"/>
    <cellStyle name="Millares 2 6 5 2" xfId="11414" xr:uid="{60ACD23B-ACCE-4768-8981-DD11E58D1797}"/>
    <cellStyle name="Millares 2 6 6" xfId="5395" xr:uid="{50097686-3378-4A21-8499-BC3797921897}"/>
    <cellStyle name="Millares 2 6 7" xfId="8680" xr:uid="{630D44DA-E4B1-4B84-AE70-4142D818E81D}"/>
    <cellStyle name="Millares 2 6 8" xfId="11115" xr:uid="{9295B703-B5B1-4773-9825-1AF053D4007D}"/>
    <cellStyle name="Millares 2 7" xfId="11874" xr:uid="{3F89ADF0-EF13-4F2F-9CB6-E32015EE22F1}"/>
    <cellStyle name="Millares 2 7 2" xfId="12259" xr:uid="{443664FC-7C38-4EE8-8DF8-4796D22CB52B}"/>
    <cellStyle name="Millares 2 7 3" xfId="12647" xr:uid="{57F8E86F-62AE-4B9B-A334-7E86BEACDE2C}"/>
    <cellStyle name="Millares 2 7 4" xfId="12654" xr:uid="{C8EA5D80-CDF9-447E-96E0-8C7E3C42CC62}"/>
    <cellStyle name="Millares 2 8" xfId="11437" xr:uid="{E2CDECAF-BA06-4194-9D8A-E97CCF0614B9}"/>
    <cellStyle name="Millares 2 8 2" xfId="12262" xr:uid="{BA7E9E5E-8504-4204-BE1B-35B11E841F15}"/>
    <cellStyle name="Millares 2_APU´S_NO_PREVISTOS (1)" xfId="225" xr:uid="{A63FC040-6125-4A60-B32A-AFC7589099AA}"/>
    <cellStyle name="Millares 20" xfId="332" xr:uid="{7851CBCB-CF84-4DE7-850F-D1A870479339}"/>
    <cellStyle name="Millares 20 2" xfId="540" xr:uid="{634542BA-08C8-464C-AEFE-6BED284333BB}"/>
    <cellStyle name="Millares 20 2 2" xfId="889" xr:uid="{31FB60DF-1485-4EF1-A624-A059F576BA9F}"/>
    <cellStyle name="Millares 20 2 2 2" xfId="1471" xr:uid="{FF2469A9-8A2E-445A-9674-FD3455BA35C2}"/>
    <cellStyle name="Millares 20 2 2 2 2" xfId="2639" xr:uid="{2A8044E4-1F7C-4154-ABFD-3158FF630E3F}"/>
    <cellStyle name="Millares 20 2 2 2 2 2" xfId="4975" xr:uid="{EDB2D6AB-8C78-494E-A5FD-73210EE25C47}"/>
    <cellStyle name="Millares 20 2 2 2 2 3" xfId="7402" xr:uid="{173D2130-F597-49DD-93C1-FDBE566C74D2}"/>
    <cellStyle name="Millares 20 2 2 2 2 4" xfId="10681" xr:uid="{AD451E1B-A5ED-4ECE-AB8C-DCCB64DFFA19}"/>
    <cellStyle name="Millares 20 2 2 2 3" xfId="3807" xr:uid="{4A580C90-BF47-451F-8DAD-C2F4182DE273}"/>
    <cellStyle name="Millares 20 2 2 2 4" xfId="6234" xr:uid="{89541B9A-5BB3-4580-91D4-E7DC2D07361C}"/>
    <cellStyle name="Millares 20 2 2 2 5" xfId="9513" xr:uid="{69A766CC-E849-43ED-9D29-7B7D7F351E79}"/>
    <cellStyle name="Millares 20 2 2 3" xfId="2057" xr:uid="{92E2C364-BD27-4AF8-A0ED-5E6F5B130767}"/>
    <cellStyle name="Millares 20 2 2 3 2" xfId="4393" xr:uid="{50841693-2068-4C9C-8351-B45D08A97D07}"/>
    <cellStyle name="Millares 20 2 2 3 3" xfId="6820" xr:uid="{2572D1BB-5BA2-4FEE-B4B9-ED2760CE0EED}"/>
    <cellStyle name="Millares 20 2 2 3 4" xfId="10099" xr:uid="{1EA5B27E-B51E-4B9D-9B04-A98C767F8703}"/>
    <cellStyle name="Millares 20 2 2 4" xfId="3225" xr:uid="{CFD6506B-3123-47B7-8E08-1D1F61FCA4CA}"/>
    <cellStyle name="Millares 20 2 2 5" xfId="5652" xr:uid="{3C7C0977-5604-42FB-8DAF-A9E022DDEC23}"/>
    <cellStyle name="Millares 20 2 2 6" xfId="8931" xr:uid="{B8BA5DF9-B4AC-411F-B4E3-15CBC8513EBE}"/>
    <cellStyle name="Millares 20 2 2 7" xfId="11765" xr:uid="{9DBBBB8F-0407-4C9F-A5CD-476D2BD0BE4F}"/>
    <cellStyle name="Millares 20 2 3" xfId="1184" xr:uid="{F0191D1B-E4BA-49F4-B7FD-161C551E588E}"/>
    <cellStyle name="Millares 20 2 3 2" xfId="2352" xr:uid="{2A41E6C0-8024-42ED-B8D0-BD5128EAAC69}"/>
    <cellStyle name="Millares 20 2 3 2 2" xfId="4688" xr:uid="{8F9461B6-AD71-4C96-9914-B944528CA25E}"/>
    <cellStyle name="Millares 20 2 3 2 3" xfId="7115" xr:uid="{7371F507-2EC8-4DC2-AF6A-2F39A2753220}"/>
    <cellStyle name="Millares 20 2 3 2 4" xfId="10394" xr:uid="{7E069602-DA96-4D77-B49E-9C0CDDA94BF4}"/>
    <cellStyle name="Millares 20 2 3 3" xfId="3520" xr:uid="{37783093-924B-4C05-B390-BF0C23BC1D94}"/>
    <cellStyle name="Millares 20 2 3 4" xfId="5947" xr:uid="{D38B27E9-2916-443C-B7FA-ED96DBE06494}"/>
    <cellStyle name="Millares 20 2 3 5" xfId="9226" xr:uid="{52500A2B-07FB-4410-811C-3E0FDBCDA9BE}"/>
    <cellStyle name="Millares 20 2 3 6" xfId="12151" xr:uid="{1EE95623-6994-4CFA-B6F2-111C5BF55973}"/>
    <cellStyle name="Millares 20 2 4" xfId="1763" xr:uid="{D678B908-15CC-4502-B39D-43330A1D09F4}"/>
    <cellStyle name="Millares 20 2 4 2" xfId="4099" xr:uid="{EC6A1965-FD2B-47B4-8D60-C3F463E5C199}"/>
    <cellStyle name="Millares 20 2 4 3" xfId="6526" xr:uid="{CB0A86B2-B899-459B-AEF2-593132541E38}"/>
    <cellStyle name="Millares 20 2 4 4" xfId="9805" xr:uid="{BE216F02-DD91-47A3-A618-6AA983732873}"/>
    <cellStyle name="Millares 20 2 4 5" xfId="12538" xr:uid="{5388A475-B998-4FFE-852B-2DA753CE18AD}"/>
    <cellStyle name="Millares 20 2 5" xfId="2931" xr:uid="{EDAED5A7-2C27-4397-9CBE-BCB307145B3E}"/>
    <cellStyle name="Millares 20 2 5 2" xfId="11371" xr:uid="{98631E12-F181-4A65-A1C6-93668BEBF69D}"/>
    <cellStyle name="Millares 20 2 6" xfId="5348" xr:uid="{FCDB7873-2520-4EE6-B2F8-B87A11D35881}"/>
    <cellStyle name="Millares 20 2 7" xfId="8637" xr:uid="{BA323B93-B1F5-474B-ADCB-317FA39CF6E0}"/>
    <cellStyle name="Millares 20 2 8" xfId="11048" xr:uid="{863274F7-CF35-4969-A5CA-70B25A409DBC}"/>
    <cellStyle name="Millares 20 3" xfId="706" xr:uid="{91DB79EB-8C40-4103-A541-8F0F83B975C5}"/>
    <cellStyle name="Millares 20 3 2" xfId="1288" xr:uid="{FEC1E40E-6691-4A62-B8D1-BFA4446C1746}"/>
    <cellStyle name="Millares 20 3 2 2" xfId="2456" xr:uid="{B401C2AB-DC94-4A68-B799-7B9EDEFFA25F}"/>
    <cellStyle name="Millares 20 3 2 2 2" xfId="4792" xr:uid="{AF00D701-D2CC-46AA-87A4-D0E090CA5C8D}"/>
    <cellStyle name="Millares 20 3 2 2 3" xfId="7219" xr:uid="{06F831E5-1650-46F5-A65F-31D20804D167}"/>
    <cellStyle name="Millares 20 3 2 2 4" xfId="10498" xr:uid="{8D71F3C4-6589-4CBA-B23B-E26656134899}"/>
    <cellStyle name="Millares 20 3 2 3" xfId="3624" xr:uid="{22E435EB-14BC-4F1E-A8EA-AA0C4E5C0A59}"/>
    <cellStyle name="Millares 20 3 2 4" xfId="6051" xr:uid="{7AB90B65-E863-4FE2-A438-92DD8987DC6C}"/>
    <cellStyle name="Millares 20 3 2 5" xfId="9330" xr:uid="{72BB94CC-0DAC-4F38-B596-03099291BC90}"/>
    <cellStyle name="Millares 20 3 3" xfId="1874" xr:uid="{0B9467F3-16EC-49CE-AA2B-6D5EB763E848}"/>
    <cellStyle name="Millares 20 3 3 2" xfId="4210" xr:uid="{831D411B-9FF4-4678-A925-4DBF7136B0E9}"/>
    <cellStyle name="Millares 20 3 3 3" xfId="6637" xr:uid="{E5F01AFD-33AE-496D-9E17-67D70E625D24}"/>
    <cellStyle name="Millares 20 3 3 4" xfId="9916" xr:uid="{3FF21517-8809-449B-A0AA-EE6054E4055F}"/>
    <cellStyle name="Millares 20 3 4" xfId="3042" xr:uid="{0F2D04F0-B006-4355-86AF-77E3D113EEB6}"/>
    <cellStyle name="Millares 20 3 5" xfId="5469" xr:uid="{314F1BFE-1AB3-47FE-B64D-394637ECF795}"/>
    <cellStyle name="Millares 20 3 6" xfId="8748" xr:uid="{3265759E-51A6-40C3-8D67-2C24878A842F}"/>
    <cellStyle name="Millares 20 3 7" xfId="11557" xr:uid="{D9C1D922-A845-4785-9B04-05318AC7C633}"/>
    <cellStyle name="Millares 20 4" xfId="1001" xr:uid="{D66B95BA-FE55-4244-A080-ACEF3A2935D9}"/>
    <cellStyle name="Millares 20 4 2" xfId="2169" xr:uid="{2B1DBE64-93A2-4569-BDF1-AE35F3F1BC6D}"/>
    <cellStyle name="Millares 20 4 2 2" xfId="4505" xr:uid="{83997B81-7376-4801-B1DA-B3DD675A0E6A}"/>
    <cellStyle name="Millares 20 4 2 3" xfId="6932" xr:uid="{8668515C-EA45-4EC4-8DB6-CB11BC2A9420}"/>
    <cellStyle name="Millares 20 4 2 4" xfId="10211" xr:uid="{487489D2-738D-4B1C-9C2A-DDF3A08DA57C}"/>
    <cellStyle name="Millares 20 4 3" xfId="3337" xr:uid="{5EBDBE8E-EF20-4814-BADE-D377082A58CF}"/>
    <cellStyle name="Millares 20 4 4" xfId="5764" xr:uid="{83E49067-6B68-4431-8D76-6FB836273284}"/>
    <cellStyle name="Millares 20 4 5" xfId="9043" xr:uid="{992C79C4-245D-4327-A343-C23399B3AF31}"/>
    <cellStyle name="Millares 20 4 6" xfId="11943" xr:uid="{709FF21F-D45B-42E0-9912-85ADD7FCA038}"/>
    <cellStyle name="Millares 20 5" xfId="1580" xr:uid="{8664ECFB-3E1E-495E-911A-7F31F335DEF5}"/>
    <cellStyle name="Millares 20 5 2" xfId="3916" xr:uid="{1428430A-FBBE-4880-B163-15BBE1AF5EDE}"/>
    <cellStyle name="Millares 20 5 3" xfId="6343" xr:uid="{EEC0E5BD-F7BF-4006-B329-F0F6C31F4ACE}"/>
    <cellStyle name="Millares 20 5 4" xfId="9622" xr:uid="{605C9506-F7E8-4DFF-80CA-7B8E60E90DFD}"/>
    <cellStyle name="Millares 20 5 5" xfId="12330" xr:uid="{C28E91EB-338D-480D-BAF9-AA7F6F24B59A}"/>
    <cellStyle name="Millares 20 6" xfId="2748" xr:uid="{A947BDE6-51DF-4637-BBA6-0A998D6CF818}"/>
    <cellStyle name="Millares 20 6 2" xfId="11188" xr:uid="{31BF333C-0EA8-44D1-8F0C-5AB750A5092B}"/>
    <cellStyle name="Millares 20 7" xfId="5159" xr:uid="{7F412FBB-0D85-40BE-ADA3-5B50EBB519CB}"/>
    <cellStyle name="Millares 20 8" xfId="8454" xr:uid="{1A647808-0456-4871-A009-DA30722DFA11}"/>
    <cellStyle name="Millares 20 9" xfId="10840" xr:uid="{177F5146-737E-445C-BBEB-E59734A5ACDE}"/>
    <cellStyle name="Millares 21" xfId="360" xr:uid="{02E4D9FE-535B-42C1-B81E-800A22006AF3}"/>
    <cellStyle name="Millares 21 2" xfId="568" xr:uid="{73754904-B1E9-41FA-8212-8CF3091BB39E}"/>
    <cellStyle name="Millares 21 2 2" xfId="917" xr:uid="{26E5AFD3-B14F-4B9B-B272-CC26647189A2}"/>
    <cellStyle name="Millares 21 2 2 2" xfId="1499" xr:uid="{2FFCB7F8-044E-4CE2-A6E3-E0FC6B557A9C}"/>
    <cellStyle name="Millares 21 2 2 2 2" xfId="2667" xr:uid="{25EFC296-FEC0-4564-9F99-344DEB98A86E}"/>
    <cellStyle name="Millares 21 2 2 2 2 2" xfId="5003" xr:uid="{FDB1CA84-DF84-410C-86F3-0238B56065CB}"/>
    <cellStyle name="Millares 21 2 2 2 2 3" xfId="7430" xr:uid="{E7C84F51-5593-41BF-9CDE-F44860435D82}"/>
    <cellStyle name="Millares 21 2 2 2 2 4" xfId="10709" xr:uid="{9C689B92-28B9-4F42-ACE0-D78B83CBB868}"/>
    <cellStyle name="Millares 21 2 2 2 3" xfId="3835" xr:uid="{AE4CEE62-E1BD-4504-AB41-D71BAE4DF724}"/>
    <cellStyle name="Millares 21 2 2 2 4" xfId="6262" xr:uid="{65706950-8EC7-4170-B555-B95FE32DA075}"/>
    <cellStyle name="Millares 21 2 2 2 5" xfId="9541" xr:uid="{5104DB42-9F9A-4C8F-A8AA-9C3CFF1DC3FB}"/>
    <cellStyle name="Millares 21 2 2 3" xfId="2085" xr:uid="{82E0836D-B13A-4C84-94EF-DB44EA127D42}"/>
    <cellStyle name="Millares 21 2 2 3 2" xfId="4421" xr:uid="{EDE7C8CC-F429-4C91-B102-932A4780CB4E}"/>
    <cellStyle name="Millares 21 2 2 3 3" xfId="6848" xr:uid="{F9BC9344-665E-4796-9DA5-7003059C6993}"/>
    <cellStyle name="Millares 21 2 2 3 4" xfId="10127" xr:uid="{5C0EE564-AC88-40E5-B155-82F47E065348}"/>
    <cellStyle name="Millares 21 2 2 4" xfId="3253" xr:uid="{8B76CECD-4E1D-45D8-9ACF-99FFC70E714A}"/>
    <cellStyle name="Millares 21 2 2 5" xfId="5680" xr:uid="{EBC5F659-6072-4E85-9F43-B32D9FDD7FF7}"/>
    <cellStyle name="Millares 21 2 2 6" xfId="8959" xr:uid="{90FCA10C-55DB-49D6-B88C-CDB99F1401E1}"/>
    <cellStyle name="Millares 21 2 2 7" xfId="11793" xr:uid="{A34EF726-8756-4D06-B931-7E0C56297513}"/>
    <cellStyle name="Millares 21 2 3" xfId="1212" xr:uid="{F63D027A-3648-4FFD-9161-85DF118305E4}"/>
    <cellStyle name="Millares 21 2 3 2" xfId="2380" xr:uid="{C2E6D32D-47C5-4261-9794-43A5DE0E26DE}"/>
    <cellStyle name="Millares 21 2 3 2 2" xfId="4716" xr:uid="{7B050AE2-DBE8-40B7-96E2-02C656A23C8B}"/>
    <cellStyle name="Millares 21 2 3 2 3" xfId="7143" xr:uid="{5F1F4C63-DB96-4E79-AA46-80C341ED13A9}"/>
    <cellStyle name="Millares 21 2 3 2 4" xfId="10422" xr:uid="{4CD0DF17-592C-473A-9285-8C673C74C592}"/>
    <cellStyle name="Millares 21 2 3 3" xfId="3548" xr:uid="{55B0A5B4-A5B2-47D1-AB86-6ABA213DBF8D}"/>
    <cellStyle name="Millares 21 2 3 4" xfId="5975" xr:uid="{542EAEFC-08B1-4325-8E74-3513E3B64E8D}"/>
    <cellStyle name="Millares 21 2 3 5" xfId="9254" xr:uid="{9578A050-EB53-49AD-9D43-42AB483203E5}"/>
    <cellStyle name="Millares 21 2 3 6" xfId="12179" xr:uid="{EB60D62F-71D5-4819-A482-EEA26EE67225}"/>
    <cellStyle name="Millares 21 2 4" xfId="1791" xr:uid="{2BEC4FCC-A670-4A65-B7D4-3E84CAA55237}"/>
    <cellStyle name="Millares 21 2 4 2" xfId="4127" xr:uid="{2ED97505-3A6B-40A6-BF9D-25881300D4E7}"/>
    <cellStyle name="Millares 21 2 4 3" xfId="6554" xr:uid="{25325FB2-1552-46BE-88D1-C4A905F671D3}"/>
    <cellStyle name="Millares 21 2 4 4" xfId="9833" xr:uid="{6C44D6B6-0109-4038-B9B0-AA8C1F0F9068}"/>
    <cellStyle name="Millares 21 2 4 5" xfId="12566" xr:uid="{FF8CA131-9D3F-4C3A-B6C5-82452D0A5EAD}"/>
    <cellStyle name="Millares 21 2 5" xfId="2959" xr:uid="{7F04446F-627F-4FE8-9AB3-385FB538EA47}"/>
    <cellStyle name="Millares 21 2 5 2" xfId="11399" xr:uid="{1C5F1443-8DB2-4E4A-8951-D81463BB796D}"/>
    <cellStyle name="Millares 21 2 6" xfId="5376" xr:uid="{2916DC48-C42A-4C73-BF60-B88A5E6A6D22}"/>
    <cellStyle name="Millares 21 2 7" xfId="8665" xr:uid="{986866F4-5CF7-4C5C-BD31-ACFEC4628197}"/>
    <cellStyle name="Millares 21 2 8" xfId="11076" xr:uid="{4D61BB14-653A-41D1-853C-7698BE96EBEF}"/>
    <cellStyle name="Millares 21 3" xfId="734" xr:uid="{24942D7B-7643-480D-8C19-902C5F23C0F2}"/>
    <cellStyle name="Millares 21 3 2" xfId="1316" xr:uid="{66336026-D8DC-4052-A0C2-C3E8F3A8834F}"/>
    <cellStyle name="Millares 21 3 2 2" xfId="2484" xr:uid="{63224D38-B199-4397-AA0D-0AD79FCF770B}"/>
    <cellStyle name="Millares 21 3 2 2 2" xfId="4820" xr:uid="{BDE38818-78E8-48D1-BCDB-F25831D853E1}"/>
    <cellStyle name="Millares 21 3 2 2 3" xfId="7247" xr:uid="{66468BEE-4536-41EA-BB87-E6BC2DA1C3BB}"/>
    <cellStyle name="Millares 21 3 2 2 4" xfId="10526" xr:uid="{29B99006-4EFF-46D9-A15D-C027CE861418}"/>
    <cellStyle name="Millares 21 3 2 3" xfId="3652" xr:uid="{CE7B69D2-E204-49B4-84C4-338F2B6171DF}"/>
    <cellStyle name="Millares 21 3 2 4" xfId="6079" xr:uid="{1D1E8BC0-5380-4836-B086-1B88D97CDFD6}"/>
    <cellStyle name="Millares 21 3 2 5" xfId="9358" xr:uid="{DFF20798-80F3-4BD7-83B8-F6FA795B32D7}"/>
    <cellStyle name="Millares 21 3 3" xfId="1902" xr:uid="{DD329986-7B67-4FD2-BD40-CE5E135C4C66}"/>
    <cellStyle name="Millares 21 3 3 2" xfId="4238" xr:uid="{E4442C04-AEA4-4018-BA9F-FCD56A8516F7}"/>
    <cellStyle name="Millares 21 3 3 3" xfId="6665" xr:uid="{3BE63FF4-591A-40DE-8949-56572CFFBDF1}"/>
    <cellStyle name="Millares 21 3 3 4" xfId="9944" xr:uid="{E4E3E2DA-C17A-4D75-B9C6-C73504C1E740}"/>
    <cellStyle name="Millares 21 3 4" xfId="3070" xr:uid="{A7F5A505-E9D7-4F23-9B45-A6DB9CE000B6}"/>
    <cellStyle name="Millares 21 3 5" xfId="5497" xr:uid="{7EA23EE5-C9EC-40EB-AA3A-3604D3805055}"/>
    <cellStyle name="Millares 21 3 6" xfId="8776" xr:uid="{1F38E3BA-438F-43F4-AD8E-F935F57BE496}"/>
    <cellStyle name="Millares 21 3 7" xfId="11585" xr:uid="{C5F53DD7-62C0-49F2-B19E-AD291769937C}"/>
    <cellStyle name="Millares 21 4" xfId="1029" xr:uid="{79EB0532-E628-4721-B0B5-BE9B8A71EE9A}"/>
    <cellStyle name="Millares 21 4 2" xfId="2197" xr:uid="{0FE57F8D-565A-4AEE-8AE9-52429110E765}"/>
    <cellStyle name="Millares 21 4 2 2" xfId="4533" xr:uid="{C93ECBEF-37D7-4C11-9E6E-3139B26C7272}"/>
    <cellStyle name="Millares 21 4 2 3" xfId="6960" xr:uid="{4F80DF85-9614-4029-9F38-F53EF2867032}"/>
    <cellStyle name="Millares 21 4 2 4" xfId="10239" xr:uid="{133DD771-1AA3-43B8-A1A4-AC9298E004A6}"/>
    <cellStyle name="Millares 21 4 3" xfId="3365" xr:uid="{741E0BB6-FC8F-42ED-81CE-EF56D4C9BA2A}"/>
    <cellStyle name="Millares 21 4 4" xfId="5792" xr:uid="{181FF1E2-F8CD-4908-B2FD-76A8C5516AFB}"/>
    <cellStyle name="Millares 21 4 5" xfId="9071" xr:uid="{21B9ACF7-67D4-45E3-AF2D-620AE239F59E}"/>
    <cellStyle name="Millares 21 4 6" xfId="11971" xr:uid="{B93A5E89-668D-45DA-87D1-AE802840DAE8}"/>
    <cellStyle name="Millares 21 5" xfId="1608" xr:uid="{65964947-C663-4A95-8507-9DCC0C1D1F84}"/>
    <cellStyle name="Millares 21 5 2" xfId="3944" xr:uid="{A3357F28-85EF-4FDC-99E4-A01AC06AD21C}"/>
    <cellStyle name="Millares 21 5 3" xfId="6371" xr:uid="{DFBB00D7-7B5F-4F81-86BA-6EA511A04380}"/>
    <cellStyle name="Millares 21 5 4" xfId="9650" xr:uid="{74FBFF07-6FD3-4592-B1AB-28E1D8518625}"/>
    <cellStyle name="Millares 21 5 5" xfId="12358" xr:uid="{EFE25B26-35CA-488F-92AE-C15FB63A3966}"/>
    <cellStyle name="Millares 21 6" xfId="2776" xr:uid="{11092C2A-34B7-42CA-A629-4670ADBFDB2D}"/>
    <cellStyle name="Millares 21 6 2" xfId="11216" xr:uid="{E87B7245-8169-4486-9E42-3CF74C9CFA44}"/>
    <cellStyle name="Millares 21 7" xfId="5187" xr:uid="{30520604-A7EF-44A8-8035-CB78502E21E0}"/>
    <cellStyle name="Millares 21 8" xfId="8482" xr:uid="{05E0CE8C-93B7-4EBB-BA6B-88F54A1DEFF8}"/>
    <cellStyle name="Millares 21 9" xfId="10868" xr:uid="{7F3E05E8-106B-47E8-B3AB-34C91AD2C8C0}"/>
    <cellStyle name="Millares 22" xfId="280" xr:uid="{15D38FF6-AA9B-4E83-B182-50679151AB99}"/>
    <cellStyle name="Millares 22 2" xfId="679" xr:uid="{1D971920-FF9C-4C0A-B912-8C5414E2D514}"/>
    <cellStyle name="Millares 22 2 2" xfId="1262" xr:uid="{CE45C677-EDA3-435F-A1BC-8C8BA6878560}"/>
    <cellStyle name="Millares 22 2 2 2" xfId="2430" xr:uid="{A18E2A46-848E-434D-8E75-0AFDD9809E3B}"/>
    <cellStyle name="Millares 22 2 2 2 2" xfId="4766" xr:uid="{5139CAEB-A953-4D5F-90CA-BB823F6F3408}"/>
    <cellStyle name="Millares 22 2 2 2 3" xfId="7193" xr:uid="{014EF53C-15E2-47F5-B1CA-E63BBE862AD6}"/>
    <cellStyle name="Millares 22 2 2 2 4" xfId="10472" xr:uid="{407AA377-041D-43C3-9FF4-EA89F1D1FFC1}"/>
    <cellStyle name="Millares 22 2 2 3" xfId="3598" xr:uid="{9C94EBBB-FC13-4E3A-9615-BF61511F901F}"/>
    <cellStyle name="Millares 22 2 2 4" xfId="6025" xr:uid="{145BC8C3-D8C8-4F66-902E-EB0272BDCD6E}"/>
    <cellStyle name="Millares 22 2 2 5" xfId="9304" xr:uid="{FEC4777E-6623-4A50-AA0B-6823BDCE1E87}"/>
    <cellStyle name="Millares 22 2 3" xfId="1847" xr:uid="{B2C022E2-85F0-46A9-8DAA-7A89411CD0DB}"/>
    <cellStyle name="Millares 22 2 3 2" xfId="4183" xr:uid="{49BAB769-6FB8-4D97-8F75-D607AFEFE901}"/>
    <cellStyle name="Millares 22 2 3 3" xfId="6610" xr:uid="{D5D4952B-5408-44BC-A7E1-1EE7F4ED66AC}"/>
    <cellStyle name="Millares 22 2 3 4" xfId="9889" xr:uid="{6C48283C-5B3C-4443-8D8A-E56B372418D9}"/>
    <cellStyle name="Millares 22 2 4" xfId="3015" xr:uid="{DDD73ACE-F359-4C83-B789-00183D98B4C4}"/>
    <cellStyle name="Millares 22 2 5" xfId="5442" xr:uid="{9ADBBDEA-8CCA-464F-908B-7D70A6AA4F3D}"/>
    <cellStyle name="Millares 22 2 6" xfId="8721" xr:uid="{FCCA2280-0AEE-4A75-8CF5-93270AC6F2BA}"/>
    <cellStyle name="Millares 22 2 7" xfId="11508" xr:uid="{CF824F4D-1EAD-43CF-AE6A-EBB8F1AEB626}"/>
    <cellStyle name="Millares 22 3" xfId="975" xr:uid="{D472BB7E-B197-4147-906B-BB3C9CFD4BBB}"/>
    <cellStyle name="Millares 22 3 2" xfId="2143" xr:uid="{C6E0BEB6-1FEF-4AD9-95DA-B48FCBF889C2}"/>
    <cellStyle name="Millares 22 3 2 2" xfId="4479" xr:uid="{6ADDBAB0-2F64-435F-9D99-84983BF734D9}"/>
    <cellStyle name="Millares 22 3 2 3" xfId="6906" xr:uid="{D7BC103E-6CED-4DEE-AF9E-5A850DD8DFCE}"/>
    <cellStyle name="Millares 22 3 2 4" xfId="10185" xr:uid="{E231EFC8-DB22-4566-AD72-6A95FBD08607}"/>
    <cellStyle name="Millares 22 3 3" xfId="3311" xr:uid="{12377991-4CDA-4507-B7F8-60B12F7FCB8B}"/>
    <cellStyle name="Millares 22 3 4" xfId="5738" xr:uid="{1EBF912F-A8EE-404C-B243-76AB2E9CBD5E}"/>
    <cellStyle name="Millares 22 3 5" xfId="9017" xr:uid="{7637D085-1D0A-412C-9FF0-AA13714FA7E4}"/>
    <cellStyle name="Millares 22 3 6" xfId="11894" xr:uid="{2DC15F26-5F12-4DC6-BFAF-3A871A08838F}"/>
    <cellStyle name="Millares 22 4" xfId="1554" xr:uid="{2A237F9C-AC2B-4D1B-979A-6CE17FBCEC00}"/>
    <cellStyle name="Millares 22 4 2" xfId="3890" xr:uid="{60005159-8A06-4987-8FED-C04D358FD29D}"/>
    <cellStyle name="Millares 22 4 3" xfId="6317" xr:uid="{0C6F07C0-7E21-4EFD-A893-D3CD3200F302}"/>
    <cellStyle name="Millares 22 4 4" xfId="9596" xr:uid="{5E245EDA-A2BC-472A-9C46-13FF05202043}"/>
    <cellStyle name="Millares 22 4 5" xfId="12281" xr:uid="{C7DA89B1-7A38-43F4-A313-A5CE7914B4DF}"/>
    <cellStyle name="Millares 22 5" xfId="2722" xr:uid="{89D65189-BBFE-48C1-B702-555DAB7C6873}"/>
    <cellStyle name="Millares 22 5 2" xfId="11162" xr:uid="{5D8E32DA-9039-4ED2-81B7-0BF686DF37B6}"/>
    <cellStyle name="Millares 22 6" xfId="5125" xr:uid="{97D04195-292E-4AD2-A9FE-9F2026DF34A3}"/>
    <cellStyle name="Millares 22 7" xfId="8428" xr:uid="{3669BDA4-A196-479C-8AC4-5E8275F7A57F}"/>
    <cellStyle name="Millares 22 8" xfId="10791" xr:uid="{B0615801-C266-4DDC-BE45-0F725121F250}"/>
    <cellStyle name="Millares 23" xfId="365" xr:uid="{F28DF341-5D98-41C4-8252-AECF2BF3A5FF}"/>
    <cellStyle name="Millares 23 2" xfId="739" xr:uid="{7E385D3A-F22C-48D8-8E48-7A2FD1656666}"/>
    <cellStyle name="Millares 23 2 2" xfId="1321" xr:uid="{B43C9E93-0F58-4D05-B2D5-64A5EEF5C6C0}"/>
    <cellStyle name="Millares 23 2 2 2" xfId="2489" xr:uid="{01A16000-80B3-4FB7-804A-A4C59773A2B5}"/>
    <cellStyle name="Millares 23 2 2 2 2" xfId="4825" xr:uid="{4890B0F8-7546-48ED-A4F6-0542AF4B8DC6}"/>
    <cellStyle name="Millares 23 2 2 2 3" xfId="7252" xr:uid="{2D453A3F-0EB2-4A56-A9C4-026C2FC787EB}"/>
    <cellStyle name="Millares 23 2 2 2 4" xfId="10531" xr:uid="{493FCAF2-0CD7-4395-98DA-70E319C9803B}"/>
    <cellStyle name="Millares 23 2 2 3" xfId="3657" xr:uid="{3C88EF14-5B5E-41F2-B4C7-B2582B844D23}"/>
    <cellStyle name="Millares 23 2 2 4" xfId="6084" xr:uid="{C43B80BC-8544-469F-874D-2A43BB3AC233}"/>
    <cellStyle name="Millares 23 2 2 5" xfId="9363" xr:uid="{16972113-55E8-48F8-A644-45148AB11BF1}"/>
    <cellStyle name="Millares 23 2 3" xfId="1907" xr:uid="{A0EBD5E4-DE52-4F03-9A3C-7CC0C679FDA4}"/>
    <cellStyle name="Millares 23 2 3 2" xfId="4243" xr:uid="{1E808A69-9F7C-42F6-9D28-06B76D2CCBCC}"/>
    <cellStyle name="Millares 23 2 3 3" xfId="6670" xr:uid="{116CCE36-5FCA-4377-8030-708081584C69}"/>
    <cellStyle name="Millares 23 2 3 4" xfId="9949" xr:uid="{D88BC09B-7355-4093-B0C9-C8B32B70D167}"/>
    <cellStyle name="Millares 23 2 4" xfId="3075" xr:uid="{8A2480BD-E60A-4600-8477-0E97904B6E17}"/>
    <cellStyle name="Millares 23 2 5" xfId="5502" xr:uid="{67CD2561-BD83-45E9-9308-53F70D8BE03D}"/>
    <cellStyle name="Millares 23 2 6" xfId="8781" xr:uid="{E8D75348-D03E-4ACE-959E-513C13F47515}"/>
    <cellStyle name="Millares 23 2 7" xfId="11590" xr:uid="{BD35B214-DFFF-4872-A8DF-A3DD501C2772}"/>
    <cellStyle name="Millares 23 3" xfId="1034" xr:uid="{9E9591D0-4137-4859-B90A-7C814D3B3664}"/>
    <cellStyle name="Millares 23 3 2" xfId="2202" xr:uid="{AEA54AF5-997A-42A0-A4A2-5B0D00ACCA9F}"/>
    <cellStyle name="Millares 23 3 2 2" xfId="4538" xr:uid="{881EDD80-C513-4457-9C22-F7C007F79BD1}"/>
    <cellStyle name="Millares 23 3 2 3" xfId="6965" xr:uid="{B23509D0-5E13-43C6-B57D-F848FC5C868A}"/>
    <cellStyle name="Millares 23 3 2 4" xfId="10244" xr:uid="{3AE6ABD1-C40C-4845-9FD4-AAE6FACE64CA}"/>
    <cellStyle name="Millares 23 3 3" xfId="3370" xr:uid="{072696D4-A312-43AF-9554-A8771B8C6B3F}"/>
    <cellStyle name="Millares 23 3 4" xfId="5797" xr:uid="{D9925B35-1AEF-486D-877A-FAA429491E30}"/>
    <cellStyle name="Millares 23 3 5" xfId="9076" xr:uid="{836C00EF-728F-4338-8E1C-1D3ABED26556}"/>
    <cellStyle name="Millares 23 3 6" xfId="11976" xr:uid="{236CBC37-F7EA-4A15-BFB0-B61C65963430}"/>
    <cellStyle name="Millares 23 4" xfId="1613" xr:uid="{822A2EC1-AFE6-49A9-81EB-ABA8A195348B}"/>
    <cellStyle name="Millares 23 4 2" xfId="3949" xr:uid="{B1665B34-055C-43FC-A690-73A71046D1AA}"/>
    <cellStyle name="Millares 23 4 3" xfId="6376" xr:uid="{7FC950A5-E978-4261-8191-16D11149CDD8}"/>
    <cellStyle name="Millares 23 4 4" xfId="9655" xr:uid="{652060F4-5A8F-4EAF-ABA9-7A23DE67EF84}"/>
    <cellStyle name="Millares 23 4 5" xfId="12363" xr:uid="{657A4960-53AB-49D3-B01B-AE294F707EE2}"/>
    <cellStyle name="Millares 23 5" xfId="2781" xr:uid="{878E17C2-0442-47C4-8C9D-B85DA04D8141}"/>
    <cellStyle name="Millares 23 5 2" xfId="11221" xr:uid="{5843DF89-C2B2-41D8-9608-94B3AB6D95FE}"/>
    <cellStyle name="Millares 23 6" xfId="5192" xr:uid="{F934CBE8-772C-4A77-9ADF-74D4719DBDF4}"/>
    <cellStyle name="Millares 23 7" xfId="8487" xr:uid="{55615514-B063-425A-BEAC-3622AC72100F}"/>
    <cellStyle name="Millares 23 8" xfId="10873" xr:uid="{63C0B2E2-CC78-46A4-A440-67FA6BC9DE05}"/>
    <cellStyle name="Millares 24" xfId="368" xr:uid="{75AAF687-F739-4C93-AEC2-9AFA1B083F0A}"/>
    <cellStyle name="Millares 24 2" xfId="742" xr:uid="{99F53979-1405-45B1-AA2F-899D17B85EED}"/>
    <cellStyle name="Millares 24 2 2" xfId="1324" xr:uid="{E4108BE2-8C10-403D-BB56-E7A19F53D4DF}"/>
    <cellStyle name="Millares 24 2 2 2" xfId="2492" xr:uid="{1653D914-3ABB-4C33-9F79-D790CE8F4CB6}"/>
    <cellStyle name="Millares 24 2 2 2 2" xfId="4828" xr:uid="{764C2E85-438B-42FF-A865-E8BE3FDFA5D8}"/>
    <cellStyle name="Millares 24 2 2 2 3" xfId="7255" xr:uid="{39518C65-9C37-4BC5-9837-EBEF8C60BAA6}"/>
    <cellStyle name="Millares 24 2 2 2 4" xfId="10534" xr:uid="{34307FAB-E1F9-4703-86D8-D9F1BFBB178B}"/>
    <cellStyle name="Millares 24 2 2 3" xfId="3660" xr:uid="{A4E54896-532D-468C-A9BE-61C958EFCA0B}"/>
    <cellStyle name="Millares 24 2 2 4" xfId="6087" xr:uid="{DD3FF565-62C8-4E26-A95C-4DF1CEA3F182}"/>
    <cellStyle name="Millares 24 2 2 5" xfId="9366" xr:uid="{CE3B4A9B-C576-43C3-9BEA-E73846277394}"/>
    <cellStyle name="Millares 24 2 3" xfId="1910" xr:uid="{84D4E31E-40E2-4015-A7B9-CADF35CECFFC}"/>
    <cellStyle name="Millares 24 2 3 2" xfId="4246" xr:uid="{53E79DFE-838D-462A-9B22-82EFFD6FB751}"/>
    <cellStyle name="Millares 24 2 3 3" xfId="6673" xr:uid="{F686D559-036B-4564-97CD-1BDD22CCE979}"/>
    <cellStyle name="Millares 24 2 3 4" xfId="9952" xr:uid="{20D95C31-1A1D-4AB8-95B6-9FEED5AAAC6A}"/>
    <cellStyle name="Millares 24 2 4" xfId="3078" xr:uid="{BB395CEB-CAE3-47F4-BE7E-104AB454A1F3}"/>
    <cellStyle name="Millares 24 2 5" xfId="5505" xr:uid="{C7020266-B7E5-47FE-B9FB-5ABE8E55F53A}"/>
    <cellStyle name="Millares 24 2 6" xfId="8784" xr:uid="{BD46C437-CC8E-49E8-88E1-1F76C7F0CE6C}"/>
    <cellStyle name="Millares 24 2 7" xfId="11593" xr:uid="{5BAB343D-6DA5-421A-991E-447BF1E152D0}"/>
    <cellStyle name="Millares 24 3" xfId="1037" xr:uid="{1D671A4F-5E22-489F-A19C-F9685B02FAC3}"/>
    <cellStyle name="Millares 24 3 2" xfId="2205" xr:uid="{CAFE8770-146E-4CB1-B3DB-4BB6BBEE0C00}"/>
    <cellStyle name="Millares 24 3 2 2" xfId="4541" xr:uid="{D3A1F56A-3519-42C5-B506-95DC12784B9E}"/>
    <cellStyle name="Millares 24 3 2 3" xfId="6968" xr:uid="{9871AADB-9D84-4078-A80F-249E9F24DDE9}"/>
    <cellStyle name="Millares 24 3 2 4" xfId="10247" xr:uid="{A3272C62-652D-424A-9864-92F7FA7892FC}"/>
    <cellStyle name="Millares 24 3 3" xfId="3373" xr:uid="{2F23C947-7543-47CA-921A-23B5982F3C77}"/>
    <cellStyle name="Millares 24 3 4" xfId="5800" xr:uid="{C8820E40-AE83-4CA7-A433-C52794C40C28}"/>
    <cellStyle name="Millares 24 3 5" xfId="9079" xr:uid="{7FB947BD-1AD6-47D7-A66B-0B1A8C35EEE6}"/>
    <cellStyle name="Millares 24 3 6" xfId="11979" xr:uid="{330B6F54-E329-42FF-8994-25DD3F69DA2A}"/>
    <cellStyle name="Millares 24 4" xfId="1616" xr:uid="{12D08DE3-FF0F-467E-97E5-4847015B45FD}"/>
    <cellStyle name="Millares 24 4 2" xfId="3952" xr:uid="{7AE33C18-0F34-4CC4-8797-AE23E5CD2E55}"/>
    <cellStyle name="Millares 24 4 3" xfId="6379" xr:uid="{19FAF4CA-388D-468C-B807-D67A5AD4A3FF}"/>
    <cellStyle name="Millares 24 4 4" xfId="9658" xr:uid="{DF90BBD2-4259-49F5-BD7C-32BC753B17C3}"/>
    <cellStyle name="Millares 24 4 5" xfId="12366" xr:uid="{2534075F-CF4E-4AB8-AD9A-E7535E79245F}"/>
    <cellStyle name="Millares 24 5" xfId="2784" xr:uid="{333B029D-C14E-4DDB-8F67-3EE93DBECCD1}"/>
    <cellStyle name="Millares 24 5 2" xfId="11224" xr:uid="{CAA6AFF7-80CD-45F9-8740-FFC6D0BEC40F}"/>
    <cellStyle name="Millares 24 6" xfId="5195" xr:uid="{3943F806-70DA-474E-8E9F-D7C1FD12BA70}"/>
    <cellStyle name="Millares 24 7" xfId="8490" xr:uid="{B257BF6E-C683-4775-B33B-BA6C8981BB91}"/>
    <cellStyle name="Millares 24 8" xfId="10876" xr:uid="{1F1FADAE-3F92-4314-A588-5FE3608B477A}"/>
    <cellStyle name="Millares 25" xfId="366" xr:uid="{05CD7D65-BFD8-4742-854E-6F91CEAA281B}"/>
    <cellStyle name="Millares 25 2" xfId="740" xr:uid="{5B47D2BB-9588-4B48-B101-96938EA7E836}"/>
    <cellStyle name="Millares 25 2 2" xfId="1322" xr:uid="{06B28E9D-9253-4257-AB1F-9209A75FC1FC}"/>
    <cellStyle name="Millares 25 2 2 2" xfId="2490" xr:uid="{0912DFCB-6AEF-45AB-9C4C-1E9B82BE3325}"/>
    <cellStyle name="Millares 25 2 2 2 2" xfId="4826" xr:uid="{4947B326-E30A-4736-97D9-B3C84DF00548}"/>
    <cellStyle name="Millares 25 2 2 2 3" xfId="7253" xr:uid="{7A88F65A-4CA5-419E-B097-E1281F5D49D0}"/>
    <cellStyle name="Millares 25 2 2 2 4" xfId="10532" xr:uid="{EE9D5CAB-B980-47F1-A583-BC128BF14CFE}"/>
    <cellStyle name="Millares 25 2 2 3" xfId="3658" xr:uid="{F8C6A1F2-FFEB-4DF6-BE6D-2312EB32863F}"/>
    <cellStyle name="Millares 25 2 2 4" xfId="6085" xr:uid="{DD98D195-51F4-41A4-AFE4-3F45E6DC0D08}"/>
    <cellStyle name="Millares 25 2 2 5" xfId="9364" xr:uid="{7F8C193A-A6D9-485A-9EA8-209AA92DDDB4}"/>
    <cellStyle name="Millares 25 2 3" xfId="1908" xr:uid="{B8D2D344-8CF4-4D3A-A8A6-7CA1A774D31B}"/>
    <cellStyle name="Millares 25 2 3 2" xfId="4244" xr:uid="{159A826E-E523-4849-8247-B8CE06254B99}"/>
    <cellStyle name="Millares 25 2 3 3" xfId="6671" xr:uid="{CB57B659-E8A8-4611-8FD7-6F851751FEEB}"/>
    <cellStyle name="Millares 25 2 3 4" xfId="9950" xr:uid="{C662B727-FBAF-4DEF-A551-85228961EE66}"/>
    <cellStyle name="Millares 25 2 4" xfId="3076" xr:uid="{B8F3AF5A-569A-4E5C-86C1-D8D10A29EA0B}"/>
    <cellStyle name="Millares 25 2 5" xfId="5503" xr:uid="{2C80E23F-4CED-4B13-84D3-334C830F914F}"/>
    <cellStyle name="Millares 25 2 6" xfId="8782" xr:uid="{93C17C1A-ABF9-4FFB-981A-9F89E03FF39B}"/>
    <cellStyle name="Millares 25 2 7" xfId="11591" xr:uid="{BEC57E10-770B-4469-AC66-0364BF6D7176}"/>
    <cellStyle name="Millares 25 3" xfId="1035" xr:uid="{5BE8EBBD-32EC-4ECF-9718-8049CC126471}"/>
    <cellStyle name="Millares 25 3 2" xfId="2203" xr:uid="{DC8984A9-715B-49C1-BEFA-1160633A5EAF}"/>
    <cellStyle name="Millares 25 3 2 2" xfId="4539" xr:uid="{D34FE194-9B5F-490C-9D82-B379B386E4B2}"/>
    <cellStyle name="Millares 25 3 2 3" xfId="6966" xr:uid="{EF11356B-58D1-4094-B489-E449A2ABD897}"/>
    <cellStyle name="Millares 25 3 2 4" xfId="10245" xr:uid="{91E130C9-59C9-4E99-8362-EC15466956AB}"/>
    <cellStyle name="Millares 25 3 3" xfId="3371" xr:uid="{6A4D6C49-8694-4F79-91FA-3C9ED5C978FE}"/>
    <cellStyle name="Millares 25 3 4" xfId="5798" xr:uid="{A0965330-238D-4462-A51E-22FADF055D66}"/>
    <cellStyle name="Millares 25 3 5" xfId="9077" xr:uid="{2F91D316-B679-419F-A15F-9B4FE9ADD063}"/>
    <cellStyle name="Millares 25 3 6" xfId="11977" xr:uid="{ADFA5C8C-48DB-4B99-B523-C1D81529085A}"/>
    <cellStyle name="Millares 25 4" xfId="1614" xr:uid="{21820C8B-E238-4672-9B44-A9862345E04A}"/>
    <cellStyle name="Millares 25 4 2" xfId="3950" xr:uid="{E40C8923-6D9E-4BCD-935E-46CAABBE922D}"/>
    <cellStyle name="Millares 25 4 3" xfId="6377" xr:uid="{11C1A3EA-5B38-4401-962B-13E845D9BC51}"/>
    <cellStyle name="Millares 25 4 4" xfId="9656" xr:uid="{5AAEC2FB-C725-4431-A09A-F4BC6A7E5665}"/>
    <cellStyle name="Millares 25 4 5" xfId="12364" xr:uid="{0B29A850-2B68-48CC-B883-73FB8CB73E07}"/>
    <cellStyle name="Millares 25 5" xfId="2782" xr:uid="{70CD5F7C-A367-44EF-B797-8C200B41FE95}"/>
    <cellStyle name="Millares 25 5 2" xfId="11222" xr:uid="{F7D07AB8-4301-4F8F-9FEE-07798CF3AEA8}"/>
    <cellStyle name="Millares 25 6" xfId="5193" xr:uid="{037B40F3-4DCA-442B-A82C-28005CBD465E}"/>
    <cellStyle name="Millares 25 7" xfId="8488" xr:uid="{825C30FE-C07B-488D-8318-CB76DF08C6D5}"/>
    <cellStyle name="Millares 25 8" xfId="10874" xr:uid="{B4D08DF2-EB6F-41CE-8BEF-2AFBAC282AD8}"/>
    <cellStyle name="Millares 26" xfId="370" xr:uid="{66556C82-3B47-44EE-B0FB-A93F5050E9BE}"/>
    <cellStyle name="Millares 26 2" xfId="744" xr:uid="{B10777CE-7E2C-462D-A42F-3D6B8FA9EA19}"/>
    <cellStyle name="Millares 26 2 2" xfId="1326" xr:uid="{3FB15EEE-262B-4862-B678-256D54266333}"/>
    <cellStyle name="Millares 26 2 2 2" xfId="2494" xr:uid="{1D5533D8-83B2-470F-9511-051BA2904F0C}"/>
    <cellStyle name="Millares 26 2 2 2 2" xfId="4830" xr:uid="{C1E0C1CA-ABA4-48E6-8F83-895FD75E8FC3}"/>
    <cellStyle name="Millares 26 2 2 2 3" xfId="7257" xr:uid="{F2CFF521-0539-4660-A06D-136C836685BA}"/>
    <cellStyle name="Millares 26 2 2 2 4" xfId="10536" xr:uid="{3DBFE550-79D2-4D04-BD1C-1765DA900074}"/>
    <cellStyle name="Millares 26 2 2 3" xfId="3662" xr:uid="{8F43C61E-CF47-450D-B86D-17FE0C99B503}"/>
    <cellStyle name="Millares 26 2 2 4" xfId="6089" xr:uid="{0BA90044-C0FA-413A-B191-8D263955F9C4}"/>
    <cellStyle name="Millares 26 2 2 5" xfId="9368" xr:uid="{AF7DD873-84A7-456C-A25A-5368BC310A3E}"/>
    <cellStyle name="Millares 26 2 3" xfId="1912" xr:uid="{EE154769-8444-42EA-9AE5-F92CF1022051}"/>
    <cellStyle name="Millares 26 2 3 2" xfId="4248" xr:uid="{35E3085F-0971-41F0-AB6B-1CA3A40A1622}"/>
    <cellStyle name="Millares 26 2 3 3" xfId="6675" xr:uid="{20274AE5-9704-45BE-8B49-F01038969503}"/>
    <cellStyle name="Millares 26 2 3 4" xfId="9954" xr:uid="{C2A809C2-588B-4581-9EB2-FA98CAAC8FEF}"/>
    <cellStyle name="Millares 26 2 4" xfId="3080" xr:uid="{0EEA97D4-D2D4-449B-8A41-15350576F262}"/>
    <cellStyle name="Millares 26 2 5" xfId="5507" xr:uid="{38012ECE-9B16-48EF-886E-7674AA8A9183}"/>
    <cellStyle name="Millares 26 2 6" xfId="8786" xr:uid="{1698CBFD-BE5D-413D-9DCC-3936F6012F79}"/>
    <cellStyle name="Millares 26 2 7" xfId="11595" xr:uid="{1B43A216-FB67-4646-9317-B7D393C0BF1A}"/>
    <cellStyle name="Millares 26 3" xfId="1039" xr:uid="{0459912F-A3C3-41F8-A5CC-6574F666BA18}"/>
    <cellStyle name="Millares 26 3 2" xfId="2207" xr:uid="{7DD465F2-81FB-4F04-9A95-7B9E1058CAA9}"/>
    <cellStyle name="Millares 26 3 2 2" xfId="4543" xr:uid="{F8057894-AF85-40E6-8AA6-07394E61E14A}"/>
    <cellStyle name="Millares 26 3 2 3" xfId="6970" xr:uid="{DDF49FCF-2CED-4006-B0DD-7B20ABBFC946}"/>
    <cellStyle name="Millares 26 3 2 4" xfId="10249" xr:uid="{C43A9B71-F5E2-4B1D-861A-C6C78B25B1EE}"/>
    <cellStyle name="Millares 26 3 3" xfId="3375" xr:uid="{45895609-FE55-4960-9895-08848E38301C}"/>
    <cellStyle name="Millares 26 3 4" xfId="5802" xr:uid="{243CC803-8E52-4DA7-AF58-FE43DFDB28FD}"/>
    <cellStyle name="Millares 26 3 5" xfId="9081" xr:uid="{29AB048B-9ACD-44F2-BD4C-600F58CF62DB}"/>
    <cellStyle name="Millares 26 3 6" xfId="11981" xr:uid="{C2F3486F-9E80-4093-9C2C-CC90FF01E6E1}"/>
    <cellStyle name="Millares 26 4" xfId="1618" xr:uid="{F0538FFD-4F0D-4092-8DEB-E3FBC21C9FDA}"/>
    <cellStyle name="Millares 26 4 2" xfId="3954" xr:uid="{5132E7D2-0CF0-4FCD-AC2F-13AA86032619}"/>
    <cellStyle name="Millares 26 4 3" xfId="6381" xr:uid="{C3E202E2-9416-4803-BDF7-1E34D3D88191}"/>
    <cellStyle name="Millares 26 4 4" xfId="9660" xr:uid="{2CEE6BAD-7DDF-40EE-B945-9478E4B6AC56}"/>
    <cellStyle name="Millares 26 4 5" xfId="12368" xr:uid="{DBAAECE8-74A0-45A5-ADA9-59ACCFB2FC2C}"/>
    <cellStyle name="Millares 26 5" xfId="2786" xr:uid="{C93BD3D6-E374-420B-B533-7E5B79A4D85C}"/>
    <cellStyle name="Millares 26 5 2" xfId="11226" xr:uid="{99D3AEDC-86DA-4E92-A1AD-8E5849AF07E9}"/>
    <cellStyle name="Millares 26 6" xfId="5197" xr:uid="{288B2933-D22F-412B-A5AF-04F5E0DAD481}"/>
    <cellStyle name="Millares 26 7" xfId="8492" xr:uid="{3BE69399-3212-4528-BE83-93AB203A5491}"/>
    <cellStyle name="Millares 26 8" xfId="10878" xr:uid="{2C0E383C-B11D-4C8B-8C10-4444020B7113}"/>
    <cellStyle name="Millares 27" xfId="392" xr:uid="{1A6ADA3C-CC90-4711-B9CF-B36599D09529}"/>
    <cellStyle name="Millares 27 2" xfId="766" xr:uid="{495C57E5-E309-41DD-918E-D95140103BDD}"/>
    <cellStyle name="Millares 27 2 2" xfId="1348" xr:uid="{0A1CF4EC-56FC-4600-B3F7-89785DD65C5F}"/>
    <cellStyle name="Millares 27 2 2 2" xfId="2516" xr:uid="{FA363D15-EF9E-4CD0-B423-F4E23DD741E9}"/>
    <cellStyle name="Millares 27 2 2 2 2" xfId="4852" xr:uid="{3D64713F-D9BE-483F-9FA3-93F399417853}"/>
    <cellStyle name="Millares 27 2 2 2 3" xfId="7279" xr:uid="{05C5E4B4-7FAE-49A2-A33A-064E7E3D6992}"/>
    <cellStyle name="Millares 27 2 2 2 4" xfId="10558" xr:uid="{54B468B7-742C-44F4-8DF0-A1C9811D7520}"/>
    <cellStyle name="Millares 27 2 2 3" xfId="3684" xr:uid="{B8425F67-3915-4178-8B8A-9D39D7931AE6}"/>
    <cellStyle name="Millares 27 2 2 4" xfId="6111" xr:uid="{3EDBF5DB-FA89-48BB-ADF1-623E63950C87}"/>
    <cellStyle name="Millares 27 2 2 5" xfId="9390" xr:uid="{4754C6DC-092A-4E63-AE4C-72579C44E25B}"/>
    <cellStyle name="Millares 27 2 3" xfId="1934" xr:uid="{FCE127AA-F95A-4F6B-AF28-AC8AD6ED8D46}"/>
    <cellStyle name="Millares 27 2 3 2" xfId="4270" xr:uid="{50E09FEC-2037-4AF7-A0B6-1A573C4B3999}"/>
    <cellStyle name="Millares 27 2 3 3" xfId="6697" xr:uid="{7E082E37-5FF3-410E-AC38-D4203A6FD2D5}"/>
    <cellStyle name="Millares 27 2 3 4" xfId="9976" xr:uid="{354F4281-C9A3-4106-B9C8-74683BB246A5}"/>
    <cellStyle name="Millares 27 2 4" xfId="3102" xr:uid="{34D2B96F-255B-4D68-BB25-C9ADB9A1FE63}"/>
    <cellStyle name="Millares 27 2 5" xfId="5529" xr:uid="{772B9458-EFF8-4FD3-92EE-2F9F2531C940}"/>
    <cellStyle name="Millares 27 2 6" xfId="8808" xr:uid="{8AB0BB06-BEDB-448D-B86B-0C89028AC693}"/>
    <cellStyle name="Millares 27 2 7" xfId="11617" xr:uid="{DD82EE70-7F41-416C-9FEB-E9EE230132DE}"/>
    <cellStyle name="Millares 27 3" xfId="1061" xr:uid="{070621D2-3D10-4451-BA41-57CF294F871C}"/>
    <cellStyle name="Millares 27 3 2" xfId="2229" xr:uid="{EB7488E3-F8A6-4EB3-9156-725FE716D4D9}"/>
    <cellStyle name="Millares 27 3 2 2" xfId="4565" xr:uid="{2917A113-7AE0-486C-A5B1-ABF626A36C75}"/>
    <cellStyle name="Millares 27 3 2 3" xfId="6992" xr:uid="{D418CDF8-659C-488B-9FBC-7F38E1C40F49}"/>
    <cellStyle name="Millares 27 3 2 4" xfId="10271" xr:uid="{6E138707-AB58-463E-ADFA-6EDC0F1B7FC3}"/>
    <cellStyle name="Millares 27 3 3" xfId="3397" xr:uid="{2F5C0C89-8D68-4772-BC7A-AD89A4A0D563}"/>
    <cellStyle name="Millares 27 3 4" xfId="5824" xr:uid="{849F30C0-8122-495B-92FD-AC8C53F8D217}"/>
    <cellStyle name="Millares 27 3 5" xfId="9103" xr:uid="{C780AD40-7482-4572-811B-203528F03E4D}"/>
    <cellStyle name="Millares 27 3 6" xfId="12003" xr:uid="{8CA31C62-4C09-41D4-AAEE-29A93214060B}"/>
    <cellStyle name="Millares 27 4" xfId="1640" xr:uid="{68EFCB76-31C2-4123-866E-E9E34D813FBE}"/>
    <cellStyle name="Millares 27 4 2" xfId="3976" xr:uid="{0CBC4EB2-6FC5-4581-9A00-62FC31ACB041}"/>
    <cellStyle name="Millares 27 4 3" xfId="6403" xr:uid="{3D57C85E-E5ED-41EE-BC22-09506AA11F2C}"/>
    <cellStyle name="Millares 27 4 4" xfId="9682" xr:uid="{2682DFF5-3855-4DA8-98CE-2E0ED8A840B7}"/>
    <cellStyle name="Millares 27 4 5" xfId="12390" xr:uid="{38CF7A26-2673-4EF7-8E2B-A7285B367150}"/>
    <cellStyle name="Millares 27 5" xfId="2808" xr:uid="{5DF54928-2CB3-48DE-8B0E-5B96C62F9A08}"/>
    <cellStyle name="Millares 27 5 2" xfId="11248" xr:uid="{9CAFDEB8-7FA2-4587-8D3C-D8B3A170F983}"/>
    <cellStyle name="Millares 27 6" xfId="5219" xr:uid="{59083599-9954-47B3-8760-CCF744122437}"/>
    <cellStyle name="Millares 27 7" xfId="8514" xr:uid="{77A00296-2C26-4B56-B4CC-A0AE7F245851}"/>
    <cellStyle name="Millares 27 8" xfId="10900" xr:uid="{568539F5-7612-4F3B-B614-21201D241FF0}"/>
    <cellStyle name="Millares 28" xfId="390" xr:uid="{3F16B926-72BB-4C7B-BA8C-CF18E2F53ECD}"/>
    <cellStyle name="Millares 28 2" xfId="764" xr:uid="{41B35EAA-648C-4B57-8A74-F0E2251AF183}"/>
    <cellStyle name="Millares 28 2 2" xfId="1346" xr:uid="{3E741BCF-7801-4424-84F4-CD9A9D96AA99}"/>
    <cellStyle name="Millares 28 2 2 2" xfId="2514" xr:uid="{01E9F449-BFE9-4D03-B75E-997D0439EB8E}"/>
    <cellStyle name="Millares 28 2 2 2 2" xfId="4850" xr:uid="{B7A96C6D-CB25-4F32-96CC-7DCCD2C21059}"/>
    <cellStyle name="Millares 28 2 2 2 3" xfId="7277" xr:uid="{914C2906-C780-45C9-911F-F87F9498CB2D}"/>
    <cellStyle name="Millares 28 2 2 2 4" xfId="10556" xr:uid="{FB2B4DB5-A40E-44DF-A182-2134DC947D48}"/>
    <cellStyle name="Millares 28 2 2 3" xfId="3682" xr:uid="{16E47EF8-238D-42AE-B569-C697A4B42F79}"/>
    <cellStyle name="Millares 28 2 2 4" xfId="6109" xr:uid="{810D8D08-DF37-4D90-AC6B-651F56AE69A2}"/>
    <cellStyle name="Millares 28 2 2 5" xfId="9388" xr:uid="{56F36274-D131-4A83-AFAB-3FF569E11279}"/>
    <cellStyle name="Millares 28 2 3" xfId="1932" xr:uid="{38D040D1-2B60-435E-811B-3F5BC86360E3}"/>
    <cellStyle name="Millares 28 2 3 2" xfId="4268" xr:uid="{892B14C3-6417-4089-A011-A7DB18FF3EAB}"/>
    <cellStyle name="Millares 28 2 3 3" xfId="6695" xr:uid="{1EAB590F-A496-4254-AA37-8D489E3B34E8}"/>
    <cellStyle name="Millares 28 2 3 4" xfId="9974" xr:uid="{A1C36C2F-08CD-4520-9D5D-ADA16781C936}"/>
    <cellStyle name="Millares 28 2 4" xfId="3100" xr:uid="{3731AF90-0793-4703-AB59-73777F97BDEF}"/>
    <cellStyle name="Millares 28 2 5" xfId="5527" xr:uid="{0766410B-BA21-4653-8B97-56A33073F015}"/>
    <cellStyle name="Millares 28 2 6" xfId="8806" xr:uid="{D2EC6247-6263-4B4E-BC3D-8EF7BC1A0B6A}"/>
    <cellStyle name="Millares 28 2 7" xfId="11615" xr:uid="{6AEB4FC3-74BE-450B-AD34-737A6A4DE383}"/>
    <cellStyle name="Millares 28 3" xfId="1059" xr:uid="{A6DC4217-0CB0-4578-8DEC-9CC67FF13DD3}"/>
    <cellStyle name="Millares 28 3 2" xfId="2227" xr:uid="{2CFEEDCB-FE39-40CD-9807-3663076834F1}"/>
    <cellStyle name="Millares 28 3 2 2" xfId="4563" xr:uid="{432898F7-1FE8-495F-A163-28B9472FD3E2}"/>
    <cellStyle name="Millares 28 3 2 3" xfId="6990" xr:uid="{2523AC09-DA32-46BC-96C9-2D74DFB67387}"/>
    <cellStyle name="Millares 28 3 2 4" xfId="10269" xr:uid="{FAE7412A-F986-4A12-ABBB-155769B3A1F2}"/>
    <cellStyle name="Millares 28 3 3" xfId="3395" xr:uid="{8A16987D-2EF0-4585-94E8-0ED72A182928}"/>
    <cellStyle name="Millares 28 3 4" xfId="5822" xr:uid="{F28D1C7D-5C52-4611-9616-8ED378FC2B83}"/>
    <cellStyle name="Millares 28 3 5" xfId="9101" xr:uid="{5A38E3A0-934F-4E84-9C1C-398597F9B960}"/>
    <cellStyle name="Millares 28 3 6" xfId="12001" xr:uid="{FF1FF6F7-97FD-484D-9E47-9689D5B6ADF8}"/>
    <cellStyle name="Millares 28 4" xfId="1638" xr:uid="{3D6A022D-35EC-4034-A379-097FD0DAA385}"/>
    <cellStyle name="Millares 28 4 2" xfId="3974" xr:uid="{DA97828F-FAA3-4D09-95AB-53718A2B66D7}"/>
    <cellStyle name="Millares 28 4 3" xfId="6401" xr:uid="{7B96A14E-3295-4CE7-B94C-BEEFAB1DD619}"/>
    <cellStyle name="Millares 28 4 4" xfId="9680" xr:uid="{D5C76101-2405-4C54-AF29-8CA632A760D0}"/>
    <cellStyle name="Millares 28 4 5" xfId="12388" xr:uid="{75A346D3-5845-49AF-ADB5-CE29BFB523FD}"/>
    <cellStyle name="Millares 28 5" xfId="2806" xr:uid="{36989EC1-AA0B-445A-AF13-0D8DFC2EB677}"/>
    <cellStyle name="Millares 28 5 2" xfId="11246" xr:uid="{0BA8937E-EDD3-4002-8232-D4E3290FC532}"/>
    <cellStyle name="Millares 28 6" xfId="5217" xr:uid="{C071385A-81F0-4025-8E73-AE66406D1EE3}"/>
    <cellStyle name="Millares 28 7" xfId="8512" xr:uid="{0E11ACBD-6766-4FAC-BD83-84DB0AB2D4BD}"/>
    <cellStyle name="Millares 28 8" xfId="10898" xr:uid="{0DD5023C-9385-4FA8-A75B-6721751E2F2C}"/>
    <cellStyle name="Millares 29" xfId="407" xr:uid="{347B15ED-1862-4201-B657-D0A16CD454C3}"/>
    <cellStyle name="Millares 29 2" xfId="781" xr:uid="{80122734-A795-421B-8BFF-5459B8727A23}"/>
    <cellStyle name="Millares 29 2 2" xfId="1363" xr:uid="{7A439199-6EEF-4176-815B-59A0AAA87983}"/>
    <cellStyle name="Millares 29 2 2 2" xfId="2531" xr:uid="{CDF09D3D-B669-4E9E-859E-0DF02DE533E7}"/>
    <cellStyle name="Millares 29 2 2 2 2" xfId="4867" xr:uid="{2FA756D2-C5C4-4921-933B-2768951F6221}"/>
    <cellStyle name="Millares 29 2 2 2 3" xfId="7294" xr:uid="{F5AC29AE-9B9D-4095-981C-E23B6467B3E6}"/>
    <cellStyle name="Millares 29 2 2 2 4" xfId="10573" xr:uid="{CF95E514-8841-4F4D-BD86-FDAFCE2395ED}"/>
    <cellStyle name="Millares 29 2 2 3" xfId="3699" xr:uid="{68FABEAF-9D09-4FE3-9F61-98F7AFE89E45}"/>
    <cellStyle name="Millares 29 2 2 4" xfId="6126" xr:uid="{6DA84D80-7AA4-4C38-BC9B-00322EB32287}"/>
    <cellStyle name="Millares 29 2 2 5" xfId="9405" xr:uid="{BE0E36C8-8B56-47C0-94B1-50424D558D3C}"/>
    <cellStyle name="Millares 29 2 3" xfId="1949" xr:uid="{BF3E1549-A709-4A77-A9F6-8AC760222AFF}"/>
    <cellStyle name="Millares 29 2 3 2" xfId="4285" xr:uid="{58ADF173-32DF-44B7-8CAD-9ACAA228BC74}"/>
    <cellStyle name="Millares 29 2 3 3" xfId="6712" xr:uid="{6C9AE290-FC35-409B-B7EF-58E0DCB665FB}"/>
    <cellStyle name="Millares 29 2 3 4" xfId="9991" xr:uid="{F281E548-39FF-4C28-82BB-635170B7B44B}"/>
    <cellStyle name="Millares 29 2 4" xfId="3117" xr:uid="{4C9DA1CF-FB39-4EDA-B69F-9BD50BC2219B}"/>
    <cellStyle name="Millares 29 2 5" xfId="5544" xr:uid="{80B8EAD0-C7A5-4DFE-BF47-3265E66C5861}"/>
    <cellStyle name="Millares 29 2 6" xfId="8823" xr:uid="{F392E38C-CB50-4BC6-8D29-19C5A7EDB70C}"/>
    <cellStyle name="Millares 29 2 7" xfId="11632" xr:uid="{8B783AD6-CD71-4A17-A12A-BEC017382840}"/>
    <cellStyle name="Millares 29 3" xfId="1076" xr:uid="{39F81FAF-6E07-4389-A9AE-F343021D31B0}"/>
    <cellStyle name="Millares 29 3 2" xfId="2244" xr:uid="{432AAD6F-2C9C-4032-B85E-C4BAECF4E282}"/>
    <cellStyle name="Millares 29 3 2 2" xfId="4580" xr:uid="{6FD9FE52-9769-4350-BE41-DE75C1CF3F10}"/>
    <cellStyle name="Millares 29 3 2 3" xfId="7007" xr:uid="{455031FA-23FF-4AEC-AD84-287512DB5762}"/>
    <cellStyle name="Millares 29 3 2 4" xfId="10286" xr:uid="{2841D398-7AF4-46EB-AC49-1FCD33F4D1FE}"/>
    <cellStyle name="Millares 29 3 3" xfId="3412" xr:uid="{1528ACAE-9316-4A09-A513-A28CE2B5F808}"/>
    <cellStyle name="Millares 29 3 4" xfId="5839" xr:uid="{9B7D0490-4587-4BAE-9540-AEBF70A65F28}"/>
    <cellStyle name="Millares 29 3 5" xfId="9118" xr:uid="{0240BDF9-BA58-453C-8AB1-2B8AAE30B47D}"/>
    <cellStyle name="Millares 29 3 6" xfId="12018" xr:uid="{09E23AE4-0BD5-4F13-8299-92CE39420F5D}"/>
    <cellStyle name="Millares 29 4" xfId="1655" xr:uid="{B0D5AECB-BD3A-4676-8C76-DB6179CA206A}"/>
    <cellStyle name="Millares 29 4 2" xfId="3991" xr:uid="{6B181AA2-CA85-4980-ADB1-861A62DB4E8E}"/>
    <cellStyle name="Millares 29 4 3" xfId="6418" xr:uid="{3C03E419-A95C-48A3-8FC7-48744EAC3592}"/>
    <cellStyle name="Millares 29 4 4" xfId="9697" xr:uid="{30AF4AE0-E1F6-426E-9E90-59432CE3FF8D}"/>
    <cellStyle name="Millares 29 4 5" xfId="12405" xr:uid="{DFEB2191-56AB-4804-9A93-4A5D4371B932}"/>
    <cellStyle name="Millares 29 5" xfId="2823" xr:uid="{BAB864DD-D37D-4AAA-A169-0C506266EA37}"/>
    <cellStyle name="Millares 29 5 2" xfId="11263" xr:uid="{5D4BF7D3-4AC7-4A97-B8E5-8A92CE9BD120}"/>
    <cellStyle name="Millares 29 6" xfId="5234" xr:uid="{AB1414BE-2C8D-4A31-99F4-6AE45C1D6309}"/>
    <cellStyle name="Millares 29 7" xfId="8529" xr:uid="{7352D8ED-9A94-4946-BA1B-569991036F9A}"/>
    <cellStyle name="Millares 29 8" xfId="10915" xr:uid="{C8221C21-C27A-4791-AEF3-E0F87F9B51E2}"/>
    <cellStyle name="Millares 3" xfId="72" xr:uid="{54C754AF-C278-4C53-B8EE-FC70DBC74C55}"/>
    <cellStyle name="Millares 3 2" xfId="73" xr:uid="{31C86E27-DF82-42F9-A459-87FFF741446E}"/>
    <cellStyle name="Millares 3 2 2" xfId="343" xr:uid="{9D1A8CE2-EA31-48E7-B442-07053CC6B636}"/>
    <cellStyle name="Millares 3 2 2 2" xfId="717" xr:uid="{4B8038AA-8CC7-43F5-A75E-5666CD731A29}"/>
    <cellStyle name="Millares 3 2 2 2 2" xfId="1299" xr:uid="{056C7534-4718-4936-972E-7A9A5328AC68}"/>
    <cellStyle name="Millares 3 2 2 2 2 2" xfId="2467" xr:uid="{D800BB97-70D2-4D67-89C4-9BE5F2B58D1B}"/>
    <cellStyle name="Millares 3 2 2 2 2 2 2" xfId="4803" xr:uid="{5C0C7F7D-99BC-421C-A1D9-9E9BD729B622}"/>
    <cellStyle name="Millares 3 2 2 2 2 2 3" xfId="7230" xr:uid="{81C9ED0C-FF24-4169-8165-959A0E81136A}"/>
    <cellStyle name="Millares 3 2 2 2 2 2 4" xfId="10509" xr:uid="{57793A33-FD8D-4CF6-BF1F-7ECCAC58CFF0}"/>
    <cellStyle name="Millares 3 2 2 2 2 3" xfId="3635" xr:uid="{C8873981-F7E9-4DFC-BC9D-2E70A0247AA1}"/>
    <cellStyle name="Millares 3 2 2 2 2 4" xfId="6062" xr:uid="{210CFCBB-BE66-4D2C-9D2C-9E303A7B7713}"/>
    <cellStyle name="Millares 3 2 2 2 2 5" xfId="9341" xr:uid="{F8294AA0-7CB3-4651-A634-6F5AEB003254}"/>
    <cellStyle name="Millares 3 2 2 2 3" xfId="1885" xr:uid="{3B30152D-5E32-4418-BD70-3E878D250599}"/>
    <cellStyle name="Millares 3 2 2 2 3 2" xfId="4221" xr:uid="{6F2D75B5-37AA-4032-AA3D-42647353C89E}"/>
    <cellStyle name="Millares 3 2 2 2 3 3" xfId="6648" xr:uid="{B6F0695B-C607-4648-B10C-93FFE708DBB5}"/>
    <cellStyle name="Millares 3 2 2 2 3 4" xfId="9927" xr:uid="{EFA79A60-4710-42AA-97DF-0C18C7E2384E}"/>
    <cellStyle name="Millares 3 2 2 2 4" xfId="3053" xr:uid="{40834464-5DA7-4504-812E-147B631C3091}"/>
    <cellStyle name="Millares 3 2 2 2 5" xfId="5480" xr:uid="{598A0900-286D-4BFE-B4CF-E2EDA5CE56C3}"/>
    <cellStyle name="Millares 3 2 2 2 6" xfId="8759" xr:uid="{2CD2C250-D596-483B-8EF7-BE2D9A7F0E9D}"/>
    <cellStyle name="Millares 3 2 2 2 7" xfId="11568" xr:uid="{6F16040F-532B-4FFB-BF40-0A590BE6DB8F}"/>
    <cellStyle name="Millares 3 2 2 3" xfId="1012" xr:uid="{DBF7DB9F-5D96-4450-83C1-784BEEAAD2F6}"/>
    <cellStyle name="Millares 3 2 2 3 2" xfId="2180" xr:uid="{31CA51C7-7533-42BC-8778-E4165BB47C31}"/>
    <cellStyle name="Millares 3 2 2 3 2 2" xfId="4516" xr:uid="{F7E6D951-0DA5-48FA-889F-E1B880BA5980}"/>
    <cellStyle name="Millares 3 2 2 3 2 3" xfId="6943" xr:uid="{6D14621D-EE55-47BB-BFDD-41789769AFE8}"/>
    <cellStyle name="Millares 3 2 2 3 2 4" xfId="10222" xr:uid="{4D5D4A78-D9CA-4F6C-BBD7-B4EB107CF48B}"/>
    <cellStyle name="Millares 3 2 2 3 3" xfId="3348" xr:uid="{F8CC1C19-9609-45F2-B9BE-7FBAB1BA842E}"/>
    <cellStyle name="Millares 3 2 2 3 4" xfId="5775" xr:uid="{329E3A88-1B0B-4D8A-A763-05AA5A5C7FD7}"/>
    <cellStyle name="Millares 3 2 2 3 5" xfId="9054" xr:uid="{160D5F6B-0A35-45E0-BD0E-36D112EB1CDB}"/>
    <cellStyle name="Millares 3 2 2 3 6" xfId="11954" xr:uid="{D31FA791-6DA7-4D6D-87A1-9926A70C9550}"/>
    <cellStyle name="Millares 3 2 2 4" xfId="1591" xr:uid="{EB042829-E1C9-49D3-B164-BEEBAD2E7D3E}"/>
    <cellStyle name="Millares 3 2 2 4 2" xfId="3927" xr:uid="{85FCD6FE-BE4E-46A4-9173-49426A318179}"/>
    <cellStyle name="Millares 3 2 2 4 3" xfId="6354" xr:uid="{D835C856-A4F2-443D-ABCA-06681E7384E7}"/>
    <cellStyle name="Millares 3 2 2 4 4" xfId="9633" xr:uid="{7F9F87C1-D63F-44E4-8ADD-D60438A8FB34}"/>
    <cellStyle name="Millares 3 2 2 4 5" xfId="12341" xr:uid="{61C1A9B7-BDBD-4904-8F62-8D557A301D44}"/>
    <cellStyle name="Millares 3 2 2 5" xfId="2759" xr:uid="{0640A0E9-762E-4F33-99E4-028674395662}"/>
    <cellStyle name="Millares 3 2 2 5 2" xfId="11199" xr:uid="{2939F6BF-6834-43D4-B086-55EF5AB6F647}"/>
    <cellStyle name="Millares 3 2 2 6" xfId="5170" xr:uid="{D76C2DEE-90FF-478B-BBD9-9D791CBDFD97}"/>
    <cellStyle name="Millares 3 2 2 7" xfId="8465" xr:uid="{7A06F7F5-7E64-4C84-86A7-6840407F4FD4}"/>
    <cellStyle name="Millares 3 2 2 8" xfId="10851" xr:uid="{78DF1D84-6E90-498A-9CF0-07C413220818}"/>
    <cellStyle name="Millares 3 2 3" xfId="551" xr:uid="{F5D8997D-3270-4D42-A59F-786E9879C802}"/>
    <cellStyle name="Millares 3 2 3 2" xfId="900" xr:uid="{0CC44F86-062E-4866-B224-514E1BD78445}"/>
    <cellStyle name="Millares 3 2 3 2 2" xfId="1482" xr:uid="{BB9F3330-C23C-457B-95D1-4962792BF325}"/>
    <cellStyle name="Millares 3 2 3 2 2 2" xfId="2650" xr:uid="{CE3D56EB-419A-43E8-BABE-E94B92E8B19B}"/>
    <cellStyle name="Millares 3 2 3 2 2 2 2" xfId="4986" xr:uid="{4AF8BB7E-14C5-4A78-A356-5C67C86200AC}"/>
    <cellStyle name="Millares 3 2 3 2 2 2 3" xfId="7413" xr:uid="{513474DF-10C5-4C0E-A126-816C588BFD99}"/>
    <cellStyle name="Millares 3 2 3 2 2 2 4" xfId="10692" xr:uid="{F02801F3-49E0-4751-BC6B-A092D14D9C4B}"/>
    <cellStyle name="Millares 3 2 3 2 2 3" xfId="3818" xr:uid="{B0D907B6-0978-46CD-A761-D59616F6A65E}"/>
    <cellStyle name="Millares 3 2 3 2 2 4" xfId="6245" xr:uid="{3A1D12DB-A935-4B1C-836C-7528AB3D4F68}"/>
    <cellStyle name="Millares 3 2 3 2 2 5" xfId="9524" xr:uid="{88A50D20-187E-4BBE-B28D-8238FEC22DB2}"/>
    <cellStyle name="Millares 3 2 3 2 3" xfId="2068" xr:uid="{E8D5F804-922D-4127-AC6E-9E06B6EEF9A1}"/>
    <cellStyle name="Millares 3 2 3 2 3 2" xfId="4404" xr:uid="{D7C8E39A-0F76-44EF-B99B-7957AD1747D9}"/>
    <cellStyle name="Millares 3 2 3 2 3 3" xfId="6831" xr:uid="{A5910E7E-FB96-479D-B8F6-3D3DB430DE96}"/>
    <cellStyle name="Millares 3 2 3 2 3 4" xfId="10110" xr:uid="{22AA1CF4-20AF-42CB-83EC-9ED2151CA91F}"/>
    <cellStyle name="Millares 3 2 3 2 4" xfId="3236" xr:uid="{D93A401E-87A9-4B83-A98A-88C5B36B7233}"/>
    <cellStyle name="Millares 3 2 3 2 5" xfId="5663" xr:uid="{D0277EEE-478D-4A57-BCFF-A72F1D66A4DC}"/>
    <cellStyle name="Millares 3 2 3 2 6" xfId="8942" xr:uid="{15353EC6-21B9-4DF9-9E82-5445F2F0ABCE}"/>
    <cellStyle name="Millares 3 2 3 2 7" xfId="11776" xr:uid="{142BA2A2-17F5-4558-87C1-7F003EF71BE7}"/>
    <cellStyle name="Millares 3 2 3 3" xfId="1195" xr:uid="{D697858D-C1B7-49DA-898E-5F7B5312A29E}"/>
    <cellStyle name="Millares 3 2 3 3 2" xfId="2363" xr:uid="{6EFE9BC2-1828-46BD-B569-90BE99DC7FBC}"/>
    <cellStyle name="Millares 3 2 3 3 2 2" xfId="4699" xr:uid="{C4407759-6D39-4FF4-BF61-A39FE37BFC1E}"/>
    <cellStyle name="Millares 3 2 3 3 2 3" xfId="7126" xr:uid="{8B00240F-C25B-4E26-BFE9-D9ADFE925417}"/>
    <cellStyle name="Millares 3 2 3 3 2 4" xfId="10405" xr:uid="{5F48FE80-E344-407C-BA05-490C53E17BF5}"/>
    <cellStyle name="Millares 3 2 3 3 3" xfId="3531" xr:uid="{D02151E2-480E-4403-B3B1-4F7ACCE06BA7}"/>
    <cellStyle name="Millares 3 2 3 3 4" xfId="5958" xr:uid="{6234E48C-62DB-4C4A-B2C0-BEC5E614E29D}"/>
    <cellStyle name="Millares 3 2 3 3 5" xfId="9237" xr:uid="{C22DDFDE-99AE-47CD-A1CC-F70B6DB43CA4}"/>
    <cellStyle name="Millares 3 2 3 3 6" xfId="12162" xr:uid="{AB845BD9-5D93-460B-BF78-D1D4CC5BEB0E}"/>
    <cellStyle name="Millares 3 2 3 4" xfId="1774" xr:uid="{ED0F5E36-7E27-48D2-8470-7432EBB89D82}"/>
    <cellStyle name="Millares 3 2 3 4 2" xfId="4110" xr:uid="{B7A0182C-00AB-492C-A410-586DFD98BD5A}"/>
    <cellStyle name="Millares 3 2 3 4 3" xfId="6537" xr:uid="{ED054D80-B488-42FE-880F-74A45CC29A72}"/>
    <cellStyle name="Millares 3 2 3 4 4" xfId="9816" xr:uid="{B9941DA5-6A03-4F76-BE22-88420400EA52}"/>
    <cellStyle name="Millares 3 2 3 4 5" xfId="12549" xr:uid="{BB75E773-49FA-4E18-BE2E-05FC1D4CD888}"/>
    <cellStyle name="Millares 3 2 3 5" xfId="2942" xr:uid="{CFF79704-078D-426D-B64A-1B3BF046BDF8}"/>
    <cellStyle name="Millares 3 2 3 5 2" xfId="11382" xr:uid="{716F86D5-49F3-4D48-A61E-B17C92AE2988}"/>
    <cellStyle name="Millares 3 2 3 6" xfId="5359" xr:uid="{57D3FA66-099F-4EEF-B7A4-765BB8CAA47D}"/>
    <cellStyle name="Millares 3 2 3 7" xfId="8648" xr:uid="{A6B605EE-F802-45E3-8647-5588D1312A79}"/>
    <cellStyle name="Millares 3 2 3 8" xfId="11059" xr:uid="{06E395EC-17F4-4E2F-A2A0-A6B836BBB022}"/>
    <cellStyle name="Millares 3 2 4" xfId="11442" xr:uid="{21729915-744D-47E6-A300-2465E94684BB}"/>
    <cellStyle name="Millares 3 3" xfId="74" xr:uid="{172414F5-0185-4937-9928-20B04306A792}"/>
    <cellStyle name="Millares 3 3 2" xfId="11443" xr:uid="{C69D4322-0E44-4EB3-B6D1-733316BDBB65}"/>
    <cellStyle name="Millares 3 4" xfId="75" xr:uid="{75030DB2-C577-4319-A1C1-392DEB15B4BC}"/>
    <cellStyle name="Millares 3 4 2" xfId="11444" xr:uid="{A7A6966A-F3E5-4122-9FEB-71B095FFBE00}"/>
    <cellStyle name="Millares 3 5" xfId="76" xr:uid="{FF5FE100-C1A3-46E6-92EF-C5478AEEDB69}"/>
    <cellStyle name="Millares 3 5 2" xfId="11445" xr:uid="{3BE35B8A-580C-49F4-8742-7EA6772831C0}"/>
    <cellStyle name="Millares 3 6" xfId="312" xr:uid="{E6E0F731-2817-4942-8E4E-087764FC50BB}"/>
    <cellStyle name="Millares 3 6 2" xfId="686" xr:uid="{3B46D539-33F0-4120-BBDF-6E1B9E4F9B6B}"/>
    <cellStyle name="Millares 3 6 2 2" xfId="1268" xr:uid="{A20EB3B8-92FE-41E7-9DAC-EAF65C8A4F12}"/>
    <cellStyle name="Millares 3 6 2 2 2" xfId="2436" xr:uid="{98C30211-72B6-4E67-AE8E-5B1A40C81141}"/>
    <cellStyle name="Millares 3 6 2 2 2 2" xfId="4772" xr:uid="{4B2A9640-579A-4286-A5CB-C3C15A7CD4C3}"/>
    <cellStyle name="Millares 3 6 2 2 2 3" xfId="7199" xr:uid="{92B240F6-A689-46A2-BB3C-FE3C2405C9ED}"/>
    <cellStyle name="Millares 3 6 2 2 2 4" xfId="10478" xr:uid="{4063EFD4-A1A4-43B5-ABEE-90FEE783362A}"/>
    <cellStyle name="Millares 3 6 2 2 3" xfId="3604" xr:uid="{BCA5096D-796C-43BC-B875-A24CE691A130}"/>
    <cellStyle name="Millares 3 6 2 2 4" xfId="6031" xr:uid="{E719D545-171E-494B-BED7-7AC451019157}"/>
    <cellStyle name="Millares 3 6 2 2 5" xfId="9310" xr:uid="{BE1059E5-7DFF-4BAD-90AC-E3E4297614B8}"/>
    <cellStyle name="Millares 3 6 2 3" xfId="1854" xr:uid="{4C85B6BB-F6EC-433E-8EBD-23B432378502}"/>
    <cellStyle name="Millares 3 6 2 3 2" xfId="4190" xr:uid="{96BA638F-8BAB-4999-8FA3-C9F76CFC8F0D}"/>
    <cellStyle name="Millares 3 6 2 3 3" xfId="6617" xr:uid="{999DDD98-4298-40BE-8D91-21E4A92BD487}"/>
    <cellStyle name="Millares 3 6 2 3 4" xfId="9896" xr:uid="{F37CDB54-8B99-41D3-A0E9-913CE354A6D6}"/>
    <cellStyle name="Millares 3 6 2 4" xfId="3022" xr:uid="{C960902C-4F59-4E1D-AEF1-AB9086E646F7}"/>
    <cellStyle name="Millares 3 6 2 5" xfId="5449" xr:uid="{44DC2BE8-D94C-4FDC-8CF3-45E5AF1B0211}"/>
    <cellStyle name="Millares 3 6 2 6" xfId="8728" xr:uid="{1C3A6441-F289-49FB-A010-EB81F38E3365}"/>
    <cellStyle name="Millares 3 6 2 7" xfId="11537" xr:uid="{B3F26C07-860D-4FF3-B8AA-3BEE9B5A06A6}"/>
    <cellStyle name="Millares 3 6 3" xfId="981" xr:uid="{AB81BAFC-3446-4991-B3FF-E2ECBFA7F17A}"/>
    <cellStyle name="Millares 3 6 3 2" xfId="2149" xr:uid="{5DE375CB-0DEA-4A34-8FCB-D05407881776}"/>
    <cellStyle name="Millares 3 6 3 2 2" xfId="4485" xr:uid="{DB2D9C7D-3A62-4B3F-9A5D-9A6FAC3491E5}"/>
    <cellStyle name="Millares 3 6 3 2 3" xfId="6912" xr:uid="{2334BABA-6F67-4F91-ABC9-9BBE2FFDAAC8}"/>
    <cellStyle name="Millares 3 6 3 2 4" xfId="10191" xr:uid="{CB0117D4-A16B-4BE2-B368-253EC4FA98C0}"/>
    <cellStyle name="Millares 3 6 3 3" xfId="3317" xr:uid="{4451C0B7-F851-4099-9E40-BFFC1E0E6310}"/>
    <cellStyle name="Millares 3 6 3 4" xfId="5744" xr:uid="{DCF67361-4AD5-4D90-886E-4A3EB792A8A8}"/>
    <cellStyle name="Millares 3 6 3 5" xfId="9023" xr:uid="{587AE0E0-BA22-421E-B2A8-4152825F6C01}"/>
    <cellStyle name="Millares 3 6 3 6" xfId="11923" xr:uid="{7D004804-75D0-4893-A074-63B06AD8E584}"/>
    <cellStyle name="Millares 3 6 4" xfId="1560" xr:uid="{0DA3B506-B1B5-4E38-BFEA-534000F30EA8}"/>
    <cellStyle name="Millares 3 6 4 2" xfId="3896" xr:uid="{4B935DA2-0AD1-46D5-B8F2-F7EEF81136EE}"/>
    <cellStyle name="Millares 3 6 4 3" xfId="6323" xr:uid="{83DA892A-FC15-475D-8AD8-668B6FE5DFD9}"/>
    <cellStyle name="Millares 3 6 4 4" xfId="9602" xr:uid="{491944B9-F37B-4747-9FE1-5A04A5B2D21D}"/>
    <cellStyle name="Millares 3 6 4 5" xfId="12310" xr:uid="{F800A925-9D51-40DB-ABB7-47B458BFEA45}"/>
    <cellStyle name="Millares 3 6 5" xfId="2728" xr:uid="{FE880EB2-B60A-4A73-AAC6-8408CA968A53}"/>
    <cellStyle name="Millares 3 6 5 2" xfId="11168" xr:uid="{2DF0926D-820D-435D-BE81-B630BE1F6A88}"/>
    <cellStyle name="Millares 3 6 6" xfId="5139" xr:uid="{A28814D1-5DF7-45DF-AE24-E552E9EE607E}"/>
    <cellStyle name="Millares 3 6 7" xfId="8434" xr:uid="{F556427A-868E-4CA0-8F59-F7D5E8068D07}"/>
    <cellStyle name="Millares 3 6 8" xfId="10820" xr:uid="{3B3F96A5-9C3C-4842-B4E2-4EC4B8A854D5}"/>
    <cellStyle name="Millares 3 7" xfId="520" xr:uid="{FBD25264-648B-4C19-B7A5-2562500485D7}"/>
    <cellStyle name="Millares 3 7 2" xfId="869" xr:uid="{73D5FAAC-13A9-451F-8E05-457DFB553FCB}"/>
    <cellStyle name="Millares 3 7 2 2" xfId="1451" xr:uid="{9D79C598-56A5-46CD-891D-6D2BD5C98D3F}"/>
    <cellStyle name="Millares 3 7 2 2 2" xfId="2619" xr:uid="{1EAEF291-063B-48BF-A6ED-F66974094177}"/>
    <cellStyle name="Millares 3 7 2 2 2 2" xfId="4955" xr:uid="{42ED7E39-1BE5-4342-9AEF-60C3EB03F5D4}"/>
    <cellStyle name="Millares 3 7 2 2 2 3" xfId="7382" xr:uid="{D29DB1DD-F0F5-4D52-B04C-781F06E9D410}"/>
    <cellStyle name="Millares 3 7 2 2 2 4" xfId="10661" xr:uid="{40F18FDF-4EC8-4A46-94AC-47B43CAF58FF}"/>
    <cellStyle name="Millares 3 7 2 2 3" xfId="3787" xr:uid="{6CCC1C49-0459-4AF8-BF7E-2E0E763992DB}"/>
    <cellStyle name="Millares 3 7 2 2 4" xfId="6214" xr:uid="{DC3B4192-A905-42C2-BDEE-D968497FBBB6}"/>
    <cellStyle name="Millares 3 7 2 2 5" xfId="9493" xr:uid="{ED3993DD-47EE-49E4-BA5E-EAB24318B7A0}"/>
    <cellStyle name="Millares 3 7 2 3" xfId="2037" xr:uid="{408E1D94-2DD2-465E-BA2D-89D8F4A2FB53}"/>
    <cellStyle name="Millares 3 7 2 3 2" xfId="4373" xr:uid="{B95B8E89-5714-450B-A567-E1850E07EE39}"/>
    <cellStyle name="Millares 3 7 2 3 3" xfId="6800" xr:uid="{2CD18DFA-EBFA-4179-A3CB-C0E6C95AC55D}"/>
    <cellStyle name="Millares 3 7 2 3 4" xfId="10079" xr:uid="{2599CD8D-D88E-4217-ACE5-8AD299831817}"/>
    <cellStyle name="Millares 3 7 2 4" xfId="3205" xr:uid="{3D2AFA65-4154-4E2D-940F-A1AF590B104E}"/>
    <cellStyle name="Millares 3 7 2 5" xfId="5632" xr:uid="{D35BE08A-8128-42A3-988D-366FFDAADEB0}"/>
    <cellStyle name="Millares 3 7 2 6" xfId="8911" xr:uid="{82748822-538F-411F-86BE-CDCC14621116}"/>
    <cellStyle name="Millares 3 7 2 7" xfId="11745" xr:uid="{58128BEB-8F1C-4FCD-9E93-07E6A728B319}"/>
    <cellStyle name="Millares 3 7 3" xfId="1164" xr:uid="{0B8C38DF-09E1-489E-A0DD-37894E3FB558}"/>
    <cellStyle name="Millares 3 7 3 2" xfId="2332" xr:uid="{91C39E88-0BBE-4BB1-9783-5AD13878CC4C}"/>
    <cellStyle name="Millares 3 7 3 2 2" xfId="4668" xr:uid="{B51ABA78-E09A-4B15-B349-62420A115E73}"/>
    <cellStyle name="Millares 3 7 3 2 3" xfId="7095" xr:uid="{1CC560CC-6035-4A89-8511-F95117980957}"/>
    <cellStyle name="Millares 3 7 3 2 4" xfId="10374" xr:uid="{F5B87CA4-9333-40DC-B6A7-61E1F8BDA328}"/>
    <cellStyle name="Millares 3 7 3 3" xfId="3500" xr:uid="{9D10751E-D5B5-4321-910E-2E31B70A0D23}"/>
    <cellStyle name="Millares 3 7 3 4" xfId="5927" xr:uid="{44A7F7BD-E413-424A-BA5A-F4170B89EA8E}"/>
    <cellStyle name="Millares 3 7 3 5" xfId="9206" xr:uid="{375797AD-2DCA-4A03-AFA6-30B3F6852D30}"/>
    <cellStyle name="Millares 3 7 3 6" xfId="12131" xr:uid="{0D4C715B-CA91-4DBC-B456-53CA89B10435}"/>
    <cellStyle name="Millares 3 7 4" xfId="1743" xr:uid="{2C172D25-691A-4431-ADFB-9CE7C0A0AD26}"/>
    <cellStyle name="Millares 3 7 4 2" xfId="4079" xr:uid="{BD46BBB1-13C4-4C7D-90AD-2B971B16CA6D}"/>
    <cellStyle name="Millares 3 7 4 3" xfId="6506" xr:uid="{A009D285-1CD5-47C4-97F9-C64E9FAA10B8}"/>
    <cellStyle name="Millares 3 7 4 4" xfId="9785" xr:uid="{396DDB57-6E57-4477-BFE4-AFDC0F0A69B9}"/>
    <cellStyle name="Millares 3 7 4 5" xfId="12518" xr:uid="{1B4CD8D5-8C2D-43D9-B212-3255C3A0FEA2}"/>
    <cellStyle name="Millares 3 7 5" xfId="2911" xr:uid="{08A8E385-13A6-4839-8A0C-35D550850C25}"/>
    <cellStyle name="Millares 3 7 5 2" xfId="11351" xr:uid="{A8A2AA64-8EFB-4D0A-9B0B-9A9EE3FEE142}"/>
    <cellStyle name="Millares 3 7 6" xfId="5328" xr:uid="{C9C23B74-C152-4BB5-9A28-35C4E3CC1296}"/>
    <cellStyle name="Millares 3 7 7" xfId="8617" xr:uid="{DCF6BEDB-7CB0-4CB0-95EE-D7540D078360}"/>
    <cellStyle name="Millares 3 7 8" xfId="11028" xr:uid="{CEC5340B-7219-410A-B5FE-990D877E334D}"/>
    <cellStyle name="Millares 3 8" xfId="616" xr:uid="{B743EC9A-E38C-4D93-979E-EFE9624EE9C3}"/>
    <cellStyle name="Millares 3 8 2" xfId="936" xr:uid="{1F1F7563-2815-4D74-9E3C-0266D18757A5}"/>
    <cellStyle name="Millares 3 8 2 2" xfId="1517" xr:uid="{76978012-CF05-42EB-8986-1FA86F305592}"/>
    <cellStyle name="Millares 3 8 2 2 2" xfId="2685" xr:uid="{547FD07B-5E6E-4A7D-ABCD-507B9535BD9D}"/>
    <cellStyle name="Millares 3 8 2 2 2 2" xfId="5021" xr:uid="{3123F336-ED5D-4649-951E-6B6980252A83}"/>
    <cellStyle name="Millares 3 8 2 2 2 3" xfId="7448" xr:uid="{044A2E64-FF92-43F0-9F0E-A03239948A19}"/>
    <cellStyle name="Millares 3 8 2 2 2 4" xfId="10727" xr:uid="{87405492-7700-4990-896F-4F77F32AF2E0}"/>
    <cellStyle name="Millares 3 8 2 2 3" xfId="3853" xr:uid="{4D2A4FCF-4350-4058-8A71-6D7B5968A78D}"/>
    <cellStyle name="Millares 3 8 2 2 4" xfId="6280" xr:uid="{A0A7DC0E-EA5E-4258-B59B-B657CE850208}"/>
    <cellStyle name="Millares 3 8 2 2 5" xfId="9559" xr:uid="{CA148D4B-33A9-4CCB-814D-B15E343345FA}"/>
    <cellStyle name="Millares 3 8 2 3" xfId="2104" xr:uid="{DFC06983-575F-435B-AC04-4515C4A6CDC0}"/>
    <cellStyle name="Millares 3 8 2 3 2" xfId="4440" xr:uid="{F283EF3B-A8E5-406C-9687-87752595F791}"/>
    <cellStyle name="Millares 3 8 2 3 3" xfId="6867" xr:uid="{3EB7EED3-6F81-4394-9991-C72E877201EC}"/>
    <cellStyle name="Millares 3 8 2 3 4" xfId="10146" xr:uid="{C53EF9AB-49F6-4D74-8316-8BB97016644E}"/>
    <cellStyle name="Millares 3 8 2 4" xfId="3272" xr:uid="{5CE7B1A6-55A3-4261-8014-ABC6D3C47525}"/>
    <cellStyle name="Millares 3 8 2 5" xfId="5699" xr:uid="{595C4EF4-71C7-43FA-879D-49DCDCB6CDA6}"/>
    <cellStyle name="Millares 3 8 2 6" xfId="8978" xr:uid="{328D579B-DDE0-4982-9CA3-E4F4411E887F}"/>
    <cellStyle name="Millares 3 8 2 7" xfId="11837" xr:uid="{8B7032C2-BE0F-4E5C-9CFF-0EBB6E818648}"/>
    <cellStyle name="Millares 3 8 3" xfId="1230" xr:uid="{DCE713E6-3482-4FC1-B28E-A80310E43C92}"/>
    <cellStyle name="Millares 3 8 3 2" xfId="2398" xr:uid="{0645E2B9-E91D-446D-9987-786DD00787DE}"/>
    <cellStyle name="Millares 3 8 3 2 2" xfId="4734" xr:uid="{86E9E65C-64CD-4B17-813F-0653EBAA0B27}"/>
    <cellStyle name="Millares 3 8 3 2 3" xfId="7161" xr:uid="{ADDE68CB-A152-441F-A72A-32F72D45E49A}"/>
    <cellStyle name="Millares 3 8 3 2 4" xfId="10440" xr:uid="{F305B2A2-ABBA-4781-B3BF-D1BA3659F4FA}"/>
    <cellStyle name="Millares 3 8 3 3" xfId="3566" xr:uid="{AE81DDCD-D66A-4911-A844-03583A816592}"/>
    <cellStyle name="Millares 3 8 3 4" xfId="5993" xr:uid="{1136D5D2-B3E6-43D7-8F9C-508F7BA9A301}"/>
    <cellStyle name="Millares 3 8 3 5" xfId="9272" xr:uid="{F2927841-F7D1-4F16-AEF1-D45AED207643}"/>
    <cellStyle name="Millares 3 8 3 6" xfId="12223" xr:uid="{AAECEAFD-6215-48AF-8379-B999FFDB0199}"/>
    <cellStyle name="Millares 3 8 4" xfId="1809" xr:uid="{779FA3B2-58F4-4769-8314-6F4E828225FF}"/>
    <cellStyle name="Millares 3 8 4 2" xfId="4145" xr:uid="{CB4EA68B-34D6-41B2-908B-50C3B4357473}"/>
    <cellStyle name="Millares 3 8 4 3" xfId="6572" xr:uid="{6B13F38C-A157-49D8-A442-5DF3326DA03A}"/>
    <cellStyle name="Millares 3 8 4 4" xfId="9851" xr:uid="{CBE17414-5A3F-4EA5-AE1F-760607E2535B}"/>
    <cellStyle name="Millares 3 8 4 5" xfId="12610" xr:uid="{42E09C36-EB95-4851-88EC-0381B00DF7EA}"/>
    <cellStyle name="Millares 3 8 5" xfId="2977" xr:uid="{265ACF55-1F0A-4B51-8358-A524EA53B0DF}"/>
    <cellStyle name="Millares 3 8 5 2" xfId="11417" xr:uid="{59DC80E9-D8B2-4519-BCFA-74F7D559198D}"/>
    <cellStyle name="Millares 3 8 6" xfId="5399" xr:uid="{D0B8EA8F-E653-4E8A-B97C-DB8305A6382B}"/>
    <cellStyle name="Millares 3 8 7" xfId="8683" xr:uid="{825992AC-A4AE-41F1-B713-253BD6B86D1D}"/>
    <cellStyle name="Millares 3 8 8" xfId="11120" xr:uid="{83D46AE2-3353-4135-8B1A-14A3BD9C7D0C}"/>
    <cellStyle name="Millares 3 9" xfId="11441" xr:uid="{6DF11265-6D31-42F1-8D79-AE1F407A61E5}"/>
    <cellStyle name="Millares 30" xfId="400" xr:uid="{EEF2F7F5-6767-4AB8-A532-28CD3E3DE95A}"/>
    <cellStyle name="Millares 30 2" xfId="774" xr:uid="{47CD0CC5-4D36-418F-976C-A8F236E0E89A}"/>
    <cellStyle name="Millares 30 2 2" xfId="1356" xr:uid="{CE5DFE99-7305-4804-AD54-C5425FE3A7DD}"/>
    <cellStyle name="Millares 30 2 2 2" xfId="2524" xr:uid="{8E476613-B603-4676-B7AD-1B9B543A743E}"/>
    <cellStyle name="Millares 30 2 2 2 2" xfId="4860" xr:uid="{3584A717-93D1-432B-A189-C3B410F935FA}"/>
    <cellStyle name="Millares 30 2 2 2 3" xfId="7287" xr:uid="{AB59274B-334E-4F6E-8038-058518EDB992}"/>
    <cellStyle name="Millares 30 2 2 2 4" xfId="10566" xr:uid="{BEA0B345-456E-4F4D-9790-81EA995D2DF5}"/>
    <cellStyle name="Millares 30 2 2 3" xfId="3692" xr:uid="{013B24F0-E873-4557-B7A4-6527CC370028}"/>
    <cellStyle name="Millares 30 2 2 4" xfId="6119" xr:uid="{2DA4C36F-2B76-46DA-87B1-EECC2DC6B412}"/>
    <cellStyle name="Millares 30 2 2 5" xfId="9398" xr:uid="{27571051-5817-4E2B-BAB7-E36B8CEEDEB2}"/>
    <cellStyle name="Millares 30 2 3" xfId="1942" xr:uid="{020116BE-23FD-4F32-B7F5-1261FD7EB8B1}"/>
    <cellStyle name="Millares 30 2 3 2" xfId="4278" xr:uid="{6F7FA35B-2834-4FCB-89C2-0E9E387FFC06}"/>
    <cellStyle name="Millares 30 2 3 3" xfId="6705" xr:uid="{FA2B4741-E7A1-4FC2-88CB-5EB9A015F290}"/>
    <cellStyle name="Millares 30 2 3 4" xfId="9984" xr:uid="{AE7925D9-8740-4DA2-811E-C544DFC7B13F}"/>
    <cellStyle name="Millares 30 2 4" xfId="3110" xr:uid="{1F7B9774-0251-4219-9DB2-318D4DE91580}"/>
    <cellStyle name="Millares 30 2 5" xfId="5537" xr:uid="{25F2ED76-14E3-47D9-9AFF-99A20003DDD3}"/>
    <cellStyle name="Millares 30 2 6" xfId="8816" xr:uid="{175C47B2-FB17-4B99-8EBA-6FE8648F6F3C}"/>
    <cellStyle name="Millares 30 2 7" xfId="11625" xr:uid="{963CC2DB-4D2E-4983-9B56-768748E8BC70}"/>
    <cellStyle name="Millares 30 3" xfId="1069" xr:uid="{95884FEF-D862-4E20-8EC6-263D401E8799}"/>
    <cellStyle name="Millares 30 3 2" xfId="2237" xr:uid="{DCD3653F-7733-4ED9-8B2A-41FC55D9E7D1}"/>
    <cellStyle name="Millares 30 3 2 2" xfId="4573" xr:uid="{1A7161AE-3967-4579-89CB-B12184037177}"/>
    <cellStyle name="Millares 30 3 2 3" xfId="7000" xr:uid="{0206B654-E26D-49BE-B7E1-15D5C792CE8F}"/>
    <cellStyle name="Millares 30 3 2 4" xfId="10279" xr:uid="{95A8248F-09A3-4E66-A126-9917275C3E31}"/>
    <cellStyle name="Millares 30 3 3" xfId="3405" xr:uid="{262A5DBA-489A-415A-BEF4-892786263404}"/>
    <cellStyle name="Millares 30 3 4" xfId="5832" xr:uid="{D1519577-8545-4EAC-BEB0-15FB19F282D8}"/>
    <cellStyle name="Millares 30 3 5" xfId="9111" xr:uid="{1E8D269C-52CB-42C5-961B-34D94A33B5A2}"/>
    <cellStyle name="Millares 30 3 6" xfId="12011" xr:uid="{A58286FB-0EAC-4717-BA9F-114A0D2591E4}"/>
    <cellStyle name="Millares 30 4" xfId="1648" xr:uid="{4B340C67-6708-4C75-AB25-043DA4747FF1}"/>
    <cellStyle name="Millares 30 4 2" xfId="3984" xr:uid="{D397768C-AF64-46F0-A161-5ABAFE908521}"/>
    <cellStyle name="Millares 30 4 3" xfId="6411" xr:uid="{F84FDE81-5DC5-4DB5-B2CA-DA3C0FF2C1F2}"/>
    <cellStyle name="Millares 30 4 4" xfId="9690" xr:uid="{144B9DAF-118A-4EF3-A681-E7BEBC61F475}"/>
    <cellStyle name="Millares 30 4 5" xfId="12398" xr:uid="{B8D7015F-A9B7-45EB-BB1B-8F4542A4D44E}"/>
    <cellStyle name="Millares 30 5" xfId="2816" xr:uid="{DFE98B77-44A7-44D1-AA52-79067B69BFC6}"/>
    <cellStyle name="Millares 30 5 2" xfId="11256" xr:uid="{A12F77DB-EF52-4A0A-B66C-05622B9AB159}"/>
    <cellStyle name="Millares 30 6" xfId="5227" xr:uid="{AE895DFA-2E0E-4D0C-ABDF-191FC280B836}"/>
    <cellStyle name="Millares 30 7" xfId="8522" xr:uid="{3644214C-F612-438C-8D42-10AAE07E2325}"/>
    <cellStyle name="Millares 30 8" xfId="10908" xr:uid="{5CF7AD03-EFDC-4AD2-A2FA-B5BB5040D0F3}"/>
    <cellStyle name="Millares 31" xfId="362" xr:uid="{4CE9BD3A-A099-4110-AF1A-5CB82C57EED5}"/>
    <cellStyle name="Millares 31 2" xfId="736" xr:uid="{C6D13FCD-8EB0-4D2C-9372-7C0227B13C81}"/>
    <cellStyle name="Millares 31 2 2" xfId="1318" xr:uid="{25571E56-63C5-42F2-935F-5AB74C5BD702}"/>
    <cellStyle name="Millares 31 2 2 2" xfId="2486" xr:uid="{14463500-B443-466C-B8C3-CC17DC409DCA}"/>
    <cellStyle name="Millares 31 2 2 2 2" xfId="4822" xr:uid="{2FB47244-B753-4A04-9F2B-5B0799E9F373}"/>
    <cellStyle name="Millares 31 2 2 2 3" xfId="7249" xr:uid="{8AF93FD7-B661-497B-A5B4-7F7F7A0F475D}"/>
    <cellStyle name="Millares 31 2 2 2 4" xfId="10528" xr:uid="{B4A665BB-3CAF-40A0-82E1-A336D252E92E}"/>
    <cellStyle name="Millares 31 2 2 3" xfId="3654" xr:uid="{8B401DA4-5250-4141-B97F-92B15AE17023}"/>
    <cellStyle name="Millares 31 2 2 4" xfId="6081" xr:uid="{C702C194-E4A2-4F1A-B99C-F8DF7FEE9C8B}"/>
    <cellStyle name="Millares 31 2 2 5" xfId="9360" xr:uid="{B0ECC1FC-80A5-4209-AED1-F2A13EDA2F52}"/>
    <cellStyle name="Millares 31 2 3" xfId="1904" xr:uid="{F0B4FFB8-9994-4FEA-86AB-5FDA621E3773}"/>
    <cellStyle name="Millares 31 2 3 2" xfId="4240" xr:uid="{5C46EBA8-4F48-4AE6-A336-27297A1A400F}"/>
    <cellStyle name="Millares 31 2 3 3" xfId="6667" xr:uid="{62972A09-2B74-4772-AF97-CE34134E4E8A}"/>
    <cellStyle name="Millares 31 2 3 4" xfId="9946" xr:uid="{17CB08C7-ECF5-4B08-9AAF-2D39E2D2CFA9}"/>
    <cellStyle name="Millares 31 2 4" xfId="3072" xr:uid="{7F215755-A6D7-4268-A0B8-F171486AD891}"/>
    <cellStyle name="Millares 31 2 5" xfId="5499" xr:uid="{D46E8444-77A2-41DF-8E94-686349E83DDD}"/>
    <cellStyle name="Millares 31 2 6" xfId="8778" xr:uid="{78350F70-8EB3-4C2D-8936-5A117203F094}"/>
    <cellStyle name="Millares 31 2 7" xfId="11587" xr:uid="{16B356EC-0E51-4611-A166-7B1257B584D7}"/>
    <cellStyle name="Millares 31 3" xfId="1031" xr:uid="{B01236BE-5D10-4FD9-B4D2-57B835709ED3}"/>
    <cellStyle name="Millares 31 3 2" xfId="2199" xr:uid="{A3A02970-C0C2-4476-B9D2-E37A9410C1AF}"/>
    <cellStyle name="Millares 31 3 2 2" xfId="4535" xr:uid="{AAE4843C-F45A-401C-B3B7-4A767E2B4459}"/>
    <cellStyle name="Millares 31 3 2 3" xfId="6962" xr:uid="{3721DBBC-74FC-4B20-8E82-7AFB4432AD4A}"/>
    <cellStyle name="Millares 31 3 2 4" xfId="10241" xr:uid="{45D76526-9358-40F1-8EB6-082FA8331390}"/>
    <cellStyle name="Millares 31 3 3" xfId="3367" xr:uid="{A889268A-2613-4DE6-AABB-B8DA2F160B50}"/>
    <cellStyle name="Millares 31 3 4" xfId="5794" xr:uid="{8D6D0D01-E2E3-4BCB-B0AC-941D8D09AD52}"/>
    <cellStyle name="Millares 31 3 5" xfId="9073" xr:uid="{87C5C36D-A33C-49BA-876F-8BF280261BFB}"/>
    <cellStyle name="Millares 31 3 6" xfId="11973" xr:uid="{4464A968-48BB-467F-9327-E7BAD7F25C03}"/>
    <cellStyle name="Millares 31 4" xfId="1610" xr:uid="{F8713E60-4712-4C92-BD08-6642F74A2690}"/>
    <cellStyle name="Millares 31 4 2" xfId="3946" xr:uid="{208337D5-94EE-4135-9DE1-AB4AAA81E6CC}"/>
    <cellStyle name="Millares 31 4 3" xfId="6373" xr:uid="{0B15A279-E1CF-4AF3-AB8A-BDD1089DC305}"/>
    <cellStyle name="Millares 31 4 4" xfId="9652" xr:uid="{03FD6A2A-56BE-4970-96F2-B84D97E4BEBC}"/>
    <cellStyle name="Millares 31 4 5" xfId="12360" xr:uid="{2076872B-F889-4C02-9185-67CA5F58AAEB}"/>
    <cellStyle name="Millares 31 5" xfId="2778" xr:uid="{EBD1B4B2-C273-4CD1-AFD9-19EE3C6AFB68}"/>
    <cellStyle name="Millares 31 5 2" xfId="11218" xr:uid="{71A0CC57-AB11-4BB8-B79C-D9E273001AE6}"/>
    <cellStyle name="Millares 31 6" xfId="5189" xr:uid="{B4E7DBE3-D418-4692-AF6C-5EE51CF0CB18}"/>
    <cellStyle name="Millares 31 7" xfId="8484" xr:uid="{60B2BA1F-5A52-4F1B-8256-4D656740DBBC}"/>
    <cellStyle name="Millares 31 8" xfId="10870" xr:uid="{A18596CB-45FE-4B5D-950D-2CC6C199C022}"/>
    <cellStyle name="Millares 32" xfId="384" xr:uid="{17FBA60E-B29C-470E-9EFB-296DD2A65982}"/>
    <cellStyle name="Millares 32 2" xfId="758" xr:uid="{DD46265D-187D-4FC1-95B2-F9836AE5AC6A}"/>
    <cellStyle name="Millares 32 2 2" xfId="1340" xr:uid="{8ACBD6A8-A712-49CD-99A1-2451932F95B8}"/>
    <cellStyle name="Millares 32 2 2 2" xfId="2508" xr:uid="{34F952A7-5618-4A41-B27E-ECC43C0F682F}"/>
    <cellStyle name="Millares 32 2 2 2 2" xfId="4844" xr:uid="{50CF4E2F-6B45-440B-A330-1D0FBBBA31F1}"/>
    <cellStyle name="Millares 32 2 2 2 3" xfId="7271" xr:uid="{20DD7B41-5124-4EBA-A881-85CD43F45F21}"/>
    <cellStyle name="Millares 32 2 2 2 4" xfId="10550" xr:uid="{09DF3F00-C98B-43F0-A6FF-9D58BCB792BA}"/>
    <cellStyle name="Millares 32 2 2 3" xfId="3676" xr:uid="{B177F35A-0E5D-40CD-8F7C-60CA834A4BFA}"/>
    <cellStyle name="Millares 32 2 2 4" xfId="6103" xr:uid="{EE496F3C-4369-45BD-8743-B44A59881F96}"/>
    <cellStyle name="Millares 32 2 2 5" xfId="9382" xr:uid="{0717F272-0319-4793-98EE-C147B5A85633}"/>
    <cellStyle name="Millares 32 2 3" xfId="1926" xr:uid="{8395EED0-7473-4A4E-BA23-AAC5E5DECF44}"/>
    <cellStyle name="Millares 32 2 3 2" xfId="4262" xr:uid="{9BF8C0F9-8D82-433E-8790-E02E606C481C}"/>
    <cellStyle name="Millares 32 2 3 3" xfId="6689" xr:uid="{B660752E-68F2-4DC6-A3C3-4B94B8ED9E69}"/>
    <cellStyle name="Millares 32 2 3 4" xfId="9968" xr:uid="{EF9FC03C-2600-4901-8F88-3EC724542822}"/>
    <cellStyle name="Millares 32 2 4" xfId="3094" xr:uid="{DE6A8727-798B-40BA-898B-A5B54CB3FA96}"/>
    <cellStyle name="Millares 32 2 5" xfId="5521" xr:uid="{D04E6DCE-9227-4FBF-902E-512E05DA340B}"/>
    <cellStyle name="Millares 32 2 6" xfId="8800" xr:uid="{7FBD2FFF-0562-4BA9-88B9-2220EE49AB93}"/>
    <cellStyle name="Millares 32 2 7" xfId="11609" xr:uid="{9C71B5B3-E5FA-420C-8AF7-E8616C4C266F}"/>
    <cellStyle name="Millares 32 3" xfId="1053" xr:uid="{0E1E8570-49E0-40E0-84DB-66C7E4815803}"/>
    <cellStyle name="Millares 32 3 2" xfId="2221" xr:uid="{5647337C-40EA-4286-BAAE-3FAE99A12056}"/>
    <cellStyle name="Millares 32 3 2 2" xfId="4557" xr:uid="{1E9095B1-8152-4828-B290-614FED28DC1F}"/>
    <cellStyle name="Millares 32 3 2 3" xfId="6984" xr:uid="{578A5483-0CA2-4927-AB30-21B54813E3A9}"/>
    <cellStyle name="Millares 32 3 2 4" xfId="10263" xr:uid="{01DE0724-3363-489E-B9EA-C58D78123BCC}"/>
    <cellStyle name="Millares 32 3 3" xfId="3389" xr:uid="{671B454D-3B61-4801-B603-6FF5EB65583A}"/>
    <cellStyle name="Millares 32 3 4" xfId="5816" xr:uid="{DD558323-2840-40BF-B383-D2EB4936B596}"/>
    <cellStyle name="Millares 32 3 5" xfId="9095" xr:uid="{CB10B456-FC81-4E88-8004-FEF518C9125B}"/>
    <cellStyle name="Millares 32 3 6" xfId="11995" xr:uid="{FAFE0003-14FF-48E9-BF51-509FE5D9BFF3}"/>
    <cellStyle name="Millares 32 4" xfId="1632" xr:uid="{21F9915B-FAAB-43CE-9D74-5DA69AF9E3D7}"/>
    <cellStyle name="Millares 32 4 2" xfId="3968" xr:uid="{EDBE7DC1-CDA0-4A8C-93A5-52BDD8D7BE00}"/>
    <cellStyle name="Millares 32 4 3" xfId="6395" xr:uid="{5AF07783-6C2C-478A-B9C8-FB46F400F530}"/>
    <cellStyle name="Millares 32 4 4" xfId="9674" xr:uid="{8CC7542D-B92C-4601-83BB-E1015C2D3927}"/>
    <cellStyle name="Millares 32 4 5" xfId="12382" xr:uid="{3827B27D-B564-4DF5-9A1E-29295EE1E3AE}"/>
    <cellStyle name="Millares 32 5" xfId="2800" xr:uid="{0528D429-22D4-432D-8CE0-55D216BE7FAC}"/>
    <cellStyle name="Millares 32 5 2" xfId="11240" xr:uid="{DE455548-E9C8-4CCD-A40A-DFEBD9A92B32}"/>
    <cellStyle name="Millares 32 6" xfId="5211" xr:uid="{20439A62-1008-4D89-B4F8-14494F3B29CF}"/>
    <cellStyle name="Millares 32 7" xfId="8506" xr:uid="{0A71598E-11F5-41C2-A84C-07B3C45CEBEA}"/>
    <cellStyle name="Millares 32 8" xfId="10892" xr:uid="{3B8D904C-5E7E-466A-BEFA-90A9C845C1A6}"/>
    <cellStyle name="Millares 33" xfId="418" xr:uid="{D8E08011-D170-4A74-A104-7240338C6996}"/>
    <cellStyle name="Millares 33 2" xfId="792" xr:uid="{F74C2AE6-361B-458A-8629-497B7937353B}"/>
    <cellStyle name="Millares 33 2 2" xfId="1374" xr:uid="{8A626883-6A2B-45F7-8A53-A6B65D67DE2A}"/>
    <cellStyle name="Millares 33 2 2 2" xfId="2542" xr:uid="{85EB824E-2AD0-4B57-8E1C-DFDAF663BD51}"/>
    <cellStyle name="Millares 33 2 2 2 2" xfId="4878" xr:uid="{FE1F7F78-6330-4F91-839C-8D187538B4DC}"/>
    <cellStyle name="Millares 33 2 2 2 3" xfId="7305" xr:uid="{3F0C82F7-4150-46F4-98B0-1F3C87941802}"/>
    <cellStyle name="Millares 33 2 2 2 4" xfId="10584" xr:uid="{4CE04D5F-B4CC-41F7-8EBD-E58271D2B62E}"/>
    <cellStyle name="Millares 33 2 2 3" xfId="3710" xr:uid="{8FC05DFD-BDCC-491D-AEBC-CFD236FB7AC2}"/>
    <cellStyle name="Millares 33 2 2 4" xfId="6137" xr:uid="{A6E672DA-7979-4213-BE9B-3D14559F2D43}"/>
    <cellStyle name="Millares 33 2 2 5" xfId="9416" xr:uid="{A3DF213D-226E-40C9-9CDF-BAA57B6C5A54}"/>
    <cellStyle name="Millares 33 2 3" xfId="1960" xr:uid="{0396EE24-2BC9-4845-B1A2-F8A0F96E667E}"/>
    <cellStyle name="Millares 33 2 3 2" xfId="4296" xr:uid="{B7B5573A-9505-4571-968D-6E36474FC3D0}"/>
    <cellStyle name="Millares 33 2 3 3" xfId="6723" xr:uid="{08DB31BC-8F3E-4E3D-A4FB-C93BF597F5DF}"/>
    <cellStyle name="Millares 33 2 3 4" xfId="10002" xr:uid="{BC39AAF6-C8FB-463C-89E8-4919307ED9E7}"/>
    <cellStyle name="Millares 33 2 4" xfId="3128" xr:uid="{C8ECDEDD-7B32-42AD-890F-0CC0C50ADA64}"/>
    <cellStyle name="Millares 33 2 5" xfId="5555" xr:uid="{B02C329E-6A69-4C79-B652-4A4B49565B01}"/>
    <cellStyle name="Millares 33 2 6" xfId="8834" xr:uid="{BCB410F7-D960-42B3-A016-04A5883B4DF5}"/>
    <cellStyle name="Millares 33 2 7" xfId="11643" xr:uid="{45147E1C-18D6-4092-91F9-B720E40DEF2F}"/>
    <cellStyle name="Millares 33 3" xfId="1087" xr:uid="{DB177AE8-1A75-40BD-A110-D9BA657A24DF}"/>
    <cellStyle name="Millares 33 3 2" xfId="2255" xr:uid="{01B43DA9-F0D3-450E-956B-EF7C8376E300}"/>
    <cellStyle name="Millares 33 3 2 2" xfId="4591" xr:uid="{6293BA52-E66C-4054-A7D9-FA62EFB2E96C}"/>
    <cellStyle name="Millares 33 3 2 3" xfId="7018" xr:uid="{69330E6D-0166-4695-8867-18B9C82AF734}"/>
    <cellStyle name="Millares 33 3 2 4" xfId="10297" xr:uid="{224429A9-7751-4908-A1F0-21FE4512A407}"/>
    <cellStyle name="Millares 33 3 3" xfId="3423" xr:uid="{E816E865-CE31-4074-9FA0-511992B1A322}"/>
    <cellStyle name="Millares 33 3 4" xfId="5850" xr:uid="{80661134-26FA-49DC-B1A0-A5FFE0BFEB93}"/>
    <cellStyle name="Millares 33 3 5" xfId="9129" xr:uid="{1AD2C6FE-98BB-4DBD-950B-2257E74497E1}"/>
    <cellStyle name="Millares 33 3 6" xfId="12029" xr:uid="{16974C56-4843-4195-AECB-BB9FBCF677B6}"/>
    <cellStyle name="Millares 33 4" xfId="1666" xr:uid="{98644951-6929-4A0B-B13F-BAE69B1401AF}"/>
    <cellStyle name="Millares 33 4 2" xfId="4002" xr:uid="{CFE84771-B3F1-4399-B2B2-C1EBB83F263A}"/>
    <cellStyle name="Millares 33 4 3" xfId="6429" xr:uid="{2F25AFC0-37DA-46DF-8DFD-BAB1F9FC22FE}"/>
    <cellStyle name="Millares 33 4 4" xfId="9708" xr:uid="{895FF56B-39A4-43FE-9BD6-C13BB4D24305}"/>
    <cellStyle name="Millares 33 4 5" xfId="12416" xr:uid="{A064E733-F2F6-4527-AB8D-274D888AC91E}"/>
    <cellStyle name="Millares 33 5" xfId="2834" xr:uid="{59D69E8F-0D25-4DD3-8436-ACE81242EC98}"/>
    <cellStyle name="Millares 33 5 2" xfId="11274" xr:uid="{DBE183EB-CEEE-41A7-953F-B5F8974754CE}"/>
    <cellStyle name="Millares 33 6" xfId="5245" xr:uid="{4A2E1763-21CE-48EB-B6EE-1A24BE0B9EA8}"/>
    <cellStyle name="Millares 33 7" xfId="8540" xr:uid="{BE9D8973-925F-4F4E-BC95-260A8EEFA57F}"/>
    <cellStyle name="Millares 33 8" xfId="10926" xr:uid="{BB04B94F-8786-4888-A08E-09649A772089}"/>
    <cellStyle name="Millares 34" xfId="372" xr:uid="{695DE138-3292-4622-927D-D74B9ED39D97}"/>
    <cellStyle name="Millares 34 2" xfId="746" xr:uid="{A9DA4E84-2EA8-41CB-80E9-DBC93FCB1802}"/>
    <cellStyle name="Millares 34 2 2" xfId="1328" xr:uid="{ECC9E9C5-63E6-415D-8D88-2D664AF0018D}"/>
    <cellStyle name="Millares 34 2 2 2" xfId="2496" xr:uid="{DEE6A787-698C-47C4-835C-9B0F085D8951}"/>
    <cellStyle name="Millares 34 2 2 2 2" xfId="4832" xr:uid="{D375773B-E2B0-44A6-ADC5-65E66E3FB1D8}"/>
    <cellStyle name="Millares 34 2 2 2 3" xfId="7259" xr:uid="{6133B233-E0BD-444C-96BE-46D488A818BE}"/>
    <cellStyle name="Millares 34 2 2 2 4" xfId="10538" xr:uid="{6E4C13DC-C6C4-4A72-83DE-1F48F92BAB84}"/>
    <cellStyle name="Millares 34 2 2 3" xfId="3664" xr:uid="{B07C69DD-C669-4C62-9D21-7D48A7A145CF}"/>
    <cellStyle name="Millares 34 2 2 4" xfId="6091" xr:uid="{651D5DE2-E941-4E62-806D-E57D6B6FA6D9}"/>
    <cellStyle name="Millares 34 2 2 5" xfId="9370" xr:uid="{83E35835-DBDC-49A7-938A-EC4C68731C18}"/>
    <cellStyle name="Millares 34 2 3" xfId="1914" xr:uid="{1252747F-600F-4E76-A5AE-FEFD41B6E66E}"/>
    <cellStyle name="Millares 34 2 3 2" xfId="4250" xr:uid="{56D7631D-CA70-4B50-845E-1FF002E12EBE}"/>
    <cellStyle name="Millares 34 2 3 3" xfId="6677" xr:uid="{502B8BEB-4501-498D-AE6F-2B17DB46D5C1}"/>
    <cellStyle name="Millares 34 2 3 4" xfId="9956" xr:uid="{18231432-3AD3-47EF-A187-E4E797A2C683}"/>
    <cellStyle name="Millares 34 2 4" xfId="3082" xr:uid="{2E2EA380-0D30-4D57-9D67-4F74F9EA9A11}"/>
    <cellStyle name="Millares 34 2 5" xfId="5509" xr:uid="{E5B288E2-369F-4FAC-9C30-FDD25B4B735C}"/>
    <cellStyle name="Millares 34 2 6" xfId="8788" xr:uid="{E698B788-7153-4EA4-8FBA-1A73F29FA6E9}"/>
    <cellStyle name="Millares 34 2 7" xfId="11597" xr:uid="{A5D93068-896C-4A2E-BCC5-143BB14B12FA}"/>
    <cellStyle name="Millares 34 3" xfId="1041" xr:uid="{84A94C87-49E4-4106-89EE-8AD215EB6E45}"/>
    <cellStyle name="Millares 34 3 2" xfId="2209" xr:uid="{0412FB77-5A3F-4947-8477-A2ED30609ADA}"/>
    <cellStyle name="Millares 34 3 2 2" xfId="4545" xr:uid="{E4801106-4A3F-4651-ACDB-57DAA579A79B}"/>
    <cellStyle name="Millares 34 3 2 3" xfId="6972" xr:uid="{B4F8C558-85C5-49A6-B54F-20BC8F58D118}"/>
    <cellStyle name="Millares 34 3 2 4" xfId="10251" xr:uid="{7C52A3C6-4C09-46BF-AFDB-B6326FB400BD}"/>
    <cellStyle name="Millares 34 3 3" xfId="3377" xr:uid="{53337D61-5D80-4DE9-A5F4-D0023D1B49C8}"/>
    <cellStyle name="Millares 34 3 4" xfId="5804" xr:uid="{584EE1A8-A4F7-48DD-882B-B26322DDD2B3}"/>
    <cellStyle name="Millares 34 3 5" xfId="9083" xr:uid="{2754902B-8BD0-414D-B76C-3DBDA27BAEEC}"/>
    <cellStyle name="Millares 34 3 6" xfId="11983" xr:uid="{DCF00617-5875-4AA5-811C-8F42237F5A71}"/>
    <cellStyle name="Millares 34 4" xfId="1620" xr:uid="{82570EEB-7C51-410D-8562-6D8D578F0914}"/>
    <cellStyle name="Millares 34 4 2" xfId="3956" xr:uid="{D9B7D9C5-557E-47E0-ADC8-237DDFAF21AA}"/>
    <cellStyle name="Millares 34 4 3" xfId="6383" xr:uid="{B2EA3D46-0295-4569-A05F-7E475084255D}"/>
    <cellStyle name="Millares 34 4 4" xfId="9662" xr:uid="{57DDA4B1-BED3-4F20-BD39-0202598AD0A2}"/>
    <cellStyle name="Millares 34 4 5" xfId="12370" xr:uid="{ABF543B9-E200-48B6-A6C4-4604ABFF8034}"/>
    <cellStyle name="Millares 34 5" xfId="2788" xr:uid="{4ADEB6D5-1E83-4D26-9B44-E2821DB71081}"/>
    <cellStyle name="Millares 34 5 2" xfId="11228" xr:uid="{46947BA6-6681-4686-A3A0-B41C9838AB38}"/>
    <cellStyle name="Millares 34 6" xfId="5199" xr:uid="{60A729DA-A258-4853-ACAE-9015FDD578CD}"/>
    <cellStyle name="Millares 34 7" xfId="8494" xr:uid="{9107BBC8-91DF-4829-A06B-6228784D40C6}"/>
    <cellStyle name="Millares 34 8" xfId="10880" xr:uid="{5B9A6B0E-B889-40DD-89F7-B0B57BCF0A28}"/>
    <cellStyle name="Millares 35" xfId="278" xr:uid="{1AF1D755-6AC2-4D7F-BCF5-0C21D8B4178B}"/>
    <cellStyle name="Millares 35 2" xfId="678" xr:uid="{CC22920E-90C1-46CB-97AE-E36AE69CB669}"/>
    <cellStyle name="Millares 35 2 2" xfId="1261" xr:uid="{243CD238-34A9-49F6-A33D-C2515BAF9374}"/>
    <cellStyle name="Millares 35 2 2 2" xfId="2429" xr:uid="{D97A5190-0F2B-47B5-BF1B-570B2C41FF8C}"/>
    <cellStyle name="Millares 35 2 2 2 2" xfId="4765" xr:uid="{802C7281-0A87-4549-B48F-3A8016837844}"/>
    <cellStyle name="Millares 35 2 2 2 3" xfId="7192" xr:uid="{D9678FFB-6D35-4CD1-B339-2379ACD704B5}"/>
    <cellStyle name="Millares 35 2 2 2 4" xfId="10471" xr:uid="{110985DB-9E44-483D-A4BF-5B5EFA68D37C}"/>
    <cellStyle name="Millares 35 2 2 3" xfId="3597" xr:uid="{8CE52516-29B3-41B1-8FAD-6A3F51C7BEE2}"/>
    <cellStyle name="Millares 35 2 2 4" xfId="6024" xr:uid="{1D18415F-1855-49C3-B1B5-47D24406D299}"/>
    <cellStyle name="Millares 35 2 2 5" xfId="9303" xr:uid="{EAD7AC35-BD49-49AA-BF4A-D082399BF9CC}"/>
    <cellStyle name="Millares 35 2 3" xfId="1846" xr:uid="{91A6B816-78C3-4066-8E6E-9CD1E5262BC6}"/>
    <cellStyle name="Millares 35 2 3 2" xfId="4182" xr:uid="{81CF3356-35B9-4717-8A71-ECA4EB0421A7}"/>
    <cellStyle name="Millares 35 2 3 3" xfId="6609" xr:uid="{A8AD8F25-AEA0-4256-BBAC-2FF2EF4DC29C}"/>
    <cellStyle name="Millares 35 2 3 4" xfId="9888" xr:uid="{F59E4A8D-D326-4A4D-BE29-B9320513AF1E}"/>
    <cellStyle name="Millares 35 2 4" xfId="3014" xr:uid="{97F81B30-11D0-46FF-997A-D329547381DC}"/>
    <cellStyle name="Millares 35 2 5" xfId="5441" xr:uid="{4849B535-62B5-4CCB-A4D4-C14B7D32BD49}"/>
    <cellStyle name="Millares 35 2 6" xfId="8720" xr:uid="{4D79A25F-150A-4C08-A5D4-572EFBAF8C99}"/>
    <cellStyle name="Millares 35 2 7" xfId="11507" xr:uid="{107578CB-78AF-4015-A436-F805286C9188}"/>
    <cellStyle name="Millares 35 3" xfId="974" xr:uid="{7CCD5B2A-D47B-4819-88A5-3A864BB5EE01}"/>
    <cellStyle name="Millares 35 3 2" xfId="2142" xr:uid="{C297F328-E1CA-4456-A7AD-5484E5CD3EF3}"/>
    <cellStyle name="Millares 35 3 2 2" xfId="4478" xr:uid="{6375B0C1-566A-46A4-BC89-1F2032203BEC}"/>
    <cellStyle name="Millares 35 3 2 3" xfId="6905" xr:uid="{B454EAF8-D938-4D0E-AB8A-A2635B7EA9CF}"/>
    <cellStyle name="Millares 35 3 2 4" xfId="10184" xr:uid="{99CF9CB5-95D1-43BD-84C9-0FA7467ABA2F}"/>
    <cellStyle name="Millares 35 3 3" xfId="3310" xr:uid="{D85A1B1F-50BF-46DE-9107-C18198B54175}"/>
    <cellStyle name="Millares 35 3 4" xfId="5737" xr:uid="{147E353B-59C5-4963-88C5-811F0E045615}"/>
    <cellStyle name="Millares 35 3 5" xfId="9016" xr:uid="{6F845C99-F8AD-4AAB-BA11-63E3669E6DC5}"/>
    <cellStyle name="Millares 35 3 6" xfId="11893" xr:uid="{CF119E35-57A9-4E87-8272-F064F8003AC8}"/>
    <cellStyle name="Millares 35 4" xfId="1553" xr:uid="{0FE36C1A-B03A-47A1-AB63-4E35DE14C142}"/>
    <cellStyle name="Millares 35 4 2" xfId="3889" xr:uid="{D58103B9-540D-4A2C-BE55-9A7D21D77C3A}"/>
    <cellStyle name="Millares 35 4 3" xfId="6316" xr:uid="{0CD02C09-CA6E-4A26-96FC-48588500C573}"/>
    <cellStyle name="Millares 35 4 4" xfId="9595" xr:uid="{C0FF7770-565D-4F92-B0C3-910526635C99}"/>
    <cellStyle name="Millares 35 4 5" xfId="12280" xr:uid="{0B0197C7-5036-4B67-B75E-32939579643E}"/>
    <cellStyle name="Millares 35 5" xfId="2721" xr:uid="{3E064F8E-A87F-4220-B86E-9FA5DE9DAF52}"/>
    <cellStyle name="Millares 35 5 2" xfId="11161" xr:uid="{CC08EB06-7BB1-4360-9809-81892DFCA505}"/>
    <cellStyle name="Millares 35 6" xfId="5124" xr:uid="{44D23806-EAD1-4483-AEF4-501AE6A4D626}"/>
    <cellStyle name="Millares 35 7" xfId="8427" xr:uid="{ACEC4048-7E8F-4D2E-A959-CC65464925FD}"/>
    <cellStyle name="Millares 35 8" xfId="10790" xr:uid="{AD7FE330-9743-43B8-B375-2C47ED65F449}"/>
    <cellStyle name="Millares 36" xfId="402" xr:uid="{1421D745-F839-48F7-8E1C-A6EA5DC1A0B8}"/>
    <cellStyle name="Millares 36 2" xfId="776" xr:uid="{1A380C32-A3CD-4F44-8BB7-97F8EF590679}"/>
    <cellStyle name="Millares 36 2 2" xfId="1358" xr:uid="{2A678931-14FF-41F3-9A99-DE4D2D7228B6}"/>
    <cellStyle name="Millares 36 2 2 2" xfId="2526" xr:uid="{6AF644ED-9597-4154-B44D-1C9B87943CED}"/>
    <cellStyle name="Millares 36 2 2 2 2" xfId="4862" xr:uid="{EB905FFC-1EEA-421B-B0E5-16E7BFA0E4F5}"/>
    <cellStyle name="Millares 36 2 2 2 3" xfId="7289" xr:uid="{1C90E6C9-9FF0-4D8B-964B-CA43E32803A5}"/>
    <cellStyle name="Millares 36 2 2 2 4" xfId="10568" xr:uid="{587EC9CA-F19A-4490-9E22-ACBC1BDA77B2}"/>
    <cellStyle name="Millares 36 2 2 3" xfId="3694" xr:uid="{AF15CEE6-612D-4479-88FF-3B7945C9C6FE}"/>
    <cellStyle name="Millares 36 2 2 4" xfId="6121" xr:uid="{46D861E6-5F25-454D-8F07-B661697C3334}"/>
    <cellStyle name="Millares 36 2 2 5" xfId="9400" xr:uid="{1E8D8E88-4A97-49BC-B494-D56481A082F2}"/>
    <cellStyle name="Millares 36 2 3" xfId="1944" xr:uid="{C68D008A-07DC-4B38-A453-DEA9FA63CB73}"/>
    <cellStyle name="Millares 36 2 3 2" xfId="4280" xr:uid="{D6F8F37C-4A50-4F50-A88D-4BE24EC6D9DC}"/>
    <cellStyle name="Millares 36 2 3 3" xfId="6707" xr:uid="{805068E1-E331-4A74-96AB-0DB75CDD5300}"/>
    <cellStyle name="Millares 36 2 3 4" xfId="9986" xr:uid="{51CA8CF3-4855-46E0-9923-0D597CDE00BD}"/>
    <cellStyle name="Millares 36 2 4" xfId="3112" xr:uid="{5DEB0646-B58C-4990-89C3-EB5F264A9EE2}"/>
    <cellStyle name="Millares 36 2 5" xfId="5539" xr:uid="{ABC763D4-5A2B-49D6-9638-E301ED8FCCD1}"/>
    <cellStyle name="Millares 36 2 6" xfId="8818" xr:uid="{5F88267D-6A5B-4A36-AA09-D80A395D8AC4}"/>
    <cellStyle name="Millares 36 2 7" xfId="11627" xr:uid="{7F1B1E01-F3A6-4479-B728-5841BB2DA27F}"/>
    <cellStyle name="Millares 36 3" xfId="1071" xr:uid="{1286CF20-B43C-48E1-85E6-D7030892B2FF}"/>
    <cellStyle name="Millares 36 3 2" xfId="2239" xr:uid="{04F1A611-73CA-4A8C-B906-E8C3A9096E87}"/>
    <cellStyle name="Millares 36 3 2 2" xfId="4575" xr:uid="{BCB09D1B-2508-473F-830C-DD7CF12700BC}"/>
    <cellStyle name="Millares 36 3 2 3" xfId="7002" xr:uid="{AFCBD77C-B9A0-4406-ABEA-A61862A6B454}"/>
    <cellStyle name="Millares 36 3 2 4" xfId="10281" xr:uid="{EAB89DD8-4CED-4F4B-8CD3-8F73820CFD04}"/>
    <cellStyle name="Millares 36 3 3" xfId="3407" xr:uid="{0ADF9A39-E646-48DB-BC5E-8F222B220A89}"/>
    <cellStyle name="Millares 36 3 4" xfId="5834" xr:uid="{BC68380C-D444-420B-9338-EFB527FBD5C7}"/>
    <cellStyle name="Millares 36 3 5" xfId="9113" xr:uid="{1C602906-6AC9-4EC5-8AB6-544DCE952680}"/>
    <cellStyle name="Millares 36 3 6" xfId="12013" xr:uid="{4A116BAA-2C89-475D-99F4-C8275C04FC9E}"/>
    <cellStyle name="Millares 36 4" xfId="1650" xr:uid="{8A376979-F264-41DE-BD90-905BFA9FDDF0}"/>
    <cellStyle name="Millares 36 4 2" xfId="3986" xr:uid="{B68D6B58-433A-4CB0-8636-85B4F8483265}"/>
    <cellStyle name="Millares 36 4 3" xfId="6413" xr:uid="{F49AB913-D181-4201-A733-833FEBDB0097}"/>
    <cellStyle name="Millares 36 4 4" xfId="9692" xr:uid="{7F91FCDA-920A-49E3-A9F3-11F96C0368D2}"/>
    <cellStyle name="Millares 36 4 5" xfId="12400" xr:uid="{715E1325-3B23-4E69-854F-0BA3F084755F}"/>
    <cellStyle name="Millares 36 5" xfId="2818" xr:uid="{DE6180A0-5E48-4597-B745-7EC46ABE4C65}"/>
    <cellStyle name="Millares 36 5 2" xfId="11258" xr:uid="{413D49D1-7D44-419D-8A38-8EDDDA897464}"/>
    <cellStyle name="Millares 36 6" xfId="5229" xr:uid="{D07255C7-AE8C-49D3-9488-B564111963AC}"/>
    <cellStyle name="Millares 36 7" xfId="8524" xr:uid="{16598303-949C-405A-A8B3-31E1EDFB3BB6}"/>
    <cellStyle name="Millares 36 8" xfId="10910" xr:uid="{549AAB9A-15B9-4589-8886-1BF933EE9BF5}"/>
    <cellStyle name="Millares 37" xfId="412" xr:uid="{3F0EC909-F7E3-4082-ADC8-6174A44F81C6}"/>
    <cellStyle name="Millares 37 2" xfId="786" xr:uid="{F85BBEAA-F803-469F-9CD0-BE21B069CB33}"/>
    <cellStyle name="Millares 37 2 2" xfId="1368" xr:uid="{846D4426-7EA5-4011-9C42-8774132B5AB4}"/>
    <cellStyle name="Millares 37 2 2 2" xfId="2536" xr:uid="{989852AE-D9CD-4287-97CA-F7B50A4F47AE}"/>
    <cellStyle name="Millares 37 2 2 2 2" xfId="4872" xr:uid="{E6BB1AF0-F03C-4792-A15B-77EED8E9AB58}"/>
    <cellStyle name="Millares 37 2 2 2 3" xfId="7299" xr:uid="{5B3553BA-FF91-49F2-9B56-8AE350FB4E90}"/>
    <cellStyle name="Millares 37 2 2 2 4" xfId="10578" xr:uid="{14239278-2F75-4337-B4BA-12A896642248}"/>
    <cellStyle name="Millares 37 2 2 3" xfId="3704" xr:uid="{1F8BBB37-8C41-4AD7-A44C-26211F84AD66}"/>
    <cellStyle name="Millares 37 2 2 4" xfId="6131" xr:uid="{C3C513F9-8F76-42F2-98BD-71106FC1E697}"/>
    <cellStyle name="Millares 37 2 2 5" xfId="9410" xr:uid="{D3518A40-387A-4B7C-A60F-4B76B3650731}"/>
    <cellStyle name="Millares 37 2 3" xfId="1954" xr:uid="{9C3AD520-CE71-4118-808F-0F3DAAD2DA79}"/>
    <cellStyle name="Millares 37 2 3 2" xfId="4290" xr:uid="{006E136F-5D0E-40A2-9CDB-55EE267EEA96}"/>
    <cellStyle name="Millares 37 2 3 3" xfId="6717" xr:uid="{81141053-5A84-4C37-9407-8E57694D6C92}"/>
    <cellStyle name="Millares 37 2 3 4" xfId="9996" xr:uid="{BBCF8153-3698-4591-A6DF-6B52045731F1}"/>
    <cellStyle name="Millares 37 2 4" xfId="3122" xr:uid="{BF76E33E-4732-4B96-A71A-F0ACA26A4BDB}"/>
    <cellStyle name="Millares 37 2 5" xfId="5549" xr:uid="{5437A9CC-6EC2-4363-BCCA-1AA66A2EE78B}"/>
    <cellStyle name="Millares 37 2 6" xfId="8828" xr:uid="{BF297F73-F554-49FA-BCB0-77FBA6392B3B}"/>
    <cellStyle name="Millares 37 2 7" xfId="11637" xr:uid="{65A19AC6-A460-4203-8468-5C1470A38650}"/>
    <cellStyle name="Millares 37 3" xfId="1081" xr:uid="{BBCF43E4-01E3-4428-8A12-9CD66DD4D65E}"/>
    <cellStyle name="Millares 37 3 2" xfId="2249" xr:uid="{D15F6A73-BBC0-42A0-99C0-F5D374E95789}"/>
    <cellStyle name="Millares 37 3 2 2" xfId="4585" xr:uid="{11A0D2E8-6924-4D24-8117-B6169C7146A0}"/>
    <cellStyle name="Millares 37 3 2 3" xfId="7012" xr:uid="{A0BD983F-03B6-4938-9299-3A9FCD5A6F4A}"/>
    <cellStyle name="Millares 37 3 2 4" xfId="10291" xr:uid="{2550EC6B-27A5-442A-BF3E-D8F9846733AA}"/>
    <cellStyle name="Millares 37 3 3" xfId="3417" xr:uid="{8039B6E7-EBA6-4F79-9A32-95677318B8B9}"/>
    <cellStyle name="Millares 37 3 4" xfId="5844" xr:uid="{9F71E522-F6EE-438A-AAA0-E5A030D7AB9C}"/>
    <cellStyle name="Millares 37 3 5" xfId="9123" xr:uid="{58A6C068-CAE9-4433-8E09-63AB4B53A902}"/>
    <cellStyle name="Millares 37 3 6" xfId="12023" xr:uid="{0A853F3D-294B-46A1-8E22-6EF9699A443F}"/>
    <cellStyle name="Millares 37 4" xfId="1660" xr:uid="{EB0D1C07-F151-4F2C-ACB2-40D1F2D61D07}"/>
    <cellStyle name="Millares 37 4 2" xfId="3996" xr:uid="{CB7C3A62-2E3B-442A-BD47-5503AECB2C08}"/>
    <cellStyle name="Millares 37 4 3" xfId="6423" xr:uid="{E35EBF3D-FC3B-4AD4-805E-A0588D0606B2}"/>
    <cellStyle name="Millares 37 4 4" xfId="9702" xr:uid="{67594BC5-0561-482C-AFE9-DF82F11B645D}"/>
    <cellStyle name="Millares 37 4 5" xfId="12410" xr:uid="{5459D691-01E4-47F4-8843-82F06F3C73DB}"/>
    <cellStyle name="Millares 37 5" xfId="2828" xr:uid="{DDA6DB0D-ED98-4525-9CA4-DE55F730F6EE}"/>
    <cellStyle name="Millares 37 5 2" xfId="11268" xr:uid="{DDA9083D-A858-490E-BA4E-8C37ACC3CF02}"/>
    <cellStyle name="Millares 37 6" xfId="5239" xr:uid="{389D123D-1178-4030-A6D2-7B95738F0539}"/>
    <cellStyle name="Millares 37 7" xfId="8534" xr:uid="{FAD2A3A1-7292-4866-B5DC-1E4F193752DA}"/>
    <cellStyle name="Millares 37 8" xfId="10920" xr:uid="{833A7112-5CB1-431A-9E88-0310316CD49A}"/>
    <cellStyle name="Millares 38" xfId="395" xr:uid="{8F9ED67F-3D2C-4833-8752-60F718F49BC8}"/>
    <cellStyle name="Millares 38 2" xfId="769" xr:uid="{72E4ABB8-C4A7-4F57-9D46-3C5BCA617A2F}"/>
    <cellStyle name="Millares 38 2 2" xfId="1351" xr:uid="{76613A45-D312-425B-ACEC-B3498F92D5F6}"/>
    <cellStyle name="Millares 38 2 2 2" xfId="2519" xr:uid="{DB5C458B-5039-4068-B50E-ACDF8AB4D1BB}"/>
    <cellStyle name="Millares 38 2 2 2 2" xfId="4855" xr:uid="{1AD59FB4-2916-4EAA-9472-287A22751F2D}"/>
    <cellStyle name="Millares 38 2 2 2 3" xfId="7282" xr:uid="{648FDA53-2552-498D-B220-A5FEB5124A19}"/>
    <cellStyle name="Millares 38 2 2 2 4" xfId="10561" xr:uid="{FF4D4590-636B-4C9E-82F3-11FB2FD1FB73}"/>
    <cellStyle name="Millares 38 2 2 3" xfId="3687" xr:uid="{6558D9CB-F9C5-4199-B3F5-BD57A3805713}"/>
    <cellStyle name="Millares 38 2 2 4" xfId="6114" xr:uid="{A6665933-215C-48E5-8D62-1D2495ABA9F7}"/>
    <cellStyle name="Millares 38 2 2 5" xfId="9393" xr:uid="{A9AAE7FD-0F95-4249-95AA-71582B0668B2}"/>
    <cellStyle name="Millares 38 2 3" xfId="1937" xr:uid="{B418EBFF-9CAB-4090-8519-7BB549E843FA}"/>
    <cellStyle name="Millares 38 2 3 2" xfId="4273" xr:uid="{57F22D9F-C133-4280-A144-CF83EF39290A}"/>
    <cellStyle name="Millares 38 2 3 3" xfId="6700" xr:uid="{E749FE9F-B659-4DAE-8B42-E9172F7491E3}"/>
    <cellStyle name="Millares 38 2 3 4" xfId="9979" xr:uid="{A6B77953-3FCE-47FA-BADD-353387F02DD8}"/>
    <cellStyle name="Millares 38 2 4" xfId="3105" xr:uid="{DE298EBC-6F62-4F97-A289-6971F4A5C6A7}"/>
    <cellStyle name="Millares 38 2 5" xfId="5532" xr:uid="{B0045A84-69AB-42B3-9E74-2CCBF8DFC1BB}"/>
    <cellStyle name="Millares 38 2 6" xfId="8811" xr:uid="{FC00FDF6-4F7E-40DA-BDA6-E7CD4E7FF5D9}"/>
    <cellStyle name="Millares 38 2 7" xfId="11620" xr:uid="{791B5745-7345-4C85-99DF-C0D9E570BC5F}"/>
    <cellStyle name="Millares 38 3" xfId="1064" xr:uid="{A6FD92B7-AE94-453C-98A7-40271B6F4695}"/>
    <cellStyle name="Millares 38 3 2" xfId="2232" xr:uid="{85B53347-E6EC-45CF-9A33-8C32C7AE6398}"/>
    <cellStyle name="Millares 38 3 2 2" xfId="4568" xr:uid="{CEB91686-28D5-479A-B919-F3933AB9169C}"/>
    <cellStyle name="Millares 38 3 2 3" xfId="6995" xr:uid="{6C7B5396-DC1B-4B2E-B64E-D92FA5F78474}"/>
    <cellStyle name="Millares 38 3 2 4" xfId="10274" xr:uid="{C805FFB4-4C0F-4B99-A8C8-2C516EDFF4DD}"/>
    <cellStyle name="Millares 38 3 3" xfId="3400" xr:uid="{C6A92E5D-4136-4C63-941C-B6A1D692E477}"/>
    <cellStyle name="Millares 38 3 4" xfId="5827" xr:uid="{A4246A1E-3C7A-4D47-971E-E2288553F8B3}"/>
    <cellStyle name="Millares 38 3 5" xfId="9106" xr:uid="{68774C0C-FBBA-4AAD-9606-877F8A40785C}"/>
    <cellStyle name="Millares 38 3 6" xfId="12006" xr:uid="{0E02D9F0-27E9-4B8A-BCB0-B757C417DEB4}"/>
    <cellStyle name="Millares 38 4" xfId="1643" xr:uid="{B1F3BC83-6D7E-4730-8399-0D1A7BD7DAB2}"/>
    <cellStyle name="Millares 38 4 2" xfId="3979" xr:uid="{02B8CB02-76B1-46E7-ADB8-6A9921B94DF4}"/>
    <cellStyle name="Millares 38 4 3" xfId="6406" xr:uid="{32A2AA7A-97BC-4222-B7FC-154916247EBD}"/>
    <cellStyle name="Millares 38 4 4" xfId="9685" xr:uid="{750C3DAD-9318-425E-86CC-7CE07408B95D}"/>
    <cellStyle name="Millares 38 4 5" xfId="12393" xr:uid="{2E3746FE-64EB-4196-B45D-A595CF122640}"/>
    <cellStyle name="Millares 38 5" xfId="2811" xr:uid="{72138A62-87C8-4746-8B6B-9C51550BB329}"/>
    <cellStyle name="Millares 38 5 2" xfId="11251" xr:uid="{FA5E80EB-606B-401A-A671-3D7BBA4AFEAF}"/>
    <cellStyle name="Millares 38 6" xfId="5222" xr:uid="{7D99659B-8314-4CB0-A44A-44949B2E633C}"/>
    <cellStyle name="Millares 38 7" xfId="8517" xr:uid="{6B293BD1-6F65-4D50-8CC0-BE5FDC454B05}"/>
    <cellStyle name="Millares 38 8" xfId="10903" xr:uid="{BDF7A766-FB74-4E13-9B30-EEB51F17D947}"/>
    <cellStyle name="Millares 39" xfId="432" xr:uid="{021F1667-726F-49CE-9BAD-3ABD1C27F92B}"/>
    <cellStyle name="Millares 39 2" xfId="806" xr:uid="{6B5E85F1-DDB6-4A1A-B8CD-31DD4FBA549A}"/>
    <cellStyle name="Millares 39 2 2" xfId="1388" xr:uid="{ACCD5EDF-12BF-4583-B811-9A26F8580AA8}"/>
    <cellStyle name="Millares 39 2 2 2" xfId="2556" xr:uid="{DBC44D2F-FB63-475E-A8FC-A01AED29CBD2}"/>
    <cellStyle name="Millares 39 2 2 2 2" xfId="4892" xr:uid="{991A5B27-7A65-4169-B705-F5D1E42D492C}"/>
    <cellStyle name="Millares 39 2 2 2 3" xfId="7319" xr:uid="{CBC9D02C-EC47-4200-9DF6-B14CDD69502B}"/>
    <cellStyle name="Millares 39 2 2 2 4" xfId="10598" xr:uid="{A0202EF6-2CE6-483C-9A2D-FD4FBB88C655}"/>
    <cellStyle name="Millares 39 2 2 3" xfId="3724" xr:uid="{44C50782-D202-486F-8545-2AF9FE2800FD}"/>
    <cellStyle name="Millares 39 2 2 4" xfId="6151" xr:uid="{EA492E10-DEBE-48C2-8D7D-7C467D5F72FF}"/>
    <cellStyle name="Millares 39 2 2 5" xfId="9430" xr:uid="{5D46AEE4-6B7C-46DC-AD8C-9016BB3A29BF}"/>
    <cellStyle name="Millares 39 2 3" xfId="1974" xr:uid="{DB2D0435-F777-4F21-A643-CF92A9A84B70}"/>
    <cellStyle name="Millares 39 2 3 2" xfId="4310" xr:uid="{CF01B765-8958-4E17-A5A9-E2C751B33B8C}"/>
    <cellStyle name="Millares 39 2 3 3" xfId="6737" xr:uid="{32D8600E-D101-4CD9-B8BE-B9FE9C47C77C}"/>
    <cellStyle name="Millares 39 2 3 4" xfId="10016" xr:uid="{E0843D99-2183-4413-B7AD-F352D49A4293}"/>
    <cellStyle name="Millares 39 2 4" xfId="3142" xr:uid="{975328FA-8A99-4F97-BB7D-D6C8FE9FCB33}"/>
    <cellStyle name="Millares 39 2 5" xfId="5569" xr:uid="{5764BBB9-3E07-41BF-ABED-8D4F54AE079C}"/>
    <cellStyle name="Millares 39 2 6" xfId="8848" xr:uid="{F3770613-06B6-4D26-BE19-AF6971F1E4B0}"/>
    <cellStyle name="Millares 39 2 7" xfId="11657" xr:uid="{78A4A661-B4BD-40F5-A63F-EF4DD300D1A6}"/>
    <cellStyle name="Millares 39 3" xfId="1101" xr:uid="{A6802415-06C4-4421-9066-CABBD02DA0C1}"/>
    <cellStyle name="Millares 39 3 2" xfId="2269" xr:uid="{2809CAFB-BEE6-46E5-B1B2-0F83F5701213}"/>
    <cellStyle name="Millares 39 3 2 2" xfId="4605" xr:uid="{18CDD916-73D2-473C-8E1E-D63562715CE4}"/>
    <cellStyle name="Millares 39 3 2 3" xfId="7032" xr:uid="{4FCE8924-8368-4C74-A3A6-ED0E527E8E99}"/>
    <cellStyle name="Millares 39 3 2 4" xfId="10311" xr:uid="{EE1E84F7-E475-4721-8EAC-487ADCF93422}"/>
    <cellStyle name="Millares 39 3 3" xfId="3437" xr:uid="{2CDB00AD-0BEF-40C2-AA6C-8B25B57DAF90}"/>
    <cellStyle name="Millares 39 3 4" xfId="5864" xr:uid="{F7E98403-9B82-43DB-804D-6EAE5980193E}"/>
    <cellStyle name="Millares 39 3 5" xfId="9143" xr:uid="{0A5E8742-584C-4007-83C1-D041AAFA9A4D}"/>
    <cellStyle name="Millares 39 3 6" xfId="12043" xr:uid="{D99F71C9-6736-4067-8EC3-FB8F78EDDD70}"/>
    <cellStyle name="Millares 39 4" xfId="1680" xr:uid="{06A06A3D-892D-4C0C-9428-4343E68597FA}"/>
    <cellStyle name="Millares 39 4 2" xfId="4016" xr:uid="{2EE2F526-9E7C-4AC1-ABC6-0C035A55B13A}"/>
    <cellStyle name="Millares 39 4 3" xfId="6443" xr:uid="{EB0A63A3-D6E7-4037-8824-FA2EFD86C17F}"/>
    <cellStyle name="Millares 39 4 4" xfId="9722" xr:uid="{AD203714-410B-453A-8FA8-9B243F3510D4}"/>
    <cellStyle name="Millares 39 4 5" xfId="12430" xr:uid="{44E6541F-7003-44BE-864F-895F72D0EE9F}"/>
    <cellStyle name="Millares 39 5" xfId="2848" xr:uid="{82563992-23A6-47A5-871E-D1DB6819349E}"/>
    <cellStyle name="Millares 39 5 2" xfId="11288" xr:uid="{6002FD62-CD72-4FF4-917C-FED54376835A}"/>
    <cellStyle name="Millares 39 6" xfId="5259" xr:uid="{675DAA28-78A0-4880-B529-54C80A1801E0}"/>
    <cellStyle name="Millares 39 7" xfId="8554" xr:uid="{BF313696-8101-4C1A-8358-883CA981BA1A}"/>
    <cellStyle name="Millares 39 8" xfId="10940" xr:uid="{D30C15A2-6EAE-446C-93F2-0CD935F3A382}"/>
    <cellStyle name="Millares 4" xfId="77" xr:uid="{BD4673D4-326A-4C38-9096-76D4DDF6909E}"/>
    <cellStyle name="Millares 4 2" xfId="78" xr:uid="{E1E2358E-A083-443F-9C8E-ACDBC54DFBA6}"/>
    <cellStyle name="Millares 4 2 10" xfId="10772" xr:uid="{E4D544B9-75EB-40F8-88E8-D47A16ECE5EE}"/>
    <cellStyle name="Millares 4 2 2" xfId="342" xr:uid="{D0EFCFF2-7F95-41A9-8077-B91E16BF6ADE}"/>
    <cellStyle name="Millares 4 2 2 2" xfId="716" xr:uid="{483442FA-CB40-43CF-94EE-45DC3350316B}"/>
    <cellStyle name="Millares 4 2 2 2 2" xfId="1298" xr:uid="{097E60E3-CEBB-4836-8A3B-2B18643322D6}"/>
    <cellStyle name="Millares 4 2 2 2 2 2" xfId="2466" xr:uid="{FD572A18-D180-42F4-BBE2-6A41F5156586}"/>
    <cellStyle name="Millares 4 2 2 2 2 2 2" xfId="4802" xr:uid="{7248EFAC-6EF0-4D19-AB04-56303F9D5B9B}"/>
    <cellStyle name="Millares 4 2 2 2 2 2 3" xfId="7229" xr:uid="{D5D81A08-9CF6-4FF8-BEF4-ECF3F6BAB25C}"/>
    <cellStyle name="Millares 4 2 2 2 2 2 4" xfId="10508" xr:uid="{B8635F9D-3F93-4BC2-9EE0-3BFF7AB31B8F}"/>
    <cellStyle name="Millares 4 2 2 2 2 3" xfId="3634" xr:uid="{ED44E7C4-E867-4555-A848-E8476252406E}"/>
    <cellStyle name="Millares 4 2 2 2 2 4" xfId="6061" xr:uid="{39755626-3645-4C33-B379-2C282390556F}"/>
    <cellStyle name="Millares 4 2 2 2 2 5" xfId="9340" xr:uid="{3DABBA6C-098E-433C-9FA9-7AFF45C4FFC5}"/>
    <cellStyle name="Millares 4 2 2 2 3" xfId="1884" xr:uid="{8FF17AEF-9534-4804-B26E-B5E547F5B315}"/>
    <cellStyle name="Millares 4 2 2 2 3 2" xfId="4220" xr:uid="{FE6FAA67-5A73-4A8B-9C5A-FC447F47D2E5}"/>
    <cellStyle name="Millares 4 2 2 2 3 3" xfId="6647" xr:uid="{FD549CF5-3958-42CB-BDCC-F24BA1F227F2}"/>
    <cellStyle name="Millares 4 2 2 2 3 4" xfId="9926" xr:uid="{4171AB32-4B9C-4CBE-8ADF-E4C4B8C55B0C}"/>
    <cellStyle name="Millares 4 2 2 2 4" xfId="3052" xr:uid="{3A363690-0315-4172-8513-07F65EEF16B6}"/>
    <cellStyle name="Millares 4 2 2 2 5" xfId="5479" xr:uid="{20D97007-6665-4BE3-9CE0-EA0B79BCA386}"/>
    <cellStyle name="Millares 4 2 2 2 6" xfId="8758" xr:uid="{30BD8557-3AB0-4935-830A-6CCB557FD54C}"/>
    <cellStyle name="Millares 4 2 2 2 7" xfId="11567" xr:uid="{FB6CFD21-6086-4DF1-B81B-0E88E8194617}"/>
    <cellStyle name="Millares 4 2 2 3" xfId="1011" xr:uid="{9E1A36C1-FBF5-4746-A67E-8FFC04BE785D}"/>
    <cellStyle name="Millares 4 2 2 3 2" xfId="2179" xr:uid="{1DA561BC-412E-4EC9-8082-6878AF2C542E}"/>
    <cellStyle name="Millares 4 2 2 3 2 2" xfId="4515" xr:uid="{92D5712B-5963-42AE-BA38-43A30B395763}"/>
    <cellStyle name="Millares 4 2 2 3 2 3" xfId="6942" xr:uid="{C020DE2B-DFFD-494D-AAB9-5860FA3EC638}"/>
    <cellStyle name="Millares 4 2 2 3 2 4" xfId="10221" xr:uid="{05D61EA4-3FF5-4D86-943A-552BBB7A8550}"/>
    <cellStyle name="Millares 4 2 2 3 3" xfId="3347" xr:uid="{325C2D65-E326-40E4-A7EC-A6F332ED97CE}"/>
    <cellStyle name="Millares 4 2 2 3 4" xfId="5774" xr:uid="{25FCB5EC-DA92-434B-BD14-0670BFCBAC0F}"/>
    <cellStyle name="Millares 4 2 2 3 5" xfId="9053" xr:uid="{CD634A7F-BA2E-4FDC-BACD-AB03DF356A25}"/>
    <cellStyle name="Millares 4 2 2 3 6" xfId="11953" xr:uid="{E7565CB1-7A51-448C-BE4E-3FDCA0A8FA92}"/>
    <cellStyle name="Millares 4 2 2 4" xfId="1590" xr:uid="{E889906E-4380-4F9A-9AFE-9913FAE9DE41}"/>
    <cellStyle name="Millares 4 2 2 4 2" xfId="3926" xr:uid="{C7CD6A65-DE2B-4714-9F8B-B34625DCFC86}"/>
    <cellStyle name="Millares 4 2 2 4 3" xfId="6353" xr:uid="{E9909CE0-261B-46F4-9805-4426A0EC0A46}"/>
    <cellStyle name="Millares 4 2 2 4 4" xfId="9632" xr:uid="{403B0A9C-5F4E-45AA-814A-41EB0CA354E9}"/>
    <cellStyle name="Millares 4 2 2 4 5" xfId="12340" xr:uid="{EEDF0C67-5D92-45B4-8A33-BD52E2E7CDB9}"/>
    <cellStyle name="Millares 4 2 2 5" xfId="2758" xr:uid="{4504F09D-74D7-415C-9712-E22F520D42A4}"/>
    <cellStyle name="Millares 4 2 2 5 2" xfId="11198" xr:uid="{38D4F032-FF48-4C38-83DE-1213958FA7E8}"/>
    <cellStyle name="Millares 4 2 2 6" xfId="5169" xr:uid="{3330FDBB-F467-4986-89E0-97E363A1A9AB}"/>
    <cellStyle name="Millares 4 2 2 7" xfId="8464" xr:uid="{7B44ACF8-1BFF-468C-869E-ED651D35A634}"/>
    <cellStyle name="Millares 4 2 2 8" xfId="10850" xr:uid="{5A115BB0-1A7C-42A6-B7CC-46D7C34C1234}"/>
    <cellStyle name="Millares 4 2 3" xfId="550" xr:uid="{1892ACE3-45D2-4261-9756-8747ECB30595}"/>
    <cellStyle name="Millares 4 2 3 2" xfId="899" xr:uid="{4A87D713-E56E-4DF3-8A52-9371D514565E}"/>
    <cellStyle name="Millares 4 2 3 2 2" xfId="1481" xr:uid="{E7D1E6E4-AD41-4FC8-BA08-C7B1A7E27CB2}"/>
    <cellStyle name="Millares 4 2 3 2 2 2" xfId="2649" xr:uid="{D1F6CDB1-21DD-49FC-8E0D-8426FBA485C3}"/>
    <cellStyle name="Millares 4 2 3 2 2 2 2" xfId="4985" xr:uid="{C2CA42E2-7EE2-45E8-950C-739F5C885EE4}"/>
    <cellStyle name="Millares 4 2 3 2 2 2 3" xfId="7412" xr:uid="{3BA37595-1ED5-42B9-8A06-68A3A370702A}"/>
    <cellStyle name="Millares 4 2 3 2 2 2 4" xfId="10691" xr:uid="{2BD23300-FB81-482D-ADD6-3062A4DDA6EC}"/>
    <cellStyle name="Millares 4 2 3 2 2 3" xfId="3817" xr:uid="{9A89DB87-033A-4047-AB7B-1B9FD66DC3B1}"/>
    <cellStyle name="Millares 4 2 3 2 2 4" xfId="6244" xr:uid="{C76374D2-90B4-4385-B121-1E31E843F053}"/>
    <cellStyle name="Millares 4 2 3 2 2 5" xfId="9523" xr:uid="{554D8A39-C18F-4056-BB19-C809A465B688}"/>
    <cellStyle name="Millares 4 2 3 2 3" xfId="2067" xr:uid="{44F75EBE-943B-40DA-B3A8-7657BAE955C5}"/>
    <cellStyle name="Millares 4 2 3 2 3 2" xfId="4403" xr:uid="{27AE7241-9D7F-42A2-8B20-C06D1FA589F5}"/>
    <cellStyle name="Millares 4 2 3 2 3 3" xfId="6830" xr:uid="{13B09F5A-061C-4901-AB5C-E311AF05D396}"/>
    <cellStyle name="Millares 4 2 3 2 3 4" xfId="10109" xr:uid="{962D9AB4-D8EB-4EF6-9FA0-52000EA4E51E}"/>
    <cellStyle name="Millares 4 2 3 2 4" xfId="3235" xr:uid="{846653E6-3DFC-4B53-A869-4BA42D62EA15}"/>
    <cellStyle name="Millares 4 2 3 2 5" xfId="5662" xr:uid="{52F0D0E7-A730-4A63-9C8F-9BAE4714C6A1}"/>
    <cellStyle name="Millares 4 2 3 2 6" xfId="8941" xr:uid="{68F6CF08-361A-4060-8D54-07E08D09FB17}"/>
    <cellStyle name="Millares 4 2 3 2 7" xfId="11775" xr:uid="{9822ED62-4904-43E0-A0B7-9FAF1FA6FBE0}"/>
    <cellStyle name="Millares 4 2 3 3" xfId="1194" xr:uid="{660E1702-110E-4F51-9350-F663F2014488}"/>
    <cellStyle name="Millares 4 2 3 3 2" xfId="2362" xr:uid="{77F1964D-BEF4-4FBE-B661-DBA5470A9DFD}"/>
    <cellStyle name="Millares 4 2 3 3 2 2" xfId="4698" xr:uid="{14F3A6B3-4192-41FA-9768-823F90FAC99E}"/>
    <cellStyle name="Millares 4 2 3 3 2 3" xfId="7125" xr:uid="{CD4F8B89-A760-4FD3-86EC-490524752831}"/>
    <cellStyle name="Millares 4 2 3 3 2 4" xfId="10404" xr:uid="{BB5A739B-7E28-4FD5-9CDF-51C37E5CF559}"/>
    <cellStyle name="Millares 4 2 3 3 3" xfId="3530" xr:uid="{833B03EB-4632-4D60-9756-5631CFCAE310}"/>
    <cellStyle name="Millares 4 2 3 3 4" xfId="5957" xr:uid="{589318A1-B77F-4B32-A768-624F7FDFC741}"/>
    <cellStyle name="Millares 4 2 3 3 5" xfId="9236" xr:uid="{99DC8593-E0B7-412A-9ECC-AA8FCA83D8E0}"/>
    <cellStyle name="Millares 4 2 3 3 6" xfId="12161" xr:uid="{0300063E-EAB3-4048-B0EC-880C54A78029}"/>
    <cellStyle name="Millares 4 2 3 4" xfId="1773" xr:uid="{5AF413AE-2CF9-40C0-A6D8-0D903A9A75EE}"/>
    <cellStyle name="Millares 4 2 3 4 2" xfId="4109" xr:uid="{5561CC2F-DF41-4314-8A6B-069B11BB079E}"/>
    <cellStyle name="Millares 4 2 3 4 3" xfId="6536" xr:uid="{E036D6DD-14D8-41C4-B25D-7F2761372C74}"/>
    <cellStyle name="Millares 4 2 3 4 4" xfId="9815" xr:uid="{BBF72AF9-CBB3-49F7-B57A-7453302A496B}"/>
    <cellStyle name="Millares 4 2 3 4 5" xfId="12548" xr:uid="{55479222-5BC6-47D6-92E7-FED84FA24634}"/>
    <cellStyle name="Millares 4 2 3 5" xfId="2941" xr:uid="{03D90466-8C88-47FC-B787-C21988A251F1}"/>
    <cellStyle name="Millares 4 2 3 5 2" xfId="11381" xr:uid="{2D5D1DD0-F8C4-4D7C-8E06-5B8D1E78D717}"/>
    <cellStyle name="Millares 4 2 3 6" xfId="5358" xr:uid="{019BBFD7-BC98-4B0D-B527-9BD9F6431E20}"/>
    <cellStyle name="Millares 4 2 3 7" xfId="8647" xr:uid="{EE73E46A-3A98-49DD-9DFB-0006C50C7EEE}"/>
    <cellStyle name="Millares 4 2 3 8" xfId="11058" xr:uid="{CED0B725-37A5-40C6-BF54-31C6EFA3C3D8}"/>
    <cellStyle name="Millares 4 2 4" xfId="658" xr:uid="{A6DC21AC-DA46-4549-B808-8AB7FA19AA50}"/>
    <cellStyle name="Millares 4 2 4 2" xfId="1249" xr:uid="{3A946743-8643-485E-862B-D5A67BF0BD02}"/>
    <cellStyle name="Millares 4 2 4 2 2" xfId="2417" xr:uid="{F7B12CEC-321E-4CBA-AC7D-BBFEF652A6DE}"/>
    <cellStyle name="Millares 4 2 4 2 2 2" xfId="4753" xr:uid="{0B3C25AA-B860-4252-884D-C9FFE6D889EF}"/>
    <cellStyle name="Millares 4 2 4 2 2 3" xfId="7180" xr:uid="{F5DBF81C-C750-4622-8D0E-8CC68D75AE5F}"/>
    <cellStyle name="Millares 4 2 4 2 2 4" xfId="10459" xr:uid="{E122F6BE-674A-4D92-9D31-D6F0A43F2DBE}"/>
    <cellStyle name="Millares 4 2 4 2 3" xfId="3585" xr:uid="{69480770-9C95-495B-9BAE-953E32F0AE8F}"/>
    <cellStyle name="Millares 4 2 4 2 4" xfId="6012" xr:uid="{5367E475-5FDE-4EB3-A0F5-845FD48F5B2C}"/>
    <cellStyle name="Millares 4 2 4 2 5" xfId="9291" xr:uid="{309A8E5C-7547-430E-A9C5-42B8D6272D11}"/>
    <cellStyle name="Millares 4 2 4 3" xfId="1828" xr:uid="{18EBC7C9-899E-454F-9705-4C41874A41EB}"/>
    <cellStyle name="Millares 4 2 4 3 2" xfId="4164" xr:uid="{82976BC1-CC95-4F0E-9FC9-EB2BFEA71183}"/>
    <cellStyle name="Millares 4 2 4 3 3" xfId="6591" xr:uid="{D00BDBD3-85C5-439E-A51F-08E838909CCF}"/>
    <cellStyle name="Millares 4 2 4 3 4" xfId="9870" xr:uid="{7CB1BEC1-303F-4473-86C9-92D5FC50B27B}"/>
    <cellStyle name="Millares 4 2 4 4" xfId="2996" xr:uid="{9F54C02C-F94B-4326-9043-B7493CA9C87B}"/>
    <cellStyle name="Millares 4 2 4 5" xfId="5423" xr:uid="{008BB716-F5AF-4938-AADE-9222EBCF82FB}"/>
    <cellStyle name="Millares 4 2 4 6" xfId="8702" xr:uid="{16CA875D-F175-41E5-AF37-078466929066}"/>
    <cellStyle name="Millares 4 2 4 7" xfId="11447" xr:uid="{7CC2D068-D654-4475-91FB-A9D9A7A0D63E}"/>
    <cellStyle name="Millares 4 2 5" xfId="966" xr:uid="{4F1AEE50-E27C-4F3E-BC33-94C495ED69FE}"/>
    <cellStyle name="Millares 4 2 5 2" xfId="2134" xr:uid="{790DEAA1-CDCE-43A1-BEEC-0EDCF5BC5BE5}"/>
    <cellStyle name="Millares 4 2 5 2 2" xfId="4470" xr:uid="{0415AF40-21CE-4237-AAE7-E9AD5D3AA8A9}"/>
    <cellStyle name="Millares 4 2 5 2 3" xfId="6897" xr:uid="{4A6692CC-29BA-440F-8A39-2A35DCDBA705}"/>
    <cellStyle name="Millares 4 2 5 2 4" xfId="10176" xr:uid="{A60286D5-FE08-4D13-B989-84C411546A1F}"/>
    <cellStyle name="Millares 4 2 5 3" xfId="3302" xr:uid="{F543ECA5-1D86-467B-8333-C0F4570F8D55}"/>
    <cellStyle name="Millares 4 2 5 4" xfId="5729" xr:uid="{8A8E1B96-58D8-45C3-ADC0-0DB934C7941A}"/>
    <cellStyle name="Millares 4 2 5 5" xfId="9008" xr:uid="{ABDADE63-FEDD-4BA2-AE74-AF2AEC075222}"/>
    <cellStyle name="Millares 4 2 6" xfId="1545" xr:uid="{8F2E6A58-3A14-4429-8826-F7DAD10279B7}"/>
    <cellStyle name="Millares 4 2 6 2" xfId="3881" xr:uid="{5BE2A515-9E78-4CD1-956A-ABA374E455F2}"/>
    <cellStyle name="Millares 4 2 6 3" xfId="6308" xr:uid="{F5C437A6-8380-4B4A-8C6F-667E35403856}"/>
    <cellStyle name="Millares 4 2 6 4" xfId="9587" xr:uid="{03EE9306-D816-45A2-8430-BBB1C57F79B6}"/>
    <cellStyle name="Millares 4 2 7" xfId="2713" xr:uid="{975CD8BC-3A4D-460E-A9CF-0F26B938AE94}"/>
    <cellStyle name="Millares 4 2 8" xfId="5065" xr:uid="{EDE7A828-6446-4DB4-8C0C-A1B46017FD5D}"/>
    <cellStyle name="Millares 4 2 9" xfId="8411" xr:uid="{19731561-E9B4-4E3E-878C-0B6E3B550EA5}"/>
    <cellStyle name="Millares 4 3" xfId="226" xr:uid="{30825919-1599-4212-8EA9-7FCD3BFEECD0}"/>
    <cellStyle name="Millares 4 3 2" xfId="672" xr:uid="{CF51A6D1-267B-42C8-B74A-F13B7ABBF776}"/>
    <cellStyle name="Millares 4 3 2 2" xfId="1257" xr:uid="{EEA7311A-1E00-4386-85B5-C327619D8941}"/>
    <cellStyle name="Millares 4 3 2 2 2" xfId="2425" xr:uid="{35964D76-EB7E-4282-A271-C940C5067CB2}"/>
    <cellStyle name="Millares 4 3 2 2 2 2" xfId="4761" xr:uid="{51078D90-2C47-4BFA-9045-2EE121D07DBE}"/>
    <cellStyle name="Millares 4 3 2 2 2 3" xfId="7188" xr:uid="{B16865C1-171D-4EC1-8D61-60BD61EC8FFF}"/>
    <cellStyle name="Millares 4 3 2 2 2 4" xfId="10467" xr:uid="{03622166-7485-4B7D-9B80-1B591A251089}"/>
    <cellStyle name="Millares 4 3 2 2 3" xfId="3593" xr:uid="{3D5A0394-D339-438E-ADEF-04788ABA9D9C}"/>
    <cellStyle name="Millares 4 3 2 2 4" xfId="6020" xr:uid="{9C834D7C-B6E0-43C0-A35B-A75A3B9F6D69}"/>
    <cellStyle name="Millares 4 3 2 2 5" xfId="9299" xr:uid="{425D3458-AA3B-466E-9D79-946D1B73DB14}"/>
    <cellStyle name="Millares 4 3 2 3" xfId="1841" xr:uid="{F2FBFBD3-D9AB-48A5-9F9F-E2EDAD1ADC3E}"/>
    <cellStyle name="Millares 4 3 2 3 2" xfId="4177" xr:uid="{23836DD3-196B-4E4F-A29B-D7D22908B2DB}"/>
    <cellStyle name="Millares 4 3 2 3 3" xfId="6604" xr:uid="{FB0096AD-CAF6-4296-A8DA-CDA45BE0DFCB}"/>
    <cellStyle name="Millares 4 3 2 3 4" xfId="9883" xr:uid="{15F0AEE8-90EB-4FFF-9B22-437CCC74D65D}"/>
    <cellStyle name="Millares 4 3 2 4" xfId="3009" xr:uid="{4FED938C-4EF1-4D37-912C-03098BB3C43F}"/>
    <cellStyle name="Millares 4 3 2 5" xfId="5436" xr:uid="{0CA9A0E9-D09E-419D-8058-D69D9CCD8391}"/>
    <cellStyle name="Millares 4 3 2 6" xfId="8715" xr:uid="{A856B831-FA21-4ABF-AD15-2104978D96C9}"/>
    <cellStyle name="Millares 4 3 2 7" xfId="11501" xr:uid="{735966C0-1230-43A1-98C2-05EE2227517D}"/>
    <cellStyle name="Millares 4 3 3" xfId="971" xr:uid="{4ED7A641-706B-419D-ABF4-79951FF8A8F3}"/>
    <cellStyle name="Millares 4 3 3 2" xfId="2139" xr:uid="{D315B654-69CD-42B7-9086-AD52DB90908C}"/>
    <cellStyle name="Millares 4 3 3 2 2" xfId="4475" xr:uid="{BEC6E7C1-F0A3-44CF-992B-84DCC5C5118B}"/>
    <cellStyle name="Millares 4 3 3 2 3" xfId="6902" xr:uid="{1970D56F-F54F-4982-8282-0444A0701745}"/>
    <cellStyle name="Millares 4 3 3 2 4" xfId="10181" xr:uid="{61EB59F1-EC9A-403E-B268-6D051A73FD10}"/>
    <cellStyle name="Millares 4 3 3 3" xfId="3307" xr:uid="{32842DD6-0E83-4022-B14A-C5FFB31606DA}"/>
    <cellStyle name="Millares 4 3 3 4" xfId="5734" xr:uid="{B6EA6197-5BB4-481F-BC4A-DEC4F802C3B2}"/>
    <cellStyle name="Millares 4 3 3 5" xfId="9013" xr:uid="{AA3AB522-B8FD-4834-B509-A0CF41E7D3D8}"/>
    <cellStyle name="Millares 4 3 4" xfId="1550" xr:uid="{E08B215C-755D-41D8-A44D-B485F3F3B280}"/>
    <cellStyle name="Millares 4 3 4 2" xfId="3886" xr:uid="{4368BC03-B95E-44F2-B594-5CBDE372FD12}"/>
    <cellStyle name="Millares 4 3 4 3" xfId="6313" xr:uid="{A3F8955A-6809-4E28-A186-BED3FECA98F0}"/>
    <cellStyle name="Millares 4 3 4 4" xfId="9592" xr:uid="{8F3ECFED-A127-4E56-AC14-6D6B4EFA4716}"/>
    <cellStyle name="Millares 4 3 5" xfId="2718" xr:uid="{EBB6A64E-C693-472D-A04B-AFEE276BB1F2}"/>
    <cellStyle name="Millares 4 3 6" xfId="5106" xr:uid="{8E14CBF4-96CC-4465-B3BF-AE59927023E8}"/>
    <cellStyle name="Millares 4 3 7" xfId="8422" xr:uid="{CB38E753-20B4-49A3-8C9E-AF4EA517FBD3}"/>
    <cellStyle name="Millares 4 3 8" xfId="10783" xr:uid="{6BB02131-9C3D-46BB-B885-2B9311A41EC1}"/>
    <cellStyle name="Millares 4 4" xfId="311" xr:uid="{005B15C9-903E-44B6-B8FE-30D10FE5CA1A}"/>
    <cellStyle name="Millares 4 4 2" xfId="685" xr:uid="{6C869B55-7443-435D-9095-1DA5F871E6B6}"/>
    <cellStyle name="Millares 4 4 2 2" xfId="1267" xr:uid="{69FD861A-93E1-459A-BFAC-A3D917BB3FA5}"/>
    <cellStyle name="Millares 4 4 2 2 2" xfId="2435" xr:uid="{481E0E2D-83A4-422E-8CA8-A767E11D83ED}"/>
    <cellStyle name="Millares 4 4 2 2 2 2" xfId="4771" xr:uid="{4D5A7FAD-5A6B-4899-85CF-52C781CFFA88}"/>
    <cellStyle name="Millares 4 4 2 2 2 3" xfId="7198" xr:uid="{A7581CEE-6FB2-490C-A92C-880955F13505}"/>
    <cellStyle name="Millares 4 4 2 2 2 4" xfId="10477" xr:uid="{825668F6-2C2D-4222-A300-0B6B92E3267E}"/>
    <cellStyle name="Millares 4 4 2 2 3" xfId="3603" xr:uid="{950381A8-3AC4-4838-A0F7-8FFDD08D8D7B}"/>
    <cellStyle name="Millares 4 4 2 2 4" xfId="6030" xr:uid="{666D84F2-DA26-425F-9514-F16C17BD1C33}"/>
    <cellStyle name="Millares 4 4 2 2 5" xfId="9309" xr:uid="{BB35C306-7CBF-43D1-A931-93D47C87E25C}"/>
    <cellStyle name="Millares 4 4 2 3" xfId="1853" xr:uid="{3635C690-6784-47F4-96EB-5FB7C15D1DCA}"/>
    <cellStyle name="Millares 4 4 2 3 2" xfId="4189" xr:uid="{BE8A8DD8-02A7-470A-9C90-B3DC582757C7}"/>
    <cellStyle name="Millares 4 4 2 3 3" xfId="6616" xr:uid="{EBA08DD5-D5BD-429E-8077-E40563B2C3C3}"/>
    <cellStyle name="Millares 4 4 2 3 4" xfId="9895" xr:uid="{BBF16314-E1A0-42FC-A335-F0C7D92A585C}"/>
    <cellStyle name="Millares 4 4 2 4" xfId="3021" xr:uid="{01CF66A3-AABC-4818-B599-E9C5AFB10A0A}"/>
    <cellStyle name="Millares 4 4 2 5" xfId="5448" xr:uid="{69ACC1BB-347A-487D-9B0A-426F7172CBE3}"/>
    <cellStyle name="Millares 4 4 2 6" xfId="8727" xr:uid="{6F90843C-E20E-49DA-A3FB-B3080AB64125}"/>
    <cellStyle name="Millares 4 4 2 7" xfId="11536" xr:uid="{E49BDF91-1092-457E-B36C-C17D10EE4245}"/>
    <cellStyle name="Millares 4 4 3" xfId="980" xr:uid="{C5EB2C4D-1800-4394-82C8-676F018E4084}"/>
    <cellStyle name="Millares 4 4 3 2" xfId="2148" xr:uid="{BE10B115-F4D5-49B2-AF66-45716469C5B5}"/>
    <cellStyle name="Millares 4 4 3 2 2" xfId="4484" xr:uid="{28782DB4-28C7-40DA-A061-65C1D747CB60}"/>
    <cellStyle name="Millares 4 4 3 2 3" xfId="6911" xr:uid="{4959B205-5DA2-471F-A1A6-6587E9F3DD44}"/>
    <cellStyle name="Millares 4 4 3 2 4" xfId="10190" xr:uid="{0182944B-12EF-466F-A5E3-0E02E9BCE27D}"/>
    <cellStyle name="Millares 4 4 3 3" xfId="3316" xr:uid="{C77D28EE-6E8E-4D9D-A50E-8D38160F76E6}"/>
    <cellStyle name="Millares 4 4 3 4" xfId="5743" xr:uid="{ED2E155D-B05D-4030-93AF-55EFA290A1BA}"/>
    <cellStyle name="Millares 4 4 3 5" xfId="9022" xr:uid="{F75649DB-50E4-46D9-8F6F-A9589B091F3F}"/>
    <cellStyle name="Millares 4 4 3 6" xfId="11922" xr:uid="{3143D9B4-3359-4276-BBF6-FF3AABECEF33}"/>
    <cellStyle name="Millares 4 4 4" xfId="1559" xr:uid="{57C5D2E3-8FF4-4F3F-8749-870914163178}"/>
    <cellStyle name="Millares 4 4 4 2" xfId="3895" xr:uid="{7E99AF98-B98A-4684-993F-58A74A3A8527}"/>
    <cellStyle name="Millares 4 4 4 3" xfId="6322" xr:uid="{C0F231D2-19D2-48D3-82EF-807C5B0D82FA}"/>
    <cellStyle name="Millares 4 4 4 4" xfId="9601" xr:uid="{3137A9CC-B7AB-4BDE-B8F1-191FD6E53FB0}"/>
    <cellStyle name="Millares 4 4 4 5" xfId="12309" xr:uid="{6327A7F9-67B3-4A05-8BD9-CC5660E0843C}"/>
    <cellStyle name="Millares 4 4 5" xfId="2727" xr:uid="{AB54ACC3-91CF-457B-A16D-09CA53024FE4}"/>
    <cellStyle name="Millares 4 4 5 2" xfId="11167" xr:uid="{D6E67038-F522-4F15-91A0-DCC39958077B}"/>
    <cellStyle name="Millares 4 4 6" xfId="5138" xr:uid="{C2EA6722-1F66-4224-9990-162A1D06B3B3}"/>
    <cellStyle name="Millares 4 4 7" xfId="8433" xr:uid="{D0474495-715D-4F4F-BE41-DC4440D81865}"/>
    <cellStyle name="Millares 4 4 8" xfId="10819" xr:uid="{13C241D4-BCB7-4503-88ED-6EBBAB40CBE3}"/>
    <cellStyle name="Millares 4 5" xfId="519" xr:uid="{237B8D29-48B6-4915-A010-CEDB682EB80D}"/>
    <cellStyle name="Millares 4 5 2" xfId="868" xr:uid="{098DFD70-BB86-4C25-8778-68748865634E}"/>
    <cellStyle name="Millares 4 5 2 2" xfId="1450" xr:uid="{388C1174-9C3C-4659-B0A2-A2ABAB6F0AD5}"/>
    <cellStyle name="Millares 4 5 2 2 2" xfId="2618" xr:uid="{BCE7A45E-2772-4932-9642-EAF2DCA6ED06}"/>
    <cellStyle name="Millares 4 5 2 2 2 2" xfId="4954" xr:uid="{4933A1D8-BC80-47EB-B852-3CB782465421}"/>
    <cellStyle name="Millares 4 5 2 2 2 3" xfId="7381" xr:uid="{8BB335EA-564D-43E9-821D-F5C2EB34763C}"/>
    <cellStyle name="Millares 4 5 2 2 2 4" xfId="10660" xr:uid="{F461413F-0E1E-4F65-BFAF-CF9B06440458}"/>
    <cellStyle name="Millares 4 5 2 2 3" xfId="3786" xr:uid="{5CB84B90-E429-4A27-8A7E-5449489118A3}"/>
    <cellStyle name="Millares 4 5 2 2 4" xfId="6213" xr:uid="{697A23F0-0427-4866-A8CF-B818A189ED1E}"/>
    <cellStyle name="Millares 4 5 2 2 5" xfId="9492" xr:uid="{A6CF9662-421B-484C-A238-CAFB44DB0B26}"/>
    <cellStyle name="Millares 4 5 2 3" xfId="2036" xr:uid="{D1A74EE0-5D4B-4C93-81FC-DC70D5EA83C6}"/>
    <cellStyle name="Millares 4 5 2 3 2" xfId="4372" xr:uid="{0654D13C-6294-48A9-B622-0FD92C94C2C2}"/>
    <cellStyle name="Millares 4 5 2 3 3" xfId="6799" xr:uid="{169D3C30-9A97-4D14-811B-F722AEDA7BC5}"/>
    <cellStyle name="Millares 4 5 2 3 4" xfId="10078" xr:uid="{C1EDB231-EFE9-49DB-88D1-757BDE3023C5}"/>
    <cellStyle name="Millares 4 5 2 4" xfId="3204" xr:uid="{8D0CFBC8-C4C1-4A93-BEA1-8CF2CF722D71}"/>
    <cellStyle name="Millares 4 5 2 5" xfId="5631" xr:uid="{E062F6D1-6DF6-4C06-8396-6D8CD8161108}"/>
    <cellStyle name="Millares 4 5 2 6" xfId="8910" xr:uid="{A951E2EF-E0CE-40F2-9B3F-32E1025BEE87}"/>
    <cellStyle name="Millares 4 5 2 7" xfId="11744" xr:uid="{69013B24-0160-4528-8DDA-6400BCC30B08}"/>
    <cellStyle name="Millares 4 5 3" xfId="1163" xr:uid="{94031700-8A28-40DC-AFF8-85E582209C50}"/>
    <cellStyle name="Millares 4 5 3 2" xfId="2331" xr:uid="{A0C1C55A-C5A2-4DF1-9D66-82E0D3BDD9FD}"/>
    <cellStyle name="Millares 4 5 3 2 2" xfId="4667" xr:uid="{FC298274-F298-4D29-91FB-31BF79195839}"/>
    <cellStyle name="Millares 4 5 3 2 3" xfId="7094" xr:uid="{CD97A9C1-EFBD-4B6B-9734-00E459B9F816}"/>
    <cellStyle name="Millares 4 5 3 2 4" xfId="10373" xr:uid="{5D1D1CFE-6698-47AF-8965-5A71C9019EB5}"/>
    <cellStyle name="Millares 4 5 3 3" xfId="3499" xr:uid="{FB854073-BE08-4E6C-8516-E2212CC2B2D0}"/>
    <cellStyle name="Millares 4 5 3 4" xfId="5926" xr:uid="{C8DA21CD-E7A7-441D-9DDF-3365CA8503E2}"/>
    <cellStyle name="Millares 4 5 3 5" xfId="9205" xr:uid="{5F645215-B119-4FB8-852A-D38467DAB618}"/>
    <cellStyle name="Millares 4 5 3 6" xfId="12130" xr:uid="{FCFC82CD-18CD-4EE6-891A-FABE8DA8424F}"/>
    <cellStyle name="Millares 4 5 4" xfId="1742" xr:uid="{D60EB5FC-2A05-4822-B1F9-574006DBEF5B}"/>
    <cellStyle name="Millares 4 5 4 2" xfId="4078" xr:uid="{958A9620-2291-4924-8EEA-EB93FCC0016F}"/>
    <cellStyle name="Millares 4 5 4 3" xfId="6505" xr:uid="{C4C62E78-C0A1-46E8-9805-3857EE69FE1E}"/>
    <cellStyle name="Millares 4 5 4 4" xfId="9784" xr:uid="{2CB6949E-B725-4255-9CB8-7C62275BE131}"/>
    <cellStyle name="Millares 4 5 4 5" xfId="12517" xr:uid="{E81B780E-754B-4D99-A232-19DA18D398BD}"/>
    <cellStyle name="Millares 4 5 5" xfId="2910" xr:uid="{6C0A5FBF-52E0-4003-87D3-9C9105416D69}"/>
    <cellStyle name="Millares 4 5 5 2" xfId="11350" xr:uid="{80815A3F-F359-44F3-BF5B-43D11E4DF29C}"/>
    <cellStyle name="Millares 4 5 6" xfId="5327" xr:uid="{F954DE32-C3C7-4CCE-97A7-6B722D8310EB}"/>
    <cellStyle name="Millares 4 5 7" xfId="8616" xr:uid="{C43C247C-707B-49DD-99C6-E144098F5425}"/>
    <cellStyle name="Millares 4 5 8" xfId="11027" xr:uid="{E4D540DF-6A40-420E-9D01-3FC641067657}"/>
    <cellStyle name="Millares 4 6" xfId="618" xr:uid="{EC8B7A72-842A-491C-B44E-8F8D84323F21}"/>
    <cellStyle name="Millares 4 6 2" xfId="937" xr:uid="{6CB1099B-FDD8-475F-BADB-F86EC3864368}"/>
    <cellStyle name="Millares 4 6 2 2" xfId="1518" xr:uid="{5B8A1C12-9A01-41B3-A4D5-B3F47DF6E0CB}"/>
    <cellStyle name="Millares 4 6 2 2 2" xfId="2686" xr:uid="{D0B14C06-E3DD-4397-8CD3-13F091984A04}"/>
    <cellStyle name="Millares 4 6 2 2 2 2" xfId="5022" xr:uid="{BDFE5028-2883-4032-9892-6A54E802864D}"/>
    <cellStyle name="Millares 4 6 2 2 2 3" xfId="7449" xr:uid="{D7853BD5-FC84-4411-A0D1-8AD99C3527D7}"/>
    <cellStyle name="Millares 4 6 2 2 2 4" xfId="10728" xr:uid="{70DF258F-6BB2-49FA-9DFF-4A37F78C227F}"/>
    <cellStyle name="Millares 4 6 2 2 3" xfId="3854" xr:uid="{7101BDDA-E740-4EE0-AC83-3D27637DA5B1}"/>
    <cellStyle name="Millares 4 6 2 2 4" xfId="6281" xr:uid="{9268956D-1971-4391-AFF1-81AF93343D06}"/>
    <cellStyle name="Millares 4 6 2 2 5" xfId="9560" xr:uid="{514DA15D-955E-466F-A728-F1754B10EEEE}"/>
    <cellStyle name="Millares 4 6 2 3" xfId="2105" xr:uid="{748871A1-66B2-4689-9B6F-E91817623A91}"/>
    <cellStyle name="Millares 4 6 2 3 2" xfId="4441" xr:uid="{99357849-9BD6-4490-9C39-101676D64898}"/>
    <cellStyle name="Millares 4 6 2 3 3" xfId="6868" xr:uid="{484CAF6B-ECB1-4280-AB9F-07478B239523}"/>
    <cellStyle name="Millares 4 6 2 3 4" xfId="10147" xr:uid="{D2A288AD-1D67-4E81-B005-14A322EE8256}"/>
    <cellStyle name="Millares 4 6 2 4" xfId="3273" xr:uid="{48DBB5C0-E8CA-4397-A54E-D63498C01A49}"/>
    <cellStyle name="Millares 4 6 2 5" xfId="5700" xr:uid="{38772935-C5AE-4EDD-8529-00830EC29059}"/>
    <cellStyle name="Millares 4 6 2 6" xfId="8979" xr:uid="{6C8935CB-A95B-456F-91EA-B112F886DBA0}"/>
    <cellStyle name="Millares 4 6 2 7" xfId="11839" xr:uid="{ED005962-FE30-47F4-9A58-A0AA77008FB7}"/>
    <cellStyle name="Millares 4 6 3" xfId="1231" xr:uid="{4738BB53-D493-4D4B-940D-7D1D739AC08A}"/>
    <cellStyle name="Millares 4 6 3 2" xfId="2399" xr:uid="{B7940704-8CB7-4331-8470-1C8C0B368B18}"/>
    <cellStyle name="Millares 4 6 3 2 2" xfId="4735" xr:uid="{8D8F43DE-CE5D-401A-AF0E-C8CB176B0314}"/>
    <cellStyle name="Millares 4 6 3 2 3" xfId="7162" xr:uid="{212A67F9-7647-4353-A8E8-09082F561327}"/>
    <cellStyle name="Millares 4 6 3 2 4" xfId="10441" xr:uid="{75D6366A-98BD-4B85-8A4F-004B295F64FB}"/>
    <cellStyle name="Millares 4 6 3 3" xfId="3567" xr:uid="{6ACCE568-B0C5-4A11-A03E-80C51160E1A0}"/>
    <cellStyle name="Millares 4 6 3 4" xfId="5994" xr:uid="{61B8B118-1581-46A1-9A35-E0B3798BA5A2}"/>
    <cellStyle name="Millares 4 6 3 5" xfId="9273" xr:uid="{511534E8-79D2-4B20-9B55-7FDA7F3A86E0}"/>
    <cellStyle name="Millares 4 6 3 6" xfId="12225" xr:uid="{348E0789-BF9A-4A50-BC01-AA28A834C045}"/>
    <cellStyle name="Millares 4 6 4" xfId="1810" xr:uid="{2BDDFD1A-60C1-4280-9561-54C7581736CB}"/>
    <cellStyle name="Millares 4 6 4 2" xfId="4146" xr:uid="{1FCCAEA2-E9FB-4136-94D4-19873ECA808D}"/>
    <cellStyle name="Millares 4 6 4 3" xfId="6573" xr:uid="{D6A08DC9-C4C2-41EE-B00A-95D841438C2C}"/>
    <cellStyle name="Millares 4 6 4 4" xfId="9852" xr:uid="{5FA01A22-1A2C-4DDA-9055-4C9EC742D1F2}"/>
    <cellStyle name="Millares 4 6 4 5" xfId="12612" xr:uid="{9BE1B451-A044-447A-8F9B-13AD3664C70C}"/>
    <cellStyle name="Millares 4 6 5" xfId="2978" xr:uid="{1DEFDFDE-B8BA-47A8-A74B-BEEDE438A636}"/>
    <cellStyle name="Millares 4 6 5 2" xfId="11418" xr:uid="{38100171-6762-4E76-9F7E-5C8520CF1ACF}"/>
    <cellStyle name="Millares 4 6 6" xfId="5401" xr:uid="{D145865E-B34E-4BBE-8CBE-6A4992B9820B}"/>
    <cellStyle name="Millares 4 6 7" xfId="8684" xr:uid="{EDD9DE79-50D7-46DF-B1BC-B44603BCDC69}"/>
    <cellStyle name="Millares 4 6 8" xfId="11122" xr:uid="{8814CC25-400B-43CC-B2FA-666AF5C49A4D}"/>
    <cellStyle name="Millares 4 7" xfId="11446" xr:uid="{587F553B-4AB0-4E8F-8245-541331BE6915}"/>
    <cellStyle name="Millares 4_APU´S_NO_PREVISTOS (1)" xfId="227" xr:uid="{FA1ECCC9-A7E1-4BA7-9619-9C9EF2D74085}"/>
    <cellStyle name="Millares 40" xfId="428" xr:uid="{3B7DD9F4-034B-4DD3-8A69-5A9986785186}"/>
    <cellStyle name="Millares 40 2" xfId="802" xr:uid="{A227CE6B-B003-4C4C-95FF-1E5796CA273F}"/>
    <cellStyle name="Millares 40 2 2" xfId="1384" xr:uid="{FC61D03E-35E7-4179-A36F-A3F8814DBB34}"/>
    <cellStyle name="Millares 40 2 2 2" xfId="2552" xr:uid="{E4C4ED26-160D-4C3D-BB39-C58330A89077}"/>
    <cellStyle name="Millares 40 2 2 2 2" xfId="4888" xr:uid="{7FFF981F-C517-4FDA-818E-DBA9B1FE3DA7}"/>
    <cellStyle name="Millares 40 2 2 2 3" xfId="7315" xr:uid="{FE2DD4CC-05A3-4E9A-B6C5-B5FC473728EA}"/>
    <cellStyle name="Millares 40 2 2 2 4" xfId="10594" xr:uid="{1E5718C5-8365-4AE1-9CC8-75149EB7F986}"/>
    <cellStyle name="Millares 40 2 2 3" xfId="3720" xr:uid="{66435646-12F0-4A0A-B51F-45AAF91675A2}"/>
    <cellStyle name="Millares 40 2 2 4" xfId="6147" xr:uid="{A4D298C1-A52C-4322-83A4-557FC2E18A3B}"/>
    <cellStyle name="Millares 40 2 2 5" xfId="9426" xr:uid="{3C95F677-5765-443A-9117-551F3DB916FC}"/>
    <cellStyle name="Millares 40 2 3" xfId="1970" xr:uid="{A6B1988E-BC6D-4ACF-B342-386ADFE09AB1}"/>
    <cellStyle name="Millares 40 2 3 2" xfId="4306" xr:uid="{CB275BD0-1137-40CC-9238-2C9258B545F4}"/>
    <cellStyle name="Millares 40 2 3 3" xfId="6733" xr:uid="{FC73FBE4-AAAA-41F0-9DB8-5C9B5EC9D929}"/>
    <cellStyle name="Millares 40 2 3 4" xfId="10012" xr:uid="{59972B44-609F-47B9-B79F-E104B09770FD}"/>
    <cellStyle name="Millares 40 2 4" xfId="3138" xr:uid="{D65B70A0-5C10-48A0-A95E-D2F5EA4387E3}"/>
    <cellStyle name="Millares 40 2 5" xfId="5565" xr:uid="{84BED035-1EA3-4172-A706-9BEB572C6C4B}"/>
    <cellStyle name="Millares 40 2 6" xfId="8844" xr:uid="{F5C05A0D-508C-4C27-81F5-110B41140675}"/>
    <cellStyle name="Millares 40 2 7" xfId="11653" xr:uid="{57627218-274A-4E68-B051-ABA2C729F78B}"/>
    <cellStyle name="Millares 40 3" xfId="1097" xr:uid="{B2B878CD-0C03-4FF4-8AA6-A0D4414657D6}"/>
    <cellStyle name="Millares 40 3 2" xfId="2265" xr:uid="{04676905-DA1E-4821-8A20-8C4374EBA81A}"/>
    <cellStyle name="Millares 40 3 2 2" xfId="4601" xr:uid="{CD436790-A496-4034-956E-0C3CE88F411C}"/>
    <cellStyle name="Millares 40 3 2 3" xfId="7028" xr:uid="{8AC3D267-49AA-4D08-8316-6FC7F116E83B}"/>
    <cellStyle name="Millares 40 3 2 4" xfId="10307" xr:uid="{98504E03-8CD6-48C1-923F-2E673D604E01}"/>
    <cellStyle name="Millares 40 3 3" xfId="3433" xr:uid="{003F1CC4-2260-4161-A6E5-9D680A20D549}"/>
    <cellStyle name="Millares 40 3 4" xfId="5860" xr:uid="{1146D74A-614D-4282-968E-88AF2906F7A4}"/>
    <cellStyle name="Millares 40 3 5" xfId="9139" xr:uid="{0B6C3819-D6B7-4023-868F-AAE669C651D5}"/>
    <cellStyle name="Millares 40 3 6" xfId="12039" xr:uid="{4C8D89EA-D58A-471C-8299-FC3C220283CD}"/>
    <cellStyle name="Millares 40 4" xfId="1676" xr:uid="{4C3CCB6D-FDB8-496E-859C-A5382C33BE7F}"/>
    <cellStyle name="Millares 40 4 2" xfId="4012" xr:uid="{1BDD7CCB-E506-4E79-984F-C945E01B4A5D}"/>
    <cellStyle name="Millares 40 4 3" xfId="6439" xr:uid="{478C5750-BFE8-462A-8B4E-9A9E8F84D994}"/>
    <cellStyle name="Millares 40 4 4" xfId="9718" xr:uid="{A1928BF7-17DA-4AA8-B483-0820DA9E31AE}"/>
    <cellStyle name="Millares 40 4 5" xfId="12426" xr:uid="{681858B3-469D-49CD-8AE0-7ED29B846682}"/>
    <cellStyle name="Millares 40 5" xfId="2844" xr:uid="{5D6C3F15-30F4-4136-A416-4B5ACD6AE7E1}"/>
    <cellStyle name="Millares 40 5 2" xfId="11284" xr:uid="{F278A0FF-FCFF-4024-BDCF-682788AA1E49}"/>
    <cellStyle name="Millares 40 6" xfId="5255" xr:uid="{AB9C8CD7-4668-480C-8F1E-8E7C250B4BA2}"/>
    <cellStyle name="Millares 40 7" xfId="8550" xr:uid="{D8440C3E-0A9C-4F33-B69D-B26D54149B3E}"/>
    <cellStyle name="Millares 40 8" xfId="10936" xr:uid="{2634A85D-18DF-4D12-B1E1-023BC2D8ECDC}"/>
    <cellStyle name="Millares 41" xfId="449" xr:uid="{8CF451A7-155E-487C-97FD-3119BBC09D5C}"/>
    <cellStyle name="Millares 41 2" xfId="823" xr:uid="{1E125D42-3F3E-490C-9C38-03A37741ADC3}"/>
    <cellStyle name="Millares 41 2 2" xfId="1405" xr:uid="{4AAC0F22-5A08-47ED-B435-E7E8EBE3E427}"/>
    <cellStyle name="Millares 41 2 2 2" xfId="2573" xr:uid="{16085947-3489-4F97-BD8B-93C22AE50A98}"/>
    <cellStyle name="Millares 41 2 2 2 2" xfId="4909" xr:uid="{720340ED-D483-44EA-8295-506391B67292}"/>
    <cellStyle name="Millares 41 2 2 2 3" xfId="7336" xr:uid="{C32DF632-977B-4208-BD88-D784A78A4469}"/>
    <cellStyle name="Millares 41 2 2 2 4" xfId="10615" xr:uid="{CD62A46E-0923-4B1A-991C-1E8E00E3B364}"/>
    <cellStyle name="Millares 41 2 2 3" xfId="3741" xr:uid="{86AD0B91-F2C9-4C49-AA05-57368D288157}"/>
    <cellStyle name="Millares 41 2 2 4" xfId="6168" xr:uid="{0DE782AD-39E5-4803-AB51-612CCFDFF341}"/>
    <cellStyle name="Millares 41 2 2 5" xfId="9447" xr:uid="{C84CAC69-58AF-4923-BF03-F47FA027FBFA}"/>
    <cellStyle name="Millares 41 2 3" xfId="1991" xr:uid="{D2ADD5B6-919E-423A-B1F2-75E90C1CCDB1}"/>
    <cellStyle name="Millares 41 2 3 2" xfId="4327" xr:uid="{9A9EE2D3-5877-4260-B510-B5FE778FA2EC}"/>
    <cellStyle name="Millares 41 2 3 3" xfId="6754" xr:uid="{E2CD55A8-AC6E-404E-9916-F07414329711}"/>
    <cellStyle name="Millares 41 2 3 4" xfId="10033" xr:uid="{32872379-EA0D-4B18-92B4-16EFCEE18329}"/>
    <cellStyle name="Millares 41 2 4" xfId="3159" xr:uid="{8F34693A-3181-44DA-965F-1B51C27B3E5C}"/>
    <cellStyle name="Millares 41 2 5" xfId="5586" xr:uid="{108F6CA7-9307-4F8B-9277-3A1C74C424E8}"/>
    <cellStyle name="Millares 41 2 6" xfId="8865" xr:uid="{787943ED-FC54-4F0A-8E63-579AAE7D0E38}"/>
    <cellStyle name="Millares 41 2 7" xfId="11674" xr:uid="{087BC81F-A83C-49FC-AD18-8556A2883676}"/>
    <cellStyle name="Millares 41 3" xfId="1118" xr:uid="{8BCA1D99-82C6-41FC-B0F1-CDBDCB4F75F7}"/>
    <cellStyle name="Millares 41 3 2" xfId="2286" xr:uid="{0BBEB9B4-7247-4FB6-ABCF-AD637DDD81CC}"/>
    <cellStyle name="Millares 41 3 2 2" xfId="4622" xr:uid="{E0096CD8-F4C0-4549-B3E5-CCA9E0C64C20}"/>
    <cellStyle name="Millares 41 3 2 3" xfId="7049" xr:uid="{B87AF145-6A45-42B7-B18B-94D68DF4896B}"/>
    <cellStyle name="Millares 41 3 2 4" xfId="10328" xr:uid="{3F2BF517-2096-4D90-8A44-162DAABCDF62}"/>
    <cellStyle name="Millares 41 3 3" xfId="3454" xr:uid="{CF6F313E-3F1E-4DB1-9098-4F93C393B5EC}"/>
    <cellStyle name="Millares 41 3 4" xfId="5881" xr:uid="{316D359B-24C7-4A68-B84B-FF3812906529}"/>
    <cellStyle name="Millares 41 3 5" xfId="9160" xr:uid="{4374B397-5AED-4EE0-ADEF-5D7A37E4C5BB}"/>
    <cellStyle name="Millares 41 3 6" xfId="12060" xr:uid="{4CA91122-5C94-47CD-94AA-785F5D2D4C26}"/>
    <cellStyle name="Millares 41 4" xfId="1697" xr:uid="{807AEBA4-B5AC-4E4A-9EF2-DB2BC9391D68}"/>
    <cellStyle name="Millares 41 4 2" xfId="4033" xr:uid="{0D736184-4564-46B4-A3A1-93B71B26E812}"/>
    <cellStyle name="Millares 41 4 3" xfId="6460" xr:uid="{A08AFEF9-8D46-4B55-88E0-84FC7AE02DDB}"/>
    <cellStyle name="Millares 41 4 4" xfId="9739" xr:uid="{75BC759D-8457-442F-AEE1-7BE23D8C3284}"/>
    <cellStyle name="Millares 41 4 5" xfId="12447" xr:uid="{C2857F3F-6CCF-4FEE-A960-51D1660F8E0C}"/>
    <cellStyle name="Millares 41 5" xfId="2865" xr:uid="{5A6F9725-3C11-4B4E-A3A0-B9C1CCD63967}"/>
    <cellStyle name="Millares 41 5 2" xfId="11305" xr:uid="{D2A8F928-DAD3-4BAB-AD7C-1CAD4112B82D}"/>
    <cellStyle name="Millares 41 6" xfId="5276" xr:uid="{A16784A3-95DD-45BE-9F20-72F49B20BDC2}"/>
    <cellStyle name="Millares 41 7" xfId="8571" xr:uid="{ED560922-4BAC-48E0-898C-62E5538B6F22}"/>
    <cellStyle name="Millares 41 8" xfId="10957" xr:uid="{438463D5-1DDC-4472-975E-B0DEF667EE97}"/>
    <cellStyle name="Millares 42" xfId="447" xr:uid="{4D55DB0C-8A80-4B4E-BC29-EADB98FE93E7}"/>
    <cellStyle name="Millares 42 2" xfId="821" xr:uid="{FF9F082B-AEC3-4168-903C-E57FE5B74AB5}"/>
    <cellStyle name="Millares 42 2 2" xfId="1403" xr:uid="{43062474-0DBE-48D8-B22A-02DA10531729}"/>
    <cellStyle name="Millares 42 2 2 2" xfId="2571" xr:uid="{C99EB701-11F0-41ED-B45C-18926B67CFB3}"/>
    <cellStyle name="Millares 42 2 2 2 2" xfId="4907" xr:uid="{E50D1AD8-22A9-43E6-9BA1-1DC902F1EA2D}"/>
    <cellStyle name="Millares 42 2 2 2 3" xfId="7334" xr:uid="{62B65B01-7BF7-48CF-AC97-2126FAC4C3B4}"/>
    <cellStyle name="Millares 42 2 2 2 4" xfId="10613" xr:uid="{C34C6385-1C72-4460-831E-B7FAA6A4C560}"/>
    <cellStyle name="Millares 42 2 2 3" xfId="3739" xr:uid="{5E7AAAFD-EB20-424F-A4B2-21FC6EF51A14}"/>
    <cellStyle name="Millares 42 2 2 4" xfId="6166" xr:uid="{3325B449-860D-4FD7-9FE6-569A6387E9C8}"/>
    <cellStyle name="Millares 42 2 2 5" xfId="9445" xr:uid="{49310FA2-D2D8-4F8E-B760-4D9C14CC392D}"/>
    <cellStyle name="Millares 42 2 3" xfId="1989" xr:uid="{B987A7A2-A06F-42B2-9A9B-90E3552A2A76}"/>
    <cellStyle name="Millares 42 2 3 2" xfId="4325" xr:uid="{C5C7ED96-8E44-4E40-874D-2D29C9582E53}"/>
    <cellStyle name="Millares 42 2 3 3" xfId="6752" xr:uid="{5E8D2722-D295-4E77-98A8-A6F6745797E1}"/>
    <cellStyle name="Millares 42 2 3 4" xfId="10031" xr:uid="{0B44BB71-576B-4788-A7C3-043BE39C7F14}"/>
    <cellStyle name="Millares 42 2 4" xfId="3157" xr:uid="{C76EF5D0-2335-45E2-A9FA-A78FE8DAAF78}"/>
    <cellStyle name="Millares 42 2 5" xfId="5584" xr:uid="{0D249371-F4ED-4F6E-8337-53EA75EB64DA}"/>
    <cellStyle name="Millares 42 2 6" xfId="8863" xr:uid="{E06371A2-5228-46DD-8CE8-A06108C6135D}"/>
    <cellStyle name="Millares 42 2 7" xfId="11672" xr:uid="{F965BDC7-E490-471D-AED6-B9C30C57EEB9}"/>
    <cellStyle name="Millares 42 3" xfId="1116" xr:uid="{D67BA01B-E102-4EA1-9313-D9503F7AE2CE}"/>
    <cellStyle name="Millares 42 3 2" xfId="2284" xr:uid="{3FD808AD-1312-4562-8463-AEDACA97D3E4}"/>
    <cellStyle name="Millares 42 3 2 2" xfId="4620" xr:uid="{10B5B34B-39C5-46A6-B054-FF127B0C927D}"/>
    <cellStyle name="Millares 42 3 2 3" xfId="7047" xr:uid="{CC49FED1-900A-4158-B9F5-7F12833BFB29}"/>
    <cellStyle name="Millares 42 3 2 4" xfId="10326" xr:uid="{AF623419-53F8-41CF-8BB5-07282D966887}"/>
    <cellStyle name="Millares 42 3 3" xfId="3452" xr:uid="{88CE5BDF-F9E0-4557-A305-41B4908D3711}"/>
    <cellStyle name="Millares 42 3 4" xfId="5879" xr:uid="{CB6EAA60-33A6-4C30-B47D-216B5C2ED196}"/>
    <cellStyle name="Millares 42 3 5" xfId="9158" xr:uid="{0F0E8A96-D6DC-4724-924D-671E4EA7AA4B}"/>
    <cellStyle name="Millares 42 3 6" xfId="12058" xr:uid="{A591DDC6-DB7F-4B5B-9FE0-599972306B04}"/>
    <cellStyle name="Millares 42 4" xfId="1695" xr:uid="{F871EE80-567B-456A-9A99-D4576A6CEC03}"/>
    <cellStyle name="Millares 42 4 2" xfId="4031" xr:uid="{D6756690-5A83-4006-A2B3-BC543505129F}"/>
    <cellStyle name="Millares 42 4 3" xfId="6458" xr:uid="{99972137-7129-4A3F-A880-CD895F837A61}"/>
    <cellStyle name="Millares 42 4 4" xfId="9737" xr:uid="{F5F11862-C8E7-4272-AF44-13EFCBE4AB8D}"/>
    <cellStyle name="Millares 42 4 5" xfId="12445" xr:uid="{B5ADCAF0-1134-4CDB-B3DA-E487E99AB3CE}"/>
    <cellStyle name="Millares 42 5" xfId="2863" xr:uid="{5D241FC5-F9B7-4521-9E88-600FB016F02A}"/>
    <cellStyle name="Millares 42 5 2" xfId="11303" xr:uid="{8DA23073-955A-4069-A82E-B12E429EB127}"/>
    <cellStyle name="Millares 42 6" xfId="5274" xr:uid="{19F98F72-3504-494E-960D-6434D82FB576}"/>
    <cellStyle name="Millares 42 7" xfId="8569" xr:uid="{CC685F47-B6F8-4951-AD5F-E03C49A6FE9A}"/>
    <cellStyle name="Millares 42 8" xfId="10955" xr:uid="{CEE6A010-8AB0-4176-B6C6-DEB4FDE04040}"/>
    <cellStyle name="Millares 43" xfId="422" xr:uid="{CA1B3B33-651D-49FC-AF67-6C82571A63AB}"/>
    <cellStyle name="Millares 43 2" xfId="796" xr:uid="{B6D91348-8B61-4F93-A92C-8DCDCC0169B0}"/>
    <cellStyle name="Millares 43 2 2" xfId="1378" xr:uid="{2FC4F79C-7ECB-4686-90DD-B471BCB7D091}"/>
    <cellStyle name="Millares 43 2 2 2" xfId="2546" xr:uid="{52DDE594-8F3E-4F90-8C5D-0781B395611F}"/>
    <cellStyle name="Millares 43 2 2 2 2" xfId="4882" xr:uid="{E0FB8280-15B9-4116-B2C7-9E94EE960065}"/>
    <cellStyle name="Millares 43 2 2 2 3" xfId="7309" xr:uid="{9F989A26-3095-4EC2-A713-87843731F302}"/>
    <cellStyle name="Millares 43 2 2 2 4" xfId="10588" xr:uid="{7C5EAB17-A7B0-4BCC-A558-CCD8D55DCF26}"/>
    <cellStyle name="Millares 43 2 2 3" xfId="3714" xr:uid="{5A9D2EDE-E5E5-4E63-AEAA-F30DFCD9A07A}"/>
    <cellStyle name="Millares 43 2 2 4" xfId="6141" xr:uid="{364C908A-7B77-4E05-8657-EE4958E77D1B}"/>
    <cellStyle name="Millares 43 2 2 5" xfId="9420" xr:uid="{1E7E90C4-2DD3-436C-B992-7598E956EE3D}"/>
    <cellStyle name="Millares 43 2 3" xfId="1964" xr:uid="{C709BD36-B3B1-4DDA-81B1-A8F1A9F7475E}"/>
    <cellStyle name="Millares 43 2 3 2" xfId="4300" xr:uid="{9356BF5A-8618-4CA9-BE32-0C6AA47571EA}"/>
    <cellStyle name="Millares 43 2 3 3" xfId="6727" xr:uid="{9F3A077E-C5B8-4FC2-B2AA-6E63FC5ECF81}"/>
    <cellStyle name="Millares 43 2 3 4" xfId="10006" xr:uid="{4E3C29A7-F6B7-4BA1-984D-8B4B2C209EE3}"/>
    <cellStyle name="Millares 43 2 4" xfId="3132" xr:uid="{A5B5490A-9B07-40C7-8212-AD9249F5BB69}"/>
    <cellStyle name="Millares 43 2 5" xfId="5559" xr:uid="{E5623FCE-2633-4B6A-8A50-815637E96864}"/>
    <cellStyle name="Millares 43 2 6" xfId="8838" xr:uid="{FA8C9E67-D589-4665-A6C6-753FEAFAE4DE}"/>
    <cellStyle name="Millares 43 2 7" xfId="11647" xr:uid="{C774101D-36B4-4527-9947-103BB341D5D9}"/>
    <cellStyle name="Millares 43 3" xfId="1091" xr:uid="{EDE3A669-7EFB-44E1-B9D7-DFBA326199BE}"/>
    <cellStyle name="Millares 43 3 2" xfId="2259" xr:uid="{B498C040-BECF-45F2-A5AF-872D0E4E45EB}"/>
    <cellStyle name="Millares 43 3 2 2" xfId="4595" xr:uid="{92C9958A-07B6-45B9-8B87-0818BF5042BB}"/>
    <cellStyle name="Millares 43 3 2 3" xfId="7022" xr:uid="{A67C4C46-0947-473B-805B-FCA0E6FFD6F3}"/>
    <cellStyle name="Millares 43 3 2 4" xfId="10301" xr:uid="{01350205-BC1B-4B93-9CE1-EB21B1F700D8}"/>
    <cellStyle name="Millares 43 3 3" xfId="3427" xr:uid="{C6DC54C5-D7EC-4292-8F54-88B147C03053}"/>
    <cellStyle name="Millares 43 3 4" xfId="5854" xr:uid="{60EAFAEE-93EE-4B2C-A798-2BCBFBE1EED8}"/>
    <cellStyle name="Millares 43 3 5" xfId="9133" xr:uid="{B1BA55D9-6EA5-4635-B988-CCBFDA4A754C}"/>
    <cellStyle name="Millares 43 3 6" xfId="12033" xr:uid="{33D9B488-D7F6-4AFF-8DC0-7A036F0322C1}"/>
    <cellStyle name="Millares 43 4" xfId="1670" xr:uid="{C3BDE754-E01E-45C3-8C57-B0094BC5016B}"/>
    <cellStyle name="Millares 43 4 2" xfId="4006" xr:uid="{28751292-7C10-40B0-9E92-5DBD56D72FA7}"/>
    <cellStyle name="Millares 43 4 3" xfId="6433" xr:uid="{65B91354-07F7-434C-8CF0-30E5D4A30D1E}"/>
    <cellStyle name="Millares 43 4 4" xfId="9712" xr:uid="{C098646F-86F1-48CA-946E-CB259DFB3840}"/>
    <cellStyle name="Millares 43 4 5" xfId="12420" xr:uid="{1A6532B5-B6BC-4949-ADFF-B62FED571792}"/>
    <cellStyle name="Millares 43 5" xfId="2838" xr:uid="{F61C6DAD-5DFC-45C8-B0BA-0B6A0EAF7540}"/>
    <cellStyle name="Millares 43 5 2" xfId="11278" xr:uid="{8596C468-A769-49AB-98D9-53D375F770E6}"/>
    <cellStyle name="Millares 43 6" xfId="5249" xr:uid="{FEDE99B8-08A4-4207-AA8F-9D78A621EBF0}"/>
    <cellStyle name="Millares 43 7" xfId="8544" xr:uid="{A14ED579-96A2-46E8-9626-D6D95FCA4A20}"/>
    <cellStyle name="Millares 43 8" xfId="10930" xr:uid="{2C5FAFA6-AD73-4C45-B679-3D0B4ED1E82F}"/>
    <cellStyle name="Millares 44" xfId="409" xr:uid="{E0746BB3-0CA8-43F8-9C47-86718259A298}"/>
    <cellStyle name="Millares 44 2" xfId="783" xr:uid="{5041546D-16ED-4414-8189-B2BE117C01AD}"/>
    <cellStyle name="Millares 44 2 2" xfId="1365" xr:uid="{51AE84AF-D66E-439A-BAC4-3EC9972B4507}"/>
    <cellStyle name="Millares 44 2 2 2" xfId="2533" xr:uid="{DF1D8B47-4AC2-4012-B3AD-91DE8596AF88}"/>
    <cellStyle name="Millares 44 2 2 2 2" xfId="4869" xr:uid="{58730DBF-D125-49FA-BF19-8193E1D2D0A6}"/>
    <cellStyle name="Millares 44 2 2 2 3" xfId="7296" xr:uid="{02376F0B-B30C-475C-8E42-2C8516187382}"/>
    <cellStyle name="Millares 44 2 2 2 4" xfId="10575" xr:uid="{C39E9A87-0A7D-4829-BD61-B0E873E28D7C}"/>
    <cellStyle name="Millares 44 2 2 3" xfId="3701" xr:uid="{086392C9-B46B-42D2-B625-BD94F2B92AB9}"/>
    <cellStyle name="Millares 44 2 2 4" xfId="6128" xr:uid="{BEBD4AAD-A383-45D5-9CE7-4424E3CC6A56}"/>
    <cellStyle name="Millares 44 2 2 5" xfId="9407" xr:uid="{15E708FE-E97A-490F-B249-5C13BDED03F2}"/>
    <cellStyle name="Millares 44 2 3" xfId="1951" xr:uid="{40F291BF-C31D-4EB2-9B24-C982744E3663}"/>
    <cellStyle name="Millares 44 2 3 2" xfId="4287" xr:uid="{93656C00-5B14-4C99-8FCA-AA91635ABDE7}"/>
    <cellStyle name="Millares 44 2 3 3" xfId="6714" xr:uid="{FBA40C78-8E11-4FF0-B4FD-ABD4265B9C36}"/>
    <cellStyle name="Millares 44 2 3 4" xfId="9993" xr:uid="{94021FB7-AD8B-4D90-806F-91A719776EDC}"/>
    <cellStyle name="Millares 44 2 4" xfId="3119" xr:uid="{D9ED2F6D-D88E-4FE6-BB16-893E783433CE}"/>
    <cellStyle name="Millares 44 2 5" xfId="5546" xr:uid="{AC8B29DA-FFFC-4DD0-A022-A95ADB67A0FF}"/>
    <cellStyle name="Millares 44 2 6" xfId="8825" xr:uid="{E3D85552-D15D-4BFC-A6F7-9804CBCF34D4}"/>
    <cellStyle name="Millares 44 2 7" xfId="11634" xr:uid="{CE99AC3C-EC0D-4226-BD55-F7B7F3086DBA}"/>
    <cellStyle name="Millares 44 3" xfId="1078" xr:uid="{0C6CAA1A-AF66-4E84-A549-AEEA54BF7658}"/>
    <cellStyle name="Millares 44 3 2" xfId="2246" xr:uid="{CEF45832-ECA6-4792-B5CA-BFC3AA8435A9}"/>
    <cellStyle name="Millares 44 3 2 2" xfId="4582" xr:uid="{A2C88434-FA1F-4D67-9C52-782EB00B0FD2}"/>
    <cellStyle name="Millares 44 3 2 3" xfId="7009" xr:uid="{FC47552A-0287-4EAD-AB23-EBEE70B18102}"/>
    <cellStyle name="Millares 44 3 2 4" xfId="10288" xr:uid="{2A679732-BA11-426D-BB84-708D1F2D196E}"/>
    <cellStyle name="Millares 44 3 3" xfId="3414" xr:uid="{E9A0D0E4-73E9-4E33-BBE8-B3045E03123B}"/>
    <cellStyle name="Millares 44 3 4" xfId="5841" xr:uid="{C33C86B9-1982-4D58-85D3-E91CA24B4FBA}"/>
    <cellStyle name="Millares 44 3 5" xfId="9120" xr:uid="{CF82135B-D68F-48CD-9142-C2D5C218BDCE}"/>
    <cellStyle name="Millares 44 3 6" xfId="12020" xr:uid="{B5D7B29B-745E-4C77-A109-B1B85404D57B}"/>
    <cellStyle name="Millares 44 4" xfId="1657" xr:uid="{92D32CCB-4E2F-4366-861A-6C3852644F4D}"/>
    <cellStyle name="Millares 44 4 2" xfId="3993" xr:uid="{FCD81282-DCA6-470C-9129-784119CCD230}"/>
    <cellStyle name="Millares 44 4 3" xfId="6420" xr:uid="{6B079117-91EB-4E17-853B-0E70305D843A}"/>
    <cellStyle name="Millares 44 4 4" xfId="9699" xr:uid="{A08C7626-FE61-4650-9AA4-2B0AEF8A5DEF}"/>
    <cellStyle name="Millares 44 4 5" xfId="12407" xr:uid="{0224EBE2-7D98-42D8-BD31-198C3FE028B2}"/>
    <cellStyle name="Millares 44 5" xfId="2825" xr:uid="{9A26B5A4-5FC2-4B24-A3AC-59E1E8E8438E}"/>
    <cellStyle name="Millares 44 5 2" xfId="11265" xr:uid="{1EF4680B-1B78-490F-AC0B-FD105B34ACD9}"/>
    <cellStyle name="Millares 44 6" xfId="5236" xr:uid="{EC2A9717-9608-4BDA-AB05-0FFCC3901C51}"/>
    <cellStyle name="Millares 44 7" xfId="8531" xr:uid="{AEC12052-D6DE-4A82-814C-C07CBB2D35BC}"/>
    <cellStyle name="Millares 44 8" xfId="10917" xr:uid="{7C9B08B1-23A4-4D19-BB72-E5C5A7C4CCAA}"/>
    <cellStyle name="Millares 45" xfId="442" xr:uid="{3EF4472A-4726-4E51-B92C-CDEE83597A1D}"/>
    <cellStyle name="Millares 45 2" xfId="816" xr:uid="{244EC4DB-0E19-4BAD-A1EA-42680835878E}"/>
    <cellStyle name="Millares 45 2 2" xfId="1398" xr:uid="{E385A663-8B09-4278-8095-3848CF94F7C8}"/>
    <cellStyle name="Millares 45 2 2 2" xfId="2566" xr:uid="{F4229AC3-6361-4BD3-9A08-682C96B8BD05}"/>
    <cellStyle name="Millares 45 2 2 2 2" xfId="4902" xr:uid="{ADDA140A-E14E-4ACD-BCA8-C35E80D95FD9}"/>
    <cellStyle name="Millares 45 2 2 2 3" xfId="7329" xr:uid="{B69328E0-A82A-4821-9A2F-388FAD73E4A8}"/>
    <cellStyle name="Millares 45 2 2 2 4" xfId="10608" xr:uid="{9DEC28E3-839D-4462-84DA-B904331847A9}"/>
    <cellStyle name="Millares 45 2 2 3" xfId="3734" xr:uid="{01A63341-3FC3-46AD-AF3D-25B7F850AE9B}"/>
    <cellStyle name="Millares 45 2 2 4" xfId="6161" xr:uid="{886C0061-A746-4E58-BB08-8D3C80CC4EC9}"/>
    <cellStyle name="Millares 45 2 2 5" xfId="9440" xr:uid="{A02AAD01-FB54-4308-86F3-72024A49A1B2}"/>
    <cellStyle name="Millares 45 2 3" xfId="1984" xr:uid="{E7D241D5-0E28-43F3-B697-B7F7B2976125}"/>
    <cellStyle name="Millares 45 2 3 2" xfId="4320" xr:uid="{4A9D8850-D01C-4577-86D7-95AE97C07993}"/>
    <cellStyle name="Millares 45 2 3 3" xfId="6747" xr:uid="{F7C3B278-3D31-4766-93BA-C8F98BC9D5C6}"/>
    <cellStyle name="Millares 45 2 3 4" xfId="10026" xr:uid="{F5FEB2A9-146F-46B1-9EC0-D4C17622EBFA}"/>
    <cellStyle name="Millares 45 2 4" xfId="3152" xr:uid="{9FD877A4-69D3-4883-BBD9-6E7473F92DE6}"/>
    <cellStyle name="Millares 45 2 5" xfId="5579" xr:uid="{79C37C3E-86AF-4640-926C-330E35896C40}"/>
    <cellStyle name="Millares 45 2 6" xfId="8858" xr:uid="{C3EE174B-C4FD-4279-B9B9-7CE6514530DF}"/>
    <cellStyle name="Millares 45 2 7" xfId="11667" xr:uid="{788CD7B3-BE80-47C6-B67D-22CAC95A9542}"/>
    <cellStyle name="Millares 45 3" xfId="1111" xr:uid="{DB2CABD5-D169-4F95-8D9B-FEA6E97CD720}"/>
    <cellStyle name="Millares 45 3 2" xfId="2279" xr:uid="{C00549E9-328C-49A8-B21F-409CE2539D51}"/>
    <cellStyle name="Millares 45 3 2 2" xfId="4615" xr:uid="{27F206AC-44BB-4BC4-8CFD-042CBAE47157}"/>
    <cellStyle name="Millares 45 3 2 3" xfId="7042" xr:uid="{24A77F13-DF48-4961-A3F7-A20C2B3AB353}"/>
    <cellStyle name="Millares 45 3 2 4" xfId="10321" xr:uid="{5B6689DF-76B5-4F0B-A3D4-FF33D3323A15}"/>
    <cellStyle name="Millares 45 3 3" xfId="3447" xr:uid="{510AA4C8-D33F-4156-8E43-05AB5A750D58}"/>
    <cellStyle name="Millares 45 3 4" xfId="5874" xr:uid="{A6F181F5-BF8C-411B-8358-C2E680A9453B}"/>
    <cellStyle name="Millares 45 3 5" xfId="9153" xr:uid="{6AD2100B-7BE0-4844-9E4C-748B8CEC85BB}"/>
    <cellStyle name="Millares 45 3 6" xfId="12053" xr:uid="{E7A55042-526C-4A15-940C-DE6FD1C1AECB}"/>
    <cellStyle name="Millares 45 4" xfId="1690" xr:uid="{FC90AF24-E495-4674-BCD5-5EC143CDB834}"/>
    <cellStyle name="Millares 45 4 2" xfId="4026" xr:uid="{33254443-0866-4C58-8181-45D6B3C091BC}"/>
    <cellStyle name="Millares 45 4 3" xfId="6453" xr:uid="{90F652A8-E806-40D0-B3A4-B84DBFAC6956}"/>
    <cellStyle name="Millares 45 4 4" xfId="9732" xr:uid="{B459908A-E7C4-472A-ADEA-9D5BA5FD85B8}"/>
    <cellStyle name="Millares 45 4 5" xfId="12440" xr:uid="{E3560538-A00D-48E7-A284-192567B94567}"/>
    <cellStyle name="Millares 45 5" xfId="2858" xr:uid="{20BFD0C7-A817-4335-9066-EA148B83620A}"/>
    <cellStyle name="Millares 45 5 2" xfId="11298" xr:uid="{B788A477-C690-4CD8-9F8C-5A4E050415CC}"/>
    <cellStyle name="Millares 45 6" xfId="5269" xr:uid="{F80F3772-B506-4664-AFD5-72F2D5DAB086}"/>
    <cellStyle name="Millares 45 7" xfId="8564" xr:uid="{AC4567F6-C170-483B-B0D1-0495A411DFBF}"/>
    <cellStyle name="Millares 45 8" xfId="10950" xr:uid="{4B39554F-20A1-4920-80AB-1A824AAB3009}"/>
    <cellStyle name="Millares 46" xfId="426" xr:uid="{2D0F7EEE-61A4-43EB-8718-FFE68BF487A0}"/>
    <cellStyle name="Millares 46 2" xfId="800" xr:uid="{9A07A6EC-9D31-479B-80F3-6C27A430CCC8}"/>
    <cellStyle name="Millares 46 2 2" xfId="1382" xr:uid="{80BEA8FB-D521-4345-8972-823104B178DC}"/>
    <cellStyle name="Millares 46 2 2 2" xfId="2550" xr:uid="{3E7F0F50-4805-451F-BE3F-7015AB697994}"/>
    <cellStyle name="Millares 46 2 2 2 2" xfId="4886" xr:uid="{643A3400-47A0-4E17-BF6F-18F14A728F9F}"/>
    <cellStyle name="Millares 46 2 2 2 3" xfId="7313" xr:uid="{3DA85D2D-015F-43DC-9761-10A75E701286}"/>
    <cellStyle name="Millares 46 2 2 2 4" xfId="10592" xr:uid="{3E69C3E9-7331-482D-9FF9-2E320391B4FC}"/>
    <cellStyle name="Millares 46 2 2 3" xfId="3718" xr:uid="{85724090-5772-4410-9694-BF4A05683D20}"/>
    <cellStyle name="Millares 46 2 2 4" xfId="6145" xr:uid="{1A82DE52-5EC4-445B-8106-89BEC95B9A5A}"/>
    <cellStyle name="Millares 46 2 2 5" xfId="9424" xr:uid="{0B90548E-8F8B-4D4C-9796-935E69A3A58A}"/>
    <cellStyle name="Millares 46 2 3" xfId="1968" xr:uid="{3E4DDDB8-D813-408D-962A-4E1BFDAE8089}"/>
    <cellStyle name="Millares 46 2 3 2" xfId="4304" xr:uid="{E70494D3-3232-49EB-8777-DF4359BE0C66}"/>
    <cellStyle name="Millares 46 2 3 3" xfId="6731" xr:uid="{4F03B22E-08A2-4199-B741-D789C1FECBFE}"/>
    <cellStyle name="Millares 46 2 3 4" xfId="10010" xr:uid="{5032250E-58CA-49D0-8FB7-5648B5F4A19D}"/>
    <cellStyle name="Millares 46 2 4" xfId="3136" xr:uid="{5C79ED1E-0B81-4EA3-9AF0-2B1CA6F083CD}"/>
    <cellStyle name="Millares 46 2 5" xfId="5563" xr:uid="{99307E3E-D975-46BC-8BF1-2864E8BD8FE5}"/>
    <cellStyle name="Millares 46 2 6" xfId="8842" xr:uid="{DEFAB3F0-0DD4-4FD2-AE3E-BF8A728AA21D}"/>
    <cellStyle name="Millares 46 2 7" xfId="11651" xr:uid="{03C399E6-260D-45D7-BE95-675B4DBD51AE}"/>
    <cellStyle name="Millares 46 3" xfId="1095" xr:uid="{8C37F88E-C70B-4D15-8702-ACF10913F53B}"/>
    <cellStyle name="Millares 46 3 2" xfId="2263" xr:uid="{2E8ACC7A-E64E-4295-89C9-8CD90F7406EE}"/>
    <cellStyle name="Millares 46 3 2 2" xfId="4599" xr:uid="{B03E55E6-6D3A-44F6-99F0-26330343B4A5}"/>
    <cellStyle name="Millares 46 3 2 3" xfId="7026" xr:uid="{7807337F-424E-44FF-B4E2-BCF44637025A}"/>
    <cellStyle name="Millares 46 3 2 4" xfId="10305" xr:uid="{22B212FF-4E7E-47E4-BB7C-C31107D44007}"/>
    <cellStyle name="Millares 46 3 3" xfId="3431" xr:uid="{34E53E48-C307-4AB5-8379-EB493739863B}"/>
    <cellStyle name="Millares 46 3 4" xfId="5858" xr:uid="{D85468F8-2F73-4F34-B005-0BF1E43EF2B5}"/>
    <cellStyle name="Millares 46 3 5" xfId="9137" xr:uid="{BE8124E6-108E-4C26-85EA-F500B9EAAEE1}"/>
    <cellStyle name="Millares 46 3 6" xfId="12037" xr:uid="{A9B475C2-034C-422E-A216-F23450152BDD}"/>
    <cellStyle name="Millares 46 4" xfId="1674" xr:uid="{D3C61A8E-A730-4F92-9CC3-C9D2F41F8D4F}"/>
    <cellStyle name="Millares 46 4 2" xfId="4010" xr:uid="{DF1DDA3E-CAFA-487A-A677-720E4ACECB10}"/>
    <cellStyle name="Millares 46 4 3" xfId="6437" xr:uid="{2766E823-E533-40E3-ADB6-D55A414FEDDD}"/>
    <cellStyle name="Millares 46 4 4" xfId="9716" xr:uid="{B7F2DE58-703A-460F-A1BF-2A0ACB4C4EF1}"/>
    <cellStyle name="Millares 46 4 5" xfId="12424" xr:uid="{74644949-7EFF-4EBE-AD38-EDC9AC0C3F3A}"/>
    <cellStyle name="Millares 46 5" xfId="2842" xr:uid="{1FEAD76E-4E7A-49E2-811D-8680ED56BE69}"/>
    <cellStyle name="Millares 46 5 2" xfId="11282" xr:uid="{1E82DEEE-F734-4C6F-8722-58C143A9FA0E}"/>
    <cellStyle name="Millares 46 6" xfId="5253" xr:uid="{68005E9A-1732-4682-B3D4-04046D3489B1}"/>
    <cellStyle name="Millares 46 7" xfId="8548" xr:uid="{D52AAB00-081B-403A-86C7-97BBD717BFA8}"/>
    <cellStyle name="Millares 46 8" xfId="10934" xr:uid="{A4A67330-DE34-4625-9D41-1A0C45E8C5E5}"/>
    <cellStyle name="Millares 47" xfId="403" xr:uid="{50F34E56-B442-47FF-A5E2-6955531BC404}"/>
    <cellStyle name="Millares 47 2" xfId="777" xr:uid="{2CA71EE1-0E94-40C6-9049-B9665A37EA05}"/>
    <cellStyle name="Millares 47 2 2" xfId="1359" xr:uid="{3F203E97-DA56-4BCA-AED2-36B4AD41ADE9}"/>
    <cellStyle name="Millares 47 2 2 2" xfId="2527" xr:uid="{BE2224D6-0ADE-4EB1-A384-919E759EEEAC}"/>
    <cellStyle name="Millares 47 2 2 2 2" xfId="4863" xr:uid="{6003E832-5FD2-4895-8E2B-10DB09633B90}"/>
    <cellStyle name="Millares 47 2 2 2 3" xfId="7290" xr:uid="{F0973A51-89C0-4E9E-8E4E-2E396B1F9ED9}"/>
    <cellStyle name="Millares 47 2 2 2 4" xfId="10569" xr:uid="{C1B31950-D190-420F-B9C4-E12CCB12D2CE}"/>
    <cellStyle name="Millares 47 2 2 3" xfId="3695" xr:uid="{8478EA97-C11C-4454-A190-0090989DC40B}"/>
    <cellStyle name="Millares 47 2 2 4" xfId="6122" xr:uid="{8ABB4EEA-50B1-4363-B005-950DB5A9D2B6}"/>
    <cellStyle name="Millares 47 2 2 5" xfId="9401" xr:uid="{9382459B-EA64-4C50-8501-9A6E90931692}"/>
    <cellStyle name="Millares 47 2 3" xfId="1945" xr:uid="{CF855A93-31D7-4A08-B155-51BD5B6B0F0A}"/>
    <cellStyle name="Millares 47 2 3 2" xfId="4281" xr:uid="{6DAA86CC-B944-4B56-89BE-766F2E399548}"/>
    <cellStyle name="Millares 47 2 3 3" xfId="6708" xr:uid="{9DDEE755-9838-46BB-B3C9-C63C5979419E}"/>
    <cellStyle name="Millares 47 2 3 4" xfId="9987" xr:uid="{7461BE2D-7574-4ABA-80F5-55ECCCB6DB1E}"/>
    <cellStyle name="Millares 47 2 4" xfId="3113" xr:uid="{3B85F985-FB6C-4F2F-BE95-1192C536FEFA}"/>
    <cellStyle name="Millares 47 2 5" xfId="5540" xr:uid="{50E2BAB7-96D2-4B01-8A32-931C00EA8997}"/>
    <cellStyle name="Millares 47 2 6" xfId="8819" xr:uid="{20E1DF26-4C43-4D5B-B8AF-C1AB253948F6}"/>
    <cellStyle name="Millares 47 2 7" xfId="11628" xr:uid="{5E17AFD6-0200-4DF0-9E9E-3B29D40A959E}"/>
    <cellStyle name="Millares 47 3" xfId="1072" xr:uid="{FFD56EFE-2EC7-4207-BD29-705177CE6A38}"/>
    <cellStyle name="Millares 47 3 2" xfId="2240" xr:uid="{6CF93A52-1C29-4E00-97F2-EE83DB77F8B0}"/>
    <cellStyle name="Millares 47 3 2 2" xfId="4576" xr:uid="{B1D932E2-097F-43A0-8D23-11D0840DEB22}"/>
    <cellStyle name="Millares 47 3 2 3" xfId="7003" xr:uid="{A878C630-1F02-4748-9D29-5EC0F56E3A12}"/>
    <cellStyle name="Millares 47 3 2 4" xfId="10282" xr:uid="{0B788E72-1120-4BD7-B00D-FEBF5348F033}"/>
    <cellStyle name="Millares 47 3 3" xfId="3408" xr:uid="{6B868B81-A2CB-4938-A7ED-4BCD58432808}"/>
    <cellStyle name="Millares 47 3 4" xfId="5835" xr:uid="{F98D834E-B015-4561-8AA6-8662CE14C511}"/>
    <cellStyle name="Millares 47 3 5" xfId="9114" xr:uid="{D223C549-48EA-4CB6-811C-6C320DCC6DAF}"/>
    <cellStyle name="Millares 47 3 6" xfId="12014" xr:uid="{B5EC6172-1CE2-43D1-A9BE-BC278224095D}"/>
    <cellStyle name="Millares 47 4" xfId="1651" xr:uid="{94C035B1-3B67-4FCA-A52D-523EDCD91B7A}"/>
    <cellStyle name="Millares 47 4 2" xfId="3987" xr:uid="{BDE8C58F-9B31-49B7-8314-9554DAD8A404}"/>
    <cellStyle name="Millares 47 4 3" xfId="6414" xr:uid="{591D3089-3361-4213-A802-6CA5F2FCE229}"/>
    <cellStyle name="Millares 47 4 4" xfId="9693" xr:uid="{EC1D9EA3-D14F-4177-84FA-B3844F4A109A}"/>
    <cellStyle name="Millares 47 4 5" xfId="12401" xr:uid="{5AC13556-7728-4B6F-97B8-2A53E28D4BE2}"/>
    <cellStyle name="Millares 47 5" xfId="2819" xr:uid="{77407D54-C4B9-4419-B212-1EA6FD36FBA7}"/>
    <cellStyle name="Millares 47 5 2" xfId="11259" xr:uid="{B4D55CB1-DA5E-44FE-BBB2-A114B46C8820}"/>
    <cellStyle name="Millares 47 6" xfId="5230" xr:uid="{059D41BA-DB0C-46B8-856B-BA1338E6FE73}"/>
    <cellStyle name="Millares 47 7" xfId="8525" xr:uid="{E0BC41C9-8030-4C58-83C9-889C058166CA}"/>
    <cellStyle name="Millares 47 8" xfId="10911" xr:uid="{E4E24133-EB50-49DC-9083-6E7374A13180}"/>
    <cellStyle name="Millares 48" xfId="441" xr:uid="{ACFB3414-3DAE-4D46-8069-0CE2EAC1C3E9}"/>
    <cellStyle name="Millares 48 2" xfId="815" xr:uid="{5D1C4DE3-8696-4965-9473-76BD1B15EF57}"/>
    <cellStyle name="Millares 48 2 2" xfId="1397" xr:uid="{1DB945F6-01C9-4D0E-8D77-4C9292D90E8A}"/>
    <cellStyle name="Millares 48 2 2 2" xfId="2565" xr:uid="{625DCF0E-C2DB-4643-AF76-9F655DD2C5C1}"/>
    <cellStyle name="Millares 48 2 2 2 2" xfId="4901" xr:uid="{5AA9DB3E-3CEC-4712-862A-60E79B46258D}"/>
    <cellStyle name="Millares 48 2 2 2 3" xfId="7328" xr:uid="{A0D56FFB-6FA7-4CC1-8889-93CD55C37A90}"/>
    <cellStyle name="Millares 48 2 2 2 4" xfId="10607" xr:uid="{E96D40F3-B00D-44A8-858F-ACE705E59513}"/>
    <cellStyle name="Millares 48 2 2 3" xfId="3733" xr:uid="{1CD98E25-839C-4AD0-9769-3CBC39459E01}"/>
    <cellStyle name="Millares 48 2 2 4" xfId="6160" xr:uid="{5BE8C445-E741-43AA-A6DF-F822B2A04D42}"/>
    <cellStyle name="Millares 48 2 2 5" xfId="9439" xr:uid="{B47310FC-1726-4AC5-A9E1-1892536A3089}"/>
    <cellStyle name="Millares 48 2 3" xfId="1983" xr:uid="{B54680CB-9024-4F25-8A2B-5219BE5B9E73}"/>
    <cellStyle name="Millares 48 2 3 2" xfId="4319" xr:uid="{52B85912-D9D4-4107-B80F-1FA180FEF283}"/>
    <cellStyle name="Millares 48 2 3 3" xfId="6746" xr:uid="{5737F8C6-5549-4DD5-A104-3145C897A970}"/>
    <cellStyle name="Millares 48 2 3 4" xfId="10025" xr:uid="{7A12D4D6-DF55-47C2-93C3-9DCC9F5E0F04}"/>
    <cellStyle name="Millares 48 2 4" xfId="3151" xr:uid="{17E4E54C-BE3A-4E53-8409-5CBCAEAE9A95}"/>
    <cellStyle name="Millares 48 2 5" xfId="5578" xr:uid="{E7E88993-7F3D-47B4-96EE-1A79DC6DB6FC}"/>
    <cellStyle name="Millares 48 2 6" xfId="8857" xr:uid="{752DCE3A-DF05-4843-928E-4E032F7D9975}"/>
    <cellStyle name="Millares 48 2 7" xfId="11666" xr:uid="{0C12BEA7-0F43-4D96-AC57-CD3F58FEBAC5}"/>
    <cellStyle name="Millares 48 3" xfId="1110" xr:uid="{3506E205-35D2-4143-B1C5-1C16694B3BAB}"/>
    <cellStyle name="Millares 48 3 2" xfId="2278" xr:uid="{45F76597-B6EA-4821-B96D-D950076ABBD2}"/>
    <cellStyle name="Millares 48 3 2 2" xfId="4614" xr:uid="{E51B728E-2BB2-414C-B129-9BB903A809C6}"/>
    <cellStyle name="Millares 48 3 2 3" xfId="7041" xr:uid="{F5094449-DC0C-44FA-B225-C6A624785D3D}"/>
    <cellStyle name="Millares 48 3 2 4" xfId="10320" xr:uid="{D4343BC2-1360-4A40-9249-66530CFB897E}"/>
    <cellStyle name="Millares 48 3 3" xfId="3446" xr:uid="{031C8AB9-774A-41A3-8B93-3A23EF8409BA}"/>
    <cellStyle name="Millares 48 3 4" xfId="5873" xr:uid="{E44AB0AF-6B48-4507-A36B-04A911662134}"/>
    <cellStyle name="Millares 48 3 5" xfId="9152" xr:uid="{843E4F7D-31A1-46A1-B29D-836375E245F1}"/>
    <cellStyle name="Millares 48 3 6" xfId="12052" xr:uid="{E6DA9BEA-48C8-454D-8FB6-C534B3367C03}"/>
    <cellStyle name="Millares 48 4" xfId="1689" xr:uid="{71CA4023-882A-4C15-A244-1DE9946C500E}"/>
    <cellStyle name="Millares 48 4 2" xfId="4025" xr:uid="{68879A69-F128-4133-826E-1CDEFE58AC54}"/>
    <cellStyle name="Millares 48 4 3" xfId="6452" xr:uid="{4EAE32E8-821E-49FA-922E-CFCB5E2A067A}"/>
    <cellStyle name="Millares 48 4 4" xfId="9731" xr:uid="{97DDA65B-E098-4561-97CE-6F730B69E096}"/>
    <cellStyle name="Millares 48 4 5" xfId="12439" xr:uid="{5CC6DABB-B75E-4FD1-A8D4-0F7175BBD190}"/>
    <cellStyle name="Millares 48 5" xfId="2857" xr:uid="{E6E199FA-F314-4B7B-8D2A-3DD74BC94A5E}"/>
    <cellStyle name="Millares 48 5 2" xfId="11297" xr:uid="{6D867640-BEA2-4EFA-B3DE-BFF12BA8BAB7}"/>
    <cellStyle name="Millares 48 6" xfId="5268" xr:uid="{97306F44-75CC-4A79-B112-4814E64736BE}"/>
    <cellStyle name="Millares 48 7" xfId="8563" xr:uid="{C0D0BC10-F663-4AB8-8027-BD7D148870FC}"/>
    <cellStyle name="Millares 48 8" xfId="10949" xr:uid="{7D10D1E7-68DE-438D-823A-063AF57B8263}"/>
    <cellStyle name="Millares 49" xfId="453" xr:uid="{B854B37F-1FE0-4172-9564-C3982BA00DC4}"/>
    <cellStyle name="Millares 49 2" xfId="827" xr:uid="{213FB1E1-57B1-442E-A3E8-7A8AD11B946F}"/>
    <cellStyle name="Millares 49 2 2" xfId="1409" xr:uid="{B97AB0AD-BAC0-4179-8DAB-65672C1FC44D}"/>
    <cellStyle name="Millares 49 2 2 2" xfId="2577" xr:uid="{420392D7-FAD0-45D4-A740-944CE28C137B}"/>
    <cellStyle name="Millares 49 2 2 2 2" xfId="4913" xr:uid="{F4D08789-EF3A-45FC-A1C9-1CED2C1A4BF5}"/>
    <cellStyle name="Millares 49 2 2 2 3" xfId="7340" xr:uid="{29D9424B-757C-4809-B144-4A6920487196}"/>
    <cellStyle name="Millares 49 2 2 2 4" xfId="10619" xr:uid="{F29B51C7-15BC-4C59-9227-C89D793AB338}"/>
    <cellStyle name="Millares 49 2 2 3" xfId="3745" xr:uid="{06CDC82A-7B4F-4500-9ECA-08C0072A44DE}"/>
    <cellStyle name="Millares 49 2 2 4" xfId="6172" xr:uid="{F42644F4-0770-426D-8E37-7F3680EF7300}"/>
    <cellStyle name="Millares 49 2 2 5" xfId="9451" xr:uid="{FCF59722-D5A9-444A-97C0-E31AE383297C}"/>
    <cellStyle name="Millares 49 2 3" xfId="1995" xr:uid="{5B86AFD6-989B-4E8D-BB91-E699EA9C1E63}"/>
    <cellStyle name="Millares 49 2 3 2" xfId="4331" xr:uid="{57E2DC62-9B3B-4216-882F-215C9F736A1E}"/>
    <cellStyle name="Millares 49 2 3 3" xfId="6758" xr:uid="{F71E0959-921B-4847-BB5D-DFC25DEC7286}"/>
    <cellStyle name="Millares 49 2 3 4" xfId="10037" xr:uid="{A2662457-95E7-456D-B172-970576FD930F}"/>
    <cellStyle name="Millares 49 2 4" xfId="3163" xr:uid="{A99F1033-9AE3-4437-9CBD-DA15A16F6F9B}"/>
    <cellStyle name="Millares 49 2 5" xfId="5590" xr:uid="{864DE6CB-6906-440B-B1A6-B48F4CEC653E}"/>
    <cellStyle name="Millares 49 2 6" xfId="8869" xr:uid="{E11ED5E5-89E4-45A0-BB47-68F0E324B898}"/>
    <cellStyle name="Millares 49 2 7" xfId="11678" xr:uid="{16BD0346-E85F-46F7-9767-FF05717216A4}"/>
    <cellStyle name="Millares 49 3" xfId="1122" xr:uid="{5A51D913-1D18-46A5-82AF-AB1586EB41C7}"/>
    <cellStyle name="Millares 49 3 2" xfId="2290" xr:uid="{440C8D70-1C81-4FD9-90F5-2BDB62C70638}"/>
    <cellStyle name="Millares 49 3 2 2" xfId="4626" xr:uid="{388B1453-9CDD-4584-BDEA-581B1DD1E27B}"/>
    <cellStyle name="Millares 49 3 2 3" xfId="7053" xr:uid="{F9317D01-3DBC-4C19-AE1A-7375AF82567F}"/>
    <cellStyle name="Millares 49 3 2 4" xfId="10332" xr:uid="{34568EA4-03B4-437D-BDE3-F4278E267F04}"/>
    <cellStyle name="Millares 49 3 3" xfId="3458" xr:uid="{10344D74-96E4-42E0-94AB-2D8A63C2AE85}"/>
    <cellStyle name="Millares 49 3 4" xfId="5885" xr:uid="{2BA1146F-3B91-481E-9315-CFA0BABE4F2E}"/>
    <cellStyle name="Millares 49 3 5" xfId="9164" xr:uid="{87E0858B-B7C6-4F11-A9E1-06C6D9A70BA2}"/>
    <cellStyle name="Millares 49 3 6" xfId="12064" xr:uid="{0CCBD738-EA93-495A-A0A4-FD317B09A4E7}"/>
    <cellStyle name="Millares 49 4" xfId="1701" xr:uid="{B8E1552A-8CA9-45B0-9A82-2E870358B778}"/>
    <cellStyle name="Millares 49 4 2" xfId="4037" xr:uid="{3CE38530-D249-407A-A0FB-7A82186A3627}"/>
    <cellStyle name="Millares 49 4 3" xfId="6464" xr:uid="{EC639C90-D1BD-46D4-ADD5-A424A4D47D1C}"/>
    <cellStyle name="Millares 49 4 4" xfId="9743" xr:uid="{CBFBD82E-CFE5-46D7-92A8-0448B1F39489}"/>
    <cellStyle name="Millares 49 4 5" xfId="12451" xr:uid="{A19F6EEB-997F-4DCE-9772-11F37BE635F3}"/>
    <cellStyle name="Millares 49 5" xfId="2869" xr:uid="{9424BBE3-49DB-4B67-ACEA-0FC33576B1D0}"/>
    <cellStyle name="Millares 49 5 2" xfId="11309" xr:uid="{13972EB9-2355-4E45-8CB2-0CC11286DC1D}"/>
    <cellStyle name="Millares 49 6" xfId="5280" xr:uid="{D6B6CFBA-6250-4895-B98A-4177D602B834}"/>
    <cellStyle name="Millares 49 7" xfId="8575" xr:uid="{77F20C39-5F0D-4182-B781-AC81C9D74019}"/>
    <cellStyle name="Millares 49 8" xfId="10961" xr:uid="{42566946-F4CD-40D7-AB4A-DC53A7DB1E9A}"/>
    <cellStyle name="Millares 5" xfId="79" xr:uid="{6B9CDC38-EBAF-41D1-9B4E-42277469492A}"/>
    <cellStyle name="Millares 5 2" xfId="228" xr:uid="{F8825CBD-C07C-41B2-A52D-F8744BDD001B}"/>
    <cellStyle name="Millares 5 2 10" xfId="10784" xr:uid="{081F550E-B1E7-41F8-9BCD-AF6DE5226227}"/>
    <cellStyle name="Millares 5 2 2" xfId="349" xr:uid="{DA5DA52A-0C1C-4997-A093-6069D03E16E6}"/>
    <cellStyle name="Millares 5 2 2 2" xfId="723" xr:uid="{FAE7A1E9-4C45-4C9D-9E4B-8B1868841E8A}"/>
    <cellStyle name="Millares 5 2 2 2 2" xfId="1305" xr:uid="{AFC189F5-8BEB-40C3-B11F-8B8559E678A3}"/>
    <cellStyle name="Millares 5 2 2 2 2 2" xfId="2473" xr:uid="{73F1624D-4052-4EEB-B377-2531C697AD5D}"/>
    <cellStyle name="Millares 5 2 2 2 2 2 2" xfId="4809" xr:uid="{4DAAE6C3-FE26-447A-BC30-2395A90BEF34}"/>
    <cellStyle name="Millares 5 2 2 2 2 2 3" xfId="7236" xr:uid="{83D6F779-E20F-4F14-8179-631BBE6340DF}"/>
    <cellStyle name="Millares 5 2 2 2 2 2 4" xfId="10515" xr:uid="{ECF65A45-EE9F-4217-A047-8040F162A230}"/>
    <cellStyle name="Millares 5 2 2 2 2 3" xfId="3641" xr:uid="{6338812B-9597-4A04-B3DD-7D216C13771C}"/>
    <cellStyle name="Millares 5 2 2 2 2 4" xfId="6068" xr:uid="{CB0B925B-D68B-43E6-9E5C-AF6D5E39E34D}"/>
    <cellStyle name="Millares 5 2 2 2 2 5" xfId="9347" xr:uid="{E9F8BAC9-D306-474B-9082-4B513B49C0EC}"/>
    <cellStyle name="Millares 5 2 2 2 3" xfId="1891" xr:uid="{3AC2FFF6-48C1-4ABC-850F-F0736B0D7511}"/>
    <cellStyle name="Millares 5 2 2 2 3 2" xfId="4227" xr:uid="{EA041585-F6B6-417E-99B2-A744CDE148B2}"/>
    <cellStyle name="Millares 5 2 2 2 3 3" xfId="6654" xr:uid="{43530A63-B526-4B17-B78F-87803A5D88EF}"/>
    <cellStyle name="Millares 5 2 2 2 3 4" xfId="9933" xr:uid="{E9AE4EA3-6064-4C04-A613-738B4AB9563A}"/>
    <cellStyle name="Millares 5 2 2 2 4" xfId="3059" xr:uid="{996E3673-A5BE-40B2-873A-F6F1BCEF4D78}"/>
    <cellStyle name="Millares 5 2 2 2 5" xfId="5486" xr:uid="{82968F8A-34BF-4B2A-ABA0-06D9EB73E6ED}"/>
    <cellStyle name="Millares 5 2 2 2 6" xfId="8765" xr:uid="{1DA0BD3F-950C-4D76-9117-85EAB053956D}"/>
    <cellStyle name="Millares 5 2 2 2 7" xfId="11574" xr:uid="{681E1257-10DD-4ABB-9B28-D1078ECE3D3C}"/>
    <cellStyle name="Millares 5 2 2 3" xfId="1018" xr:uid="{4F68EE64-01DA-4E0A-A953-48D307BA827D}"/>
    <cellStyle name="Millares 5 2 2 3 2" xfId="2186" xr:uid="{AB3474B8-2B9E-4D2D-BD06-70B2068ADEA4}"/>
    <cellStyle name="Millares 5 2 2 3 2 2" xfId="4522" xr:uid="{7266D2E3-F921-49A1-8271-15EFB5FC246E}"/>
    <cellStyle name="Millares 5 2 2 3 2 3" xfId="6949" xr:uid="{78D55C4F-8433-4F20-8D7C-FA1C77C50E7B}"/>
    <cellStyle name="Millares 5 2 2 3 2 4" xfId="10228" xr:uid="{E4F8B1E2-357D-4C7F-93DC-38DF4FD0672F}"/>
    <cellStyle name="Millares 5 2 2 3 3" xfId="3354" xr:uid="{5C797471-2A7A-470D-B6AF-B756A840BE88}"/>
    <cellStyle name="Millares 5 2 2 3 4" xfId="5781" xr:uid="{6B0253F6-715B-4D78-9559-2CAF7ACA41BB}"/>
    <cellStyle name="Millares 5 2 2 3 5" xfId="9060" xr:uid="{F2A8EB6F-D5BD-41AC-8CC0-254E91F3908D}"/>
    <cellStyle name="Millares 5 2 2 3 6" xfId="11960" xr:uid="{C0528864-ADCE-4407-A385-03CC52900494}"/>
    <cellStyle name="Millares 5 2 2 4" xfId="1597" xr:uid="{B1420183-E946-48FB-9F14-33BC294E6CDC}"/>
    <cellStyle name="Millares 5 2 2 4 2" xfId="3933" xr:uid="{77743C38-6135-46AA-B238-4380FCBD9664}"/>
    <cellStyle name="Millares 5 2 2 4 3" xfId="6360" xr:uid="{A00CBC61-C025-4FFD-96C8-5CA6203953AC}"/>
    <cellStyle name="Millares 5 2 2 4 4" xfId="9639" xr:uid="{DC955C2F-94D0-4D08-A720-3DF4531EFB07}"/>
    <cellStyle name="Millares 5 2 2 4 5" xfId="12347" xr:uid="{34A34B4A-B1ED-4A6E-9498-A6D9B5CEFB36}"/>
    <cellStyle name="Millares 5 2 2 5" xfId="2765" xr:uid="{7ABCA8FB-D967-4BF1-82BE-EEBD55B36A5D}"/>
    <cellStyle name="Millares 5 2 2 5 2" xfId="11205" xr:uid="{1B6DD6CA-A0B2-47AC-905A-0202294A4BF4}"/>
    <cellStyle name="Millares 5 2 2 6" xfId="5176" xr:uid="{2C9C73CD-808C-4AE4-95CE-40F9CF12EF8E}"/>
    <cellStyle name="Millares 5 2 2 7" xfId="8471" xr:uid="{E4BA3630-E907-4E7D-98D5-AA736D8D995B}"/>
    <cellStyle name="Millares 5 2 2 8" xfId="10857" xr:uid="{2741554E-24B8-4B88-9F95-DF818FB33C2B}"/>
    <cellStyle name="Millares 5 2 3" xfId="557" xr:uid="{864D47AA-F165-43A3-8F50-4FF1D05CCDA7}"/>
    <cellStyle name="Millares 5 2 3 2" xfId="906" xr:uid="{1E0372C5-FCE0-45A7-B2D0-BF0AC52F492C}"/>
    <cellStyle name="Millares 5 2 3 2 2" xfId="1488" xr:uid="{9F68FC55-D415-4356-882E-94D856906B9D}"/>
    <cellStyle name="Millares 5 2 3 2 2 2" xfId="2656" xr:uid="{2636DF77-5CBB-4411-A290-671EF87E839C}"/>
    <cellStyle name="Millares 5 2 3 2 2 2 2" xfId="4992" xr:uid="{83B53813-C69C-48A4-803E-99FB934F15B5}"/>
    <cellStyle name="Millares 5 2 3 2 2 2 3" xfId="7419" xr:uid="{5ACF719A-3B32-4620-B90F-D1B85CC69345}"/>
    <cellStyle name="Millares 5 2 3 2 2 2 4" xfId="10698" xr:uid="{EEBC91FB-5297-451A-A0C8-965EF0C19E69}"/>
    <cellStyle name="Millares 5 2 3 2 2 3" xfId="3824" xr:uid="{BBA916E3-1F37-42A7-8057-318360AB826F}"/>
    <cellStyle name="Millares 5 2 3 2 2 4" xfId="6251" xr:uid="{6B73E084-DCA0-46D3-976B-E1D9D69FAF81}"/>
    <cellStyle name="Millares 5 2 3 2 2 5" xfId="9530" xr:uid="{D8D4617C-DC36-4B25-AA69-20527F5E4A5F}"/>
    <cellStyle name="Millares 5 2 3 2 3" xfId="2074" xr:uid="{DAEC7FA1-6BFE-4765-A40D-2FFECC0543C1}"/>
    <cellStyle name="Millares 5 2 3 2 3 2" xfId="4410" xr:uid="{DFF26795-A116-4AEA-B400-238C63633A18}"/>
    <cellStyle name="Millares 5 2 3 2 3 3" xfId="6837" xr:uid="{6C8FC0D2-337D-4938-BC54-4146D6E604E4}"/>
    <cellStyle name="Millares 5 2 3 2 3 4" xfId="10116" xr:uid="{A859C293-73CA-4B74-9EB3-7B884EF45819}"/>
    <cellStyle name="Millares 5 2 3 2 4" xfId="3242" xr:uid="{6C28AA24-AC91-40DE-91E0-ECD1F2CFB755}"/>
    <cellStyle name="Millares 5 2 3 2 5" xfId="5669" xr:uid="{DB38B839-1979-4A47-BE9C-7B0137DBE238}"/>
    <cellStyle name="Millares 5 2 3 2 6" xfId="8948" xr:uid="{A256F5E6-7A36-4307-943D-A8701BDA4216}"/>
    <cellStyle name="Millares 5 2 3 2 7" xfId="11782" xr:uid="{FDDC8568-AF60-4AA0-A930-0ED13F431FA9}"/>
    <cellStyle name="Millares 5 2 3 3" xfId="1201" xr:uid="{3298F65F-52A6-447C-9C6A-7E4AC00A8321}"/>
    <cellStyle name="Millares 5 2 3 3 2" xfId="2369" xr:uid="{28DA5642-323F-4C54-B5ED-C0B574D2DD52}"/>
    <cellStyle name="Millares 5 2 3 3 2 2" xfId="4705" xr:uid="{912F8D29-7F24-4FBC-B7EF-6355E3857DE8}"/>
    <cellStyle name="Millares 5 2 3 3 2 3" xfId="7132" xr:uid="{DACD7D26-4EC9-401F-9BB4-1335635A2116}"/>
    <cellStyle name="Millares 5 2 3 3 2 4" xfId="10411" xr:uid="{AC9ED32F-2E5C-48F5-A1EC-15B321258837}"/>
    <cellStyle name="Millares 5 2 3 3 3" xfId="3537" xr:uid="{440E5A5A-5FCB-459F-AE51-733EF11A0D5F}"/>
    <cellStyle name="Millares 5 2 3 3 4" xfId="5964" xr:uid="{59E10EF9-669F-4221-BBED-FA8BBA61624A}"/>
    <cellStyle name="Millares 5 2 3 3 5" xfId="9243" xr:uid="{23FE7DBE-1617-4C54-8BFA-C4F87D41EB14}"/>
    <cellStyle name="Millares 5 2 3 3 6" xfId="12168" xr:uid="{7843A556-20E6-4C8E-99BD-C2866EDAFCE3}"/>
    <cellStyle name="Millares 5 2 3 4" xfId="1780" xr:uid="{CFF77DBC-7A31-4A8E-9079-410FB5C9ECC7}"/>
    <cellStyle name="Millares 5 2 3 4 2" xfId="4116" xr:uid="{8EF49311-E716-490E-9B84-EC76FD2FDAB2}"/>
    <cellStyle name="Millares 5 2 3 4 3" xfId="6543" xr:uid="{EB060F3E-D375-42C0-AA34-21A291CE235D}"/>
    <cellStyle name="Millares 5 2 3 4 4" xfId="9822" xr:uid="{A74CD51B-C603-4A33-A4DE-2A4F9946B7AD}"/>
    <cellStyle name="Millares 5 2 3 4 5" xfId="12555" xr:uid="{085081AA-14D5-4D5E-8DF4-B78789ADBE74}"/>
    <cellStyle name="Millares 5 2 3 5" xfId="2948" xr:uid="{A8824112-38D1-45D2-8993-127035C3AD0E}"/>
    <cellStyle name="Millares 5 2 3 5 2" xfId="11388" xr:uid="{8CAC2566-DC7A-4E20-A452-E82F111C6F99}"/>
    <cellStyle name="Millares 5 2 3 6" xfId="5365" xr:uid="{9B96BE6B-A156-48A5-A417-0D110F35B4CB}"/>
    <cellStyle name="Millares 5 2 3 7" xfId="8654" xr:uid="{7B1D8DE7-334C-4AEB-8A59-26A749C098E7}"/>
    <cellStyle name="Millares 5 2 3 8" xfId="11065" xr:uid="{C44FF03D-1C7F-4587-AC2C-90CB9844DD92}"/>
    <cellStyle name="Millares 5 2 4" xfId="673" xr:uid="{1B5405CD-FAD2-45B1-BF3A-9707D9E210F5}"/>
    <cellStyle name="Millares 5 2 4 2" xfId="1258" xr:uid="{E284BA1F-EEEC-4472-BCD7-A08D479CE0D6}"/>
    <cellStyle name="Millares 5 2 4 2 2" xfId="2426" xr:uid="{3B1B99D4-EC33-4B18-B890-B2A140D8BE47}"/>
    <cellStyle name="Millares 5 2 4 2 2 2" xfId="4762" xr:uid="{4733B516-00D5-4F9F-9F69-C787E929C8B6}"/>
    <cellStyle name="Millares 5 2 4 2 2 3" xfId="7189" xr:uid="{242DC859-EB28-4FD1-925C-D1134F97703D}"/>
    <cellStyle name="Millares 5 2 4 2 2 4" xfId="10468" xr:uid="{401D9433-19B8-4734-BA3B-BDC29DF51F68}"/>
    <cellStyle name="Millares 5 2 4 2 3" xfId="3594" xr:uid="{A9E4361C-2CAC-4890-8B20-26CB59506A75}"/>
    <cellStyle name="Millares 5 2 4 2 4" xfId="6021" xr:uid="{69E58A50-461A-4294-B499-C0F68BFDA8D8}"/>
    <cellStyle name="Millares 5 2 4 2 5" xfId="9300" xr:uid="{09FF3FF6-2DA8-46AD-B7E4-F0CE8D2E1954}"/>
    <cellStyle name="Millares 5 2 4 3" xfId="1842" xr:uid="{36895DC3-0868-4553-A069-EDA286F10DE3}"/>
    <cellStyle name="Millares 5 2 4 3 2" xfId="4178" xr:uid="{1D3CB25C-D91D-40DC-AFC3-62D60EF6FA2B}"/>
    <cellStyle name="Millares 5 2 4 3 3" xfId="6605" xr:uid="{5C7AE4D3-78FD-44F7-86F6-93FE1121B1D9}"/>
    <cellStyle name="Millares 5 2 4 3 4" xfId="9884" xr:uid="{B828D69D-DA2D-482A-9098-1BA51300FFB2}"/>
    <cellStyle name="Millares 5 2 4 4" xfId="3010" xr:uid="{14A7A56D-FC66-4FD8-A0E3-7A45A3FD4039}"/>
    <cellStyle name="Millares 5 2 4 5" xfId="5437" xr:uid="{0E385D28-275C-4363-9498-9619FD0180B5}"/>
    <cellStyle name="Millares 5 2 4 6" xfId="8716" xr:uid="{1DBA23F9-5981-4C91-85EF-930B9517C2F5}"/>
    <cellStyle name="Millares 5 2 4 7" xfId="11502" xr:uid="{908D490D-5AB3-493A-BC22-F1B173CB20F6}"/>
    <cellStyle name="Millares 5 2 5" xfId="972" xr:uid="{39E7FEBA-C976-4705-84CD-3105B5A3C3BA}"/>
    <cellStyle name="Millares 5 2 5 2" xfId="2140" xr:uid="{700C61C4-7570-4376-A097-405B1A46B089}"/>
    <cellStyle name="Millares 5 2 5 2 2" xfId="4476" xr:uid="{3DB38026-7C0D-4F35-927C-BC1836D5894F}"/>
    <cellStyle name="Millares 5 2 5 2 3" xfId="6903" xr:uid="{39418E76-F368-49E4-9CD9-079084EE4AE1}"/>
    <cellStyle name="Millares 5 2 5 2 4" xfId="10182" xr:uid="{0E06FA3D-1889-40E5-BA0F-CCF2212ACDB9}"/>
    <cellStyle name="Millares 5 2 5 3" xfId="3308" xr:uid="{B4BD18A9-3BFD-4653-83A4-8042C917D885}"/>
    <cellStyle name="Millares 5 2 5 4" xfId="5735" xr:uid="{8B8FC76E-5402-4EA0-AE29-719444E40850}"/>
    <cellStyle name="Millares 5 2 5 5" xfId="9014" xr:uid="{8FEDE1C0-80EB-4D40-9A8D-10312AE94D50}"/>
    <cellStyle name="Millares 5 2 6" xfId="1551" xr:uid="{5EB7114B-5191-41CC-AD7A-759B89E28CB7}"/>
    <cellStyle name="Millares 5 2 6 2" xfId="3887" xr:uid="{0A3F51FA-F23F-41FC-AAB7-F46D433F1A82}"/>
    <cellStyle name="Millares 5 2 6 3" xfId="6314" xr:uid="{52D852C4-4B2E-4FD7-91DB-E88C04310ED1}"/>
    <cellStyle name="Millares 5 2 6 4" xfId="9593" xr:uid="{B922AE00-8F5E-429D-A9C1-AE857403125A}"/>
    <cellStyle name="Millares 5 2 7" xfId="2719" xr:uid="{34BB8052-A86A-44E4-84DF-694632ACF70C}"/>
    <cellStyle name="Millares 5 2 8" xfId="5107" xr:uid="{46F85AEF-C12A-45B6-A96F-6D47832182CC}"/>
    <cellStyle name="Millares 5 2 9" xfId="8423" xr:uid="{E73A76A1-1D7D-434E-BE76-235ABAA6EC3A}"/>
    <cellStyle name="Millares 5 3" xfId="318" xr:uid="{D05BF1BC-E534-463C-9049-0065ACED3B4F}"/>
    <cellStyle name="Millares 5 3 2" xfId="692" xr:uid="{2E659F34-6007-4745-95A7-B3E033D46AD9}"/>
    <cellStyle name="Millares 5 3 2 2" xfId="1274" xr:uid="{B2E94596-3704-46B7-82D3-234CF789E6A3}"/>
    <cellStyle name="Millares 5 3 2 2 2" xfId="2442" xr:uid="{F246FA64-2DDA-4935-9EC7-B8602DD92C30}"/>
    <cellStyle name="Millares 5 3 2 2 2 2" xfId="4778" xr:uid="{7F0319E6-A4BF-41A2-BF7B-6AE42F16CBB4}"/>
    <cellStyle name="Millares 5 3 2 2 2 3" xfId="7205" xr:uid="{F3A17EF0-2249-41FD-9738-7A65BF5F2210}"/>
    <cellStyle name="Millares 5 3 2 2 2 4" xfId="10484" xr:uid="{CE8C8A61-95B8-46A4-966E-698401250A51}"/>
    <cellStyle name="Millares 5 3 2 2 3" xfId="3610" xr:uid="{070685DD-0074-4B0C-B81F-E09BEAB0E66A}"/>
    <cellStyle name="Millares 5 3 2 2 4" xfId="6037" xr:uid="{3546AC57-A338-43E5-B0EF-63732CA94B77}"/>
    <cellStyle name="Millares 5 3 2 2 5" xfId="9316" xr:uid="{FE5FB91E-D1C6-42E4-9081-2BED4E9FA0C2}"/>
    <cellStyle name="Millares 5 3 2 3" xfId="1860" xr:uid="{C14A1849-9939-4D77-939C-A8BF89CD9F2C}"/>
    <cellStyle name="Millares 5 3 2 3 2" xfId="4196" xr:uid="{58B44107-2686-4F6C-9C8B-246F474051C5}"/>
    <cellStyle name="Millares 5 3 2 3 3" xfId="6623" xr:uid="{E95173B3-AD42-483B-8F21-AC63D3CC298C}"/>
    <cellStyle name="Millares 5 3 2 3 4" xfId="9902" xr:uid="{77DA6553-3CCD-43EF-9587-BB8EB1D703AE}"/>
    <cellStyle name="Millares 5 3 2 4" xfId="3028" xr:uid="{CDF72950-BA65-4D8E-90A8-D92DDF558271}"/>
    <cellStyle name="Millares 5 3 2 5" xfId="5455" xr:uid="{B3727392-1ED4-43F3-AC91-27E93BC8CE64}"/>
    <cellStyle name="Millares 5 3 2 6" xfId="8734" xr:uid="{46D039BD-4820-4FD5-84E0-09F1F504A01E}"/>
    <cellStyle name="Millares 5 3 2 7" xfId="11543" xr:uid="{9B3885D6-997B-45E1-A022-5CF965E8767B}"/>
    <cellStyle name="Millares 5 3 3" xfId="987" xr:uid="{F2D140DC-4542-41B3-8928-C5E86B0B0D73}"/>
    <cellStyle name="Millares 5 3 3 2" xfId="2155" xr:uid="{72CD62CB-4944-4B52-B0E2-A0ED0DB2EC8A}"/>
    <cellStyle name="Millares 5 3 3 2 2" xfId="4491" xr:uid="{8B13FFFC-042C-425E-A713-C42172FE6515}"/>
    <cellStyle name="Millares 5 3 3 2 3" xfId="6918" xr:uid="{A8FC681B-45A1-4082-AFFC-4F009094A52D}"/>
    <cellStyle name="Millares 5 3 3 2 4" xfId="10197" xr:uid="{CABE3308-8F93-4AD4-98A0-51F1C5341046}"/>
    <cellStyle name="Millares 5 3 3 3" xfId="3323" xr:uid="{F64DDAAC-C9B4-4E54-A858-9D20C871AB41}"/>
    <cellStyle name="Millares 5 3 3 4" xfId="5750" xr:uid="{E5A6B73E-53BC-4B8A-87E8-7EC9952E739E}"/>
    <cellStyle name="Millares 5 3 3 5" xfId="9029" xr:uid="{02E6B5B2-03AD-4BCC-B001-B3342CCA63D6}"/>
    <cellStyle name="Millares 5 3 3 6" xfId="11929" xr:uid="{9E4009A2-D81D-4979-9629-5F0EF238B2CE}"/>
    <cellStyle name="Millares 5 3 4" xfId="1566" xr:uid="{75270196-A535-4D41-B846-2C342FE14D2B}"/>
    <cellStyle name="Millares 5 3 4 2" xfId="3902" xr:uid="{5A6524D5-CA4D-47D0-B7E5-B219795E4E13}"/>
    <cellStyle name="Millares 5 3 4 3" xfId="6329" xr:uid="{7039304F-CC89-40CF-94EF-3BA64F25B706}"/>
    <cellStyle name="Millares 5 3 4 4" xfId="9608" xr:uid="{F72D01CC-F40A-413F-B4A7-A78116325456}"/>
    <cellStyle name="Millares 5 3 4 5" xfId="12316" xr:uid="{30CD3AB6-A779-4F2E-AB89-6BA894933E8C}"/>
    <cellStyle name="Millares 5 3 5" xfId="2734" xr:uid="{C0B55B3F-0D30-42D1-BD80-B2930B53DE17}"/>
    <cellStyle name="Millares 5 3 5 2" xfId="11174" xr:uid="{461898AD-2F4F-4A6B-A296-553D06383CDC}"/>
    <cellStyle name="Millares 5 3 6" xfId="5145" xr:uid="{58B596BE-3668-4AE7-AB73-CA90ABB08603}"/>
    <cellStyle name="Millares 5 3 7" xfId="8440" xr:uid="{0B7CAC4F-296C-4EDE-AA32-77F53DD9ADC6}"/>
    <cellStyle name="Millares 5 3 8" xfId="10826" xr:uid="{309B60F1-5233-4948-9AB8-9D0CCD17C78A}"/>
    <cellStyle name="Millares 5 4" xfId="526" xr:uid="{D430C2AE-5FBB-470C-AB64-75D8CB74A940}"/>
    <cellStyle name="Millares 5 4 2" xfId="875" xr:uid="{705A5DC3-F078-4115-BDFF-8E7F677EC2AC}"/>
    <cellStyle name="Millares 5 4 2 2" xfId="1457" xr:uid="{104FB35C-72D9-42AA-8920-B4EB025AB815}"/>
    <cellStyle name="Millares 5 4 2 2 2" xfId="2625" xr:uid="{EAF536AE-D433-418E-8C07-512FB6FE82E1}"/>
    <cellStyle name="Millares 5 4 2 2 2 2" xfId="4961" xr:uid="{449AE462-F00C-4044-AB1F-090DC9683060}"/>
    <cellStyle name="Millares 5 4 2 2 2 3" xfId="7388" xr:uid="{6D7E7942-3A55-4C59-BF15-0C6B3EED69EE}"/>
    <cellStyle name="Millares 5 4 2 2 2 4" xfId="10667" xr:uid="{9932B35A-E49C-4FA3-BB07-23BA0F18C346}"/>
    <cellStyle name="Millares 5 4 2 2 3" xfId="3793" xr:uid="{BA5AE656-0549-4A6F-AB00-2D27FC46DD4C}"/>
    <cellStyle name="Millares 5 4 2 2 4" xfId="6220" xr:uid="{5590FE31-A157-4CA2-AE7A-705755D52678}"/>
    <cellStyle name="Millares 5 4 2 2 5" xfId="9499" xr:uid="{95559AD7-2B69-401E-8A33-2CDB91C54B76}"/>
    <cellStyle name="Millares 5 4 2 3" xfId="2043" xr:uid="{F9D2426E-86C3-4741-8C51-66280005BFF2}"/>
    <cellStyle name="Millares 5 4 2 3 2" xfId="4379" xr:uid="{5D16C749-FAB5-4A6E-8C39-4751083EA603}"/>
    <cellStyle name="Millares 5 4 2 3 3" xfId="6806" xr:uid="{8CCCA64F-B7C1-45A3-8160-55F5A3157D3E}"/>
    <cellStyle name="Millares 5 4 2 3 4" xfId="10085" xr:uid="{C4F3E2C1-9547-4D42-B80E-727389AFD3BB}"/>
    <cellStyle name="Millares 5 4 2 4" xfId="3211" xr:uid="{03234256-89BE-4E7E-AA96-C16E3AD0EAA4}"/>
    <cellStyle name="Millares 5 4 2 5" xfId="5638" xr:uid="{99226484-B544-443A-B30D-4C8478D1A1C4}"/>
    <cellStyle name="Millares 5 4 2 6" xfId="8917" xr:uid="{2ED3C983-DA91-40FB-9E4A-3D6AE8056AE5}"/>
    <cellStyle name="Millares 5 4 2 7" xfId="11751" xr:uid="{868C9DB6-3233-4E68-8EE8-68BC04245C0C}"/>
    <cellStyle name="Millares 5 4 3" xfId="1170" xr:uid="{831B7F78-4BEB-4C82-A641-E431889950FB}"/>
    <cellStyle name="Millares 5 4 3 2" xfId="2338" xr:uid="{B0BA290F-19AB-4926-B358-FBE63363F79C}"/>
    <cellStyle name="Millares 5 4 3 2 2" xfId="4674" xr:uid="{2D8DC0DC-5635-4681-87EA-9FE5D94DC2E4}"/>
    <cellStyle name="Millares 5 4 3 2 3" xfId="7101" xr:uid="{861C7426-A898-48EB-B442-960A51C70FB4}"/>
    <cellStyle name="Millares 5 4 3 2 4" xfId="10380" xr:uid="{BE119388-5089-4FA5-B90F-5AD06AC72FC6}"/>
    <cellStyle name="Millares 5 4 3 3" xfId="3506" xr:uid="{021C6A4C-4B3A-4E7D-9567-6E9FF841C376}"/>
    <cellStyle name="Millares 5 4 3 4" xfId="5933" xr:uid="{BEDC8793-1715-4A0D-BFA2-5F18D068F4FC}"/>
    <cellStyle name="Millares 5 4 3 5" xfId="9212" xr:uid="{7A4BDD2B-8F6C-4D60-BE2E-1FEA0DF3F71B}"/>
    <cellStyle name="Millares 5 4 3 6" xfId="12137" xr:uid="{FDDB5667-2B63-4E09-A8E2-202C087CF6E7}"/>
    <cellStyle name="Millares 5 4 4" xfId="1749" xr:uid="{E10F9967-B5DC-4D9D-9217-0EF7DCC57B11}"/>
    <cellStyle name="Millares 5 4 4 2" xfId="4085" xr:uid="{CEF397AC-359A-4BE7-945D-F175AC2B7B83}"/>
    <cellStyle name="Millares 5 4 4 3" xfId="6512" xr:uid="{2430C124-AED4-4136-AE89-697DCDD59677}"/>
    <cellStyle name="Millares 5 4 4 4" xfId="9791" xr:uid="{F0D0138D-BCC1-479E-802A-D0AE604D5D7E}"/>
    <cellStyle name="Millares 5 4 4 5" xfId="12524" xr:uid="{C6A0419E-AB65-4AD6-A024-17E3ADEDA355}"/>
    <cellStyle name="Millares 5 4 5" xfId="2917" xr:uid="{7D6FBA2A-B51D-428B-88C9-30219C22CF4D}"/>
    <cellStyle name="Millares 5 4 5 2" xfId="11357" xr:uid="{DA747A24-A03E-4632-929D-49C67F517FDA}"/>
    <cellStyle name="Millares 5 4 6" xfId="5334" xr:uid="{CBDC0FB3-1316-4B4A-A351-5A5BFCD0DC49}"/>
    <cellStyle name="Millares 5 4 7" xfId="8623" xr:uid="{32987DDA-1108-4BFB-8FA1-5516DDE7996A}"/>
    <cellStyle name="Millares 5 4 8" xfId="11034" xr:uid="{A614EC06-3446-45AE-AD8E-4B7EC46C2C3B}"/>
    <cellStyle name="Millares 5 5" xfId="619" xr:uid="{FE837E04-4141-44F5-9A47-FC27590AA808}"/>
    <cellStyle name="Millares 5 5 2" xfId="938" xr:uid="{1312DB0E-85B5-4785-9395-C5CCCA03AA58}"/>
    <cellStyle name="Millares 5 5 2 2" xfId="1519" xr:uid="{C4EA95B2-293B-45BE-A7EB-EA0875F9B412}"/>
    <cellStyle name="Millares 5 5 2 2 2" xfId="2687" xr:uid="{740FE48F-A946-4AFF-AFD0-70BC8E892344}"/>
    <cellStyle name="Millares 5 5 2 2 2 2" xfId="5023" xr:uid="{99571D91-DA7D-4BA2-915B-4AE8DA2A1A99}"/>
    <cellStyle name="Millares 5 5 2 2 2 3" xfId="7450" xr:uid="{CD23ED8C-95BA-427C-8AA6-D27D8C53C887}"/>
    <cellStyle name="Millares 5 5 2 2 2 4" xfId="10729" xr:uid="{7CE93164-7571-4F62-B9E5-966D75B16EF1}"/>
    <cellStyle name="Millares 5 5 2 2 3" xfId="3855" xr:uid="{C2BCF733-D457-4F5B-BC3F-4E3C4BEF510D}"/>
    <cellStyle name="Millares 5 5 2 2 4" xfId="6282" xr:uid="{ECAD2F9D-2967-46D4-A3AF-BF0BC00A4DEC}"/>
    <cellStyle name="Millares 5 5 2 2 5" xfId="9561" xr:uid="{478CD322-FD1A-450B-9AB1-25A015385F76}"/>
    <cellStyle name="Millares 5 5 2 3" xfId="2106" xr:uid="{C670ACD5-DA30-45F0-80A3-BFAC41158D79}"/>
    <cellStyle name="Millares 5 5 2 3 2" xfId="4442" xr:uid="{1D7466E1-D1E7-46D0-9B68-5913B4E1E549}"/>
    <cellStyle name="Millares 5 5 2 3 3" xfId="6869" xr:uid="{E84801F1-0B3D-4FCE-BF6E-BB4E021ABC4B}"/>
    <cellStyle name="Millares 5 5 2 3 4" xfId="10148" xr:uid="{C86E8020-D495-4002-B404-6685ECEB9137}"/>
    <cellStyle name="Millares 5 5 2 4" xfId="3274" xr:uid="{6BD5F05D-5823-4143-896C-D3CB72C38E85}"/>
    <cellStyle name="Millares 5 5 2 5" xfId="5701" xr:uid="{0505F761-847A-46C8-976C-5974A744AB48}"/>
    <cellStyle name="Millares 5 5 2 6" xfId="8980" xr:uid="{40E3CEF6-8D0D-4B90-91E5-02569CD81B84}"/>
    <cellStyle name="Millares 5 5 2 7" xfId="11840" xr:uid="{6F00192C-9374-4739-B57A-AAC897E41152}"/>
    <cellStyle name="Millares 5 5 3" xfId="1232" xr:uid="{00378EFD-58F7-4445-9C87-BEB7A4A0470C}"/>
    <cellStyle name="Millares 5 5 3 2" xfId="2400" xr:uid="{895624ED-7754-4275-AAF9-635AD5C24A45}"/>
    <cellStyle name="Millares 5 5 3 2 2" xfId="4736" xr:uid="{82C96B22-FA26-4E47-BD19-0566021680BD}"/>
    <cellStyle name="Millares 5 5 3 2 3" xfId="7163" xr:uid="{48A9D2BE-1133-4737-9917-F99B0F33F594}"/>
    <cellStyle name="Millares 5 5 3 2 4" xfId="10442" xr:uid="{02EC0160-EC49-46C1-A956-A0DB7524636F}"/>
    <cellStyle name="Millares 5 5 3 3" xfId="3568" xr:uid="{603C9916-386F-497F-BBFD-2E6A0F7B4932}"/>
    <cellStyle name="Millares 5 5 3 4" xfId="5995" xr:uid="{B85867FB-CF4B-4711-AB94-F2D67D302E5C}"/>
    <cellStyle name="Millares 5 5 3 5" xfId="9274" xr:uid="{862EAF2F-B468-4856-B360-92BE71E69322}"/>
    <cellStyle name="Millares 5 5 3 6" xfId="12226" xr:uid="{4094B6A1-3CDF-476C-894F-C103F3059211}"/>
    <cellStyle name="Millares 5 5 4" xfId="1811" xr:uid="{34DE5EF6-C8B9-481B-8738-024468929A5B}"/>
    <cellStyle name="Millares 5 5 4 2" xfId="4147" xr:uid="{FE4492C5-171A-4B46-A948-9031EA5E21D3}"/>
    <cellStyle name="Millares 5 5 4 3" xfId="6574" xr:uid="{CC08AC25-6CF9-4458-9C92-92AA508153C6}"/>
    <cellStyle name="Millares 5 5 4 4" xfId="9853" xr:uid="{CD2F3EE5-E5A8-4493-8234-CACEDDB088C2}"/>
    <cellStyle name="Millares 5 5 4 5" xfId="12613" xr:uid="{BBAA38F4-592F-4433-AF86-F122247A85E9}"/>
    <cellStyle name="Millares 5 5 5" xfId="2979" xr:uid="{40F559BF-DAD7-4593-957F-2DF50FA27685}"/>
    <cellStyle name="Millares 5 5 5 2" xfId="11419" xr:uid="{E09D457C-1A4C-4ED5-A539-6643FA33791E}"/>
    <cellStyle name="Millares 5 5 6" xfId="5402" xr:uid="{E47A9CA0-FEF0-46B1-8E50-14858255653E}"/>
    <cellStyle name="Millares 5 5 7" xfId="8685" xr:uid="{9FDF465C-21E9-4671-93FE-91304CF3C2F4}"/>
    <cellStyle name="Millares 5 5 8" xfId="11123" xr:uid="{FFF92B1A-AC63-4092-9966-7FC09E4111D5}"/>
    <cellStyle name="Millares 5 6" xfId="11448" xr:uid="{EACD0281-08FE-4083-B72A-E8E8E3075BEE}"/>
    <cellStyle name="Millares 50" xfId="444" xr:uid="{FB233F1F-BB21-4DB6-ABA9-945EF4CDC619}"/>
    <cellStyle name="Millares 50 2" xfId="818" xr:uid="{F3FB7229-F419-4A53-AF1D-3FF728EFF949}"/>
    <cellStyle name="Millares 50 2 2" xfId="1400" xr:uid="{BACD1A78-D82E-4B84-BAB2-794CE981E572}"/>
    <cellStyle name="Millares 50 2 2 2" xfId="2568" xr:uid="{DD16DFE3-8845-4699-843D-7F845C858797}"/>
    <cellStyle name="Millares 50 2 2 2 2" xfId="4904" xr:uid="{A6CD1C3C-E84B-49EC-91A0-E0253861A34D}"/>
    <cellStyle name="Millares 50 2 2 2 3" xfId="7331" xr:uid="{7C2A8CD9-05B7-418D-975B-85FEF265319A}"/>
    <cellStyle name="Millares 50 2 2 2 4" xfId="10610" xr:uid="{928C54C0-2301-4F78-A9DE-3E6E8A3F8755}"/>
    <cellStyle name="Millares 50 2 2 3" xfId="3736" xr:uid="{F07E1E7E-86DC-4932-89EE-08804854A57B}"/>
    <cellStyle name="Millares 50 2 2 4" xfId="6163" xr:uid="{487DE174-5AB3-4122-AE55-846B56D67BFA}"/>
    <cellStyle name="Millares 50 2 2 5" xfId="9442" xr:uid="{57777DC5-B908-484D-AC36-712367579AE6}"/>
    <cellStyle name="Millares 50 2 3" xfId="1986" xr:uid="{7929DF6C-5501-411F-A1A7-EA0702673E56}"/>
    <cellStyle name="Millares 50 2 3 2" xfId="4322" xr:uid="{F175760F-B906-4D79-9AF1-2F4868160B10}"/>
    <cellStyle name="Millares 50 2 3 3" xfId="6749" xr:uid="{3085BE2E-D8D8-4F5D-86D7-11164C3E6C99}"/>
    <cellStyle name="Millares 50 2 3 4" xfId="10028" xr:uid="{5450ACCB-530A-4264-B4AE-86EE8D82CE2B}"/>
    <cellStyle name="Millares 50 2 4" xfId="3154" xr:uid="{E3E7EED4-6939-41F3-B527-0A80F051E1A7}"/>
    <cellStyle name="Millares 50 2 5" xfId="5581" xr:uid="{EB78CDE7-FE8B-4CB6-98BC-955D5A04D605}"/>
    <cellStyle name="Millares 50 2 6" xfId="8860" xr:uid="{5CC35CB3-6F9F-40BC-8971-667E2A56A3CA}"/>
    <cellStyle name="Millares 50 2 7" xfId="11669" xr:uid="{970E0F55-C023-4EE3-B8DE-F3F6D8264431}"/>
    <cellStyle name="Millares 50 3" xfId="1113" xr:uid="{847F0A20-F306-4989-8618-A2082A7AC72D}"/>
    <cellStyle name="Millares 50 3 2" xfId="2281" xr:uid="{1C135C26-7222-4FD8-A617-6D181A536FD8}"/>
    <cellStyle name="Millares 50 3 2 2" xfId="4617" xr:uid="{3B59E559-7F3D-4F64-9705-EE6D92506BE2}"/>
    <cellStyle name="Millares 50 3 2 3" xfId="7044" xr:uid="{C29C619A-2766-4D69-8587-006256EFC6B6}"/>
    <cellStyle name="Millares 50 3 2 4" xfId="10323" xr:uid="{C580F681-544B-4A8C-AED6-1643B0B45A39}"/>
    <cellStyle name="Millares 50 3 3" xfId="3449" xr:uid="{6A764DC3-6E6B-40D9-8582-706C353AF272}"/>
    <cellStyle name="Millares 50 3 4" xfId="5876" xr:uid="{818E68C6-E1BB-40AC-821A-ACF85A13F610}"/>
    <cellStyle name="Millares 50 3 5" xfId="9155" xr:uid="{72FF7F34-E1BF-4654-83BD-387516DD2333}"/>
    <cellStyle name="Millares 50 3 6" xfId="12055" xr:uid="{8C773118-CA1A-4C95-A886-DC103B06D729}"/>
    <cellStyle name="Millares 50 4" xfId="1692" xr:uid="{55958751-50CA-411D-BA07-E0E5D4F11158}"/>
    <cellStyle name="Millares 50 4 2" xfId="4028" xr:uid="{E52B3E84-4282-4D27-A5FC-B78B7AD10417}"/>
    <cellStyle name="Millares 50 4 3" xfId="6455" xr:uid="{F48AE3EB-BE62-4C01-9725-49098AC09833}"/>
    <cellStyle name="Millares 50 4 4" xfId="9734" xr:uid="{EEC65186-03FB-422B-B802-38775DC6326A}"/>
    <cellStyle name="Millares 50 4 5" xfId="12442" xr:uid="{333AF932-28E4-4A02-8BFB-846D3568CB75}"/>
    <cellStyle name="Millares 50 5" xfId="2860" xr:uid="{D5D29899-4B79-406F-BE4E-99B5114372FD}"/>
    <cellStyle name="Millares 50 5 2" xfId="11300" xr:uid="{1582DFF1-C3AC-4B4A-B7E9-F9A9A2717BE7}"/>
    <cellStyle name="Millares 50 6" xfId="5271" xr:uid="{3EC80FD7-E5A3-486D-9220-BB77DA97D32B}"/>
    <cellStyle name="Millares 50 7" xfId="8566" xr:uid="{475594C8-A148-4769-BE63-75B26A88C0BF}"/>
    <cellStyle name="Millares 50 8" xfId="10952" xr:uid="{A140E56A-2574-4145-9DD6-4F5EC6AA132E}"/>
    <cellStyle name="Millares 51" xfId="458" xr:uid="{18D726A0-3B10-41B9-9AE9-D6C8F15409DD}"/>
    <cellStyle name="Millares 51 2" xfId="832" xr:uid="{34E2F00C-5940-4F29-8A30-3550280CF1ED}"/>
    <cellStyle name="Millares 51 2 2" xfId="1414" xr:uid="{D5EF2D42-988C-4ABA-A97C-5F4C8895B46E}"/>
    <cellStyle name="Millares 51 2 2 2" xfId="2582" xr:uid="{88A87CF1-5248-49FB-9E33-DF5484F3E51E}"/>
    <cellStyle name="Millares 51 2 2 2 2" xfId="4918" xr:uid="{182B2CC7-A89C-433B-BF31-FA2FE00EBE5B}"/>
    <cellStyle name="Millares 51 2 2 2 3" xfId="7345" xr:uid="{5207C5D2-AE9B-4363-973B-532A8D1FDD84}"/>
    <cellStyle name="Millares 51 2 2 2 4" xfId="10624" xr:uid="{15DEF129-247F-47C7-9A0E-38F9B47ECF50}"/>
    <cellStyle name="Millares 51 2 2 3" xfId="3750" xr:uid="{692C7D3D-D7FF-4457-8A85-A503E2041EAB}"/>
    <cellStyle name="Millares 51 2 2 4" xfId="6177" xr:uid="{548645AA-D34F-4426-859F-C17F95B71F3A}"/>
    <cellStyle name="Millares 51 2 2 5" xfId="9456" xr:uid="{9E3BC707-9909-4A07-80ED-C109284C570A}"/>
    <cellStyle name="Millares 51 2 3" xfId="2000" xr:uid="{F113F963-2C59-481A-9015-6BCB5895AF94}"/>
    <cellStyle name="Millares 51 2 3 2" xfId="4336" xr:uid="{0AAA7A19-F787-43BB-8672-F46317157358}"/>
    <cellStyle name="Millares 51 2 3 3" xfId="6763" xr:uid="{9CCFE71E-AE63-4D4C-B8AD-2BB51E5856D8}"/>
    <cellStyle name="Millares 51 2 3 4" xfId="10042" xr:uid="{9F247940-8402-437A-9DB0-E3E00B5E434B}"/>
    <cellStyle name="Millares 51 2 4" xfId="3168" xr:uid="{B06E5E14-42A6-4889-91B5-EC8F44A206C6}"/>
    <cellStyle name="Millares 51 2 5" xfId="5595" xr:uid="{D009D0CB-029C-401F-9B22-0690EF59970D}"/>
    <cellStyle name="Millares 51 2 6" xfId="8874" xr:uid="{6EB9ED04-E172-480C-AE99-1A5B82AF29D6}"/>
    <cellStyle name="Millares 51 2 7" xfId="11683" xr:uid="{82DB3693-CCE6-49AC-BDCF-77AA1EAAFEBA}"/>
    <cellStyle name="Millares 51 3" xfId="1127" xr:uid="{0C1EC83E-A1E4-43E1-AB2F-6ADC2A6664F0}"/>
    <cellStyle name="Millares 51 3 2" xfId="2295" xr:uid="{AF424421-72E5-40C9-99AF-3C731BABB0FD}"/>
    <cellStyle name="Millares 51 3 2 2" xfId="4631" xr:uid="{2A3196C4-AA92-4FC2-BBAE-4C994ACF925E}"/>
    <cellStyle name="Millares 51 3 2 3" xfId="7058" xr:uid="{8044B088-655F-48B1-A2B1-B2EADD3CF0BF}"/>
    <cellStyle name="Millares 51 3 2 4" xfId="10337" xr:uid="{FD1FA66E-D0AE-4B5B-A037-37AF75E664D2}"/>
    <cellStyle name="Millares 51 3 3" xfId="3463" xr:uid="{16E67D7C-3776-444D-8045-C4A472EBA72B}"/>
    <cellStyle name="Millares 51 3 4" xfId="5890" xr:uid="{2D038011-AF1A-44CB-8F1D-14A7B4BB67EA}"/>
    <cellStyle name="Millares 51 3 5" xfId="9169" xr:uid="{3B5EBA3C-CE65-4C23-A876-7C973B6B5573}"/>
    <cellStyle name="Millares 51 3 6" xfId="12069" xr:uid="{E586AAE1-4C43-4B84-AB88-F6A9DF9E48E2}"/>
    <cellStyle name="Millares 51 4" xfId="1706" xr:uid="{D2D90D49-C865-477A-9B4B-C8480DE647FF}"/>
    <cellStyle name="Millares 51 4 2" xfId="4042" xr:uid="{FA00FEED-5A3C-41F8-A3DD-225C37594541}"/>
    <cellStyle name="Millares 51 4 3" xfId="6469" xr:uid="{601A430E-0A20-4964-87B5-951479A0A7B2}"/>
    <cellStyle name="Millares 51 4 4" xfId="9748" xr:uid="{3CAAD0CA-31BA-454D-9948-57A07779477F}"/>
    <cellStyle name="Millares 51 4 5" xfId="12456" xr:uid="{D2A2BBD5-9993-49B8-A9AE-91D6E4C00AA1}"/>
    <cellStyle name="Millares 51 5" xfId="2874" xr:uid="{EDF368F8-91C9-45A9-A00A-1857FCBE77C8}"/>
    <cellStyle name="Millares 51 5 2" xfId="11314" xr:uid="{19938B3F-1115-42ED-854D-F221E6E05C6F}"/>
    <cellStyle name="Millares 51 6" xfId="5285" xr:uid="{3A3F2C32-61F4-435B-BF24-A5A01BD90A21}"/>
    <cellStyle name="Millares 51 7" xfId="8580" xr:uid="{5D3D12D6-CA49-4B1D-AC30-F82A727EBC15}"/>
    <cellStyle name="Millares 51 8" xfId="10966" xr:uid="{A5E761EA-D5CC-4C5A-A8B4-8998C1AE9912}"/>
    <cellStyle name="Millares 52" xfId="389" xr:uid="{01BD55BA-CE1A-4FE5-B0AE-59D36F6E6722}"/>
    <cellStyle name="Millares 52 2" xfId="763" xr:uid="{D909DFFE-176C-43F0-8D81-C998E69E1010}"/>
    <cellStyle name="Millares 52 2 2" xfId="1345" xr:uid="{78EA5410-B413-4C50-8C55-C5C04B26263C}"/>
    <cellStyle name="Millares 52 2 2 2" xfId="2513" xr:uid="{6AE25E6F-D57C-47FF-AE68-FD6B22A494CE}"/>
    <cellStyle name="Millares 52 2 2 2 2" xfId="4849" xr:uid="{766FA5F0-C620-4DA3-B5B6-D2D55A1DF63B}"/>
    <cellStyle name="Millares 52 2 2 2 3" xfId="7276" xr:uid="{06100889-E2E2-4479-BD52-DC4FD48DD7E2}"/>
    <cellStyle name="Millares 52 2 2 2 4" xfId="10555" xr:uid="{A4803B37-06B6-4757-BB8E-B8EEC76947C3}"/>
    <cellStyle name="Millares 52 2 2 3" xfId="3681" xr:uid="{331F6D28-B111-4AAD-8F11-7A530D688BF3}"/>
    <cellStyle name="Millares 52 2 2 4" xfId="6108" xr:uid="{92CC13FD-4C8D-4EB1-8693-21066F7C88CA}"/>
    <cellStyle name="Millares 52 2 2 5" xfId="9387" xr:uid="{AECB3800-B98C-41BC-ACE9-4B2411CADAAB}"/>
    <cellStyle name="Millares 52 2 3" xfId="1931" xr:uid="{9C2A46F8-24B0-4D83-938D-93EAA20E7A91}"/>
    <cellStyle name="Millares 52 2 3 2" xfId="4267" xr:uid="{1CB27C39-C52E-4A4E-B359-AB0A3225F1DF}"/>
    <cellStyle name="Millares 52 2 3 3" xfId="6694" xr:uid="{B6CC88F6-4BF9-4906-B833-C0A35AA29D02}"/>
    <cellStyle name="Millares 52 2 3 4" xfId="9973" xr:uid="{C5D98608-B9D2-4E74-8C18-54E761CD3AFD}"/>
    <cellStyle name="Millares 52 2 4" xfId="3099" xr:uid="{DC585A90-1E59-4DD8-8332-E206F24343FF}"/>
    <cellStyle name="Millares 52 2 5" xfId="5526" xr:uid="{8F72D325-62ED-4637-925E-B9694CB16C70}"/>
    <cellStyle name="Millares 52 2 6" xfId="8805" xr:uid="{667C43EE-9EB1-4FAE-8131-FB1CDD9C2ABA}"/>
    <cellStyle name="Millares 52 2 7" xfId="11614" xr:uid="{54B700C6-C4EF-4DFF-B8CE-1F5AF5F4ECF3}"/>
    <cellStyle name="Millares 52 3" xfId="1058" xr:uid="{E8C70509-F3C7-4D88-AAC2-6AB7FD894B07}"/>
    <cellStyle name="Millares 52 3 2" xfId="2226" xr:uid="{30DF3211-0EE9-4102-B1BA-A8B49A41A3DB}"/>
    <cellStyle name="Millares 52 3 2 2" xfId="4562" xr:uid="{6648A420-28A5-462B-B8F4-43618BFE1F37}"/>
    <cellStyle name="Millares 52 3 2 3" xfId="6989" xr:uid="{3E9BB848-C82A-4E5D-B923-70F31593E75C}"/>
    <cellStyle name="Millares 52 3 2 4" xfId="10268" xr:uid="{043CA019-2FAF-4C69-8599-39FA7E3F85FA}"/>
    <cellStyle name="Millares 52 3 3" xfId="3394" xr:uid="{20E6C1CC-71C9-4AD8-B23A-DB0165CE040A}"/>
    <cellStyle name="Millares 52 3 4" xfId="5821" xr:uid="{51BEE6A8-A84E-4E94-B329-B328D2664E4E}"/>
    <cellStyle name="Millares 52 3 5" xfId="9100" xr:uid="{A571E066-C3AC-4185-8F7A-5DE4366D585D}"/>
    <cellStyle name="Millares 52 3 6" xfId="12000" xr:uid="{5B21B0E3-9BD1-4124-9BB2-0FA49934A73F}"/>
    <cellStyle name="Millares 52 4" xfId="1637" xr:uid="{78304D0F-4BB8-4E15-9C4C-165E76F96DDB}"/>
    <cellStyle name="Millares 52 4 2" xfId="3973" xr:uid="{B019A4D2-DCCA-4376-AD4A-582FFCEF4EDC}"/>
    <cellStyle name="Millares 52 4 3" xfId="6400" xr:uid="{7463E61B-E06E-4DBD-9D7D-5FBD429B3856}"/>
    <cellStyle name="Millares 52 4 4" xfId="9679" xr:uid="{D546C1E6-D0A8-4D18-9F52-4323A72A03BB}"/>
    <cellStyle name="Millares 52 4 5" xfId="12387" xr:uid="{83A6066D-206A-4F82-8D63-CDABABC1DEE1}"/>
    <cellStyle name="Millares 52 5" xfId="2805" xr:uid="{0DBDE1BA-54D1-449C-8A26-CC76EA39841E}"/>
    <cellStyle name="Millares 52 5 2" xfId="11245" xr:uid="{6171F433-962E-41F7-9E7C-5352B8C4B346}"/>
    <cellStyle name="Millares 52 6" xfId="5216" xr:uid="{C909A4D4-EC2D-4F88-924A-3710C147E603}"/>
    <cellStyle name="Millares 52 7" xfId="8511" xr:uid="{96454D7B-7E43-4607-85E9-D56AD8537A1E}"/>
    <cellStyle name="Millares 52 8" xfId="10897" xr:uid="{98211A42-6D34-4E39-9CF1-CE248A1BE2C5}"/>
    <cellStyle name="Millares 53" xfId="387" xr:uid="{B4D7765C-0CEE-426B-A26C-826EC9B96DEE}"/>
    <cellStyle name="Millares 53 2" xfId="761" xr:uid="{36C3889A-8381-458C-B6F2-006750C354BF}"/>
    <cellStyle name="Millares 53 2 2" xfId="1343" xr:uid="{BEE7BE40-9E50-4005-8535-BBCE46CC0F2E}"/>
    <cellStyle name="Millares 53 2 2 2" xfId="2511" xr:uid="{020BEFD2-638E-44F6-B2FB-DE0F48D1B08E}"/>
    <cellStyle name="Millares 53 2 2 2 2" xfId="4847" xr:uid="{A4224713-97C9-4E7C-BD65-4D3FAFBCA620}"/>
    <cellStyle name="Millares 53 2 2 2 3" xfId="7274" xr:uid="{95DCAB7B-D731-4035-8EA4-EA65CB5F31DE}"/>
    <cellStyle name="Millares 53 2 2 2 4" xfId="10553" xr:uid="{20A68CCB-50FA-4B8F-88C8-D958CF882137}"/>
    <cellStyle name="Millares 53 2 2 3" xfId="3679" xr:uid="{7F8E08E3-846E-4888-BB27-F3C0DA12F23A}"/>
    <cellStyle name="Millares 53 2 2 4" xfId="6106" xr:uid="{FF2A80E1-2AF3-4BCF-AD5B-CB6D246AA98D}"/>
    <cellStyle name="Millares 53 2 2 5" xfId="9385" xr:uid="{A073E43A-9747-4520-9FFA-76CBBC988087}"/>
    <cellStyle name="Millares 53 2 3" xfId="1929" xr:uid="{06573BE6-40C1-457D-AB4C-59A2B8687B2D}"/>
    <cellStyle name="Millares 53 2 3 2" xfId="4265" xr:uid="{0F78B3FF-E703-4B58-BCE3-C89B0049FA33}"/>
    <cellStyle name="Millares 53 2 3 3" xfId="6692" xr:uid="{10DEBFE2-ACB5-437A-8600-F82B5797520C}"/>
    <cellStyle name="Millares 53 2 3 4" xfId="9971" xr:uid="{2113BB53-6A93-4654-8352-25C8B1469427}"/>
    <cellStyle name="Millares 53 2 4" xfId="3097" xr:uid="{F195E98A-A8C4-49A4-B96F-C529B5BEA1DA}"/>
    <cellStyle name="Millares 53 2 5" xfId="5524" xr:uid="{6C9C7E07-C3D2-4943-8512-03D1BC40E014}"/>
    <cellStyle name="Millares 53 2 6" xfId="8803" xr:uid="{B0F7CB49-95E4-484E-9DC0-4E956D1E057C}"/>
    <cellStyle name="Millares 53 2 7" xfId="11612" xr:uid="{70780197-3B57-433D-891C-6AB51ED5FC12}"/>
    <cellStyle name="Millares 53 3" xfId="1056" xr:uid="{B89677BE-E4EC-4D85-8A64-91B3CBB513DF}"/>
    <cellStyle name="Millares 53 3 2" xfId="2224" xr:uid="{ACB0A227-7C01-4EA1-B15A-6462BE598CF7}"/>
    <cellStyle name="Millares 53 3 2 2" xfId="4560" xr:uid="{295513AB-4E14-4DF8-ADF4-D16D481DB447}"/>
    <cellStyle name="Millares 53 3 2 3" xfId="6987" xr:uid="{A764729B-9764-417D-B7A7-2515FA445643}"/>
    <cellStyle name="Millares 53 3 2 4" xfId="10266" xr:uid="{7DAC532D-4326-48B9-B877-B038C0FE1BCE}"/>
    <cellStyle name="Millares 53 3 3" xfId="3392" xr:uid="{873DC7B1-8515-42F6-873E-D0D12B80B262}"/>
    <cellStyle name="Millares 53 3 4" xfId="5819" xr:uid="{2DDAFA57-6B89-4AE3-BB39-280A5190D12E}"/>
    <cellStyle name="Millares 53 3 5" xfId="9098" xr:uid="{D422B974-E504-4F74-857C-CE3176402316}"/>
    <cellStyle name="Millares 53 3 6" xfId="11998" xr:uid="{2351E8ED-B403-4F71-9FBD-59EC336DDABF}"/>
    <cellStyle name="Millares 53 4" xfId="1635" xr:uid="{68ED8BBB-BC84-4B6D-A2A3-CAFF4BE45E7C}"/>
    <cellStyle name="Millares 53 4 2" xfId="3971" xr:uid="{B4E0C604-9488-4796-ABA8-CDD5CC87BCDA}"/>
    <cellStyle name="Millares 53 4 3" xfId="6398" xr:uid="{FE9EF000-CE16-4EE8-8C40-AAAC511855C4}"/>
    <cellStyle name="Millares 53 4 4" xfId="9677" xr:uid="{1C28347F-27C7-4AE8-BF76-F3D94E7459A8}"/>
    <cellStyle name="Millares 53 4 5" xfId="12385" xr:uid="{FB498485-64D7-488B-A5B9-DAE603396E4E}"/>
    <cellStyle name="Millares 53 5" xfId="2803" xr:uid="{C33A98B3-E7F4-4CB3-B51A-1A8732B316E0}"/>
    <cellStyle name="Millares 53 5 2" xfId="11243" xr:uid="{246776A8-6469-47B6-802D-BBA1B6B84AC0}"/>
    <cellStyle name="Millares 53 6" xfId="5214" xr:uid="{469911C3-6B84-41C1-8FF9-A784688117D1}"/>
    <cellStyle name="Millares 53 7" xfId="8509" xr:uid="{AB272161-BA33-4ABD-8B6C-C4AA2CBC2704}"/>
    <cellStyle name="Millares 53 8" xfId="10895" xr:uid="{ACBC6D7E-28C4-4F2E-ABEA-114E67FF6C86}"/>
    <cellStyle name="Millares 54" xfId="410" xr:uid="{AFF65BB6-C45B-4342-AA86-63FEBB37DE3B}"/>
    <cellStyle name="Millares 54 2" xfId="784" xr:uid="{D768E4E7-9576-4EEF-BA5A-A1B67480FA40}"/>
    <cellStyle name="Millares 54 2 2" xfId="1366" xr:uid="{740C027F-EE24-45E3-B505-3D9C8FBA0B65}"/>
    <cellStyle name="Millares 54 2 2 2" xfId="2534" xr:uid="{F04EF7F0-78EA-4A68-BD44-D9C8C2462FB3}"/>
    <cellStyle name="Millares 54 2 2 2 2" xfId="4870" xr:uid="{D0AC32E4-224C-4C15-998C-1F0431404F96}"/>
    <cellStyle name="Millares 54 2 2 2 3" xfId="7297" xr:uid="{7D342FE5-4888-422A-BF93-BEB749ED943C}"/>
    <cellStyle name="Millares 54 2 2 2 4" xfId="10576" xr:uid="{D67A7A8C-49EB-4A5D-BA2A-9AD47EF76CAA}"/>
    <cellStyle name="Millares 54 2 2 3" xfId="3702" xr:uid="{5D25CF9C-E305-4BA2-A07B-568F6AD2C940}"/>
    <cellStyle name="Millares 54 2 2 4" xfId="6129" xr:uid="{C5930535-3E0B-4EBD-A3B9-8AD5E13B73A3}"/>
    <cellStyle name="Millares 54 2 2 5" xfId="9408" xr:uid="{53866C8C-14A1-4B9E-8797-D90E71A7405A}"/>
    <cellStyle name="Millares 54 2 3" xfId="1952" xr:uid="{8171122B-F39E-47E9-972C-F975837AD903}"/>
    <cellStyle name="Millares 54 2 3 2" xfId="4288" xr:uid="{CF060F76-CBFC-42A9-BD2C-892BC2469B6B}"/>
    <cellStyle name="Millares 54 2 3 3" xfId="6715" xr:uid="{9A26A844-8086-41AE-8BDC-405B059F8810}"/>
    <cellStyle name="Millares 54 2 3 4" xfId="9994" xr:uid="{FB565627-0AF0-48AE-8D41-F864C6FF9E63}"/>
    <cellStyle name="Millares 54 2 4" xfId="3120" xr:uid="{36D2E3B7-2114-4421-980F-A3B4041FF3CE}"/>
    <cellStyle name="Millares 54 2 5" xfId="5547" xr:uid="{1725DC94-87F1-4ADA-9F46-D0B6003ED228}"/>
    <cellStyle name="Millares 54 2 6" xfId="8826" xr:uid="{CF5BC425-E495-4B5F-9D26-A54582415B55}"/>
    <cellStyle name="Millares 54 2 7" xfId="11635" xr:uid="{B2FEFDF0-8ACE-4187-8618-200E94BA7477}"/>
    <cellStyle name="Millares 54 3" xfId="1079" xr:uid="{E0646815-B699-40B8-A9C2-0D13DA5BF414}"/>
    <cellStyle name="Millares 54 3 2" xfId="2247" xr:uid="{40E26B88-6B4B-4A1D-BD5F-50A1F9EA4F8B}"/>
    <cellStyle name="Millares 54 3 2 2" xfId="4583" xr:uid="{624D84F1-29E7-4C92-8280-3FC5B4575732}"/>
    <cellStyle name="Millares 54 3 2 3" xfId="7010" xr:uid="{DFFE9D50-B7AF-42E0-832C-AD14FBA643B5}"/>
    <cellStyle name="Millares 54 3 2 4" xfId="10289" xr:uid="{315D9C17-EDCF-44F3-8E21-6C6629ECCE45}"/>
    <cellStyle name="Millares 54 3 3" xfId="3415" xr:uid="{3ED0E3B9-693E-4F0E-856A-D0F2D8DA8B52}"/>
    <cellStyle name="Millares 54 3 4" xfId="5842" xr:uid="{A9A6FE16-EE36-4072-AFC6-E4114A3E0F9A}"/>
    <cellStyle name="Millares 54 3 5" xfId="9121" xr:uid="{2586EE25-B773-45BE-8D2F-0D255C096251}"/>
    <cellStyle name="Millares 54 3 6" xfId="12021" xr:uid="{05E75C5E-30A7-4EE4-9FDB-3B03737C1399}"/>
    <cellStyle name="Millares 54 4" xfId="1658" xr:uid="{AD8857D0-8BA3-4F44-AD62-D06C9126FDDD}"/>
    <cellStyle name="Millares 54 4 2" xfId="3994" xr:uid="{DC31E2B2-E697-43CA-8029-D7C92A6E13D6}"/>
    <cellStyle name="Millares 54 4 3" xfId="6421" xr:uid="{1AE8E3BC-80A5-43BD-B769-90C77830E6E3}"/>
    <cellStyle name="Millares 54 4 4" xfId="9700" xr:uid="{F5E396B9-75F5-4F24-9148-03DC403C412A}"/>
    <cellStyle name="Millares 54 4 5" xfId="12408" xr:uid="{AEB06722-0C3A-4A80-8F86-B96E98F08A41}"/>
    <cellStyle name="Millares 54 5" xfId="2826" xr:uid="{CF78ABBC-18BF-4FBE-82A5-0F62B6D2F836}"/>
    <cellStyle name="Millares 54 5 2" xfId="11266" xr:uid="{EE901FDB-67B6-45F8-9BD6-0A502F95339A}"/>
    <cellStyle name="Millares 54 6" xfId="5237" xr:uid="{227220BF-18D9-4709-9308-A57FBC58D3A8}"/>
    <cellStyle name="Millares 54 7" xfId="8532" xr:uid="{17DDB89C-3E47-4C66-88AF-5285452A1B6C}"/>
    <cellStyle name="Millares 54 8" xfId="10918" xr:uid="{427B131C-7CDC-4D23-A762-7A358421DC9B}"/>
    <cellStyle name="Millares 55" xfId="394" xr:uid="{8247C7A7-0172-4303-A516-0556163EF227}"/>
    <cellStyle name="Millares 55 2" xfId="768" xr:uid="{E2BC0369-0E1F-4F88-9983-2A02E793C078}"/>
    <cellStyle name="Millares 55 2 2" xfId="1350" xr:uid="{0B8B161F-2AB1-4DED-AF02-87CCE82FBF99}"/>
    <cellStyle name="Millares 55 2 2 2" xfId="2518" xr:uid="{34E60AC1-8630-4AAC-BC78-AECDFB27252C}"/>
    <cellStyle name="Millares 55 2 2 2 2" xfId="4854" xr:uid="{B7D56981-0765-4B85-830D-ECD470651679}"/>
    <cellStyle name="Millares 55 2 2 2 3" xfId="7281" xr:uid="{A2CCA8D1-A0B6-426A-8E28-E36241063814}"/>
    <cellStyle name="Millares 55 2 2 2 4" xfId="10560" xr:uid="{0D4B8120-0C30-4751-AC21-F6192DD795EB}"/>
    <cellStyle name="Millares 55 2 2 3" xfId="3686" xr:uid="{A34F2FDE-8417-4B7D-B40A-76A471814241}"/>
    <cellStyle name="Millares 55 2 2 4" xfId="6113" xr:uid="{13D20602-A582-47D8-8F31-D783330840D2}"/>
    <cellStyle name="Millares 55 2 2 5" xfId="9392" xr:uid="{683BEDDC-2DD1-4DBC-AC14-534A365BD6B5}"/>
    <cellStyle name="Millares 55 2 3" xfId="1936" xr:uid="{1A9BA7DB-5670-4A74-ADF9-AD715B5764D3}"/>
    <cellStyle name="Millares 55 2 3 2" xfId="4272" xr:uid="{8FEF77DA-51EC-49C4-A89B-82731944108B}"/>
    <cellStyle name="Millares 55 2 3 3" xfId="6699" xr:uid="{638D80A6-CFB2-4153-A0EF-00376A798638}"/>
    <cellStyle name="Millares 55 2 3 4" xfId="9978" xr:uid="{9357C296-F386-425A-8587-DFB3F585856B}"/>
    <cellStyle name="Millares 55 2 4" xfId="3104" xr:uid="{FA9FDAD7-43DD-4FAC-ACEC-E81C08FBDE58}"/>
    <cellStyle name="Millares 55 2 5" xfId="5531" xr:uid="{0CA09AEA-AE26-431D-A5E2-6F344D25826B}"/>
    <cellStyle name="Millares 55 2 6" xfId="8810" xr:uid="{1A8E0742-106F-400B-9E84-2D8270435ED1}"/>
    <cellStyle name="Millares 55 2 7" xfId="11619" xr:uid="{461B7593-A14E-4BA6-9F7D-A651FFB1138E}"/>
    <cellStyle name="Millares 55 3" xfId="1063" xr:uid="{993790B6-0521-4E47-AA1D-57186D23A26B}"/>
    <cellStyle name="Millares 55 3 2" xfId="2231" xr:uid="{6111C3C5-53E4-40A1-B1CC-A844E4BCAE45}"/>
    <cellStyle name="Millares 55 3 2 2" xfId="4567" xr:uid="{F0DB410B-238E-4CCE-9813-B87506BA1A38}"/>
    <cellStyle name="Millares 55 3 2 3" xfId="6994" xr:uid="{173CC8ED-7DA0-4DB3-B1C4-17FA73E74635}"/>
    <cellStyle name="Millares 55 3 2 4" xfId="10273" xr:uid="{F4D9458B-C2C0-447F-B893-2A606A61001E}"/>
    <cellStyle name="Millares 55 3 3" xfId="3399" xr:uid="{1137248B-931F-4B50-9CC4-405DAC591258}"/>
    <cellStyle name="Millares 55 3 4" xfId="5826" xr:uid="{1D87A89D-3D9B-4E94-882F-EB552B8EE8B0}"/>
    <cellStyle name="Millares 55 3 5" xfId="9105" xr:uid="{BBC7E678-3B5F-4094-B5E5-465E20A9F580}"/>
    <cellStyle name="Millares 55 3 6" xfId="12005" xr:uid="{0325F9B3-6E38-4651-A49C-A77C32EE4054}"/>
    <cellStyle name="Millares 55 4" xfId="1642" xr:uid="{86D02E05-1AB9-48A4-B320-40C016E31E7D}"/>
    <cellStyle name="Millares 55 4 2" xfId="3978" xr:uid="{7AE2204B-DC4B-4817-BF81-D379B433FB3B}"/>
    <cellStyle name="Millares 55 4 3" xfId="6405" xr:uid="{2E93D1DC-990D-4E55-86C5-C02F598A4C0F}"/>
    <cellStyle name="Millares 55 4 4" xfId="9684" xr:uid="{F5DE0BAD-FD5F-41EF-9F3F-E946AE42547E}"/>
    <cellStyle name="Millares 55 4 5" xfId="12392" xr:uid="{0334031D-C282-4368-B35C-F9AE277F462B}"/>
    <cellStyle name="Millares 55 5" xfId="2810" xr:uid="{7C30EEF2-598C-479B-8C11-F0DFCF596412}"/>
    <cellStyle name="Millares 55 5 2" xfId="11250" xr:uid="{EEC764AF-8D43-4903-B267-19755381C4FE}"/>
    <cellStyle name="Millares 55 6" xfId="5221" xr:uid="{310E1CC9-F60C-47F4-A76F-E55F7DA5AF03}"/>
    <cellStyle name="Millares 55 7" xfId="8516" xr:uid="{E29911FE-6FD0-49A3-B7E8-1AE7D50A0DA2}"/>
    <cellStyle name="Millares 55 8" xfId="10902" xr:uid="{279CADF8-3158-41BE-A3FC-99D7471ED731}"/>
    <cellStyle name="Millares 56" xfId="425" xr:uid="{7DB8262C-7640-49BA-82BA-EE86091CF6F1}"/>
    <cellStyle name="Millares 56 2" xfId="799" xr:uid="{C8CA942D-FEF6-44F5-B3C9-67B13253B684}"/>
    <cellStyle name="Millares 56 2 2" xfId="1381" xr:uid="{0E5A6542-F197-4DD5-B28A-2509056639CD}"/>
    <cellStyle name="Millares 56 2 2 2" xfId="2549" xr:uid="{E5561141-3214-4839-9367-2A27521B1DEB}"/>
    <cellStyle name="Millares 56 2 2 2 2" xfId="4885" xr:uid="{7B0EA558-1B1F-4F6D-9810-8031703A5139}"/>
    <cellStyle name="Millares 56 2 2 2 3" xfId="7312" xr:uid="{1AA07B7C-88D3-44FC-A565-E9E3AE161D1A}"/>
    <cellStyle name="Millares 56 2 2 2 4" xfId="10591" xr:uid="{7B46B2B3-A347-4673-BEFB-015388E7519A}"/>
    <cellStyle name="Millares 56 2 2 3" xfId="3717" xr:uid="{6CB7FB0A-5E17-43FE-989E-17CA3A9A5AB2}"/>
    <cellStyle name="Millares 56 2 2 4" xfId="6144" xr:uid="{D18547F6-56D3-4876-BBCD-E176E3F169D2}"/>
    <cellStyle name="Millares 56 2 2 5" xfId="9423" xr:uid="{0E52822B-36ED-41AA-8718-DBA01D7D4B71}"/>
    <cellStyle name="Millares 56 2 3" xfId="1967" xr:uid="{285CB19A-5A54-4330-8F63-B7E3E3E04258}"/>
    <cellStyle name="Millares 56 2 3 2" xfId="4303" xr:uid="{69606696-E49C-4268-B486-CFB9F2A596D8}"/>
    <cellStyle name="Millares 56 2 3 3" xfId="6730" xr:uid="{1AFC0F0B-5596-4CF8-BED8-4AF3FA8C7423}"/>
    <cellStyle name="Millares 56 2 3 4" xfId="10009" xr:uid="{3059D6FB-1CEF-49ED-B158-A70C89361AEC}"/>
    <cellStyle name="Millares 56 2 4" xfId="3135" xr:uid="{B309013D-EEE4-4030-A6A6-E45436884B0E}"/>
    <cellStyle name="Millares 56 2 5" xfId="5562" xr:uid="{1BDD3D72-9FD9-4E09-A757-081E0381D9B9}"/>
    <cellStyle name="Millares 56 2 6" xfId="8841" xr:uid="{327D0112-F9F4-427C-9DC3-2ABE064B3466}"/>
    <cellStyle name="Millares 56 2 7" xfId="11650" xr:uid="{622D6A11-2338-4949-8E07-24CF16510726}"/>
    <cellStyle name="Millares 56 3" xfId="1094" xr:uid="{935CCF19-D486-473E-8F4B-225F028A1662}"/>
    <cellStyle name="Millares 56 3 2" xfId="2262" xr:uid="{5F78D57E-7D31-4AF2-A7C9-88FDDE847E42}"/>
    <cellStyle name="Millares 56 3 2 2" xfId="4598" xr:uid="{FAAA1049-F3FB-4607-A5E9-77C4DEF2F276}"/>
    <cellStyle name="Millares 56 3 2 3" xfId="7025" xr:uid="{B753F77D-56A8-4C3C-A5C9-93FB74B16349}"/>
    <cellStyle name="Millares 56 3 2 4" xfId="10304" xr:uid="{12CF564F-9D07-4E72-BA47-EADB847D555B}"/>
    <cellStyle name="Millares 56 3 3" xfId="3430" xr:uid="{7F91A53F-EFC4-4236-BC5F-2419DC71BA9E}"/>
    <cellStyle name="Millares 56 3 4" xfId="5857" xr:uid="{F4BCBD1A-F409-4B81-9482-450362EA6B0A}"/>
    <cellStyle name="Millares 56 3 5" xfId="9136" xr:uid="{F335E489-E191-4BC2-98B6-2226890DF6B8}"/>
    <cellStyle name="Millares 56 3 6" xfId="12036" xr:uid="{9476EB89-494D-4D84-8917-5F6C91C7112C}"/>
    <cellStyle name="Millares 56 4" xfId="1673" xr:uid="{417E8448-3847-4A4E-9C3A-665C4CAF7756}"/>
    <cellStyle name="Millares 56 4 2" xfId="4009" xr:uid="{8C54C6B6-65D3-477D-BDDE-2D12BB0D30A2}"/>
    <cellStyle name="Millares 56 4 3" xfId="6436" xr:uid="{E839C65F-5791-4409-B5B1-84598B892877}"/>
    <cellStyle name="Millares 56 4 4" xfId="9715" xr:uid="{8D5DEC49-19CF-4D96-A05E-D57FE42654BD}"/>
    <cellStyle name="Millares 56 4 5" xfId="12423" xr:uid="{4C46A5A2-AF49-45CA-B638-55B379AADEFD}"/>
    <cellStyle name="Millares 56 5" xfId="2841" xr:uid="{0B36E9EF-53AA-496A-820D-E9EE1B49B5B0}"/>
    <cellStyle name="Millares 56 5 2" xfId="11281" xr:uid="{8E5C4F43-9CA4-45EA-878C-B38BE65D2082}"/>
    <cellStyle name="Millares 56 6" xfId="5252" xr:uid="{E7B3E087-D569-432D-9573-125C0304CC4A}"/>
    <cellStyle name="Millares 56 7" xfId="8547" xr:uid="{17CB646C-FEDA-45E6-B566-AAB6EE0D6785}"/>
    <cellStyle name="Millares 56 8" xfId="10933" xr:uid="{F9FF1CB1-E569-4746-A932-E1BD838C4E2A}"/>
    <cellStyle name="Millares 57" xfId="381" xr:uid="{532296CD-7CAD-44A6-A747-E6D2EF9F5E33}"/>
    <cellStyle name="Millares 57 2" xfId="755" xr:uid="{4579FD31-1CBE-4F9D-90DD-A6044792F1AD}"/>
    <cellStyle name="Millares 57 2 2" xfId="1337" xr:uid="{EB32A1FC-859A-45A0-B203-A1E6D22955DF}"/>
    <cellStyle name="Millares 57 2 2 2" xfId="2505" xr:uid="{CD3F5E98-DD42-45F3-B002-215FE8F90362}"/>
    <cellStyle name="Millares 57 2 2 2 2" xfId="4841" xr:uid="{C1F559BB-0B03-4C26-9F12-E72764C3391C}"/>
    <cellStyle name="Millares 57 2 2 2 3" xfId="7268" xr:uid="{58820FF9-65DB-4E87-AC12-96A4738BEAF0}"/>
    <cellStyle name="Millares 57 2 2 2 4" xfId="10547" xr:uid="{58F114B9-9BE1-4864-A262-C5FE2ECF7A0E}"/>
    <cellStyle name="Millares 57 2 2 3" xfId="3673" xr:uid="{5B1D7703-6C99-412A-88F8-1D7983DBF90D}"/>
    <cellStyle name="Millares 57 2 2 4" xfId="6100" xr:uid="{AB272242-BB57-41BA-984E-C6061E70C014}"/>
    <cellStyle name="Millares 57 2 2 5" xfId="9379" xr:uid="{9EF4B37E-BA0F-48BF-B735-8E6A23D69A4B}"/>
    <cellStyle name="Millares 57 2 3" xfId="1923" xr:uid="{9856C938-739B-4627-9E34-7FB303CC5103}"/>
    <cellStyle name="Millares 57 2 3 2" xfId="4259" xr:uid="{8AF14EBD-FB80-4F3B-ADAE-00CEEA9EF82B}"/>
    <cellStyle name="Millares 57 2 3 3" xfId="6686" xr:uid="{A800D0C5-20C8-4026-B15C-B82978C8740B}"/>
    <cellStyle name="Millares 57 2 3 4" xfId="9965" xr:uid="{7DFB9A60-F286-459A-89D5-62219F4BB4E5}"/>
    <cellStyle name="Millares 57 2 4" xfId="3091" xr:uid="{5E2E6DA2-E5AD-4A49-96C9-33C23CB9B7DB}"/>
    <cellStyle name="Millares 57 2 5" xfId="5518" xr:uid="{4E05A0CF-F834-4F27-9CB2-AAC0E2336B68}"/>
    <cellStyle name="Millares 57 2 6" xfId="8797" xr:uid="{FD07378D-CABD-4144-AD0B-85D18A126DB6}"/>
    <cellStyle name="Millares 57 2 7" xfId="11606" xr:uid="{EBBBED96-7CFF-4077-804B-F8623ABD5ACE}"/>
    <cellStyle name="Millares 57 3" xfId="1050" xr:uid="{A0FA2CF3-F755-424A-9C80-C983992CBF67}"/>
    <cellStyle name="Millares 57 3 2" xfId="2218" xr:uid="{EFDF6F4E-8E83-497D-8173-42B02F2BC589}"/>
    <cellStyle name="Millares 57 3 2 2" xfId="4554" xr:uid="{7CFCA683-8D74-45B8-AAC4-4D00C21FF57D}"/>
    <cellStyle name="Millares 57 3 2 3" xfId="6981" xr:uid="{A1990835-35A4-4FA3-9EE3-B68E3B3F7491}"/>
    <cellStyle name="Millares 57 3 2 4" xfId="10260" xr:uid="{AA995678-C530-425A-89C0-115DF63343ED}"/>
    <cellStyle name="Millares 57 3 3" xfId="3386" xr:uid="{071C0DEE-C516-4629-BEC4-3C97CF243487}"/>
    <cellStyle name="Millares 57 3 4" xfId="5813" xr:uid="{FA955D61-95DE-4354-99ED-5F3B783C4C7A}"/>
    <cellStyle name="Millares 57 3 5" xfId="9092" xr:uid="{824A2747-D114-4C11-81C1-88343F4BF51C}"/>
    <cellStyle name="Millares 57 3 6" xfId="11992" xr:uid="{38A867FB-F09C-4A38-B632-C5EA9B62D2D9}"/>
    <cellStyle name="Millares 57 4" xfId="1629" xr:uid="{F16A4830-9D42-4991-AC08-71EA7E59038E}"/>
    <cellStyle name="Millares 57 4 2" xfId="3965" xr:uid="{5937DC7F-FB25-42CB-B846-EA71288A106D}"/>
    <cellStyle name="Millares 57 4 3" xfId="6392" xr:uid="{3AA3FFAF-F393-43E6-B857-6A492F4F9537}"/>
    <cellStyle name="Millares 57 4 4" xfId="9671" xr:uid="{93430244-A318-4E2E-8890-C30F04DD5CCE}"/>
    <cellStyle name="Millares 57 4 5" xfId="12379" xr:uid="{D7B35BC0-FD77-4332-A7B7-29F0E86D162E}"/>
    <cellStyle name="Millares 57 5" xfId="2797" xr:uid="{E47665D1-9248-49D3-B971-16DF65D60E70}"/>
    <cellStyle name="Millares 57 5 2" xfId="11237" xr:uid="{71F22079-AFE3-417B-B557-766CD47EC20D}"/>
    <cellStyle name="Millares 57 6" xfId="5208" xr:uid="{C295D1F5-7237-45DE-ADAC-1CA035090CC8}"/>
    <cellStyle name="Millares 57 7" xfId="8503" xr:uid="{A2298F0F-B8BC-4E8C-A3E9-BE65E39D4F88}"/>
    <cellStyle name="Millares 57 8" xfId="10889" xr:uid="{8ADC9D84-D69A-4EBD-9DB1-4E07B0E787C2}"/>
    <cellStyle name="Millares 58" xfId="440" xr:uid="{0E345E8B-D495-4BFC-B582-D27289B1460F}"/>
    <cellStyle name="Millares 58 2" xfId="814" xr:uid="{1E8B7C94-F395-4378-B6CD-E62A0C2FD3DD}"/>
    <cellStyle name="Millares 58 2 2" xfId="1396" xr:uid="{A593DFDF-F0EC-48C7-9067-8A6EAFE461B5}"/>
    <cellStyle name="Millares 58 2 2 2" xfId="2564" xr:uid="{80D4461D-B57A-4A20-8099-F50A20E912C8}"/>
    <cellStyle name="Millares 58 2 2 2 2" xfId="4900" xr:uid="{FCCA7958-AF38-4470-8635-3B58A32896F5}"/>
    <cellStyle name="Millares 58 2 2 2 3" xfId="7327" xr:uid="{5F880B27-46E4-45D0-8A90-CCE346E0076B}"/>
    <cellStyle name="Millares 58 2 2 2 4" xfId="10606" xr:uid="{1EBA6728-DA9E-4DFB-B785-4ECE1359D73B}"/>
    <cellStyle name="Millares 58 2 2 3" xfId="3732" xr:uid="{34F62EFB-E7A8-4763-818C-CEA9B93225BA}"/>
    <cellStyle name="Millares 58 2 2 4" xfId="6159" xr:uid="{2FCFCC6E-7F67-4E2E-B2C8-0F12FCC4827C}"/>
    <cellStyle name="Millares 58 2 2 5" xfId="9438" xr:uid="{392B39F2-0E44-4090-9C30-972AC54940BF}"/>
    <cellStyle name="Millares 58 2 3" xfId="1982" xr:uid="{F4714E56-A07C-4B6C-84AD-D0C10F03ABB7}"/>
    <cellStyle name="Millares 58 2 3 2" xfId="4318" xr:uid="{060E7C3E-792F-473C-AFEF-0C688D368AFA}"/>
    <cellStyle name="Millares 58 2 3 3" xfId="6745" xr:uid="{2E1E3896-CF2C-4443-A85A-E0F28425F596}"/>
    <cellStyle name="Millares 58 2 3 4" xfId="10024" xr:uid="{E711DC1A-578C-4478-86FF-6837129631EA}"/>
    <cellStyle name="Millares 58 2 4" xfId="3150" xr:uid="{EDBC4427-A5DE-46F4-88C5-300EEBB6CB82}"/>
    <cellStyle name="Millares 58 2 5" xfId="5577" xr:uid="{15CAE49F-0912-4CC4-937E-9CAC88BD34AE}"/>
    <cellStyle name="Millares 58 2 6" xfId="8856" xr:uid="{22A7D933-AB4B-4879-810B-5769BAC4D235}"/>
    <cellStyle name="Millares 58 2 7" xfId="11665" xr:uid="{FAC87C01-B69E-4382-B78F-FD55365C64A3}"/>
    <cellStyle name="Millares 58 3" xfId="1109" xr:uid="{362874B9-CBE6-4943-B14C-0C1774B547A9}"/>
    <cellStyle name="Millares 58 3 2" xfId="2277" xr:uid="{B9B060B4-78C0-4163-A816-69B03B2785C6}"/>
    <cellStyle name="Millares 58 3 2 2" xfId="4613" xr:uid="{39DB612D-716C-4ED7-B232-9CE36B5D6DAA}"/>
    <cellStyle name="Millares 58 3 2 3" xfId="7040" xr:uid="{7A7DE7A2-9C44-4E11-81A5-0B34E5A9B16A}"/>
    <cellStyle name="Millares 58 3 2 4" xfId="10319" xr:uid="{1ECC9C63-77D5-46EC-9C93-876BE52B958B}"/>
    <cellStyle name="Millares 58 3 3" xfId="3445" xr:uid="{4D6F3597-5935-40B3-8A0A-A650801A5517}"/>
    <cellStyle name="Millares 58 3 4" xfId="5872" xr:uid="{9D5B0972-4D7F-4E13-BA8A-2C81D1D541B6}"/>
    <cellStyle name="Millares 58 3 5" xfId="9151" xr:uid="{56BF8145-E06D-4623-900B-7FBED5308BEE}"/>
    <cellStyle name="Millares 58 3 6" xfId="12051" xr:uid="{7AC10E4E-DB2F-45CB-9C9E-BA3F0BD69A7B}"/>
    <cellStyle name="Millares 58 4" xfId="1688" xr:uid="{D5361239-6046-4EB6-BDB6-3419909E93FB}"/>
    <cellStyle name="Millares 58 4 2" xfId="4024" xr:uid="{A7477AAB-40C7-41A6-B3C3-3D87804C7E58}"/>
    <cellStyle name="Millares 58 4 3" xfId="6451" xr:uid="{F8214439-3E29-44E8-9EFE-14C60E4E6469}"/>
    <cellStyle name="Millares 58 4 4" xfId="9730" xr:uid="{50F092CB-2EBC-440A-963A-6D2827526962}"/>
    <cellStyle name="Millares 58 4 5" xfId="12438" xr:uid="{C6CF2E4E-079D-4980-8C20-FC8A6EAFFDC4}"/>
    <cellStyle name="Millares 58 5" xfId="2856" xr:uid="{0D2696FC-B7B2-47C9-9AED-F086F24A4294}"/>
    <cellStyle name="Millares 58 5 2" xfId="11296" xr:uid="{A23A17DB-DBE9-4E99-8CB1-F1D9660745BD}"/>
    <cellStyle name="Millares 58 6" xfId="5267" xr:uid="{DDB90C6E-FC11-426E-9402-853D314EF3BF}"/>
    <cellStyle name="Millares 58 7" xfId="8562" xr:uid="{63BE28D5-1998-4FC5-BD4B-FF60429F880C}"/>
    <cellStyle name="Millares 58 8" xfId="10948" xr:uid="{E2303DED-9DF3-4E1A-A357-79C48495C689}"/>
    <cellStyle name="Millares 59" xfId="446" xr:uid="{16A64A47-1544-4F90-AEE7-870EBBA37643}"/>
    <cellStyle name="Millares 59 2" xfId="820" xr:uid="{BF41AAC7-44CA-4F78-8B97-30021453650B}"/>
    <cellStyle name="Millares 59 2 2" xfId="1402" xr:uid="{F362C2AD-ACB6-442E-BD77-1A04F343161B}"/>
    <cellStyle name="Millares 59 2 2 2" xfId="2570" xr:uid="{32BCF4BF-29ED-4806-9221-9CA881A21F8A}"/>
    <cellStyle name="Millares 59 2 2 2 2" xfId="4906" xr:uid="{E7918D24-A7CC-4A97-9C0A-F5B702728EFB}"/>
    <cellStyle name="Millares 59 2 2 2 3" xfId="7333" xr:uid="{2D6FE77F-6922-44BF-AE96-FFDA96DC22B1}"/>
    <cellStyle name="Millares 59 2 2 2 4" xfId="10612" xr:uid="{8E1E7753-98F3-4677-A186-15D1DB4B9702}"/>
    <cellStyle name="Millares 59 2 2 3" xfId="3738" xr:uid="{BC9A32EA-7A39-4DC8-B72E-8FA27F7FEA9B}"/>
    <cellStyle name="Millares 59 2 2 4" xfId="6165" xr:uid="{A37D1B9E-0CAE-4299-BD6F-A6260DB9C49A}"/>
    <cellStyle name="Millares 59 2 2 5" xfId="9444" xr:uid="{9AF97A9D-F298-47ED-A53B-94C2A933210C}"/>
    <cellStyle name="Millares 59 2 3" xfId="1988" xr:uid="{3F226B09-883B-4799-93FD-B88342038339}"/>
    <cellStyle name="Millares 59 2 3 2" xfId="4324" xr:uid="{6C73BDED-6B49-4721-8B5A-4435D317F913}"/>
    <cellStyle name="Millares 59 2 3 3" xfId="6751" xr:uid="{8B67F13E-61D2-410D-A267-72B6D3DD8F1F}"/>
    <cellStyle name="Millares 59 2 3 4" xfId="10030" xr:uid="{ABBBF83F-EBCC-414E-BA88-4FC1BA1941A4}"/>
    <cellStyle name="Millares 59 2 4" xfId="3156" xr:uid="{D39C1765-D48D-435E-902B-B03693F7156C}"/>
    <cellStyle name="Millares 59 2 5" xfId="5583" xr:uid="{A3588799-3134-43C6-81C3-70BC58E6D49F}"/>
    <cellStyle name="Millares 59 2 6" xfId="8862" xr:uid="{B9849F78-4938-4B4A-807F-7760D79C2E00}"/>
    <cellStyle name="Millares 59 2 7" xfId="11671" xr:uid="{7084E2DF-8A20-4B01-A1D1-F0EF901364C9}"/>
    <cellStyle name="Millares 59 3" xfId="1115" xr:uid="{471108D5-461C-4B53-8F81-9F9A1F0FD9A2}"/>
    <cellStyle name="Millares 59 3 2" xfId="2283" xr:uid="{3ED18836-1483-4448-89F7-4D519F17B13D}"/>
    <cellStyle name="Millares 59 3 2 2" xfId="4619" xr:uid="{7EE2B055-0FA1-43A9-9646-EA76498AE7E5}"/>
    <cellStyle name="Millares 59 3 2 3" xfId="7046" xr:uid="{BEB6AD0E-514F-47E6-B386-4A3C22F9DE7A}"/>
    <cellStyle name="Millares 59 3 2 4" xfId="10325" xr:uid="{70B0704B-0AAA-44B0-9ACB-7FF9A55EF92A}"/>
    <cellStyle name="Millares 59 3 3" xfId="3451" xr:uid="{EAFDDA98-3363-4BD9-85BB-08F7A9B23B3F}"/>
    <cellStyle name="Millares 59 3 4" xfId="5878" xr:uid="{8FD291EB-10BB-4359-84E7-A7D6A258A535}"/>
    <cellStyle name="Millares 59 3 5" xfId="9157" xr:uid="{2D8F496E-139B-4AC5-A247-A6F4B20B01EE}"/>
    <cellStyle name="Millares 59 3 6" xfId="12057" xr:uid="{5DC46AAC-6666-4EC2-B5E0-081AD342E3D7}"/>
    <cellStyle name="Millares 59 4" xfId="1694" xr:uid="{21FCBA96-B284-45D7-B252-1DE1E5B98FB7}"/>
    <cellStyle name="Millares 59 4 2" xfId="4030" xr:uid="{FC5298AD-338A-4EF2-B60B-41D609E5E0EB}"/>
    <cellStyle name="Millares 59 4 3" xfId="6457" xr:uid="{EA3579FC-4793-4489-B39F-CE7673DB2ADE}"/>
    <cellStyle name="Millares 59 4 4" xfId="9736" xr:uid="{42D10764-134D-4D30-9F75-06BC17ECC900}"/>
    <cellStyle name="Millares 59 4 5" xfId="12444" xr:uid="{0419CFEA-8229-4146-A9AE-83D5C791188E}"/>
    <cellStyle name="Millares 59 5" xfId="2862" xr:uid="{4EE11CFC-4CE7-4CE7-8511-10D99F653E4B}"/>
    <cellStyle name="Millares 59 5 2" xfId="11302" xr:uid="{A2EAC49F-FCA4-4846-9D3E-0C7E0DD12757}"/>
    <cellStyle name="Millares 59 6" xfId="5273" xr:uid="{745B108E-EB95-4302-BFE6-0E1AC476AE70}"/>
    <cellStyle name="Millares 59 7" xfId="8568" xr:uid="{40FA9318-C3A1-4992-8132-6825AA0A6AF0}"/>
    <cellStyle name="Millares 59 8" xfId="10954" xr:uid="{06F15C3A-8952-4F82-9CD9-D0D2E83E2984}"/>
    <cellStyle name="Millares 6" xfId="80" xr:uid="{2BE5C96A-9F8F-4FDC-87EF-F35917FF6568}"/>
    <cellStyle name="Millares 6 10" xfId="5066" xr:uid="{F28E3FA1-24C5-449D-A93C-1771FD58522A}"/>
    <cellStyle name="Millares 6 11" xfId="8412" xr:uid="{B97FC33A-A277-469F-962A-608278F0F679}"/>
    <cellStyle name="Millares 6 12" xfId="10773" xr:uid="{D8F13893-A5CA-43D1-A7D9-3461D821DE98}"/>
    <cellStyle name="Millares 6 2" xfId="81" xr:uid="{7D42F54F-A057-48A1-9E27-8B55588EE978}"/>
    <cellStyle name="Millares 6 2 10" xfId="10774" xr:uid="{2C6CE5FF-6608-49FA-8139-FC371330ED29}"/>
    <cellStyle name="Millares 6 2 2" xfId="350" xr:uid="{E2A9EEF0-DC85-4EA7-8790-7B38C5DF7757}"/>
    <cellStyle name="Millares 6 2 2 2" xfId="724" xr:uid="{D47C0721-BD34-4F28-8B9D-88ABEC61A059}"/>
    <cellStyle name="Millares 6 2 2 2 2" xfId="1306" xr:uid="{A76B3D0B-95C7-43D8-8294-D907D32FF689}"/>
    <cellStyle name="Millares 6 2 2 2 2 2" xfId="2474" xr:uid="{B560FF94-043F-46DD-83F2-B37E733660DE}"/>
    <cellStyle name="Millares 6 2 2 2 2 2 2" xfId="4810" xr:uid="{F2C76729-960A-467E-B021-83CE91495266}"/>
    <cellStyle name="Millares 6 2 2 2 2 2 3" xfId="7237" xr:uid="{972A97D6-A9DA-40CE-AA81-5504472B0D16}"/>
    <cellStyle name="Millares 6 2 2 2 2 2 4" xfId="10516" xr:uid="{74448428-FA68-4F12-A615-5542093AB4EF}"/>
    <cellStyle name="Millares 6 2 2 2 2 3" xfId="3642" xr:uid="{2A8FB444-1B8A-4CE2-8927-11052B226BFE}"/>
    <cellStyle name="Millares 6 2 2 2 2 4" xfId="6069" xr:uid="{4C366414-FF25-457C-B99E-2A312ECE4EF4}"/>
    <cellStyle name="Millares 6 2 2 2 2 5" xfId="9348" xr:uid="{16E26235-38B5-48DB-B3FE-901D8C006B0D}"/>
    <cellStyle name="Millares 6 2 2 2 3" xfId="1892" xr:uid="{22276CB5-77BC-433A-A58C-72F5A91C3187}"/>
    <cellStyle name="Millares 6 2 2 2 3 2" xfId="4228" xr:uid="{F82741DA-73F2-4915-8EB7-D084125648BD}"/>
    <cellStyle name="Millares 6 2 2 2 3 3" xfId="6655" xr:uid="{BA4FF32C-C091-41C5-825B-1853A692AA91}"/>
    <cellStyle name="Millares 6 2 2 2 3 4" xfId="9934" xr:uid="{F0FE91B0-824A-4933-B0DC-2FADC22A3888}"/>
    <cellStyle name="Millares 6 2 2 2 4" xfId="3060" xr:uid="{3A5FB9DF-0005-41D6-8A96-831B4D054F68}"/>
    <cellStyle name="Millares 6 2 2 2 5" xfId="5487" xr:uid="{2FA12B3C-814B-48C4-A293-3B3D8FFA580F}"/>
    <cellStyle name="Millares 6 2 2 2 6" xfId="8766" xr:uid="{36093FE8-4EC5-4A87-BE65-A14033E92CB4}"/>
    <cellStyle name="Millares 6 2 2 2 7" xfId="11575" xr:uid="{FB184D89-94FC-47AD-A0A2-77628C3FB2A5}"/>
    <cellStyle name="Millares 6 2 2 3" xfId="1019" xr:uid="{C3B350AA-C2A7-4E88-98CF-0CE9B7EE48CC}"/>
    <cellStyle name="Millares 6 2 2 3 2" xfId="2187" xr:uid="{D9DA5EF1-347D-4B82-8E07-2C50E4142CEC}"/>
    <cellStyle name="Millares 6 2 2 3 2 2" xfId="4523" xr:uid="{2CF10CD3-DADE-43C6-A671-69FCB188EC96}"/>
    <cellStyle name="Millares 6 2 2 3 2 3" xfId="6950" xr:uid="{BD76A528-7B44-49E7-ABB5-510FBF9B920D}"/>
    <cellStyle name="Millares 6 2 2 3 2 4" xfId="10229" xr:uid="{F71DA9EE-347C-4316-8CC9-236B20A01058}"/>
    <cellStyle name="Millares 6 2 2 3 3" xfId="3355" xr:uid="{76A54730-6212-4FB1-A2B7-01B9F6406A7F}"/>
    <cellStyle name="Millares 6 2 2 3 4" xfId="5782" xr:uid="{83FC0929-7D08-4C9E-8B7A-4CA9615E5412}"/>
    <cellStyle name="Millares 6 2 2 3 5" xfId="9061" xr:uid="{B0B51DF0-D780-4D76-AE73-624161BE59B4}"/>
    <cellStyle name="Millares 6 2 2 3 6" xfId="11961" xr:uid="{6D0A01F5-41DC-4628-9012-3240DB3DF48D}"/>
    <cellStyle name="Millares 6 2 2 4" xfId="1598" xr:uid="{B15CAB3E-82A3-413D-9D32-21ACC58BEDE5}"/>
    <cellStyle name="Millares 6 2 2 4 2" xfId="3934" xr:uid="{DB1236A0-8858-4D30-8948-B26A0ABE076F}"/>
    <cellStyle name="Millares 6 2 2 4 3" xfId="6361" xr:uid="{BA6D691E-16B4-4620-870E-18959ADD0450}"/>
    <cellStyle name="Millares 6 2 2 4 4" xfId="9640" xr:uid="{F50BDD29-968B-484A-AE35-5D221937E651}"/>
    <cellStyle name="Millares 6 2 2 4 5" xfId="12348" xr:uid="{CE296DF7-26A4-4AEC-AEC1-9CB362967BC3}"/>
    <cellStyle name="Millares 6 2 2 5" xfId="2766" xr:uid="{4457D5F3-EAE9-41BA-ADC7-6B1D9C7932B0}"/>
    <cellStyle name="Millares 6 2 2 5 2" xfId="11206" xr:uid="{BBFFED2B-AFD7-4FBB-BAA0-AFC228A75E4E}"/>
    <cellStyle name="Millares 6 2 2 6" xfId="5177" xr:uid="{255B0608-A8AC-499A-A8D7-89175ABEFB22}"/>
    <cellStyle name="Millares 6 2 2 7" xfId="8472" xr:uid="{C5FF7BF2-75A5-402F-AA79-8BDA44C80739}"/>
    <cellStyle name="Millares 6 2 2 8" xfId="10858" xr:uid="{D35EF03A-A1C7-4EE9-A949-A24425E628F0}"/>
    <cellStyle name="Millares 6 2 3" xfId="558" xr:uid="{4931F021-3F55-442C-A5B5-167DAE6CC0F7}"/>
    <cellStyle name="Millares 6 2 3 2" xfId="907" xr:uid="{A06C73F6-7B9F-440A-9C1A-45ABAE90C2B6}"/>
    <cellStyle name="Millares 6 2 3 2 2" xfId="1489" xr:uid="{D8FCAB2C-37AD-4829-BCA4-3C03405CA136}"/>
    <cellStyle name="Millares 6 2 3 2 2 2" xfId="2657" xr:uid="{7926C9C1-5DA8-4A9D-A5C6-9A315A8A95EC}"/>
    <cellStyle name="Millares 6 2 3 2 2 2 2" xfId="4993" xr:uid="{43EC8F92-037B-41C9-88DE-3D79B636E98E}"/>
    <cellStyle name="Millares 6 2 3 2 2 2 3" xfId="7420" xr:uid="{A0C427AA-652F-4041-A7D7-11A257875154}"/>
    <cellStyle name="Millares 6 2 3 2 2 2 4" xfId="10699" xr:uid="{D4BFB330-21D6-42F5-9E29-6160D67F07BB}"/>
    <cellStyle name="Millares 6 2 3 2 2 3" xfId="3825" xr:uid="{C83B5EB5-9CC9-4C71-994A-23B3BFE877FA}"/>
    <cellStyle name="Millares 6 2 3 2 2 4" xfId="6252" xr:uid="{33525E2C-FF9F-4AB7-9600-4499AB54C9D3}"/>
    <cellStyle name="Millares 6 2 3 2 2 5" xfId="9531" xr:uid="{A6D93CB9-C646-4F4F-BD6D-3AA1A5CB21E8}"/>
    <cellStyle name="Millares 6 2 3 2 3" xfId="2075" xr:uid="{64DDDA36-0C21-4A02-AF55-EBB3A47E238A}"/>
    <cellStyle name="Millares 6 2 3 2 3 2" xfId="4411" xr:uid="{4326DB58-CFF5-4FD4-8DE9-65D424CF50F4}"/>
    <cellStyle name="Millares 6 2 3 2 3 3" xfId="6838" xr:uid="{742C10C3-CEB7-47E2-89FF-D6456448C585}"/>
    <cellStyle name="Millares 6 2 3 2 3 4" xfId="10117" xr:uid="{42E52121-3F35-44C4-B8B7-789425777791}"/>
    <cellStyle name="Millares 6 2 3 2 4" xfId="3243" xr:uid="{95B5F38C-3431-43BC-AC78-B10A3746C3F6}"/>
    <cellStyle name="Millares 6 2 3 2 5" xfId="5670" xr:uid="{D3F10E3D-0FA9-406D-B3F5-3A5D8AF71C61}"/>
    <cellStyle name="Millares 6 2 3 2 6" xfId="8949" xr:uid="{BDA0D5E2-9A44-4A00-A9AA-E8D66A38CE08}"/>
    <cellStyle name="Millares 6 2 3 2 7" xfId="11783" xr:uid="{DBE1727C-B8B8-4BD7-BC0E-A8F57FB78BD9}"/>
    <cellStyle name="Millares 6 2 3 3" xfId="1202" xr:uid="{D20C1D95-19AA-493E-9640-8D24AFF441B2}"/>
    <cellStyle name="Millares 6 2 3 3 2" xfId="2370" xr:uid="{4F57C8B7-B0ED-46EB-B42D-3A2C6338BE37}"/>
    <cellStyle name="Millares 6 2 3 3 2 2" xfId="4706" xr:uid="{47436CFE-942B-4057-BAFE-55919EF30574}"/>
    <cellStyle name="Millares 6 2 3 3 2 3" xfId="7133" xr:uid="{D6EE09E7-FBA0-485E-AA12-AF29B9CDAB9C}"/>
    <cellStyle name="Millares 6 2 3 3 2 4" xfId="10412" xr:uid="{AEFE917D-A1D3-44C0-BA0A-4CDACCBD6BBE}"/>
    <cellStyle name="Millares 6 2 3 3 3" xfId="3538" xr:uid="{2E5D059B-3392-48EA-AD8B-C3D5DAE1BBEE}"/>
    <cellStyle name="Millares 6 2 3 3 4" xfId="5965" xr:uid="{58E14353-DCC2-4108-8E2A-3FDC4B21D8A3}"/>
    <cellStyle name="Millares 6 2 3 3 5" xfId="9244" xr:uid="{7D8A7E76-2D01-4F48-B592-7F5C24837B25}"/>
    <cellStyle name="Millares 6 2 3 3 6" xfId="12169" xr:uid="{80C215C0-6C6B-450B-8D8B-A274A323735F}"/>
    <cellStyle name="Millares 6 2 3 4" xfId="1781" xr:uid="{18D0E6CF-0DBA-4B63-AC53-EBF691189777}"/>
    <cellStyle name="Millares 6 2 3 4 2" xfId="4117" xr:uid="{9CFCB6E4-0BCD-43DC-9CDE-CA9EBD74EA64}"/>
    <cellStyle name="Millares 6 2 3 4 3" xfId="6544" xr:uid="{84E87E9B-D85F-41C4-9389-F3E9F74C152F}"/>
    <cellStyle name="Millares 6 2 3 4 4" xfId="9823" xr:uid="{DAA9A6EE-FA06-4EBD-A244-E3995138A936}"/>
    <cellStyle name="Millares 6 2 3 4 5" xfId="12556" xr:uid="{3B1840AD-775C-4826-B54B-5FB04F87A065}"/>
    <cellStyle name="Millares 6 2 3 5" xfId="2949" xr:uid="{601710C9-04C2-49A3-8BC0-BDD0BB207F70}"/>
    <cellStyle name="Millares 6 2 3 5 2" xfId="11389" xr:uid="{D767CE2C-8B6F-4E35-8855-633CB502D175}"/>
    <cellStyle name="Millares 6 2 3 6" xfId="5366" xr:uid="{0B0636F2-3C53-4BE3-99FF-6265CD6678D7}"/>
    <cellStyle name="Millares 6 2 3 7" xfId="8655" xr:uid="{102BF2B9-4D68-4D59-9272-3F4B3E1CE3C1}"/>
    <cellStyle name="Millares 6 2 3 8" xfId="11066" xr:uid="{8FBF379B-35DA-470F-BDF0-66C39581E618}"/>
    <cellStyle name="Millares 6 2 4" xfId="660" xr:uid="{8083698F-2D6E-4724-BC05-989CDADC54C9}"/>
    <cellStyle name="Millares 6 2 4 2" xfId="1251" xr:uid="{3644578D-BB17-4C64-B958-0D13FD99F5FE}"/>
    <cellStyle name="Millares 6 2 4 2 2" xfId="2419" xr:uid="{CC880627-423E-4EF6-8B43-2F1B78EAC08B}"/>
    <cellStyle name="Millares 6 2 4 2 2 2" xfId="4755" xr:uid="{29D245A1-9E9E-4793-A9F1-D4C015D32F08}"/>
    <cellStyle name="Millares 6 2 4 2 2 3" xfId="7182" xr:uid="{0B4FB649-6211-4C4D-AF77-5AB60B32CCE4}"/>
    <cellStyle name="Millares 6 2 4 2 2 4" xfId="10461" xr:uid="{81617C93-2649-498C-920E-E39681776729}"/>
    <cellStyle name="Millares 6 2 4 2 3" xfId="3587" xr:uid="{641BE466-1467-4A3E-A390-F72655136E37}"/>
    <cellStyle name="Millares 6 2 4 2 4" xfId="6014" xr:uid="{A618D637-ED71-4A9E-80D7-347CAE78D7FC}"/>
    <cellStyle name="Millares 6 2 4 2 5" xfId="9293" xr:uid="{02C10FDE-CBAB-4D2D-BACD-393F548F84C6}"/>
    <cellStyle name="Millares 6 2 4 3" xfId="1830" xr:uid="{F37C8313-E22C-4320-A298-AAE6C1D495AB}"/>
    <cellStyle name="Millares 6 2 4 3 2" xfId="4166" xr:uid="{5EB8DD3F-A169-47B3-916A-408AAA28E568}"/>
    <cellStyle name="Millares 6 2 4 3 3" xfId="6593" xr:uid="{65FB971E-95B2-4288-B51F-CE7D5B28C5B7}"/>
    <cellStyle name="Millares 6 2 4 3 4" xfId="9872" xr:uid="{4D56145C-F8D5-4C73-87CC-F4A3788040EF}"/>
    <cellStyle name="Millares 6 2 4 4" xfId="2998" xr:uid="{24DE5293-0A4D-47B6-8BB3-406243E31EAE}"/>
    <cellStyle name="Millares 6 2 4 5" xfId="5425" xr:uid="{E6E6E845-419B-4BE4-96AD-413C198C3EB6}"/>
    <cellStyle name="Millares 6 2 4 6" xfId="8704" xr:uid="{CA71C302-DC2D-4FE3-8D30-E27904467664}"/>
    <cellStyle name="Millares 6 2 4 7" xfId="11450" xr:uid="{4AEFC87C-8E10-4D5C-9A36-C9F68F11BC22}"/>
    <cellStyle name="Millares 6 2 5" xfId="968" xr:uid="{0C0EEB21-5708-4081-BBE5-841958FAB72F}"/>
    <cellStyle name="Millares 6 2 5 2" xfId="2136" xr:uid="{856B056E-B248-4252-8FCF-A6F51F842B03}"/>
    <cellStyle name="Millares 6 2 5 2 2" xfId="4472" xr:uid="{4406FE21-6E89-4728-B8B4-0A0EFA5E8B02}"/>
    <cellStyle name="Millares 6 2 5 2 3" xfId="6899" xr:uid="{B4AB6B3A-17C9-4595-A595-C65D85D8D449}"/>
    <cellStyle name="Millares 6 2 5 2 4" xfId="10178" xr:uid="{0282D7BA-750E-411B-9898-23E69CD20749}"/>
    <cellStyle name="Millares 6 2 5 3" xfId="3304" xr:uid="{1AF13B22-3EDE-4901-838F-14AEDBDA3194}"/>
    <cellStyle name="Millares 6 2 5 4" xfId="5731" xr:uid="{0E96E6D4-A0BE-49D1-A06A-85169EF85F07}"/>
    <cellStyle name="Millares 6 2 5 5" xfId="9010" xr:uid="{2CEDF345-3771-470D-9F26-1733C532361E}"/>
    <cellStyle name="Millares 6 2 6" xfId="1547" xr:uid="{5D18C42D-91DB-4881-B1C7-66DC196F8613}"/>
    <cellStyle name="Millares 6 2 6 2" xfId="3883" xr:uid="{EC88E969-71E1-49B3-8836-54EDD41FC037}"/>
    <cellStyle name="Millares 6 2 6 3" xfId="6310" xr:uid="{DEAE133C-33B7-4E8C-8170-469573AB3941}"/>
    <cellStyle name="Millares 6 2 6 4" xfId="9589" xr:uid="{D315AA14-8E8D-44E8-883F-06D70D25DDD4}"/>
    <cellStyle name="Millares 6 2 7" xfId="2715" xr:uid="{111A66C0-A5F3-4CB2-B039-D26C26717F43}"/>
    <cellStyle name="Millares 6 2 8" xfId="5067" xr:uid="{9EDC84F1-52F4-46BB-AE6F-30B2D5EC9B2B}"/>
    <cellStyle name="Millares 6 2 9" xfId="8413" xr:uid="{62E122A1-A653-4A85-B763-E9D97728F685}"/>
    <cellStyle name="Millares 6 3" xfId="319" xr:uid="{919D6800-6494-44CA-926E-D9A3AAC7B6CF}"/>
    <cellStyle name="Millares 6 3 2" xfId="693" xr:uid="{03B85C19-81CC-44FB-9434-D44183B0AF04}"/>
    <cellStyle name="Millares 6 3 2 2" xfId="1275" xr:uid="{EDCDB3DB-AB80-40D3-B8DF-1AC98A317919}"/>
    <cellStyle name="Millares 6 3 2 2 2" xfId="2443" xr:uid="{118528DA-2781-4AEA-A9C7-CFC9A122B532}"/>
    <cellStyle name="Millares 6 3 2 2 2 2" xfId="4779" xr:uid="{64D83B6E-03E7-41DC-9CE0-735972E169CB}"/>
    <cellStyle name="Millares 6 3 2 2 2 3" xfId="7206" xr:uid="{D5275510-5197-4696-AC54-2F421E317EF5}"/>
    <cellStyle name="Millares 6 3 2 2 2 4" xfId="10485" xr:uid="{2A4CFD0A-A506-4CF0-849C-AFC65B06597B}"/>
    <cellStyle name="Millares 6 3 2 2 3" xfId="3611" xr:uid="{7A6A4660-FD4B-4133-AFC9-D4742C9ED381}"/>
    <cellStyle name="Millares 6 3 2 2 4" xfId="6038" xr:uid="{39E6FC93-8D3E-42FD-AD6A-F9E1033C341E}"/>
    <cellStyle name="Millares 6 3 2 2 5" xfId="9317" xr:uid="{79BCCF5D-C14A-4767-9016-DE704D06088C}"/>
    <cellStyle name="Millares 6 3 2 3" xfId="1861" xr:uid="{086E5ACE-06ED-4A85-A93A-CC53350F2012}"/>
    <cellStyle name="Millares 6 3 2 3 2" xfId="4197" xr:uid="{28B0F928-4841-4BBE-A88D-9A3D33F3B7FF}"/>
    <cellStyle name="Millares 6 3 2 3 3" xfId="6624" xr:uid="{F0A16B74-24C5-486E-9CA2-913824B6D3F8}"/>
    <cellStyle name="Millares 6 3 2 3 4" xfId="9903" xr:uid="{1716F6CD-54EF-4CC8-81A4-E2B442544DCE}"/>
    <cellStyle name="Millares 6 3 2 4" xfId="3029" xr:uid="{4F407517-AD96-4426-8CC8-CA7493388A28}"/>
    <cellStyle name="Millares 6 3 2 5" xfId="5456" xr:uid="{358F319A-09E7-4546-AA47-014DFEA1E058}"/>
    <cellStyle name="Millares 6 3 2 6" xfId="8735" xr:uid="{3B85C6C5-A47C-427F-9BA1-8AE7C71EA264}"/>
    <cellStyle name="Millares 6 3 2 7" xfId="11544" xr:uid="{EF54853D-4FB4-420D-8206-BBB6793D2D64}"/>
    <cellStyle name="Millares 6 3 3" xfId="988" xr:uid="{346FED74-50E5-40D8-980F-E00794627A39}"/>
    <cellStyle name="Millares 6 3 3 2" xfId="2156" xr:uid="{529B38CF-8B26-4A24-83C9-20521F8E48F6}"/>
    <cellStyle name="Millares 6 3 3 2 2" xfId="4492" xr:uid="{5F3E9B74-FFB4-4555-8F3B-61B25EEE4D22}"/>
    <cellStyle name="Millares 6 3 3 2 3" xfId="6919" xr:uid="{6B036833-60C2-4217-8E36-2D2DA1AB9738}"/>
    <cellStyle name="Millares 6 3 3 2 4" xfId="10198" xr:uid="{7F551B8B-0597-4E72-B47B-8EF8AE1FC5E7}"/>
    <cellStyle name="Millares 6 3 3 3" xfId="3324" xr:uid="{23C1B04A-5D98-419E-B40E-8A7245AB377D}"/>
    <cellStyle name="Millares 6 3 3 4" xfId="5751" xr:uid="{D4D39EFF-55A7-49B4-9B37-9128FD3B9EF6}"/>
    <cellStyle name="Millares 6 3 3 5" xfId="9030" xr:uid="{6ACD7A80-59F3-434B-A26C-05D928BD55EB}"/>
    <cellStyle name="Millares 6 3 3 6" xfId="11930" xr:uid="{03D3917D-69C0-4728-A4A4-1DA1784758AF}"/>
    <cellStyle name="Millares 6 3 4" xfId="1567" xr:uid="{230CB6D5-64CC-41BE-8578-9CAC40A087AE}"/>
    <cellStyle name="Millares 6 3 4 2" xfId="3903" xr:uid="{7432B4D1-26A3-484F-B28C-6CDC15EB07C0}"/>
    <cellStyle name="Millares 6 3 4 3" xfId="6330" xr:uid="{80C78B1F-3C64-4F77-9BDA-61B020890E6E}"/>
    <cellStyle name="Millares 6 3 4 4" xfId="9609" xr:uid="{563FB808-3FE0-43D0-8830-9C47B21A41E4}"/>
    <cellStyle name="Millares 6 3 4 5" xfId="12317" xr:uid="{B6D9406E-89EE-4016-90B1-6F1A8D36D643}"/>
    <cellStyle name="Millares 6 3 5" xfId="2735" xr:uid="{289A0E4A-6272-4673-B6C6-D3676471426B}"/>
    <cellStyle name="Millares 6 3 5 2" xfId="11175" xr:uid="{2D6AFCDD-C20A-42F3-A4E8-EFCD143FC608}"/>
    <cellStyle name="Millares 6 3 6" xfId="5146" xr:uid="{AD7390FC-D2E6-47EB-BE0E-1C329C21EEAF}"/>
    <cellStyle name="Millares 6 3 7" xfId="8441" xr:uid="{C0144318-7A02-41FC-968A-FC29385B9ECE}"/>
    <cellStyle name="Millares 6 3 8" xfId="10827" xr:uid="{92FD41BC-867C-468A-85FB-3CFD1F90BCFB}"/>
    <cellStyle name="Millares 6 4" xfId="527" xr:uid="{1244622B-E7A1-4C66-AA20-3E24084F8605}"/>
    <cellStyle name="Millares 6 4 2" xfId="876" xr:uid="{CC0F69AC-4F5C-4A6D-8B09-29FC0D5AF0FB}"/>
    <cellStyle name="Millares 6 4 2 2" xfId="1458" xr:uid="{89E6CBB2-57A7-4931-82F0-3C5586E793D9}"/>
    <cellStyle name="Millares 6 4 2 2 2" xfId="2626" xr:uid="{3A113B79-867E-4D07-842F-58F9F201F64C}"/>
    <cellStyle name="Millares 6 4 2 2 2 2" xfId="4962" xr:uid="{DC58F206-8E24-4CAA-9525-81C5A86DEA11}"/>
    <cellStyle name="Millares 6 4 2 2 2 3" xfId="7389" xr:uid="{CC32BE00-1C63-4791-BC11-B6DF68CB8753}"/>
    <cellStyle name="Millares 6 4 2 2 2 4" xfId="10668" xr:uid="{0E0CB90C-0AAE-40AE-B943-57B9A62B412B}"/>
    <cellStyle name="Millares 6 4 2 2 3" xfId="3794" xr:uid="{16B488EF-C31E-4B01-AED1-ED42EA515275}"/>
    <cellStyle name="Millares 6 4 2 2 4" xfId="6221" xr:uid="{D5B1E6BC-4817-461A-A3E7-8AB990FB629A}"/>
    <cellStyle name="Millares 6 4 2 2 5" xfId="9500" xr:uid="{230C02DB-CE9F-4B40-B9F5-E2B60014B5B5}"/>
    <cellStyle name="Millares 6 4 2 3" xfId="2044" xr:uid="{D1CD8929-F0CF-408E-80F2-563B63043593}"/>
    <cellStyle name="Millares 6 4 2 3 2" xfId="4380" xr:uid="{D0BDC581-B736-4B25-84D9-2A4AE37963B9}"/>
    <cellStyle name="Millares 6 4 2 3 3" xfId="6807" xr:uid="{CF4891E3-150F-41B0-9C7D-042017E976E3}"/>
    <cellStyle name="Millares 6 4 2 3 4" xfId="10086" xr:uid="{74181E36-628D-475D-9667-EB7473E50DB8}"/>
    <cellStyle name="Millares 6 4 2 4" xfId="3212" xr:uid="{5335ACFE-FC79-4827-9AD1-B04E6BFA0F2B}"/>
    <cellStyle name="Millares 6 4 2 5" xfId="5639" xr:uid="{D771C7C7-A1D2-40B3-8C2F-AA58177C7B9D}"/>
    <cellStyle name="Millares 6 4 2 6" xfId="8918" xr:uid="{1B627514-29D5-4855-A5AF-1AA1A486447C}"/>
    <cellStyle name="Millares 6 4 2 7" xfId="11752" xr:uid="{A7009D70-85B9-4626-BBF4-7D11A422F618}"/>
    <cellStyle name="Millares 6 4 3" xfId="1171" xr:uid="{AFA1D84D-A248-42F5-BE62-390B9CBFA272}"/>
    <cellStyle name="Millares 6 4 3 2" xfId="2339" xr:uid="{E0EE831B-9AC7-48A5-BF33-CEF22E02CDEE}"/>
    <cellStyle name="Millares 6 4 3 2 2" xfId="4675" xr:uid="{60D7F5E2-743F-458D-9F5A-024F51A3EFB6}"/>
    <cellStyle name="Millares 6 4 3 2 3" xfId="7102" xr:uid="{F5A68014-1209-40EC-8284-1834E67B6A5A}"/>
    <cellStyle name="Millares 6 4 3 2 4" xfId="10381" xr:uid="{DFD1A8FF-54FC-47D5-A49F-FA59A14A3D7E}"/>
    <cellStyle name="Millares 6 4 3 3" xfId="3507" xr:uid="{F249B354-FD7C-411A-9438-D8ACF9D9E2CE}"/>
    <cellStyle name="Millares 6 4 3 4" xfId="5934" xr:uid="{D4EFF4CD-E16F-4C37-8681-72E4E0ED7170}"/>
    <cellStyle name="Millares 6 4 3 5" xfId="9213" xr:uid="{960652C3-3D6D-4F0B-8988-59FFD33A7873}"/>
    <cellStyle name="Millares 6 4 3 6" xfId="12138" xr:uid="{5D4B68BA-E2CB-40DF-BEC4-B8E69EDF547F}"/>
    <cellStyle name="Millares 6 4 4" xfId="1750" xr:uid="{894C756B-658B-43A8-BA2A-2F90AED5EE63}"/>
    <cellStyle name="Millares 6 4 4 2" xfId="4086" xr:uid="{2E598DFB-709C-4A07-B610-386354D453CF}"/>
    <cellStyle name="Millares 6 4 4 3" xfId="6513" xr:uid="{14094CB1-3F5F-499B-80BD-E671F4864458}"/>
    <cellStyle name="Millares 6 4 4 4" xfId="9792" xr:uid="{E308BC53-9785-4FEA-932A-5BE8D332AE90}"/>
    <cellStyle name="Millares 6 4 4 5" xfId="12525" xr:uid="{52D86598-28F8-4868-A103-B8B70F9C30B0}"/>
    <cellStyle name="Millares 6 4 5" xfId="2918" xr:uid="{8988AD1D-CCFB-469F-80B7-125678828DCC}"/>
    <cellStyle name="Millares 6 4 5 2" xfId="11358" xr:uid="{CC772052-B7ED-4B1C-978B-0319918BD8A2}"/>
    <cellStyle name="Millares 6 4 6" xfId="5335" xr:uid="{46B43C4A-8662-4B77-B611-5A4BB207298C}"/>
    <cellStyle name="Millares 6 4 7" xfId="8624" xr:uid="{73126DED-6F4D-4AA9-9F0E-073C5CFBFC91}"/>
    <cellStyle name="Millares 6 4 8" xfId="11035" xr:uid="{02F89404-A442-4E66-9FEF-C21FC7B882D0}"/>
    <cellStyle name="Millares 6 5" xfId="614" xr:uid="{45D9F757-8D53-468B-A5EC-65437B6D49EE}"/>
    <cellStyle name="Millares 6 5 2" xfId="934" xr:uid="{015A6514-73E9-42ED-9B4B-74D5E940E83C}"/>
    <cellStyle name="Millares 6 5 2 2" xfId="1515" xr:uid="{FBB42C97-CBA6-4E23-BF23-2351EE8F21EE}"/>
    <cellStyle name="Millares 6 5 2 2 2" xfId="2683" xr:uid="{D401084A-BE17-4532-A0F0-D717B351D499}"/>
    <cellStyle name="Millares 6 5 2 2 2 2" xfId="5019" xr:uid="{CC321DBE-9FD0-4DBA-841D-6E52E253C1B0}"/>
    <cellStyle name="Millares 6 5 2 2 2 3" xfId="7446" xr:uid="{8F3D300C-0419-47C3-BBC3-8CA48C17CDBB}"/>
    <cellStyle name="Millares 6 5 2 2 2 4" xfId="10725" xr:uid="{55BF3B55-D01C-4751-AC7D-50DEDE7C6A6B}"/>
    <cellStyle name="Millares 6 5 2 2 3" xfId="3851" xr:uid="{757E275C-F46E-415D-B278-E3414F42BA6B}"/>
    <cellStyle name="Millares 6 5 2 2 4" xfId="6278" xr:uid="{4F604C3B-B869-4BB5-B6A3-3DEDF41CA986}"/>
    <cellStyle name="Millares 6 5 2 2 5" xfId="9557" xr:uid="{48C29937-A941-4945-90AD-916C2D1F327D}"/>
    <cellStyle name="Millares 6 5 2 3" xfId="2102" xr:uid="{4E55E3CC-25EF-449A-985F-03BB55ECCFD9}"/>
    <cellStyle name="Millares 6 5 2 3 2" xfId="4438" xr:uid="{B6D6D9B4-F76F-4CF5-9395-73D1E471F26E}"/>
    <cellStyle name="Millares 6 5 2 3 3" xfId="6865" xr:uid="{A844229E-1080-4C0A-AA1E-014556A02BA9}"/>
    <cellStyle name="Millares 6 5 2 3 4" xfId="10144" xr:uid="{4371E4A8-5377-4BBF-8CB5-28E788B1C2B8}"/>
    <cellStyle name="Millares 6 5 2 4" xfId="3270" xr:uid="{9AFC6C0A-2DB8-4208-949E-6D135A0617CD}"/>
    <cellStyle name="Millares 6 5 2 5" xfId="5697" xr:uid="{959928BC-2D1F-413C-B129-F7CDB08D71B0}"/>
    <cellStyle name="Millares 6 5 2 6" xfId="8976" xr:uid="{A308B70D-B2AA-42BD-99DE-E34080D42D31}"/>
    <cellStyle name="Millares 6 5 2 7" xfId="11835" xr:uid="{601CE3E3-C787-435B-B5BC-D54571265505}"/>
    <cellStyle name="Millares 6 5 3" xfId="1228" xr:uid="{CE168DB3-A002-442E-9F6A-201B560B02D9}"/>
    <cellStyle name="Millares 6 5 3 2" xfId="2396" xr:uid="{E73336D5-653A-4235-9F06-915EBF49038A}"/>
    <cellStyle name="Millares 6 5 3 2 2" xfId="4732" xr:uid="{7E67E3D2-3A0A-4BF9-B250-5A5068179219}"/>
    <cellStyle name="Millares 6 5 3 2 3" xfId="7159" xr:uid="{9308ADCE-1282-4101-A9C1-CF708939B440}"/>
    <cellStyle name="Millares 6 5 3 2 4" xfId="10438" xr:uid="{2876F1CD-4C07-4039-9AC3-DB38A65F3016}"/>
    <cellStyle name="Millares 6 5 3 3" xfId="3564" xr:uid="{C9B93461-6334-4AB6-9A36-4599AD250363}"/>
    <cellStyle name="Millares 6 5 3 4" xfId="5991" xr:uid="{A74C14F2-D70C-4ADA-AA8E-6CA1CFCD145F}"/>
    <cellStyle name="Millares 6 5 3 5" xfId="9270" xr:uid="{474ED8C3-110D-4801-862F-571183838E5B}"/>
    <cellStyle name="Millares 6 5 3 6" xfId="12221" xr:uid="{9E808CDA-9A58-4F17-ADFD-A35D56EF70E9}"/>
    <cellStyle name="Millares 6 5 4" xfId="1807" xr:uid="{CADC3FA1-2462-4A95-8C85-C23D89A1D4AD}"/>
    <cellStyle name="Millares 6 5 4 2" xfId="4143" xr:uid="{F0C5938C-C33C-466A-93E4-346D6323BACC}"/>
    <cellStyle name="Millares 6 5 4 3" xfId="6570" xr:uid="{9FA79CC7-3D44-42BE-A828-95394D3CA724}"/>
    <cellStyle name="Millares 6 5 4 4" xfId="9849" xr:uid="{03B968F7-4E08-42D6-A069-14602AC4055B}"/>
    <cellStyle name="Millares 6 5 4 5" xfId="12608" xr:uid="{8EF8F2F3-CC00-44E5-B3F8-E645DECB5BF7}"/>
    <cellStyle name="Millares 6 5 5" xfId="2975" xr:uid="{741730EF-D55D-4F86-A551-B482E5982959}"/>
    <cellStyle name="Millares 6 5 5 2" xfId="11415" xr:uid="{FE1CF621-4DE4-422F-875F-CC7C7D3D52F6}"/>
    <cellStyle name="Millares 6 5 6" xfId="5397" xr:uid="{D08CBE97-2C89-4508-BF74-E997C1C18C70}"/>
    <cellStyle name="Millares 6 5 7" xfId="8681" xr:uid="{8066A723-9D6D-413A-AC85-45BBAF39E0C9}"/>
    <cellStyle name="Millares 6 5 8" xfId="11118" xr:uid="{19A2B7D3-5CAD-47FC-B0EA-A5652035CA7E}"/>
    <cellStyle name="Millares 6 6" xfId="659" xr:uid="{DBA52CAD-5FE9-4273-B0FF-63D2A08DBC29}"/>
    <cellStyle name="Millares 6 6 2" xfId="1250" xr:uid="{94AB9523-72F2-4EED-9B19-A13166C75ECD}"/>
    <cellStyle name="Millares 6 6 2 2" xfId="2418" xr:uid="{C5544005-D934-4DBF-BF8B-AFF3511F8FC1}"/>
    <cellStyle name="Millares 6 6 2 2 2" xfId="4754" xr:uid="{CEEC6C96-F79C-44DC-8CAF-BE85337B8937}"/>
    <cellStyle name="Millares 6 6 2 2 3" xfId="7181" xr:uid="{0B1A9EBA-C29A-4F25-A554-7DBF025D670B}"/>
    <cellStyle name="Millares 6 6 2 2 4" xfId="10460" xr:uid="{4922E845-B750-4FE7-8291-EEBA3FF55113}"/>
    <cellStyle name="Millares 6 6 2 3" xfId="3586" xr:uid="{E0D4A6E9-AF2E-41B8-8804-3BE5E70C7C76}"/>
    <cellStyle name="Millares 6 6 2 4" xfId="6013" xr:uid="{219453E7-9BA7-41A1-AD1B-13849F3F001E}"/>
    <cellStyle name="Millares 6 6 2 5" xfId="9292" xr:uid="{29B07A11-023B-4CC1-9D49-DB34D2FBC63E}"/>
    <cellStyle name="Millares 6 6 3" xfId="1829" xr:uid="{2125B3CF-DF48-44CD-B677-A7288008C8EC}"/>
    <cellStyle name="Millares 6 6 3 2" xfId="4165" xr:uid="{DC82EB7E-0E18-4C53-BAD6-1F85D2989B10}"/>
    <cellStyle name="Millares 6 6 3 3" xfId="6592" xr:uid="{AF1912AF-FF53-4522-A0FF-26C68C403EA6}"/>
    <cellStyle name="Millares 6 6 3 4" xfId="9871" xr:uid="{F6A3F0A2-6C6A-47A9-BCD9-5BCD452931E9}"/>
    <cellStyle name="Millares 6 6 4" xfId="2997" xr:uid="{0CC50B94-A574-4325-AC65-D1DB5FDC1633}"/>
    <cellStyle name="Millares 6 6 5" xfId="5424" xr:uid="{663B78D4-1602-4ACF-803B-7E03F1902E21}"/>
    <cellStyle name="Millares 6 6 6" xfId="8703" xr:uid="{E5F5B0AB-A921-4E81-A8A2-CBB29D8562A8}"/>
    <cellStyle name="Millares 6 6 7" xfId="11449" xr:uid="{7386A796-8379-4361-87F4-DCC54F203E7A}"/>
    <cellStyle name="Millares 6 7" xfId="967" xr:uid="{D00F65FF-3248-44F3-8899-5C809920624F}"/>
    <cellStyle name="Millares 6 7 2" xfId="2135" xr:uid="{D5E06586-F4CC-4E92-9371-2C42D01C5776}"/>
    <cellStyle name="Millares 6 7 2 2" xfId="4471" xr:uid="{647AAB51-1DC0-457C-805E-2F2190EE6B67}"/>
    <cellStyle name="Millares 6 7 2 3" xfId="6898" xr:uid="{1580B47F-A421-4E66-8487-51964B374369}"/>
    <cellStyle name="Millares 6 7 2 4" xfId="10177" xr:uid="{170B5983-2B91-46E1-80FA-0A9AC049501B}"/>
    <cellStyle name="Millares 6 7 3" xfId="3303" xr:uid="{C26AA204-0C60-4BBE-972F-75DB344DC2EB}"/>
    <cellStyle name="Millares 6 7 4" xfId="5730" xr:uid="{72123986-C4B9-4D65-9B46-EC13E9D3BC89}"/>
    <cellStyle name="Millares 6 7 5" xfId="9009" xr:uid="{8F6916D6-6A8A-49C4-A33D-CD9977720FD9}"/>
    <cellStyle name="Millares 6 8" xfId="1546" xr:uid="{911245DF-5D65-45A1-8F17-38CE9B15BFEB}"/>
    <cellStyle name="Millares 6 8 2" xfId="3882" xr:uid="{48B1008E-2FDF-4AE4-B294-D13862847376}"/>
    <cellStyle name="Millares 6 8 3" xfId="6309" xr:uid="{E8EE5DDD-EEDD-4727-9A85-420EF6DF8F0F}"/>
    <cellStyle name="Millares 6 8 4" xfId="9588" xr:uid="{54E756C8-9F5D-4610-9130-C9D78F25DFBE}"/>
    <cellStyle name="Millares 6 9" xfId="2714" xr:uid="{3A97BCF1-E14A-427C-9FD7-7638471621CE}"/>
    <cellStyle name="Millares 60" xfId="439" xr:uid="{D46E13B3-DDB1-4280-8009-363C6791F090}"/>
    <cellStyle name="Millares 60 2" xfId="813" xr:uid="{00FE1AA8-AA5F-48D3-96AB-1509F97BE489}"/>
    <cellStyle name="Millares 60 2 2" xfId="1395" xr:uid="{82891472-9B43-4E0E-8B93-A8C4ED4FAEF4}"/>
    <cellStyle name="Millares 60 2 2 2" xfId="2563" xr:uid="{91D0ACD2-0B06-493E-9E16-E62B863BDD30}"/>
    <cellStyle name="Millares 60 2 2 2 2" xfId="4899" xr:uid="{2E213811-1C66-4049-AEBC-27C2E9630845}"/>
    <cellStyle name="Millares 60 2 2 2 3" xfId="7326" xr:uid="{67EC3443-D3D4-400F-9431-B698BA8EB10F}"/>
    <cellStyle name="Millares 60 2 2 2 4" xfId="10605" xr:uid="{3A83B3A4-8631-4EB6-A2D3-3FD89C5020E3}"/>
    <cellStyle name="Millares 60 2 2 3" xfId="3731" xr:uid="{16DB84EE-A51E-436B-8568-CB3B08E97F24}"/>
    <cellStyle name="Millares 60 2 2 4" xfId="6158" xr:uid="{F1152B2F-1BF1-4FDB-86E4-E15ED607F941}"/>
    <cellStyle name="Millares 60 2 2 5" xfId="9437" xr:uid="{50857B71-AFEB-479B-9518-EA5A56CE5E0E}"/>
    <cellStyle name="Millares 60 2 3" xfId="1981" xr:uid="{05D93C44-196D-492B-AC4F-225A56A7ACC4}"/>
    <cellStyle name="Millares 60 2 3 2" xfId="4317" xr:uid="{1D0B91EC-C39C-4F88-A9C1-9A7D9ECF61BB}"/>
    <cellStyle name="Millares 60 2 3 3" xfId="6744" xr:uid="{9BDADD6C-583A-44A4-B0D2-9B1FE3E1AD42}"/>
    <cellStyle name="Millares 60 2 3 4" xfId="10023" xr:uid="{773D5CF1-02F4-469E-86D8-E242E67CED6D}"/>
    <cellStyle name="Millares 60 2 4" xfId="3149" xr:uid="{E5E773DE-1A0A-4FC6-9C0D-0A505E933C3F}"/>
    <cellStyle name="Millares 60 2 5" xfId="5576" xr:uid="{47686DC2-4DBC-4AD0-BB86-CB95A74B2098}"/>
    <cellStyle name="Millares 60 2 6" xfId="8855" xr:uid="{A2E9B202-6947-40F3-B128-0BDD55A74345}"/>
    <cellStyle name="Millares 60 2 7" xfId="11664" xr:uid="{966323D9-88FF-49A2-9F9F-324D48BFDAD4}"/>
    <cellStyle name="Millares 60 3" xfId="1108" xr:uid="{AFFF5E08-21B9-49E6-9177-2A1511C384F5}"/>
    <cellStyle name="Millares 60 3 2" xfId="2276" xr:uid="{51F90CF3-9FEC-4D53-845A-6F43F26F11FC}"/>
    <cellStyle name="Millares 60 3 2 2" xfId="4612" xr:uid="{4580CE86-F598-4261-B354-529C3CEC9346}"/>
    <cellStyle name="Millares 60 3 2 3" xfId="7039" xr:uid="{6DAC17F5-17DE-418D-8CF6-C912DEC7DCF7}"/>
    <cellStyle name="Millares 60 3 2 4" xfId="10318" xr:uid="{F191E4B1-DE5C-4BFE-A516-0721C6CCB1B4}"/>
    <cellStyle name="Millares 60 3 3" xfId="3444" xr:uid="{628D0161-7CBB-4AAD-8120-EEBE7DD925CA}"/>
    <cellStyle name="Millares 60 3 4" xfId="5871" xr:uid="{9051C9FE-C6F6-49E7-9572-01AC12A408E7}"/>
    <cellStyle name="Millares 60 3 5" xfId="9150" xr:uid="{BDF7036B-931A-450B-90AA-B8C70340E3A6}"/>
    <cellStyle name="Millares 60 3 6" xfId="12050" xr:uid="{962C329A-32F0-4072-938A-BCF5F3BF76A6}"/>
    <cellStyle name="Millares 60 4" xfId="1687" xr:uid="{70309E8C-C9F7-40AC-981A-90EAC2E861E4}"/>
    <cellStyle name="Millares 60 4 2" xfId="4023" xr:uid="{D2C12E05-DB8D-40ED-96CF-671CC2D483A6}"/>
    <cellStyle name="Millares 60 4 3" xfId="6450" xr:uid="{8BCF9C7E-0C49-4658-BDF6-3DDF88538C2C}"/>
    <cellStyle name="Millares 60 4 4" xfId="9729" xr:uid="{D64E4874-47E0-4572-887D-79DCD7214872}"/>
    <cellStyle name="Millares 60 4 5" xfId="12437" xr:uid="{57C9480F-6C11-47CA-B976-F882B2E1EA11}"/>
    <cellStyle name="Millares 60 5" xfId="2855" xr:uid="{1538DB05-66D0-4668-8170-A6BAF70695B7}"/>
    <cellStyle name="Millares 60 5 2" xfId="11295" xr:uid="{EA42F73B-F558-4930-A756-EB18CDDA5F41}"/>
    <cellStyle name="Millares 60 6" xfId="5266" xr:uid="{8C9BA93E-E383-49C7-8E04-F23148671CB3}"/>
    <cellStyle name="Millares 60 7" xfId="8561" xr:uid="{70ADBEDD-7355-4D90-BDD1-0F6D83502999}"/>
    <cellStyle name="Millares 60 8" xfId="10947" xr:uid="{AE2B1319-2433-44FE-8F79-51B7EA0CCF35}"/>
    <cellStyle name="Millares 61" xfId="393" xr:uid="{A7D65870-64C7-4A20-9D59-9251B003562D}"/>
    <cellStyle name="Millares 61 2" xfId="767" xr:uid="{B386FBD2-3049-4198-AE70-F7342C6A0324}"/>
    <cellStyle name="Millares 61 2 2" xfId="1349" xr:uid="{5E774524-5474-499B-B9EA-EFD1812A743A}"/>
    <cellStyle name="Millares 61 2 2 2" xfId="2517" xr:uid="{371CAACD-769F-4F12-81B2-080E520EC6F8}"/>
    <cellStyle name="Millares 61 2 2 2 2" xfId="4853" xr:uid="{9375927D-4C9F-4131-810C-0BBDFE7DED1F}"/>
    <cellStyle name="Millares 61 2 2 2 3" xfId="7280" xr:uid="{E33F46E3-918D-41D0-945F-D1EE6DAB6E17}"/>
    <cellStyle name="Millares 61 2 2 2 4" xfId="10559" xr:uid="{8A5ABD8B-501F-433F-B150-E2E5494F4D4B}"/>
    <cellStyle name="Millares 61 2 2 3" xfId="3685" xr:uid="{3990A0E1-55CE-4EA5-99D1-9B6455DAB7A9}"/>
    <cellStyle name="Millares 61 2 2 4" xfId="6112" xr:uid="{797C7E74-1508-4027-A1A7-2DFE9F1755D4}"/>
    <cellStyle name="Millares 61 2 2 5" xfId="9391" xr:uid="{710129E9-B399-41C7-86E0-0F1B9FEE96F3}"/>
    <cellStyle name="Millares 61 2 3" xfId="1935" xr:uid="{7FC79188-64AD-4780-B9E3-BED86EEC0AEF}"/>
    <cellStyle name="Millares 61 2 3 2" xfId="4271" xr:uid="{15A6F1E2-01DB-4F9F-9A0F-2DB9A84DB8FC}"/>
    <cellStyle name="Millares 61 2 3 3" xfId="6698" xr:uid="{1B572AF5-AEB2-4ED7-9FAC-7FC094E94596}"/>
    <cellStyle name="Millares 61 2 3 4" xfId="9977" xr:uid="{5FD1E0D8-002B-492F-A4C4-29CF350AC97C}"/>
    <cellStyle name="Millares 61 2 4" xfId="3103" xr:uid="{7AE5F2C3-48CE-40FA-A290-9A0A310FC6AB}"/>
    <cellStyle name="Millares 61 2 5" xfId="5530" xr:uid="{5A212BD6-CCD6-4DF9-B954-7471617A7242}"/>
    <cellStyle name="Millares 61 2 6" xfId="8809" xr:uid="{CC92799A-2E62-4070-B397-B26A7B499596}"/>
    <cellStyle name="Millares 61 2 7" xfId="11618" xr:uid="{B19C419F-73ED-4BBD-9F0E-5959592D8C99}"/>
    <cellStyle name="Millares 61 3" xfId="1062" xr:uid="{7444E518-9BEC-44FE-ABFC-B15AFCDF8F0D}"/>
    <cellStyle name="Millares 61 3 2" xfId="2230" xr:uid="{029A7112-68E2-4506-8A7F-A8BC1548610B}"/>
    <cellStyle name="Millares 61 3 2 2" xfId="4566" xr:uid="{7904BF10-4464-4A8A-BFD1-3FA4F17F761F}"/>
    <cellStyle name="Millares 61 3 2 3" xfId="6993" xr:uid="{05ACA70B-335E-4C60-B1AF-CCB5A3BA3BD2}"/>
    <cellStyle name="Millares 61 3 2 4" xfId="10272" xr:uid="{ED107E07-B069-48A3-8A00-95B47093CA4D}"/>
    <cellStyle name="Millares 61 3 3" xfId="3398" xr:uid="{D38B9A8A-E8E0-428A-BE75-2C9746DBA066}"/>
    <cellStyle name="Millares 61 3 4" xfId="5825" xr:uid="{70EA1415-BA8A-46CB-8E2A-8EB95D782797}"/>
    <cellStyle name="Millares 61 3 5" xfId="9104" xr:uid="{41340694-79DE-4670-99C9-4F8CBC3D15D6}"/>
    <cellStyle name="Millares 61 3 6" xfId="12004" xr:uid="{8F0EC675-EF95-45F4-8E68-E0905CF1292D}"/>
    <cellStyle name="Millares 61 4" xfId="1641" xr:uid="{44141CE4-9009-4340-94A6-09E605A89EE3}"/>
    <cellStyle name="Millares 61 4 2" xfId="3977" xr:uid="{9F957588-4BD5-438D-99D5-4BADB10EFC84}"/>
    <cellStyle name="Millares 61 4 3" xfId="6404" xr:uid="{BA01FE6F-639A-4BC3-A277-64FBB483FF52}"/>
    <cellStyle name="Millares 61 4 4" xfId="9683" xr:uid="{255367F0-B9EE-4406-B4CE-7C985DC15FDC}"/>
    <cellStyle name="Millares 61 4 5" xfId="12391" xr:uid="{3D87FBE9-43EC-47AF-9851-4D9F7E4EC482}"/>
    <cellStyle name="Millares 61 5" xfId="2809" xr:uid="{925ACFD6-7F90-49ED-B687-A301F0F79C31}"/>
    <cellStyle name="Millares 61 5 2" xfId="11249" xr:uid="{6F9ABC1B-C1B8-4172-92A9-CB71F92BA7A3}"/>
    <cellStyle name="Millares 61 6" xfId="5220" xr:uid="{6A08F82C-ECA1-4147-8F0A-2D6E9327FD9A}"/>
    <cellStyle name="Millares 61 7" xfId="8515" xr:uid="{9103D09E-127F-4417-A0D3-7ED15E0EEFB4}"/>
    <cellStyle name="Millares 61 8" xfId="10901" xr:uid="{1E5C5A46-5333-489F-8EB7-5176AF9096A4}"/>
    <cellStyle name="Millares 62" xfId="436" xr:uid="{FD30D0D5-F97F-4F03-9E29-AA6C89368072}"/>
    <cellStyle name="Millares 62 2" xfId="810" xr:uid="{15818525-8700-4ED9-8377-5AA8A28E185F}"/>
    <cellStyle name="Millares 62 2 2" xfId="1392" xr:uid="{896DE1F1-2E24-43E8-B83B-1CA0AF9453B0}"/>
    <cellStyle name="Millares 62 2 2 2" xfId="2560" xr:uid="{E24F040C-8270-4B2B-B18C-0DD8E37AC448}"/>
    <cellStyle name="Millares 62 2 2 2 2" xfId="4896" xr:uid="{BDCEEF11-FE47-4FD6-9E8C-D30FEBCB3D85}"/>
    <cellStyle name="Millares 62 2 2 2 3" xfId="7323" xr:uid="{E9E6913F-0DA8-4DFC-B902-C79DE5282228}"/>
    <cellStyle name="Millares 62 2 2 2 4" xfId="10602" xr:uid="{5ED58B12-BC8A-4F21-B4AF-13DF363E66A7}"/>
    <cellStyle name="Millares 62 2 2 3" xfId="3728" xr:uid="{47458BB7-D290-4DA7-8196-0352719EEA3F}"/>
    <cellStyle name="Millares 62 2 2 4" xfId="6155" xr:uid="{DA534340-D40A-4738-BF92-C2F3ACE3D891}"/>
    <cellStyle name="Millares 62 2 2 5" xfId="9434" xr:uid="{68826E23-5B9E-4351-88DF-56EFE3B414D9}"/>
    <cellStyle name="Millares 62 2 3" xfId="1978" xr:uid="{033DA33B-26AA-41BC-ABC3-637C5190A856}"/>
    <cellStyle name="Millares 62 2 3 2" xfId="4314" xr:uid="{E87434A0-6A64-495A-8ACF-8C075A9EAE1C}"/>
    <cellStyle name="Millares 62 2 3 3" xfId="6741" xr:uid="{D4321DF9-A66F-4A56-8207-26A67030DA39}"/>
    <cellStyle name="Millares 62 2 3 4" xfId="10020" xr:uid="{47BB232A-22D7-417F-A041-0033B5E61FA2}"/>
    <cellStyle name="Millares 62 2 4" xfId="3146" xr:uid="{7504EACC-CA09-44F0-8034-B0F62360844B}"/>
    <cellStyle name="Millares 62 2 5" xfId="5573" xr:uid="{A85DE9DC-3DC6-4F45-A5BD-672591A1697E}"/>
    <cellStyle name="Millares 62 2 6" xfId="8852" xr:uid="{014ACC37-8879-4259-A9B7-B1B1172F0EFE}"/>
    <cellStyle name="Millares 62 2 7" xfId="11661" xr:uid="{B7D9C778-01A9-4647-8F9F-6AE4211063D0}"/>
    <cellStyle name="Millares 62 3" xfId="1105" xr:uid="{D73AFF45-D86E-47BE-BA43-D64EDB6C00CB}"/>
    <cellStyle name="Millares 62 3 2" xfId="2273" xr:uid="{0EE6D10B-03BE-48B8-BBE5-AF45C38FD2D0}"/>
    <cellStyle name="Millares 62 3 2 2" xfId="4609" xr:uid="{0A6DEF63-D9FD-443B-93C6-8D4EC674682A}"/>
    <cellStyle name="Millares 62 3 2 3" xfId="7036" xr:uid="{057F1600-D958-4130-B24C-7E8F47BB65B3}"/>
    <cellStyle name="Millares 62 3 2 4" xfId="10315" xr:uid="{D68E517E-7952-4E6D-AE7A-C248226FCEE9}"/>
    <cellStyle name="Millares 62 3 3" xfId="3441" xr:uid="{6D878A03-230B-440C-A39F-BD0CB80FD84E}"/>
    <cellStyle name="Millares 62 3 4" xfId="5868" xr:uid="{A6047EE9-55B2-4A4A-A2A8-0FF2D3A62399}"/>
    <cellStyle name="Millares 62 3 5" xfId="9147" xr:uid="{DE9D1D3A-BD4A-40DA-BA16-833321631AC9}"/>
    <cellStyle name="Millares 62 3 6" xfId="12047" xr:uid="{505E9749-D9A8-4DC5-9274-0F197829F894}"/>
    <cellStyle name="Millares 62 4" xfId="1684" xr:uid="{A7C91DEC-A919-4D5F-8A49-D8F5676EEB92}"/>
    <cellStyle name="Millares 62 4 2" xfId="4020" xr:uid="{11675610-6862-4B29-A75E-A30C92643F6C}"/>
    <cellStyle name="Millares 62 4 3" xfId="6447" xr:uid="{405657B4-E1EF-415D-AA36-B52B9DC8B665}"/>
    <cellStyle name="Millares 62 4 4" xfId="9726" xr:uid="{EB2DAE2A-D696-43A5-B8DF-0C3B2C6F9E28}"/>
    <cellStyle name="Millares 62 4 5" xfId="12434" xr:uid="{C13DD37F-35E4-413A-9005-F36E013AEAD0}"/>
    <cellStyle name="Millares 62 5" xfId="2852" xr:uid="{74A63453-87B6-4251-AB43-C00E81A9EE6B}"/>
    <cellStyle name="Millares 62 5 2" xfId="11292" xr:uid="{E7DDADED-F6BF-418E-92C6-1F6553EB98D2}"/>
    <cellStyle name="Millares 62 6" xfId="5263" xr:uid="{75A7E0ED-C044-42B3-B4D3-D22D671B8A17}"/>
    <cellStyle name="Millares 62 7" xfId="8558" xr:uid="{2F4DAB0A-A220-4D77-8B5A-220BB2BC1838}"/>
    <cellStyle name="Millares 62 8" xfId="10944" xr:uid="{87B10B4B-56EE-439C-8126-DEC54D49CDD2}"/>
    <cellStyle name="Millares 63" xfId="459" xr:uid="{76E0C7EE-ED4D-4A12-B63E-675AF276990C}"/>
    <cellStyle name="Millares 63 2" xfId="833" xr:uid="{25ECC506-3156-44F0-9D4A-942CD3B057E7}"/>
    <cellStyle name="Millares 63 2 2" xfId="1415" xr:uid="{C9C9725C-4B66-457C-BE83-FF2CF4EE57F3}"/>
    <cellStyle name="Millares 63 2 2 2" xfId="2583" xr:uid="{4F5B8944-A177-4AB9-AD82-9CD15D639492}"/>
    <cellStyle name="Millares 63 2 2 2 2" xfId="4919" xr:uid="{0665E72D-3E70-4DDF-95AA-B982E7A7F21B}"/>
    <cellStyle name="Millares 63 2 2 2 3" xfId="7346" xr:uid="{99DCA3CC-C0B8-41F7-809E-3CBFEB1BF7A2}"/>
    <cellStyle name="Millares 63 2 2 2 4" xfId="10625" xr:uid="{2E4CF590-8845-4D12-8E4D-8D4B3D98FFEE}"/>
    <cellStyle name="Millares 63 2 2 3" xfId="3751" xr:uid="{89CF9F46-106D-4E13-BA68-B0D7F90A7209}"/>
    <cellStyle name="Millares 63 2 2 4" xfId="6178" xr:uid="{AECEC6FB-058A-4BF2-B5E4-04573973D553}"/>
    <cellStyle name="Millares 63 2 2 5" xfId="9457" xr:uid="{4EB75FE0-85CF-479E-A704-4CD27E2F7BEA}"/>
    <cellStyle name="Millares 63 2 3" xfId="2001" xr:uid="{8A3FC469-3ED6-463D-9F32-00450BE36D92}"/>
    <cellStyle name="Millares 63 2 3 2" xfId="4337" xr:uid="{AEFD47DF-48BD-453F-B27A-297F3F462652}"/>
    <cellStyle name="Millares 63 2 3 3" xfId="6764" xr:uid="{5D561AF5-8B71-4021-AF35-B4E0D5ED3376}"/>
    <cellStyle name="Millares 63 2 3 4" xfId="10043" xr:uid="{B2DF8334-7696-4FE8-840D-69D71134ED10}"/>
    <cellStyle name="Millares 63 2 4" xfId="3169" xr:uid="{B1347ABC-72AD-43B3-8308-5228E3D634A8}"/>
    <cellStyle name="Millares 63 2 5" xfId="5596" xr:uid="{4BB03CB9-67AA-4380-9888-35CCC071C61B}"/>
    <cellStyle name="Millares 63 2 6" xfId="8875" xr:uid="{AFD3280D-80A4-4527-8AE7-F926DD289129}"/>
    <cellStyle name="Millares 63 2 7" xfId="11684" xr:uid="{B5D39F38-59E5-4D00-A392-BE481C206C51}"/>
    <cellStyle name="Millares 63 3" xfId="1128" xr:uid="{05BF5BFC-48E1-44A0-B7D5-A0A37C7447E8}"/>
    <cellStyle name="Millares 63 3 2" xfId="2296" xr:uid="{06D03C28-74EE-4640-A05B-DEEB9415CD24}"/>
    <cellStyle name="Millares 63 3 2 2" xfId="4632" xr:uid="{D7788900-DF42-43C9-8996-F2D268B0787B}"/>
    <cellStyle name="Millares 63 3 2 3" xfId="7059" xr:uid="{78A45B9B-7E45-4122-96C1-03C2D0955391}"/>
    <cellStyle name="Millares 63 3 2 4" xfId="10338" xr:uid="{68298BEF-21C6-42C9-A0EB-CFAAA70623F1}"/>
    <cellStyle name="Millares 63 3 3" xfId="3464" xr:uid="{A7CBCAED-2736-403C-BFAE-9B95EF2AA111}"/>
    <cellStyle name="Millares 63 3 4" xfId="5891" xr:uid="{D87E7001-504D-489F-B2E8-ACD8C2479ADD}"/>
    <cellStyle name="Millares 63 3 5" xfId="9170" xr:uid="{A8DEFC63-9DD6-4279-923E-328E78E08681}"/>
    <cellStyle name="Millares 63 3 6" xfId="12070" xr:uid="{707B60BB-108B-4C3D-8076-16BECFB91E18}"/>
    <cellStyle name="Millares 63 4" xfId="1707" xr:uid="{9FEE1913-E9D2-4077-8BB6-DCB374204D47}"/>
    <cellStyle name="Millares 63 4 2" xfId="4043" xr:uid="{C6D8B7F8-D299-49F8-9511-A03109006F09}"/>
    <cellStyle name="Millares 63 4 3" xfId="6470" xr:uid="{FBF52A22-90DF-4FFE-AC4B-2105014D00DA}"/>
    <cellStyle name="Millares 63 4 4" xfId="9749" xr:uid="{A1E32739-2794-42AC-8122-A14A32FA3EB1}"/>
    <cellStyle name="Millares 63 4 5" xfId="12457" xr:uid="{1B6BDF03-5D4D-4E70-B871-CC3A084303F7}"/>
    <cellStyle name="Millares 63 5" xfId="2875" xr:uid="{4AA270DA-744D-4126-8558-61208A23AE57}"/>
    <cellStyle name="Millares 63 5 2" xfId="11315" xr:uid="{45DEA380-4FD8-427C-AF0B-EC048D4AB1AC}"/>
    <cellStyle name="Millares 63 6" xfId="5286" xr:uid="{15C571C2-90E7-412E-9A9B-28172FEBD6B9}"/>
    <cellStyle name="Millares 63 7" xfId="8581" xr:uid="{FA47CF74-1CB6-4422-8823-2AE0716996C3}"/>
    <cellStyle name="Millares 63 8" xfId="10967" xr:uid="{C1BDA64D-043A-482C-871F-845C1BD40B74}"/>
    <cellStyle name="Millares 64" xfId="401" xr:uid="{1B714B9B-54E3-41FF-B635-69D3D22697C4}"/>
    <cellStyle name="Millares 64 2" xfId="775" xr:uid="{DFE4378A-9F10-4222-B9CB-2830BA4254E2}"/>
    <cellStyle name="Millares 64 2 2" xfId="1357" xr:uid="{9AD8EBCC-A444-4766-9764-DE60C6495C6F}"/>
    <cellStyle name="Millares 64 2 2 2" xfId="2525" xr:uid="{A415718C-6CD3-4C5E-A403-F3FE5640965C}"/>
    <cellStyle name="Millares 64 2 2 2 2" xfId="4861" xr:uid="{1483BA00-AFA6-4C10-B516-1F8D2B1644CA}"/>
    <cellStyle name="Millares 64 2 2 2 3" xfId="7288" xr:uid="{39D11291-2C1C-4DB6-9FBE-85C145BDFC63}"/>
    <cellStyle name="Millares 64 2 2 2 4" xfId="10567" xr:uid="{781E258D-E2FD-4D6B-953C-4345F572535E}"/>
    <cellStyle name="Millares 64 2 2 3" xfId="3693" xr:uid="{F4F1447B-6BC5-486C-9C3D-6B821092D2E4}"/>
    <cellStyle name="Millares 64 2 2 4" xfId="6120" xr:uid="{189414E5-F9B2-45F6-8D36-00CB47DB0A95}"/>
    <cellStyle name="Millares 64 2 2 5" xfId="9399" xr:uid="{BD0D4E76-6F45-4820-8D08-7B11BB41659A}"/>
    <cellStyle name="Millares 64 2 3" xfId="1943" xr:uid="{8BD795F9-74F7-4867-9E01-44E63FC84417}"/>
    <cellStyle name="Millares 64 2 3 2" xfId="4279" xr:uid="{F03D68BC-B6D0-4489-9E52-503A39F01B14}"/>
    <cellStyle name="Millares 64 2 3 3" xfId="6706" xr:uid="{FA831A0A-9E9B-4057-894C-D3CE1E438699}"/>
    <cellStyle name="Millares 64 2 3 4" xfId="9985" xr:uid="{812B28E0-B469-4384-8B11-D7E426C71C37}"/>
    <cellStyle name="Millares 64 2 4" xfId="3111" xr:uid="{243DD9CC-0822-4F48-A739-01FEC198E700}"/>
    <cellStyle name="Millares 64 2 5" xfId="5538" xr:uid="{2975B4F8-6230-4120-A6DD-66FC45ADB74E}"/>
    <cellStyle name="Millares 64 2 6" xfId="8817" xr:uid="{5818AA77-3BAA-4D59-931E-9CB5F962EBA1}"/>
    <cellStyle name="Millares 64 2 7" xfId="11626" xr:uid="{4CA0C2EA-970B-41CC-ADD2-7B8D88CDBB5D}"/>
    <cellStyle name="Millares 64 3" xfId="1070" xr:uid="{8D60FE7C-F4D6-4F5B-B9F8-6432CADB3051}"/>
    <cellStyle name="Millares 64 3 2" xfId="2238" xr:uid="{3991EA54-848C-49C2-A5EA-89DA06870E1E}"/>
    <cellStyle name="Millares 64 3 2 2" xfId="4574" xr:uid="{DC67AD93-3EAF-4FE1-AC05-3E793E2A68D3}"/>
    <cellStyle name="Millares 64 3 2 3" xfId="7001" xr:uid="{1CD106FB-8121-4DA0-B4C2-8A3633556249}"/>
    <cellStyle name="Millares 64 3 2 4" xfId="10280" xr:uid="{DCB4E23F-2CD3-4F56-B79E-EBA028C4D4FC}"/>
    <cellStyle name="Millares 64 3 3" xfId="3406" xr:uid="{F7C2115D-FD1C-491D-B972-F55F1709FF9D}"/>
    <cellStyle name="Millares 64 3 4" xfId="5833" xr:uid="{FC40256E-1E00-4E0A-90F9-C6ED1848E150}"/>
    <cellStyle name="Millares 64 3 5" xfId="9112" xr:uid="{A3FAF892-3956-4D18-891D-4D15555CE97C}"/>
    <cellStyle name="Millares 64 3 6" xfId="12012" xr:uid="{2FE62439-0307-4286-8892-7E5F5FCB6F0B}"/>
    <cellStyle name="Millares 64 4" xfId="1649" xr:uid="{57EF416D-B022-4D4B-ABC3-4ACAD4279571}"/>
    <cellStyle name="Millares 64 4 2" xfId="3985" xr:uid="{E42B4FD6-A6A3-4E47-9F36-01B0DF8245AD}"/>
    <cellStyle name="Millares 64 4 3" xfId="6412" xr:uid="{F3C82CC2-3F05-4386-BA60-C8F822471C25}"/>
    <cellStyle name="Millares 64 4 4" xfId="9691" xr:uid="{D1660394-7DB4-4A41-A353-6753BF39C76B}"/>
    <cellStyle name="Millares 64 4 5" xfId="12399" xr:uid="{FA0F8B6D-7EE9-4F97-A996-494B347706CE}"/>
    <cellStyle name="Millares 64 5" xfId="2817" xr:uid="{46BB327B-BB92-48DD-9B65-1444D52B0142}"/>
    <cellStyle name="Millares 64 5 2" xfId="11257" xr:uid="{7AD09A67-8499-4BD5-A66E-DFB9C294A69A}"/>
    <cellStyle name="Millares 64 6" xfId="5228" xr:uid="{42921BCC-A4C2-410F-BFC9-C1136701264B}"/>
    <cellStyle name="Millares 64 7" xfId="8523" xr:uid="{32AAA790-DDD1-4EB8-8FE2-735C846ACC4C}"/>
    <cellStyle name="Millares 64 8" xfId="10909" xr:uid="{A1301924-D1F1-4AB3-BC72-4DF74FFC461B}"/>
    <cellStyle name="Millares 65" xfId="386" xr:uid="{5EF9D401-D622-4DA0-B611-868AF669167F}"/>
    <cellStyle name="Millares 65 2" xfId="760" xr:uid="{30A816A3-D209-4BB6-9624-DEEADD7329BB}"/>
    <cellStyle name="Millares 65 2 2" xfId="1342" xr:uid="{8932560F-F7E4-40CC-BC57-24E544C6EAEA}"/>
    <cellStyle name="Millares 65 2 2 2" xfId="2510" xr:uid="{831D1D40-7E7E-42FA-910B-B92329F43FD9}"/>
    <cellStyle name="Millares 65 2 2 2 2" xfId="4846" xr:uid="{70F4D94D-8C86-49A2-B9A6-792660A14C28}"/>
    <cellStyle name="Millares 65 2 2 2 3" xfId="7273" xr:uid="{7C0ECD61-C6C0-4811-8FDD-0B5C88C9F00E}"/>
    <cellStyle name="Millares 65 2 2 2 4" xfId="10552" xr:uid="{CC36845B-C4F1-4930-9974-B4DF8243070C}"/>
    <cellStyle name="Millares 65 2 2 3" xfId="3678" xr:uid="{038A0DB0-DBE4-4A29-829F-9618DD9C1E16}"/>
    <cellStyle name="Millares 65 2 2 4" xfId="6105" xr:uid="{A8845AF2-008C-4B36-9F83-7EC62473F54B}"/>
    <cellStyle name="Millares 65 2 2 5" xfId="9384" xr:uid="{4C29EC30-3098-472F-8398-0F37123517D4}"/>
    <cellStyle name="Millares 65 2 3" xfId="1928" xr:uid="{3AB6E8AA-3257-4470-A5C1-FDDCA02BD46A}"/>
    <cellStyle name="Millares 65 2 3 2" xfId="4264" xr:uid="{27F04378-44BF-44D1-9665-88161AEEADE2}"/>
    <cellStyle name="Millares 65 2 3 3" xfId="6691" xr:uid="{537D39DC-1607-47F0-9BAC-FE1EB12D384A}"/>
    <cellStyle name="Millares 65 2 3 4" xfId="9970" xr:uid="{33A37236-336D-4248-A40D-47B9802E3C35}"/>
    <cellStyle name="Millares 65 2 4" xfId="3096" xr:uid="{135DA82B-7564-433A-A523-E290B6E9866C}"/>
    <cellStyle name="Millares 65 2 5" xfId="5523" xr:uid="{5C8DF192-CED1-4D81-B6E2-3FFA2A03AE57}"/>
    <cellStyle name="Millares 65 2 6" xfId="8802" xr:uid="{2B1E7EBA-B5EA-4081-B005-3FE8DD96B132}"/>
    <cellStyle name="Millares 65 2 7" xfId="11611" xr:uid="{31DAEC38-495C-4CBA-876B-9A56A13A780D}"/>
    <cellStyle name="Millares 65 3" xfId="1055" xr:uid="{4532AE4B-48D3-49EA-9D84-8AB28A94B70D}"/>
    <cellStyle name="Millares 65 3 2" xfId="2223" xr:uid="{398BD601-30B6-4D06-8E44-D461E043F062}"/>
    <cellStyle name="Millares 65 3 2 2" xfId="4559" xr:uid="{0D74BA17-9B39-40E1-8A18-9F7E292021A9}"/>
    <cellStyle name="Millares 65 3 2 3" xfId="6986" xr:uid="{88F8B96A-0C78-4ACD-A057-211C27E5A3F8}"/>
    <cellStyle name="Millares 65 3 2 4" xfId="10265" xr:uid="{82D7BA38-63A1-4AED-9D6A-40DFD14B6A8C}"/>
    <cellStyle name="Millares 65 3 3" xfId="3391" xr:uid="{FD7542CF-68A9-4C99-A736-FE68D677C509}"/>
    <cellStyle name="Millares 65 3 4" xfId="5818" xr:uid="{E636D6B9-E534-449F-A2A1-39316629C5F9}"/>
    <cellStyle name="Millares 65 3 5" xfId="9097" xr:uid="{05C1566C-73EE-472F-B3B1-C71A17006A41}"/>
    <cellStyle name="Millares 65 3 6" xfId="11997" xr:uid="{34CCDB46-DE22-445A-8F22-0B60220A0635}"/>
    <cellStyle name="Millares 65 4" xfId="1634" xr:uid="{0F1F26BF-FC5B-4B69-8856-13D0605EBFA1}"/>
    <cellStyle name="Millares 65 4 2" xfId="3970" xr:uid="{77CC3693-90DF-434D-AE08-A90B4490949C}"/>
    <cellStyle name="Millares 65 4 3" xfId="6397" xr:uid="{9A3954F4-8AC5-4A05-95C3-FE6BD3AF1F19}"/>
    <cellStyle name="Millares 65 4 4" xfId="9676" xr:uid="{12106626-CC13-421A-88B0-6EC4302B9DE5}"/>
    <cellStyle name="Millares 65 4 5" xfId="12384" xr:uid="{00304C2D-4DC5-4495-84CE-047F1F1CC9EA}"/>
    <cellStyle name="Millares 65 5" xfId="2802" xr:uid="{A5D715E3-E3B2-4D47-8D26-202863D8B3A1}"/>
    <cellStyle name="Millares 65 5 2" xfId="11242" xr:uid="{629E3021-5983-4E3B-9352-05706888B669}"/>
    <cellStyle name="Millares 65 6" xfId="5213" xr:uid="{D7CCBFF5-5B3C-4954-AC55-F2C1CBD65ECD}"/>
    <cellStyle name="Millares 65 7" xfId="8508" xr:uid="{C471F0A0-317C-4054-B11F-8910766E3DEC}"/>
    <cellStyle name="Millares 65 8" xfId="10894" xr:uid="{6BB5C38C-1D24-4B13-AB32-3625BB726034}"/>
    <cellStyle name="Millares 66" xfId="445" xr:uid="{AB982049-BCF3-4000-93E9-30E986B76BCD}"/>
    <cellStyle name="Millares 66 2" xfId="819" xr:uid="{14FA9A74-F1F8-4E9B-8D3C-216E6653D67C}"/>
    <cellStyle name="Millares 66 2 2" xfId="1401" xr:uid="{68A78679-7B96-4775-851B-AFBE5200228C}"/>
    <cellStyle name="Millares 66 2 2 2" xfId="2569" xr:uid="{C690205E-1D4E-4E0A-9F2E-B197916B3098}"/>
    <cellStyle name="Millares 66 2 2 2 2" xfId="4905" xr:uid="{3ECC9EE8-3994-4A76-B4EE-D3E4C130019C}"/>
    <cellStyle name="Millares 66 2 2 2 3" xfId="7332" xr:uid="{34282CC5-7520-4CF9-AA35-6516E2006BF3}"/>
    <cellStyle name="Millares 66 2 2 2 4" xfId="10611" xr:uid="{CB803B07-8600-4B37-9DC9-E2C16C5D91C8}"/>
    <cellStyle name="Millares 66 2 2 3" xfId="3737" xr:uid="{B4EC8113-C902-42EE-B616-52B62650136B}"/>
    <cellStyle name="Millares 66 2 2 4" xfId="6164" xr:uid="{21B8E861-749F-4AB2-B5A0-59E73ACF40CA}"/>
    <cellStyle name="Millares 66 2 2 5" xfId="9443" xr:uid="{105E1000-48F7-4DD5-BAC9-1EC497246FEC}"/>
    <cellStyle name="Millares 66 2 3" xfId="1987" xr:uid="{574CCD86-4259-426C-B396-773A9D820F86}"/>
    <cellStyle name="Millares 66 2 3 2" xfId="4323" xr:uid="{43A0D0B1-2F9B-4CCA-8716-8CDF57835C18}"/>
    <cellStyle name="Millares 66 2 3 3" xfId="6750" xr:uid="{B51493C4-F7CA-44CE-A3D1-B70523CFBF0A}"/>
    <cellStyle name="Millares 66 2 3 4" xfId="10029" xr:uid="{D6E0B040-96B7-4958-9A2F-DD751D4BBB8F}"/>
    <cellStyle name="Millares 66 2 4" xfId="3155" xr:uid="{AC58BFED-8641-4276-9641-CF43E001ADD3}"/>
    <cellStyle name="Millares 66 2 5" xfId="5582" xr:uid="{6BF070B7-1213-4C01-BDDE-2DB8A7421B17}"/>
    <cellStyle name="Millares 66 2 6" xfId="8861" xr:uid="{E21458BE-ED8C-47BA-B372-9531E26F4DDE}"/>
    <cellStyle name="Millares 66 2 7" xfId="11670" xr:uid="{08A16CAA-8455-4C6B-BF84-99B4C63A39C7}"/>
    <cellStyle name="Millares 66 3" xfId="1114" xr:uid="{28A8533F-1046-46A6-B51D-2708E148901F}"/>
    <cellStyle name="Millares 66 3 2" xfId="2282" xr:uid="{87192AB2-97EC-4CE3-AAE5-FE8ECD51A261}"/>
    <cellStyle name="Millares 66 3 2 2" xfId="4618" xr:uid="{086103A7-2C8F-41A1-9F23-AA1109805E37}"/>
    <cellStyle name="Millares 66 3 2 3" xfId="7045" xr:uid="{0A492D51-74F4-407C-89AB-FE824F6A0E75}"/>
    <cellStyle name="Millares 66 3 2 4" xfId="10324" xr:uid="{CC2C9E81-FFD5-4B28-9BDB-859D1A312A28}"/>
    <cellStyle name="Millares 66 3 3" xfId="3450" xr:uid="{728571BF-D0AA-42C6-903A-70E57E8573B6}"/>
    <cellStyle name="Millares 66 3 4" xfId="5877" xr:uid="{320D0592-91B1-4C59-B9A3-63B570BD366E}"/>
    <cellStyle name="Millares 66 3 5" xfId="9156" xr:uid="{C0AD4DF3-7879-4739-BD59-012DB17309A3}"/>
    <cellStyle name="Millares 66 3 6" xfId="12056" xr:uid="{51D167AC-53CA-4E84-B4E0-FFA474FF672E}"/>
    <cellStyle name="Millares 66 4" xfId="1693" xr:uid="{A5596C43-F6F7-4417-8EB7-1D80C647AF42}"/>
    <cellStyle name="Millares 66 4 2" xfId="4029" xr:uid="{F24CE628-8B50-48CE-A3C4-1A1AFE8409A2}"/>
    <cellStyle name="Millares 66 4 3" xfId="6456" xr:uid="{42CD49CB-B758-4773-91DB-485EE45F9C63}"/>
    <cellStyle name="Millares 66 4 4" xfId="9735" xr:uid="{1339244E-9FFD-4788-89C7-A4088E7900B0}"/>
    <cellStyle name="Millares 66 4 5" xfId="12443" xr:uid="{97DA5E3D-349B-42B7-8CE4-F407D9241AB4}"/>
    <cellStyle name="Millares 66 5" xfId="2861" xr:uid="{C5CBE1A7-3E96-4F2B-86C6-57E0DA67B102}"/>
    <cellStyle name="Millares 66 5 2" xfId="11301" xr:uid="{17EF0470-8F4F-46CC-A469-A3078B04F657}"/>
    <cellStyle name="Millares 66 6" xfId="5272" xr:uid="{A4F249DA-96E8-452A-8FFF-F8B750ED5384}"/>
    <cellStyle name="Millares 66 7" xfId="8567" xr:uid="{11C6ADB9-1DAA-4963-B573-54161B54152E}"/>
    <cellStyle name="Millares 66 8" xfId="10953" xr:uid="{F3FB4A6A-2607-4169-A10F-6B45D65A7D5A}"/>
    <cellStyle name="Millares 67" xfId="378" xr:uid="{F69F4CA8-2E24-42B7-BB19-BB7DBBD4A43D}"/>
    <cellStyle name="Millares 67 2" xfId="752" xr:uid="{A2D5B4F9-9CB5-4622-B7D7-8E40E04CC0F5}"/>
    <cellStyle name="Millares 67 2 2" xfId="1334" xr:uid="{0A2E3594-9C96-4793-8A00-4A022A222F87}"/>
    <cellStyle name="Millares 67 2 2 2" xfId="2502" xr:uid="{2AA378F0-C595-4B29-BDC0-547EFCA7F43C}"/>
    <cellStyle name="Millares 67 2 2 2 2" xfId="4838" xr:uid="{186DBCA9-9BCD-4094-8B72-6C2E23D19596}"/>
    <cellStyle name="Millares 67 2 2 2 3" xfId="7265" xr:uid="{7182A789-10E1-456D-8E26-34DCFFA8B7A1}"/>
    <cellStyle name="Millares 67 2 2 2 4" xfId="10544" xr:uid="{7AA9C073-5106-4868-BEEC-D71C0AF7D643}"/>
    <cellStyle name="Millares 67 2 2 3" xfId="3670" xr:uid="{536A0D3F-5248-4327-A0C4-3D0249703ADC}"/>
    <cellStyle name="Millares 67 2 2 4" xfId="6097" xr:uid="{D614F216-D267-4F89-9884-74FB12BAEFCE}"/>
    <cellStyle name="Millares 67 2 2 5" xfId="9376" xr:uid="{A829F0D4-F74B-44F3-8FEB-8734BC7F741A}"/>
    <cellStyle name="Millares 67 2 3" xfId="1920" xr:uid="{00EECEA4-05F6-47DA-86CA-52DDB87AA426}"/>
    <cellStyle name="Millares 67 2 3 2" xfId="4256" xr:uid="{39EDD78B-29B8-49D2-B0E4-1555D7D9DE73}"/>
    <cellStyle name="Millares 67 2 3 3" xfId="6683" xr:uid="{37BD34C4-7779-4C03-BE0E-240F81C66595}"/>
    <cellStyle name="Millares 67 2 3 4" xfId="9962" xr:uid="{2D91E729-E931-4154-B7AF-5C3137F95BD3}"/>
    <cellStyle name="Millares 67 2 4" xfId="3088" xr:uid="{CCDEDF6F-0097-44E7-8D0A-8441A0C4054A}"/>
    <cellStyle name="Millares 67 2 5" xfId="5515" xr:uid="{BBF2DFD9-48C9-443A-B012-326EC39713DD}"/>
    <cellStyle name="Millares 67 2 6" xfId="8794" xr:uid="{AAA6F857-72F6-4329-A35C-B6EAECBF7973}"/>
    <cellStyle name="Millares 67 2 7" xfId="11603" xr:uid="{6686A19F-7BCD-4B50-8486-CD4A107B40AC}"/>
    <cellStyle name="Millares 67 3" xfId="1047" xr:uid="{EB7941EE-E3C5-4899-86B4-86854D70F7D7}"/>
    <cellStyle name="Millares 67 3 2" xfId="2215" xr:uid="{EA6E0B12-018C-41DA-BE80-19C1E5DA6EE3}"/>
    <cellStyle name="Millares 67 3 2 2" xfId="4551" xr:uid="{2EB12CBC-27F5-40EF-B6F4-723CAFD7226D}"/>
    <cellStyle name="Millares 67 3 2 3" xfId="6978" xr:uid="{65515344-5AB8-45DF-A407-2ACD2D5B74C4}"/>
    <cellStyle name="Millares 67 3 2 4" xfId="10257" xr:uid="{9F83774B-8AD4-43DE-AD68-EFFA493E161B}"/>
    <cellStyle name="Millares 67 3 3" xfId="3383" xr:uid="{3E6DF676-4E44-4B13-B184-21FA9816C585}"/>
    <cellStyle name="Millares 67 3 4" xfId="5810" xr:uid="{040F724D-FC5D-4C60-81B4-6C588DC2E628}"/>
    <cellStyle name="Millares 67 3 5" xfId="9089" xr:uid="{F865038D-33AE-4513-85AF-0E5C3506FC4D}"/>
    <cellStyle name="Millares 67 3 6" xfId="11989" xr:uid="{ACA67D32-83C1-44F4-AC24-06B7AAC21175}"/>
    <cellStyle name="Millares 67 4" xfId="1626" xr:uid="{C5112333-CEE8-4165-A902-CA3AB5793F1B}"/>
    <cellStyle name="Millares 67 4 2" xfId="3962" xr:uid="{6EDCDE24-2D0D-4F6C-A955-14C52A0C4E21}"/>
    <cellStyle name="Millares 67 4 3" xfId="6389" xr:uid="{1B133646-43AB-4A0C-8061-E92E50D58033}"/>
    <cellStyle name="Millares 67 4 4" xfId="9668" xr:uid="{798893AC-10D7-4CEB-A469-18F976FEE392}"/>
    <cellStyle name="Millares 67 4 5" xfId="12376" xr:uid="{91D05068-2916-4A3B-A7F1-5A673361F7EE}"/>
    <cellStyle name="Millares 67 5" xfId="2794" xr:uid="{6BB50EA0-6AF4-4943-80F7-03CAD82CC282}"/>
    <cellStyle name="Millares 67 5 2" xfId="11234" xr:uid="{E23B933E-5719-43FE-8979-37BBBC089CD5}"/>
    <cellStyle name="Millares 67 6" xfId="5205" xr:uid="{076F9B59-BAEB-488A-89FF-09853D4F6875}"/>
    <cellStyle name="Millares 67 7" xfId="8500" xr:uid="{9FB39DD7-7AA2-45EF-9C94-08BC1F7F416F}"/>
    <cellStyle name="Millares 67 8" xfId="10886" xr:uid="{EEA1273F-841D-4807-9C05-AED0557517EF}"/>
    <cellStyle name="Millares 68" xfId="455" xr:uid="{7C74E8A1-34F5-462E-8554-F01E8B78D666}"/>
    <cellStyle name="Millares 68 2" xfId="829" xr:uid="{8B1524FE-8CE4-4308-B3C2-592EE38F7EA2}"/>
    <cellStyle name="Millares 68 2 2" xfId="1411" xr:uid="{B7EDE3C8-7104-49E1-986F-7D0D2C6CDD77}"/>
    <cellStyle name="Millares 68 2 2 2" xfId="2579" xr:uid="{9D24D440-C745-44A3-B063-6DF1A1A90FC8}"/>
    <cellStyle name="Millares 68 2 2 2 2" xfId="4915" xr:uid="{2E8CF55D-38AD-4C1B-8B83-A4589BE67B5A}"/>
    <cellStyle name="Millares 68 2 2 2 3" xfId="7342" xr:uid="{D8F9435B-49A4-4C9D-B7DC-8B02BA7AD157}"/>
    <cellStyle name="Millares 68 2 2 2 4" xfId="10621" xr:uid="{3B87D46C-C63C-4DF8-B578-2A5CD4AA542D}"/>
    <cellStyle name="Millares 68 2 2 3" xfId="3747" xr:uid="{801755C1-BE7F-46AF-B78E-5087EB06811E}"/>
    <cellStyle name="Millares 68 2 2 4" xfId="6174" xr:uid="{CCAC6ADE-511B-421E-BFE3-7D6D6F84BEF0}"/>
    <cellStyle name="Millares 68 2 2 5" xfId="9453" xr:uid="{EED21124-E0DC-44C6-9781-6D20441AEAE4}"/>
    <cellStyle name="Millares 68 2 3" xfId="1997" xr:uid="{82F6354E-749F-4A07-8AD4-71276D77CDB6}"/>
    <cellStyle name="Millares 68 2 3 2" xfId="4333" xr:uid="{06DD7657-C971-4C36-A6B5-918629DF15F3}"/>
    <cellStyle name="Millares 68 2 3 3" xfId="6760" xr:uid="{03B0F59C-D849-4CD5-8B0B-5B35C18C2440}"/>
    <cellStyle name="Millares 68 2 3 4" xfId="10039" xr:uid="{72BB5D5F-27C7-4122-8489-EA377A008B44}"/>
    <cellStyle name="Millares 68 2 4" xfId="3165" xr:uid="{3C415766-8145-4A45-99A4-7F612138BB92}"/>
    <cellStyle name="Millares 68 2 5" xfId="5592" xr:uid="{19EA5115-E4CC-4484-822F-B23915893887}"/>
    <cellStyle name="Millares 68 2 6" xfId="8871" xr:uid="{D4190C3C-3728-4400-B22E-09729EBD4F11}"/>
    <cellStyle name="Millares 68 2 7" xfId="11680" xr:uid="{417F78CD-7B48-487D-BB6A-00B101133412}"/>
    <cellStyle name="Millares 68 3" xfId="1124" xr:uid="{8E0DC19D-3A7A-4C60-A7B1-8F1950F9D35C}"/>
    <cellStyle name="Millares 68 3 2" xfId="2292" xr:uid="{DABEFD09-7C35-4E76-A72B-24ED1BC800E4}"/>
    <cellStyle name="Millares 68 3 2 2" xfId="4628" xr:uid="{83403873-579B-4EB9-8604-3C4ACEDF5435}"/>
    <cellStyle name="Millares 68 3 2 3" xfId="7055" xr:uid="{301DE32C-091B-41C5-983E-3669F54B79F4}"/>
    <cellStyle name="Millares 68 3 2 4" xfId="10334" xr:uid="{67FEA0AE-5FA2-4982-AC87-856BA6493DFA}"/>
    <cellStyle name="Millares 68 3 3" xfId="3460" xr:uid="{FA90DADF-9AE9-4776-904E-10BF9CAEE4D8}"/>
    <cellStyle name="Millares 68 3 4" xfId="5887" xr:uid="{408F6468-AF25-48CE-897A-6D8CCAF5A879}"/>
    <cellStyle name="Millares 68 3 5" xfId="9166" xr:uid="{9E2A426A-9DB8-484C-8A0C-9BA783330047}"/>
    <cellStyle name="Millares 68 3 6" xfId="12066" xr:uid="{C453D3A6-BCEC-430B-BD6F-9AF0540A76F2}"/>
    <cellStyle name="Millares 68 4" xfId="1703" xr:uid="{09B41B23-5B92-4A3F-9F36-7CA5AC2A092A}"/>
    <cellStyle name="Millares 68 4 2" xfId="4039" xr:uid="{FE03F66D-6527-4C2B-BC98-1AF94690EA0C}"/>
    <cellStyle name="Millares 68 4 3" xfId="6466" xr:uid="{40B0A1F8-994A-4AD4-8FB8-C78FA629D113}"/>
    <cellStyle name="Millares 68 4 4" xfId="9745" xr:uid="{03DA26FF-1493-4A91-9F27-ABC379671DCE}"/>
    <cellStyle name="Millares 68 4 5" xfId="12453" xr:uid="{0E02DBED-A738-4CE2-B9D7-5054500888D3}"/>
    <cellStyle name="Millares 68 5" xfId="2871" xr:uid="{2118C52A-F532-42AD-A914-1133CA420729}"/>
    <cellStyle name="Millares 68 5 2" xfId="11311" xr:uid="{B1EFF4AF-C554-4B61-9D38-AB14FFF42FC7}"/>
    <cellStyle name="Millares 68 6" xfId="5282" xr:uid="{B64F3F59-0E22-403F-93DD-3600E4258C14}"/>
    <cellStyle name="Millares 68 7" xfId="8577" xr:uid="{D9C7BE56-A6A9-4353-95A2-F69F6B3949D1}"/>
    <cellStyle name="Millares 68 8" xfId="10963" xr:uid="{E85D4381-1084-46A3-9222-24D1A6B8B71F}"/>
    <cellStyle name="Millares 69" xfId="415" xr:uid="{6FF2A402-27DF-494C-B76D-A52FF8A48216}"/>
    <cellStyle name="Millares 69 2" xfId="789" xr:uid="{3C35157B-58DF-4A2D-A3C0-C3B597E1875B}"/>
    <cellStyle name="Millares 69 2 2" xfId="1371" xr:uid="{45F1C9AC-6B11-4031-A0D1-B0DBA2910916}"/>
    <cellStyle name="Millares 69 2 2 2" xfId="2539" xr:uid="{1DCFB648-420C-448C-9ECB-4ECADC87F914}"/>
    <cellStyle name="Millares 69 2 2 2 2" xfId="4875" xr:uid="{BCE34539-A65E-4835-958C-5898CCDE618A}"/>
    <cellStyle name="Millares 69 2 2 2 3" xfId="7302" xr:uid="{5175395A-6200-4BBD-BB66-55E2F9501D0B}"/>
    <cellStyle name="Millares 69 2 2 2 4" xfId="10581" xr:uid="{84FCE90A-AF2D-4F94-B582-6C6F1ED9A251}"/>
    <cellStyle name="Millares 69 2 2 3" xfId="3707" xr:uid="{CA2464F5-C602-430F-83C4-5CD0EE54D0A2}"/>
    <cellStyle name="Millares 69 2 2 4" xfId="6134" xr:uid="{F52AED15-F8C6-455C-9E58-97993D215DC6}"/>
    <cellStyle name="Millares 69 2 2 5" xfId="9413" xr:uid="{768D894C-404F-45F2-959F-1395E266B89A}"/>
    <cellStyle name="Millares 69 2 3" xfId="1957" xr:uid="{178F1268-E1D9-4F9C-934B-9259CC477EAE}"/>
    <cellStyle name="Millares 69 2 3 2" xfId="4293" xr:uid="{364BF19C-5B9E-498B-A3BC-F64E7B9765FD}"/>
    <cellStyle name="Millares 69 2 3 3" xfId="6720" xr:uid="{FC136203-8D6C-41CF-8122-2EDF6619E4C6}"/>
    <cellStyle name="Millares 69 2 3 4" xfId="9999" xr:uid="{30354F5B-1ED8-4572-BC60-E1628D0B72DA}"/>
    <cellStyle name="Millares 69 2 4" xfId="3125" xr:uid="{CE500E47-D2F3-4EC4-9CE6-7D22EC10B5C4}"/>
    <cellStyle name="Millares 69 2 5" xfId="5552" xr:uid="{FD55BB1A-4B03-457B-9466-93AE1323BB5C}"/>
    <cellStyle name="Millares 69 2 6" xfId="8831" xr:uid="{435508A6-22A4-41DF-AA38-DE2C7B7941ED}"/>
    <cellStyle name="Millares 69 2 7" xfId="11640" xr:uid="{C6EBB823-2C88-42A5-82F3-8F7960CAB1B7}"/>
    <cellStyle name="Millares 69 3" xfId="1084" xr:uid="{29B20A65-BD40-4CE6-87F8-49277A8B7E33}"/>
    <cellStyle name="Millares 69 3 2" xfId="2252" xr:uid="{7297195F-4DF3-401C-BE25-CB4F7A4A306E}"/>
    <cellStyle name="Millares 69 3 2 2" xfId="4588" xr:uid="{F7372FDA-9B21-46FA-90A0-59591A44EC69}"/>
    <cellStyle name="Millares 69 3 2 3" xfId="7015" xr:uid="{38677AFC-4232-4EA9-AB07-C9992B1BA865}"/>
    <cellStyle name="Millares 69 3 2 4" xfId="10294" xr:uid="{0712855F-2A33-4B82-B12E-9814EA801842}"/>
    <cellStyle name="Millares 69 3 3" xfId="3420" xr:uid="{EDE15CB2-C5B3-41E4-B42A-24EC96A652DC}"/>
    <cellStyle name="Millares 69 3 4" xfId="5847" xr:uid="{9E3EDFA8-4544-4B9A-AB48-9D4A2E8F4162}"/>
    <cellStyle name="Millares 69 3 5" xfId="9126" xr:uid="{C8241AAF-B326-4421-B6A5-0EEF6AF5198F}"/>
    <cellStyle name="Millares 69 3 6" xfId="12026" xr:uid="{54C10108-43C9-464B-8CBC-F8A04AFF0035}"/>
    <cellStyle name="Millares 69 4" xfId="1663" xr:uid="{BC6C9B54-E0A0-46EB-9F20-A79EC5E08C53}"/>
    <cellStyle name="Millares 69 4 2" xfId="3999" xr:uid="{44CAFEE8-4C49-4BEC-82EB-29FC2832C4ED}"/>
    <cellStyle name="Millares 69 4 3" xfId="6426" xr:uid="{480C2CFC-87DE-451D-B7A4-772C235963DB}"/>
    <cellStyle name="Millares 69 4 4" xfId="9705" xr:uid="{B0A5438F-CF0A-487A-91AB-ADD3CE5AFC0D}"/>
    <cellStyle name="Millares 69 4 5" xfId="12413" xr:uid="{C4C931DA-1721-4A12-BF7B-0E601CB9F370}"/>
    <cellStyle name="Millares 69 5" xfId="2831" xr:uid="{0F2D4AD7-4572-4EB3-8B28-27CECE0B3B44}"/>
    <cellStyle name="Millares 69 5 2" xfId="11271" xr:uid="{A1046C08-DF28-42E6-BB8D-2E96784FAAC4}"/>
    <cellStyle name="Millares 69 6" xfId="5242" xr:uid="{B8D2BC45-9EF5-42D6-BBBC-856D14CE047F}"/>
    <cellStyle name="Millares 69 7" xfId="8537" xr:uid="{3F6FA338-4E24-4EDA-AB07-4103BC519A66}"/>
    <cellStyle name="Millares 69 8" xfId="10923" xr:uid="{97C08342-BC7B-45CE-B454-0F5533F53474}"/>
    <cellStyle name="Millares 7" xfId="82" xr:uid="{CDE759C0-277E-4F69-9A1D-24338A08C2F8}"/>
    <cellStyle name="Millares 7 2" xfId="83" xr:uid="{8DEAA332-D051-4429-B948-C6DA94723B51}"/>
    <cellStyle name="Millares 7 2 2" xfId="84" xr:uid="{FAD71E09-B21F-45DE-A06D-2F981CC5B276}"/>
    <cellStyle name="Millares 7 2 2 2" xfId="11453" xr:uid="{EA8753CD-ABD5-46CA-82D4-55F8AA69BF98}"/>
    <cellStyle name="Millares 7 2 3" xfId="11452" xr:uid="{344CA95E-1A0F-4AE1-9AFD-DD2AB08CA76F}"/>
    <cellStyle name="Millares 7 3" xfId="325" xr:uid="{418FF1C5-9829-4ACD-B04E-907AD1CF0862}"/>
    <cellStyle name="Millares 7 3 2" xfId="699" xr:uid="{DC19D44F-6A2D-47D6-849B-8A9A7DEE7315}"/>
    <cellStyle name="Millares 7 3 2 2" xfId="1281" xr:uid="{D0EF2282-B758-49F3-B11A-9EFD78594548}"/>
    <cellStyle name="Millares 7 3 2 2 2" xfId="2449" xr:uid="{08681597-5E29-40F7-996B-BD8A12F9F40F}"/>
    <cellStyle name="Millares 7 3 2 2 2 2" xfId="4785" xr:uid="{61F1F066-AE53-4DEA-8997-7B4169BB9733}"/>
    <cellStyle name="Millares 7 3 2 2 2 3" xfId="7212" xr:uid="{31EA3208-7EF1-443B-BBDA-25A85BF79925}"/>
    <cellStyle name="Millares 7 3 2 2 2 4" xfId="10491" xr:uid="{EBF657DB-A9C3-467D-B5B3-646CA1B078BA}"/>
    <cellStyle name="Millares 7 3 2 2 3" xfId="3617" xr:uid="{3AAF5475-FE8F-4739-AC52-9DCCE7F0A779}"/>
    <cellStyle name="Millares 7 3 2 2 4" xfId="6044" xr:uid="{313BF3D0-5431-4902-8F0F-FB3865B20922}"/>
    <cellStyle name="Millares 7 3 2 2 5" xfId="9323" xr:uid="{8DA50055-B38F-4801-85B0-DC39E544C2DD}"/>
    <cellStyle name="Millares 7 3 2 3" xfId="1867" xr:uid="{A3EF3B53-9BB9-46B0-B651-EBF331CB66DF}"/>
    <cellStyle name="Millares 7 3 2 3 2" xfId="4203" xr:uid="{18BE9C4B-7847-4E80-91A3-89DC2834481F}"/>
    <cellStyle name="Millares 7 3 2 3 3" xfId="6630" xr:uid="{73EAD451-E0CE-4139-9A73-112EE4E0B156}"/>
    <cellStyle name="Millares 7 3 2 3 4" xfId="9909" xr:uid="{B4015D08-7888-4BC6-8C05-C369FDAC3F0C}"/>
    <cellStyle name="Millares 7 3 2 4" xfId="3035" xr:uid="{7FE76205-365C-4352-9BC3-4918995E4C3E}"/>
    <cellStyle name="Millares 7 3 2 5" xfId="5462" xr:uid="{FCBAEF1E-6314-4878-9CB5-941B4CECA94B}"/>
    <cellStyle name="Millares 7 3 2 6" xfId="8741" xr:uid="{25D44966-7453-4828-B85B-DEDA2645192E}"/>
    <cellStyle name="Millares 7 3 2 7" xfId="11550" xr:uid="{254EB57A-A62F-453C-9121-0A2A9B41D235}"/>
    <cellStyle name="Millares 7 3 3" xfId="994" xr:uid="{3676B039-4170-48B9-AC09-3BEF47E6FEC6}"/>
    <cellStyle name="Millares 7 3 3 2" xfId="2162" xr:uid="{5DB9D1A2-BB83-4781-BFAE-89A7F7754C30}"/>
    <cellStyle name="Millares 7 3 3 2 2" xfId="4498" xr:uid="{18ED7F4D-6C6D-44B1-929D-4FBBA56E3D8B}"/>
    <cellStyle name="Millares 7 3 3 2 3" xfId="6925" xr:uid="{25B8B59E-267F-4C29-9F0E-80AABC7AB119}"/>
    <cellStyle name="Millares 7 3 3 2 4" xfId="10204" xr:uid="{50DCFCBC-78DA-4E5B-8DDB-42FADAACDDF1}"/>
    <cellStyle name="Millares 7 3 3 3" xfId="3330" xr:uid="{532250C5-3FF5-402E-9B20-A66673442728}"/>
    <cellStyle name="Millares 7 3 3 4" xfId="5757" xr:uid="{FB3EB03E-4E7A-4882-982A-9911A51F01CC}"/>
    <cellStyle name="Millares 7 3 3 5" xfId="9036" xr:uid="{713EE48E-F44D-4517-89F5-D59AD768F42B}"/>
    <cellStyle name="Millares 7 3 3 6" xfId="11936" xr:uid="{D04364E5-E313-4E53-9FA0-1D10657C7004}"/>
    <cellStyle name="Millares 7 3 4" xfId="1573" xr:uid="{148AADFE-638E-42E8-AAB9-6C1C76531B68}"/>
    <cellStyle name="Millares 7 3 4 2" xfId="3909" xr:uid="{6CAF1560-EDD3-4DEC-9225-3181AC1479C0}"/>
    <cellStyle name="Millares 7 3 4 3" xfId="6336" xr:uid="{04818E45-5F36-4B4C-AD45-00B34F697D57}"/>
    <cellStyle name="Millares 7 3 4 4" xfId="9615" xr:uid="{840B70BA-14EE-41E5-AB0E-8EE75A585B81}"/>
    <cellStyle name="Millares 7 3 4 5" xfId="12323" xr:uid="{C2698C30-AF5A-4B34-8C00-23857753616C}"/>
    <cellStyle name="Millares 7 3 5" xfId="2741" xr:uid="{70DF4897-3C10-4370-B15E-D7D266ED5E60}"/>
    <cellStyle name="Millares 7 3 5 2" xfId="11181" xr:uid="{31CB0E55-A423-4146-8D21-B96FEC06712A}"/>
    <cellStyle name="Millares 7 3 6" xfId="5152" xr:uid="{C197D8FD-917F-4B37-ABF0-3285D2A61D84}"/>
    <cellStyle name="Millares 7 3 7" xfId="8447" xr:uid="{AB9BAC73-B6F1-48EA-9FF3-A112C2F67083}"/>
    <cellStyle name="Millares 7 3 8" xfId="10833" xr:uid="{29FC23B1-1D2E-4F96-843D-3DB48D17D40B}"/>
    <cellStyle name="Millares 7 4" xfId="533" xr:uid="{A03068CC-E79A-46B0-8649-27FA167CC533}"/>
    <cellStyle name="Millares 7 4 2" xfId="882" xr:uid="{1F061F17-6314-47BD-9F1F-C0C44E500757}"/>
    <cellStyle name="Millares 7 4 2 2" xfId="1464" xr:uid="{4A9D5684-E098-41D0-A4D0-A145DC6D6218}"/>
    <cellStyle name="Millares 7 4 2 2 2" xfId="2632" xr:uid="{3DB76BB9-694D-41B0-93A1-1CAF9F35A736}"/>
    <cellStyle name="Millares 7 4 2 2 2 2" xfId="4968" xr:uid="{F4DD7E37-F9EA-445B-95EC-1072E98583EA}"/>
    <cellStyle name="Millares 7 4 2 2 2 3" xfId="7395" xr:uid="{C9DEE214-59FA-4EC1-93A7-EA4659E64223}"/>
    <cellStyle name="Millares 7 4 2 2 2 4" xfId="10674" xr:uid="{3A1A5A44-4655-45A1-B820-8470562A7CFB}"/>
    <cellStyle name="Millares 7 4 2 2 3" xfId="3800" xr:uid="{98FFC332-9F7C-4666-8A37-FB4BF628E624}"/>
    <cellStyle name="Millares 7 4 2 2 4" xfId="6227" xr:uid="{86D778AD-49ED-4DCC-8400-43DBDFFDBA19}"/>
    <cellStyle name="Millares 7 4 2 2 5" xfId="9506" xr:uid="{5C594342-FFEC-4603-927F-7E243AAFBB4A}"/>
    <cellStyle name="Millares 7 4 2 3" xfId="2050" xr:uid="{837318EC-56C2-42B5-840C-08509C753FE7}"/>
    <cellStyle name="Millares 7 4 2 3 2" xfId="4386" xr:uid="{F56CD904-7EA9-42C5-93A0-CE940F017E3B}"/>
    <cellStyle name="Millares 7 4 2 3 3" xfId="6813" xr:uid="{5FEECF00-5FAD-4E71-860A-0C982B4565BE}"/>
    <cellStyle name="Millares 7 4 2 3 4" xfId="10092" xr:uid="{11786AD0-F645-45F7-B223-15F12A9DE4A7}"/>
    <cellStyle name="Millares 7 4 2 4" xfId="3218" xr:uid="{2F71FD31-A26A-402B-A1D1-4DB31EDFA6D0}"/>
    <cellStyle name="Millares 7 4 2 5" xfId="5645" xr:uid="{83C6E35B-FC12-48B1-AB04-D95EEEA0C872}"/>
    <cellStyle name="Millares 7 4 2 6" xfId="8924" xr:uid="{B914D32A-7E32-4A12-9C0F-4D847E9C0CA5}"/>
    <cellStyle name="Millares 7 4 2 7" xfId="11758" xr:uid="{19DAB8FA-D15C-45A5-BCE5-65A7E00E8510}"/>
    <cellStyle name="Millares 7 4 3" xfId="1177" xr:uid="{25481836-0FA9-48EB-8FB6-B5F3B8AA7DCF}"/>
    <cellStyle name="Millares 7 4 3 2" xfId="2345" xr:uid="{DBDEA3C3-FCBE-42FB-ADE9-8C365D409B2D}"/>
    <cellStyle name="Millares 7 4 3 2 2" xfId="4681" xr:uid="{6FC291DB-6E3E-4F21-A53C-C4F4A9DC8D0C}"/>
    <cellStyle name="Millares 7 4 3 2 3" xfId="7108" xr:uid="{D05898CE-717C-445E-B3B7-E02E6E9ACD10}"/>
    <cellStyle name="Millares 7 4 3 2 4" xfId="10387" xr:uid="{2B3F9595-D133-44D6-882A-0DF50D9609F8}"/>
    <cellStyle name="Millares 7 4 3 3" xfId="3513" xr:uid="{628CD197-9CBE-4598-B5D7-73A402443FA5}"/>
    <cellStyle name="Millares 7 4 3 4" xfId="5940" xr:uid="{48BCBBBF-8643-40BE-8EDB-A440C2895149}"/>
    <cellStyle name="Millares 7 4 3 5" xfId="9219" xr:uid="{025E46D5-B977-45AE-A5E4-F4D34039FBED}"/>
    <cellStyle name="Millares 7 4 3 6" xfId="12144" xr:uid="{26BC13A5-2C5D-4398-B88F-C49E58991D77}"/>
    <cellStyle name="Millares 7 4 4" xfId="1756" xr:uid="{BDF8248F-2BA8-4034-B577-C71BFECBE6B7}"/>
    <cellStyle name="Millares 7 4 4 2" xfId="4092" xr:uid="{2655945C-1F20-4135-9BF1-6EAE3040691C}"/>
    <cellStyle name="Millares 7 4 4 3" xfId="6519" xr:uid="{2523A386-BDAD-4405-8658-7A7ABA06A318}"/>
    <cellStyle name="Millares 7 4 4 4" xfId="9798" xr:uid="{62DB7FDB-389E-4AB2-928F-6BF67B12ACD2}"/>
    <cellStyle name="Millares 7 4 4 5" xfId="12531" xr:uid="{84D06C41-06D3-429D-8988-36C0D6C1EAA1}"/>
    <cellStyle name="Millares 7 4 5" xfId="2924" xr:uid="{DB5CBC17-51EF-45DD-91BB-B0E07071AAD2}"/>
    <cellStyle name="Millares 7 4 5 2" xfId="11364" xr:uid="{BF7D131F-C799-47EF-B3BE-04CA96C38511}"/>
    <cellStyle name="Millares 7 4 6" xfId="5341" xr:uid="{CCEC1D44-26B8-4CF5-A912-E6EEBAD93D2A}"/>
    <cellStyle name="Millares 7 4 7" xfId="8630" xr:uid="{F3940370-3C8A-4E15-B575-21F52166EB96}"/>
    <cellStyle name="Millares 7 4 8" xfId="11041" xr:uid="{3D6E2E06-0CE4-45BA-8712-774D9F3D70D7}"/>
    <cellStyle name="Millares 7 5" xfId="620" xr:uid="{242783E0-E343-436E-9B9B-BD84802538BD}"/>
    <cellStyle name="Millares 7 5 2" xfId="939" xr:uid="{2D84C575-DF7C-4298-9E57-4C61B460B14A}"/>
    <cellStyle name="Millares 7 5 2 2" xfId="1520" xr:uid="{C935A743-615D-474E-9036-20E49259E93B}"/>
    <cellStyle name="Millares 7 5 2 2 2" xfId="2688" xr:uid="{3D8202E0-CE18-4EE9-A7E7-79895E98AB1A}"/>
    <cellStyle name="Millares 7 5 2 2 2 2" xfId="5024" xr:uid="{254A781B-EA95-460F-A20E-2BDEBBCE38D9}"/>
    <cellStyle name="Millares 7 5 2 2 2 3" xfId="7451" xr:uid="{146F7968-8464-4276-A2B6-E92399390AFB}"/>
    <cellStyle name="Millares 7 5 2 2 2 4" xfId="10730" xr:uid="{82926C02-331C-42B2-8785-C268EE292FC1}"/>
    <cellStyle name="Millares 7 5 2 2 3" xfId="3856" xr:uid="{CC011F76-87B2-4D0F-9506-3C4A03C33B02}"/>
    <cellStyle name="Millares 7 5 2 2 4" xfId="6283" xr:uid="{F8D96DDC-A8B8-447B-9BE4-EE97E611B358}"/>
    <cellStyle name="Millares 7 5 2 2 5" xfId="9562" xr:uid="{16C31B28-C703-416C-B1CB-603D35A84E3D}"/>
    <cellStyle name="Millares 7 5 2 3" xfId="2107" xr:uid="{2FAA8297-A060-4DB2-8B9B-74C06EB2571E}"/>
    <cellStyle name="Millares 7 5 2 3 2" xfId="4443" xr:uid="{16BC0120-D68F-4712-BC43-0A1995C8DF6B}"/>
    <cellStyle name="Millares 7 5 2 3 3" xfId="6870" xr:uid="{9415A768-FF19-484E-9986-01CD7CEE6B5A}"/>
    <cellStyle name="Millares 7 5 2 3 4" xfId="10149" xr:uid="{B4BA33A7-4909-42C2-8022-0014262348D8}"/>
    <cellStyle name="Millares 7 5 2 4" xfId="3275" xr:uid="{E0414FC6-5D6F-4A29-9ED0-7DD609F40AF9}"/>
    <cellStyle name="Millares 7 5 2 5" xfId="5702" xr:uid="{DDA86609-A632-4E63-84F3-6074746FD0DB}"/>
    <cellStyle name="Millares 7 5 2 6" xfId="8981" xr:uid="{EB6F50B8-19B9-4433-AC31-C8C619A3FE02}"/>
    <cellStyle name="Millares 7 5 2 7" xfId="11841" xr:uid="{A15145CD-C9F7-41E7-974E-0385879A31A8}"/>
    <cellStyle name="Millares 7 5 3" xfId="1233" xr:uid="{5FE2E837-F96A-49D9-9A98-33A6963A7E84}"/>
    <cellStyle name="Millares 7 5 3 2" xfId="2401" xr:uid="{1309023D-4795-47EB-BC08-81C4246422DC}"/>
    <cellStyle name="Millares 7 5 3 2 2" xfId="4737" xr:uid="{CD25D702-F686-4450-A1C5-EF4CC8619305}"/>
    <cellStyle name="Millares 7 5 3 2 3" xfId="7164" xr:uid="{492F20E9-BA04-47C2-8528-CA4CC3E4AA00}"/>
    <cellStyle name="Millares 7 5 3 2 4" xfId="10443" xr:uid="{579819B7-91BC-4502-8C09-4E1E246AED68}"/>
    <cellStyle name="Millares 7 5 3 3" xfId="3569" xr:uid="{0C51C35F-34E1-46FA-89D5-12EAA271F184}"/>
    <cellStyle name="Millares 7 5 3 4" xfId="5996" xr:uid="{F2D590C4-94A3-4170-B32A-48C4481917BC}"/>
    <cellStyle name="Millares 7 5 3 5" xfId="9275" xr:uid="{0624C69F-687F-41AA-8A97-927B61E7FADC}"/>
    <cellStyle name="Millares 7 5 3 6" xfId="12227" xr:uid="{3FCDF40A-7D9E-4F56-9D96-01AB35946CD8}"/>
    <cellStyle name="Millares 7 5 4" xfId="1812" xr:uid="{4037197D-BBAA-42A7-BD40-A0A1A7F28712}"/>
    <cellStyle name="Millares 7 5 4 2" xfId="4148" xr:uid="{3CF4DA42-E11C-4E18-8513-179EA5ACF2FE}"/>
    <cellStyle name="Millares 7 5 4 3" xfId="6575" xr:uid="{9D6FABD3-F2AD-4D72-B022-49500855065A}"/>
    <cellStyle name="Millares 7 5 4 4" xfId="9854" xr:uid="{F63C94AB-990F-4A22-BD49-2FEC30975F74}"/>
    <cellStyle name="Millares 7 5 4 5" xfId="12614" xr:uid="{4245869D-6C46-42E0-A54A-2CF517C4438D}"/>
    <cellStyle name="Millares 7 5 5" xfId="2980" xr:uid="{AF381E85-7FCA-4C76-84A6-893AFB234BE8}"/>
    <cellStyle name="Millares 7 5 5 2" xfId="11420" xr:uid="{065620A2-00AD-43AB-A61C-7E74014650AD}"/>
    <cellStyle name="Millares 7 5 6" xfId="5403" xr:uid="{C67BEE75-BF1A-4771-91EF-A244C5CE0A81}"/>
    <cellStyle name="Millares 7 5 7" xfId="8686" xr:uid="{CC382EFD-003E-4FD8-9B88-090FFE90531C}"/>
    <cellStyle name="Millares 7 5 8" xfId="11124" xr:uid="{B677FCB3-0A57-4A12-8C47-F759FCEF37BD}"/>
    <cellStyle name="Millares 7 6" xfId="11451" xr:uid="{38A13BC7-0608-42BB-884E-9EB6DDEE3691}"/>
    <cellStyle name="Millares 70" xfId="460" xr:uid="{682DEE7F-4E45-493C-95D3-F95023070F7E}"/>
    <cellStyle name="Millares 70 2" xfId="834" xr:uid="{22337DA9-175E-4B8A-B176-FD982873F329}"/>
    <cellStyle name="Millares 70 2 2" xfId="1416" xr:uid="{E907F1A8-C1B3-46A2-A067-7C666FD8DFB2}"/>
    <cellStyle name="Millares 70 2 2 2" xfId="2584" xr:uid="{442A2591-2561-45D4-8DB5-83B2AEF9918A}"/>
    <cellStyle name="Millares 70 2 2 2 2" xfId="4920" xr:uid="{77B154DF-1658-4F18-A237-C6B80F3508A5}"/>
    <cellStyle name="Millares 70 2 2 2 3" xfId="7347" xr:uid="{998F50D7-C64D-4683-BB9C-3099035A919E}"/>
    <cellStyle name="Millares 70 2 2 2 4" xfId="10626" xr:uid="{50D3B1D4-D438-47ED-B962-E648278386BD}"/>
    <cellStyle name="Millares 70 2 2 3" xfId="3752" xr:uid="{89511598-4ED8-4D0B-8AAB-34BB0D8987F7}"/>
    <cellStyle name="Millares 70 2 2 4" xfId="6179" xr:uid="{BD921BCE-40F1-4CA0-BB2F-1936C3ADC1F0}"/>
    <cellStyle name="Millares 70 2 2 5" xfId="9458" xr:uid="{B21D382A-6FCA-4EDE-B0A1-E24D04A3E72E}"/>
    <cellStyle name="Millares 70 2 3" xfId="2002" xr:uid="{6B53C783-1AE0-4846-95F6-660B893F5465}"/>
    <cellStyle name="Millares 70 2 3 2" xfId="4338" xr:uid="{C253D84D-F53C-4F2B-9CF1-8EF3B47C5CC0}"/>
    <cellStyle name="Millares 70 2 3 3" xfId="6765" xr:uid="{B12002B4-39CB-4308-9B07-5B5517FB533D}"/>
    <cellStyle name="Millares 70 2 3 4" xfId="10044" xr:uid="{2A61206E-8347-46E3-B3EC-4CE237841CE2}"/>
    <cellStyle name="Millares 70 2 4" xfId="3170" xr:uid="{B36ABFA1-4854-4064-BA0C-081907155E19}"/>
    <cellStyle name="Millares 70 2 5" xfId="5597" xr:uid="{D3944DE1-C876-46A9-88A3-FCD9F086166A}"/>
    <cellStyle name="Millares 70 2 6" xfId="8876" xr:uid="{AA114870-D758-42E7-A2A4-E08E7F61B17C}"/>
    <cellStyle name="Millares 70 2 7" xfId="11685" xr:uid="{55F81EC8-FA99-44E5-93AB-F6D9EA5F3520}"/>
    <cellStyle name="Millares 70 3" xfId="1129" xr:uid="{755DF743-919B-4DDA-8926-57AA48FA11BF}"/>
    <cellStyle name="Millares 70 3 2" xfId="2297" xr:uid="{717084DA-2A3A-40CB-903D-BC88E8FC3488}"/>
    <cellStyle name="Millares 70 3 2 2" xfId="4633" xr:uid="{74EB9AB9-3A76-4FEC-8B96-BEB8EAD9AAA0}"/>
    <cellStyle name="Millares 70 3 2 3" xfId="7060" xr:uid="{5E1E3EA5-0ECC-4F9C-A32B-60EE2266FAB0}"/>
    <cellStyle name="Millares 70 3 2 4" xfId="10339" xr:uid="{FC1646C9-252C-4054-8F02-3C2CDFD89E75}"/>
    <cellStyle name="Millares 70 3 3" xfId="3465" xr:uid="{28A2BB57-7AA3-4A26-AAC8-47CB54CE54BA}"/>
    <cellStyle name="Millares 70 3 4" xfId="5892" xr:uid="{941828C1-3F46-4FA1-A8EB-34D2CB939895}"/>
    <cellStyle name="Millares 70 3 5" xfId="9171" xr:uid="{7F2044DE-7B43-4A17-927E-ECAA632D6F02}"/>
    <cellStyle name="Millares 70 3 6" xfId="12071" xr:uid="{E326327F-C651-4477-BB3E-58542886F84F}"/>
    <cellStyle name="Millares 70 4" xfId="1708" xr:uid="{935DF37F-5EC4-4519-BCA1-6B8F4782601F}"/>
    <cellStyle name="Millares 70 4 2" xfId="4044" xr:uid="{B7439300-F703-4C95-B81C-BF4E0BC919A7}"/>
    <cellStyle name="Millares 70 4 3" xfId="6471" xr:uid="{A3F0849B-062B-45CB-93DF-DF77EEB49826}"/>
    <cellStyle name="Millares 70 4 4" xfId="9750" xr:uid="{C85CDA5C-850C-48B1-AE1C-A0A6D62CF48F}"/>
    <cellStyle name="Millares 70 4 5" xfId="12458" xr:uid="{21498332-63FA-477D-A428-29304F82FB37}"/>
    <cellStyle name="Millares 70 5" xfId="2876" xr:uid="{08BA8E82-45BB-443C-AB0A-3F00B67F44CD}"/>
    <cellStyle name="Millares 70 5 2" xfId="11316" xr:uid="{31E21C13-BDB4-4F6D-A1A5-040F4DFC8D6F}"/>
    <cellStyle name="Millares 70 6" xfId="5287" xr:uid="{3B10832F-C16D-4977-B7E1-D6BF36A4326D}"/>
    <cellStyle name="Millares 70 7" xfId="8582" xr:uid="{5E31F5A7-43AA-4D7F-BE4D-AD62745F5F9C}"/>
    <cellStyle name="Millares 70 8" xfId="10968" xr:uid="{50D8576E-EFBA-462D-AD84-5343E782C237}"/>
    <cellStyle name="Millares 71" xfId="462" xr:uid="{2482F4E9-F397-4EA3-87B4-D9E324EE721D}"/>
    <cellStyle name="Millares 71 2" xfId="836" xr:uid="{C2272580-B8CE-458F-A833-65D2170F0291}"/>
    <cellStyle name="Millares 71 2 2" xfId="1418" xr:uid="{E63AD689-D068-46C4-B503-E84A2A4DCF90}"/>
    <cellStyle name="Millares 71 2 2 2" xfId="2586" xr:uid="{8DC295BD-CEBF-475C-BDDC-29B8179B20C2}"/>
    <cellStyle name="Millares 71 2 2 2 2" xfId="4922" xr:uid="{1F3EA72A-AA0A-4519-8E5A-8AEC09128B44}"/>
    <cellStyle name="Millares 71 2 2 2 3" xfId="7349" xr:uid="{13751E63-E6C4-40A2-8601-7508EEEB3BE9}"/>
    <cellStyle name="Millares 71 2 2 2 4" xfId="10628" xr:uid="{77E048B7-5C02-4F15-83B1-B640CCBB7E48}"/>
    <cellStyle name="Millares 71 2 2 3" xfId="3754" xr:uid="{BA711E33-98B8-44B1-A35A-5F69DE1F4D10}"/>
    <cellStyle name="Millares 71 2 2 4" xfId="6181" xr:uid="{71F98735-D40C-4104-AEE6-EFD1E580ED63}"/>
    <cellStyle name="Millares 71 2 2 5" xfId="9460" xr:uid="{EFE618A0-1FED-4421-9678-794BD15BF765}"/>
    <cellStyle name="Millares 71 2 3" xfId="2004" xr:uid="{D4A2E4F8-04E9-4514-9ED3-13ABDFFFC3DC}"/>
    <cellStyle name="Millares 71 2 3 2" xfId="4340" xr:uid="{655D1215-6968-4FD3-80CA-2A89BFB9480D}"/>
    <cellStyle name="Millares 71 2 3 3" xfId="6767" xr:uid="{AFBE5069-4D52-4033-9FD9-3862EA50FB4B}"/>
    <cellStyle name="Millares 71 2 3 4" xfId="10046" xr:uid="{EB3C8D3C-E7AA-4B08-90B7-1103047B9C48}"/>
    <cellStyle name="Millares 71 2 4" xfId="3172" xr:uid="{0ED6B28A-60B7-447A-9414-29ACF23B5557}"/>
    <cellStyle name="Millares 71 2 5" xfId="5599" xr:uid="{5DCB38F3-AD02-4266-B484-B5B985F6EEFC}"/>
    <cellStyle name="Millares 71 2 6" xfId="8878" xr:uid="{20686315-6F46-4C30-BEF4-28A09D906252}"/>
    <cellStyle name="Millares 71 2 7" xfId="11687" xr:uid="{7262DA66-8EE9-451E-96F4-1775CE0FC391}"/>
    <cellStyle name="Millares 71 3" xfId="1131" xr:uid="{89AD8DAB-309C-4664-8DA0-F46417A7B6D4}"/>
    <cellStyle name="Millares 71 3 2" xfId="2299" xr:uid="{9B8CE802-5316-4F63-B6F9-3F11403CEEF2}"/>
    <cellStyle name="Millares 71 3 2 2" xfId="4635" xr:uid="{C70CCFCD-4AB4-4645-BD76-7D5F5AD9C1AC}"/>
    <cellStyle name="Millares 71 3 2 3" xfId="7062" xr:uid="{2880C0F0-63F9-4479-882C-77DB2D884DA6}"/>
    <cellStyle name="Millares 71 3 2 4" xfId="10341" xr:uid="{2F470899-5CD9-4602-9E79-886999E68A11}"/>
    <cellStyle name="Millares 71 3 3" xfId="3467" xr:uid="{2E270C09-E3B5-406D-B7C6-B58C57FDFEAF}"/>
    <cellStyle name="Millares 71 3 4" xfId="5894" xr:uid="{CA72A6F7-56D6-4195-9B5B-A7FA1AF9F291}"/>
    <cellStyle name="Millares 71 3 5" xfId="9173" xr:uid="{88DB4E7E-1D87-4E50-9A8A-145D92B87299}"/>
    <cellStyle name="Millares 71 3 6" xfId="12073" xr:uid="{19472FD1-F8F6-443E-BB54-F17DEDAC2B3B}"/>
    <cellStyle name="Millares 71 4" xfId="1710" xr:uid="{0A890434-8136-44B6-A391-9C63CA8CE065}"/>
    <cellStyle name="Millares 71 4 2" xfId="4046" xr:uid="{093581E9-A173-414C-BEC5-AFCE85DFB033}"/>
    <cellStyle name="Millares 71 4 3" xfId="6473" xr:uid="{FD6187AF-A045-4F04-A5DD-E316B8D1208B}"/>
    <cellStyle name="Millares 71 4 4" xfId="9752" xr:uid="{C4C35435-EB2E-4112-8A53-66E797E7D667}"/>
    <cellStyle name="Millares 71 4 5" xfId="12460" xr:uid="{C8FECBD9-789E-480A-93C6-823DAEE75B0A}"/>
    <cellStyle name="Millares 71 5" xfId="2878" xr:uid="{C0383228-7AE5-4EC4-838F-5E2553C538CB}"/>
    <cellStyle name="Millares 71 5 2" xfId="11318" xr:uid="{0BB84701-0E78-4BF4-A2DD-D021DFA350CB}"/>
    <cellStyle name="Millares 71 6" xfId="5289" xr:uid="{100FE099-211C-461C-BEFD-7E3C3A74078B}"/>
    <cellStyle name="Millares 71 7" xfId="8584" xr:uid="{ACCDA525-2400-4A89-BC7E-3DD6E3737866}"/>
    <cellStyle name="Millares 71 8" xfId="10970" xr:uid="{FC234DA7-B8C7-4A01-AD81-6090BF16D54B}"/>
    <cellStyle name="Millares 72" xfId="464" xr:uid="{99E2D891-B63A-4C56-8383-6C53C52B4CE4}"/>
    <cellStyle name="Millares 72 2" xfId="838" xr:uid="{3308ED21-241B-4070-B5B8-072D4CCD8951}"/>
    <cellStyle name="Millares 72 2 2" xfId="1420" xr:uid="{20B5596B-DC6E-4BCB-8B2D-1E75F6A3F5ED}"/>
    <cellStyle name="Millares 72 2 2 2" xfId="2588" xr:uid="{1BDFFE37-5730-479A-88E9-DB803D081970}"/>
    <cellStyle name="Millares 72 2 2 2 2" xfId="4924" xr:uid="{438A67E6-C40D-4761-8279-9B2DF3063A36}"/>
    <cellStyle name="Millares 72 2 2 2 3" xfId="7351" xr:uid="{D20BDE1E-57B0-419F-B6FF-FEB12B681938}"/>
    <cellStyle name="Millares 72 2 2 2 4" xfId="10630" xr:uid="{B684AB36-570D-4E68-8F92-6CF0F9655E3F}"/>
    <cellStyle name="Millares 72 2 2 3" xfId="3756" xr:uid="{A8C53BCD-4B63-4C8D-8D4B-98A7DBC92ED2}"/>
    <cellStyle name="Millares 72 2 2 4" xfId="6183" xr:uid="{6F7D5DBF-1B17-4C5E-B439-A79B47FD4D18}"/>
    <cellStyle name="Millares 72 2 2 5" xfId="9462" xr:uid="{7EA00C96-F38F-4607-A51F-857400C5207A}"/>
    <cellStyle name="Millares 72 2 3" xfId="2006" xr:uid="{49AE8B0D-E835-4711-9823-7B0B43BD5CDE}"/>
    <cellStyle name="Millares 72 2 3 2" xfId="4342" xr:uid="{B95BCE4A-2FA0-4BFC-AE2C-8D09A3CD6286}"/>
    <cellStyle name="Millares 72 2 3 3" xfId="6769" xr:uid="{20B3D602-5B42-414C-B9C8-8E149FF7DF43}"/>
    <cellStyle name="Millares 72 2 3 4" xfId="10048" xr:uid="{537F0806-1D44-4ACD-805D-4DD96766A735}"/>
    <cellStyle name="Millares 72 2 4" xfId="3174" xr:uid="{8A70D046-C24B-4DBD-A29B-51A1B5E4BA3E}"/>
    <cellStyle name="Millares 72 2 5" xfId="5601" xr:uid="{18A17FFA-3D07-4EFA-B186-E5F167B471D1}"/>
    <cellStyle name="Millares 72 2 6" xfId="8880" xr:uid="{40CF48FD-1FDC-44EA-BF84-269B7246711B}"/>
    <cellStyle name="Millares 72 2 7" xfId="11689" xr:uid="{5CEFD167-1183-4E7F-9C62-85C01F98543A}"/>
    <cellStyle name="Millares 72 3" xfId="1133" xr:uid="{7E42D3F6-1A78-416F-962D-F6E21B6FC7CC}"/>
    <cellStyle name="Millares 72 3 2" xfId="2301" xr:uid="{7CE98082-D0B7-4ED3-8C03-855A21724E6C}"/>
    <cellStyle name="Millares 72 3 2 2" xfId="4637" xr:uid="{5AAC0950-0DA4-452A-87CC-C46916F5257B}"/>
    <cellStyle name="Millares 72 3 2 3" xfId="7064" xr:uid="{262FD71D-9948-4B19-BDF1-B9D6618E0242}"/>
    <cellStyle name="Millares 72 3 2 4" xfId="10343" xr:uid="{0FA8187D-F255-4924-AD8D-E6D673541C93}"/>
    <cellStyle name="Millares 72 3 3" xfId="3469" xr:uid="{308B44F7-7A7D-491E-947F-3D4490C27F1A}"/>
    <cellStyle name="Millares 72 3 4" xfId="5896" xr:uid="{E7A818B7-FF73-4A6A-B69F-358E31A4B682}"/>
    <cellStyle name="Millares 72 3 5" xfId="9175" xr:uid="{53CF0211-3E7B-473E-A63D-CF18BAB5EC1C}"/>
    <cellStyle name="Millares 72 3 6" xfId="12075" xr:uid="{42042CA4-5E0F-4875-B0EE-40B00D2807A5}"/>
    <cellStyle name="Millares 72 4" xfId="1712" xr:uid="{BED37A69-80E9-41D8-B305-F99454EF4739}"/>
    <cellStyle name="Millares 72 4 2" xfId="4048" xr:uid="{9CBDF049-86C4-4C5A-BA83-D6824B6159FF}"/>
    <cellStyle name="Millares 72 4 3" xfId="6475" xr:uid="{EA0C778C-F73E-48A6-8440-7D55E359AD92}"/>
    <cellStyle name="Millares 72 4 4" xfId="9754" xr:uid="{44328B13-103B-48B6-87F8-B50D8299DE20}"/>
    <cellStyle name="Millares 72 4 5" xfId="12462" xr:uid="{772C8BC8-8372-4C64-85D5-9231A9E482B9}"/>
    <cellStyle name="Millares 72 5" xfId="2880" xr:uid="{B5D01904-ECF6-43CA-81BE-9500D286E27B}"/>
    <cellStyle name="Millares 72 5 2" xfId="11320" xr:uid="{4F39EC07-1F6B-4FCB-9835-BA4AAA14D806}"/>
    <cellStyle name="Millares 72 6" xfId="5291" xr:uid="{4474D83B-22D2-49A4-8F2D-AF23CA12B83A}"/>
    <cellStyle name="Millares 72 7" xfId="8586" xr:uid="{D5A4EE57-5792-47E2-A002-B794229A2902}"/>
    <cellStyle name="Millares 72 8" xfId="10972" xr:uid="{456702B1-DFFF-464D-B79F-654268FDBDD6}"/>
    <cellStyle name="Millares 73" xfId="466" xr:uid="{50C733D2-E7DD-4B8B-9BD4-2488FFE16B49}"/>
    <cellStyle name="Millares 73 2" xfId="840" xr:uid="{F06DB961-420D-4FC9-BB41-577B14B24977}"/>
    <cellStyle name="Millares 73 2 2" xfId="1422" xr:uid="{B4C9A3BE-A460-4190-9A4E-83141C77084E}"/>
    <cellStyle name="Millares 73 2 2 2" xfId="2590" xr:uid="{4F7E007F-5CEB-4D84-893A-1C50A336967A}"/>
    <cellStyle name="Millares 73 2 2 2 2" xfId="4926" xr:uid="{3346AF83-E575-4B54-A318-788B970D1AE4}"/>
    <cellStyle name="Millares 73 2 2 2 3" xfId="7353" xr:uid="{500DA2BE-6264-4AFE-940E-1529C328EEFC}"/>
    <cellStyle name="Millares 73 2 2 2 4" xfId="10632" xr:uid="{7BFCFD90-18B4-4ED4-AED1-1E938BAF0565}"/>
    <cellStyle name="Millares 73 2 2 3" xfId="3758" xr:uid="{8D2A4F96-BD8A-487B-81A1-7C5F38E65D62}"/>
    <cellStyle name="Millares 73 2 2 4" xfId="6185" xr:uid="{821C9B69-5C20-49CD-8226-C1F4BF4CE3C1}"/>
    <cellStyle name="Millares 73 2 2 5" xfId="9464" xr:uid="{DD90547A-0AD1-4DD4-965B-E7B097803BC1}"/>
    <cellStyle name="Millares 73 2 3" xfId="2008" xr:uid="{1DB25F3F-8550-4966-A3F3-13BA2765193B}"/>
    <cellStyle name="Millares 73 2 3 2" xfId="4344" xr:uid="{AEF07082-B703-422E-97C1-A85407004A8C}"/>
    <cellStyle name="Millares 73 2 3 3" xfId="6771" xr:uid="{AE539732-1F34-4701-8AE3-FD93136E8946}"/>
    <cellStyle name="Millares 73 2 3 4" xfId="10050" xr:uid="{D8C54AC2-95CE-41A6-A349-C0F3B882349D}"/>
    <cellStyle name="Millares 73 2 4" xfId="3176" xr:uid="{D980F551-8324-46EB-BCE6-C6E2BF339C7C}"/>
    <cellStyle name="Millares 73 2 5" xfId="5603" xr:uid="{C862CF85-5A67-447B-9CDB-FB55A7A501A7}"/>
    <cellStyle name="Millares 73 2 6" xfId="8882" xr:uid="{8C05DE0F-5669-4DE6-9319-3BB611A529B7}"/>
    <cellStyle name="Millares 73 2 7" xfId="11691" xr:uid="{3792BC47-0665-4DC9-A474-43CC5121ED95}"/>
    <cellStyle name="Millares 73 3" xfId="1135" xr:uid="{EE6E5390-849C-4699-9FE3-232FF0C01CC0}"/>
    <cellStyle name="Millares 73 3 2" xfId="2303" xr:uid="{0B495886-AA17-4E53-AFD7-5999723B6F73}"/>
    <cellStyle name="Millares 73 3 2 2" xfId="4639" xr:uid="{1F030E8A-C46A-44B1-82BE-1C01468B23BF}"/>
    <cellStyle name="Millares 73 3 2 3" xfId="7066" xr:uid="{1F862094-C109-4A8B-A1E7-5BE63ACFA564}"/>
    <cellStyle name="Millares 73 3 2 4" xfId="10345" xr:uid="{F21A41AB-BE15-4DB1-9D97-A579A18CE943}"/>
    <cellStyle name="Millares 73 3 3" xfId="3471" xr:uid="{B60CF677-F775-48BF-8DF6-54734F32035F}"/>
    <cellStyle name="Millares 73 3 4" xfId="5898" xr:uid="{B7BDA955-D154-4815-B7FA-C61C61607CFE}"/>
    <cellStyle name="Millares 73 3 5" xfId="9177" xr:uid="{04EA8A22-1A57-4A46-9081-292F863F27B1}"/>
    <cellStyle name="Millares 73 3 6" xfId="12077" xr:uid="{566AA929-3697-4C37-9F43-7C79D3981BB3}"/>
    <cellStyle name="Millares 73 4" xfId="1714" xr:uid="{04323ED5-DE29-4740-9F66-045BE04E4BFC}"/>
    <cellStyle name="Millares 73 4 2" xfId="4050" xr:uid="{9C23992D-C0D5-4A63-A5FB-A6A5F116917A}"/>
    <cellStyle name="Millares 73 4 3" xfId="6477" xr:uid="{934B7C70-E943-4379-98AE-4B855932C4A2}"/>
    <cellStyle name="Millares 73 4 4" xfId="9756" xr:uid="{878AB944-F45D-4AF5-AC1E-90213A10BE5B}"/>
    <cellStyle name="Millares 73 4 5" xfId="12464" xr:uid="{D21DD353-944D-4B18-83CD-E3761FC742F1}"/>
    <cellStyle name="Millares 73 5" xfId="2882" xr:uid="{A6B871AD-C793-4FC0-ABC5-81A57F0FC6FA}"/>
    <cellStyle name="Millares 73 5 2" xfId="11322" xr:uid="{D5A63ED9-EC00-4EC2-ADFE-0E408605718B}"/>
    <cellStyle name="Millares 73 6" xfId="5293" xr:uid="{EF57B76C-2082-447B-9FB8-0B5DD60600AD}"/>
    <cellStyle name="Millares 73 7" xfId="8588" xr:uid="{B9D383DD-F220-4051-AA25-8378805B00C8}"/>
    <cellStyle name="Millares 73 8" xfId="10974" xr:uid="{17CD55E0-F213-4078-A01E-397011969AB4}"/>
    <cellStyle name="Millares 74" xfId="468" xr:uid="{B34CC61D-8760-4CB2-BDB7-A257E63DC145}"/>
    <cellStyle name="Millares 74 2" xfId="842" xr:uid="{BDF97616-5E72-4FD6-9B60-63D0602140AD}"/>
    <cellStyle name="Millares 74 2 2" xfId="1424" xr:uid="{43E4F9A1-9952-490A-8967-96DC548D115F}"/>
    <cellStyle name="Millares 74 2 2 2" xfId="2592" xr:uid="{F3DC2DC3-DE49-478B-9CA8-27F3A68A1239}"/>
    <cellStyle name="Millares 74 2 2 2 2" xfId="4928" xr:uid="{72E77940-A0E5-47E6-894B-8251C4555DB2}"/>
    <cellStyle name="Millares 74 2 2 2 3" xfId="7355" xr:uid="{6EB1EB45-4342-461B-B0A0-01BD038732DA}"/>
    <cellStyle name="Millares 74 2 2 2 4" xfId="10634" xr:uid="{35154BDD-EE16-48EC-AAFF-9F83CD90748E}"/>
    <cellStyle name="Millares 74 2 2 3" xfId="3760" xr:uid="{949855C8-5177-4A8B-80E1-7C4B8CD3C4CF}"/>
    <cellStyle name="Millares 74 2 2 4" xfId="6187" xr:uid="{B027A682-FA92-454D-BD28-4E99AEBFCE30}"/>
    <cellStyle name="Millares 74 2 2 5" xfId="9466" xr:uid="{1D2EF163-657A-4E15-9F1F-6130CF56CDDF}"/>
    <cellStyle name="Millares 74 2 3" xfId="2010" xr:uid="{F7D0633B-0BC8-441A-95C2-C4ADE7FBC06D}"/>
    <cellStyle name="Millares 74 2 3 2" xfId="4346" xr:uid="{A2512731-FA73-446A-B39B-78294B52D412}"/>
    <cellStyle name="Millares 74 2 3 3" xfId="6773" xr:uid="{C216300D-2A07-47F7-B786-6049D936079B}"/>
    <cellStyle name="Millares 74 2 3 4" xfId="10052" xr:uid="{89E11C2E-3198-4592-BF03-467C69FCF8BC}"/>
    <cellStyle name="Millares 74 2 4" xfId="3178" xr:uid="{85AE362D-8478-4403-96FB-3A105E9B836C}"/>
    <cellStyle name="Millares 74 2 5" xfId="5605" xr:uid="{E805DB47-891C-4216-8954-9A5C4E51A436}"/>
    <cellStyle name="Millares 74 2 6" xfId="8884" xr:uid="{7153BCE6-60BF-4682-8D6C-C3492B00579E}"/>
    <cellStyle name="Millares 74 2 7" xfId="11693" xr:uid="{E3503D32-8CC3-4069-AF06-111A5E21E66A}"/>
    <cellStyle name="Millares 74 3" xfId="1137" xr:uid="{CE3AEA84-EAFF-4C3E-A337-62EECB07B917}"/>
    <cellStyle name="Millares 74 3 2" xfId="2305" xr:uid="{1671B093-D814-48E2-986B-13CBC646ED08}"/>
    <cellStyle name="Millares 74 3 2 2" xfId="4641" xr:uid="{CF5A84AA-FEBE-41BF-9B2C-D200ED5B7C88}"/>
    <cellStyle name="Millares 74 3 2 3" xfId="7068" xr:uid="{EACC82EF-9877-407D-B3D5-242C0EDE2042}"/>
    <cellStyle name="Millares 74 3 2 4" xfId="10347" xr:uid="{C98A9A84-A40F-4CAB-B60C-AE9554E4162C}"/>
    <cellStyle name="Millares 74 3 3" xfId="3473" xr:uid="{52DEC37B-990C-4EFB-AEE4-C74A56D45475}"/>
    <cellStyle name="Millares 74 3 4" xfId="5900" xr:uid="{E7DA4922-B383-45E5-9458-B596E48DB52E}"/>
    <cellStyle name="Millares 74 3 5" xfId="9179" xr:uid="{5DD0638F-BCA9-4B35-AA90-D01EFD6EF4D3}"/>
    <cellStyle name="Millares 74 3 6" xfId="12079" xr:uid="{683432B5-F65C-41B7-9B5E-C0801A6D9827}"/>
    <cellStyle name="Millares 74 4" xfId="1716" xr:uid="{A97379CB-F0ED-418F-81C2-FC873444BBB9}"/>
    <cellStyle name="Millares 74 4 2" xfId="4052" xr:uid="{E8B9000A-BB0E-41D2-851D-49BB0CA5E9F8}"/>
    <cellStyle name="Millares 74 4 3" xfId="6479" xr:uid="{C3807FFC-D21C-4A7C-866E-8BA3D4332E97}"/>
    <cellStyle name="Millares 74 4 4" xfId="9758" xr:uid="{92557AAF-815E-417F-AB82-AEF330A90E7C}"/>
    <cellStyle name="Millares 74 4 5" xfId="12466" xr:uid="{B39D94DB-45DA-4984-8336-C66C62BD03DD}"/>
    <cellStyle name="Millares 74 5" xfId="2884" xr:uid="{6AE342E4-84D9-4544-BFB3-EA6348F4A70B}"/>
    <cellStyle name="Millares 74 5 2" xfId="11324" xr:uid="{CEEA4DDC-34C4-4C8C-9DFF-81F9FA750A6D}"/>
    <cellStyle name="Millares 74 6" xfId="5295" xr:uid="{BC97EB47-A760-49A3-960B-0AEDA9ACD897}"/>
    <cellStyle name="Millares 74 7" xfId="8590" xr:uid="{8F5DBAD1-0DF1-41B2-85A2-386D9960877E}"/>
    <cellStyle name="Millares 74 8" xfId="10976" xr:uid="{1A2CFC62-85E1-4933-85B5-EBA9B31075DD}"/>
    <cellStyle name="Millares 75" xfId="470" xr:uid="{C509261B-6E75-446B-ACE6-27446C264B26}"/>
    <cellStyle name="Millares 75 2" xfId="844" xr:uid="{5C6D9908-2F7C-4B82-A888-2F670129781F}"/>
    <cellStyle name="Millares 75 2 2" xfId="1426" xr:uid="{A9B819E3-BA60-4D9F-9F0E-AF55169F63FA}"/>
    <cellStyle name="Millares 75 2 2 2" xfId="2594" xr:uid="{B30281B4-089E-435C-837F-87ED09E2B895}"/>
    <cellStyle name="Millares 75 2 2 2 2" xfId="4930" xr:uid="{E138942C-B9E3-4B57-B03D-B294E87B501F}"/>
    <cellStyle name="Millares 75 2 2 2 3" xfId="7357" xr:uid="{933E71B6-576D-4EFF-9DFC-6387CFA57AD7}"/>
    <cellStyle name="Millares 75 2 2 2 4" xfId="10636" xr:uid="{7A927EB7-4BF6-40F0-9352-83D4F5BE39A9}"/>
    <cellStyle name="Millares 75 2 2 3" xfId="3762" xr:uid="{75C4AD31-2B19-40DE-A79B-41851ECF5FAC}"/>
    <cellStyle name="Millares 75 2 2 4" xfId="6189" xr:uid="{FB56779D-A778-4537-A7EE-B47AC536BCAA}"/>
    <cellStyle name="Millares 75 2 2 5" xfId="9468" xr:uid="{EE261856-CE82-427E-B06A-AED20F0A9960}"/>
    <cellStyle name="Millares 75 2 3" xfId="2012" xr:uid="{AC25AB06-CC25-4A59-86DA-236EBC926330}"/>
    <cellStyle name="Millares 75 2 3 2" xfId="4348" xr:uid="{1D85950D-CC1F-46DF-A767-3B12932697A0}"/>
    <cellStyle name="Millares 75 2 3 3" xfId="6775" xr:uid="{23231158-79DB-4EBB-B3F0-14E7FDC034D5}"/>
    <cellStyle name="Millares 75 2 3 4" xfId="10054" xr:uid="{F3287AD3-7745-4A8D-BB30-0ED23DAB4B49}"/>
    <cellStyle name="Millares 75 2 4" xfId="3180" xr:uid="{CB857770-777C-4576-A559-FC36CDE684CC}"/>
    <cellStyle name="Millares 75 2 5" xfId="5607" xr:uid="{611E54B5-86BE-4EAB-A608-FCEACD324AB9}"/>
    <cellStyle name="Millares 75 2 6" xfId="8886" xr:uid="{D2B2E394-2D68-4C4E-8E52-B809C854F03E}"/>
    <cellStyle name="Millares 75 2 7" xfId="11695" xr:uid="{119A4479-0D46-43FB-B54E-9C0E4B9CE24A}"/>
    <cellStyle name="Millares 75 3" xfId="1139" xr:uid="{87178771-B215-4235-B768-1DF7963F5AF4}"/>
    <cellStyle name="Millares 75 3 2" xfId="2307" xr:uid="{7BABC515-C0DD-448F-8C38-3C45BAEA1C6B}"/>
    <cellStyle name="Millares 75 3 2 2" xfId="4643" xr:uid="{2113E4E5-242B-4E5B-BFB8-89EC168775CA}"/>
    <cellStyle name="Millares 75 3 2 3" xfId="7070" xr:uid="{981CEA63-F833-46DB-B0AB-10A2AFB0B540}"/>
    <cellStyle name="Millares 75 3 2 4" xfId="10349" xr:uid="{4752F882-74F0-4976-BC73-EEAB33706FFD}"/>
    <cellStyle name="Millares 75 3 3" xfId="3475" xr:uid="{6957EE45-19EB-4245-8D6B-3AA06B739A6D}"/>
    <cellStyle name="Millares 75 3 4" xfId="5902" xr:uid="{B7368991-6875-4C50-9CC9-DCA5FB53764B}"/>
    <cellStyle name="Millares 75 3 5" xfId="9181" xr:uid="{5BF79579-7E04-4D98-A161-9A89C08634D9}"/>
    <cellStyle name="Millares 75 3 6" xfId="12081" xr:uid="{C85FB657-5342-4B50-A11C-2B1179D6FE71}"/>
    <cellStyle name="Millares 75 4" xfId="1718" xr:uid="{F0C25FAD-6C33-48C8-BA25-B7D666149AF5}"/>
    <cellStyle name="Millares 75 4 2" xfId="4054" xr:uid="{EFB454CD-7481-42BA-8FB5-6C10EC07492F}"/>
    <cellStyle name="Millares 75 4 3" xfId="6481" xr:uid="{BEF33906-85BA-41A5-977D-7304B2190B56}"/>
    <cellStyle name="Millares 75 4 4" xfId="9760" xr:uid="{DD3A650F-440F-42D1-A2D6-D9B42E3B39C4}"/>
    <cellStyle name="Millares 75 4 5" xfId="12468" xr:uid="{F865FAD9-F562-4C35-BC66-CCCDD1620A4D}"/>
    <cellStyle name="Millares 75 5" xfId="2886" xr:uid="{507EC430-C381-4881-B745-273B505EB86A}"/>
    <cellStyle name="Millares 75 5 2" xfId="11326" xr:uid="{F4F65177-38C0-4782-81FC-159AFF7F2E53}"/>
    <cellStyle name="Millares 75 6" xfId="5297" xr:uid="{CFD52246-3DAD-4D1D-BA73-1727311256D3}"/>
    <cellStyle name="Millares 75 7" xfId="8592" xr:uid="{5105F730-1C0A-43C7-BF70-67A78F461F10}"/>
    <cellStyle name="Millares 75 8" xfId="10978" xr:uid="{B2D5A775-C843-4EC3-BAAC-5693C57EBE4A}"/>
    <cellStyle name="Millares 76" xfId="471" xr:uid="{75C13348-23F6-49D5-ACA8-38BE7EC6A645}"/>
    <cellStyle name="Millares 76 2" xfId="845" xr:uid="{BE1ED634-06DE-4397-9CB2-29E54B56C8EF}"/>
    <cellStyle name="Millares 76 2 2" xfId="1427" xr:uid="{1E178BB0-5F51-40B0-9EE3-32C835E5070A}"/>
    <cellStyle name="Millares 76 2 2 2" xfId="2595" xr:uid="{B332DB8F-3712-4AF8-8127-902540B923BD}"/>
    <cellStyle name="Millares 76 2 2 2 2" xfId="4931" xr:uid="{ED71AADE-B9E5-4AD3-A095-936D0361F76B}"/>
    <cellStyle name="Millares 76 2 2 2 3" xfId="7358" xr:uid="{A10D97DA-3A6B-48A2-9589-D4BD83F4E957}"/>
    <cellStyle name="Millares 76 2 2 2 4" xfId="10637" xr:uid="{5F740B32-6807-4AF1-829F-8CB612543700}"/>
    <cellStyle name="Millares 76 2 2 3" xfId="3763" xr:uid="{B30DB488-92FE-448D-BCA4-450A74204657}"/>
    <cellStyle name="Millares 76 2 2 4" xfId="6190" xr:uid="{7AD78486-FD55-49EB-BD85-C47E31B0FF07}"/>
    <cellStyle name="Millares 76 2 2 5" xfId="9469" xr:uid="{9448CACD-61D0-4F86-A2C3-A6CB628D3574}"/>
    <cellStyle name="Millares 76 2 3" xfId="2013" xr:uid="{A77AFEA0-1816-425C-BCE4-E1C909ACE56A}"/>
    <cellStyle name="Millares 76 2 3 2" xfId="4349" xr:uid="{A88F88F8-0ED3-4314-8A70-AC8D0A17A6E6}"/>
    <cellStyle name="Millares 76 2 3 3" xfId="6776" xr:uid="{251CE5B8-CE64-4249-84D8-9B0527DB0B74}"/>
    <cellStyle name="Millares 76 2 3 4" xfId="10055" xr:uid="{E2105078-5D11-4B3E-8450-97C6A371B296}"/>
    <cellStyle name="Millares 76 2 4" xfId="3181" xr:uid="{D5CC44AA-D548-46A1-876B-F7E55953EAE8}"/>
    <cellStyle name="Millares 76 2 5" xfId="5608" xr:uid="{10CBA53F-66D3-4916-8A31-CF0D19894AEC}"/>
    <cellStyle name="Millares 76 2 6" xfId="8887" xr:uid="{19836DC2-F1BA-43A3-92B5-70AB43891DE0}"/>
    <cellStyle name="Millares 76 2 7" xfId="11696" xr:uid="{0A275E55-5FCE-46D8-8D20-F00C7A4F910F}"/>
    <cellStyle name="Millares 76 3" xfId="1140" xr:uid="{18D4780D-1038-46A0-A34C-F179A8A435CE}"/>
    <cellStyle name="Millares 76 3 2" xfId="2308" xr:uid="{623BEE88-FAB2-40D9-8A7B-23EE25EFFBAB}"/>
    <cellStyle name="Millares 76 3 2 2" xfId="4644" xr:uid="{F2122485-12FA-4D71-8C31-D14771567503}"/>
    <cellStyle name="Millares 76 3 2 3" xfId="7071" xr:uid="{7A0FBDF8-08A6-4128-917C-420FE42290A6}"/>
    <cellStyle name="Millares 76 3 2 4" xfId="10350" xr:uid="{DD80C621-DC4E-4C33-83A7-A530305BE289}"/>
    <cellStyle name="Millares 76 3 3" xfId="3476" xr:uid="{4EA4775B-9A8D-4CD5-A5D7-48D652BFC560}"/>
    <cellStyle name="Millares 76 3 4" xfId="5903" xr:uid="{47404945-0BBE-4387-B55F-F6EF285123E7}"/>
    <cellStyle name="Millares 76 3 5" xfId="9182" xr:uid="{4B2D359C-BC0B-4109-9723-DC9F66C0F50A}"/>
    <cellStyle name="Millares 76 3 6" xfId="12082" xr:uid="{E94D9CB6-1C8A-4CB9-A78B-593C40B233E4}"/>
    <cellStyle name="Millares 76 4" xfId="1719" xr:uid="{736E01FF-F517-40A4-8B23-7EE7B7E4EB90}"/>
    <cellStyle name="Millares 76 4 2" xfId="4055" xr:uid="{1DE96962-5568-4997-97A5-3CE9E89E3FF5}"/>
    <cellStyle name="Millares 76 4 3" xfId="6482" xr:uid="{FC7FF306-FEF1-41C0-B611-B3CF42635450}"/>
    <cellStyle name="Millares 76 4 4" xfId="9761" xr:uid="{D1BC6ACE-6099-4A34-A694-EF5B8B577152}"/>
    <cellStyle name="Millares 76 4 5" xfId="12469" xr:uid="{D2D8442A-0CBB-47C8-9387-F73F50D9D7F1}"/>
    <cellStyle name="Millares 76 5" xfId="2887" xr:uid="{EB8BC2F0-2B61-4639-9EE3-32BFD597098B}"/>
    <cellStyle name="Millares 76 5 2" xfId="11327" xr:uid="{348545FE-5118-4987-8C0C-9BF6110A0D14}"/>
    <cellStyle name="Millares 76 6" xfId="5298" xr:uid="{9A683BC6-0732-4EF5-A743-B7A33159069E}"/>
    <cellStyle name="Millares 76 7" xfId="8593" xr:uid="{33512B10-A07D-4A97-987F-64B33B4D0A9B}"/>
    <cellStyle name="Millares 76 8" xfId="10979" xr:uid="{65E1E384-CEA5-44EA-AE04-2E348B7C19CE}"/>
    <cellStyle name="Millares 77" xfId="472" xr:uid="{A2FC8948-B58C-4555-8D81-97596857931E}"/>
    <cellStyle name="Millares 77 2" xfId="846" xr:uid="{980AEBC2-B051-44CA-B62A-356E6216AFE4}"/>
    <cellStyle name="Millares 77 2 2" xfId="1428" xr:uid="{A849FE19-FF87-4F27-9C8D-A0026B5471B1}"/>
    <cellStyle name="Millares 77 2 2 2" xfId="2596" xr:uid="{3E50F410-9977-420D-902E-9B0639ED579D}"/>
    <cellStyle name="Millares 77 2 2 2 2" xfId="4932" xr:uid="{485D0EBB-42BC-479B-8FA3-2D973A093CE9}"/>
    <cellStyle name="Millares 77 2 2 2 3" xfId="7359" xr:uid="{70A15787-A2DB-4454-B44D-308CADB5148C}"/>
    <cellStyle name="Millares 77 2 2 2 4" xfId="10638" xr:uid="{C773A82A-915D-4528-9709-82AEC9F55E09}"/>
    <cellStyle name="Millares 77 2 2 3" xfId="3764" xr:uid="{77124DEA-C184-46DB-9FDC-74FD926721EC}"/>
    <cellStyle name="Millares 77 2 2 4" xfId="6191" xr:uid="{8C975B63-E7F4-49F8-857B-D353B796395C}"/>
    <cellStyle name="Millares 77 2 2 5" xfId="9470" xr:uid="{ADDA1CFF-604D-4F68-B05B-669FE1197973}"/>
    <cellStyle name="Millares 77 2 3" xfId="2014" xr:uid="{502CF95F-FC13-48EE-AB55-255653EA93C5}"/>
    <cellStyle name="Millares 77 2 3 2" xfId="4350" xr:uid="{4B12E9D6-58B5-4C0E-A418-2A7A86C64A5C}"/>
    <cellStyle name="Millares 77 2 3 3" xfId="6777" xr:uid="{1D725F99-93C5-48A9-A558-AB5FCCC6246A}"/>
    <cellStyle name="Millares 77 2 3 4" xfId="10056" xr:uid="{B5E23B38-F84E-42CA-A063-08BA54BDBBB4}"/>
    <cellStyle name="Millares 77 2 4" xfId="3182" xr:uid="{64D058CC-35D4-4F6F-A1AA-869D71BB8642}"/>
    <cellStyle name="Millares 77 2 5" xfId="5609" xr:uid="{A99339AC-55BD-40F8-B5CC-6E4AF006DFBB}"/>
    <cellStyle name="Millares 77 2 6" xfId="8888" xr:uid="{C18EE435-C6FA-4170-B6DC-DFE31A78141E}"/>
    <cellStyle name="Millares 77 2 7" xfId="11697" xr:uid="{5E9E811B-E6D8-4760-ABB8-0A65D4386907}"/>
    <cellStyle name="Millares 77 3" xfId="1141" xr:uid="{1EF334DE-09DD-46CB-B021-033A47490C0B}"/>
    <cellStyle name="Millares 77 3 2" xfId="2309" xr:uid="{BCE08050-C8FB-4337-924B-17C111AE8B26}"/>
    <cellStyle name="Millares 77 3 2 2" xfId="4645" xr:uid="{53F36423-F3F7-452C-A8FD-9A620893DED2}"/>
    <cellStyle name="Millares 77 3 2 3" xfId="7072" xr:uid="{F9993DDF-BBEE-4D45-B3F0-757C3C699266}"/>
    <cellStyle name="Millares 77 3 2 4" xfId="10351" xr:uid="{A9919CA1-484A-49C8-8B42-80C8313E0E01}"/>
    <cellStyle name="Millares 77 3 3" xfId="3477" xr:uid="{639079F8-BF20-484D-AC1E-32E67C41F67B}"/>
    <cellStyle name="Millares 77 3 4" xfId="5904" xr:uid="{76B09CA5-70B5-4E72-9148-A2DEDEBD173E}"/>
    <cellStyle name="Millares 77 3 5" xfId="9183" xr:uid="{80B5DB37-5094-4421-8768-A5728BBE547E}"/>
    <cellStyle name="Millares 77 3 6" xfId="12083" xr:uid="{F7DD253C-680B-464A-819A-D7D676A6C52B}"/>
    <cellStyle name="Millares 77 4" xfId="1720" xr:uid="{091167C8-303B-4557-9AF6-8812C15CF465}"/>
    <cellStyle name="Millares 77 4 2" xfId="4056" xr:uid="{53122074-ACF2-483F-8338-6720A7D3393F}"/>
    <cellStyle name="Millares 77 4 3" xfId="6483" xr:uid="{6573E746-F5D5-46B2-8791-4E80BFE42CBE}"/>
    <cellStyle name="Millares 77 4 4" xfId="9762" xr:uid="{CC3DA940-393A-49CC-9E4E-237147DC41CB}"/>
    <cellStyle name="Millares 77 4 5" xfId="12470" xr:uid="{70A42267-D980-46D8-A3BD-EB1E32867B6C}"/>
    <cellStyle name="Millares 77 5" xfId="2888" xr:uid="{25F8653D-71B7-4193-9774-1888E799280A}"/>
    <cellStyle name="Millares 77 5 2" xfId="11328" xr:uid="{FD030000-A78A-4B82-B660-26FB9ED995A2}"/>
    <cellStyle name="Millares 77 6" xfId="5299" xr:uid="{1C44A29A-F310-4760-BEC8-B3C4645BA154}"/>
    <cellStyle name="Millares 77 7" xfId="8594" xr:uid="{C35F434B-543D-4589-B72F-FDA7927BB827}"/>
    <cellStyle name="Millares 77 8" xfId="10980" xr:uid="{11464A66-5FC5-4C8F-90BD-EE113A59ABDD}"/>
    <cellStyle name="Millares 78" xfId="473" xr:uid="{E7BDA899-FEF2-4752-AB30-0AE1DA8E617E}"/>
    <cellStyle name="Millares 78 2" xfId="847" xr:uid="{E124DB7F-551A-44D5-B6B2-DE6445A727FE}"/>
    <cellStyle name="Millares 78 2 2" xfId="1429" xr:uid="{9F7EA639-AB29-4496-A88A-0278BA545CC5}"/>
    <cellStyle name="Millares 78 2 2 2" xfId="2597" xr:uid="{DE42F1A1-1039-4729-B9AC-2556404FBF27}"/>
    <cellStyle name="Millares 78 2 2 2 2" xfId="4933" xr:uid="{6744939A-B3D0-48A1-BBFE-1DE033AE34F7}"/>
    <cellStyle name="Millares 78 2 2 2 3" xfId="7360" xr:uid="{7995F222-4BEA-4886-8897-2323A572A2F7}"/>
    <cellStyle name="Millares 78 2 2 2 4" xfId="10639" xr:uid="{B9D8E7DD-313F-42C8-9C34-29D3D39EFEF3}"/>
    <cellStyle name="Millares 78 2 2 3" xfId="3765" xr:uid="{DA21509A-8D22-4A9E-BF48-4FD0290AFC5B}"/>
    <cellStyle name="Millares 78 2 2 4" xfId="6192" xr:uid="{29D6774F-14E4-4C17-A491-E02294AE5500}"/>
    <cellStyle name="Millares 78 2 2 5" xfId="9471" xr:uid="{BC248E89-F558-4CC5-A977-36D514B0AB3C}"/>
    <cellStyle name="Millares 78 2 3" xfId="2015" xr:uid="{6DE7CCE8-6039-496B-9F33-A06EE6295EA9}"/>
    <cellStyle name="Millares 78 2 3 2" xfId="4351" xr:uid="{A92AEBFA-5F14-4BFD-916F-E99FAD3BD572}"/>
    <cellStyle name="Millares 78 2 3 3" xfId="6778" xr:uid="{DE157DE4-CD90-4261-B4F5-2059A5D80AD7}"/>
    <cellStyle name="Millares 78 2 3 4" xfId="10057" xr:uid="{2BA5FC31-F633-47F4-A0EA-77EA9D47EAF3}"/>
    <cellStyle name="Millares 78 2 4" xfId="3183" xr:uid="{F18214E0-948A-4E7F-B080-255C3B386710}"/>
    <cellStyle name="Millares 78 2 5" xfId="5610" xr:uid="{B7A73947-22E9-4AF1-8621-E512AC335C50}"/>
    <cellStyle name="Millares 78 2 6" xfId="8889" xr:uid="{31DFE4E6-5687-4843-9479-C7B268E31F4F}"/>
    <cellStyle name="Millares 78 2 7" xfId="11698" xr:uid="{F1148679-EF1A-4381-AA0D-6787C3818A47}"/>
    <cellStyle name="Millares 78 3" xfId="1142" xr:uid="{6761125E-B683-4F25-A736-AD1DB194633F}"/>
    <cellStyle name="Millares 78 3 2" xfId="2310" xr:uid="{43E77800-733E-4E15-953B-4D0D7342AF49}"/>
    <cellStyle name="Millares 78 3 2 2" xfId="4646" xr:uid="{8D82FBCB-7D60-4E7B-9A74-D3A10FFFF31A}"/>
    <cellStyle name="Millares 78 3 2 3" xfId="7073" xr:uid="{EF5F1A71-1880-46F7-A137-71C456975BFD}"/>
    <cellStyle name="Millares 78 3 2 4" xfId="10352" xr:uid="{728384D8-3B4C-440C-851D-11E8124A16C4}"/>
    <cellStyle name="Millares 78 3 3" xfId="3478" xr:uid="{9B93EBDF-4C9E-4C82-9F0A-5F3CA999FB46}"/>
    <cellStyle name="Millares 78 3 4" xfId="5905" xr:uid="{E84E0683-0C59-4F92-838D-8DCC63757766}"/>
    <cellStyle name="Millares 78 3 5" xfId="9184" xr:uid="{7152ECA5-82E2-47E7-ADC9-4366DB3E849E}"/>
    <cellStyle name="Millares 78 3 6" xfId="12084" xr:uid="{6D1D7C51-4661-4EAD-B6B3-897FB25C4D58}"/>
    <cellStyle name="Millares 78 4" xfId="1721" xr:uid="{B56F4437-69A4-4E18-9500-83E6B429F23A}"/>
    <cellStyle name="Millares 78 4 2" xfId="4057" xr:uid="{2DB56BC9-E25F-41F2-8A06-8CCE8D56A472}"/>
    <cellStyle name="Millares 78 4 3" xfId="6484" xr:uid="{125FDD98-3163-4F67-B0A3-58B977E84F09}"/>
    <cellStyle name="Millares 78 4 4" xfId="9763" xr:uid="{3DDE0030-B288-4657-A701-CA8EFDD63687}"/>
    <cellStyle name="Millares 78 4 5" xfId="12471" xr:uid="{234B5C48-262C-4052-B501-4FFF40B1ED9E}"/>
    <cellStyle name="Millares 78 5" xfId="2889" xr:uid="{73662602-6B9E-4759-BB2E-012DCC7D1FA2}"/>
    <cellStyle name="Millares 78 5 2" xfId="11329" xr:uid="{210BC146-E066-4F1F-A2E1-0DD4D09CAEE5}"/>
    <cellStyle name="Millares 78 6" xfId="5300" xr:uid="{C2E2AF8F-0153-478A-B03D-E5015946AD5B}"/>
    <cellStyle name="Millares 78 7" xfId="8595" xr:uid="{5A382D6E-87CF-4E33-9A71-339316AACEA1}"/>
    <cellStyle name="Millares 78 8" xfId="10981" xr:uid="{7B17167D-F187-43ED-8BED-FB9DC0631841}"/>
    <cellStyle name="Millares 79" xfId="474" xr:uid="{18D0A27F-2DD4-4607-8BEB-310A4935BCA9}"/>
    <cellStyle name="Millares 79 2" xfId="848" xr:uid="{6245B3E1-C125-4790-A824-99FAA433A9DB}"/>
    <cellStyle name="Millares 79 2 2" xfId="1430" xr:uid="{BAD0C8C1-BFBF-4927-98B7-1F27095D2979}"/>
    <cellStyle name="Millares 79 2 2 2" xfId="2598" xr:uid="{50D9B222-0553-4385-AD17-09F847B8A14B}"/>
    <cellStyle name="Millares 79 2 2 2 2" xfId="4934" xr:uid="{091C8331-9D9E-437E-8B22-66300003D266}"/>
    <cellStyle name="Millares 79 2 2 2 3" xfId="7361" xr:uid="{1C5544F5-F649-4DFE-BBAE-19F00F01CBB6}"/>
    <cellStyle name="Millares 79 2 2 2 4" xfId="10640" xr:uid="{D07813F4-A461-4FD1-BD55-A5A83732F826}"/>
    <cellStyle name="Millares 79 2 2 3" xfId="3766" xr:uid="{B07A0620-D6CD-42A4-BED7-FD244379AC15}"/>
    <cellStyle name="Millares 79 2 2 4" xfId="6193" xr:uid="{3C538CEF-7605-482A-8506-2BA94F8D6E67}"/>
    <cellStyle name="Millares 79 2 2 5" xfId="9472" xr:uid="{CED97D15-4BC7-42E7-B893-88AA5912B093}"/>
    <cellStyle name="Millares 79 2 3" xfId="2016" xr:uid="{B1032C79-BB2A-42D3-A7BF-246C7DD8AC1A}"/>
    <cellStyle name="Millares 79 2 3 2" xfId="4352" xr:uid="{5F286C3E-1417-4E49-8736-14832A4C1191}"/>
    <cellStyle name="Millares 79 2 3 3" xfId="6779" xr:uid="{05C50847-33BE-4DB0-9EFB-487FD892451C}"/>
    <cellStyle name="Millares 79 2 3 4" xfId="10058" xr:uid="{E0F7FCF5-B883-4141-972C-2CC2FA639036}"/>
    <cellStyle name="Millares 79 2 4" xfId="3184" xr:uid="{0806529A-0795-452D-9744-34AFCE96B5C2}"/>
    <cellStyle name="Millares 79 2 5" xfId="5611" xr:uid="{0CAF57C4-2618-4591-A8E0-9F6512FDF558}"/>
    <cellStyle name="Millares 79 2 6" xfId="8890" xr:uid="{BDB338A0-D7A1-4B67-9FAD-A8B0493F51A9}"/>
    <cellStyle name="Millares 79 2 7" xfId="11699" xr:uid="{F1F285DF-38BB-4EA9-9C8F-DDC244B6CBF2}"/>
    <cellStyle name="Millares 79 3" xfId="1143" xr:uid="{7FA3D498-9372-4F8D-A8D3-C64BA2DC1253}"/>
    <cellStyle name="Millares 79 3 2" xfId="2311" xr:uid="{C53782D6-6546-4804-8FC1-50A0560241AB}"/>
    <cellStyle name="Millares 79 3 2 2" xfId="4647" xr:uid="{BA9F5979-305B-44F9-956A-96AFF4F5D5B5}"/>
    <cellStyle name="Millares 79 3 2 3" xfId="7074" xr:uid="{62B71192-791C-453F-9FC0-28C310392B70}"/>
    <cellStyle name="Millares 79 3 2 4" xfId="10353" xr:uid="{CF57017C-D009-41B7-9F1A-44FF5B38CA58}"/>
    <cellStyle name="Millares 79 3 3" xfId="3479" xr:uid="{8A773C2B-984E-4941-8A1B-7133BE389B20}"/>
    <cellStyle name="Millares 79 3 4" xfId="5906" xr:uid="{F41A919F-DADB-4D0E-9FFF-34BD843467DF}"/>
    <cellStyle name="Millares 79 3 5" xfId="9185" xr:uid="{12DDD0A5-E47C-4007-BD38-0204D2638353}"/>
    <cellStyle name="Millares 79 3 6" xfId="12085" xr:uid="{EDFF7002-A3FA-4D5C-B571-CF1F7F1F21F9}"/>
    <cellStyle name="Millares 79 4" xfId="1722" xr:uid="{5A209EBC-1D4B-423A-99ED-FF4570B282AC}"/>
    <cellStyle name="Millares 79 4 2" xfId="4058" xr:uid="{C6DDFDE2-46D2-4E09-AB94-B168AE59981A}"/>
    <cellStyle name="Millares 79 4 3" xfId="6485" xr:uid="{C2F9A43C-61B0-4429-830C-BB2CA252C722}"/>
    <cellStyle name="Millares 79 4 4" xfId="9764" xr:uid="{30B820F8-CE87-4B74-A8EB-84E82B60F811}"/>
    <cellStyle name="Millares 79 4 5" xfId="12472" xr:uid="{3600D2E5-E338-4EFE-9ECA-332452196372}"/>
    <cellStyle name="Millares 79 5" xfId="2890" xr:uid="{A21CB97B-2BFD-47B5-8C63-6A2C6995DB71}"/>
    <cellStyle name="Millares 79 5 2" xfId="11330" xr:uid="{264AF146-92AF-4D2E-BAF1-38A6E516BC23}"/>
    <cellStyle name="Millares 79 6" xfId="5301" xr:uid="{C837900C-BBD3-4D74-B860-0C558E9E15A5}"/>
    <cellStyle name="Millares 79 7" xfId="8596" xr:uid="{22737096-F8E5-4007-860C-2B59745E5705}"/>
    <cellStyle name="Millares 79 8" xfId="10982" xr:uid="{ADAE2422-41D5-4092-9A56-E4A20A8D7A8D}"/>
    <cellStyle name="Millares 8" xfId="85" xr:uid="{E125C713-E30F-4317-B5E8-DCFF0BB949C2}"/>
    <cellStyle name="Millares 8 2" xfId="86" xr:uid="{1D04B37A-9A21-4525-AA87-F4D0C93E6271}"/>
    <cellStyle name="Millares 8 2 2" xfId="11455" xr:uid="{152327A5-F4D6-4FEC-96C7-45647996F108}"/>
    <cellStyle name="Millares 8 3" xfId="329" xr:uid="{940482A4-9B59-401E-80A9-27DEC8B8C4BA}"/>
    <cellStyle name="Millares 8 3 2" xfId="703" xr:uid="{FE001F8E-D591-4B84-892F-0F41CD99A8DE}"/>
    <cellStyle name="Millares 8 3 2 2" xfId="1285" xr:uid="{B11CE758-78A4-4EB3-ACE7-EADFC115E641}"/>
    <cellStyle name="Millares 8 3 2 2 2" xfId="2453" xr:uid="{5319A30A-3AB5-47B9-8EAE-46C1EAE295CD}"/>
    <cellStyle name="Millares 8 3 2 2 2 2" xfId="4789" xr:uid="{C60610A4-82E3-467A-A7CC-ABADDD2ECAEA}"/>
    <cellStyle name="Millares 8 3 2 2 2 3" xfId="7216" xr:uid="{5791BFB5-138E-46DE-A235-C2BFA9B5A19F}"/>
    <cellStyle name="Millares 8 3 2 2 2 4" xfId="10495" xr:uid="{93CF2B50-2E0D-49CE-B99D-1E953C405D99}"/>
    <cellStyle name="Millares 8 3 2 2 3" xfId="3621" xr:uid="{A11DB6EE-6A06-47BB-AADE-88D1D3CB7EAD}"/>
    <cellStyle name="Millares 8 3 2 2 4" xfId="6048" xr:uid="{5258E012-AF7B-46AD-95F9-2A24B559903C}"/>
    <cellStyle name="Millares 8 3 2 2 5" xfId="9327" xr:uid="{C51512E3-68D9-4FB0-BDCE-8E71B257D9A8}"/>
    <cellStyle name="Millares 8 3 2 3" xfId="1871" xr:uid="{B635C1FB-31AC-4568-8C0D-1565A51F1117}"/>
    <cellStyle name="Millares 8 3 2 3 2" xfId="4207" xr:uid="{2B7C1E19-1375-47DE-974C-D4E7DA13E86E}"/>
    <cellStyle name="Millares 8 3 2 3 3" xfId="6634" xr:uid="{0170A9AB-3F0A-4A45-9667-90424D90ECF5}"/>
    <cellStyle name="Millares 8 3 2 3 4" xfId="9913" xr:uid="{F21902B0-8EBB-40B5-9186-E5A2ABCC38AA}"/>
    <cellStyle name="Millares 8 3 2 4" xfId="3039" xr:uid="{B50F9104-61BA-4B03-A338-7C7CB61649A4}"/>
    <cellStyle name="Millares 8 3 2 5" xfId="5466" xr:uid="{B0FF69DA-7B28-4C9D-AE46-CAF20BE58639}"/>
    <cellStyle name="Millares 8 3 2 6" xfId="8745" xr:uid="{F19A2161-27B9-489E-8F57-761290D6A2AE}"/>
    <cellStyle name="Millares 8 3 2 7" xfId="11554" xr:uid="{7175771C-AD72-4D75-B356-0CD6EFD4E9CC}"/>
    <cellStyle name="Millares 8 3 3" xfId="998" xr:uid="{199748E9-85FD-4054-9AD2-10299E072039}"/>
    <cellStyle name="Millares 8 3 3 2" xfId="2166" xr:uid="{A303C57B-2262-4F99-85C5-ECA4C1B40924}"/>
    <cellStyle name="Millares 8 3 3 2 2" xfId="4502" xr:uid="{1F94319C-7964-4250-B709-D63752149EA4}"/>
    <cellStyle name="Millares 8 3 3 2 3" xfId="6929" xr:uid="{DF7D2FEF-125F-4255-A303-3986E9EEE181}"/>
    <cellStyle name="Millares 8 3 3 2 4" xfId="10208" xr:uid="{EE6E9346-B91D-4C57-8543-681D307E76B6}"/>
    <cellStyle name="Millares 8 3 3 3" xfId="3334" xr:uid="{5F6BB572-0C1E-4F54-A3E7-2F102631DC84}"/>
    <cellStyle name="Millares 8 3 3 4" xfId="5761" xr:uid="{697E3B44-EC6C-400A-B6CA-E2553D3D5486}"/>
    <cellStyle name="Millares 8 3 3 5" xfId="9040" xr:uid="{BA2BBEFB-5316-4321-BC36-B299F525BED4}"/>
    <cellStyle name="Millares 8 3 3 6" xfId="11940" xr:uid="{6149A08D-03DB-4BE0-9188-493096F623D7}"/>
    <cellStyle name="Millares 8 3 4" xfId="1577" xr:uid="{BBB0315B-1CE9-4D90-9B52-9B14F4A86737}"/>
    <cellStyle name="Millares 8 3 4 2" xfId="3913" xr:uid="{ECD12CE2-3B86-4845-B3C1-FB8EDFAD4F70}"/>
    <cellStyle name="Millares 8 3 4 3" xfId="6340" xr:uid="{CF28B621-EEC6-4C62-813D-37834435BFCE}"/>
    <cellStyle name="Millares 8 3 4 4" xfId="9619" xr:uid="{77906C12-2EBC-473E-841B-5EC4D8EC480D}"/>
    <cellStyle name="Millares 8 3 4 5" xfId="12327" xr:uid="{E9D9EAA8-401E-4148-9D5B-A9E806D20D67}"/>
    <cellStyle name="Millares 8 3 5" xfId="2745" xr:uid="{2AEDF8A1-1818-42E4-9505-98E57885894F}"/>
    <cellStyle name="Millares 8 3 5 2" xfId="11185" xr:uid="{8CBB71BA-29BA-462D-A277-A1F4B0C0B920}"/>
    <cellStyle name="Millares 8 3 6" xfId="5156" xr:uid="{013526C6-BD66-46EF-BD7B-5642E1FECCF3}"/>
    <cellStyle name="Millares 8 3 7" xfId="8451" xr:uid="{68402C50-F429-450E-A87D-DBCF2171CF4E}"/>
    <cellStyle name="Millares 8 3 8" xfId="10837" xr:uid="{95D550E5-06B9-4346-8179-CFC3F6B9989B}"/>
    <cellStyle name="Millares 8 4" xfId="537" xr:uid="{A05B0A07-86D3-4674-A72D-FEA33C3FA6AD}"/>
    <cellStyle name="Millares 8 4 2" xfId="886" xr:uid="{FDD6104A-7C72-45D7-89D9-D81425E83C5D}"/>
    <cellStyle name="Millares 8 4 2 2" xfId="1468" xr:uid="{D4AB4F7B-CFE0-4980-B6D0-BBEFD118E88C}"/>
    <cellStyle name="Millares 8 4 2 2 2" xfId="2636" xr:uid="{0D2A7B5B-B648-48FE-BBF9-6B848C3EF484}"/>
    <cellStyle name="Millares 8 4 2 2 2 2" xfId="4972" xr:uid="{C8BF498A-B5E4-47D1-947C-2C3A9F5C9E84}"/>
    <cellStyle name="Millares 8 4 2 2 2 3" xfId="7399" xr:uid="{3AAA49E9-FB46-4E1C-B58C-539CBB8EAA84}"/>
    <cellStyle name="Millares 8 4 2 2 2 4" xfId="10678" xr:uid="{38DA0426-DD27-4FB6-A88A-264DCEDE12F5}"/>
    <cellStyle name="Millares 8 4 2 2 3" xfId="3804" xr:uid="{025538EA-E1B0-4A0B-BE84-E2F97368008D}"/>
    <cellStyle name="Millares 8 4 2 2 4" xfId="6231" xr:uid="{9234BB5C-B684-457A-B568-41C76A7DC673}"/>
    <cellStyle name="Millares 8 4 2 2 5" xfId="9510" xr:uid="{7B983225-0349-465C-8B64-330CBC46C983}"/>
    <cellStyle name="Millares 8 4 2 3" xfId="2054" xr:uid="{91D603FE-E034-4A4C-B078-0D13CAE7BD60}"/>
    <cellStyle name="Millares 8 4 2 3 2" xfId="4390" xr:uid="{9FB2C065-AD27-40C9-8929-B0B3EA2094E2}"/>
    <cellStyle name="Millares 8 4 2 3 3" xfId="6817" xr:uid="{1C3C29EE-25F3-4D41-B2FC-2C3E8C686F7A}"/>
    <cellStyle name="Millares 8 4 2 3 4" xfId="10096" xr:uid="{C3C43FB5-881A-41C3-957C-41646931DD0A}"/>
    <cellStyle name="Millares 8 4 2 4" xfId="3222" xr:uid="{65E2C9FE-2C19-4B71-8C80-38E1A709F624}"/>
    <cellStyle name="Millares 8 4 2 5" xfId="5649" xr:uid="{08851A83-2A02-4967-8E32-976DD8C4AF76}"/>
    <cellStyle name="Millares 8 4 2 6" xfId="8928" xr:uid="{130A7A3E-DF2C-4517-B799-CEE59F361F08}"/>
    <cellStyle name="Millares 8 4 2 7" xfId="11762" xr:uid="{54E4DB1F-8FDA-4EF9-9D82-FBFA8142FB6C}"/>
    <cellStyle name="Millares 8 4 3" xfId="1181" xr:uid="{443B71EF-A0C2-4884-9440-0639458E0352}"/>
    <cellStyle name="Millares 8 4 3 2" xfId="2349" xr:uid="{27E3E8AE-6F70-433B-9153-3C52604E672E}"/>
    <cellStyle name="Millares 8 4 3 2 2" xfId="4685" xr:uid="{34AE5653-C523-41F7-A100-4E8E25842C16}"/>
    <cellStyle name="Millares 8 4 3 2 3" xfId="7112" xr:uid="{33E49622-FBC1-477E-BDBD-47C5382B3D39}"/>
    <cellStyle name="Millares 8 4 3 2 4" xfId="10391" xr:uid="{8F819847-E61D-4C1F-8961-5EA12FFC13C2}"/>
    <cellStyle name="Millares 8 4 3 3" xfId="3517" xr:uid="{59068889-FB06-41CE-B018-D4B471053CBC}"/>
    <cellStyle name="Millares 8 4 3 4" xfId="5944" xr:uid="{05914647-8CBA-4AD9-B2CD-75806C29FB42}"/>
    <cellStyle name="Millares 8 4 3 5" xfId="9223" xr:uid="{2DFD02CF-07A2-4F47-90D5-3DFF6714EE97}"/>
    <cellStyle name="Millares 8 4 3 6" xfId="12148" xr:uid="{1696F9C8-3231-4411-8356-A547D5B06C6E}"/>
    <cellStyle name="Millares 8 4 4" xfId="1760" xr:uid="{3730E432-7B4C-4EA5-BAC0-9FEBBCB449F6}"/>
    <cellStyle name="Millares 8 4 4 2" xfId="4096" xr:uid="{C29424EA-B131-4F3B-AEE6-B86BB76CF520}"/>
    <cellStyle name="Millares 8 4 4 3" xfId="6523" xr:uid="{363B7AED-1C7F-458B-BB84-2DAAFD66E76E}"/>
    <cellStyle name="Millares 8 4 4 4" xfId="9802" xr:uid="{45A7A55F-33C5-40AF-9B59-2F3F87304BAB}"/>
    <cellStyle name="Millares 8 4 4 5" xfId="12535" xr:uid="{0220A136-B6DE-40CD-85E6-91A8D234A01F}"/>
    <cellStyle name="Millares 8 4 5" xfId="2928" xr:uid="{52275CFF-6181-4777-86B5-5318C5A14C67}"/>
    <cellStyle name="Millares 8 4 5 2" xfId="11368" xr:uid="{844B7BC9-F871-4A0E-8BAB-A70317E883CA}"/>
    <cellStyle name="Millares 8 4 6" xfId="5345" xr:uid="{E66EC84A-EAF0-494F-BF9C-3F40AB0AED21}"/>
    <cellStyle name="Millares 8 4 7" xfId="8634" xr:uid="{118B3F99-06CC-44FC-AB20-214A40FADEA7}"/>
    <cellStyle name="Millares 8 4 8" xfId="11045" xr:uid="{2CB6C761-450C-494C-B6DA-3704BF6BB571}"/>
    <cellStyle name="Millares 8 5" xfId="625" xr:uid="{105403DC-EAD0-4134-9C80-A2FB4EE48341}"/>
    <cellStyle name="Millares 8 5 2" xfId="943" xr:uid="{32CD6C39-4D1B-4A50-A6CE-3329C013A17C}"/>
    <cellStyle name="Millares 8 5 2 2" xfId="1523" xr:uid="{B374FDD8-84D4-46EC-8334-D33F3D942E73}"/>
    <cellStyle name="Millares 8 5 2 2 2" xfId="2691" xr:uid="{A1A17DDA-A713-48C3-B09A-4A47D8C83622}"/>
    <cellStyle name="Millares 8 5 2 2 2 2" xfId="5027" xr:uid="{AEBAF6BF-3535-4A87-BE5B-385417548B67}"/>
    <cellStyle name="Millares 8 5 2 2 2 3" xfId="7454" xr:uid="{33BDFC5A-F7B0-45AF-B4AB-A4D295E9C2DE}"/>
    <cellStyle name="Millares 8 5 2 2 2 4" xfId="10733" xr:uid="{442EBDF4-D8DD-4AEE-93F1-FB61D690498A}"/>
    <cellStyle name="Millares 8 5 2 2 3" xfId="3859" xr:uid="{FFA7396F-05EB-4D1A-AD6C-D421BE648ACD}"/>
    <cellStyle name="Millares 8 5 2 2 4" xfId="6286" xr:uid="{71317488-0144-475C-83D3-B58503961254}"/>
    <cellStyle name="Millares 8 5 2 2 5" xfId="9565" xr:uid="{A44A023F-9C6B-49E9-8BFB-EAA77D9FA28C}"/>
    <cellStyle name="Millares 8 5 2 3" xfId="2111" xr:uid="{EB8CC5D6-B0A0-4DCE-8C2C-BC808E4458D4}"/>
    <cellStyle name="Millares 8 5 2 3 2" xfId="4447" xr:uid="{4B1628CE-6B99-4B21-8E1A-7418BE97ACA4}"/>
    <cellStyle name="Millares 8 5 2 3 3" xfId="6874" xr:uid="{06089D80-72FF-4074-9AA1-95F674A590D0}"/>
    <cellStyle name="Millares 8 5 2 3 4" xfId="10153" xr:uid="{2D2211A7-2D79-4529-9D1A-4F0176C7E8EE}"/>
    <cellStyle name="Millares 8 5 2 4" xfId="3279" xr:uid="{6CECF62F-0B2B-4B28-9A0D-DE0A9D4F0875}"/>
    <cellStyle name="Millares 8 5 2 5" xfId="5706" xr:uid="{72436703-087D-4D41-BEB7-DCAF5348EBFE}"/>
    <cellStyle name="Millares 8 5 2 6" xfId="8985" xr:uid="{38CAB031-32E5-4FAE-9A49-97BF0242D2E1}"/>
    <cellStyle name="Millares 8 5 2 7" xfId="11846" xr:uid="{1B8F149D-87D4-4C2B-9A5F-335C8F2532C2}"/>
    <cellStyle name="Millares 8 5 3" xfId="1236" xr:uid="{0EDC8B9C-D864-4EB2-B5F9-B7FD46198B9D}"/>
    <cellStyle name="Millares 8 5 3 2" xfId="2404" xr:uid="{4E9E5975-FC66-4051-87AF-616BE0F76A09}"/>
    <cellStyle name="Millares 8 5 3 2 2" xfId="4740" xr:uid="{54A73B33-81CE-4D06-B506-1F0BCAA4537C}"/>
    <cellStyle name="Millares 8 5 3 2 3" xfId="7167" xr:uid="{4DBFE1B0-AEF4-4763-96B5-EC6AC522DF8F}"/>
    <cellStyle name="Millares 8 5 3 2 4" xfId="10446" xr:uid="{0CEDED12-B8F5-447E-9787-A6E28AFAFA5C}"/>
    <cellStyle name="Millares 8 5 3 3" xfId="3572" xr:uid="{CE231B59-5E9F-4976-A428-E17CB15BB516}"/>
    <cellStyle name="Millares 8 5 3 4" xfId="5999" xr:uid="{770C1ED2-964E-4A36-923F-2C9C11756761}"/>
    <cellStyle name="Millares 8 5 3 5" xfId="9278" xr:uid="{13735552-F076-425E-B7E5-01D1323CB01E}"/>
    <cellStyle name="Millares 8 5 3 6" xfId="12232" xr:uid="{49E8C120-33BF-4CA1-AABF-9B19EF388E19}"/>
    <cellStyle name="Millares 8 5 4" xfId="1815" xr:uid="{4EB7B245-0A16-4FAD-AC49-81FBFC25E25A}"/>
    <cellStyle name="Millares 8 5 4 2" xfId="4151" xr:uid="{A0A314A4-3137-4687-B33F-2907FB9E1A5C}"/>
    <cellStyle name="Millares 8 5 4 3" xfId="6578" xr:uid="{9EB5A8F8-8AA4-4B7E-A0B9-C644577028E6}"/>
    <cellStyle name="Millares 8 5 4 4" xfId="9857" xr:uid="{970C701A-0314-4917-A2BB-24994D233403}"/>
    <cellStyle name="Millares 8 5 4 5" xfId="12619" xr:uid="{DBB9DB22-01BB-4F21-8409-56BC836FD612}"/>
    <cellStyle name="Millares 8 5 5" xfId="2983" xr:uid="{A561DB6B-3E9A-4197-8214-6AC5FFA5864E}"/>
    <cellStyle name="Millares 8 5 5 2" xfId="11423" xr:uid="{18DA7E90-F6D8-4041-AFF6-8269E295E07C}"/>
    <cellStyle name="Millares 8 5 6" xfId="5406" xr:uid="{CFCEC16A-6A52-4485-9052-64558EB2ABC3}"/>
    <cellStyle name="Millares 8 5 7" xfId="8689" xr:uid="{6048AD35-974A-4ACB-B135-01704EC20340}"/>
    <cellStyle name="Millares 8 5 8" xfId="11129" xr:uid="{C25E5248-9B29-4930-B934-335F86B89E35}"/>
    <cellStyle name="Millares 8 6" xfId="11454" xr:uid="{A2DF596B-9969-465F-9512-983C475AE05A}"/>
    <cellStyle name="Millares 80" xfId="475" xr:uid="{2B20FF3D-7251-47BD-8FD6-ABA530A88B4B}"/>
    <cellStyle name="Millares 80 2" xfId="849" xr:uid="{77698181-B509-4F7D-B7C8-4E83FE670972}"/>
    <cellStyle name="Millares 80 2 2" xfId="1431" xr:uid="{7198DCE1-17AA-4ED2-8879-0F0CC5EFDEE1}"/>
    <cellStyle name="Millares 80 2 2 2" xfId="2599" xr:uid="{D25EA1AC-7991-471A-909C-564D0A99F543}"/>
    <cellStyle name="Millares 80 2 2 2 2" xfId="4935" xr:uid="{D59F7271-7E5D-4168-87E6-5DC6CAFF3C63}"/>
    <cellStyle name="Millares 80 2 2 2 3" xfId="7362" xr:uid="{A79D1DF6-2524-407E-9D67-22C007EB79D7}"/>
    <cellStyle name="Millares 80 2 2 2 4" xfId="10641" xr:uid="{1AD0847B-9461-4D1B-B807-EB497CEEF42A}"/>
    <cellStyle name="Millares 80 2 2 3" xfId="3767" xr:uid="{FFEF201B-CFD8-499C-848F-4AA6EF260E41}"/>
    <cellStyle name="Millares 80 2 2 4" xfId="6194" xr:uid="{BF2419FF-0692-4A44-A18C-C28443F517A8}"/>
    <cellStyle name="Millares 80 2 2 5" xfId="9473" xr:uid="{D8DEBA1B-B7F3-4793-8D1A-0C4C5F94B072}"/>
    <cellStyle name="Millares 80 2 3" xfId="2017" xr:uid="{F7D76258-EBBC-4392-8E58-39741FBBCDBD}"/>
    <cellStyle name="Millares 80 2 3 2" xfId="4353" xr:uid="{4965964B-4EBB-4A8C-94BF-EE0B72696F61}"/>
    <cellStyle name="Millares 80 2 3 3" xfId="6780" xr:uid="{B282E86D-3E58-4EC6-95E8-C67D416D539C}"/>
    <cellStyle name="Millares 80 2 3 4" xfId="10059" xr:uid="{BA43A880-A9DD-4FF9-9313-FF84FA6C5F8F}"/>
    <cellStyle name="Millares 80 2 4" xfId="3185" xr:uid="{7753815E-5223-4EB2-B8C4-C04BE8BF3533}"/>
    <cellStyle name="Millares 80 2 5" xfId="5612" xr:uid="{32530D3D-9577-46FD-AFF2-2A37D5842300}"/>
    <cellStyle name="Millares 80 2 6" xfId="8891" xr:uid="{E3CE6A53-CF5C-4793-ACDD-F908E3A5239D}"/>
    <cellStyle name="Millares 80 2 7" xfId="11700" xr:uid="{9BF262D5-9B60-418A-9964-663C2EB8D9FE}"/>
    <cellStyle name="Millares 80 3" xfId="1144" xr:uid="{22B06EDA-4728-4197-8D3A-5D11A6AD7CC3}"/>
    <cellStyle name="Millares 80 3 2" xfId="2312" xr:uid="{C51CFB17-1877-48B6-B5F9-B8E9361EC645}"/>
    <cellStyle name="Millares 80 3 2 2" xfId="4648" xr:uid="{D89868F8-648A-4521-9702-C62F3F4260D1}"/>
    <cellStyle name="Millares 80 3 2 3" xfId="7075" xr:uid="{565107D7-6AB5-4148-BE4A-B393A5A61F8C}"/>
    <cellStyle name="Millares 80 3 2 4" xfId="10354" xr:uid="{BB607876-A9A5-4758-B2D6-E5882993770D}"/>
    <cellStyle name="Millares 80 3 3" xfId="3480" xr:uid="{ADA591D7-45CC-4F61-9E26-A7F21BDD8B76}"/>
    <cellStyle name="Millares 80 3 4" xfId="5907" xr:uid="{5883C0B9-FDC2-4540-B444-9468FEA55702}"/>
    <cellStyle name="Millares 80 3 5" xfId="9186" xr:uid="{08A9F3B3-7706-4CEF-B76A-596E2F428011}"/>
    <cellStyle name="Millares 80 3 6" xfId="12086" xr:uid="{F68750BB-D259-4C86-99AD-B3B10785AF59}"/>
    <cellStyle name="Millares 80 4" xfId="1723" xr:uid="{368C2BD6-2C27-4D87-9F83-4146034C1A19}"/>
    <cellStyle name="Millares 80 4 2" xfId="4059" xr:uid="{3408C5D8-54F9-4EB9-8763-EC4FFD0A9ADA}"/>
    <cellStyle name="Millares 80 4 3" xfId="6486" xr:uid="{6FFB5415-0B52-452E-9C54-FE5CBC75F1CC}"/>
    <cellStyle name="Millares 80 4 4" xfId="9765" xr:uid="{1C94A5B4-B030-4BE9-AC7C-6023DD297F21}"/>
    <cellStyle name="Millares 80 4 5" xfId="12473" xr:uid="{64EF4370-B1A3-4311-9195-F8F465EF774E}"/>
    <cellStyle name="Millares 80 5" xfId="2891" xr:uid="{B994291A-A03D-426C-B1E3-83F761666F1C}"/>
    <cellStyle name="Millares 80 5 2" xfId="11331" xr:uid="{100BF6B9-C8DF-40D9-85BE-0934837B6C86}"/>
    <cellStyle name="Millares 80 6" xfId="5302" xr:uid="{77270B3E-D3B5-4466-99FD-82DBE943CA31}"/>
    <cellStyle name="Millares 80 7" xfId="8597" xr:uid="{AA7F3FB2-74D0-43D9-8140-B2F8B53EF467}"/>
    <cellStyle name="Millares 80 8" xfId="10983" xr:uid="{BF086F9E-3ABF-4B21-A4A8-6FFE4492ECFE}"/>
    <cellStyle name="Millares 81" xfId="478" xr:uid="{11AECBD2-2CAF-49C2-8D03-91DB3A98AADA}"/>
    <cellStyle name="Millares 81 2" xfId="852" xr:uid="{81BF2B2A-7F03-4DCB-899B-B28C60A383F3}"/>
    <cellStyle name="Millares 81 2 2" xfId="1434" xr:uid="{EF1A5525-C2EC-4D60-B04F-748D0C737BAD}"/>
    <cellStyle name="Millares 81 2 2 2" xfId="2602" xr:uid="{6422D520-02B6-4C90-B194-6A4E4784EDE0}"/>
    <cellStyle name="Millares 81 2 2 2 2" xfId="4938" xr:uid="{AD03E1B7-668A-424A-96F2-5AF39EE6625D}"/>
    <cellStyle name="Millares 81 2 2 2 3" xfId="7365" xr:uid="{100637A1-B004-4F9B-B0B0-5DE9C181E2AC}"/>
    <cellStyle name="Millares 81 2 2 2 4" xfId="10644" xr:uid="{B282436B-0526-4DE1-81E8-0E67E9E84B8F}"/>
    <cellStyle name="Millares 81 2 2 3" xfId="3770" xr:uid="{F5BC3FBF-514E-4689-988A-42F93F1745D6}"/>
    <cellStyle name="Millares 81 2 2 4" xfId="6197" xr:uid="{DF4C98DD-2C65-400B-9DCA-5F10347F6905}"/>
    <cellStyle name="Millares 81 2 2 5" xfId="9476" xr:uid="{EAC74203-93C0-4058-BEE8-5918EEDEFD69}"/>
    <cellStyle name="Millares 81 2 3" xfId="2020" xr:uid="{70AC0A84-B91A-4198-BF63-8BC3F18B7E25}"/>
    <cellStyle name="Millares 81 2 3 2" xfId="4356" xr:uid="{7A5A3CAB-C684-42DE-831D-B51A843F2E2A}"/>
    <cellStyle name="Millares 81 2 3 3" xfId="6783" xr:uid="{5E109E30-688C-4C4C-B458-0EEBE3CD8883}"/>
    <cellStyle name="Millares 81 2 3 4" xfId="10062" xr:uid="{839B0D72-C0FF-4312-8C63-302E2F473E8C}"/>
    <cellStyle name="Millares 81 2 4" xfId="3188" xr:uid="{D3D9A9B2-D947-4972-89E6-EC9DDCAC08CD}"/>
    <cellStyle name="Millares 81 2 5" xfId="5615" xr:uid="{A7B64BB2-E6DF-46D0-9B5F-33B1753D8F54}"/>
    <cellStyle name="Millares 81 2 6" xfId="8894" xr:uid="{091608E3-C2DC-4873-8BEE-3A0D261FB3C6}"/>
    <cellStyle name="Millares 81 2 7" xfId="11703" xr:uid="{63E98E89-4F34-4C19-89F3-3E53E758230A}"/>
    <cellStyle name="Millares 81 3" xfId="1147" xr:uid="{2ABB1D14-751F-4D9B-B713-BD71C3607ED8}"/>
    <cellStyle name="Millares 81 3 2" xfId="2315" xr:uid="{40AB2B2C-FE97-436D-B2D4-6D9CACB9E068}"/>
    <cellStyle name="Millares 81 3 2 2" xfId="4651" xr:uid="{89925560-A34A-4A85-9909-A5FFA8826DA9}"/>
    <cellStyle name="Millares 81 3 2 3" xfId="7078" xr:uid="{4DAFA589-0627-42C0-947B-948D61137DB6}"/>
    <cellStyle name="Millares 81 3 2 4" xfId="10357" xr:uid="{F9B8C86A-4867-45C5-A2F7-4013028262A1}"/>
    <cellStyle name="Millares 81 3 3" xfId="3483" xr:uid="{0A55319D-C1E5-4219-AFE2-7AD2A473155F}"/>
    <cellStyle name="Millares 81 3 4" xfId="5910" xr:uid="{0BEECD93-056E-4DFE-9372-7E404641363C}"/>
    <cellStyle name="Millares 81 3 5" xfId="9189" xr:uid="{4A198AFF-C181-431E-BF7B-C34108970522}"/>
    <cellStyle name="Millares 81 3 6" xfId="12089" xr:uid="{BF4EB413-7867-42ED-B7D6-338ED83CFFA6}"/>
    <cellStyle name="Millares 81 4" xfId="1726" xr:uid="{5DB79B6A-3AC0-4DCD-AB8B-6A38204A923F}"/>
    <cellStyle name="Millares 81 4 2" xfId="4062" xr:uid="{39B6BE42-55AD-4100-88CF-806BC63B18FB}"/>
    <cellStyle name="Millares 81 4 3" xfId="6489" xr:uid="{2A163060-543F-4E74-87EE-DB2E7E952221}"/>
    <cellStyle name="Millares 81 4 4" xfId="9768" xr:uid="{887B28C4-53AD-4167-96C0-D8B3B0154CD2}"/>
    <cellStyle name="Millares 81 4 5" xfId="12476" xr:uid="{C6FC77E0-7B0C-4A5C-8321-86A89D1204BD}"/>
    <cellStyle name="Millares 81 5" xfId="2894" xr:uid="{D17A2B75-6903-4669-8813-2A3947114E44}"/>
    <cellStyle name="Millares 81 5 2" xfId="11334" xr:uid="{69D08083-EA28-4A13-8503-BC74E781F2D8}"/>
    <cellStyle name="Millares 81 6" xfId="5305" xr:uid="{C3705596-4F92-489B-897D-655515B6986E}"/>
    <cellStyle name="Millares 81 7" xfId="8600" xr:uid="{7F53A06C-D116-43B3-A44E-90699CD0C451}"/>
    <cellStyle name="Millares 81 8" xfId="10986" xr:uid="{DEA5AFF0-7B24-4661-8D2C-BD00DC119147}"/>
    <cellStyle name="Millares 82" xfId="481" xr:uid="{4823FDEF-3631-4FC8-B33A-F9D0E56A04AB}"/>
    <cellStyle name="Millares 82 2" xfId="855" xr:uid="{EC805B81-8F09-4602-B393-5DEB14BB9EFD}"/>
    <cellStyle name="Millares 82 2 2" xfId="1437" xr:uid="{2A416C3E-8E7F-4A78-B6D0-0C45B78FC511}"/>
    <cellStyle name="Millares 82 2 2 2" xfId="2605" xr:uid="{471822CC-4CC3-4AC6-A022-2002BBDE7A0C}"/>
    <cellStyle name="Millares 82 2 2 2 2" xfId="4941" xr:uid="{24B3646E-0C4C-41D3-8FA1-D05AF36F4264}"/>
    <cellStyle name="Millares 82 2 2 2 3" xfId="7368" xr:uid="{ABE5369C-293E-4340-A535-52740C6A6C86}"/>
    <cellStyle name="Millares 82 2 2 2 4" xfId="10647" xr:uid="{48EE1868-EE9E-4EEE-A076-27FDAECD9CDD}"/>
    <cellStyle name="Millares 82 2 2 3" xfId="3773" xr:uid="{F5F8AB40-4270-4637-9FEC-C155D8EA1B73}"/>
    <cellStyle name="Millares 82 2 2 4" xfId="6200" xr:uid="{9AC0D01B-828A-406A-B9DB-A52CE250FA3C}"/>
    <cellStyle name="Millares 82 2 2 5" xfId="9479" xr:uid="{6C437322-A58E-44E2-921C-62E56DF26ADE}"/>
    <cellStyle name="Millares 82 2 3" xfId="2023" xr:uid="{26A683D4-C8DE-4C73-A2A6-71B29B6F4961}"/>
    <cellStyle name="Millares 82 2 3 2" xfId="4359" xr:uid="{19D453C0-5D6C-4635-8FFE-31F70397B943}"/>
    <cellStyle name="Millares 82 2 3 3" xfId="6786" xr:uid="{2BD1DE0C-E2C6-4611-9318-E1C1732C1752}"/>
    <cellStyle name="Millares 82 2 3 4" xfId="10065" xr:uid="{EF61BD02-148F-4AF0-841F-82D81FFF62EF}"/>
    <cellStyle name="Millares 82 2 4" xfId="3191" xr:uid="{52634F1D-53E6-4262-BAD2-2F6E3603C33C}"/>
    <cellStyle name="Millares 82 2 5" xfId="5618" xr:uid="{0C15128E-E307-45DF-A2C6-0A9907F2809E}"/>
    <cellStyle name="Millares 82 2 6" xfId="8897" xr:uid="{BFD6F06E-5802-4BC8-9775-9E5C83B53F5C}"/>
    <cellStyle name="Millares 82 2 7" xfId="11706" xr:uid="{887CE5B1-D734-4667-9042-305EC6D67AD4}"/>
    <cellStyle name="Millares 82 3" xfId="1150" xr:uid="{F46CC78A-7D15-4774-8A3A-83A435271F8B}"/>
    <cellStyle name="Millares 82 3 2" xfId="2318" xr:uid="{963EA34C-2788-4E60-9721-9F3ABA40383D}"/>
    <cellStyle name="Millares 82 3 2 2" xfId="4654" xr:uid="{F07B1F58-CF4D-415C-8425-B0CA9AD4F460}"/>
    <cellStyle name="Millares 82 3 2 3" xfId="7081" xr:uid="{DC18050B-5416-42F0-85CC-7EB8957FBCBC}"/>
    <cellStyle name="Millares 82 3 2 4" xfId="10360" xr:uid="{F002FC0C-FBD3-4F69-A2EB-62B3EC70EC7E}"/>
    <cellStyle name="Millares 82 3 3" xfId="3486" xr:uid="{A7FDCA5D-EF30-4505-A345-943D27DE0E6D}"/>
    <cellStyle name="Millares 82 3 4" xfId="5913" xr:uid="{409019AE-C229-47FC-94A5-0C994BD7993A}"/>
    <cellStyle name="Millares 82 3 5" xfId="9192" xr:uid="{4E2E3E0C-FC8F-4849-A6D5-70402F5AD00A}"/>
    <cellStyle name="Millares 82 3 6" xfId="12092" xr:uid="{BDAC8CD6-59F8-420A-AED4-594183481238}"/>
    <cellStyle name="Millares 82 4" xfId="1729" xr:uid="{5C2712D1-77D8-4AAA-8CE3-D1FB3763EB8C}"/>
    <cellStyle name="Millares 82 4 2" xfId="4065" xr:uid="{31B69B7F-FDD9-4908-99B6-53D6438C6E4C}"/>
    <cellStyle name="Millares 82 4 3" xfId="6492" xr:uid="{A1EAFCF4-F75D-466C-BEC6-D74E1A4097E1}"/>
    <cellStyle name="Millares 82 4 4" xfId="9771" xr:uid="{4C21FB13-4183-4D3F-8886-E9DFE8BFF785}"/>
    <cellStyle name="Millares 82 4 5" xfId="12479" xr:uid="{3B36DAE8-B494-46D6-8C53-93C9E4F0AA47}"/>
    <cellStyle name="Millares 82 5" xfId="2897" xr:uid="{E464BD93-481C-4E16-A730-A4E5B128205F}"/>
    <cellStyle name="Millares 82 5 2" xfId="11337" xr:uid="{337E17A3-7EC6-46A0-9767-E693B8BAF09B}"/>
    <cellStyle name="Millares 82 6" xfId="5308" xr:uid="{A440AC89-FD30-491C-B591-92EAE761C8E0}"/>
    <cellStyle name="Millares 82 7" xfId="8603" xr:uid="{95618056-4EDD-4290-901A-C3A3926F9537}"/>
    <cellStyle name="Millares 82 8" xfId="10989" xr:uid="{59D1106F-6814-4540-BCCF-49A62BDEEFCC}"/>
    <cellStyle name="Millares 83" xfId="477" xr:uid="{27D60610-47E3-4BC1-86F4-1C6B39E7C4D6}"/>
    <cellStyle name="Millares 83 2" xfId="851" xr:uid="{875A2363-F07E-48BE-B287-CB11193657DA}"/>
    <cellStyle name="Millares 83 2 2" xfId="1433" xr:uid="{69C50936-F995-45F9-A6C3-9C60A1BE3ECB}"/>
    <cellStyle name="Millares 83 2 2 2" xfId="2601" xr:uid="{6B977968-0E86-4DDA-BCDE-2346EF7EDC80}"/>
    <cellStyle name="Millares 83 2 2 2 2" xfId="4937" xr:uid="{0FD8D21B-C56F-42D7-B4CA-20E704DAC15B}"/>
    <cellStyle name="Millares 83 2 2 2 3" xfId="7364" xr:uid="{DB346F45-9304-4397-82AD-6EFB16D4BA8F}"/>
    <cellStyle name="Millares 83 2 2 2 4" xfId="10643" xr:uid="{97FC7FB1-B8C5-4BA2-89AE-082478DB6CF2}"/>
    <cellStyle name="Millares 83 2 2 3" xfId="3769" xr:uid="{306B8771-DC0D-4708-90E0-6FF707028ED0}"/>
    <cellStyle name="Millares 83 2 2 4" xfId="6196" xr:uid="{A9276DEE-B373-43F0-9FE0-E6DC21093CA1}"/>
    <cellStyle name="Millares 83 2 2 5" xfId="9475" xr:uid="{224C0F94-0778-497E-BAFB-34393DE7F144}"/>
    <cellStyle name="Millares 83 2 3" xfId="2019" xr:uid="{50EB5348-F65F-4BFB-8A92-2C6130DF3C98}"/>
    <cellStyle name="Millares 83 2 3 2" xfId="4355" xr:uid="{CF7D48AC-91E6-4670-BC44-D28B3FE62328}"/>
    <cellStyle name="Millares 83 2 3 3" xfId="6782" xr:uid="{2B5ADCF5-781E-4E1B-B542-1A6119213F70}"/>
    <cellStyle name="Millares 83 2 3 4" xfId="10061" xr:uid="{15A8E66B-B9D9-4A1A-A9FA-892F4DB715CE}"/>
    <cellStyle name="Millares 83 2 4" xfId="3187" xr:uid="{30080C1F-C752-47A4-8658-F573C2B5EB3A}"/>
    <cellStyle name="Millares 83 2 5" xfId="5614" xr:uid="{2B3CD7E3-2333-4A68-A922-27CDA1CC019F}"/>
    <cellStyle name="Millares 83 2 6" xfId="8893" xr:uid="{1B14519A-2D53-420A-AFE0-CE49153ED123}"/>
    <cellStyle name="Millares 83 2 7" xfId="11702" xr:uid="{5F148E60-740D-4F31-BB6C-439FE4C4A3AC}"/>
    <cellStyle name="Millares 83 3" xfId="1146" xr:uid="{9BC52E84-7662-4076-95AC-F66CF3F4242E}"/>
    <cellStyle name="Millares 83 3 2" xfId="2314" xr:uid="{088F1FE0-C758-4701-9BEB-07C1EBB20B20}"/>
    <cellStyle name="Millares 83 3 2 2" xfId="4650" xr:uid="{A1AD2ABD-51C6-483E-B3FF-60EF2DBF74A9}"/>
    <cellStyle name="Millares 83 3 2 3" xfId="7077" xr:uid="{C7AB9CE0-9EE1-48CF-B466-D6CED6FF32D8}"/>
    <cellStyle name="Millares 83 3 2 4" xfId="10356" xr:uid="{E28DF458-71F7-414C-A0C3-5DD51AB43E6F}"/>
    <cellStyle name="Millares 83 3 3" xfId="3482" xr:uid="{228BE5E3-0D63-48C3-AD6C-EF167E8B67F7}"/>
    <cellStyle name="Millares 83 3 4" xfId="5909" xr:uid="{41B8DE6C-0885-4BC2-9925-D30E2C4530BD}"/>
    <cellStyle name="Millares 83 3 5" xfId="9188" xr:uid="{7C868C0B-EBD0-4C9A-B806-C53905FF2681}"/>
    <cellStyle name="Millares 83 3 6" xfId="12088" xr:uid="{0DFD811E-D198-4149-9C25-37E2A4D62C76}"/>
    <cellStyle name="Millares 83 4" xfId="1725" xr:uid="{812193C2-CA4B-4ABE-A52C-9D7738934C50}"/>
    <cellStyle name="Millares 83 4 2" xfId="4061" xr:uid="{E332E7FD-596B-41DF-8DCD-6DA9DA4E3FDB}"/>
    <cellStyle name="Millares 83 4 3" xfId="6488" xr:uid="{A326FBBF-BFC7-4E0E-92FA-20687EE953AF}"/>
    <cellStyle name="Millares 83 4 4" xfId="9767" xr:uid="{9166B927-D0FC-42FE-AB14-FCB48305DC09}"/>
    <cellStyle name="Millares 83 4 5" xfId="12475" xr:uid="{8B962C94-BAE3-4981-B36C-00CAE3C1C8FC}"/>
    <cellStyle name="Millares 83 5" xfId="2893" xr:uid="{ECE1EDA7-4002-4562-8E17-8E5C3FC50E4C}"/>
    <cellStyle name="Millares 83 5 2" xfId="11333" xr:uid="{DB984460-31A6-4DD0-A223-D33E08716622}"/>
    <cellStyle name="Millares 83 6" xfId="5304" xr:uid="{8BAAD55C-0195-4735-94E0-F3FC31611ADA}"/>
    <cellStyle name="Millares 83 7" xfId="8599" xr:uid="{207CE9AE-C060-493E-8E51-236F3735195F}"/>
    <cellStyle name="Millares 83 8" xfId="10985" xr:uid="{8B5071EE-ED9A-4457-82CE-E01376B10204}"/>
    <cellStyle name="Millares 84" xfId="476" xr:uid="{CB2CE165-58BD-4BF8-B5F6-0D2DECF26597}"/>
    <cellStyle name="Millares 84 2" xfId="850" xr:uid="{9A06041D-378F-4DC2-BFE8-7F27A42C7C4A}"/>
    <cellStyle name="Millares 84 2 2" xfId="1432" xr:uid="{5AD51C28-30A3-4A1B-A46F-B381384A497D}"/>
    <cellStyle name="Millares 84 2 2 2" xfId="2600" xr:uid="{A3A3FC1F-456D-4B1A-A35F-77D8FCD3369F}"/>
    <cellStyle name="Millares 84 2 2 2 2" xfId="4936" xr:uid="{AAEC8081-A2DF-474E-92A2-437A00CE647D}"/>
    <cellStyle name="Millares 84 2 2 2 3" xfId="7363" xr:uid="{F05CC698-15BE-4C1F-864C-2CE29FC6DED2}"/>
    <cellStyle name="Millares 84 2 2 2 4" xfId="10642" xr:uid="{92CC032A-8E90-4685-B89C-3435627B4935}"/>
    <cellStyle name="Millares 84 2 2 3" xfId="3768" xr:uid="{1F36A283-E915-4B7F-8EAB-4335C79D8A63}"/>
    <cellStyle name="Millares 84 2 2 4" xfId="6195" xr:uid="{CBAC7359-D3A2-45D8-AAF6-DD978FE7B679}"/>
    <cellStyle name="Millares 84 2 2 5" xfId="9474" xr:uid="{B95E2110-516E-4A12-94CD-CCC730FF022C}"/>
    <cellStyle name="Millares 84 2 3" xfId="2018" xr:uid="{9FEB5CBC-D17B-4AB0-8F54-C68A6C3BDC70}"/>
    <cellStyle name="Millares 84 2 3 2" xfId="4354" xr:uid="{70E46777-173F-4453-ABC2-869B339C9DA8}"/>
    <cellStyle name="Millares 84 2 3 3" xfId="6781" xr:uid="{58A4F63E-09E4-4A35-AB4F-F1974DAA5C3F}"/>
    <cellStyle name="Millares 84 2 3 4" xfId="10060" xr:uid="{02CB57CC-B978-48D3-90D2-5D47BB0655B1}"/>
    <cellStyle name="Millares 84 2 4" xfId="3186" xr:uid="{56D5729C-6E83-4A21-BB72-5478B274D73A}"/>
    <cellStyle name="Millares 84 2 5" xfId="5613" xr:uid="{6FD025C1-B0C7-4864-A09F-E12E4C95E719}"/>
    <cellStyle name="Millares 84 2 6" xfId="8892" xr:uid="{1D2B069C-5122-44F6-85A8-990964C28813}"/>
    <cellStyle name="Millares 84 2 7" xfId="11701" xr:uid="{B4D7B0EC-2C61-4219-974D-5B5F58A0B22A}"/>
    <cellStyle name="Millares 84 3" xfId="1145" xr:uid="{D740964E-5896-4C40-B5F6-CBAD53C676CD}"/>
    <cellStyle name="Millares 84 3 2" xfId="2313" xr:uid="{224AC788-ACF3-4F9C-B48C-AE4F2DBC00A0}"/>
    <cellStyle name="Millares 84 3 2 2" xfId="4649" xr:uid="{6D6A64BA-A808-4CAE-851E-000BF3A8E345}"/>
    <cellStyle name="Millares 84 3 2 3" xfId="7076" xr:uid="{2811451C-5BA5-4E30-8717-D65D6D3D1C58}"/>
    <cellStyle name="Millares 84 3 2 4" xfId="10355" xr:uid="{7D7E8DF7-339C-4E93-88CD-CBA711206C94}"/>
    <cellStyle name="Millares 84 3 3" xfId="3481" xr:uid="{E568228E-49EB-4C87-A763-9886476BE8DF}"/>
    <cellStyle name="Millares 84 3 4" xfId="5908" xr:uid="{4F3FB5DC-FC13-4868-9B36-807EAD80D418}"/>
    <cellStyle name="Millares 84 3 5" xfId="9187" xr:uid="{53D31994-6956-45B7-A18F-FD5ABFDBDC7E}"/>
    <cellStyle name="Millares 84 3 6" xfId="12087" xr:uid="{ECB2050A-7493-4C25-BA99-EE9C54552F80}"/>
    <cellStyle name="Millares 84 4" xfId="1724" xr:uid="{1FA4DD14-49B3-46AF-B698-03D0BC2557A5}"/>
    <cellStyle name="Millares 84 4 2" xfId="4060" xr:uid="{86CDD046-9308-4454-855C-A3E1AFC46FBB}"/>
    <cellStyle name="Millares 84 4 3" xfId="6487" xr:uid="{ACBD209E-D6BF-4F16-A76B-2FE158532241}"/>
    <cellStyle name="Millares 84 4 4" xfId="9766" xr:uid="{45F6A192-DCA4-4EAA-803B-E31D453EE849}"/>
    <cellStyle name="Millares 84 4 5" xfId="12474" xr:uid="{6431A159-9366-45EA-B725-7C94EC1C8671}"/>
    <cellStyle name="Millares 84 5" xfId="2892" xr:uid="{334B5971-C985-4FD7-BEF3-8C76ECBEB452}"/>
    <cellStyle name="Millares 84 5 2" xfId="11332" xr:uid="{72044C5A-1F92-4B46-B872-FF9B97252955}"/>
    <cellStyle name="Millares 84 6" xfId="5303" xr:uid="{DBC93D90-B504-49FC-A233-FF9B0D7B19F5}"/>
    <cellStyle name="Millares 84 7" xfId="8598" xr:uid="{0E3FEF74-D654-46DF-9BE1-AB048F4CC58F}"/>
    <cellStyle name="Millares 84 8" xfId="10984" xr:uid="{6A870533-A1F9-4233-8DA4-AC8CA207B8E6}"/>
    <cellStyle name="Millares 85" xfId="490" xr:uid="{9E69D199-066A-4F45-89D8-98588FD5C2DC}"/>
    <cellStyle name="Millares 85 2" xfId="862" xr:uid="{61F5CB19-F44E-47B4-95C1-B3E11BFBCE06}"/>
    <cellStyle name="Millares 85 2 2" xfId="1444" xr:uid="{0503E517-41D7-421C-B72B-E09E426C1C08}"/>
    <cellStyle name="Millares 85 2 2 2" xfId="2612" xr:uid="{90999DC3-7D29-42B5-9293-5B01D48F8AA8}"/>
    <cellStyle name="Millares 85 2 2 2 2" xfId="4948" xr:uid="{19427EC8-07A8-478D-99D0-EB77370A4E0B}"/>
    <cellStyle name="Millares 85 2 2 2 3" xfId="7375" xr:uid="{4192A5B1-2712-4D3B-87C4-29FC9C99840B}"/>
    <cellStyle name="Millares 85 2 2 2 4" xfId="10654" xr:uid="{C0248360-3A61-4555-8E6D-3F516489DAC6}"/>
    <cellStyle name="Millares 85 2 2 3" xfId="3780" xr:uid="{5E759FE9-9394-460F-827C-0933D7E4A151}"/>
    <cellStyle name="Millares 85 2 2 4" xfId="6207" xr:uid="{1981D942-27EC-4AB3-9580-E1CBD7F8B0B9}"/>
    <cellStyle name="Millares 85 2 2 5" xfId="9486" xr:uid="{8C3324AE-6E54-4C6A-A99A-272152E37494}"/>
    <cellStyle name="Millares 85 2 3" xfId="2030" xr:uid="{0C3437FD-C705-4B1F-9A33-3C2D48907FEC}"/>
    <cellStyle name="Millares 85 2 3 2" xfId="4366" xr:uid="{22D5707C-5ED5-4691-9179-D423C5A2D344}"/>
    <cellStyle name="Millares 85 2 3 3" xfId="6793" xr:uid="{E73C487B-49C0-4E7A-B0A0-566359E292A1}"/>
    <cellStyle name="Millares 85 2 3 4" xfId="10072" xr:uid="{A14B6642-BEB6-4CDD-B4A5-843464717DBD}"/>
    <cellStyle name="Millares 85 2 4" xfId="3198" xr:uid="{49BCCA1F-170C-4429-B1F8-25B1FCD044DC}"/>
    <cellStyle name="Millares 85 2 5" xfId="5625" xr:uid="{7BEFAABA-0714-4FB6-BFFC-4CA02D2C123E}"/>
    <cellStyle name="Millares 85 2 6" xfId="8904" xr:uid="{28BE4FCA-620A-4AD7-870A-AA95733C1A8C}"/>
    <cellStyle name="Millares 85 2 7" xfId="11715" xr:uid="{F54DA27C-F2D8-46EC-9E3D-EEF072F2D555}"/>
    <cellStyle name="Millares 85 3" xfId="1157" xr:uid="{B835CDB4-749B-439F-9699-3782C81FB9F6}"/>
    <cellStyle name="Millares 85 3 2" xfId="2325" xr:uid="{F32DB71C-856F-40BB-A506-4EE0A82BFB35}"/>
    <cellStyle name="Millares 85 3 2 2" xfId="4661" xr:uid="{AB0FC1D8-C6D1-4B4D-AB32-79986FD29B82}"/>
    <cellStyle name="Millares 85 3 2 3" xfId="7088" xr:uid="{9BEF667C-E61B-40F7-9F66-28CA1192A931}"/>
    <cellStyle name="Millares 85 3 2 4" xfId="10367" xr:uid="{B5BBA43A-443F-424F-840D-2FEB996213CC}"/>
    <cellStyle name="Millares 85 3 3" xfId="3493" xr:uid="{45370D6C-87FD-4526-8667-A45E237521C1}"/>
    <cellStyle name="Millares 85 3 4" xfId="5920" xr:uid="{A58EA75D-6ECA-4182-9E74-1D5B963B2669}"/>
    <cellStyle name="Millares 85 3 5" xfId="9199" xr:uid="{05AF175B-559A-4678-BF17-B5578068ED8E}"/>
    <cellStyle name="Millares 85 3 6" xfId="12101" xr:uid="{1BE2FCD6-8545-4A42-A6D1-11D10F5C2CAA}"/>
    <cellStyle name="Millares 85 4" xfId="1736" xr:uid="{DA88363F-17F6-4ECB-8DFA-46404A66673A}"/>
    <cellStyle name="Millares 85 4 2" xfId="4072" xr:uid="{7DB9CDF7-63A0-4BBE-93FC-E8FF856AAC3F}"/>
    <cellStyle name="Millares 85 4 3" xfId="6499" xr:uid="{2A3288C3-9BEC-4BD0-ADAE-B1A1C206B630}"/>
    <cellStyle name="Millares 85 4 4" xfId="9778" xr:uid="{092E9B43-5813-4675-AC51-50AFE47C1F54}"/>
    <cellStyle name="Millares 85 4 5" xfId="12488" xr:uid="{3B575911-4DA6-462B-B8B2-143D77EFDBC2}"/>
    <cellStyle name="Millares 85 5" xfId="2904" xr:uid="{2500E5D0-20CE-45FE-92D6-BB2034A33101}"/>
    <cellStyle name="Millares 85 5 2" xfId="11344" xr:uid="{584334F4-D6EE-4261-832B-270C3E3DCD71}"/>
    <cellStyle name="Millares 85 6" xfId="5315" xr:uid="{8558C497-BF5D-4F43-A5E4-EA958796558E}"/>
    <cellStyle name="Millares 85 7" xfId="8610" xr:uid="{654F373B-4103-4102-AD07-8270FC534191}"/>
    <cellStyle name="Millares 85 8" xfId="10998" xr:uid="{7AF269C5-11EE-405D-887F-9B9ACFAEBECE}"/>
    <cellStyle name="Millares 86" xfId="570" xr:uid="{1DEF6699-2D7C-4DA3-BBF7-DE15D9805142}"/>
    <cellStyle name="Millares 86 2" xfId="918" xr:uid="{47A1C152-A547-48D6-9CFB-C14B7A38D509}"/>
    <cellStyle name="Millares 86 2 2" xfId="1500" xr:uid="{D3ACDA38-EE99-4747-AC50-F17465CD6DDB}"/>
    <cellStyle name="Millares 86 2 2 2" xfId="2668" xr:uid="{5BC57B89-F722-446A-8360-7BCD88E85E4B}"/>
    <cellStyle name="Millares 86 2 2 2 2" xfId="5004" xr:uid="{7377E64C-D387-4980-ABE7-2F1F45088DAC}"/>
    <cellStyle name="Millares 86 2 2 2 3" xfId="7431" xr:uid="{F71FF702-6A44-4730-98D5-C9BBEA7A5025}"/>
    <cellStyle name="Millares 86 2 2 2 4" xfId="10710" xr:uid="{1C730495-A598-4FAC-8899-0F8B5A4751AB}"/>
    <cellStyle name="Millares 86 2 2 3" xfId="3836" xr:uid="{EF7AED56-D20A-4F87-B3CF-D062668399EE}"/>
    <cellStyle name="Millares 86 2 2 4" xfId="6263" xr:uid="{2180EDF7-F63D-4C1C-919E-B7A4CC64DA2D}"/>
    <cellStyle name="Millares 86 2 2 5" xfId="9542" xr:uid="{24C75EE8-ACC4-4AB7-A576-B7EC3FB05DCD}"/>
    <cellStyle name="Millares 86 2 3" xfId="2086" xr:uid="{642D1293-6C71-48A4-BFC7-D8E1FB5C8D55}"/>
    <cellStyle name="Millares 86 2 3 2" xfId="4422" xr:uid="{903A388B-C93D-4CDC-A420-BC6301B3C8C7}"/>
    <cellStyle name="Millares 86 2 3 3" xfId="6849" xr:uid="{1408B3C1-9492-4E39-960E-88C445BD19C4}"/>
    <cellStyle name="Millares 86 2 3 4" xfId="10128" xr:uid="{240DF6BE-9577-452C-AC82-51BEB2A6F8EC}"/>
    <cellStyle name="Millares 86 2 4" xfId="3254" xr:uid="{845E0C27-3539-4438-A1E8-43A56ED79ACE}"/>
    <cellStyle name="Millares 86 2 5" xfId="5681" xr:uid="{9F8931BC-FD26-4ED0-B190-8EFE85A635B1}"/>
    <cellStyle name="Millares 86 2 6" xfId="8960" xr:uid="{84177B21-E8A3-4B80-BE21-8354E794DBAD}"/>
    <cellStyle name="Millares 86 2 7" xfId="11794" xr:uid="{2891E620-58FF-45CD-9221-B1C414E9D08D}"/>
    <cellStyle name="Millares 86 3" xfId="1213" xr:uid="{0FA7B839-E16B-4907-B11C-EA03A7EFD5C4}"/>
    <cellStyle name="Millares 86 3 2" xfId="2381" xr:uid="{F5E3F216-749A-4826-B258-BA64F542865F}"/>
    <cellStyle name="Millares 86 3 2 2" xfId="4717" xr:uid="{A77FC03E-25BD-4A68-AC07-66ADD2DD5417}"/>
    <cellStyle name="Millares 86 3 2 3" xfId="7144" xr:uid="{A84740AC-4652-47F4-A40A-5DF6867174E9}"/>
    <cellStyle name="Millares 86 3 2 4" xfId="10423" xr:uid="{C19EC0D5-016E-48C9-A7DA-AB19E1732F2F}"/>
    <cellStyle name="Millares 86 3 3" xfId="3549" xr:uid="{679CF552-0235-4AAC-A760-59036F308F79}"/>
    <cellStyle name="Millares 86 3 4" xfId="5976" xr:uid="{511A50D7-1C83-43ED-8B15-022E5B6E9EF9}"/>
    <cellStyle name="Millares 86 3 5" xfId="9255" xr:uid="{F3CC1104-9C91-4308-9F74-081B7E067065}"/>
    <cellStyle name="Millares 86 3 6" xfId="12180" xr:uid="{8227E424-5553-4741-A20E-7CA2F5A0B470}"/>
    <cellStyle name="Millares 86 4" xfId="1792" xr:uid="{31B2CCD3-75EE-4E55-BD72-2D161360E335}"/>
    <cellStyle name="Millares 86 4 2" xfId="4128" xr:uid="{3EDF300B-5862-4B6B-B848-008CDAC914FD}"/>
    <cellStyle name="Millares 86 4 3" xfId="6555" xr:uid="{84371DD6-ADC4-404E-8717-B045421947E4}"/>
    <cellStyle name="Millares 86 4 4" xfId="9834" xr:uid="{97305AC3-03A1-4E17-BB87-9F73F71BD044}"/>
    <cellStyle name="Millares 86 4 5" xfId="12567" xr:uid="{FA2728A3-EFB6-4AF5-A2CA-B47853A94652}"/>
    <cellStyle name="Millares 86 5" xfId="2960" xr:uid="{E94E7D56-AB47-4E4F-ACB4-D1323E2B710D}"/>
    <cellStyle name="Millares 86 5 2" xfId="11400" xr:uid="{9ED4577E-1F1E-4D33-9C42-E1634E744B57}"/>
    <cellStyle name="Millares 86 6" xfId="5378" xr:uid="{D502D3AC-F1A2-424E-B4C0-5758C446DA65}"/>
    <cellStyle name="Millares 86 7" xfId="8666" xr:uid="{0B272317-0479-442F-AB1E-2D1658145825}"/>
    <cellStyle name="Millares 86 8" xfId="11077" xr:uid="{08411441-90FD-481E-9EAC-343120D60CDE}"/>
    <cellStyle name="Millares 87" xfId="572" xr:uid="{EEDE83BA-018C-47CA-8823-EAA430F885EA}"/>
    <cellStyle name="Millares 87 2" xfId="920" xr:uid="{D16C4DA8-AA15-40C7-8228-9943CBB107D7}"/>
    <cellStyle name="Millares 87 2 2" xfId="1502" xr:uid="{C076DBEB-75E1-46F2-B83C-2F97D9F67835}"/>
    <cellStyle name="Millares 87 2 2 2" xfId="2670" xr:uid="{4B9E9639-E89D-48B9-9278-01A1DDD851C4}"/>
    <cellStyle name="Millares 87 2 2 2 2" xfId="5006" xr:uid="{10142A50-D7C1-4648-B69A-C88B45968E03}"/>
    <cellStyle name="Millares 87 2 2 2 3" xfId="7433" xr:uid="{AD77DC5F-1B9E-49E5-9C9D-E8FE357580D6}"/>
    <cellStyle name="Millares 87 2 2 2 4" xfId="10712" xr:uid="{089F0718-A2F7-43C1-92BC-FBBD4B782F70}"/>
    <cellStyle name="Millares 87 2 2 3" xfId="3838" xr:uid="{F92EBF2D-53A9-4A79-9B06-B34D093D1816}"/>
    <cellStyle name="Millares 87 2 2 4" xfId="6265" xr:uid="{59A523A8-7F39-4306-88B4-7F2AC0BEFBAA}"/>
    <cellStyle name="Millares 87 2 2 5" xfId="9544" xr:uid="{543F0BD5-5819-404F-9898-D1513C4954B7}"/>
    <cellStyle name="Millares 87 2 3" xfId="2088" xr:uid="{A365A343-BE5C-4EEA-8BAE-5C40824E2FB1}"/>
    <cellStyle name="Millares 87 2 3 2" xfId="4424" xr:uid="{7D493A6B-0348-4E0E-8215-E947D2AF553A}"/>
    <cellStyle name="Millares 87 2 3 3" xfId="6851" xr:uid="{EE1B0359-9264-4E34-8964-F74178CED01F}"/>
    <cellStyle name="Millares 87 2 3 4" xfId="10130" xr:uid="{F9AE2B5E-4879-46B8-94AB-E619BB67186F}"/>
    <cellStyle name="Millares 87 2 4" xfId="3256" xr:uid="{2863E50F-135D-49EA-AFC9-4DD985F06390}"/>
    <cellStyle name="Millares 87 2 5" xfId="5683" xr:uid="{3B54D241-C0F3-4339-B987-0D3B3330B105}"/>
    <cellStyle name="Millares 87 2 6" xfId="8962" xr:uid="{996120B2-BAF7-4418-AF6E-CFC189568DAD}"/>
    <cellStyle name="Millares 87 2 7" xfId="11796" xr:uid="{2F4C0742-FCD7-4155-B0F0-B8E65E340B2B}"/>
    <cellStyle name="Millares 87 3" xfId="1215" xr:uid="{577E49B2-C087-4A06-96EE-4747EB2FAEA3}"/>
    <cellStyle name="Millares 87 3 2" xfId="2383" xr:uid="{88C68AC7-9E19-4301-808B-5BED0DDB7BF6}"/>
    <cellStyle name="Millares 87 3 2 2" xfId="4719" xr:uid="{599560E3-5DFC-425D-BA12-151CBD6A7476}"/>
    <cellStyle name="Millares 87 3 2 3" xfId="7146" xr:uid="{939D7856-BEA9-4811-8D55-1DF6D97A46DB}"/>
    <cellStyle name="Millares 87 3 2 4" xfId="10425" xr:uid="{328AED49-AAD3-43E3-8B2A-297A4CD906EE}"/>
    <cellStyle name="Millares 87 3 3" xfId="3551" xr:uid="{5147FA5D-BDAF-4BA7-9873-7CF6D3C6BB65}"/>
    <cellStyle name="Millares 87 3 4" xfId="5978" xr:uid="{D664240F-1D8A-4DAE-8315-A29EDF8AF6B5}"/>
    <cellStyle name="Millares 87 3 5" xfId="9257" xr:uid="{DE5CB7BD-9609-4552-B89E-91DA71BE3971}"/>
    <cellStyle name="Millares 87 3 6" xfId="12182" xr:uid="{D28F7A22-036E-471C-B59C-10107C95AC37}"/>
    <cellStyle name="Millares 87 4" xfId="1794" xr:uid="{FE5253EF-795D-4BD4-B338-CE8014D55AF5}"/>
    <cellStyle name="Millares 87 4 2" xfId="4130" xr:uid="{39D521E2-4D69-4627-A2F9-9EE224A1DE0C}"/>
    <cellStyle name="Millares 87 4 3" xfId="6557" xr:uid="{39DB9AF6-7A57-4E87-94C0-725023F2A707}"/>
    <cellStyle name="Millares 87 4 4" xfId="9836" xr:uid="{FE38D1FB-E2B3-4D99-B9DD-44CBBC8EFF0E}"/>
    <cellStyle name="Millares 87 4 5" xfId="12569" xr:uid="{F78D8298-11FE-47EC-B808-1FD163BDE32E}"/>
    <cellStyle name="Millares 87 5" xfId="2962" xr:uid="{9E5120EC-77EB-4431-85A5-8ECB331F1962}"/>
    <cellStyle name="Millares 87 5 2" xfId="11402" xr:uid="{755CC7B2-D1DA-493F-BF88-A1E4BB6D183B}"/>
    <cellStyle name="Millares 87 6" xfId="5380" xr:uid="{52AE9235-F4AF-4EB2-B279-85C1D3A254BC}"/>
    <cellStyle name="Millares 87 7" xfId="8668" xr:uid="{6C7E6104-9920-4939-8050-F87B03229684}"/>
    <cellStyle name="Millares 87 8" xfId="11079" xr:uid="{60D75EE4-84E1-40C1-9265-F0E9015B963E}"/>
    <cellStyle name="Millares 88" xfId="574" xr:uid="{1DFA8874-520F-4167-84A5-80D68DA3DFF5}"/>
    <cellStyle name="Millares 88 2" xfId="922" xr:uid="{3728F3C2-D5D5-4BA5-BEC3-513A17EA3353}"/>
    <cellStyle name="Millares 88 2 2" xfId="1504" xr:uid="{CDAE91CA-7CD4-4096-92AD-B6F00B6504D3}"/>
    <cellStyle name="Millares 88 2 2 2" xfId="2672" xr:uid="{24E47F77-FF0C-46DE-AF58-1A0039323479}"/>
    <cellStyle name="Millares 88 2 2 2 2" xfId="5008" xr:uid="{BEAF4546-AA4E-48F2-B3A1-CCE345455657}"/>
    <cellStyle name="Millares 88 2 2 2 3" xfId="7435" xr:uid="{11E1B479-E4E7-4441-A230-693CE1DE8D84}"/>
    <cellStyle name="Millares 88 2 2 2 4" xfId="10714" xr:uid="{AFC1A719-78DD-4EB0-B9F3-737D6F75C343}"/>
    <cellStyle name="Millares 88 2 2 3" xfId="3840" xr:uid="{8C81A6F4-4BD9-48FC-92CB-A7546C0F959D}"/>
    <cellStyle name="Millares 88 2 2 4" xfId="6267" xr:uid="{FA660791-AD9E-407B-90A1-B196D8414A75}"/>
    <cellStyle name="Millares 88 2 2 5" xfId="9546" xr:uid="{582A15D0-260B-4842-A543-03C08BB3CF39}"/>
    <cellStyle name="Millares 88 2 3" xfId="2090" xr:uid="{10DE648F-0804-4616-8DB0-DDD581E459D9}"/>
    <cellStyle name="Millares 88 2 3 2" xfId="4426" xr:uid="{E80A8DF8-1BB4-444D-AA1A-1EE8E326C590}"/>
    <cellStyle name="Millares 88 2 3 3" xfId="6853" xr:uid="{69A7FC5B-BA35-4D4E-936F-0EFD1EAD57EC}"/>
    <cellStyle name="Millares 88 2 3 4" xfId="10132" xr:uid="{DDEA793B-4270-4B73-916D-FE37DD2AB57E}"/>
    <cellStyle name="Millares 88 2 4" xfId="3258" xr:uid="{22938903-5600-4ABE-9997-23D3E4F9E9E4}"/>
    <cellStyle name="Millares 88 2 5" xfId="5685" xr:uid="{9FD7946F-35DD-4E46-B54C-81691945ECE8}"/>
    <cellStyle name="Millares 88 2 6" xfId="8964" xr:uid="{6303B851-B974-45B4-8BE8-CD19FBBB4F1B}"/>
    <cellStyle name="Millares 88 2 7" xfId="11798" xr:uid="{76FBEF75-CB05-42FB-809E-EE610B47F1C3}"/>
    <cellStyle name="Millares 88 3" xfId="1217" xr:uid="{CD6B3148-05AE-46DB-A4F1-416EBC750B68}"/>
    <cellStyle name="Millares 88 3 2" xfId="2385" xr:uid="{B5309C12-FA56-4DB8-8F41-F7B5CEAD2C8B}"/>
    <cellStyle name="Millares 88 3 2 2" xfId="4721" xr:uid="{6B6398BB-4466-4AC8-B648-518F39080D90}"/>
    <cellStyle name="Millares 88 3 2 3" xfId="7148" xr:uid="{7533D52C-2874-41A8-B201-59C413603E8C}"/>
    <cellStyle name="Millares 88 3 2 4" xfId="10427" xr:uid="{B8F2488E-1A92-40F0-85D0-939295CA0FF3}"/>
    <cellStyle name="Millares 88 3 3" xfId="3553" xr:uid="{48195E12-40E5-492C-9E14-A9A6BB6D2A7D}"/>
    <cellStyle name="Millares 88 3 4" xfId="5980" xr:uid="{FBE59DFF-D100-4A02-8668-58CD1FDCFE04}"/>
    <cellStyle name="Millares 88 3 5" xfId="9259" xr:uid="{770CA3C4-6CF3-47AF-B2CF-F3F4632BD02C}"/>
    <cellStyle name="Millares 88 3 6" xfId="12184" xr:uid="{818952BA-9830-4DCF-B8A5-3FC819F68147}"/>
    <cellStyle name="Millares 88 4" xfId="1796" xr:uid="{C4AE577D-A9FE-4A0C-9E90-540A1F494282}"/>
    <cellStyle name="Millares 88 4 2" xfId="4132" xr:uid="{A10CE767-261D-4884-9997-6D8131E9C29E}"/>
    <cellStyle name="Millares 88 4 3" xfId="6559" xr:uid="{414F84B6-D7EA-4F1B-9453-5BC94529EF28}"/>
    <cellStyle name="Millares 88 4 4" xfId="9838" xr:uid="{BF1C8AC6-EE39-4D9B-B61F-7AEB50366BEB}"/>
    <cellStyle name="Millares 88 4 5" xfId="12571" xr:uid="{3472D6E0-B026-42AC-BA5A-C36BA1DA6FB7}"/>
    <cellStyle name="Millares 88 5" xfId="2964" xr:uid="{51008C62-7496-40FF-8504-3FAFF310301A}"/>
    <cellStyle name="Millares 88 5 2" xfId="11404" xr:uid="{EDCD4735-44AD-48F8-8EF8-99A1C4682C6A}"/>
    <cellStyle name="Millares 88 6" xfId="5382" xr:uid="{8478EAEC-0AB9-4842-842F-F36559F4F23A}"/>
    <cellStyle name="Millares 88 7" xfId="8670" xr:uid="{6B12A766-FF31-4097-B35F-97907BE652D7}"/>
    <cellStyle name="Millares 88 8" xfId="11081" xr:uid="{587AEB61-7FE1-40B1-82AC-C719BECCBDDD}"/>
    <cellStyle name="Millares 89" xfId="573" xr:uid="{1E363D5F-41CF-4F0F-9E72-5F5EE8CFE99D}"/>
    <cellStyle name="Millares 89 2" xfId="921" xr:uid="{24FAFDA9-0127-4E32-A4AC-DFA29AE72AE7}"/>
    <cellStyle name="Millares 89 2 2" xfId="1503" xr:uid="{F55E55C1-4809-470D-969A-CFC23369BB90}"/>
    <cellStyle name="Millares 89 2 2 2" xfId="2671" xr:uid="{185AD41F-D73E-461F-8B8A-EB4622EBA4EF}"/>
    <cellStyle name="Millares 89 2 2 2 2" xfId="5007" xr:uid="{3D98591B-95E5-48DC-B069-B866224C38FA}"/>
    <cellStyle name="Millares 89 2 2 2 3" xfId="7434" xr:uid="{227EDA47-7A2E-494B-9720-DD20AF6AA805}"/>
    <cellStyle name="Millares 89 2 2 2 4" xfId="10713" xr:uid="{783A9E99-10F7-444E-9598-AF6190DC8B0F}"/>
    <cellStyle name="Millares 89 2 2 3" xfId="3839" xr:uid="{E05F57C8-C9A1-4B0F-BEF5-77C936A71CAD}"/>
    <cellStyle name="Millares 89 2 2 4" xfId="6266" xr:uid="{5538873B-9D32-4E25-B702-A3A753914B82}"/>
    <cellStyle name="Millares 89 2 2 5" xfId="9545" xr:uid="{A6327D4E-9EB3-4235-BE4B-51C9139DE6AB}"/>
    <cellStyle name="Millares 89 2 3" xfId="2089" xr:uid="{EF95A0A9-7745-4798-9216-657AB28633E9}"/>
    <cellStyle name="Millares 89 2 3 2" xfId="4425" xr:uid="{3A9342CA-A610-4DCE-BF94-EC182B369791}"/>
    <cellStyle name="Millares 89 2 3 3" xfId="6852" xr:uid="{F6E1C1DB-30FF-4124-8E81-D9F35B66CE2B}"/>
    <cellStyle name="Millares 89 2 3 4" xfId="10131" xr:uid="{CEC4BB78-B3EF-490B-B8F9-766E784D7683}"/>
    <cellStyle name="Millares 89 2 4" xfId="3257" xr:uid="{B0F1B756-D8E0-4FB9-92A9-904C05988A1F}"/>
    <cellStyle name="Millares 89 2 5" xfId="5684" xr:uid="{2EE4BE6D-8AC9-4DF5-A2F0-787453B7ED6B}"/>
    <cellStyle name="Millares 89 2 6" xfId="8963" xr:uid="{B5A6D892-7022-4010-8047-CC84F1273D6D}"/>
    <cellStyle name="Millares 89 2 7" xfId="11797" xr:uid="{8A1020D8-B264-4949-A253-F5D503C1ACD7}"/>
    <cellStyle name="Millares 89 3" xfId="1216" xr:uid="{572546C5-8217-42CB-B346-B67407D7360B}"/>
    <cellStyle name="Millares 89 3 2" xfId="2384" xr:uid="{7ABC9EA9-F7D9-41B6-8E31-D4F32FE6A98E}"/>
    <cellStyle name="Millares 89 3 2 2" xfId="4720" xr:uid="{C8D1E8AA-7268-4F02-8039-8646C84AED0B}"/>
    <cellStyle name="Millares 89 3 2 3" xfId="7147" xr:uid="{89C79B3A-CF36-4A83-8FF6-A703BFF53D77}"/>
    <cellStyle name="Millares 89 3 2 4" xfId="10426" xr:uid="{C60E4AAE-995B-4D60-A36C-1AECEB7078F9}"/>
    <cellStyle name="Millares 89 3 3" xfId="3552" xr:uid="{F2CE9397-2D55-4277-8DE5-594DC772F0DA}"/>
    <cellStyle name="Millares 89 3 4" xfId="5979" xr:uid="{E102701B-B1D5-4C6C-AB9D-95C5A26F0C96}"/>
    <cellStyle name="Millares 89 3 5" xfId="9258" xr:uid="{6EADB001-039C-445D-BB94-64EE03A4B068}"/>
    <cellStyle name="Millares 89 3 6" xfId="12183" xr:uid="{C24133D5-0ED8-453A-8525-2BCE0A0D9F62}"/>
    <cellStyle name="Millares 89 4" xfId="1795" xr:uid="{3CC1FB74-2A4A-4167-B166-56EF195E6A25}"/>
    <cellStyle name="Millares 89 4 2" xfId="4131" xr:uid="{63446741-8EF9-429A-89E4-4FC03DCB4D43}"/>
    <cellStyle name="Millares 89 4 3" xfId="6558" xr:uid="{B5AEB3FD-DC80-4FFF-9918-DE6509752D56}"/>
    <cellStyle name="Millares 89 4 4" xfId="9837" xr:uid="{50AD63B1-605D-429C-A030-6ACED06DA71F}"/>
    <cellStyle name="Millares 89 4 5" xfId="12570" xr:uid="{9BC29281-37D9-4B9E-A78B-247AB356FF84}"/>
    <cellStyle name="Millares 89 5" xfId="2963" xr:uid="{46521A18-F087-4027-9F1A-EBC1BE17F040}"/>
    <cellStyle name="Millares 89 5 2" xfId="11403" xr:uid="{20FD3B75-3F17-4C7C-9AC4-28E1BB3B336C}"/>
    <cellStyle name="Millares 89 6" xfId="5381" xr:uid="{5EBEE5BF-293C-4E10-8C2F-F0CEB80924E9}"/>
    <cellStyle name="Millares 89 7" xfId="8669" xr:uid="{5A8525BD-A7D3-4AA0-B39C-2040AB8EA8B9}"/>
    <cellStyle name="Millares 89 8" xfId="11080" xr:uid="{CFF39A0F-F07F-49EF-A2A3-CF3EAF610A45}"/>
    <cellStyle name="Millares 9" xfId="87" xr:uid="{0CF1DD12-DB82-4E1E-A709-F011A00FD37C}"/>
    <cellStyle name="Millares 9 2" xfId="88" xr:uid="{1EECEFF1-1198-4C50-A32A-703E4EBE5E58}"/>
    <cellStyle name="Millares 9 2 2" xfId="11457" xr:uid="{80163221-C322-408E-8962-358DFB069FCC}"/>
    <cellStyle name="Millares 9 3" xfId="320" xr:uid="{B9E0276C-16FC-40F0-ABF3-A55CC1BDC03F}"/>
    <cellStyle name="Millares 9 3 2" xfId="694" xr:uid="{6697F966-9EEC-422C-B7A0-F2454F22AA8A}"/>
    <cellStyle name="Millares 9 3 2 2" xfId="1276" xr:uid="{95FD34D5-D748-44CD-8D84-BAB83D307673}"/>
    <cellStyle name="Millares 9 3 2 2 2" xfId="2444" xr:uid="{BC3ED51D-25AA-44AE-93C0-AA1C20A77F84}"/>
    <cellStyle name="Millares 9 3 2 2 2 2" xfId="4780" xr:uid="{63EB24DD-5C02-4489-A422-DDEDFC741C8D}"/>
    <cellStyle name="Millares 9 3 2 2 2 3" xfId="7207" xr:uid="{2A361E25-23A7-424F-9939-4A469D115967}"/>
    <cellStyle name="Millares 9 3 2 2 2 4" xfId="10486" xr:uid="{F794D4FF-93A3-4678-A4C0-4AA1EE0B18E9}"/>
    <cellStyle name="Millares 9 3 2 2 3" xfId="3612" xr:uid="{B3F50ACB-1916-4B19-94C7-CE9311BEFE4F}"/>
    <cellStyle name="Millares 9 3 2 2 4" xfId="6039" xr:uid="{E1B4579C-F66C-4557-9A03-501AFB42605E}"/>
    <cellStyle name="Millares 9 3 2 2 5" xfId="9318" xr:uid="{3A499771-DE00-4DC9-8485-58698FFFDB41}"/>
    <cellStyle name="Millares 9 3 2 3" xfId="1862" xr:uid="{1F238589-2A89-4162-8AB0-856F3D6E2FEE}"/>
    <cellStyle name="Millares 9 3 2 3 2" xfId="4198" xr:uid="{EAA5FFC3-04A5-41FB-91F0-D416A91436F4}"/>
    <cellStyle name="Millares 9 3 2 3 3" xfId="6625" xr:uid="{50EE9CCD-8747-4EE7-9609-C4C574299BD0}"/>
    <cellStyle name="Millares 9 3 2 3 4" xfId="9904" xr:uid="{526E5E92-8806-4EC6-B7AB-B51740556CD6}"/>
    <cellStyle name="Millares 9 3 2 4" xfId="3030" xr:uid="{4929633D-4A16-487F-8A50-3F48B4C9A57A}"/>
    <cellStyle name="Millares 9 3 2 5" xfId="5457" xr:uid="{49E551DE-96BD-42D5-9434-06DB5AC05610}"/>
    <cellStyle name="Millares 9 3 2 6" xfId="8736" xr:uid="{A6B828F5-1341-49D9-9F36-D7BA45939C27}"/>
    <cellStyle name="Millares 9 3 2 7" xfId="11545" xr:uid="{43F29B04-371B-4A2B-8A6A-ED8223BA8042}"/>
    <cellStyle name="Millares 9 3 3" xfId="989" xr:uid="{8ED1F2EA-3D19-4BAF-AC02-7CA6CD7D4D00}"/>
    <cellStyle name="Millares 9 3 3 2" xfId="2157" xr:uid="{297B96C3-3D20-4EA4-8D8B-3D1BB20172A2}"/>
    <cellStyle name="Millares 9 3 3 2 2" xfId="4493" xr:uid="{220F10E2-1D6C-4C7A-9151-FD7725309FAF}"/>
    <cellStyle name="Millares 9 3 3 2 3" xfId="6920" xr:uid="{40BFC9A7-523D-4282-81CB-BFB2552212DF}"/>
    <cellStyle name="Millares 9 3 3 2 4" xfId="10199" xr:uid="{6301FC4B-D00C-4072-9548-F6203315A0A0}"/>
    <cellStyle name="Millares 9 3 3 3" xfId="3325" xr:uid="{224720A2-16FD-4401-953E-943BE8422E42}"/>
    <cellStyle name="Millares 9 3 3 4" xfId="5752" xr:uid="{6572E0EF-09E7-44ED-8993-F0E7B5529C19}"/>
    <cellStyle name="Millares 9 3 3 5" xfId="9031" xr:uid="{2BB11B6A-D4FB-4750-9840-10022BD3E6F9}"/>
    <cellStyle name="Millares 9 3 3 6" xfId="11931" xr:uid="{3A64A5AB-6813-4BF6-9D5D-4D8B96076508}"/>
    <cellStyle name="Millares 9 3 4" xfId="1568" xr:uid="{F008DD87-D2F9-4714-96FD-9BFB5F56BC80}"/>
    <cellStyle name="Millares 9 3 4 2" xfId="3904" xr:uid="{B3986549-79C8-408D-8636-D6486A2953B8}"/>
    <cellStyle name="Millares 9 3 4 3" xfId="6331" xr:uid="{AE52B0ED-CD3A-48CF-9051-0ED02D17D2F2}"/>
    <cellStyle name="Millares 9 3 4 4" xfId="9610" xr:uid="{8D4959F3-09BF-4CCB-A863-75789B7241CF}"/>
    <cellStyle name="Millares 9 3 4 5" xfId="12318" xr:uid="{D5FCC144-1AC8-43D3-BAE0-644700AEEC1C}"/>
    <cellStyle name="Millares 9 3 5" xfId="2736" xr:uid="{CED2E0F6-5413-4730-BCCD-5525AF9BF7BE}"/>
    <cellStyle name="Millares 9 3 5 2" xfId="11176" xr:uid="{B5F6DDF4-B706-4993-8C41-1DBEBC8D1ACC}"/>
    <cellStyle name="Millares 9 3 6" xfId="5147" xr:uid="{527BAF02-BC19-4184-9A38-B9B915B2EF6E}"/>
    <cellStyle name="Millares 9 3 7" xfId="8442" xr:uid="{998207C5-BB31-43D7-9392-3009596EB28D}"/>
    <cellStyle name="Millares 9 3 8" xfId="10828" xr:uid="{B4F49110-60A6-4B29-A4A7-E2DA8B86AFC7}"/>
    <cellStyle name="Millares 9 4" xfId="528" xr:uid="{14553B63-1674-4F88-B69F-148A2F5C948A}"/>
    <cellStyle name="Millares 9 4 2" xfId="877" xr:uid="{5C320A27-5AD1-456B-96DB-D917B4FBCA89}"/>
    <cellStyle name="Millares 9 4 2 2" xfId="1459" xr:uid="{852D2421-8297-492B-94A9-F38FB357F355}"/>
    <cellStyle name="Millares 9 4 2 2 2" xfId="2627" xr:uid="{F6EF297C-337E-4874-9251-F1082B9CF77F}"/>
    <cellStyle name="Millares 9 4 2 2 2 2" xfId="4963" xr:uid="{20C9AEA7-0397-4199-9483-5A026DAB339C}"/>
    <cellStyle name="Millares 9 4 2 2 2 3" xfId="7390" xr:uid="{C9FF71FA-8DEE-4595-88AB-4C8C511E9DE7}"/>
    <cellStyle name="Millares 9 4 2 2 2 4" xfId="10669" xr:uid="{DAF8BD1C-A392-4EF9-B79E-203BBE32E3DC}"/>
    <cellStyle name="Millares 9 4 2 2 3" xfId="3795" xr:uid="{A5CB8590-DF95-4DEE-8CF4-38739EE28669}"/>
    <cellStyle name="Millares 9 4 2 2 4" xfId="6222" xr:uid="{1307F142-3DA7-4941-B159-1968AB0BAAC8}"/>
    <cellStyle name="Millares 9 4 2 2 5" xfId="9501" xr:uid="{AC309783-FBFA-4118-8757-023992502324}"/>
    <cellStyle name="Millares 9 4 2 3" xfId="2045" xr:uid="{1A67CD4B-836A-4691-B111-E6FA9A5DFB78}"/>
    <cellStyle name="Millares 9 4 2 3 2" xfId="4381" xr:uid="{BE0109AB-3468-4F6F-BD01-A7D2DBABA9EB}"/>
    <cellStyle name="Millares 9 4 2 3 3" xfId="6808" xr:uid="{407DE4CC-B945-42B6-BE01-1D586A244AE5}"/>
    <cellStyle name="Millares 9 4 2 3 4" xfId="10087" xr:uid="{670569A9-17CD-4F26-8168-5D0A62C75F21}"/>
    <cellStyle name="Millares 9 4 2 4" xfId="3213" xr:uid="{1C7A081B-F99F-4CB0-B142-E0B6DFB57385}"/>
    <cellStyle name="Millares 9 4 2 5" xfId="5640" xr:uid="{5BC96B41-3EE5-4ED1-B080-6FCDF04A6C36}"/>
    <cellStyle name="Millares 9 4 2 6" xfId="8919" xr:uid="{C251618F-B956-4275-83FA-D8861B78F99F}"/>
    <cellStyle name="Millares 9 4 2 7" xfId="11753" xr:uid="{63CABA44-A7A2-4793-94EB-33999E0FC61C}"/>
    <cellStyle name="Millares 9 4 3" xfId="1172" xr:uid="{4AD34430-B7C7-4B27-8F4D-E40E70FA1D3D}"/>
    <cellStyle name="Millares 9 4 3 2" xfId="2340" xr:uid="{74D81FFC-1C7D-44DF-955B-A625CEAF5E37}"/>
    <cellStyle name="Millares 9 4 3 2 2" xfId="4676" xr:uid="{70B3CE2C-B0FD-4142-8D3A-8F60B38F9A6F}"/>
    <cellStyle name="Millares 9 4 3 2 3" xfId="7103" xr:uid="{D84269B6-E2E9-43C3-94F7-ED67A1963CF5}"/>
    <cellStyle name="Millares 9 4 3 2 4" xfId="10382" xr:uid="{3293295A-F789-43A0-8C61-7B7619DD2766}"/>
    <cellStyle name="Millares 9 4 3 3" xfId="3508" xr:uid="{53D72DC9-7066-4CFE-9D41-CA6BB0408D60}"/>
    <cellStyle name="Millares 9 4 3 4" xfId="5935" xr:uid="{36A63843-E86B-4F4C-BB94-F0BEA0ABB100}"/>
    <cellStyle name="Millares 9 4 3 5" xfId="9214" xr:uid="{9C6A8794-77C2-4234-8C2B-8B9FA8B43A47}"/>
    <cellStyle name="Millares 9 4 3 6" xfId="12139" xr:uid="{A1C4194A-5A4E-442D-B2FA-D97AECD3B448}"/>
    <cellStyle name="Millares 9 4 4" xfId="1751" xr:uid="{46FDCF1B-84BD-40E3-B74F-182A8DA2D986}"/>
    <cellStyle name="Millares 9 4 4 2" xfId="4087" xr:uid="{CAEE03CF-381E-4982-AB69-43D69B13C6D7}"/>
    <cellStyle name="Millares 9 4 4 3" xfId="6514" xr:uid="{D800FC64-C2AF-4053-81F1-38F748695EC7}"/>
    <cellStyle name="Millares 9 4 4 4" xfId="9793" xr:uid="{30C3CA57-BB73-4463-A2DC-14A12068264A}"/>
    <cellStyle name="Millares 9 4 4 5" xfId="12526" xr:uid="{3DE4EF95-8AC4-481E-8BDB-0D0415D647B8}"/>
    <cellStyle name="Millares 9 4 5" xfId="2919" xr:uid="{2B424FBA-B384-477E-BB4D-9ABD2608D0C0}"/>
    <cellStyle name="Millares 9 4 5 2" xfId="11359" xr:uid="{CE9814AB-FE3B-49A1-B224-18B95D1347CF}"/>
    <cellStyle name="Millares 9 4 6" xfId="5336" xr:uid="{2E64405C-AEFD-4716-9B56-5D77680CEB15}"/>
    <cellStyle name="Millares 9 4 7" xfId="8625" xr:uid="{3B702C89-77B0-47DC-B03F-F08EFAE04EEF}"/>
    <cellStyle name="Millares 9 4 8" xfId="11036" xr:uid="{9ACF47CB-1F6D-40E1-A18E-C2EF3785B41B}"/>
    <cellStyle name="Millares 9 5" xfId="627" xr:uid="{EDAECB8A-B74D-42A8-B6D7-655F34C91A5F}"/>
    <cellStyle name="Millares 9 5 2" xfId="944" xr:uid="{0CABBBEF-85F3-409E-B883-CF76EDCA2858}"/>
    <cellStyle name="Millares 9 5 2 2" xfId="1524" xr:uid="{AE96586F-09D2-4D49-8695-7EA4729A962A}"/>
    <cellStyle name="Millares 9 5 2 2 2" xfId="2692" xr:uid="{762CC1DB-FBF3-488E-A908-C8B8F8E825ED}"/>
    <cellStyle name="Millares 9 5 2 2 2 2" xfId="5028" xr:uid="{8A47EDA9-D1A2-4660-BF9B-CB364FF741E5}"/>
    <cellStyle name="Millares 9 5 2 2 2 3" xfId="7455" xr:uid="{11623FD4-CB83-432A-A6EB-0E3A94257F13}"/>
    <cellStyle name="Millares 9 5 2 2 2 4" xfId="10734" xr:uid="{2AE10B51-5336-4FD3-B5F9-0BEF62FA8B86}"/>
    <cellStyle name="Millares 9 5 2 2 3" xfId="3860" xr:uid="{F3BADA1F-2247-440B-908F-DC9B467358BC}"/>
    <cellStyle name="Millares 9 5 2 2 4" xfId="6287" xr:uid="{AB4C8EC0-EE9D-404F-9221-AE9CBDAEEC0B}"/>
    <cellStyle name="Millares 9 5 2 2 5" xfId="9566" xr:uid="{77E410B5-BE16-4783-9993-B0F718A96F80}"/>
    <cellStyle name="Millares 9 5 2 3" xfId="2112" xr:uid="{ED154EC1-7A20-491A-9D1B-F6D553917A12}"/>
    <cellStyle name="Millares 9 5 2 3 2" xfId="4448" xr:uid="{EC0C0633-89DA-4904-90AE-B269BDC862A2}"/>
    <cellStyle name="Millares 9 5 2 3 3" xfId="6875" xr:uid="{9A4CD671-B556-4AC2-9672-C825574574B2}"/>
    <cellStyle name="Millares 9 5 2 3 4" xfId="10154" xr:uid="{DA92BCD1-CFC8-4FF1-B7DD-A0C9AF5FCAB8}"/>
    <cellStyle name="Millares 9 5 2 4" xfId="3280" xr:uid="{653A1869-8341-49C0-B585-EE81ED408091}"/>
    <cellStyle name="Millares 9 5 2 5" xfId="5707" xr:uid="{FD76FA4F-DC36-4E8B-9B76-683E3CE84AA8}"/>
    <cellStyle name="Millares 9 5 2 6" xfId="8986" xr:uid="{AD94A392-CC84-4388-9797-1A4C9069598F}"/>
    <cellStyle name="Millares 9 5 2 7" xfId="11848" xr:uid="{F61F84C1-949E-4E8E-AF6A-93543AD12D0C}"/>
    <cellStyle name="Millares 9 5 3" xfId="1237" xr:uid="{E09610A6-5B0B-4174-A0DD-DFF76049C21D}"/>
    <cellStyle name="Millares 9 5 3 2" xfId="2405" xr:uid="{EF699B66-EC7C-4930-B476-027AFB6C03D7}"/>
    <cellStyle name="Millares 9 5 3 2 2" xfId="4741" xr:uid="{C13687F1-2E20-4DE6-9FB1-E2169A641D3F}"/>
    <cellStyle name="Millares 9 5 3 2 3" xfId="7168" xr:uid="{9558B6AC-79B9-4570-912D-998B60554880}"/>
    <cellStyle name="Millares 9 5 3 2 4" xfId="10447" xr:uid="{89983DD3-1AEC-4105-A778-3D36C42A13EA}"/>
    <cellStyle name="Millares 9 5 3 3" xfId="3573" xr:uid="{50C50A42-9785-4EE2-8F25-15DF7C18B488}"/>
    <cellStyle name="Millares 9 5 3 4" xfId="6000" xr:uid="{63F8EF72-72D8-4B02-A80C-642D01D0D7DD}"/>
    <cellStyle name="Millares 9 5 3 5" xfId="9279" xr:uid="{8FE32098-0E9A-4F3C-84BA-6E46921EDE89}"/>
    <cellStyle name="Millares 9 5 3 6" xfId="12234" xr:uid="{A3A27F3B-7744-4113-AA98-3C6B0C3E0809}"/>
    <cellStyle name="Millares 9 5 4" xfId="1816" xr:uid="{D1C765C6-C24D-4AFE-ACDC-679DD3B89CEB}"/>
    <cellStyle name="Millares 9 5 4 2" xfId="4152" xr:uid="{C84D1078-F5F0-410B-BE1D-D36200F198E1}"/>
    <cellStyle name="Millares 9 5 4 3" xfId="6579" xr:uid="{2962EDD0-4B9B-45A8-AD54-FFD7D0D6A686}"/>
    <cellStyle name="Millares 9 5 4 4" xfId="9858" xr:uid="{39DC6666-D17B-433C-B6BD-CF4DDFFB70EB}"/>
    <cellStyle name="Millares 9 5 4 5" xfId="12621" xr:uid="{75F7613D-A083-4BD2-9517-AA193CAE801E}"/>
    <cellStyle name="Millares 9 5 5" xfId="2984" xr:uid="{4A47DE08-A064-4E24-A8D0-DF5FC585061E}"/>
    <cellStyle name="Millares 9 5 5 2" xfId="11424" xr:uid="{F022BDC9-8B92-42C8-9DB9-D5743E4ABDC3}"/>
    <cellStyle name="Millares 9 5 6" xfId="5407" xr:uid="{A84FF355-33E6-4E86-8D6A-DFB6548ED861}"/>
    <cellStyle name="Millares 9 5 7" xfId="8690" xr:uid="{9D95EE70-265B-477E-8E39-32BE4C470188}"/>
    <cellStyle name="Millares 9 5 8" xfId="11131" xr:uid="{B42D5721-BBB2-42D4-B3EA-96AC505518EF}"/>
    <cellStyle name="Millares 9 6" xfId="11456" xr:uid="{7798EEBC-577E-48CE-9F12-89C30798D952}"/>
    <cellStyle name="Millares 90" xfId="489" xr:uid="{3C13446A-4668-480D-A30D-5CFCA4C5720B}"/>
    <cellStyle name="Millares 90 2" xfId="861" xr:uid="{1F0D5BDA-C0FF-4C93-AB02-1D36AF418675}"/>
    <cellStyle name="Millares 90 2 2" xfId="1443" xr:uid="{5E5958BA-27B9-4C6B-A36D-DE36FFD5169B}"/>
    <cellStyle name="Millares 90 2 2 2" xfId="2611" xr:uid="{512B8A70-68B0-489F-952D-E8E4559D3777}"/>
    <cellStyle name="Millares 90 2 2 2 2" xfId="4947" xr:uid="{62DD0BDD-7F5E-4F91-A6A4-40737C7AE437}"/>
    <cellStyle name="Millares 90 2 2 2 3" xfId="7374" xr:uid="{81109BF7-217E-4220-BA2E-D1BA1ABEBEA0}"/>
    <cellStyle name="Millares 90 2 2 2 4" xfId="10653" xr:uid="{CA2A4EB1-5C9E-4980-996D-C6056C3F8820}"/>
    <cellStyle name="Millares 90 2 2 3" xfId="3779" xr:uid="{8814EB2B-14BA-481C-8EC4-89AFEDE00783}"/>
    <cellStyle name="Millares 90 2 2 4" xfId="6206" xr:uid="{1A9EFC32-C474-4D82-A712-774ECDA749F7}"/>
    <cellStyle name="Millares 90 2 2 5" xfId="9485" xr:uid="{BB854A71-78D7-4657-97E1-577B0752E0EC}"/>
    <cellStyle name="Millares 90 2 3" xfId="2029" xr:uid="{DFFC96EC-7322-4AC8-B819-EBEF6270FAF7}"/>
    <cellStyle name="Millares 90 2 3 2" xfId="4365" xr:uid="{261DDE93-021C-487E-B514-8683E3012B46}"/>
    <cellStyle name="Millares 90 2 3 3" xfId="6792" xr:uid="{E7CC66A4-A7AD-43E2-890A-712FB1BFB7F1}"/>
    <cellStyle name="Millares 90 2 3 4" xfId="10071" xr:uid="{DDBE7A04-50D8-48EF-87E5-BC4F35552840}"/>
    <cellStyle name="Millares 90 2 4" xfId="3197" xr:uid="{AECD339B-0F28-4092-82E3-57FCD54E63C8}"/>
    <cellStyle name="Millares 90 2 5" xfId="5624" xr:uid="{8973E1EF-2417-4D97-87B1-6AE9C9320440}"/>
    <cellStyle name="Millares 90 2 6" xfId="8903" xr:uid="{76EC3A83-2077-48A6-BD2C-1EDE8B4B8238}"/>
    <cellStyle name="Millares 90 2 7" xfId="11714" xr:uid="{45212C0B-A178-4AA6-BFE5-550025B253E7}"/>
    <cellStyle name="Millares 90 3" xfId="1156" xr:uid="{505BA74F-1C0B-4A9E-8885-33B3D897896B}"/>
    <cellStyle name="Millares 90 3 2" xfId="2324" xr:uid="{8021B63C-BDDF-40B6-A06E-CA9956B152AB}"/>
    <cellStyle name="Millares 90 3 2 2" xfId="4660" xr:uid="{3B0F76D9-E927-4E0B-BC17-5EE81436AFA6}"/>
    <cellStyle name="Millares 90 3 2 3" xfId="7087" xr:uid="{6A5F44B7-C4A2-4AED-B5BE-31E87EED7A1F}"/>
    <cellStyle name="Millares 90 3 2 4" xfId="10366" xr:uid="{75A0538E-D8DC-4682-82A8-D0199023A2CF}"/>
    <cellStyle name="Millares 90 3 3" xfId="3492" xr:uid="{14783E74-1A05-490F-B351-FFC687C1A0E6}"/>
    <cellStyle name="Millares 90 3 4" xfId="5919" xr:uid="{72F1DEB9-7ED0-4B1F-BAC7-0A4D8945AA08}"/>
    <cellStyle name="Millares 90 3 5" xfId="9198" xr:uid="{A91D0C54-5CA4-4568-AFA7-36B67A1E41DC}"/>
    <cellStyle name="Millares 90 3 6" xfId="12100" xr:uid="{609E73E4-9C86-47E8-A239-F45F4EE9C819}"/>
    <cellStyle name="Millares 90 4" xfId="1735" xr:uid="{50E146DD-ACDF-4D09-BEE2-9C5F8790CC77}"/>
    <cellStyle name="Millares 90 4 2" xfId="4071" xr:uid="{F3368CDF-8B35-4E03-93DA-30834FE67B98}"/>
    <cellStyle name="Millares 90 4 3" xfId="6498" xr:uid="{1B501270-36DD-43F5-BC89-8553EEE96A4E}"/>
    <cellStyle name="Millares 90 4 4" xfId="9777" xr:uid="{76B62994-A45D-4F90-A393-6B0A818DF688}"/>
    <cellStyle name="Millares 90 4 5" xfId="12487" xr:uid="{DD3A2935-C8FC-45A3-8983-82234FE1986D}"/>
    <cellStyle name="Millares 90 5" xfId="2903" xr:uid="{AB45E9AE-4EE8-4144-8134-F5D4253AC21C}"/>
    <cellStyle name="Millares 90 5 2" xfId="11343" xr:uid="{DE986E2F-648E-413E-94AA-982AA0C7BB2E}"/>
    <cellStyle name="Millares 90 6" xfId="5314" xr:uid="{52D5059C-8564-4A50-9460-6D12F12C294B}"/>
    <cellStyle name="Millares 90 7" xfId="8609" xr:uid="{17E50DA1-B0DE-4A7A-96E8-FC1861EE9B0B}"/>
    <cellStyle name="Millares 90 8" xfId="10997" xr:uid="{AED4AC8F-64B8-46B9-A505-8D7CF2040730}"/>
    <cellStyle name="Millares 91" xfId="576" xr:uid="{BBE73176-C5C4-4D10-9E31-B184715BC556}"/>
    <cellStyle name="Millares 91 2" xfId="924" xr:uid="{77B6235E-0242-4D59-ABA9-E8B0EDE9460D}"/>
    <cellStyle name="Millares 91 2 2" xfId="1506" xr:uid="{3D056935-3E59-47B0-ACCA-D118ABAF03CB}"/>
    <cellStyle name="Millares 91 2 2 2" xfId="2674" xr:uid="{84E2D8F2-3638-4323-ADA9-E22A861F1DB2}"/>
    <cellStyle name="Millares 91 2 2 2 2" xfId="5010" xr:uid="{7B55C9C5-96EB-4409-B59E-30933D975EA1}"/>
    <cellStyle name="Millares 91 2 2 2 3" xfId="7437" xr:uid="{DE8F7ABE-7D4E-49CC-868F-E1BE66B5CBC4}"/>
    <cellStyle name="Millares 91 2 2 2 4" xfId="10716" xr:uid="{86303BCE-C893-46C7-878C-0F49F586C491}"/>
    <cellStyle name="Millares 91 2 2 3" xfId="3842" xr:uid="{1DD01C06-BF9D-41F9-B1C1-25D5BA85F9A5}"/>
    <cellStyle name="Millares 91 2 2 4" xfId="6269" xr:uid="{259573A0-96B0-4FCF-A6F0-E9573C8E006A}"/>
    <cellStyle name="Millares 91 2 2 5" xfId="9548" xr:uid="{8A891ED5-EF3A-489D-B3A6-7A31DE8CB828}"/>
    <cellStyle name="Millares 91 2 3" xfId="2092" xr:uid="{F35527E2-FA99-4C96-94E6-394244B2EF6E}"/>
    <cellStyle name="Millares 91 2 3 2" xfId="4428" xr:uid="{2B24EED3-80B6-4F45-9F60-4C7A4388DEB8}"/>
    <cellStyle name="Millares 91 2 3 3" xfId="6855" xr:uid="{BF9795D1-59C4-495A-A0D6-95E719CB121F}"/>
    <cellStyle name="Millares 91 2 3 4" xfId="10134" xr:uid="{E588CB48-DA92-43C0-90D1-F4C0DFFA99E4}"/>
    <cellStyle name="Millares 91 2 4" xfId="3260" xr:uid="{9B0BC0F5-E75D-4021-8F85-937FB563944A}"/>
    <cellStyle name="Millares 91 2 5" xfId="5687" xr:uid="{35CEACBF-ED51-46DD-A47F-CB9E7AFDF935}"/>
    <cellStyle name="Millares 91 2 6" xfId="8966" xr:uid="{6E3D4DDB-0E23-4DF6-89B0-8C270060DFF8}"/>
    <cellStyle name="Millares 91 2 7" xfId="11800" xr:uid="{59C68DF3-1257-42CC-9893-66FE0A5A2AA1}"/>
    <cellStyle name="Millares 91 3" xfId="1219" xr:uid="{0BF0081D-0461-4B70-B3DC-0436AA89EABA}"/>
    <cellStyle name="Millares 91 3 2" xfId="2387" xr:uid="{9D185704-4C60-46F3-9A30-885DD18AFFBD}"/>
    <cellStyle name="Millares 91 3 2 2" xfId="4723" xr:uid="{702EAF8B-3191-4369-AB7D-D2386DFAC4DD}"/>
    <cellStyle name="Millares 91 3 2 3" xfId="7150" xr:uid="{8531ED59-8A4E-4C90-8D8E-2018B4CDCC32}"/>
    <cellStyle name="Millares 91 3 2 4" xfId="10429" xr:uid="{B34BCA08-8783-4C63-BB67-9FECFBCC9B49}"/>
    <cellStyle name="Millares 91 3 3" xfId="3555" xr:uid="{48BBBB3D-74F7-41F0-9D88-0B9CDD224F04}"/>
    <cellStyle name="Millares 91 3 4" xfId="5982" xr:uid="{8B40A2CD-6CBA-4322-8C28-C94442B756DC}"/>
    <cellStyle name="Millares 91 3 5" xfId="9261" xr:uid="{17727992-EF2B-44C1-BD0E-C8A8E7B69D8D}"/>
    <cellStyle name="Millares 91 3 6" xfId="12186" xr:uid="{08F4821D-B716-4BBE-B493-0228223A87B9}"/>
    <cellStyle name="Millares 91 4" xfId="1798" xr:uid="{9344090A-FC21-4882-8E55-634885E0D3DA}"/>
    <cellStyle name="Millares 91 4 2" xfId="4134" xr:uid="{629F9D8C-446A-410D-B468-BF6BA5C39435}"/>
    <cellStyle name="Millares 91 4 3" xfId="6561" xr:uid="{994FCB72-51AC-4B30-8A61-726D1520FDBF}"/>
    <cellStyle name="Millares 91 4 4" xfId="9840" xr:uid="{C3A4BCFD-F229-447F-9034-B1FDCDCDBF71}"/>
    <cellStyle name="Millares 91 4 5" xfId="12573" xr:uid="{74884430-865A-49EA-92DA-A3597588824D}"/>
    <cellStyle name="Millares 91 5" xfId="2966" xr:uid="{2E3389A8-9E02-4028-AA97-099C22F07597}"/>
    <cellStyle name="Millares 91 5 2" xfId="11406" xr:uid="{03F89B8B-B937-4802-922F-E318D6DBA425}"/>
    <cellStyle name="Millares 91 6" xfId="5384" xr:uid="{64404C65-69BF-4BAF-BBBF-A6AC6601364D}"/>
    <cellStyle name="Millares 91 7" xfId="8672" xr:uid="{DC0F8E25-55E4-422C-A2B1-ECAA2508CEDF}"/>
    <cellStyle name="Millares 91 8" xfId="11083" xr:uid="{148BFC6F-7D52-42A0-AB05-A259FCE82C65}"/>
    <cellStyle name="Millares 92" xfId="64" xr:uid="{4ED5753E-3D5B-489F-A927-4E69601B5BDF}"/>
    <cellStyle name="Millares_FORMULARIO 4 - M-OFERENTE PPTA ECONOMICA" xfId="16" xr:uid="{F6B03853-65CF-4F61-8FEF-EAF049616259}"/>
    <cellStyle name="MILLONES" xfId="229" xr:uid="{FA1E7595-4B1E-472B-AC84-B6C68A8BEC12}"/>
    <cellStyle name="MILLONES 2" xfId="230" xr:uid="{755DADA8-7510-4234-811A-92E2E8C9E8FD}"/>
    <cellStyle name="MILLONES_PRESUPUESTO FASE III ABR-2015 Rev3" xfId="231" xr:uid="{E52B4BA2-0006-4F43-A054-75BAAB4ECE64}"/>
    <cellStyle name="Moneda" xfId="2" builtinId="4"/>
    <cellStyle name="Moneda [0] 2" xfId="316" xr:uid="{A42FC917-EFE5-40B9-812B-0ED7B50877C5}"/>
    <cellStyle name="Moneda [0] 2 10" xfId="8438" xr:uid="{7D06863F-781A-4B3F-8B96-D492D0315416}"/>
    <cellStyle name="Moneda [0] 2 11" xfId="10824" xr:uid="{87013E19-AF92-45ED-BA18-7BBA328E8321}"/>
    <cellStyle name="Moneda [0] 2 2" xfId="347" xr:uid="{1C7932F7-F2C5-43BD-9221-060EF675BA38}"/>
    <cellStyle name="Moneda [0] 2 2 2" xfId="555" xr:uid="{F07BD5A3-1D6F-4487-BE59-2C55AFA48B0A}"/>
    <cellStyle name="Moneda [0] 2 2 2 2" xfId="904" xr:uid="{4FFD955B-2786-4FBE-BC79-00DF9E01F61A}"/>
    <cellStyle name="Moneda [0] 2 2 2 2 2" xfId="1486" xr:uid="{14CC8C5F-B6B9-4701-AD62-DAD3A6FD9EF7}"/>
    <cellStyle name="Moneda [0] 2 2 2 2 2 2" xfId="2654" xr:uid="{CFB444F3-B427-4C13-9500-52D4A03ACFEB}"/>
    <cellStyle name="Moneda [0] 2 2 2 2 2 2 2" xfId="4990" xr:uid="{37AE9816-13B3-478C-8F16-90F600C0EEC8}"/>
    <cellStyle name="Moneda [0] 2 2 2 2 2 2 3" xfId="7417" xr:uid="{04F23A8A-4F74-4DD8-8D8C-F3A80F9A5941}"/>
    <cellStyle name="Moneda [0] 2 2 2 2 2 2 4" xfId="10696" xr:uid="{D1DF12D6-AED1-4EF0-ACD5-A30DDBDEA7D3}"/>
    <cellStyle name="Moneda [0] 2 2 2 2 2 3" xfId="3822" xr:uid="{9B2D7636-5A51-42D9-9052-7566FB3C096E}"/>
    <cellStyle name="Moneda [0] 2 2 2 2 2 4" xfId="6249" xr:uid="{F3AE12A8-8444-4B71-AF8B-12787B237914}"/>
    <cellStyle name="Moneda [0] 2 2 2 2 2 5" xfId="9528" xr:uid="{8F45E2BD-4EAE-4084-813B-B9F55A3F38C2}"/>
    <cellStyle name="Moneda [0] 2 2 2 2 3" xfId="2072" xr:uid="{6715C6CA-94B3-4764-B038-989826E59C0F}"/>
    <cellStyle name="Moneda [0] 2 2 2 2 3 2" xfId="4408" xr:uid="{DE7AC589-4A01-4A2D-94BB-0E40F0C46D16}"/>
    <cellStyle name="Moneda [0] 2 2 2 2 3 3" xfId="6835" xr:uid="{7C7EC3CF-B195-47D5-8794-8B8C48D0C9C0}"/>
    <cellStyle name="Moneda [0] 2 2 2 2 3 4" xfId="10114" xr:uid="{61C731FE-9320-4715-BFB0-A24BCC0D2544}"/>
    <cellStyle name="Moneda [0] 2 2 2 2 4" xfId="3240" xr:uid="{7FBD785A-DADC-4C6C-81D5-E9879CFA3451}"/>
    <cellStyle name="Moneda [0] 2 2 2 2 5" xfId="5667" xr:uid="{0BE621E9-20BF-465E-ABEA-E0BFA7A24EAA}"/>
    <cellStyle name="Moneda [0] 2 2 2 2 6" xfId="8946" xr:uid="{A49F6E44-D0C2-42CA-B0EF-C5C389E6981F}"/>
    <cellStyle name="Moneda [0] 2 2 2 2 7" xfId="11780" xr:uid="{ACB6A5EF-71D3-48D0-ABBF-56171B0AF30A}"/>
    <cellStyle name="Moneda [0] 2 2 2 3" xfId="1199" xr:uid="{5ADCE32E-3604-4BD9-AFAB-1C1ACA347F27}"/>
    <cellStyle name="Moneda [0] 2 2 2 3 2" xfId="2367" xr:uid="{E59A8C7C-11D2-485C-9344-DB825540ADC4}"/>
    <cellStyle name="Moneda [0] 2 2 2 3 2 2" xfId="4703" xr:uid="{DA578905-6689-43C5-AA17-BEFB75300FA1}"/>
    <cellStyle name="Moneda [0] 2 2 2 3 2 3" xfId="7130" xr:uid="{C7765546-6D42-4F6C-B563-73C0F5172803}"/>
    <cellStyle name="Moneda [0] 2 2 2 3 2 4" xfId="10409" xr:uid="{518816F4-7B77-4355-9752-095C1AD5C135}"/>
    <cellStyle name="Moneda [0] 2 2 2 3 3" xfId="3535" xr:uid="{D46FED6B-C5A0-40A2-ABE7-272C924A8558}"/>
    <cellStyle name="Moneda [0] 2 2 2 3 4" xfId="5962" xr:uid="{FF084FB0-D6A8-4DDD-9EA0-B96D68088ED0}"/>
    <cellStyle name="Moneda [0] 2 2 2 3 5" xfId="9241" xr:uid="{748B5347-3068-4D08-97AD-EFF3FFEE2B6F}"/>
    <cellStyle name="Moneda [0] 2 2 2 3 6" xfId="12166" xr:uid="{2E115348-5E7D-401B-A0A9-80674A4687FE}"/>
    <cellStyle name="Moneda [0] 2 2 2 4" xfId="1778" xr:uid="{0D951506-EE98-4A1B-9636-0DAF4D7856DF}"/>
    <cellStyle name="Moneda [0] 2 2 2 4 2" xfId="4114" xr:uid="{1BC6A610-50B5-4CC7-A7AE-4EAEA6275940}"/>
    <cellStyle name="Moneda [0] 2 2 2 4 3" xfId="6541" xr:uid="{26087A19-1BA4-478E-8EFF-BC0CCA391264}"/>
    <cellStyle name="Moneda [0] 2 2 2 4 4" xfId="9820" xr:uid="{F50D493B-2EB7-47FE-86CD-AEFAEE637920}"/>
    <cellStyle name="Moneda [0] 2 2 2 4 5" xfId="12553" xr:uid="{E222B730-D31F-438F-941E-EAA60231830C}"/>
    <cellStyle name="Moneda [0] 2 2 2 5" xfId="2946" xr:uid="{576093ED-DD5C-4624-8049-B7DEFA448987}"/>
    <cellStyle name="Moneda [0] 2 2 2 5 2" xfId="11386" xr:uid="{7093CF8F-7676-4634-80AE-E2C1B9DE41EC}"/>
    <cellStyle name="Moneda [0] 2 2 2 6" xfId="5363" xr:uid="{69BDE781-6CAE-48F8-8719-AC92C85F1509}"/>
    <cellStyle name="Moneda [0] 2 2 2 7" xfId="8652" xr:uid="{3CF53323-8CB9-4CCE-B400-496F5255FA83}"/>
    <cellStyle name="Moneda [0] 2 2 2 8" xfId="11063" xr:uid="{7F8ABD63-F191-41BC-A121-CA076EA5367F}"/>
    <cellStyle name="Moneda [0] 2 2 3" xfId="721" xr:uid="{231E0802-7F83-4A48-A4BC-8D697F088246}"/>
    <cellStyle name="Moneda [0] 2 2 3 2" xfId="1303" xr:uid="{CC67C092-6A11-40BD-A4C6-90F8F6AF1854}"/>
    <cellStyle name="Moneda [0] 2 2 3 2 2" xfId="2471" xr:uid="{89984500-5B52-4BFB-B7A0-852EA1B0188E}"/>
    <cellStyle name="Moneda [0] 2 2 3 2 2 2" xfId="4807" xr:uid="{1AAEF90F-B16C-4EA1-8D25-969E58B30C76}"/>
    <cellStyle name="Moneda [0] 2 2 3 2 2 3" xfId="7234" xr:uid="{C13585C5-CF5B-4CCC-B26C-6EEDECFA6917}"/>
    <cellStyle name="Moneda [0] 2 2 3 2 2 4" xfId="10513" xr:uid="{644A521F-AE66-48FE-82F7-31A5C13ACACD}"/>
    <cellStyle name="Moneda [0] 2 2 3 2 3" xfId="3639" xr:uid="{8942D227-1325-4633-9FA9-532CFE9EC444}"/>
    <cellStyle name="Moneda [0] 2 2 3 2 4" xfId="6066" xr:uid="{90F1B42D-AF7B-418E-90B6-0A5DAC00A143}"/>
    <cellStyle name="Moneda [0] 2 2 3 2 5" xfId="9345" xr:uid="{9328B1BB-2882-465E-8B15-C7D66A44B44B}"/>
    <cellStyle name="Moneda [0] 2 2 3 3" xfId="1889" xr:uid="{C67C7D57-3BF6-4053-9721-4ECDAE055895}"/>
    <cellStyle name="Moneda [0] 2 2 3 3 2" xfId="4225" xr:uid="{6E7A2EAE-9C6F-4D93-81E1-DD166001B368}"/>
    <cellStyle name="Moneda [0] 2 2 3 3 3" xfId="6652" xr:uid="{55724B17-ACC7-4DB4-8BB0-2B96D477AC49}"/>
    <cellStyle name="Moneda [0] 2 2 3 3 4" xfId="9931" xr:uid="{C849A261-E969-42C4-9910-8FE2C203327F}"/>
    <cellStyle name="Moneda [0] 2 2 3 4" xfId="3057" xr:uid="{9CCDD9A3-1491-4DA8-85E1-E3B90C481BEB}"/>
    <cellStyle name="Moneda [0] 2 2 3 5" xfId="5484" xr:uid="{7ACD6EE9-80DF-4415-BD1A-9B6B19AB0C6D}"/>
    <cellStyle name="Moneda [0] 2 2 3 6" xfId="8763" xr:uid="{785C64C7-C2FF-49E8-B0D4-C1C69BFB70F0}"/>
    <cellStyle name="Moneda [0] 2 2 3 7" xfId="11572" xr:uid="{22CD9C72-D8DF-4283-892B-A2ADE89CF70B}"/>
    <cellStyle name="Moneda [0] 2 2 4" xfId="1016" xr:uid="{603AF4C5-67FC-4B73-8DF3-0FD4CBD190BD}"/>
    <cellStyle name="Moneda [0] 2 2 4 2" xfId="2184" xr:uid="{CC4EAB60-598D-4AE6-BB36-5A8555CCF5B2}"/>
    <cellStyle name="Moneda [0] 2 2 4 2 2" xfId="4520" xr:uid="{5762F187-A4F6-4715-8F89-FFF7E81456C1}"/>
    <cellStyle name="Moneda [0] 2 2 4 2 3" xfId="6947" xr:uid="{F0068BA8-9299-4439-AA07-AFF121785956}"/>
    <cellStyle name="Moneda [0] 2 2 4 2 4" xfId="10226" xr:uid="{8CCD4513-5B63-4F0F-B14B-0978C35676FE}"/>
    <cellStyle name="Moneda [0] 2 2 4 3" xfId="3352" xr:uid="{AA15A59F-E634-40FB-8024-E2A59884C183}"/>
    <cellStyle name="Moneda [0] 2 2 4 4" xfId="5779" xr:uid="{404C6FD5-09A3-4829-B398-F49F1ED23E03}"/>
    <cellStyle name="Moneda [0] 2 2 4 5" xfId="9058" xr:uid="{CD19C2D4-1A64-4921-A368-CC061A03F8BF}"/>
    <cellStyle name="Moneda [0] 2 2 4 6" xfId="11958" xr:uid="{D7D04069-AD76-4933-9994-FE4D9A4E03EB}"/>
    <cellStyle name="Moneda [0] 2 2 5" xfId="1595" xr:uid="{73047F09-81A6-41CA-940F-569900AA4A04}"/>
    <cellStyle name="Moneda [0] 2 2 5 2" xfId="3931" xr:uid="{BBD64694-8D63-43B9-899C-9C22E2F59FC7}"/>
    <cellStyle name="Moneda [0] 2 2 5 3" xfId="6358" xr:uid="{962094DE-994D-4086-A675-5575538B3D04}"/>
    <cellStyle name="Moneda [0] 2 2 5 4" xfId="9637" xr:uid="{600BC14C-703F-4CF1-9AD9-E0CD6AC06AAB}"/>
    <cellStyle name="Moneda [0] 2 2 5 5" xfId="12345" xr:uid="{D00375FB-E141-4D4D-8256-79E14B1BF92E}"/>
    <cellStyle name="Moneda [0] 2 2 6" xfId="2763" xr:uid="{041FB2F2-3403-4E0E-8F22-F8B213FE432E}"/>
    <cellStyle name="Moneda [0] 2 2 6 2" xfId="11203" xr:uid="{7594F97F-1904-46DE-8168-877388258135}"/>
    <cellStyle name="Moneda [0] 2 2 7" xfId="5174" xr:uid="{0450E86B-9DE0-4189-9F38-13979BCE0D56}"/>
    <cellStyle name="Moneda [0] 2 2 8" xfId="8469" xr:uid="{73ACD767-4D29-4E8D-8391-197A1610B5B3}"/>
    <cellStyle name="Moneda [0] 2 2 9" xfId="10855" xr:uid="{AC383D37-2F27-4927-A601-4ECAFDEE7504}"/>
    <cellStyle name="Moneda [0] 2 3" xfId="524" xr:uid="{D8482593-0B81-4B97-B969-F47AC7CF8088}"/>
    <cellStyle name="Moneda [0] 2 3 2" xfId="873" xr:uid="{B5790719-3F2A-4E7D-8B77-7292A94874AA}"/>
    <cellStyle name="Moneda [0] 2 3 2 2" xfId="1455" xr:uid="{0539EC26-D36F-46B8-A12F-E927FA402D42}"/>
    <cellStyle name="Moneda [0] 2 3 2 2 2" xfId="2623" xr:uid="{B9AE3B19-8C7C-4E7F-962F-FE76C4B9BEDA}"/>
    <cellStyle name="Moneda [0] 2 3 2 2 2 2" xfId="4959" xr:uid="{644C8AD0-B0B2-4B73-B9AA-80DE3C5E7783}"/>
    <cellStyle name="Moneda [0] 2 3 2 2 2 3" xfId="7386" xr:uid="{E4D5B8D8-F203-4A6F-B6F0-9F17E1625707}"/>
    <cellStyle name="Moneda [0] 2 3 2 2 2 4" xfId="10665" xr:uid="{78AA4D24-FE88-4AAC-A29E-790A896A001D}"/>
    <cellStyle name="Moneda [0] 2 3 2 2 3" xfId="3791" xr:uid="{0CD89073-C522-4815-95F4-DBC0E9543F30}"/>
    <cellStyle name="Moneda [0] 2 3 2 2 4" xfId="6218" xr:uid="{F32B2657-BE21-41F7-B5ED-5CCA3BBE850B}"/>
    <cellStyle name="Moneda [0] 2 3 2 2 5" xfId="9497" xr:uid="{4DF944A5-A1B9-4E94-82A8-BC83FE1D0BEA}"/>
    <cellStyle name="Moneda [0] 2 3 2 3" xfId="2041" xr:uid="{BC624F4A-A69E-44CE-912E-F5C43ED1A48E}"/>
    <cellStyle name="Moneda [0] 2 3 2 3 2" xfId="4377" xr:uid="{174F8466-21B6-4111-9B3F-601DBB11DA7D}"/>
    <cellStyle name="Moneda [0] 2 3 2 3 3" xfId="6804" xr:uid="{AB34DA59-4FEB-44E2-9EDA-6D33B3B5F86C}"/>
    <cellStyle name="Moneda [0] 2 3 2 3 4" xfId="10083" xr:uid="{E1C71F22-6107-4C9B-938E-C2E05C3CB9A8}"/>
    <cellStyle name="Moneda [0] 2 3 2 4" xfId="3209" xr:uid="{CBB2D885-A8C4-4BF8-89DB-8793E5A00F10}"/>
    <cellStyle name="Moneda [0] 2 3 2 5" xfId="5636" xr:uid="{4631BD2F-6CE7-479C-B421-18B9415E9724}"/>
    <cellStyle name="Moneda [0] 2 3 2 6" xfId="8915" xr:uid="{0218816E-05AE-4E55-8C35-5745B4D8FF4F}"/>
    <cellStyle name="Moneda [0] 2 3 2 7" xfId="11749" xr:uid="{59E42C94-612F-4532-ABF0-BE53B9005000}"/>
    <cellStyle name="Moneda [0] 2 3 3" xfId="1168" xr:uid="{6B6F38AA-40DA-4415-A9D9-8101E404B155}"/>
    <cellStyle name="Moneda [0] 2 3 3 2" xfId="2336" xr:uid="{7FBFF39E-E9E1-4D98-B15B-4555B1D2D92F}"/>
    <cellStyle name="Moneda [0] 2 3 3 2 2" xfId="4672" xr:uid="{D29060DB-EA67-46B1-BCFE-1FB57301EDCF}"/>
    <cellStyle name="Moneda [0] 2 3 3 2 3" xfId="7099" xr:uid="{2A011751-184F-4741-AA3F-778CDBBB0102}"/>
    <cellStyle name="Moneda [0] 2 3 3 2 4" xfId="10378" xr:uid="{083FF846-E886-45FA-9D76-5493DFEB69D2}"/>
    <cellStyle name="Moneda [0] 2 3 3 3" xfId="3504" xr:uid="{17DAAA55-ACBF-4F3E-A218-58FBAAB739C1}"/>
    <cellStyle name="Moneda [0] 2 3 3 4" xfId="5931" xr:uid="{0067A2E0-46C0-4D3F-BE0C-FDF6E67CB3FD}"/>
    <cellStyle name="Moneda [0] 2 3 3 5" xfId="9210" xr:uid="{70501A19-B6CA-41D8-A53C-DE1A161DEAAA}"/>
    <cellStyle name="Moneda [0] 2 3 3 6" xfId="12135" xr:uid="{FC6D19C7-D195-42B6-B2D6-9434DB7C87BD}"/>
    <cellStyle name="Moneda [0] 2 3 4" xfId="1747" xr:uid="{A9855CA7-85DC-4A0F-AD81-BD6166E0B658}"/>
    <cellStyle name="Moneda [0] 2 3 4 2" xfId="4083" xr:uid="{784D73DE-9FFF-4F54-9845-68466A385192}"/>
    <cellStyle name="Moneda [0] 2 3 4 3" xfId="6510" xr:uid="{CBA23B08-73E0-4AB3-BC50-2DCABA7E115B}"/>
    <cellStyle name="Moneda [0] 2 3 4 4" xfId="9789" xr:uid="{40F8CEB5-3246-4327-8651-4B789EB4F3CB}"/>
    <cellStyle name="Moneda [0] 2 3 4 5" xfId="12522" xr:uid="{64D490D2-1574-491C-83EC-FFF92D4451AE}"/>
    <cellStyle name="Moneda [0] 2 3 5" xfId="2915" xr:uid="{A407BF04-09F9-4C36-8C69-82536B1B8A82}"/>
    <cellStyle name="Moneda [0] 2 3 5 2" xfId="11355" xr:uid="{5A5ECEBD-6C78-4593-85E2-7AD5A8F28A99}"/>
    <cellStyle name="Moneda [0] 2 3 6" xfId="5332" xr:uid="{52CAF311-837A-4B74-84DF-43FAAD8F92F0}"/>
    <cellStyle name="Moneda [0] 2 3 7" xfId="8621" xr:uid="{7C0A3EE4-B21B-4927-86DB-F5503BE010A0}"/>
    <cellStyle name="Moneda [0] 2 3 8" xfId="11032" xr:uid="{C68BDA63-7E6C-43DD-8714-063E5F6572B4}"/>
    <cellStyle name="Moneda [0] 2 4" xfId="602" xr:uid="{BE3C7740-F1CF-4CB2-9E63-4DCDAEE4E23D}"/>
    <cellStyle name="Moneda [0] 2 4 2" xfId="929" xr:uid="{A5741A74-0FE6-4FA8-8453-FEF4E53A6154}"/>
    <cellStyle name="Moneda [0] 2 4 2 2" xfId="1510" xr:uid="{B2DB35E1-F64F-4596-B6DF-09BCFB931432}"/>
    <cellStyle name="Moneda [0] 2 4 2 2 2" xfId="2678" xr:uid="{47675D9D-8EFC-4F27-A00F-F8A83A8D35EB}"/>
    <cellStyle name="Moneda [0] 2 4 2 2 2 2" xfId="5014" xr:uid="{80E59B19-BFF0-417B-B39B-0FF2D2923D99}"/>
    <cellStyle name="Moneda [0] 2 4 2 2 2 3" xfId="7441" xr:uid="{CC5A1FB0-1EEE-4A02-A8E8-B6E6FB3467D5}"/>
    <cellStyle name="Moneda [0] 2 4 2 2 2 4" xfId="10720" xr:uid="{D3522E28-9088-46FE-B93B-C3A8452D25B1}"/>
    <cellStyle name="Moneda [0] 2 4 2 2 3" xfId="3846" xr:uid="{7DA0199D-F91F-4315-ABDA-ABC378B73563}"/>
    <cellStyle name="Moneda [0] 2 4 2 2 4" xfId="6273" xr:uid="{21F4BB9F-6EED-4BE7-9183-FC5121884D03}"/>
    <cellStyle name="Moneda [0] 2 4 2 2 5" xfId="9552" xr:uid="{2DFEC927-9DF5-4220-8AF8-53651758B16C}"/>
    <cellStyle name="Moneda [0] 2 4 2 3" xfId="2097" xr:uid="{8A4159E7-C1D4-474C-BE8B-8D3E8634D651}"/>
    <cellStyle name="Moneda [0] 2 4 2 3 2" xfId="4433" xr:uid="{07B6A64A-F4DE-4559-A54F-BB5768B75339}"/>
    <cellStyle name="Moneda [0] 2 4 2 3 3" xfId="6860" xr:uid="{90369D65-DF45-440F-A998-C3A6E56AFB26}"/>
    <cellStyle name="Moneda [0] 2 4 2 3 4" xfId="10139" xr:uid="{28C9E04B-0A27-40E5-8434-1CE7C9851451}"/>
    <cellStyle name="Moneda [0] 2 4 2 4" xfId="3265" xr:uid="{A4FD151C-5FC5-4E53-BAFC-413CAB78B38C}"/>
    <cellStyle name="Moneda [0] 2 4 2 5" xfId="5692" xr:uid="{9F3DA630-9669-498D-90B7-379093C5E7FE}"/>
    <cellStyle name="Moneda [0] 2 4 2 6" xfId="8971" xr:uid="{1C1B0956-450E-4BA2-B912-C709254DEE48}"/>
    <cellStyle name="Moneda [0] 2 4 2 7" xfId="11826" xr:uid="{E86D8810-AD37-4BB6-A8EC-E004B6F15F6B}"/>
    <cellStyle name="Moneda [0] 2 4 3" xfId="1223" xr:uid="{E3B34F82-DBA3-4220-811D-A2DDF887BE1E}"/>
    <cellStyle name="Moneda [0] 2 4 3 2" xfId="2391" xr:uid="{DFBCEF77-25EF-430D-91FF-416B29FF36F7}"/>
    <cellStyle name="Moneda [0] 2 4 3 2 2" xfId="4727" xr:uid="{527C04CE-4213-4C64-929E-AD9CC15F6923}"/>
    <cellStyle name="Moneda [0] 2 4 3 2 3" xfId="7154" xr:uid="{AC9890D5-8BB9-4236-9D13-F34AD3FB5C29}"/>
    <cellStyle name="Moneda [0] 2 4 3 2 4" xfId="10433" xr:uid="{2DCAF9F2-E117-414E-88BA-89C504D723A5}"/>
    <cellStyle name="Moneda [0] 2 4 3 3" xfId="3559" xr:uid="{05AE8508-47C4-420F-9AED-38E83A35E87C}"/>
    <cellStyle name="Moneda [0] 2 4 3 4" xfId="5986" xr:uid="{2A637337-9D42-4F99-8DD1-A3036DA91876}"/>
    <cellStyle name="Moneda [0] 2 4 3 5" xfId="9265" xr:uid="{B102F65C-E1C1-41BA-9A57-2A85AB4B028A}"/>
    <cellStyle name="Moneda [0] 2 4 3 6" xfId="12212" xr:uid="{16729721-1E84-4123-944D-034B05099936}"/>
    <cellStyle name="Moneda [0] 2 4 4" xfId="1802" xr:uid="{AAFFF36F-E55B-4F12-A9BD-6F63600344D5}"/>
    <cellStyle name="Moneda [0] 2 4 4 2" xfId="4138" xr:uid="{4FC37A7D-CC43-414E-B0EB-18E829170A3A}"/>
    <cellStyle name="Moneda [0] 2 4 4 3" xfId="6565" xr:uid="{08C241C9-F2BE-40F0-8E66-FD243D0BC98E}"/>
    <cellStyle name="Moneda [0] 2 4 4 4" xfId="9844" xr:uid="{4EE07A9A-16DC-413D-9DEA-E6ED41B18D3B}"/>
    <cellStyle name="Moneda [0] 2 4 4 5" xfId="12599" xr:uid="{A36E8EB9-45BC-4FB5-B725-6D0AF735C8CA}"/>
    <cellStyle name="Moneda [0] 2 4 5" xfId="2970" xr:uid="{5CF472F4-A128-4F32-BBA2-415FE3C7BEEB}"/>
    <cellStyle name="Moneda [0] 2 4 5 2" xfId="11410" xr:uid="{268EFDE3-B531-4B7D-A078-F85862B4AC04}"/>
    <cellStyle name="Moneda [0] 2 4 6" xfId="5390" xr:uid="{72D2BB8F-273E-4F36-8BA6-E06C1E5FA41B}"/>
    <cellStyle name="Moneda [0] 2 4 7" xfId="8676" xr:uid="{5E6B14C4-82EF-44FE-9FEB-F414A8095AC2}"/>
    <cellStyle name="Moneda [0] 2 4 8" xfId="11109" xr:uid="{78396919-4844-4E9C-A780-002DFEAA436A}"/>
    <cellStyle name="Moneda [0] 2 5" xfId="690" xr:uid="{15F3D688-8F40-4DAF-BDE1-43C6B347466C}"/>
    <cellStyle name="Moneda [0] 2 5 2" xfId="1272" xr:uid="{AF645C47-85B9-4404-88D1-89FB71E357C2}"/>
    <cellStyle name="Moneda [0] 2 5 2 2" xfId="2440" xr:uid="{DC26039E-6F91-4408-B7F6-BE875134D277}"/>
    <cellStyle name="Moneda [0] 2 5 2 2 2" xfId="4776" xr:uid="{3B54CD7B-16AA-46B0-90EB-5C67A83426D0}"/>
    <cellStyle name="Moneda [0] 2 5 2 2 3" xfId="7203" xr:uid="{D9FF637D-6F87-4B06-BE29-48D1C2C23F61}"/>
    <cellStyle name="Moneda [0] 2 5 2 2 4" xfId="10482" xr:uid="{38B8139E-F331-4D27-ACD9-A9D723C7CE1B}"/>
    <cellStyle name="Moneda [0] 2 5 2 3" xfId="3608" xr:uid="{51901C28-4658-430D-B734-585A33D07025}"/>
    <cellStyle name="Moneda [0] 2 5 2 4" xfId="6035" xr:uid="{452153CB-06F0-48D9-AAC6-00D49BAABD5F}"/>
    <cellStyle name="Moneda [0] 2 5 2 5" xfId="9314" xr:uid="{EB2F33A3-9035-48B2-8940-01E81ACCE721}"/>
    <cellStyle name="Moneda [0] 2 5 2 6" xfId="12650" xr:uid="{297BBF8F-6805-4FF4-9790-48A9CC9AFE9F}"/>
    <cellStyle name="Moneda [0] 2 5 3" xfId="1858" xr:uid="{D961E0F2-1A09-4DDE-9C4F-9C0B54CD8ABF}"/>
    <cellStyle name="Moneda [0] 2 5 3 2" xfId="4194" xr:uid="{6260C113-51F9-4217-91C8-5931F82999ED}"/>
    <cellStyle name="Moneda [0] 2 5 3 3" xfId="6621" xr:uid="{0F5D0882-8265-42A7-B9A0-1DEEC69323F8}"/>
    <cellStyle name="Moneda [0] 2 5 3 4" xfId="9900" xr:uid="{915E7BB7-8A56-4657-B41D-701717B8554B}"/>
    <cellStyle name="Moneda [0] 2 5 4" xfId="3026" xr:uid="{33993FA0-5D4C-4405-BB83-F5E69118B27D}"/>
    <cellStyle name="Moneda [0] 2 5 5" xfId="5453" xr:uid="{CC6E9259-D774-49A6-BAA4-BFE3E07E1C15}"/>
    <cellStyle name="Moneda [0] 2 5 6" xfId="8732" xr:uid="{382BFE4A-1ED3-4987-AF64-E480919AEAFD}"/>
    <cellStyle name="Moneda [0] 2 5 7" xfId="11541" xr:uid="{0C9DB7E1-E05A-4574-BA8F-8B4A604A9F2E}"/>
    <cellStyle name="Moneda [0] 2 6" xfId="985" xr:uid="{7110DF0C-8D06-437A-85FD-5A411196AAA5}"/>
    <cellStyle name="Moneda [0] 2 6 2" xfId="2153" xr:uid="{BC09E598-7E79-4607-92DF-AC7F69865C57}"/>
    <cellStyle name="Moneda [0] 2 6 2 2" xfId="4489" xr:uid="{D2766E0D-6983-4374-B58F-83657694EC82}"/>
    <cellStyle name="Moneda [0] 2 6 2 3" xfId="6916" xr:uid="{18BB06AB-7700-45D6-A872-2ED47FA66F0C}"/>
    <cellStyle name="Moneda [0] 2 6 2 4" xfId="10195" xr:uid="{F59A4A81-6AA8-4269-8B51-150D1EC34671}"/>
    <cellStyle name="Moneda [0] 2 6 3" xfId="3321" xr:uid="{AC9422A5-452E-4B4E-B6B7-96F04ED7E935}"/>
    <cellStyle name="Moneda [0] 2 6 4" xfId="5748" xr:uid="{F5915953-C98E-433E-B05B-C4D6E8857182}"/>
    <cellStyle name="Moneda [0] 2 6 5" xfId="9027" xr:uid="{7F956850-424F-4456-AD44-EF16B6854167}"/>
    <cellStyle name="Moneda [0] 2 6 6" xfId="11927" xr:uid="{C429638C-F244-4A4E-BA38-7D3FBB12F3AD}"/>
    <cellStyle name="Moneda [0] 2 7" xfId="1564" xr:uid="{D2832C68-60AF-4225-A3B9-4B6A5A1FFDBC}"/>
    <cellStyle name="Moneda [0] 2 7 2" xfId="3900" xr:uid="{6526AB99-6189-4A37-A9A3-93CF340C55AB}"/>
    <cellStyle name="Moneda [0] 2 7 3" xfId="6327" xr:uid="{E5D97F9B-7CA1-4A2F-A04E-721FAF980EA4}"/>
    <cellStyle name="Moneda [0] 2 7 4" xfId="9606" xr:uid="{1A9EA250-1DD7-4CFC-8E02-912E1C7CDE4E}"/>
    <cellStyle name="Moneda [0] 2 7 5" xfId="12314" xr:uid="{8AA22567-4894-4B2C-9C67-F069F2D0FF0C}"/>
    <cellStyle name="Moneda [0] 2 8" xfId="2732" xr:uid="{5FC0EFF8-1A79-4C6D-BAC5-74B3DA263FE3}"/>
    <cellStyle name="Moneda [0] 2 8 2" xfId="11172" xr:uid="{614A26CE-94D0-46DC-8FD6-B7D2909C1F9E}"/>
    <cellStyle name="Moneda [0] 2 9" xfId="5143" xr:uid="{5AC51E36-480E-449B-9D7D-A30A60954B50}"/>
    <cellStyle name="Moneda [0] 3" xfId="328" xr:uid="{258AB97F-F093-418D-8F86-C2B07C2C757B}"/>
    <cellStyle name="Moneda [0] 3 2" xfId="536" xr:uid="{AD48461F-AB4B-4451-A3A3-CF8C787BA017}"/>
    <cellStyle name="Moneda [0] 3 2 2" xfId="885" xr:uid="{305467CD-89DB-4868-A23C-18F5EAB6A235}"/>
    <cellStyle name="Moneda [0] 3 2 2 2" xfId="1467" xr:uid="{C057FC58-EB16-4709-8FAA-19B3439468D3}"/>
    <cellStyle name="Moneda [0] 3 2 2 2 2" xfId="2635" xr:uid="{A13E130B-4714-46C1-A76C-4131A1385EDB}"/>
    <cellStyle name="Moneda [0] 3 2 2 2 2 2" xfId="4971" xr:uid="{87E001E4-1CCA-4B60-A0F0-6D190022D62F}"/>
    <cellStyle name="Moneda [0] 3 2 2 2 2 3" xfId="7398" xr:uid="{9BF44132-C757-4130-8083-3761381EB89B}"/>
    <cellStyle name="Moneda [0] 3 2 2 2 2 4" xfId="10677" xr:uid="{43817929-158D-4589-9D48-7D23907861A8}"/>
    <cellStyle name="Moneda [0] 3 2 2 2 3" xfId="3803" xr:uid="{93D4CE37-9272-4046-B60F-D61A3528DFAE}"/>
    <cellStyle name="Moneda [0] 3 2 2 2 4" xfId="6230" xr:uid="{01480501-52BB-4373-AE7D-4FA351ABCBD3}"/>
    <cellStyle name="Moneda [0] 3 2 2 2 5" xfId="9509" xr:uid="{0207828B-D8BB-4667-AB1F-59E2C1FC01A1}"/>
    <cellStyle name="Moneda [0] 3 2 2 3" xfId="2053" xr:uid="{E11736FC-99B6-4FBF-A73D-29FF00297603}"/>
    <cellStyle name="Moneda [0] 3 2 2 3 2" xfId="4389" xr:uid="{8C0C9CA6-FBC0-46A2-A583-B15AE21A2860}"/>
    <cellStyle name="Moneda [0] 3 2 2 3 3" xfId="6816" xr:uid="{95A2247D-6DAF-45FF-8FAC-8F3DD1903EB5}"/>
    <cellStyle name="Moneda [0] 3 2 2 3 4" xfId="10095" xr:uid="{6F915BA2-CF90-41EA-B5A4-B9E6952E8ACF}"/>
    <cellStyle name="Moneda [0] 3 2 2 4" xfId="3221" xr:uid="{139FF231-AF1A-4757-90CF-455A0D2A6155}"/>
    <cellStyle name="Moneda [0] 3 2 2 5" xfId="5648" xr:uid="{0AF380C4-698E-4EE2-9BDF-44CD044B9D0F}"/>
    <cellStyle name="Moneda [0] 3 2 2 6" xfId="8927" xr:uid="{A1FCBAB9-07D9-4CFE-804E-B2D8F574C14C}"/>
    <cellStyle name="Moneda [0] 3 2 2 7" xfId="11761" xr:uid="{6C8C39D0-53E8-45AB-A1F7-FCC677174635}"/>
    <cellStyle name="Moneda [0] 3 2 3" xfId="1180" xr:uid="{E4E108A9-2E01-4006-9D83-04C196319540}"/>
    <cellStyle name="Moneda [0] 3 2 3 2" xfId="2348" xr:uid="{81BD7BF0-1530-4A66-BE06-41B7114121D1}"/>
    <cellStyle name="Moneda [0] 3 2 3 2 2" xfId="4684" xr:uid="{648F052A-B479-49A9-8351-76CEBC0DB6D8}"/>
    <cellStyle name="Moneda [0] 3 2 3 2 3" xfId="7111" xr:uid="{5AC25C32-0225-470B-9115-9FEF77F45AC6}"/>
    <cellStyle name="Moneda [0] 3 2 3 2 4" xfId="10390" xr:uid="{3CC7A43C-D1BB-4CC1-AB77-87D8BE9990C7}"/>
    <cellStyle name="Moneda [0] 3 2 3 3" xfId="3516" xr:uid="{8D713ECE-5137-436C-B07C-59E708A52686}"/>
    <cellStyle name="Moneda [0] 3 2 3 4" xfId="5943" xr:uid="{463E6EDF-CE44-492B-AF51-183DBC49FE06}"/>
    <cellStyle name="Moneda [0] 3 2 3 5" xfId="9222" xr:uid="{4A7A402D-6A52-43C2-9747-CF4E5ABBBA90}"/>
    <cellStyle name="Moneda [0] 3 2 3 6" xfId="12147" xr:uid="{8F8E7582-8A64-404D-ACE1-CDE2CC964FAC}"/>
    <cellStyle name="Moneda [0] 3 2 4" xfId="1759" xr:uid="{49A8CE09-A595-4047-B5E3-6ACCA44C5713}"/>
    <cellStyle name="Moneda [0] 3 2 4 2" xfId="4095" xr:uid="{35E03E14-2DC6-4578-A553-2E79A0600D27}"/>
    <cellStyle name="Moneda [0] 3 2 4 3" xfId="6522" xr:uid="{AB72BCBE-5F80-4A2A-B678-326719F68D84}"/>
    <cellStyle name="Moneda [0] 3 2 4 4" xfId="9801" xr:uid="{A0BF807B-E7DD-4079-8198-80A82AA28E9B}"/>
    <cellStyle name="Moneda [0] 3 2 4 5" xfId="12534" xr:uid="{D9B44181-2FED-43E6-A980-A0E1ACD81FB2}"/>
    <cellStyle name="Moneda [0] 3 2 5" xfId="2927" xr:uid="{7395372F-324C-4568-8981-1E07F25BB32A}"/>
    <cellStyle name="Moneda [0] 3 2 5 2" xfId="11367" xr:uid="{EEED463E-7DF2-41FC-904B-6F52FFAB0AE7}"/>
    <cellStyle name="Moneda [0] 3 2 6" xfId="5344" xr:uid="{B05F33C7-AB68-4277-A572-FC4A97B29514}"/>
    <cellStyle name="Moneda [0] 3 2 7" xfId="8633" xr:uid="{50AEDB07-5571-4700-9A62-6E90CABBE1CC}"/>
    <cellStyle name="Moneda [0] 3 2 8" xfId="11044" xr:uid="{33B496EF-76AC-4257-A5FB-4A7C7D280914}"/>
    <cellStyle name="Moneda [0] 3 3" xfId="702" xr:uid="{ADF5F5A6-B525-481D-B346-D8A0583BD5A5}"/>
    <cellStyle name="Moneda [0] 3 3 2" xfId="1284" xr:uid="{42B81A55-A107-4255-9FA1-D3FFE440AFCF}"/>
    <cellStyle name="Moneda [0] 3 3 2 2" xfId="2452" xr:uid="{A45120DA-9689-436F-BD2C-ED33CBA1DE16}"/>
    <cellStyle name="Moneda [0] 3 3 2 2 2" xfId="4788" xr:uid="{72D60D6F-6CF6-4D52-B746-E6889AF7CDF0}"/>
    <cellStyle name="Moneda [0] 3 3 2 2 3" xfId="7215" xr:uid="{7CAE103C-4C80-4548-AA99-0B606E8D796C}"/>
    <cellStyle name="Moneda [0] 3 3 2 2 4" xfId="10494" xr:uid="{57F9AC18-9AE2-447E-8A55-68A26E4012C3}"/>
    <cellStyle name="Moneda [0] 3 3 2 3" xfId="3620" xr:uid="{B6B5039D-326D-41FA-9C9D-DD9157F2A1F7}"/>
    <cellStyle name="Moneda [0] 3 3 2 4" xfId="6047" xr:uid="{2145B53D-CF6E-45D4-989D-0B264AE6A092}"/>
    <cellStyle name="Moneda [0] 3 3 2 5" xfId="9326" xr:uid="{502524F3-C5D9-41FA-B7A8-1F31156736ED}"/>
    <cellStyle name="Moneda [0] 3 3 3" xfId="1870" xr:uid="{BAA9849C-7A15-4BA4-8C9A-F772ECFF48EF}"/>
    <cellStyle name="Moneda [0] 3 3 3 2" xfId="4206" xr:uid="{41243C11-EE8A-4550-82CE-AAEAA1FDDC73}"/>
    <cellStyle name="Moneda [0] 3 3 3 3" xfId="6633" xr:uid="{08C150F3-3BB0-49D5-9DD4-BD712FF41586}"/>
    <cellStyle name="Moneda [0] 3 3 3 4" xfId="9912" xr:uid="{E1DA78B7-C71F-4062-B6E7-0F50D349D4B2}"/>
    <cellStyle name="Moneda [0] 3 3 4" xfId="3038" xr:uid="{1D2CB3F0-145F-4980-AAAE-DDE07E7A28EF}"/>
    <cellStyle name="Moneda [0] 3 3 5" xfId="5465" xr:uid="{B1DCC1B1-AD57-4516-8CD8-B65391E09B6B}"/>
    <cellStyle name="Moneda [0] 3 3 6" xfId="8744" xr:uid="{416BCBA2-AF39-4125-B840-32E737FC8EB9}"/>
    <cellStyle name="Moneda [0] 3 3 7" xfId="11553" xr:uid="{41DF86CA-1A13-4DA4-981D-9F7649B3A42E}"/>
    <cellStyle name="Moneda [0] 3 4" xfId="997" xr:uid="{BCBFFA3B-DEEE-43D5-A8E2-6DA61806246C}"/>
    <cellStyle name="Moneda [0] 3 4 2" xfId="2165" xr:uid="{063B109E-5DB3-4B36-8F6A-EE9F0D467CC3}"/>
    <cellStyle name="Moneda [0] 3 4 2 2" xfId="4501" xr:uid="{44C2867D-44C3-468B-AE16-9FB63ED06EC3}"/>
    <cellStyle name="Moneda [0] 3 4 2 3" xfId="6928" xr:uid="{C75D06D6-2326-4A3C-AA0E-965ED3916333}"/>
    <cellStyle name="Moneda [0] 3 4 2 4" xfId="10207" xr:uid="{613CF2D7-FAD2-4445-BD59-57489D85A4C5}"/>
    <cellStyle name="Moneda [0] 3 4 3" xfId="3333" xr:uid="{E68A3DB5-AC80-43AE-A6FE-79AF712A30C6}"/>
    <cellStyle name="Moneda [0] 3 4 4" xfId="5760" xr:uid="{B9913F1B-8E0A-4504-B957-FCA250EA5F25}"/>
    <cellStyle name="Moneda [0] 3 4 5" xfId="9039" xr:uid="{014DD18C-A17D-4DB2-9B21-A181A1D498A9}"/>
    <cellStyle name="Moneda [0] 3 4 6" xfId="11939" xr:uid="{09AB0E1B-A5A6-4DE2-9197-FA704F349984}"/>
    <cellStyle name="Moneda [0] 3 5" xfId="1576" xr:uid="{3630AE7C-B099-4CA6-ACFA-5E56C407D9EC}"/>
    <cellStyle name="Moneda [0] 3 5 2" xfId="3912" xr:uid="{8B32365B-70BB-4391-847A-6C14537FF45F}"/>
    <cellStyle name="Moneda [0] 3 5 3" xfId="6339" xr:uid="{A4F7E60C-D628-49F2-820F-5212C4AC6286}"/>
    <cellStyle name="Moneda [0] 3 5 4" xfId="9618" xr:uid="{8E833649-5507-424C-B4F4-2C2977B2D077}"/>
    <cellStyle name="Moneda [0] 3 5 5" xfId="12326" xr:uid="{F77116BF-5BEC-446C-A43A-0B53F934B6A7}"/>
    <cellStyle name="Moneda [0] 3 6" xfId="2744" xr:uid="{CBC61253-9AB5-4531-B0B5-7DA51CAA6CA7}"/>
    <cellStyle name="Moneda [0] 3 6 2" xfId="11184" xr:uid="{3B08CEC6-F415-4BD3-A1E3-45CFFA680B34}"/>
    <cellStyle name="Moneda [0] 3 7" xfId="5155" xr:uid="{88E77E16-2653-4C24-A364-E70F60A15A57}"/>
    <cellStyle name="Moneda [0] 3 8" xfId="8450" xr:uid="{46FFBDE0-B36A-4523-B31F-5DF24A55E5E4}"/>
    <cellStyle name="Moneda [0] 3 9" xfId="10836" xr:uid="{62495596-47A9-4C0B-87E6-138EFB9FEE0D}"/>
    <cellStyle name="Moneda [0] 4" xfId="283" xr:uid="{B011D714-DBAE-4EA6-8A03-66F94ACD5E3E}"/>
    <cellStyle name="Moneda [0] 4 2" xfId="681" xr:uid="{9C9FBDA3-EC8A-4797-AD32-BB7EC66C2EF4}"/>
    <cellStyle name="Moneda [0] 4 2 2" xfId="1264" xr:uid="{B520ACA4-1303-4453-A050-E1E10A019876}"/>
    <cellStyle name="Moneda [0] 4 2 2 2" xfId="2432" xr:uid="{70BD8516-A706-478F-8433-F65E2D8CE1AE}"/>
    <cellStyle name="Moneda [0] 4 2 2 2 2" xfId="4768" xr:uid="{103B965E-343C-4BB2-8408-247214FEC813}"/>
    <cellStyle name="Moneda [0] 4 2 2 2 3" xfId="7195" xr:uid="{B9D49CE1-87D6-47F5-90FB-D2028567103A}"/>
    <cellStyle name="Moneda [0] 4 2 2 2 4" xfId="10474" xr:uid="{B86EDACD-F61E-4A84-A06F-053AF1720335}"/>
    <cellStyle name="Moneda [0] 4 2 2 3" xfId="3600" xr:uid="{33FBC589-E600-415E-B35F-FD33E73B8E7D}"/>
    <cellStyle name="Moneda [0] 4 2 2 4" xfId="6027" xr:uid="{1EBAAE4D-C30E-4DB7-B83F-E52D62A92D84}"/>
    <cellStyle name="Moneda [0] 4 2 2 5" xfId="9306" xr:uid="{CE45A187-88F0-4984-B73E-8E6E7190EBEB}"/>
    <cellStyle name="Moneda [0] 4 2 3" xfId="1849" xr:uid="{C9BAA6F4-F72A-4CDE-A1B0-A4516546FFAF}"/>
    <cellStyle name="Moneda [0] 4 2 3 2" xfId="4185" xr:uid="{03F9CF9D-2F4B-47FB-A482-AA0062E60365}"/>
    <cellStyle name="Moneda [0] 4 2 3 3" xfId="6612" xr:uid="{B1AB4707-FBD4-4BA0-A268-877B3C8449A9}"/>
    <cellStyle name="Moneda [0] 4 2 3 4" xfId="9891" xr:uid="{B3157DEE-8711-49E7-AE29-15CC4D12D991}"/>
    <cellStyle name="Moneda [0] 4 2 4" xfId="3017" xr:uid="{086DAA76-2021-4015-80AB-175D0EE62119}"/>
    <cellStyle name="Moneda [0] 4 2 5" xfId="5444" xr:uid="{9A44C4F0-2FC2-4E3D-AF47-19F7BF2D2575}"/>
    <cellStyle name="Moneda [0] 4 2 6" xfId="8723" xr:uid="{9878B4A3-7531-4B3B-A39F-0F39A2BE55BC}"/>
    <cellStyle name="Moneda [0] 4 2 7" xfId="11511" xr:uid="{10282F6E-FAA6-499D-B4DD-CDC669430572}"/>
    <cellStyle name="Moneda [0] 4 3" xfId="977" xr:uid="{3035B199-1293-4722-BD00-0BD45C3F397C}"/>
    <cellStyle name="Moneda [0] 4 3 2" xfId="2145" xr:uid="{419DCE66-E49C-46A5-8F9B-E7BEEEB7F962}"/>
    <cellStyle name="Moneda [0] 4 3 2 2" xfId="4481" xr:uid="{99D8C677-1E67-4985-B013-6C7D5595B70A}"/>
    <cellStyle name="Moneda [0] 4 3 2 3" xfId="6908" xr:uid="{CE66BE11-FBD9-4850-B3A3-15133DF89D01}"/>
    <cellStyle name="Moneda [0] 4 3 2 4" xfId="10187" xr:uid="{C1FDCC25-9761-4109-91E4-7D80F83A0145}"/>
    <cellStyle name="Moneda [0] 4 3 3" xfId="3313" xr:uid="{0C6D5A4B-C841-4BF2-8AB2-BAC59B77C8D6}"/>
    <cellStyle name="Moneda [0] 4 3 4" xfId="5740" xr:uid="{F0E635E8-ACB7-421C-B6BE-D3B5D168ECF0}"/>
    <cellStyle name="Moneda [0] 4 3 5" xfId="9019" xr:uid="{F3030415-3525-4B33-9A8A-0F438B215330}"/>
    <cellStyle name="Moneda [0] 4 3 6" xfId="11897" xr:uid="{35688F5B-6428-47DA-97C0-3A9E22E93D94}"/>
    <cellStyle name="Moneda [0] 4 4" xfId="1556" xr:uid="{4D807B13-CFBE-493C-B862-BF6A282445E0}"/>
    <cellStyle name="Moneda [0] 4 4 2" xfId="3892" xr:uid="{7A02440E-14A4-445E-84AD-C6FE52D070FC}"/>
    <cellStyle name="Moneda [0] 4 4 3" xfId="6319" xr:uid="{3AD3FD6D-3155-4142-AAED-132CF8E0B686}"/>
    <cellStyle name="Moneda [0] 4 4 4" xfId="9598" xr:uid="{C05B1C14-B4A1-4D8C-B703-728FACB96F7A}"/>
    <cellStyle name="Moneda [0] 4 4 5" xfId="12284" xr:uid="{AE970233-2689-402C-AE0F-FC47B792E017}"/>
    <cellStyle name="Moneda [0] 4 5" xfId="2724" xr:uid="{189AC11F-DEC7-4DAA-B7E2-4D663EBFD68B}"/>
    <cellStyle name="Moneda [0] 4 5 2" xfId="11164" xr:uid="{2D099644-D9E5-4075-8A3B-680E7ECF3F42}"/>
    <cellStyle name="Moneda [0] 4 6" xfId="5128" xr:uid="{52DB26F2-5880-4BF4-94B2-431CF11B0D85}"/>
    <cellStyle name="Moneda [0] 4 7" xfId="8430" xr:uid="{C51E1672-B8A8-41BF-AEDF-9D36D792720B}"/>
    <cellStyle name="Moneda [0] 4 8" xfId="10794" xr:uid="{824B0F67-C882-45C9-A2EE-96130F752AF9}"/>
    <cellStyle name="Moneda [0] 5" xfId="493" xr:uid="{0FA22063-C1C5-40E1-88F1-CE424CF24D83}"/>
    <cellStyle name="Moneda [0] 5 2" xfId="864" xr:uid="{ADAB9113-4630-427E-9784-EA0B7A98D1E8}"/>
    <cellStyle name="Moneda [0] 5 2 2" xfId="1446" xr:uid="{A8E95B49-F705-4833-A9B6-E852F4B59DCA}"/>
    <cellStyle name="Moneda [0] 5 2 2 2" xfId="2614" xr:uid="{DE5202DA-FE20-45FF-A218-8738F4C17B2B}"/>
    <cellStyle name="Moneda [0] 5 2 2 2 2" xfId="4950" xr:uid="{3F5AF0AB-BE9D-40C4-BDF4-78B7CC1DD76E}"/>
    <cellStyle name="Moneda [0] 5 2 2 2 3" xfId="7377" xr:uid="{B7F6BBEE-A480-44D2-8E63-E182ADA596F4}"/>
    <cellStyle name="Moneda [0] 5 2 2 2 4" xfId="10656" xr:uid="{02AEDF85-4606-4AF4-A4DB-945E0C2A792B}"/>
    <cellStyle name="Moneda [0] 5 2 2 3" xfId="3782" xr:uid="{997797AB-66FE-49F0-9E9B-A6B89E0AB8EF}"/>
    <cellStyle name="Moneda [0] 5 2 2 4" xfId="6209" xr:uid="{1707C166-FF6F-4EDE-9D78-C31D946BC278}"/>
    <cellStyle name="Moneda [0] 5 2 2 5" xfId="9488" xr:uid="{C558EA42-F6DB-45F4-A00F-80792C8FE094}"/>
    <cellStyle name="Moneda [0] 5 2 3" xfId="2032" xr:uid="{046C2E2B-E3B0-49E5-A874-B45504CB4B27}"/>
    <cellStyle name="Moneda [0] 5 2 3 2" xfId="4368" xr:uid="{E3E2DB92-663F-4A75-B0D7-276C74EDFE96}"/>
    <cellStyle name="Moneda [0] 5 2 3 3" xfId="6795" xr:uid="{045DEA3A-55BE-4047-9738-FBB37371AD23}"/>
    <cellStyle name="Moneda [0] 5 2 3 4" xfId="10074" xr:uid="{0354B832-2910-4262-AD0D-A0DBE9A3E197}"/>
    <cellStyle name="Moneda [0] 5 2 4" xfId="3200" xr:uid="{7D16C9A3-2BB5-4E6A-BA48-5292306A5C5E}"/>
    <cellStyle name="Moneda [0] 5 2 5" xfId="5627" xr:uid="{0E8639A6-082E-4EB1-B045-23E3E74E00C1}"/>
    <cellStyle name="Moneda [0] 5 2 6" xfId="8906" xr:uid="{70B4BE3D-CC46-493C-96F8-2817B4EED20A}"/>
    <cellStyle name="Moneda [0] 5 2 7" xfId="11718" xr:uid="{72353679-FFA3-4654-B6FB-7E6A1DAE6317}"/>
    <cellStyle name="Moneda [0] 5 3" xfId="1159" xr:uid="{8089A720-8A13-4741-AB5D-A50ABB46BCDB}"/>
    <cellStyle name="Moneda [0] 5 3 2" xfId="2327" xr:uid="{7436D3DA-B6CA-4884-B44A-9A2261FE893C}"/>
    <cellStyle name="Moneda [0] 5 3 2 2" xfId="4663" xr:uid="{F4B34B32-E468-4246-A80C-01E8DD587EE4}"/>
    <cellStyle name="Moneda [0] 5 3 2 3" xfId="7090" xr:uid="{F10267C1-9881-458F-94DA-7375B70602AF}"/>
    <cellStyle name="Moneda [0] 5 3 2 4" xfId="10369" xr:uid="{82557068-1839-464B-AA1C-B27B650B0304}"/>
    <cellStyle name="Moneda [0] 5 3 3" xfId="3495" xr:uid="{A0AAF90D-ACA8-4107-970D-FD242D9B2F52}"/>
    <cellStyle name="Moneda [0] 5 3 4" xfId="5922" xr:uid="{99358C68-A8DB-43D4-83FF-BD355C01AB11}"/>
    <cellStyle name="Moneda [0] 5 3 5" xfId="9201" xr:uid="{FE14EB57-3808-4224-805C-F15D9A4E57E1}"/>
    <cellStyle name="Moneda [0] 5 3 6" xfId="12104" xr:uid="{1C2A1800-5C94-435C-923A-9B45B9977ABC}"/>
    <cellStyle name="Moneda [0] 5 4" xfId="1738" xr:uid="{2BF17F29-7541-4FD5-B8BD-599FF8D437F5}"/>
    <cellStyle name="Moneda [0] 5 4 2" xfId="4074" xr:uid="{A4EB3613-8FE6-4E5D-9051-5958C255A52F}"/>
    <cellStyle name="Moneda [0] 5 4 3" xfId="6501" xr:uid="{49B32679-C16A-4189-8F66-2BBE199CC80D}"/>
    <cellStyle name="Moneda [0] 5 4 4" xfId="9780" xr:uid="{DD046343-56B2-4CCB-AD1F-2DFEFB9EA838}"/>
    <cellStyle name="Moneda [0] 5 4 5" xfId="12491" xr:uid="{81C987E2-0D2E-4817-8E65-22B278BA926B}"/>
    <cellStyle name="Moneda [0] 5 5" xfId="2906" xr:uid="{95016F8B-B9AC-43EB-82E9-D76CC3830D9B}"/>
    <cellStyle name="Moneda [0] 5 5 2" xfId="11346" xr:uid="{71F30CA9-C3E0-449C-BA1C-CB0CC92E6F90}"/>
    <cellStyle name="Moneda [0] 5 6" xfId="5317" xr:uid="{DB21740D-E341-46E6-831D-CF6101A00686}"/>
    <cellStyle name="Moneda [0] 5 7" xfId="8612" xr:uid="{0ED330CB-3D64-4CA6-9F3C-253DA5A42F90}"/>
    <cellStyle name="Moneda [0] 5 8" xfId="11001" xr:uid="{C3C0B815-9204-460A-BB28-80EE48D3958A}"/>
    <cellStyle name="Moneda [0] 6" xfId="604" xr:uid="{53AF4BAA-1EA6-43CA-81FF-627A25D93C2A}"/>
    <cellStyle name="Moneda [0] 6 2" xfId="931" xr:uid="{698C4A07-0FDF-410C-88D0-A5BEEEC3EDE9}"/>
    <cellStyle name="Moneda [0] 6 2 2" xfId="1512" xr:uid="{B5426D7C-D78E-49AA-89D5-9EB6CF7BA457}"/>
    <cellStyle name="Moneda [0] 6 2 2 2" xfId="2680" xr:uid="{7100B897-B8C7-4554-A565-E5DBB822AD8D}"/>
    <cellStyle name="Moneda [0] 6 2 2 2 2" xfId="5016" xr:uid="{9F73B3F9-0038-4327-88E8-32BF9702BE9A}"/>
    <cellStyle name="Moneda [0] 6 2 2 2 3" xfId="7443" xr:uid="{7E7E3066-7463-4BBF-B5FC-C1AD186855F2}"/>
    <cellStyle name="Moneda [0] 6 2 2 2 4" xfId="10722" xr:uid="{F8635A3B-9D0B-49D8-B968-F86B54CF90C1}"/>
    <cellStyle name="Moneda [0] 6 2 2 3" xfId="3848" xr:uid="{40EB8EA7-3330-4447-A8CB-FB5E9211FC3C}"/>
    <cellStyle name="Moneda [0] 6 2 2 4" xfId="6275" xr:uid="{E81F5C7C-08A4-4888-8BC0-7E616F650477}"/>
    <cellStyle name="Moneda [0] 6 2 2 5" xfId="9554" xr:uid="{F28505A5-BC46-483F-8ACC-BA9B0110E947}"/>
    <cellStyle name="Moneda [0] 6 2 3" xfId="2099" xr:uid="{DE1F3B80-417E-45DE-9998-76447B9CB55C}"/>
    <cellStyle name="Moneda [0] 6 2 3 2" xfId="4435" xr:uid="{87D6F879-5045-4B08-8125-1728FF465480}"/>
    <cellStyle name="Moneda [0] 6 2 3 3" xfId="6862" xr:uid="{E09FF8D5-5CE3-4F1F-A210-0F9FAF3BA025}"/>
    <cellStyle name="Moneda [0] 6 2 3 4" xfId="10141" xr:uid="{6614A802-E933-4635-AA04-BAFB84B9D33D}"/>
    <cellStyle name="Moneda [0] 6 2 4" xfId="3267" xr:uid="{710C5D6F-1D63-4B65-B215-4B7DA688029A}"/>
    <cellStyle name="Moneda [0] 6 2 5" xfId="5694" xr:uid="{4804B82C-AB93-4B79-B076-B61DAE3543DC}"/>
    <cellStyle name="Moneda [0] 6 2 6" xfId="8973" xr:uid="{DE471C11-9DE8-4775-AB14-155BC17F4C88}"/>
    <cellStyle name="Moneda [0] 6 2 7" xfId="11828" xr:uid="{170663FC-3988-4476-A6CC-D9DEF64EA824}"/>
    <cellStyle name="Moneda [0] 6 3" xfId="1225" xr:uid="{A0245A39-8A48-4C82-A935-88D783BD0F9D}"/>
    <cellStyle name="Moneda [0] 6 3 2" xfId="2393" xr:uid="{9400BADD-9434-4FC7-A763-CB433B02DA23}"/>
    <cellStyle name="Moneda [0] 6 3 2 2" xfId="4729" xr:uid="{910BD258-B61C-4E0B-BD80-4B0AC0F710DF}"/>
    <cellStyle name="Moneda [0] 6 3 2 3" xfId="7156" xr:uid="{5E50C26E-AB5A-4595-B5D4-5D908B0C02B2}"/>
    <cellStyle name="Moneda [0] 6 3 2 4" xfId="10435" xr:uid="{8A77DD38-4E1B-4935-ABE6-647DED92542D}"/>
    <cellStyle name="Moneda [0] 6 3 3" xfId="3561" xr:uid="{BA243A20-EE82-45BF-8A74-15CC225C30CE}"/>
    <cellStyle name="Moneda [0] 6 3 4" xfId="5988" xr:uid="{64F23AD0-73B4-4A27-AF24-263D1AD7877E}"/>
    <cellStyle name="Moneda [0] 6 3 5" xfId="9267" xr:uid="{17051807-1F99-4CC9-8A0A-C609B6B1AF5F}"/>
    <cellStyle name="Moneda [0] 6 3 6" xfId="12214" xr:uid="{D23AD3D6-7FDB-4A5E-99DD-236F9147CEF9}"/>
    <cellStyle name="Moneda [0] 6 4" xfId="1804" xr:uid="{F2F09AF4-D9F7-4217-85F5-B23DE69D4F0E}"/>
    <cellStyle name="Moneda [0] 6 4 2" xfId="4140" xr:uid="{FD2ABC50-0FA0-4C5C-A74F-10800DFE1464}"/>
    <cellStyle name="Moneda [0] 6 4 3" xfId="6567" xr:uid="{76EB8AE3-0822-4AEA-BBAF-410D401646A3}"/>
    <cellStyle name="Moneda [0] 6 4 4" xfId="9846" xr:uid="{BA8B975E-FA3D-4507-976D-F06170B3EFAB}"/>
    <cellStyle name="Moneda [0] 6 4 5" xfId="12601" xr:uid="{6A50B1A7-152D-4E05-82C7-EACF863962A6}"/>
    <cellStyle name="Moneda [0] 6 5" xfId="2972" xr:uid="{A59ABD2D-219F-4CA5-B9F9-A72AC7DB3565}"/>
    <cellStyle name="Moneda [0] 6 5 2" xfId="11412" xr:uid="{2792CCF2-A1D7-487F-9288-50EFFC8AF363}"/>
    <cellStyle name="Moneda [0] 6 6" xfId="5392" xr:uid="{01D74494-A7B9-4DA6-BE93-A8968CA7DB41}"/>
    <cellStyle name="Moneda [0] 6 7" xfId="8678" xr:uid="{E515FD51-0307-44FD-A5A8-50CAFCE7177E}"/>
    <cellStyle name="Moneda [0] 6 8" xfId="11111" xr:uid="{33CB69B2-3CB8-4BA3-B349-674E455088FC}"/>
    <cellStyle name="Moneda [0] 7" xfId="10785" xr:uid="{C7E41565-0AC3-4D99-B9D0-7DD1DC487E35}"/>
    <cellStyle name="Moneda 10" xfId="288" xr:uid="{76E8BB73-8EF3-43D6-A2B1-FC0B008B3AF8}"/>
    <cellStyle name="Moneda 10 2" xfId="89" xr:uid="{9B1EEE47-6C89-448B-A7AE-7A55541174A7}"/>
    <cellStyle name="Moneda 10 3" xfId="496" xr:uid="{0CF2F00B-84B4-461D-9C3B-2EE6C0C81B53}"/>
    <cellStyle name="Moneda 10 3 2" xfId="11721" xr:uid="{370AE118-A5B6-4E16-9423-F7BD08095B3D}"/>
    <cellStyle name="Moneda 10 3 3" xfId="12107" xr:uid="{8128E8BA-C3AC-410A-B381-9792216126BF}"/>
    <cellStyle name="Moneda 10 3 4" xfId="12494" xr:uid="{E427E1D4-0D1E-4578-847C-39722CAAD958}"/>
    <cellStyle name="Moneda 10 3 5" xfId="11004" xr:uid="{FBEC18BE-18FD-4BB7-83CF-05D3CAE88434}"/>
    <cellStyle name="Moneda 10 4" xfId="582" xr:uid="{25C5385D-3DF2-492B-8D27-969B2ACC8A93}"/>
    <cellStyle name="Moneda 10 4 2" xfId="11806" xr:uid="{3401B311-E136-41A7-9AA6-CA230E3EA2FD}"/>
    <cellStyle name="Moneda 10 4 3" xfId="12192" xr:uid="{466BF30C-4F44-4491-B773-60ED53DEDA75}"/>
    <cellStyle name="Moneda 10 4 4" xfId="12579" xr:uid="{9A51F913-8735-49AF-870E-E3A754CC167B}"/>
    <cellStyle name="Moneda 10 4 5" xfId="11089" xr:uid="{57A13CCD-FC68-4D37-83C8-57CFF8C2B978}"/>
    <cellStyle name="Moneda 10 5" xfId="643" xr:uid="{367055DF-4AC7-4238-A907-B68B6E868D7F}"/>
    <cellStyle name="Moneda 10 5 2" xfId="11861" xr:uid="{37D94F4E-0FEC-4781-B4CF-F4FAC8222C13}"/>
    <cellStyle name="Moneda 10 5 3" xfId="12247" xr:uid="{3775357E-BBD4-4593-AD4C-68B389759AE7}"/>
    <cellStyle name="Moneda 10 5 4" xfId="12634" xr:uid="{A66D2CD8-1C77-4B6D-A265-CC60030E3910}"/>
    <cellStyle name="Moneda 10 5 5" xfId="11144" xr:uid="{33A77FB4-CEEB-4B58-A113-02314CFE4CE7}"/>
    <cellStyle name="Moneda 10 6" xfId="11514" xr:uid="{E8D6082E-FF54-4793-BA89-465C0A179CBE}"/>
    <cellStyle name="Moneda 10 7" xfId="11900" xr:uid="{DACD380C-B12A-4BEF-AD26-1FADB92676E5}"/>
    <cellStyle name="Moneda 10 8" xfId="12287" xr:uid="{450F5885-5DC3-4777-90D2-ECD588050C58}"/>
    <cellStyle name="Moneda 10 9" xfId="10797" xr:uid="{5ED392DE-8195-4646-A376-F031F252191A}"/>
    <cellStyle name="Moneda 100" xfId="482" xr:uid="{9CC4B1D4-2D9D-4435-84EB-30B8537BBDC0}"/>
    <cellStyle name="Moneda 100 2" xfId="856" xr:uid="{3AA7CA39-2674-42AF-80CB-A252BC86DDBC}"/>
    <cellStyle name="Moneda 100 2 2" xfId="1438" xr:uid="{D3ADCA67-356C-464A-A02B-815FB0D12D5D}"/>
    <cellStyle name="Moneda 100 2 2 2" xfId="2606" xr:uid="{AC152EE2-C45F-4DDE-A2F3-0F399F912089}"/>
    <cellStyle name="Moneda 100 2 2 2 2" xfId="4942" xr:uid="{4DC57D8E-A5BD-4F79-89A5-890EE1444200}"/>
    <cellStyle name="Moneda 100 2 2 2 3" xfId="7369" xr:uid="{0FBE5A7F-05DC-4AAF-A886-C6A03D75C80A}"/>
    <cellStyle name="Moneda 100 2 2 2 4" xfId="10648" xr:uid="{DD867C27-F2BD-46ED-98B5-CB6BB07ECDCE}"/>
    <cellStyle name="Moneda 100 2 2 3" xfId="3774" xr:uid="{291C3C51-F7EF-4EA9-9AC6-2C39FC51E82C}"/>
    <cellStyle name="Moneda 100 2 2 4" xfId="6201" xr:uid="{A56A3396-6C8F-404A-AC62-C511BB20DFA8}"/>
    <cellStyle name="Moneda 100 2 2 5" xfId="9480" xr:uid="{47F54B68-D3A4-4986-BD78-8EEF3BB47D14}"/>
    <cellStyle name="Moneda 100 2 3" xfId="2024" xr:uid="{6C74576A-243B-45BB-B77B-02B70F7E8729}"/>
    <cellStyle name="Moneda 100 2 3 2" xfId="4360" xr:uid="{6E754F1B-1D42-43F8-924D-231CAE28661E}"/>
    <cellStyle name="Moneda 100 2 3 3" xfId="6787" xr:uid="{F1909886-EC67-4912-A8A3-F07A51C5E9E7}"/>
    <cellStyle name="Moneda 100 2 3 4" xfId="10066" xr:uid="{01618998-64F8-4D8E-ABED-4842806E09E8}"/>
    <cellStyle name="Moneda 100 2 4" xfId="3192" xr:uid="{E9979EA2-19D7-4C35-B817-03541B93CAD9}"/>
    <cellStyle name="Moneda 100 2 5" xfId="5619" xr:uid="{26BDCCD4-6F01-4323-BFEC-3E70AEA632E0}"/>
    <cellStyle name="Moneda 100 2 6" xfId="8898" xr:uid="{911679FE-6FBA-4856-BB07-A9A84A678504}"/>
    <cellStyle name="Moneda 100 2 7" xfId="11707" xr:uid="{58A1144A-F665-44A8-BDAA-3E4CE3BA67B1}"/>
    <cellStyle name="Moneda 100 3" xfId="1151" xr:uid="{9561E003-32D8-4637-891E-F121E44139D8}"/>
    <cellStyle name="Moneda 100 3 2" xfId="2319" xr:uid="{54C82757-DB75-40E4-B29C-7B6BABB14F75}"/>
    <cellStyle name="Moneda 100 3 2 2" xfId="4655" xr:uid="{35DE8FE6-520E-47FD-AC15-7A4BDDF7F0B2}"/>
    <cellStyle name="Moneda 100 3 2 3" xfId="7082" xr:uid="{5AC7501C-5ECA-4CFC-91DA-E84CD71742B6}"/>
    <cellStyle name="Moneda 100 3 2 4" xfId="10361" xr:uid="{828D55FD-8AB1-4723-8CA3-E1C302204CF4}"/>
    <cellStyle name="Moneda 100 3 3" xfId="3487" xr:uid="{52F441D8-8013-4EB2-AB44-9197FBF1AEA6}"/>
    <cellStyle name="Moneda 100 3 4" xfId="5914" xr:uid="{5212351A-C226-4DC5-9C57-08499A2D4543}"/>
    <cellStyle name="Moneda 100 3 5" xfId="9193" xr:uid="{900D7B18-7ED3-449D-8B93-97C87CCFAAAD}"/>
    <cellStyle name="Moneda 100 3 6" xfId="12093" xr:uid="{D265D53F-A119-4F56-92DA-517B6309141D}"/>
    <cellStyle name="Moneda 100 4" xfId="1730" xr:uid="{1641A46C-77E7-40AA-BDCC-649294E58BA3}"/>
    <cellStyle name="Moneda 100 4 2" xfId="4066" xr:uid="{DF93CC1D-0C19-4802-8410-0DC3E073804A}"/>
    <cellStyle name="Moneda 100 4 3" xfId="6493" xr:uid="{159230BC-7545-47BE-A2FA-060AAE172BC5}"/>
    <cellStyle name="Moneda 100 4 4" xfId="9772" xr:uid="{0E4D3368-9984-491B-9411-F9CC5BCE83EC}"/>
    <cellStyle name="Moneda 100 4 5" xfId="12480" xr:uid="{3D613B96-94B0-4C30-AA56-DE9B4D6AF893}"/>
    <cellStyle name="Moneda 100 5" xfId="2898" xr:uid="{80A1E975-1744-4E99-BA83-C92C3965E3F3}"/>
    <cellStyle name="Moneda 100 5 2" xfId="11338" xr:uid="{D0F63469-5C8E-42C3-A15E-79C698BD9875}"/>
    <cellStyle name="Moneda 100 6" xfId="5309" xr:uid="{8BC87FC0-2A26-41D3-8870-51F96FB2C8D2}"/>
    <cellStyle name="Moneda 100 7" xfId="8604" xr:uid="{D32FCAC9-64B1-48C9-B80D-33FBDD15ECA1}"/>
    <cellStyle name="Moneda 100 8" xfId="10990" xr:uid="{E7C07ECA-EBE8-4A67-A202-7A78722EEB9C}"/>
    <cellStyle name="Moneda 101" xfId="486" xr:uid="{70456C16-C88B-41D4-8699-0C461C24CFEE}"/>
    <cellStyle name="Moneda 101 2" xfId="859" xr:uid="{315850E3-3391-4868-BDEB-6B3D839D424E}"/>
    <cellStyle name="Moneda 101 2 2" xfId="1441" xr:uid="{60611521-2189-472E-B495-65DAC0368CC5}"/>
    <cellStyle name="Moneda 101 2 2 2" xfId="2609" xr:uid="{8E520672-F952-48E9-ADC1-60D91A93F8B9}"/>
    <cellStyle name="Moneda 101 2 2 2 2" xfId="4945" xr:uid="{84D29B30-F9F3-4F89-BCB2-4D0BA587F863}"/>
    <cellStyle name="Moneda 101 2 2 2 3" xfId="7372" xr:uid="{2C6D5333-5604-4522-BEEC-A7AE01D4EF29}"/>
    <cellStyle name="Moneda 101 2 2 2 4" xfId="10651" xr:uid="{4A081E08-292A-4655-B3BF-BF17F28DBFBA}"/>
    <cellStyle name="Moneda 101 2 2 3" xfId="3777" xr:uid="{B44D7542-F9D0-49C3-8287-468BEA79CD98}"/>
    <cellStyle name="Moneda 101 2 2 4" xfId="6204" xr:uid="{5BAAE512-BD57-4C98-ABA6-AABE87E3EC92}"/>
    <cellStyle name="Moneda 101 2 2 5" xfId="9483" xr:uid="{D328DE41-F462-451F-8D4B-906A6153D15D}"/>
    <cellStyle name="Moneda 101 2 3" xfId="2027" xr:uid="{526E8A34-9723-406E-B2DC-7C894BB06F0C}"/>
    <cellStyle name="Moneda 101 2 3 2" xfId="4363" xr:uid="{4787E3B1-5C60-4791-864C-1A22DDA00DD9}"/>
    <cellStyle name="Moneda 101 2 3 3" xfId="6790" xr:uid="{CED2C7CA-CCCF-4677-B4C8-7B85CDB7EC0B}"/>
    <cellStyle name="Moneda 101 2 3 4" xfId="10069" xr:uid="{4BA491A8-FC74-4226-80E6-BB85132BD187}"/>
    <cellStyle name="Moneda 101 2 4" xfId="3195" xr:uid="{32D0CD61-1CF7-49C1-A9E4-3148A12A7373}"/>
    <cellStyle name="Moneda 101 2 5" xfId="5622" xr:uid="{8CEB672D-7A2D-405D-8071-4B4EAA7E6521}"/>
    <cellStyle name="Moneda 101 2 6" xfId="8901" xr:uid="{0A1F0059-6225-496D-9163-6301CA16E654}"/>
    <cellStyle name="Moneda 101 2 7" xfId="11711" xr:uid="{F41B3020-62FE-400F-8BAF-C4045B128D0E}"/>
    <cellStyle name="Moneda 101 3" xfId="1154" xr:uid="{4E2E8023-DBFC-49F5-95C7-6CB6B05C9D0D}"/>
    <cellStyle name="Moneda 101 3 2" xfId="2322" xr:uid="{931F144B-1595-4CC8-AB58-17949E5B2F9E}"/>
    <cellStyle name="Moneda 101 3 2 2" xfId="4658" xr:uid="{45848A6B-DC1C-4827-A1EF-DDF458784D18}"/>
    <cellStyle name="Moneda 101 3 2 3" xfId="7085" xr:uid="{58B68C0C-0143-4614-A595-6B44B865B2B5}"/>
    <cellStyle name="Moneda 101 3 2 4" xfId="10364" xr:uid="{A0C58232-7347-4F00-A391-1528B23DF69E}"/>
    <cellStyle name="Moneda 101 3 3" xfId="3490" xr:uid="{9DFF0CE9-68C4-4880-8ECB-E5E5AB763495}"/>
    <cellStyle name="Moneda 101 3 4" xfId="5917" xr:uid="{B6766BF3-5FAE-405F-BD4F-BCE6D3DF2C1D}"/>
    <cellStyle name="Moneda 101 3 5" xfId="9196" xr:uid="{17E02E9F-B2F7-4C87-A3BC-133EBA609322}"/>
    <cellStyle name="Moneda 101 3 6" xfId="12097" xr:uid="{8E3DDBAC-6C75-4E04-AA3B-93410F5C1B06}"/>
    <cellStyle name="Moneda 101 4" xfId="1733" xr:uid="{3CC6033C-F430-4AD1-B037-8F03445BB9E3}"/>
    <cellStyle name="Moneda 101 4 2" xfId="4069" xr:uid="{97DA256E-2F9A-45C8-ACB5-78D21B1FCCF3}"/>
    <cellStyle name="Moneda 101 4 3" xfId="6496" xr:uid="{3752FBA5-CB27-4652-81ED-98AF825E9209}"/>
    <cellStyle name="Moneda 101 4 4" xfId="9775" xr:uid="{3463F221-CC30-45B3-9866-2D35CB65D79C}"/>
    <cellStyle name="Moneda 101 4 5" xfId="12484" xr:uid="{529A1BF5-BB18-4C88-A045-3EB1250C8AF2}"/>
    <cellStyle name="Moneda 101 5" xfId="2901" xr:uid="{60A6567B-97BA-43AA-A035-B7983BCA3746}"/>
    <cellStyle name="Moneda 101 5 2" xfId="11341" xr:uid="{2DE47002-2C77-449A-84C6-8B6A2A06738B}"/>
    <cellStyle name="Moneda 101 6" xfId="5312" xr:uid="{DDEE987B-68EF-4792-814C-70FB8C5950B3}"/>
    <cellStyle name="Moneda 101 7" xfId="8607" xr:uid="{81E71454-C30D-4E38-BF16-4848831B0F42}"/>
    <cellStyle name="Moneda 101 8" xfId="10994" xr:uid="{D053BC5D-5CC4-4E97-BAC1-1AB4FF947F35}"/>
    <cellStyle name="Moneda 102" xfId="503" xr:uid="{C6B68102-B48B-4BEC-9C88-26D8EAD57679}"/>
    <cellStyle name="Moneda 102 2" xfId="865" xr:uid="{4110997C-C859-490C-AF9F-AD47B2E25931}"/>
    <cellStyle name="Moneda 102 2 2" xfId="1447" xr:uid="{003A01F8-5E30-47A4-A88D-C9BE11AC23B9}"/>
    <cellStyle name="Moneda 102 2 2 2" xfId="2615" xr:uid="{9E3A0A20-A578-4A02-8156-4EF37FD7B018}"/>
    <cellStyle name="Moneda 102 2 2 2 2" xfId="4951" xr:uid="{A89ABFB8-1D03-4688-8B06-6910658CE4F7}"/>
    <cellStyle name="Moneda 102 2 2 2 3" xfId="7378" xr:uid="{BC03B7FF-74AC-4978-B0B1-88EE6490E862}"/>
    <cellStyle name="Moneda 102 2 2 2 4" xfId="10657" xr:uid="{E19627AE-CD65-4A19-9B31-A83DED9B9C93}"/>
    <cellStyle name="Moneda 102 2 2 3" xfId="3783" xr:uid="{3DF04D57-8C05-4837-8D3C-9181A5D3FCA5}"/>
    <cellStyle name="Moneda 102 2 2 4" xfId="6210" xr:uid="{72042FFF-8AD4-4211-82DC-16D1196986E3}"/>
    <cellStyle name="Moneda 102 2 2 5" xfId="9489" xr:uid="{9194501C-C34B-423B-BB80-08F30C05DE58}"/>
    <cellStyle name="Moneda 102 2 3" xfId="2033" xr:uid="{C3DAB026-F7C3-438A-9166-EC3F7D421F2C}"/>
    <cellStyle name="Moneda 102 2 3 2" xfId="4369" xr:uid="{F009985D-2A3B-4A86-9095-4B183434B9DD}"/>
    <cellStyle name="Moneda 102 2 3 3" xfId="6796" xr:uid="{6E4A403A-4EAA-41A6-A105-8613B10CD29D}"/>
    <cellStyle name="Moneda 102 2 3 4" xfId="10075" xr:uid="{417A98EE-9663-4DC0-A858-370BD8EF1CAD}"/>
    <cellStyle name="Moneda 102 2 4" xfId="3201" xr:uid="{DC439BDB-A05E-4EB1-97C8-7DE67AC38504}"/>
    <cellStyle name="Moneda 102 2 5" xfId="5628" xr:uid="{BDBDB283-9306-4C27-87CA-6B452AE30C2F}"/>
    <cellStyle name="Moneda 102 2 6" xfId="8907" xr:uid="{720E0830-14EE-4C4A-9A51-089D72D9662E}"/>
    <cellStyle name="Moneda 102 2 7" xfId="11728" xr:uid="{7591C128-EE53-4C15-9D65-6CF791132C70}"/>
    <cellStyle name="Moneda 102 3" xfId="1160" xr:uid="{6EC1F710-854E-4FF3-AB05-EF453C8E99F9}"/>
    <cellStyle name="Moneda 102 3 2" xfId="2328" xr:uid="{75A60DD5-A30C-48E9-A1CF-6961A85C8F2E}"/>
    <cellStyle name="Moneda 102 3 2 2" xfId="4664" xr:uid="{A9AD400D-777D-4FF1-88AB-0293DC4A103C}"/>
    <cellStyle name="Moneda 102 3 2 3" xfId="7091" xr:uid="{C120CE2A-5763-40A0-A5B9-C185FF37563F}"/>
    <cellStyle name="Moneda 102 3 2 4" xfId="10370" xr:uid="{28868373-ABCB-4F41-A8CA-D0C44018D50D}"/>
    <cellStyle name="Moneda 102 3 3" xfId="3496" xr:uid="{C87FEA30-416F-47D4-8A9C-974454D496AC}"/>
    <cellStyle name="Moneda 102 3 4" xfId="5923" xr:uid="{D06D0E1D-94F9-42E4-AF10-80AED117D5B4}"/>
    <cellStyle name="Moneda 102 3 5" xfId="9202" xr:uid="{B3FA797A-12F1-40F8-A689-E68BDF701DF0}"/>
    <cellStyle name="Moneda 102 3 6" xfId="12114" xr:uid="{CD3AC724-63EA-4B62-B8E6-63A475327192}"/>
    <cellStyle name="Moneda 102 4" xfId="1739" xr:uid="{433EE023-A74F-4D85-9C0D-AD7CF191C03E}"/>
    <cellStyle name="Moneda 102 4 2" xfId="4075" xr:uid="{DD2DFA9C-DB9D-4C3F-8F7B-85AF5E700ED0}"/>
    <cellStyle name="Moneda 102 4 3" xfId="6502" xr:uid="{9D6953D6-4181-42D8-8CC8-AE715ACD0937}"/>
    <cellStyle name="Moneda 102 4 4" xfId="9781" xr:uid="{96AD17DB-FE98-48FD-A9FD-639C7C177D51}"/>
    <cellStyle name="Moneda 102 4 5" xfId="12501" xr:uid="{91E6E103-252A-4E60-B196-C641A503DE41}"/>
    <cellStyle name="Moneda 102 5" xfId="2907" xr:uid="{1C80A76B-A93D-4349-A5BF-6835C87C4BAA}"/>
    <cellStyle name="Moneda 102 5 2" xfId="11347" xr:uid="{5C802E78-756A-4FF7-B3E9-8725FE0DA72B}"/>
    <cellStyle name="Moneda 102 6" xfId="5321" xr:uid="{BE4A530E-F178-43E0-B09E-769316CD8580}"/>
    <cellStyle name="Moneda 102 7" xfId="8613" xr:uid="{962B8711-3B01-4CB0-8507-450BF65FEEAF}"/>
    <cellStyle name="Moneda 102 8" xfId="11011" xr:uid="{4E6580AF-FCA2-4206-AC28-490CA8AE1569}"/>
    <cellStyle name="Moneda 103" xfId="488" xr:uid="{2C541EC7-B7D6-478E-8471-E5D2D3ACE646}"/>
    <cellStyle name="Moneda 103 2" xfId="860" xr:uid="{2AB032EF-98B7-49F5-AF78-655309F2E335}"/>
    <cellStyle name="Moneda 103 2 2" xfId="1442" xr:uid="{B36AB983-792F-4E7D-BBD4-B401CDF14D7F}"/>
    <cellStyle name="Moneda 103 2 2 2" xfId="2610" xr:uid="{995F2749-5C73-4A7E-9DF4-EB5C22A271C3}"/>
    <cellStyle name="Moneda 103 2 2 2 2" xfId="4946" xr:uid="{2457CDD5-BE96-4194-8236-05FE16B3CCDE}"/>
    <cellStyle name="Moneda 103 2 2 2 3" xfId="7373" xr:uid="{0272C781-E866-41D9-B0F4-F371A16FE2AE}"/>
    <cellStyle name="Moneda 103 2 2 2 4" xfId="10652" xr:uid="{FF190996-522D-4B3A-85DC-E8D00E2916EF}"/>
    <cellStyle name="Moneda 103 2 2 3" xfId="3778" xr:uid="{45A6F42A-7ED7-430D-B615-72DB1B631E13}"/>
    <cellStyle name="Moneda 103 2 2 4" xfId="6205" xr:uid="{E15BE50E-E10C-4996-B434-5B4E8A26C00B}"/>
    <cellStyle name="Moneda 103 2 2 5" xfId="9484" xr:uid="{9D2DB45E-B8BF-42FC-B052-E94FF7134993}"/>
    <cellStyle name="Moneda 103 2 3" xfId="2028" xr:uid="{C3ACD8C3-3DBB-4AAB-BDD4-ABE1E4BD8118}"/>
    <cellStyle name="Moneda 103 2 3 2" xfId="4364" xr:uid="{EB4008F2-7980-4261-9F88-E2D452E7A714}"/>
    <cellStyle name="Moneda 103 2 3 3" xfId="6791" xr:uid="{5DB125C1-849B-4FDE-851D-D34E39A6AAD7}"/>
    <cellStyle name="Moneda 103 2 3 4" xfId="10070" xr:uid="{E280BA6C-486F-4342-ADC7-5419E94211E2}"/>
    <cellStyle name="Moneda 103 2 4" xfId="3196" xr:uid="{A17F01E1-4F41-4884-A16B-991130A92074}"/>
    <cellStyle name="Moneda 103 2 5" xfId="5623" xr:uid="{EB20D667-8EF9-4184-96DF-41410E5CD633}"/>
    <cellStyle name="Moneda 103 2 6" xfId="8902" xr:uid="{1AA912FF-275E-47EF-98DA-3E0EA5963132}"/>
    <cellStyle name="Moneda 103 2 7" xfId="11713" xr:uid="{BE6A0BC8-1D66-4806-BA16-F876E6C1AA08}"/>
    <cellStyle name="Moneda 103 3" xfId="1155" xr:uid="{53FD3D77-178E-4EB9-A9FF-EA81660AC52A}"/>
    <cellStyle name="Moneda 103 3 2" xfId="2323" xr:uid="{460DB7FD-B753-43BB-B42B-71A47D4B0594}"/>
    <cellStyle name="Moneda 103 3 2 2" xfId="4659" xr:uid="{194CC309-453F-436C-8775-74D261F24AC7}"/>
    <cellStyle name="Moneda 103 3 2 3" xfId="7086" xr:uid="{1EE168A9-CB3D-40B8-8465-580BA8C572C5}"/>
    <cellStyle name="Moneda 103 3 2 4" xfId="10365" xr:uid="{45D1C39D-88FC-4F7A-A02D-EF89526BFC44}"/>
    <cellStyle name="Moneda 103 3 3" xfId="3491" xr:uid="{218DCBBC-CC8B-4F8F-8D76-46731B1334B0}"/>
    <cellStyle name="Moneda 103 3 4" xfId="5918" xr:uid="{18ACC2E7-5062-414E-AC94-3C19099D17BD}"/>
    <cellStyle name="Moneda 103 3 5" xfId="9197" xr:uid="{397406E6-6DD4-40CE-8ADA-F89F5C6DF0E7}"/>
    <cellStyle name="Moneda 103 3 6" xfId="12099" xr:uid="{52143DC6-3D4C-4B3B-8A3E-540FBC3CB3C0}"/>
    <cellStyle name="Moneda 103 4" xfId="1734" xr:uid="{8C69D237-20E5-45CC-9242-A6FC177AC803}"/>
    <cellStyle name="Moneda 103 4 2" xfId="4070" xr:uid="{6F1CF8AC-AEF2-4FE6-924A-0DE93ADF4054}"/>
    <cellStyle name="Moneda 103 4 3" xfId="6497" xr:uid="{7354D98A-81BE-4F79-A835-36219D88A694}"/>
    <cellStyle name="Moneda 103 4 4" xfId="9776" xr:uid="{2F5E86F7-CB12-4697-8D14-F416602FC35C}"/>
    <cellStyle name="Moneda 103 4 5" xfId="12486" xr:uid="{02607E49-E9CF-45FC-973B-5E776B523237}"/>
    <cellStyle name="Moneda 103 5" xfId="2902" xr:uid="{3BA1F169-A33F-41B7-89FC-8CD6F2CCF5B6}"/>
    <cellStyle name="Moneda 103 5 2" xfId="11342" xr:uid="{3C7EEC8F-4B23-41B8-AFF1-5DC79948EB99}"/>
    <cellStyle name="Moneda 103 6" xfId="5313" xr:uid="{C1C840BA-627E-4FB1-8032-843077C1EFC8}"/>
    <cellStyle name="Moneda 103 7" xfId="8608" xr:uid="{C74F0EAF-AD25-4A68-909F-3385BF1EF960}"/>
    <cellStyle name="Moneda 103 8" xfId="10996" xr:uid="{2468716D-41C3-42D7-BF69-F5FD97193554}"/>
    <cellStyle name="Moneda 104" xfId="575" xr:uid="{88104303-24A3-4E04-90E3-E14E35A2206A}"/>
    <cellStyle name="Moneda 104 2" xfId="923" xr:uid="{F6A1279A-0523-4F0D-8B00-149D8AB80607}"/>
    <cellStyle name="Moneda 104 2 2" xfId="1505" xr:uid="{8C91BFC3-FB48-4421-8E23-AFE02F6234D4}"/>
    <cellStyle name="Moneda 104 2 2 2" xfId="2673" xr:uid="{71B7CAF6-9845-46BC-B444-9CA5283316BB}"/>
    <cellStyle name="Moneda 104 2 2 2 2" xfId="5009" xr:uid="{57102743-CFBB-473A-923F-BBA4CEE5FBBC}"/>
    <cellStyle name="Moneda 104 2 2 2 3" xfId="7436" xr:uid="{C0440A8D-D4B5-4B84-80A4-5AA730C31144}"/>
    <cellStyle name="Moneda 104 2 2 2 4" xfId="10715" xr:uid="{AAA8276F-7689-4FAC-8553-11CCD869B19C}"/>
    <cellStyle name="Moneda 104 2 2 3" xfId="3841" xr:uid="{9169653D-591E-4BFD-B6E0-F8AD9E539E52}"/>
    <cellStyle name="Moneda 104 2 2 4" xfId="6268" xr:uid="{CD28FC26-9A90-448E-BDF6-C658C4072636}"/>
    <cellStyle name="Moneda 104 2 2 5" xfId="9547" xr:uid="{F32EE135-4F0F-495A-89EC-9B5C64405A7C}"/>
    <cellStyle name="Moneda 104 2 3" xfId="2091" xr:uid="{D1C0E8B6-1A4D-451E-B803-D51931912838}"/>
    <cellStyle name="Moneda 104 2 3 2" xfId="4427" xr:uid="{8E3F56B0-6DCB-4DC2-BEB6-BA6C0CDB76FA}"/>
    <cellStyle name="Moneda 104 2 3 3" xfId="6854" xr:uid="{C1B79723-06E9-4697-B83D-4A62CD6B898B}"/>
    <cellStyle name="Moneda 104 2 3 4" xfId="10133" xr:uid="{55DE45B5-2E21-4BD4-8A6D-4E05C69AE5FF}"/>
    <cellStyle name="Moneda 104 2 4" xfId="3259" xr:uid="{9E965A94-F89C-4477-88FE-22545DCAE65B}"/>
    <cellStyle name="Moneda 104 2 5" xfId="5686" xr:uid="{D8D5D4DA-D667-4BE2-AD95-19E17D93C419}"/>
    <cellStyle name="Moneda 104 2 6" xfId="8965" xr:uid="{1736400E-9B6C-4186-8DA5-A1192DAA6D50}"/>
    <cellStyle name="Moneda 104 2 7" xfId="11799" xr:uid="{25C4432A-8EB7-4A99-A6D5-149C6BB223E1}"/>
    <cellStyle name="Moneda 104 3" xfId="1218" xr:uid="{DE421B7A-554A-4EF2-96D4-EF933CF124D0}"/>
    <cellStyle name="Moneda 104 3 2" xfId="2386" xr:uid="{3F3897AF-8647-4F2A-B643-CFDC5629D44A}"/>
    <cellStyle name="Moneda 104 3 2 2" xfId="4722" xr:uid="{710278C5-C46B-489F-887C-2E8C24D620D2}"/>
    <cellStyle name="Moneda 104 3 2 3" xfId="7149" xr:uid="{60E66490-8488-45C0-A214-76B90B81407C}"/>
    <cellStyle name="Moneda 104 3 2 4" xfId="10428" xr:uid="{54B4A498-1730-466D-9EF3-2BFBF9CBCD00}"/>
    <cellStyle name="Moneda 104 3 3" xfId="3554" xr:uid="{AE36B02C-79B8-423F-9C7B-C68CDDBE17D2}"/>
    <cellStyle name="Moneda 104 3 4" xfId="5981" xr:uid="{119615BD-C13E-4980-90F6-9F98EB16CD7C}"/>
    <cellStyle name="Moneda 104 3 5" xfId="9260" xr:uid="{39717AB9-5BB2-4C46-BD7A-B4344677073A}"/>
    <cellStyle name="Moneda 104 3 6" xfId="12185" xr:uid="{E3434AB1-4BC0-4B3A-8EE0-B22468775309}"/>
    <cellStyle name="Moneda 104 4" xfId="1797" xr:uid="{1E9DBCD6-C266-42E4-BA69-4A99662AB26E}"/>
    <cellStyle name="Moneda 104 4 2" xfId="4133" xr:uid="{06AC1E2B-9EE1-4C4F-8231-A3161D9F721E}"/>
    <cellStyle name="Moneda 104 4 3" xfId="6560" xr:uid="{A4F4E912-AE14-4D7A-BCF6-4869FFA1F34D}"/>
    <cellStyle name="Moneda 104 4 4" xfId="9839" xr:uid="{34A5D162-6DDA-40ED-A3E5-E88B7F104246}"/>
    <cellStyle name="Moneda 104 4 5" xfId="12572" xr:uid="{121D20E2-DC9C-447F-95FB-85DA6B7848C1}"/>
    <cellStyle name="Moneda 104 5" xfId="2965" xr:uid="{18B6713B-F026-44A4-80F1-14D100E1D3E5}"/>
    <cellStyle name="Moneda 104 5 2" xfId="11405" xr:uid="{7BCC26AB-18F9-4B05-919F-67433B6FAC47}"/>
    <cellStyle name="Moneda 104 6" xfId="5383" xr:uid="{B973E5DA-2553-4580-9D30-468D678C4363}"/>
    <cellStyle name="Moneda 104 7" xfId="8671" xr:uid="{0CBECAFB-975E-491A-B6C1-769943037CB6}"/>
    <cellStyle name="Moneda 104 8" xfId="11082" xr:uid="{702C7137-8348-4257-982D-1FC34C9BD8E3}"/>
    <cellStyle name="Moneda 105" xfId="578" xr:uid="{ABC66173-29DC-4B8F-835B-8229A3BAB346}"/>
    <cellStyle name="Moneda 105 2" xfId="926" xr:uid="{34046318-DED1-4CFA-AFD9-F9AD23580A59}"/>
    <cellStyle name="Moneda 105 2 2" xfId="1508" xr:uid="{399751FE-650B-4EE0-A344-C2DFDE299900}"/>
    <cellStyle name="Moneda 105 2 2 2" xfId="2676" xr:uid="{1CA98B59-088E-4358-B764-106B93DB399C}"/>
    <cellStyle name="Moneda 105 2 2 2 2" xfId="5012" xr:uid="{BD5360B7-2B95-456E-B87B-7E3785C22F43}"/>
    <cellStyle name="Moneda 105 2 2 2 3" xfId="7439" xr:uid="{9D1338E7-71C0-41DC-9408-D6C3FBC695D0}"/>
    <cellStyle name="Moneda 105 2 2 2 4" xfId="10718" xr:uid="{A9A65668-5D5F-4AA2-9BAF-35B3413AE6A2}"/>
    <cellStyle name="Moneda 105 2 2 3" xfId="3844" xr:uid="{4E09F494-5EAC-4B26-838E-5A232D88AD5C}"/>
    <cellStyle name="Moneda 105 2 2 4" xfId="6271" xr:uid="{FC7C89B2-5334-4658-8099-FB954482F13C}"/>
    <cellStyle name="Moneda 105 2 2 5" xfId="9550" xr:uid="{73CCCF86-B5CB-4246-A564-CE4191A2CEAA}"/>
    <cellStyle name="Moneda 105 2 3" xfId="2094" xr:uid="{8B14BAD4-C410-4327-9E85-08F02E5606CA}"/>
    <cellStyle name="Moneda 105 2 3 2" xfId="4430" xr:uid="{9160FADD-0A2E-4E71-A76A-EF9CD074518F}"/>
    <cellStyle name="Moneda 105 2 3 3" xfId="6857" xr:uid="{6EDA94AE-E90B-4C18-91F8-FEB14FAAB3AA}"/>
    <cellStyle name="Moneda 105 2 3 4" xfId="10136" xr:uid="{19ACDF9D-0935-4900-B5CF-6E5305F6334E}"/>
    <cellStyle name="Moneda 105 2 4" xfId="3262" xr:uid="{C28ACE24-41BA-490D-A324-CEEF94FD6206}"/>
    <cellStyle name="Moneda 105 2 5" xfId="5689" xr:uid="{50542610-B3C6-40AA-B431-1AA737003DD1}"/>
    <cellStyle name="Moneda 105 2 6" xfId="8968" xr:uid="{71AA943C-AA3B-41DF-90CB-893AF3DA3A59}"/>
    <cellStyle name="Moneda 105 2 7" xfId="11802" xr:uid="{3440CBD4-784B-421C-A9D4-40366FC3D1E8}"/>
    <cellStyle name="Moneda 105 3" xfId="1221" xr:uid="{1B87FAD0-E708-4049-88E5-E325D1ECE6F0}"/>
    <cellStyle name="Moneda 105 3 2" xfId="2389" xr:uid="{8C69F2BB-4F3B-41F2-86EE-3AA3B7063E89}"/>
    <cellStyle name="Moneda 105 3 2 2" xfId="4725" xr:uid="{A1F76027-2E55-4D30-B519-4BD1F8E02FEC}"/>
    <cellStyle name="Moneda 105 3 2 3" xfId="7152" xr:uid="{3346A9D1-1A86-4188-8D74-7D887FBB3FAB}"/>
    <cellStyle name="Moneda 105 3 2 4" xfId="10431" xr:uid="{AD465835-43E4-47C2-BA42-7B8BBFBFCC5D}"/>
    <cellStyle name="Moneda 105 3 3" xfId="3557" xr:uid="{7C363BFE-8F23-491D-A283-7529A73B4D4D}"/>
    <cellStyle name="Moneda 105 3 4" xfId="5984" xr:uid="{5E95C7AB-7824-4045-B7D1-2AF851565FD8}"/>
    <cellStyle name="Moneda 105 3 5" xfId="9263" xr:uid="{CD9C59F4-4318-4E34-A2E4-D6A9450D4D5A}"/>
    <cellStyle name="Moneda 105 3 6" xfId="12188" xr:uid="{03CD7E69-7D21-43AE-826F-32A2C7AA8E92}"/>
    <cellStyle name="Moneda 105 4" xfId="1800" xr:uid="{118D0F88-C1FD-4947-995E-DC56E2040EE2}"/>
    <cellStyle name="Moneda 105 4 2" xfId="4136" xr:uid="{788E0945-9EEE-4C95-AF8D-5C3528B12B41}"/>
    <cellStyle name="Moneda 105 4 3" xfId="6563" xr:uid="{E7CFB51E-EF6E-4233-BED2-983DC8AAED2B}"/>
    <cellStyle name="Moneda 105 4 4" xfId="9842" xr:uid="{84F1F2CA-476F-4F56-9855-3C8E2D7928A6}"/>
    <cellStyle name="Moneda 105 4 5" xfId="12575" xr:uid="{98E68CF6-EC24-40BC-9545-27E09F0486C1}"/>
    <cellStyle name="Moneda 105 5" xfId="2968" xr:uid="{D65C13A0-8271-4D1E-A941-59CA784D96A2}"/>
    <cellStyle name="Moneda 105 5 2" xfId="11408" xr:uid="{E46F1D8F-37AF-4913-A78D-A45AEFEF9982}"/>
    <cellStyle name="Moneda 105 6" xfId="5386" xr:uid="{EE7B1A98-4517-444C-92E2-5F2B6BB42A7E}"/>
    <cellStyle name="Moneda 105 7" xfId="8674" xr:uid="{BC853C5B-D1DA-4839-9F6B-75E76382681B}"/>
    <cellStyle name="Moneda 105 8" xfId="11085" xr:uid="{81E79F47-6519-4382-97D4-B35362D0D316}"/>
    <cellStyle name="Moneda 106" xfId="577" xr:uid="{DD975A0B-1809-449C-9A33-75893C1E7C27}"/>
    <cellStyle name="Moneda 106 2" xfId="925" xr:uid="{F8A9ED0E-25A7-49E8-A6DA-2C708C62CAE3}"/>
    <cellStyle name="Moneda 106 2 2" xfId="1507" xr:uid="{1449811B-D596-4DB6-AFBB-6B51A54409A4}"/>
    <cellStyle name="Moneda 106 2 2 2" xfId="2675" xr:uid="{A33A33C9-D8ED-4F85-B478-AB316FA36E72}"/>
    <cellStyle name="Moneda 106 2 2 2 2" xfId="5011" xr:uid="{80C83DBB-85E8-441F-9A49-160E17125CE4}"/>
    <cellStyle name="Moneda 106 2 2 2 3" xfId="7438" xr:uid="{E9D92228-B720-40F6-9ADF-A6AE266F6293}"/>
    <cellStyle name="Moneda 106 2 2 2 4" xfId="10717" xr:uid="{407688E8-6D9E-4978-9489-CA09650AEFCF}"/>
    <cellStyle name="Moneda 106 2 2 3" xfId="3843" xr:uid="{4D3AB778-43BB-4E5E-9F46-D233EB88746A}"/>
    <cellStyle name="Moneda 106 2 2 4" xfId="6270" xr:uid="{9B9C0F84-3BE4-4D9C-B557-5CCC550AB6C9}"/>
    <cellStyle name="Moneda 106 2 2 5" xfId="9549" xr:uid="{7F44C40A-BDB7-48DF-AEDF-CD4A03316930}"/>
    <cellStyle name="Moneda 106 2 3" xfId="2093" xr:uid="{A4E2F880-D83B-4BDF-939E-92E874116DEE}"/>
    <cellStyle name="Moneda 106 2 3 2" xfId="4429" xr:uid="{BA482B9C-E1A5-4CC4-A4A8-3F9EF84D3475}"/>
    <cellStyle name="Moneda 106 2 3 3" xfId="6856" xr:uid="{17FFFDD9-3627-4197-BC23-56707316E910}"/>
    <cellStyle name="Moneda 106 2 3 4" xfId="10135" xr:uid="{94ACD269-97BD-49A6-954C-EA0A3492CB0E}"/>
    <cellStyle name="Moneda 106 2 4" xfId="3261" xr:uid="{4BD33A4C-CE93-4DB0-9B64-EA23AC57261E}"/>
    <cellStyle name="Moneda 106 2 5" xfId="5688" xr:uid="{88881B89-1CE6-46FB-B60E-ED7531E021AE}"/>
    <cellStyle name="Moneda 106 2 6" xfId="8967" xr:uid="{8C604536-432D-452E-B7F5-69FEFB45F314}"/>
    <cellStyle name="Moneda 106 2 7" xfId="11801" xr:uid="{92622551-4AC1-41B0-B348-6C9D98A3178C}"/>
    <cellStyle name="Moneda 106 3" xfId="1220" xr:uid="{4ED46B9E-DC83-404A-8E08-93E5153DC004}"/>
    <cellStyle name="Moneda 106 3 2" xfId="2388" xr:uid="{4B8AC613-1927-40C9-9A17-08BA2BC9F327}"/>
    <cellStyle name="Moneda 106 3 2 2" xfId="4724" xr:uid="{B18B30B7-D028-466B-9DBF-7F62490070FF}"/>
    <cellStyle name="Moneda 106 3 2 3" xfId="7151" xr:uid="{5A6E19BC-751B-4A8A-8765-4E5802372FD5}"/>
    <cellStyle name="Moneda 106 3 2 4" xfId="10430" xr:uid="{8C0A64F9-6123-40EF-92AD-46E8EF850313}"/>
    <cellStyle name="Moneda 106 3 3" xfId="3556" xr:uid="{C564438F-7C78-4021-8D8E-1FE908086F05}"/>
    <cellStyle name="Moneda 106 3 4" xfId="5983" xr:uid="{F4B5D4DA-C102-479A-85F0-14D8617A94C3}"/>
    <cellStyle name="Moneda 106 3 5" xfId="9262" xr:uid="{3AF321F3-2BB0-4687-AA52-90E744DE2DC0}"/>
    <cellStyle name="Moneda 106 3 6" xfId="12187" xr:uid="{06747DEB-0CF4-490F-A04B-CC8B7E4FD389}"/>
    <cellStyle name="Moneda 106 4" xfId="1799" xr:uid="{F01F7E2B-B816-4E87-A3C5-175170CCC98D}"/>
    <cellStyle name="Moneda 106 4 2" xfId="4135" xr:uid="{53C916C6-A938-4CB1-83F5-89BFD157E7B1}"/>
    <cellStyle name="Moneda 106 4 3" xfId="6562" xr:uid="{11C95C9A-7409-48A7-BE95-A451F79CFCFB}"/>
    <cellStyle name="Moneda 106 4 4" xfId="9841" xr:uid="{C72603BB-8061-48E5-9285-D7EEBABB74D6}"/>
    <cellStyle name="Moneda 106 4 5" xfId="12574" xr:uid="{53CB938E-9A51-46D4-A8B5-D3FF9B9EC7E2}"/>
    <cellStyle name="Moneda 106 5" xfId="2967" xr:uid="{AE3BA499-0DE9-48D3-A0F3-02BE2021B719}"/>
    <cellStyle name="Moneda 106 5 2" xfId="11407" xr:uid="{4F3D5553-A780-458D-9A62-B1AD12A3CE13}"/>
    <cellStyle name="Moneda 106 6" xfId="5385" xr:uid="{D2CFC4DF-6157-412A-B80A-428311176810}"/>
    <cellStyle name="Moneda 106 7" xfId="8673" xr:uid="{37F661AF-E36E-4854-A950-B99D1DCBC59E}"/>
    <cellStyle name="Moneda 106 8" xfId="11084" xr:uid="{4941C400-AE73-4710-8D89-25CFC99DF54D}"/>
    <cellStyle name="Moneda 107" xfId="571" xr:uid="{023475E6-9A5E-4C07-8432-8DF2EB571433}"/>
    <cellStyle name="Moneda 107 2" xfId="919" xr:uid="{7B98E20B-65D8-4C7A-8BFB-3197A034DE4F}"/>
    <cellStyle name="Moneda 107 2 2" xfId="1501" xr:uid="{CB6CBEB2-57C3-45D2-B0F4-88124E6779A0}"/>
    <cellStyle name="Moneda 107 2 2 2" xfId="2669" xr:uid="{B2215206-CF69-4E12-8909-78954347F1CB}"/>
    <cellStyle name="Moneda 107 2 2 2 2" xfId="5005" xr:uid="{D143EE2D-55FA-4D48-9B95-42B236FC7B00}"/>
    <cellStyle name="Moneda 107 2 2 2 3" xfId="7432" xr:uid="{3B8CCC83-366D-43F2-AD56-C48F8D7E609A}"/>
    <cellStyle name="Moneda 107 2 2 2 4" xfId="10711" xr:uid="{DF43B298-1ACF-4BFA-B423-EE511FABC667}"/>
    <cellStyle name="Moneda 107 2 2 3" xfId="3837" xr:uid="{9F01AB2D-1938-4E26-99B7-68EC0C325767}"/>
    <cellStyle name="Moneda 107 2 2 4" xfId="6264" xr:uid="{D9953C8F-F918-4269-BF22-262C251037EF}"/>
    <cellStyle name="Moneda 107 2 2 5" xfId="9543" xr:uid="{647D28D0-097F-4EEF-BFC7-E01433E55ADD}"/>
    <cellStyle name="Moneda 107 2 3" xfId="2087" xr:uid="{A1413BE4-E200-4BAA-BE42-4D4BA3B9DD4F}"/>
    <cellStyle name="Moneda 107 2 3 2" xfId="4423" xr:uid="{7CF1EEA8-700F-4342-A5AE-F410AF145780}"/>
    <cellStyle name="Moneda 107 2 3 3" xfId="6850" xr:uid="{24BDDE24-69AA-4EFD-B866-B5DB1C860F47}"/>
    <cellStyle name="Moneda 107 2 3 4" xfId="10129" xr:uid="{9948D479-F08B-417A-B3FA-8C98C55CF28F}"/>
    <cellStyle name="Moneda 107 2 4" xfId="3255" xr:uid="{6A5F7F7C-6F42-48EB-BFD2-1A9A97684E8E}"/>
    <cellStyle name="Moneda 107 2 5" xfId="5682" xr:uid="{C4AA6B2C-3713-46CC-B12C-F4790BB35927}"/>
    <cellStyle name="Moneda 107 2 6" xfId="8961" xr:uid="{E55B0A03-C9CF-4CD5-A4D0-1BC6EE5E5EFA}"/>
    <cellStyle name="Moneda 107 2 7" xfId="11795" xr:uid="{3E0EC516-2123-4963-AB2E-9F098FA8A59A}"/>
    <cellStyle name="Moneda 107 3" xfId="1214" xr:uid="{F99E0E5B-1E38-485A-9DA4-147CDE173D3C}"/>
    <cellStyle name="Moneda 107 3 2" xfId="2382" xr:uid="{4EC75A60-2588-42F3-9CE6-5EF9E1448B6F}"/>
    <cellStyle name="Moneda 107 3 2 2" xfId="4718" xr:uid="{40330836-0483-4799-8573-A8B931232EC4}"/>
    <cellStyle name="Moneda 107 3 2 3" xfId="7145" xr:uid="{D7F7F3BF-8E05-425F-BA58-165EFCE92DCA}"/>
    <cellStyle name="Moneda 107 3 2 4" xfId="10424" xr:uid="{A8AB547D-8006-4549-8BBC-43317814C2F3}"/>
    <cellStyle name="Moneda 107 3 3" xfId="3550" xr:uid="{093A0DDA-EAF3-4A41-A033-CCD28EE42BCB}"/>
    <cellStyle name="Moneda 107 3 4" xfId="5977" xr:uid="{FA7F715E-41F5-4110-829E-A808FD5CDED7}"/>
    <cellStyle name="Moneda 107 3 5" xfId="9256" xr:uid="{9C4AE71A-D39B-45B3-812A-B7A845B6790E}"/>
    <cellStyle name="Moneda 107 3 6" xfId="12181" xr:uid="{C1DB97A8-C555-476F-A063-CA123DC757A2}"/>
    <cellStyle name="Moneda 107 4" xfId="1793" xr:uid="{FFE2900B-C561-491B-816A-6A9ECBCD9CD1}"/>
    <cellStyle name="Moneda 107 4 2" xfId="4129" xr:uid="{989D8FDD-6C1F-40A3-BAC9-6CAE3911024E}"/>
    <cellStyle name="Moneda 107 4 3" xfId="6556" xr:uid="{5F3B1875-E9DB-4F06-93F3-8C9FDA011778}"/>
    <cellStyle name="Moneda 107 4 4" xfId="9835" xr:uid="{F3138A50-2080-451A-BB47-7E8AB99178DC}"/>
    <cellStyle name="Moneda 107 4 5" xfId="12568" xr:uid="{CF533F62-A322-4C93-8C18-C6075A2951D7}"/>
    <cellStyle name="Moneda 107 5" xfId="2961" xr:uid="{DC10A3E9-9DE3-408E-A2B8-2B19F0D0708A}"/>
    <cellStyle name="Moneda 107 5 2" xfId="11401" xr:uid="{22C27F67-00FB-4EB8-9C5E-1E4D238CA72E}"/>
    <cellStyle name="Moneda 107 6" xfId="5379" xr:uid="{C724DC76-C3BA-4E91-B011-23C0D2ED12F7}"/>
    <cellStyle name="Moneda 107 7" xfId="8667" xr:uid="{6DBAE439-7391-43FD-801A-692AD8AE9F25}"/>
    <cellStyle name="Moneda 107 8" xfId="11078" xr:uid="{1CA58243-F82C-45A8-B91D-C847DA1120C5}"/>
    <cellStyle name="Moneda 108" xfId="581" xr:uid="{EF5755EB-8221-4F3D-BF62-CF1BE92765C3}"/>
    <cellStyle name="Moneda 108 2" xfId="928" xr:uid="{C7687099-BD0F-4207-8F2E-325BCEC55321}"/>
    <cellStyle name="Moneda 108 2 2" xfId="1509" xr:uid="{CCB5C1DE-677F-44F9-B503-056C61F8FB43}"/>
    <cellStyle name="Moneda 108 2 2 2" xfId="2677" xr:uid="{25990C65-5824-4E3D-B8EA-11E6931C86AA}"/>
    <cellStyle name="Moneda 108 2 2 2 2" xfId="5013" xr:uid="{3F902F59-3C70-45FE-B4C9-0B4DFE23D6A9}"/>
    <cellStyle name="Moneda 108 2 2 2 3" xfId="7440" xr:uid="{33570A16-62CF-4579-B0DB-2E4E0F760506}"/>
    <cellStyle name="Moneda 108 2 2 2 4" xfId="10719" xr:uid="{C5895E63-35AA-4FD9-A529-3C8042AAC953}"/>
    <cellStyle name="Moneda 108 2 2 3" xfId="3845" xr:uid="{CCD7A722-83F5-4C25-9145-D52642A3195C}"/>
    <cellStyle name="Moneda 108 2 2 4" xfId="6272" xr:uid="{45748173-942E-46D1-AEA1-E50F09692A1E}"/>
    <cellStyle name="Moneda 108 2 2 5" xfId="9551" xr:uid="{3A57BCEA-E368-4128-BAA9-FCFB370A5077}"/>
    <cellStyle name="Moneda 108 2 2 6" xfId="12256" xr:uid="{31B3F2FE-B681-4766-B1C9-2714EC77E63C}"/>
    <cellStyle name="Moneda 108 2 3" xfId="2096" xr:uid="{250F4987-FEC9-42D8-9FF9-D6628AED505F}"/>
    <cellStyle name="Moneda 108 2 3 2" xfId="4432" xr:uid="{F1966DD4-ED6D-4D34-BD65-8646D04E2E86}"/>
    <cellStyle name="Moneda 108 2 3 3" xfId="6859" xr:uid="{033AF32B-2DCA-42C0-8813-BB0DDF13E216}"/>
    <cellStyle name="Moneda 108 2 3 4" xfId="10138" xr:uid="{AE2F3841-BB12-46C9-8ADF-A8EA0C1A5A4F}"/>
    <cellStyle name="Moneda 108 2 3 5" xfId="12644" xr:uid="{45005FB7-64E3-4181-8B31-E543F9A36AEA}"/>
    <cellStyle name="Moneda 108 2 4" xfId="3264" xr:uid="{D9418A1C-B0E4-4BE5-9BA5-99E15E21C563}"/>
    <cellStyle name="Moneda 108 2 5" xfId="5691" xr:uid="{FD8A9B0F-8E3F-4B43-8FFF-1DD6A8220358}"/>
    <cellStyle name="Moneda 108 2 6" xfId="8970" xr:uid="{5C771804-801F-4FB0-B8B4-D53B6097370E}"/>
    <cellStyle name="Moneda 108 2 7" xfId="11871" xr:uid="{00374B5D-284A-4107-9752-8D7ECBB889E7}"/>
    <cellStyle name="Moneda 108 3" xfId="1222" xr:uid="{3E08FD70-EF9F-43E1-9184-C11D68FDF9AD}"/>
    <cellStyle name="Moneda 108 3 2" xfId="2390" xr:uid="{20FEC3E3-8F2C-4E8B-8E08-A70FF1E55CE9}"/>
    <cellStyle name="Moneda 108 3 2 2" xfId="4726" xr:uid="{07D7D726-B535-40E7-B5F7-62747A754EEF}"/>
    <cellStyle name="Moneda 108 3 2 3" xfId="7153" xr:uid="{FA371705-0272-4A87-AFF0-540A13487693}"/>
    <cellStyle name="Moneda 108 3 2 4" xfId="10432" xr:uid="{B39B2D4D-E7B2-4A41-B4AF-AEA6D46A73A2}"/>
    <cellStyle name="Moneda 108 3 3" xfId="3558" xr:uid="{6480C487-C1AD-41BE-B10D-18748C9D493D}"/>
    <cellStyle name="Moneda 108 3 4" xfId="5985" xr:uid="{4E4E6313-2ED5-470A-B80B-2B7044DCEB90}"/>
    <cellStyle name="Moneda 108 3 5" xfId="9264" xr:uid="{2A4A1005-B241-40B8-86EE-76D192F53B4C}"/>
    <cellStyle name="Moneda 108 3 6" xfId="11805" xr:uid="{0A5B0D33-9E1F-4311-9E3F-10E8AB4FD625}"/>
    <cellStyle name="Moneda 108 4" xfId="1801" xr:uid="{5B753394-8BAC-4375-8B5B-71B4B16F31D5}"/>
    <cellStyle name="Moneda 108 4 2" xfId="4137" xr:uid="{6DDA229B-1690-41DF-BB24-0FFC4C0BC214}"/>
    <cellStyle name="Moneda 108 4 3" xfId="6564" xr:uid="{58FE214A-5A14-4ACD-A0AB-DD22A7346092}"/>
    <cellStyle name="Moneda 108 4 4" xfId="9843" xr:uid="{F3FE74B4-450F-44B4-8EF1-05FBC80DC13C}"/>
    <cellStyle name="Moneda 108 4 5" xfId="12191" xr:uid="{9D35968A-A6CD-47BD-AE03-1811863DB8CE}"/>
    <cellStyle name="Moneda 108 5" xfId="2969" xr:uid="{38ADB545-57BE-4A90-8A39-11F6388EAB52}"/>
    <cellStyle name="Moneda 108 5 2" xfId="12578" xr:uid="{724657D5-097B-428D-B9E0-EF6A811010C2}"/>
    <cellStyle name="Moneda 108 6" xfId="5387" xr:uid="{5E7730A8-E3F1-4A29-B1C8-84037BF26722}"/>
    <cellStyle name="Moneda 108 6 2" xfId="11409" xr:uid="{2DB3DB80-5AAC-4444-B5BD-57683FDBE820}"/>
    <cellStyle name="Moneda 108 7" xfId="8675" xr:uid="{90A2B01C-8D08-4FD2-A147-E36084B3A1C3}"/>
    <cellStyle name="Moneda 108 8" xfId="11088" xr:uid="{E1F622EB-A876-436F-9BB6-ED96B2549830}"/>
    <cellStyle name="Moneda 109" xfId="603" xr:uid="{4EDDA66A-3EF5-4B65-943B-FA9774A772A8}"/>
    <cellStyle name="Moneda 109 2" xfId="930" xr:uid="{8109CAF9-FD1E-46B6-910D-870F07630B98}"/>
    <cellStyle name="Moneda 109 2 2" xfId="1511" xr:uid="{95733892-7491-49A3-9913-C262881818AE}"/>
    <cellStyle name="Moneda 109 2 2 2" xfId="2679" xr:uid="{B4EAE408-790F-451D-9D9D-89943172BA60}"/>
    <cellStyle name="Moneda 109 2 2 2 2" xfId="5015" xr:uid="{2316D484-D745-48C5-B5F4-784C323E2C1F}"/>
    <cellStyle name="Moneda 109 2 2 2 3" xfId="7442" xr:uid="{82F248D8-10CC-47CB-8A2E-DAB02DD73F4D}"/>
    <cellStyle name="Moneda 109 2 2 2 4" xfId="10721" xr:uid="{9E112EB0-B17D-4B5B-A20B-00DB34E6E341}"/>
    <cellStyle name="Moneda 109 2 2 3" xfId="3847" xr:uid="{1EEEA263-B1B7-4935-B864-7B85DB03E990}"/>
    <cellStyle name="Moneda 109 2 2 4" xfId="6274" xr:uid="{E3C0D858-78DF-43A3-8503-50519FBD603F}"/>
    <cellStyle name="Moneda 109 2 2 5" xfId="9553" xr:uid="{8C12940B-D86A-451D-995D-49D9BBFD853B}"/>
    <cellStyle name="Moneda 109 2 3" xfId="2098" xr:uid="{F7102A56-5F35-46CD-9E38-B95060B91A1D}"/>
    <cellStyle name="Moneda 109 2 3 2" xfId="4434" xr:uid="{065752F9-560E-4042-A9B2-D1516DFC9DA8}"/>
    <cellStyle name="Moneda 109 2 3 3" xfId="6861" xr:uid="{63E79548-8DEF-43D6-B374-C8594AAC2B05}"/>
    <cellStyle name="Moneda 109 2 3 4" xfId="10140" xr:uid="{EAEF10F9-B51E-4BB5-A0F0-18BEDB158193}"/>
    <cellStyle name="Moneda 109 2 4" xfId="3266" xr:uid="{BC45B348-F435-41DD-86BB-DA0FE70F856E}"/>
    <cellStyle name="Moneda 109 2 5" xfId="5693" xr:uid="{A7DF8225-D115-4C82-B831-A54978CE1606}"/>
    <cellStyle name="Moneda 109 2 6" xfId="8972" xr:uid="{A0900BF0-7235-43FE-8110-0315FB74F134}"/>
    <cellStyle name="Moneda 109 2 7" xfId="11827" xr:uid="{E0FB9F8E-AD29-41A0-8A4C-22AB8B62C279}"/>
    <cellStyle name="Moneda 109 3" xfId="1224" xr:uid="{C8C46CBE-1F30-415A-805F-5D89F2F6C568}"/>
    <cellStyle name="Moneda 109 3 2" xfId="2392" xr:uid="{A46AA332-E7F2-4B96-9727-1ADFE87285CB}"/>
    <cellStyle name="Moneda 109 3 2 2" xfId="4728" xr:uid="{05327F24-3951-4243-945D-BC9201F7159E}"/>
    <cellStyle name="Moneda 109 3 2 3" xfId="7155" xr:uid="{8D71DFE9-4517-4E2D-BF35-ACE01C6BD8C9}"/>
    <cellStyle name="Moneda 109 3 2 4" xfId="10434" xr:uid="{86FFA478-46BA-4D5A-884D-0F742D54B97D}"/>
    <cellStyle name="Moneda 109 3 3" xfId="3560" xr:uid="{21CEF4A5-CA10-402C-959D-E4873221DF2A}"/>
    <cellStyle name="Moneda 109 3 4" xfId="5987" xr:uid="{97F33717-6FB8-48B3-A11B-05F1268F5DB0}"/>
    <cellStyle name="Moneda 109 3 5" xfId="9266" xr:uid="{EC620AE2-4541-4A1F-A7C9-C0AF95AA4AFC}"/>
    <cellStyle name="Moneda 109 3 6" xfId="12213" xr:uid="{1FD0EBA6-7C4B-40C9-A549-49F152034E03}"/>
    <cellStyle name="Moneda 109 4" xfId="1803" xr:uid="{EEE0E8FD-C998-44C9-A9DA-E11BB5C01CC8}"/>
    <cellStyle name="Moneda 109 4 2" xfId="4139" xr:uid="{21D0A9E1-4A88-4250-8173-CEB961D3C149}"/>
    <cellStyle name="Moneda 109 4 3" xfId="6566" xr:uid="{32ED53B7-ECEE-4DB3-94F4-3A048672109B}"/>
    <cellStyle name="Moneda 109 4 4" xfId="9845" xr:uid="{2EAEA53B-3617-4B44-B8DB-727387D98B7C}"/>
    <cellStyle name="Moneda 109 4 5" xfId="12600" xr:uid="{21CE096C-E0CB-4020-BB3E-3CA15B71C2B9}"/>
    <cellStyle name="Moneda 109 5" xfId="2971" xr:uid="{50801201-A115-4B43-9767-8231A753EC55}"/>
    <cellStyle name="Moneda 109 5 2" xfId="11411" xr:uid="{6452306B-7503-4F97-A048-18B8971A0931}"/>
    <cellStyle name="Moneda 109 6" xfId="5391" xr:uid="{807DF6C7-4823-4F87-9D77-6E7FD1CFF54D}"/>
    <cellStyle name="Moneda 109 7" xfId="8677" xr:uid="{D13E8FF1-03E3-44A3-927F-7C43DB51AAEC}"/>
    <cellStyle name="Moneda 109 8" xfId="11110" xr:uid="{9504A5D3-9ECF-40BE-9F7F-257A00C2AF6B}"/>
    <cellStyle name="Moneda 11" xfId="289" xr:uid="{9C160843-455B-407D-ADAD-D573E8D7195E}"/>
    <cellStyle name="Moneda 11 2" xfId="497" xr:uid="{34239F24-B527-4DDD-9AF7-44886C45C789}"/>
    <cellStyle name="Moneda 11 2 2" xfId="11722" xr:uid="{E119DBA8-A674-42A7-BDD8-70374F5C8ADC}"/>
    <cellStyle name="Moneda 11 2 3" xfId="12108" xr:uid="{3E94FE5F-57A7-4B3E-9533-B38656423AE8}"/>
    <cellStyle name="Moneda 11 2 4" xfId="12495" xr:uid="{87399BF7-6F29-41F7-879B-E7FF6A1672F9}"/>
    <cellStyle name="Moneda 11 2 5" xfId="11005" xr:uid="{3614F656-7AA8-42CF-9C45-99D83C8CB946}"/>
    <cellStyle name="Moneda 11 3" xfId="583" xr:uid="{0B849980-A172-4777-9BD3-EFDAFDABF473}"/>
    <cellStyle name="Moneda 11 3 2" xfId="11807" xr:uid="{832C7DF3-2604-410D-9112-A316B5E31F9F}"/>
    <cellStyle name="Moneda 11 3 3" xfId="12193" xr:uid="{2B90E200-3EA4-4F0F-9377-28C6DF663388}"/>
    <cellStyle name="Moneda 11 3 4" xfId="12580" xr:uid="{5D61DB40-6913-4705-8443-3D427D07A800}"/>
    <cellStyle name="Moneda 11 3 5" xfId="11090" xr:uid="{14656700-3EE3-475B-BEFF-A8B076DAB27B}"/>
    <cellStyle name="Moneda 11 4" xfId="644" xr:uid="{DED74ADA-268B-42DA-950C-94C7AF7A1D0C}"/>
    <cellStyle name="Moneda 11 4 2" xfId="11862" xr:uid="{8B55151F-9536-4A5C-8C09-40FCA856C37A}"/>
    <cellStyle name="Moneda 11 4 3" xfId="12248" xr:uid="{EE673472-47AA-404D-B310-DD0595941794}"/>
    <cellStyle name="Moneda 11 4 4" xfId="12635" xr:uid="{19105C1A-A03A-4298-81F8-E8C5A4930F4B}"/>
    <cellStyle name="Moneda 11 4 5" xfId="11145" xr:uid="{EA80057C-9139-4FB8-8DE7-6101B85098BF}"/>
    <cellStyle name="Moneda 11 5" xfId="11155" xr:uid="{A5717D0D-2850-4BC7-AA8B-48DB5BF3C5DF}"/>
    <cellStyle name="Moneda 11 5 2" xfId="12657" xr:uid="{E2809E61-7452-4655-8CD5-50CC2BB10DD2}"/>
    <cellStyle name="Moneda 11 5 3" xfId="11515" xr:uid="{3BE8F55B-EFFA-4754-8BCE-7D16F54FCE9B}"/>
    <cellStyle name="Moneda 11 6" xfId="11901" xr:uid="{3FB9171B-FD7E-42D5-962A-A7BA19267AEF}"/>
    <cellStyle name="Moneda 11 7" xfId="12288" xr:uid="{81BA0043-3F7A-436B-A5BC-AFB9023D95B5}"/>
    <cellStyle name="Moneda 11 8" xfId="10798" xr:uid="{2CB3E9CF-9AFC-42E5-A0F9-24BC0B3C7C05}"/>
    <cellStyle name="Moneda 110" xfId="606" xr:uid="{22314852-7EAC-40B5-850E-5FA965734A1B}"/>
    <cellStyle name="Moneda 111" xfId="608" xr:uid="{FF6AE8F2-6D5C-4D09-9173-2988D1085C9C}"/>
    <cellStyle name="Moneda 112" xfId="639" xr:uid="{04E3F23D-3B64-4A82-9874-152633E5D852}"/>
    <cellStyle name="Moneda 113" xfId="641" xr:uid="{FE5E21A0-96B2-4759-BB3C-3BFB87B18B48}"/>
    <cellStyle name="Moneda 113 2" xfId="951" xr:uid="{01B27F29-F3FF-4E0B-B0A0-237758A3AFFA}"/>
    <cellStyle name="Moneda 113 2 2" xfId="1531" xr:uid="{53BC5936-9229-469A-9889-1B125AC4C10F}"/>
    <cellStyle name="Moneda 113 2 2 2" xfId="2699" xr:uid="{EBC29FCE-7002-4F62-ADC0-91EA9E1CB7D6}"/>
    <cellStyle name="Moneda 113 2 2 2 2" xfId="5035" xr:uid="{36837C5B-7B2A-4FD0-90F0-FF17EF083818}"/>
    <cellStyle name="Moneda 113 2 2 2 3" xfId="7462" xr:uid="{F8D214BC-D8E8-4EB6-B401-4407BD8A95B1}"/>
    <cellStyle name="Moneda 113 2 2 2 4" xfId="10741" xr:uid="{18E78082-DFD0-47DA-98F8-3D81914AE37F}"/>
    <cellStyle name="Moneda 113 2 2 3" xfId="3867" xr:uid="{E6BC0886-418D-46E5-8E80-89297B6D8339}"/>
    <cellStyle name="Moneda 113 2 2 4" xfId="6294" xr:uid="{A76F4B72-EC64-483B-88CD-D347DFECE2E1}"/>
    <cellStyle name="Moneda 113 2 2 5" xfId="9573" xr:uid="{B9501B1F-F578-4EC3-937A-B3076A77098D}"/>
    <cellStyle name="Moneda 113 2 3" xfId="2119" xr:uid="{3390C232-AAC4-4F93-A02A-E07646CD9DCB}"/>
    <cellStyle name="Moneda 113 2 3 2" xfId="4455" xr:uid="{7006EA55-230B-4564-ABF4-FC188B4C312D}"/>
    <cellStyle name="Moneda 113 2 3 3" xfId="6882" xr:uid="{1034CD32-E0D3-4B81-B3DE-F8E44F7B71FD}"/>
    <cellStyle name="Moneda 113 2 3 4" xfId="10161" xr:uid="{0FEF65CC-0492-48B1-B0DE-4F4A60E8CF3F}"/>
    <cellStyle name="Moneda 113 2 4" xfId="3287" xr:uid="{3850960E-BC92-41AF-8907-3C16FF225E5F}"/>
    <cellStyle name="Moneda 113 2 5" xfId="5714" xr:uid="{3F989537-5699-4786-A200-1489AC6A0E9E}"/>
    <cellStyle name="Moneda 113 2 6" xfId="8993" xr:uid="{EB9657F8-C125-469D-B576-FCD4E0534F8C}"/>
    <cellStyle name="Moneda 113 2 7" xfId="11859" xr:uid="{82E5ED55-F446-4E70-AEA9-BE50F03F111B}"/>
    <cellStyle name="Moneda 113 3" xfId="1244" xr:uid="{A8ED0BB1-4721-4926-87FE-3A542C312DC3}"/>
    <cellStyle name="Moneda 113 3 2" xfId="2412" xr:uid="{254AC1DB-2E5B-4664-9A5B-E3FE0C62FCE6}"/>
    <cellStyle name="Moneda 113 3 2 2" xfId="4748" xr:uid="{8BD076F9-59EA-4990-B02B-A420817B043A}"/>
    <cellStyle name="Moneda 113 3 2 3" xfId="7175" xr:uid="{684D9725-663A-4084-A0E5-1CB0B793AEB8}"/>
    <cellStyle name="Moneda 113 3 2 4" xfId="10454" xr:uid="{96E8D76A-5AFF-4DD2-8D11-A4196340155D}"/>
    <cellStyle name="Moneda 113 3 3" xfId="3580" xr:uid="{C7D533F3-B7F6-49C7-865D-A54A3B6CCD88}"/>
    <cellStyle name="Moneda 113 3 4" xfId="6007" xr:uid="{E2A08080-B9CA-4579-8CC5-1CC118DA9213}"/>
    <cellStyle name="Moneda 113 3 5" xfId="9286" xr:uid="{8B6DE089-117C-46C8-B2FA-FB28BEAE8B33}"/>
    <cellStyle name="Moneda 113 3 6" xfId="12245" xr:uid="{0C8DDDB3-2E01-46F9-B2B6-7CCC9760D9F8}"/>
    <cellStyle name="Moneda 113 4" xfId="1823" xr:uid="{76172A6D-AA80-4949-9E06-552CED2CD767}"/>
    <cellStyle name="Moneda 113 4 2" xfId="4159" xr:uid="{544E8A49-D7B3-4256-BF78-DD17AB001C73}"/>
    <cellStyle name="Moneda 113 4 3" xfId="6586" xr:uid="{B38F2109-67CE-427D-BC27-2CAB22C746C2}"/>
    <cellStyle name="Moneda 113 4 4" xfId="9865" xr:uid="{1EB539B0-DB4E-466D-A941-54AB7A991CCA}"/>
    <cellStyle name="Moneda 113 4 5" xfId="12632" xr:uid="{178A5A78-83FF-44B5-BF36-7DAFFAF2B4BB}"/>
    <cellStyle name="Moneda 113 5" xfId="2991" xr:uid="{C153E8B6-787F-41BE-B6CE-038AA08A9E9C}"/>
    <cellStyle name="Moneda 113 5 2" xfId="11431" xr:uid="{EA06E31A-43AA-4FA0-AAD0-520EC3880B4F}"/>
    <cellStyle name="Moneda 113 6" xfId="5415" xr:uid="{C9525615-32B9-4D44-A66D-D0CA6F1AC4A5}"/>
    <cellStyle name="Moneda 113 7" xfId="8697" xr:uid="{B6BE7EAF-4407-45CC-BF88-64AD0DE3F0EB}"/>
    <cellStyle name="Moneda 113 8" xfId="11142" xr:uid="{EB2D3C25-9A24-4548-9BF6-39F25E2D5735}"/>
    <cellStyle name="Moneda 114" xfId="484" xr:uid="{5DBABBB6-99B6-49A7-8888-A5A96F12CA2F}"/>
    <cellStyle name="Moneda 114 2" xfId="858" xr:uid="{BF327D78-6D20-45CA-A915-F129DC213854}"/>
    <cellStyle name="Moneda 114 2 2" xfId="1440" xr:uid="{483EEC4C-7E3C-41DD-8278-F1368EBD1D8F}"/>
    <cellStyle name="Moneda 114 2 2 2" xfId="2608" xr:uid="{7208C514-2919-4F17-A271-741556DD7118}"/>
    <cellStyle name="Moneda 114 2 2 2 2" xfId="4944" xr:uid="{838DFD84-1E22-485F-9B0F-B4FF71920C57}"/>
    <cellStyle name="Moneda 114 2 2 2 3" xfId="7371" xr:uid="{D84B1B02-7F8A-4F6B-96CC-6518599C33AE}"/>
    <cellStyle name="Moneda 114 2 2 2 4" xfId="10650" xr:uid="{55F37341-B9CC-470B-BE38-73BC4EB05594}"/>
    <cellStyle name="Moneda 114 2 2 3" xfId="3776" xr:uid="{4DDBC3DE-2AD8-4F25-B16F-E28E492A7C8F}"/>
    <cellStyle name="Moneda 114 2 2 4" xfId="6203" xr:uid="{0306D1D5-DEBE-4000-8E49-3A5BF8D1ACCF}"/>
    <cellStyle name="Moneda 114 2 2 5" xfId="9482" xr:uid="{C4A81C40-7A88-48EC-B8F7-9C0F140003B1}"/>
    <cellStyle name="Moneda 114 2 3" xfId="2026" xr:uid="{812CF774-E145-4042-90CB-F174FFB2EF24}"/>
    <cellStyle name="Moneda 114 2 3 2" xfId="4362" xr:uid="{D4458605-48C5-4149-ACC4-3C855E0231AF}"/>
    <cellStyle name="Moneda 114 2 3 3" xfId="6789" xr:uid="{E32D53D3-88BC-46A6-8C3D-B676EAEE0C11}"/>
    <cellStyle name="Moneda 114 2 3 4" xfId="10068" xr:uid="{8CAC7D55-D95C-47A1-8030-8740DF0C0C63}"/>
    <cellStyle name="Moneda 114 2 4" xfId="3194" xr:uid="{B02B31F1-E3C2-4BD9-AC8C-39221C1FA3F3}"/>
    <cellStyle name="Moneda 114 2 5" xfId="5621" xr:uid="{CB0781B8-7A95-4DF0-A4EA-820196506645}"/>
    <cellStyle name="Moneda 114 2 6" xfId="8900" xr:uid="{9C3B52DC-B11B-4AE6-AD90-80A4CFF55088}"/>
    <cellStyle name="Moneda 114 3" xfId="1153" xr:uid="{C2E83D40-23A7-44B7-AD8A-CF15F70C8DD7}"/>
    <cellStyle name="Moneda 114 3 2" xfId="2321" xr:uid="{606E1111-4B5B-48E3-9829-14AC2D8F0319}"/>
    <cellStyle name="Moneda 114 3 2 2" xfId="4657" xr:uid="{A49407A4-2C81-4FE4-9555-046983A24F9C}"/>
    <cellStyle name="Moneda 114 3 2 3" xfId="7084" xr:uid="{17239881-10E5-4332-97F1-8E58FF4D082E}"/>
    <cellStyle name="Moneda 114 3 2 4" xfId="10363" xr:uid="{834D96B2-559D-477F-8532-DF79AB1B2D1F}"/>
    <cellStyle name="Moneda 114 3 3" xfId="3489" xr:uid="{32A3B691-480F-461E-958B-4E287B54DC7B}"/>
    <cellStyle name="Moneda 114 3 4" xfId="5916" xr:uid="{44B52316-CE0B-4972-AC46-6DA582FCE318}"/>
    <cellStyle name="Moneda 114 3 5" xfId="9195" xr:uid="{384D2D65-FF96-4CFD-AFAF-E8FE5FFE9554}"/>
    <cellStyle name="Moneda 114 4" xfId="1732" xr:uid="{9346BF4B-FFD0-4C73-A78B-F05DE4E02D81}"/>
    <cellStyle name="Moneda 114 4 2" xfId="4068" xr:uid="{5132BF58-5486-4BB7-9969-F3C602C34FBC}"/>
    <cellStyle name="Moneda 114 4 3" xfId="6495" xr:uid="{13DBC620-AD8E-4BF8-8729-D3AFEA6BF580}"/>
    <cellStyle name="Moneda 114 4 4" xfId="9774" xr:uid="{C5976DB7-A6A4-4CBF-8119-4178B7E07439}"/>
    <cellStyle name="Moneda 114 5" xfId="2900" xr:uid="{1E1669A6-5728-4F38-A858-CB547C8D232B}"/>
    <cellStyle name="Moneda 114 6" xfId="5311" xr:uid="{458C3636-CDDE-4327-A62B-956E8E7322E2}"/>
    <cellStyle name="Moneda 114 7" xfId="8606" xr:uid="{7E7A972B-A556-4690-85FE-F8AB6A70F1B3}"/>
    <cellStyle name="Moneda 114 8" xfId="10992" xr:uid="{12ADE08C-65D3-4335-A422-438999B6E3C7}"/>
    <cellStyle name="Moneda 115" xfId="654" xr:uid="{49650928-FD86-4FF1-97D4-AF5E2B7132F7}"/>
    <cellStyle name="Moneda 115 2" xfId="953" xr:uid="{12B03B65-C2C4-4C60-9C52-B2C6D0B348D6}"/>
    <cellStyle name="Moneda 115 2 2" xfId="1533" xr:uid="{58FC1007-985C-4CC3-BEFB-0AF8F2DEA4C8}"/>
    <cellStyle name="Moneda 115 2 2 2" xfId="2701" xr:uid="{02DAF0DF-3471-4ABF-A5C8-B01A71546E2E}"/>
    <cellStyle name="Moneda 115 2 2 2 2" xfId="5037" xr:uid="{475AE5C1-E7BD-461D-ACB0-8BADB734B317}"/>
    <cellStyle name="Moneda 115 2 2 2 3" xfId="7464" xr:uid="{82C67BE5-D4E3-4CAA-BFB9-101FC183B5B5}"/>
    <cellStyle name="Moneda 115 2 2 2 4" xfId="10743" xr:uid="{F7F4F0FF-9F79-4119-B5D8-7FE619B38EF6}"/>
    <cellStyle name="Moneda 115 2 2 3" xfId="3869" xr:uid="{DAAA94B9-55BB-4525-AB56-0CEE1E226B75}"/>
    <cellStyle name="Moneda 115 2 2 4" xfId="6296" xr:uid="{B339FA17-AC08-4644-AF2A-ED22832363E5}"/>
    <cellStyle name="Moneda 115 2 2 5" xfId="9575" xr:uid="{8BEED293-3ABC-4798-99C1-4F2FCE639D89}"/>
    <cellStyle name="Moneda 115 2 3" xfId="2121" xr:uid="{0806B9EB-E97C-4E54-9A74-F9E42C65B772}"/>
    <cellStyle name="Moneda 115 2 3 2" xfId="4457" xr:uid="{56378E83-168F-4294-969C-7760724A50EA}"/>
    <cellStyle name="Moneda 115 2 3 3" xfId="6884" xr:uid="{F7A05AD8-5132-4EA1-AD3A-6B55BA756564}"/>
    <cellStyle name="Moneda 115 2 3 4" xfId="10163" xr:uid="{0AC4039A-C848-4B3E-AE5F-22423A95DC1B}"/>
    <cellStyle name="Moneda 115 2 4" xfId="3289" xr:uid="{5E52F535-A5CE-42AB-AB2E-331160B8C3E6}"/>
    <cellStyle name="Moneda 115 2 5" xfId="5716" xr:uid="{633E0166-4F40-4023-A569-E29CAD5BC61C}"/>
    <cellStyle name="Moneda 115 2 6" xfId="8995" xr:uid="{A3CB7417-9438-4087-95A4-C8EF62DD40DD}"/>
    <cellStyle name="Moneda 115 3" xfId="1246" xr:uid="{5E584AE8-A372-4338-BE4E-7073DEC20D15}"/>
    <cellStyle name="Moneda 115 3 2" xfId="2414" xr:uid="{7DFB5E68-09E8-4420-80C9-5299F3F820FC}"/>
    <cellStyle name="Moneda 115 3 2 2" xfId="4750" xr:uid="{8E3CC79C-82E0-49C2-B7C9-69088F863D33}"/>
    <cellStyle name="Moneda 115 3 2 3" xfId="7177" xr:uid="{63C558DE-61EF-4B01-895B-EDA043598FCA}"/>
    <cellStyle name="Moneda 115 3 2 4" xfId="10456" xr:uid="{97BB9C2F-4B51-492F-9886-F5D67514F05E}"/>
    <cellStyle name="Moneda 115 3 3" xfId="3582" xr:uid="{3EFA9DF9-1346-4F6B-8F9B-74252C85FD4F}"/>
    <cellStyle name="Moneda 115 3 4" xfId="6009" xr:uid="{D4410BA6-F2C6-497C-B0B8-F2A38F6518A2}"/>
    <cellStyle name="Moneda 115 3 5" xfId="9288" xr:uid="{7C7B4052-7545-4D52-8122-B12F592A9C22}"/>
    <cellStyle name="Moneda 115 4" xfId="1825" xr:uid="{A7432252-93AA-40B2-9AFB-B9D06CEB58EA}"/>
    <cellStyle name="Moneda 115 4 2" xfId="4161" xr:uid="{EE7DB0A5-1BFC-4252-B4E2-DB54612B03C3}"/>
    <cellStyle name="Moneda 115 4 3" xfId="6588" xr:uid="{75CAA312-A0E7-4EA2-9C7C-AE357A354B03}"/>
    <cellStyle name="Moneda 115 4 4" xfId="9867" xr:uid="{DD8F71BE-4E3D-43EB-B93C-51592CAC6BFD}"/>
    <cellStyle name="Moneda 115 5" xfId="2993" xr:uid="{FECA3A43-963A-4E75-ABC6-04C1C8CF5A1B}"/>
    <cellStyle name="Moneda 115 6" xfId="5419" xr:uid="{8B446CDC-4F10-496D-9AA9-896DD32F4F6C}"/>
    <cellStyle name="Moneda 115 7" xfId="8699" xr:uid="{40533F62-7E94-4F05-987E-67E043BF0019}"/>
    <cellStyle name="Moneda 115 8" xfId="11154" xr:uid="{5EE4A557-8FCC-424E-AE34-4E7B5E4D227E}"/>
    <cellStyle name="Moneda 116" xfId="655" xr:uid="{B2A81ED2-B4A8-440A-8E91-7706ED009787}"/>
    <cellStyle name="Moneda 116 2" xfId="954" xr:uid="{15EB021A-9364-451C-B4A2-2F9177771B87}"/>
    <cellStyle name="Moneda 116 2 2" xfId="1534" xr:uid="{0C192E53-F684-4F76-B326-47F46F5D7286}"/>
    <cellStyle name="Moneda 116 2 2 2" xfId="2702" xr:uid="{78E7C19C-23E3-4BE5-B86B-087CEE02B598}"/>
    <cellStyle name="Moneda 116 2 2 2 2" xfId="5038" xr:uid="{37370C43-6C9C-438B-9952-8F12911EAEAE}"/>
    <cellStyle name="Moneda 116 2 2 2 3" xfId="7465" xr:uid="{46E9B505-4B00-4C4A-AD66-D5EB1B3C29D3}"/>
    <cellStyle name="Moneda 116 2 2 2 4" xfId="10744" xr:uid="{AE6444C4-0C4F-4989-B72E-2D157DC0366A}"/>
    <cellStyle name="Moneda 116 2 2 3" xfId="3870" xr:uid="{1932031E-CBA0-4BB7-B385-6EC602062655}"/>
    <cellStyle name="Moneda 116 2 2 4" xfId="6297" xr:uid="{E5A4E531-5492-4355-AED8-AD15807BD7AC}"/>
    <cellStyle name="Moneda 116 2 2 5" xfId="9576" xr:uid="{D70895A3-FB89-4F6E-ADA1-F9EBC0303925}"/>
    <cellStyle name="Moneda 116 2 3" xfId="2122" xr:uid="{5A2F3A77-4123-46CD-BDB9-39763F4B7ABD}"/>
    <cellStyle name="Moneda 116 2 3 2" xfId="4458" xr:uid="{7F8344C8-C8E6-4635-9D7A-DB09C5F4BF54}"/>
    <cellStyle name="Moneda 116 2 3 3" xfId="6885" xr:uid="{DAC5AF36-9956-4F94-9DE6-90E8070E8F06}"/>
    <cellStyle name="Moneda 116 2 3 4" xfId="10164" xr:uid="{55B7CA8F-F232-4089-8921-A5C577340693}"/>
    <cellStyle name="Moneda 116 2 4" xfId="3290" xr:uid="{A461704A-3394-4061-B725-F49F0ED2BE7F}"/>
    <cellStyle name="Moneda 116 2 5" xfId="5717" xr:uid="{FE5ABE33-A007-44C2-87CC-DD6121B3ABA7}"/>
    <cellStyle name="Moneda 116 2 6" xfId="8996" xr:uid="{AA0159EE-D0FB-4DEB-8572-70235844EFA2}"/>
    <cellStyle name="Moneda 116 3" xfId="1247" xr:uid="{E4ECEABD-4D03-402E-9BE8-6A97A65F0D23}"/>
    <cellStyle name="Moneda 116 3 2" xfId="2415" xr:uid="{86D70320-E77D-417B-92D6-80923237DCA4}"/>
    <cellStyle name="Moneda 116 3 2 2" xfId="4751" xr:uid="{6C06AC42-8D7A-4953-818B-CE181DBBCB6F}"/>
    <cellStyle name="Moneda 116 3 2 3" xfId="7178" xr:uid="{F6B78D30-ACBB-4780-8949-DF5951615F40}"/>
    <cellStyle name="Moneda 116 3 2 4" xfId="10457" xr:uid="{8F0C7EDF-A055-41E4-8700-6DBE9334C693}"/>
    <cellStyle name="Moneda 116 3 3" xfId="3583" xr:uid="{F02F7F6F-3C26-4322-A024-F420B4C19F46}"/>
    <cellStyle name="Moneda 116 3 4" xfId="6010" xr:uid="{44949A55-147D-444E-9C08-A6CA568F97E4}"/>
    <cellStyle name="Moneda 116 3 5" xfId="9289" xr:uid="{8DC4D2EC-2CE8-455C-A409-69DC9EF8E409}"/>
    <cellStyle name="Moneda 116 4" xfId="1826" xr:uid="{1678EFB9-F802-441E-9586-F55E3920B482}"/>
    <cellStyle name="Moneda 116 4 2" xfId="4162" xr:uid="{7712A457-65A1-4333-88EB-7420CF51FF7A}"/>
    <cellStyle name="Moneda 116 4 3" xfId="6589" xr:uid="{74E75F2C-9E2E-4FDB-B2FB-B658AC53578F}"/>
    <cellStyle name="Moneda 116 4 4" xfId="9868" xr:uid="{6D9C2B27-6A3F-4AF2-9F08-8FEBA254F68D}"/>
    <cellStyle name="Moneda 116 5" xfId="2994" xr:uid="{BDE0357F-F1FE-4C2A-B286-22E5659513CF}"/>
    <cellStyle name="Moneda 116 6" xfId="5420" xr:uid="{DA31B0A9-FB48-4B25-BDE9-609D49181CF3}"/>
    <cellStyle name="Moneda 116 7" xfId="8700" xr:uid="{462EDDAB-6F23-4A79-B543-EAF1D098B164}"/>
    <cellStyle name="Moneda 117" xfId="952" xr:uid="{221288D6-C9A1-4579-A848-A125DE636677}"/>
    <cellStyle name="Moneda 117 2" xfId="1532" xr:uid="{297CC26A-1F21-4E31-90B6-86AD64B10A44}"/>
    <cellStyle name="Moneda 117 2 2" xfId="2700" xr:uid="{362CC719-9FD4-45D0-9C33-39DF12F0E8C4}"/>
    <cellStyle name="Moneda 117 2 2 2" xfId="5036" xr:uid="{2678CB84-0F2A-440A-9476-051D4B303ED0}"/>
    <cellStyle name="Moneda 117 2 2 3" xfId="7463" xr:uid="{BF3CAD97-A096-4C85-82EE-D76D4856CEA4}"/>
    <cellStyle name="Moneda 117 2 2 4" xfId="10742" xr:uid="{0B7F44AB-3DA1-45F8-B7E4-5859959629FC}"/>
    <cellStyle name="Moneda 117 2 3" xfId="3868" xr:uid="{F79279B9-028A-48BA-9387-9E88A949CB6B}"/>
    <cellStyle name="Moneda 117 2 4" xfId="6295" xr:uid="{58F52AC4-BCAC-47AF-8375-B8C945B43B93}"/>
    <cellStyle name="Moneda 117 2 5" xfId="9574" xr:uid="{C8E0A226-E52A-451D-8D83-B0B3555C39DD}"/>
    <cellStyle name="Moneda 117 3" xfId="2120" xr:uid="{E2F6D3DE-070D-4F4B-ADA1-8DA13849BC40}"/>
    <cellStyle name="Moneda 117 3 2" xfId="4456" xr:uid="{4C579DC4-687D-4602-B551-60352A9B888B}"/>
    <cellStyle name="Moneda 117 3 3" xfId="6883" xr:uid="{2A9B5683-9C82-4AB9-84D0-15574ED62D08}"/>
    <cellStyle name="Moneda 117 3 4" xfId="10162" xr:uid="{0A7CD058-1020-44E8-B835-A618CCE5A57B}"/>
    <cellStyle name="Moneda 117 4" xfId="3288" xr:uid="{DF469757-4ED2-4E6A-9FC3-DB56E4E001A4}"/>
    <cellStyle name="Moneda 117 5" xfId="5715" xr:uid="{6120C428-6007-4363-8559-047384DCCAB8}"/>
    <cellStyle name="Moneda 117 6" xfId="8994" xr:uid="{575D5F80-CD83-4826-A7B0-6F059F53B3A0}"/>
    <cellStyle name="Moneda 118" xfId="963" xr:uid="{063EC465-30D4-480F-9A57-9E6EE9776690}"/>
    <cellStyle name="Moneda 118 2" xfId="1542" xr:uid="{D47DC8BD-95BE-4C3C-A6CB-EA68807F3610}"/>
    <cellStyle name="Moneda 118 2 2" xfId="2710" xr:uid="{1989BCB2-1062-4B1F-9DFD-122081958ADD}"/>
    <cellStyle name="Moneda 118 2 2 2" xfId="5046" xr:uid="{FD9BB7F6-33F9-47AC-A370-55CD91564FAA}"/>
    <cellStyle name="Moneda 118 2 2 3" xfId="7473" xr:uid="{C8E28714-95EA-4720-BB6B-D6EB4D1D44CE}"/>
    <cellStyle name="Moneda 118 2 2 4" xfId="10752" xr:uid="{456479D3-77D8-436A-BC99-98BED33DFC17}"/>
    <cellStyle name="Moneda 118 2 3" xfId="3878" xr:uid="{2C8745FE-D7E9-44F4-AC9D-D6EBD76E3DCD}"/>
    <cellStyle name="Moneda 118 2 4" xfId="6305" xr:uid="{956E07C2-A0C7-4EAB-9AFA-2D6598C745EF}"/>
    <cellStyle name="Moneda 118 2 5" xfId="9584" xr:uid="{104A9F68-AFAA-4836-9F03-1F440722EBAD}"/>
    <cellStyle name="Moneda 118 3" xfId="2131" xr:uid="{3B1FA96A-2AD7-4203-B158-487286A8CE45}"/>
    <cellStyle name="Moneda 118 3 2" xfId="4467" xr:uid="{7C923C90-66E4-47E6-A263-7F384F9961F6}"/>
    <cellStyle name="Moneda 118 3 3" xfId="6894" xr:uid="{F967CE52-DF53-4626-9CEF-74DDC1B1E94F}"/>
    <cellStyle name="Moneda 118 3 4" xfId="10173" xr:uid="{3D6B62B8-50C3-4D69-92CE-A6A3FE961D96}"/>
    <cellStyle name="Moneda 118 4" xfId="3299" xr:uid="{33F3AD1E-E7B1-4E58-A360-54BC4E12C470}"/>
    <cellStyle name="Moneda 118 5" xfId="5726" xr:uid="{6D585EED-632E-4607-B1B5-949224A38717}"/>
    <cellStyle name="Moneda 118 6" xfId="9005" xr:uid="{0A47A88B-0F9B-4086-89E5-317E6B266316}"/>
    <cellStyle name="Moneda 119" xfId="675" xr:uid="{47D6E81A-4204-4EE7-94C2-FA9BC4D46A68}"/>
    <cellStyle name="Moneda 119 2" xfId="1259" xr:uid="{245E1DFC-1602-43DE-A802-E3CACE975AA9}"/>
    <cellStyle name="Moneda 119 2 2" xfId="2427" xr:uid="{42A904CD-2514-4DD5-B6A7-BC3E2A16A7BF}"/>
    <cellStyle name="Moneda 119 2 2 2" xfId="4763" xr:uid="{9F21ADA9-79DB-41ED-A166-56CC2ECFDB18}"/>
    <cellStyle name="Moneda 119 2 2 3" xfId="7190" xr:uid="{BF84811B-12FD-4C8E-98C2-A16817264751}"/>
    <cellStyle name="Moneda 119 2 2 4" xfId="10469" xr:uid="{4417BC97-47C3-4A9C-8E73-19142502F639}"/>
    <cellStyle name="Moneda 119 2 3" xfId="3595" xr:uid="{0A542E65-BD80-4E3D-9B92-C2980733609D}"/>
    <cellStyle name="Moneda 119 2 4" xfId="6022" xr:uid="{41628D70-8D81-4A53-91EF-B6158A0DE96F}"/>
    <cellStyle name="Moneda 119 2 5" xfId="9301" xr:uid="{9B875113-E0C9-4B07-A25C-A5CDF963B335}"/>
    <cellStyle name="Moneda 119 3" xfId="1844" xr:uid="{3F7D9CA3-14F8-4BA8-9F38-3709BE7D5DCC}"/>
    <cellStyle name="Moneda 119 3 2" xfId="4180" xr:uid="{1AEF5DFC-951B-46D6-8076-B4AD53B0C418}"/>
    <cellStyle name="Moneda 119 3 3" xfId="6607" xr:uid="{7C033175-5575-40A9-9CFD-8AA959A01F1C}"/>
    <cellStyle name="Moneda 119 3 4" xfId="9886" xr:uid="{5CBEF2CD-2A3D-48C3-BB92-FC309C4C99CF}"/>
    <cellStyle name="Moneda 119 4" xfId="3012" xr:uid="{BAC03ADA-8DC8-4C2F-8CED-830F52D233A8}"/>
    <cellStyle name="Moneda 119 5" xfId="5439" xr:uid="{7CFCA931-487B-4E72-95C8-3F82FA1F56DD}"/>
    <cellStyle name="Moneda 119 6" xfId="8718" xr:uid="{A3892AAC-8157-46A9-9178-1D60654AB49D}"/>
    <cellStyle name="Moneda 12" xfId="336" xr:uid="{BD3D44DA-F206-47C4-B80A-4EAB302587CC}"/>
    <cellStyle name="Moneda 12 2" xfId="544" xr:uid="{4E0CDDAC-672B-4F11-89C5-D079FAEC5D36}"/>
    <cellStyle name="Moneda 12 2 2" xfId="893" xr:uid="{55CCAFA7-2448-49E8-81E0-22C2A64529CE}"/>
    <cellStyle name="Moneda 12 2 2 2" xfId="1475" xr:uid="{BC2D9764-EAD0-4999-9F2F-2C21BFE84A73}"/>
    <cellStyle name="Moneda 12 2 2 2 2" xfId="2643" xr:uid="{6DD4D7B2-6617-4FDE-B244-009CFB82E76D}"/>
    <cellStyle name="Moneda 12 2 2 2 2 2" xfId="4979" xr:uid="{2877CB71-FE9E-4E51-9E8B-462D1B2DB1DE}"/>
    <cellStyle name="Moneda 12 2 2 2 2 3" xfId="7406" xr:uid="{4995B489-8363-4705-AC83-8EBD4E77F055}"/>
    <cellStyle name="Moneda 12 2 2 2 2 4" xfId="10685" xr:uid="{F3A9E2E3-7176-4A74-8040-063A6A1981EF}"/>
    <cellStyle name="Moneda 12 2 2 2 3" xfId="3811" xr:uid="{BED7E066-298E-410D-AFBE-AC424C27E414}"/>
    <cellStyle name="Moneda 12 2 2 2 4" xfId="6238" xr:uid="{F5848E58-B5A4-4EDD-8715-7B85F77BE482}"/>
    <cellStyle name="Moneda 12 2 2 2 5" xfId="9517" xr:uid="{515DA11C-90C2-4376-9F20-4EBDD427E37E}"/>
    <cellStyle name="Moneda 12 2 2 3" xfId="2061" xr:uid="{98D8F4DE-5E0A-4181-AB4B-46F0C97DCAC2}"/>
    <cellStyle name="Moneda 12 2 2 3 2" xfId="4397" xr:uid="{A43F6A1A-25B6-4D1F-947D-10ADD0C12A1D}"/>
    <cellStyle name="Moneda 12 2 2 3 3" xfId="6824" xr:uid="{FD44D39B-08B6-44F1-AF0C-56801F9247D6}"/>
    <cellStyle name="Moneda 12 2 2 3 4" xfId="10103" xr:uid="{A093260E-F20C-43B4-A7AC-1F2D205496AC}"/>
    <cellStyle name="Moneda 12 2 2 4" xfId="3229" xr:uid="{BEAF7CB8-911B-4CEC-B8BB-EDC74BB42F06}"/>
    <cellStyle name="Moneda 12 2 2 5" xfId="5656" xr:uid="{CA90337F-114D-4913-917D-FC6972CCA357}"/>
    <cellStyle name="Moneda 12 2 2 6" xfId="8935" xr:uid="{CB4B5B3D-7A7D-4D5E-B7E0-319FB06813F5}"/>
    <cellStyle name="Moneda 12 2 2 7" xfId="11769" xr:uid="{865326D1-5BDE-42A4-9A39-7B9D277802B7}"/>
    <cellStyle name="Moneda 12 2 3" xfId="1188" xr:uid="{36F1A255-E98E-4884-B3E1-BE57B3DA85D9}"/>
    <cellStyle name="Moneda 12 2 3 2" xfId="2356" xr:uid="{46977BE0-03E0-4621-A1E9-06CCB62E7CF4}"/>
    <cellStyle name="Moneda 12 2 3 2 2" xfId="4692" xr:uid="{6E72FE50-0953-4DD2-867D-5596FBD43B97}"/>
    <cellStyle name="Moneda 12 2 3 2 3" xfId="7119" xr:uid="{1689C867-AF7F-48A3-A80E-8F3867A9C5B5}"/>
    <cellStyle name="Moneda 12 2 3 2 4" xfId="10398" xr:uid="{8BF76955-E11F-4900-A53F-8DBA30BC557C}"/>
    <cellStyle name="Moneda 12 2 3 3" xfId="3524" xr:uid="{889A7F5F-EECD-4B99-89FC-04732243CC66}"/>
    <cellStyle name="Moneda 12 2 3 4" xfId="5951" xr:uid="{E63A2A9C-1F5B-4717-B971-8F72DF9A4567}"/>
    <cellStyle name="Moneda 12 2 3 5" xfId="9230" xr:uid="{8F29F871-37F3-40C8-87AD-CCB90673DEB8}"/>
    <cellStyle name="Moneda 12 2 3 6" xfId="12155" xr:uid="{FC021ECA-8E34-422E-925F-27CC89739B5B}"/>
    <cellStyle name="Moneda 12 2 4" xfId="1767" xr:uid="{3FB15C46-F194-4838-9CD8-AEBD9B85981D}"/>
    <cellStyle name="Moneda 12 2 4 2" xfId="4103" xr:uid="{1B09C3BC-795A-4EB3-96A9-D42BCFBBC801}"/>
    <cellStyle name="Moneda 12 2 4 3" xfId="6530" xr:uid="{913F6B6C-61A3-4FAC-9D0F-8278E62946B8}"/>
    <cellStyle name="Moneda 12 2 4 4" xfId="9809" xr:uid="{4A4B1C3D-B789-47E7-91CF-EF67936BC0D6}"/>
    <cellStyle name="Moneda 12 2 4 5" xfId="12542" xr:uid="{5D4C9A16-EA42-4F9F-9671-97609C8A304D}"/>
    <cellStyle name="Moneda 12 2 5" xfId="2935" xr:uid="{C1CC8AAB-CFAC-4954-9703-514B1104FCE8}"/>
    <cellStyle name="Moneda 12 2 5 2" xfId="11375" xr:uid="{65E51B5E-D642-42E1-B456-3BD165A4EBE3}"/>
    <cellStyle name="Moneda 12 2 6" xfId="5352" xr:uid="{4E8F598D-B2CD-4A8A-A05B-0AC3F7D46306}"/>
    <cellStyle name="Moneda 12 2 7" xfId="8641" xr:uid="{37B4A577-FE7C-40F4-93FC-E031908D62B7}"/>
    <cellStyle name="Moneda 12 2 8" xfId="11052" xr:uid="{AF1097EB-D402-42CE-9CB0-BA0DDFC84003}"/>
    <cellStyle name="Moneda 12 3" xfId="710" xr:uid="{BCD9793F-360D-434F-8F66-F58D370CC642}"/>
    <cellStyle name="Moneda 12 3 2" xfId="1292" xr:uid="{F4865EBE-11C3-4885-A54D-5C769ACE4B88}"/>
    <cellStyle name="Moneda 12 3 2 2" xfId="2460" xr:uid="{C9EEFC6E-1A94-4917-A835-BA3BF082D829}"/>
    <cellStyle name="Moneda 12 3 2 2 2" xfId="4796" xr:uid="{4128E308-6D7B-44AB-9AB3-00AD2E89354C}"/>
    <cellStyle name="Moneda 12 3 2 2 3" xfId="7223" xr:uid="{E38AFCC6-54C2-4F90-9891-733FBCE48D9B}"/>
    <cellStyle name="Moneda 12 3 2 2 4" xfId="10502" xr:uid="{D579C343-C325-4670-AEED-8D0AD6051B49}"/>
    <cellStyle name="Moneda 12 3 2 3" xfId="3628" xr:uid="{FC8884A0-9C5E-4620-8F8F-1678D4131E5B}"/>
    <cellStyle name="Moneda 12 3 2 4" xfId="6055" xr:uid="{07EBCCDC-AD9D-4492-AFBD-DBC9260F012D}"/>
    <cellStyle name="Moneda 12 3 2 5" xfId="9334" xr:uid="{29B81872-8BA2-4132-A014-BADA3BA8D973}"/>
    <cellStyle name="Moneda 12 3 3" xfId="1878" xr:uid="{8202D7AD-046E-4266-BBFB-17D7D519D883}"/>
    <cellStyle name="Moneda 12 3 3 2" xfId="4214" xr:uid="{5BCACADF-2D4F-4881-8D1D-AFEE24A9626C}"/>
    <cellStyle name="Moneda 12 3 3 3" xfId="6641" xr:uid="{7C86A771-F4D0-4627-BE73-480441D5A21B}"/>
    <cellStyle name="Moneda 12 3 3 4" xfId="9920" xr:uid="{1CB403CE-B2E7-4F8F-9260-7D99131A0255}"/>
    <cellStyle name="Moneda 12 3 4" xfId="3046" xr:uid="{E3062541-7578-465B-8BE0-2F0651F2BE2B}"/>
    <cellStyle name="Moneda 12 3 5" xfId="5473" xr:uid="{BF7D1BCE-1877-40DC-9817-A7F50FD3F6A1}"/>
    <cellStyle name="Moneda 12 3 6" xfId="8752" xr:uid="{388642A8-11A1-4C73-9CC5-193107AFFBCD}"/>
    <cellStyle name="Moneda 12 3 7" xfId="11561" xr:uid="{E182D87B-6A5D-4363-B568-83C2C85A0140}"/>
    <cellStyle name="Moneda 12 4" xfId="1005" xr:uid="{A3513AC3-F04E-413D-9F47-A498BBC13659}"/>
    <cellStyle name="Moneda 12 4 2" xfId="2173" xr:uid="{95155669-A268-48D5-9504-414DCDA79D9D}"/>
    <cellStyle name="Moneda 12 4 2 2" xfId="4509" xr:uid="{3C08CC00-4905-454E-B40B-D38F9FEB377D}"/>
    <cellStyle name="Moneda 12 4 2 3" xfId="6936" xr:uid="{40C71105-053D-4791-9D1C-10F7FFC30744}"/>
    <cellStyle name="Moneda 12 4 2 4" xfId="10215" xr:uid="{D0C56219-4481-4349-A192-40E4B20E2E70}"/>
    <cellStyle name="Moneda 12 4 3" xfId="3341" xr:uid="{907839AF-1089-4838-9408-96BFA291B08B}"/>
    <cellStyle name="Moneda 12 4 4" xfId="5768" xr:uid="{D52573E5-F848-4628-86F0-7A02979B95D6}"/>
    <cellStyle name="Moneda 12 4 5" xfId="9047" xr:uid="{EF94864C-70CA-45C7-898F-A604BA743602}"/>
    <cellStyle name="Moneda 12 4 6" xfId="11947" xr:uid="{DFF8C475-B97F-4C73-ADC0-E39C547019C3}"/>
    <cellStyle name="Moneda 12 5" xfId="1584" xr:uid="{9D674F60-CC88-425C-8931-6E726C6EC07D}"/>
    <cellStyle name="Moneda 12 5 2" xfId="3920" xr:uid="{4D017928-2368-457D-A157-F76C41794B1D}"/>
    <cellStyle name="Moneda 12 5 3" xfId="6347" xr:uid="{5E3D591D-038D-4027-ACB3-528D12B3E43E}"/>
    <cellStyle name="Moneda 12 5 4" xfId="9626" xr:uid="{E1896733-951E-40D0-8FC3-4DF4D7B1687E}"/>
    <cellStyle name="Moneda 12 5 5" xfId="12334" xr:uid="{E8681E7C-7B31-4AE7-987F-18A37EDCB557}"/>
    <cellStyle name="Moneda 12 6" xfId="2752" xr:uid="{E9E524A0-8FA9-42CC-9D63-BB73576119FF}"/>
    <cellStyle name="Moneda 12 6 2" xfId="11192" xr:uid="{03EA6F25-8DA7-4CAE-8384-A48A0B79E260}"/>
    <cellStyle name="Moneda 12 7" xfId="5163" xr:uid="{DC816620-5E3C-497A-9662-404ACFA6F0D4}"/>
    <cellStyle name="Moneda 12 8" xfId="8458" xr:uid="{779DFDC3-4284-4CEF-AEA4-4051BF86075F}"/>
    <cellStyle name="Moneda 12 9" xfId="10844" xr:uid="{E2964466-DD5B-48DD-AB78-F28D028AC249}"/>
    <cellStyle name="Moneda 120" xfId="964" xr:uid="{929072A7-5143-429C-8B68-34345F3BF3D2}"/>
    <cellStyle name="Moneda 120 2" xfId="1543" xr:uid="{30B50705-A5B7-4F87-9AC9-B3B200143BAB}"/>
    <cellStyle name="Moneda 120 2 2" xfId="2711" xr:uid="{5021A0E1-FCBE-458E-8324-5466E53A1896}"/>
    <cellStyle name="Moneda 120 2 2 2" xfId="5047" xr:uid="{D417A762-7D27-4210-AD0B-31F87FA1FCE5}"/>
    <cellStyle name="Moneda 120 2 2 3" xfId="7474" xr:uid="{5E935FD8-CFA2-465F-B291-A44D49DC50F4}"/>
    <cellStyle name="Moneda 120 2 2 4" xfId="10753" xr:uid="{C56136DD-5283-4C01-BA2E-311C18B7AAC6}"/>
    <cellStyle name="Moneda 120 2 3" xfId="3879" xr:uid="{0D7B74EA-1A00-41AE-88B0-A641BABEA304}"/>
    <cellStyle name="Moneda 120 2 4" xfId="6306" xr:uid="{F37DB72B-C769-467D-867F-C00D564B2DE0}"/>
    <cellStyle name="Moneda 120 2 5" xfId="9585" xr:uid="{75A19232-394A-4D31-868F-3B3188C223B4}"/>
    <cellStyle name="Moneda 120 3" xfId="2132" xr:uid="{9F0F93CD-6D09-4F6C-AF3E-440679EFBF69}"/>
    <cellStyle name="Moneda 120 3 2" xfId="4468" xr:uid="{32D85B5A-3295-4BD9-B9D8-6ACDDE166AA8}"/>
    <cellStyle name="Moneda 120 3 3" xfId="6895" xr:uid="{3ABBAAD7-3111-47C2-84A7-A4B0781DF895}"/>
    <cellStyle name="Moneda 120 3 4" xfId="10174" xr:uid="{8AEDEEE4-370B-42A0-9F38-BDD60AA4F22E}"/>
    <cellStyle name="Moneda 120 4" xfId="3300" xr:uid="{CFDC973A-E63D-4046-B3E7-0F9727C61DEB}"/>
    <cellStyle name="Moneda 120 5" xfId="5727" xr:uid="{9E17B5A2-4DB9-4615-A04D-E3132474014D}"/>
    <cellStyle name="Moneda 120 6" xfId="9006" xr:uid="{BF70C6E8-E77C-43E1-B4B0-DDD45C3C1044}"/>
    <cellStyle name="Moneda 121" xfId="1245" xr:uid="{E13A3F6B-2A63-4427-B2E1-F4AEC9978B9B}"/>
    <cellStyle name="Moneda 121 2" xfId="2413" xr:uid="{4F0D43D2-A825-4814-9AB1-56008AB51827}"/>
    <cellStyle name="Moneda 121 2 2" xfId="4749" xr:uid="{9C572A16-8176-420F-BFE5-B2070F0EF879}"/>
    <cellStyle name="Moneda 121 2 3" xfId="7176" xr:uid="{BBB884C7-0F7F-4383-B19A-FCC6D806B977}"/>
    <cellStyle name="Moneda 121 2 4" xfId="10455" xr:uid="{3A597D3D-DD99-42DD-9071-6B88CB8D42CF}"/>
    <cellStyle name="Moneda 121 3" xfId="3581" xr:uid="{1EC72EC7-B457-4114-824D-3C9BD0625AC2}"/>
    <cellStyle name="Moneda 121 4" xfId="6008" xr:uid="{8B8E6981-AEEB-4636-81EE-27B714EBA8F6}"/>
    <cellStyle name="Moneda 121 5" xfId="9287" xr:uid="{D95D952A-DBD1-4C23-A6CF-DB75B77C09B0}"/>
    <cellStyle name="Moneda 122" xfId="1824" xr:uid="{3E4A0AD0-EADD-4B97-91CB-A1DAB55658E2}"/>
    <cellStyle name="Moneda 122 2" xfId="4160" xr:uid="{288BC38F-63A1-4902-9E9F-89875F695C24}"/>
    <cellStyle name="Moneda 122 3" xfId="6587" xr:uid="{D62518D7-B1D6-40A4-9730-A3487698D089}"/>
    <cellStyle name="Moneda 122 4" xfId="9866" xr:uid="{005E1731-909D-4E77-88E1-E6AD4F2459A0}"/>
    <cellStyle name="Moneda 123" xfId="2992" xr:uid="{AED0B6CD-6000-4452-8154-324F67D8CE6F}"/>
    <cellStyle name="Moneda 124" xfId="5418" xr:uid="{CF7339EE-1E6E-4421-BD18-B4BD93909D2D}"/>
    <cellStyle name="Moneda 125" xfId="7561" xr:uid="{F1FBD5D8-FC7F-45F6-9FC3-CC0A0E62A288}"/>
    <cellStyle name="Moneda 126" xfId="7490" xr:uid="{E7CDEA24-7817-4990-A815-3C7C491D56CE}"/>
    <cellStyle name="Moneda 127" xfId="7951" xr:uid="{8A25E441-A5B8-4862-B7BA-89BD18FF326A}"/>
    <cellStyle name="Moneda 128" xfId="7780" xr:uid="{8A581A39-E559-4C93-8E71-37A2BDD4E53D}"/>
    <cellStyle name="Moneda 129" xfId="8067" xr:uid="{1B7FF05C-8472-41D6-B759-105578960150}"/>
    <cellStyle name="Moneda 13" xfId="290" xr:uid="{441739BC-3B64-4B97-AF22-DB1F1C3DEC0B}"/>
    <cellStyle name="Moneda 13 2" xfId="498" xr:uid="{6659D284-70A4-4776-9A17-31654BCB50D5}"/>
    <cellStyle name="Moneda 13 2 2" xfId="11723" xr:uid="{95596E56-29C9-4711-9A49-B8AE1A5B363C}"/>
    <cellStyle name="Moneda 13 2 3" xfId="12109" xr:uid="{39F17899-C12C-416A-AA20-F8194C9FACE0}"/>
    <cellStyle name="Moneda 13 2 4" xfId="12496" xr:uid="{97948264-D6CE-4583-81C4-907C76533755}"/>
    <cellStyle name="Moneda 13 2 5" xfId="11006" xr:uid="{0A66BABC-6DA8-4E5E-B443-F84304281888}"/>
    <cellStyle name="Moneda 13 3" xfId="584" xr:uid="{878DA9E0-A50C-4404-BFBD-E5F5E8438F65}"/>
    <cellStyle name="Moneda 13 3 2" xfId="11808" xr:uid="{6A81131D-8C8B-4F24-AB61-5B7E75FBCDEE}"/>
    <cellStyle name="Moneda 13 3 3" xfId="12194" xr:uid="{5513C93A-A92F-4A86-B566-B20267F8693A}"/>
    <cellStyle name="Moneda 13 3 4" xfId="12581" xr:uid="{77AF0487-B892-4603-A2BF-C5C77051D90B}"/>
    <cellStyle name="Moneda 13 3 5" xfId="11091" xr:uid="{997B706A-E8F8-4353-B9CB-36228953C814}"/>
    <cellStyle name="Moneda 13 4" xfId="645" xr:uid="{7102A78D-5D6B-4347-9FF0-033A955042E5}"/>
    <cellStyle name="Moneda 13 4 2" xfId="11863" xr:uid="{721CE495-D384-4B5B-90C1-8A2FA582A4B2}"/>
    <cellStyle name="Moneda 13 4 3" xfId="12249" xr:uid="{F21435B4-94D0-42D7-82D3-7979AC6AE303}"/>
    <cellStyle name="Moneda 13 4 4" xfId="12636" xr:uid="{55F750CB-7E2F-4FBD-8F7F-02A00ADE1ACB}"/>
    <cellStyle name="Moneda 13 4 5" xfId="11146" xr:uid="{0DF6D7A9-3CE8-4525-92B9-9E2B63D744C1}"/>
    <cellStyle name="Moneda 13 5" xfId="11516" xr:uid="{9CFA0D5E-8CCC-4CCB-9D5C-243DABDD0DE6}"/>
    <cellStyle name="Moneda 13 6" xfId="11902" xr:uid="{37D19E06-6627-4A8D-BD61-18F6707048EE}"/>
    <cellStyle name="Moneda 13 7" xfId="12289" xr:uid="{3E1FC683-3C39-408A-A14C-822A22A3C633}"/>
    <cellStyle name="Moneda 13 8" xfId="10799" xr:uid="{467BCF7D-3B0F-411C-AADA-AF5EF14855F4}"/>
    <cellStyle name="Moneda 130" xfId="7522" xr:uid="{DB520AA3-B5E2-4B8D-8D3F-305092D602D3}"/>
    <cellStyle name="Moneda 131" xfId="5129" xr:uid="{35217103-DE55-4D66-B992-4CB1A5564B73}"/>
    <cellStyle name="Moneda 132" xfId="7633" xr:uid="{6E115CE3-7227-4D78-B98B-4AA85777DD6B}"/>
    <cellStyle name="Moneda 133" xfId="7961" xr:uid="{83AD66EE-6B59-415C-BCEB-395FC134701E}"/>
    <cellStyle name="Moneda 134" xfId="7985" xr:uid="{1FD24874-6D5F-44A7-A67B-D020690D3032}"/>
    <cellStyle name="Moneda 135" xfId="7608" xr:uid="{1E064244-FAA9-450A-B99F-748C618CC851}"/>
    <cellStyle name="Moneda 136" xfId="7705" xr:uid="{AFBB6C32-53D8-457E-8044-2821109262C9}"/>
    <cellStyle name="Moneda 137" xfId="8149" xr:uid="{DBBD2CB2-D0EF-4269-868B-45BC6771E30A}"/>
    <cellStyle name="Moneda 138" xfId="7796" xr:uid="{85D55F91-D4EF-42F4-98F8-1EF4470C7E3D}"/>
    <cellStyle name="Moneda 139" xfId="8274" xr:uid="{EFAC6762-84A3-43C3-A9DD-73C098906DB0}"/>
    <cellStyle name="Moneda 14" xfId="291" xr:uid="{4AD9D128-982C-4858-B894-73A7EB6FF77A}"/>
    <cellStyle name="Moneda 14 2" xfId="499" xr:uid="{5C736664-64B7-44F1-975B-D1194D5383D5}"/>
    <cellStyle name="Moneda 14 2 2" xfId="11724" xr:uid="{2CDAB53B-D32E-4907-9699-5066C46541B2}"/>
    <cellStyle name="Moneda 14 2 3" xfId="12110" xr:uid="{848618E8-9966-4CF9-88D1-CEC14F38C38A}"/>
    <cellStyle name="Moneda 14 2 4" xfId="12497" xr:uid="{2109096D-4C73-4005-960B-3B55F8FD23CA}"/>
    <cellStyle name="Moneda 14 2 5" xfId="11007" xr:uid="{F198A8A5-4C76-42F1-81C0-5C18FAE2AC26}"/>
    <cellStyle name="Moneda 14 3" xfId="585" xr:uid="{877C64B3-0B91-43CB-91C5-6A92F982503C}"/>
    <cellStyle name="Moneda 14 3 2" xfId="11809" xr:uid="{3BC77AE9-761A-4338-8F58-184EF001A064}"/>
    <cellStyle name="Moneda 14 3 3" xfId="12195" xr:uid="{A2200394-64BF-4117-A1DA-A203C3732A83}"/>
    <cellStyle name="Moneda 14 3 4" xfId="12582" xr:uid="{277B49C0-0005-4E2F-A320-AF052E3FB2F1}"/>
    <cellStyle name="Moneda 14 3 5" xfId="11092" xr:uid="{B84F12AE-BC7E-41B4-8ECE-3362259A2469}"/>
    <cellStyle name="Moneda 14 4" xfId="646" xr:uid="{FD2F1996-4BB2-41D8-9A36-F7E157F8DC22}"/>
    <cellStyle name="Moneda 14 4 2" xfId="11864" xr:uid="{C91E7F03-9DD8-43E9-9BEF-5D4C036BE335}"/>
    <cellStyle name="Moneda 14 4 3" xfId="12250" xr:uid="{3C8F5A6D-4E95-4ED2-A82F-64BE192211E5}"/>
    <cellStyle name="Moneda 14 4 4" xfId="12637" xr:uid="{97761506-B029-491D-A8EB-48F65E41BA00}"/>
    <cellStyle name="Moneda 14 4 5" xfId="11147" xr:uid="{D0BE85C2-F503-44E1-B163-24052683B29B}"/>
    <cellStyle name="Moneda 14 5" xfId="11517" xr:uid="{BED6243F-7BEF-4ACA-B824-61310F51AB1C}"/>
    <cellStyle name="Moneda 14 6" xfId="11903" xr:uid="{571CF631-49CB-423F-BD79-503DB590AFEE}"/>
    <cellStyle name="Moneda 14 7" xfId="12290" xr:uid="{8CC7C03B-135C-42AD-B95E-B4FA61196FF0}"/>
    <cellStyle name="Moneda 14 8" xfId="10800" xr:uid="{6CB51AAD-CA79-4285-B679-EEE1A29DFB17}"/>
    <cellStyle name="Moneda 140" xfId="8698" xr:uid="{EA409119-1AD9-45FF-BCE0-690E81B7B14B}"/>
    <cellStyle name="Moneda 141" xfId="651" xr:uid="{23695CDF-C306-4BC1-BD44-218869C21E72}"/>
    <cellStyle name="Moneda 142" xfId="10754" xr:uid="{003D6139-F414-4F35-B84B-CB786779B396}"/>
    <cellStyle name="Moneda 143" xfId="11152" xr:uid="{52C2D2FD-DD4E-4D77-8D6E-4B57FF3E0957}"/>
    <cellStyle name="Moneda 15" xfId="293" xr:uid="{EFD9CE6D-DC65-4116-BFE1-32EBE8717DE1}"/>
    <cellStyle name="Moneda 15 2" xfId="501" xr:uid="{093C0011-4807-439A-86EC-F524F6F3DC97}"/>
    <cellStyle name="Moneda 15 2 2" xfId="11726" xr:uid="{BE7C47D2-809D-49CC-868A-317A34102C26}"/>
    <cellStyle name="Moneda 15 2 3" xfId="12112" xr:uid="{57EE173E-DD0B-4DB0-A77A-CF27AD92F242}"/>
    <cellStyle name="Moneda 15 2 4" xfId="12499" xr:uid="{2D75BF2C-9EBE-415A-8467-735086A55FF1}"/>
    <cellStyle name="Moneda 15 2 5" xfId="11009" xr:uid="{2D53B9D5-3C17-49EC-88DB-570E42A8BE0A}"/>
    <cellStyle name="Moneda 15 3" xfId="587" xr:uid="{F5E5F9A0-165B-4237-BC1A-4FEDC88D1213}"/>
    <cellStyle name="Moneda 15 3 2" xfId="11811" xr:uid="{9CDA485D-3A3F-4BD3-9305-E632DA29CBA2}"/>
    <cellStyle name="Moneda 15 3 3" xfId="12197" xr:uid="{FB3DEA1D-76A2-4A76-859D-220CA39F5406}"/>
    <cellStyle name="Moneda 15 3 4" xfId="12584" xr:uid="{5B336C19-202F-40F5-A6B2-B0CDEB13B45C}"/>
    <cellStyle name="Moneda 15 3 5" xfId="11094" xr:uid="{3D35E853-98C3-42FB-8699-E322487FB760}"/>
    <cellStyle name="Moneda 15 4" xfId="648" xr:uid="{852FC9D7-F8AD-4B40-9373-8EE9A48D28B6}"/>
    <cellStyle name="Moneda 15 4 2" xfId="11866" xr:uid="{72ECBD9B-B2B0-4122-8EE3-3AE59FD2C6DF}"/>
    <cellStyle name="Moneda 15 4 3" xfId="12252" xr:uid="{963477FD-402C-436D-B453-5752DF84E0B3}"/>
    <cellStyle name="Moneda 15 4 4" xfId="12639" xr:uid="{733C067A-8744-4919-B2A4-A60BD281CD22}"/>
    <cellStyle name="Moneda 15 4 5" xfId="11149" xr:uid="{2210A2A1-65A2-467E-8FD7-11C58766FADB}"/>
    <cellStyle name="Moneda 15 5" xfId="11519" xr:uid="{D4C09BE8-712E-469A-B9C8-63C347E6A1AE}"/>
    <cellStyle name="Moneda 15 6" xfId="11905" xr:uid="{1682B917-A731-46EF-B682-4D33A8437970}"/>
    <cellStyle name="Moneda 15 7" xfId="12292" xr:uid="{5E7DBDFD-D9B4-4AE1-A835-3821878807C8}"/>
    <cellStyle name="Moneda 15 8" xfId="10802" xr:uid="{BF6F1459-CC6F-421D-B5BD-8636B01B00B6}"/>
    <cellStyle name="Moneda 16" xfId="294" xr:uid="{42A6FEDF-C990-46E7-9BB1-7DB4194FD498}"/>
    <cellStyle name="Moneda 16 2" xfId="502" xr:uid="{BEBB6EB6-8637-45D8-8BDA-571497D8049D}"/>
    <cellStyle name="Moneda 16 2 2" xfId="11727" xr:uid="{2F135F29-4325-4E22-8AEC-AA2031604E07}"/>
    <cellStyle name="Moneda 16 2 3" xfId="12113" xr:uid="{4E753875-1EF9-43A2-A909-C0D981E53FB8}"/>
    <cellStyle name="Moneda 16 2 4" xfId="12500" xr:uid="{BB488052-D2FE-4596-A484-626BA4C5557F}"/>
    <cellStyle name="Moneda 16 2 5" xfId="11010" xr:uid="{22160633-1415-4161-9415-9F0D569F920B}"/>
    <cellStyle name="Moneda 16 3" xfId="588" xr:uid="{E954EDDB-7388-4651-871A-4826E5B00F1B}"/>
    <cellStyle name="Moneda 16 3 2" xfId="11812" xr:uid="{68BF1E2A-8C74-4F8B-93B4-5BE7A16492FF}"/>
    <cellStyle name="Moneda 16 3 3" xfId="12198" xr:uid="{417B789A-6973-4CC2-B789-90A1E052DAE1}"/>
    <cellStyle name="Moneda 16 3 4" xfId="12585" xr:uid="{0FBEAA28-E4FA-4D2D-AE35-FD3F302FCE99}"/>
    <cellStyle name="Moneda 16 3 5" xfId="11095" xr:uid="{9CD20F78-1D69-4FBE-8683-05327EF532BD}"/>
    <cellStyle name="Moneda 16 4" xfId="649" xr:uid="{6B53D590-584D-4003-9DF2-F4341C0678A4}"/>
    <cellStyle name="Moneda 16 4 2" xfId="11867" xr:uid="{D953DEC6-AEA3-4651-8F5F-D2E81558D61D}"/>
    <cellStyle name="Moneda 16 4 3" xfId="12253" xr:uid="{B23212D6-B8C1-405B-9867-A7AF0C082A25}"/>
    <cellStyle name="Moneda 16 4 4" xfId="12640" xr:uid="{CE7E8FFA-1E5B-43E6-837F-BFB0A44B2A3E}"/>
    <cellStyle name="Moneda 16 4 5" xfId="11150" xr:uid="{5A42FA5C-1F18-435B-BD5E-D2E755F12FB9}"/>
    <cellStyle name="Moneda 16 5" xfId="11520" xr:uid="{C0970689-50CE-4101-8A04-ABBE26DB451D}"/>
    <cellStyle name="Moneda 16 6" xfId="11906" xr:uid="{5477B0F4-6C4A-48B5-A4D7-DFB2F60C0148}"/>
    <cellStyle name="Moneda 16 7" xfId="12293" xr:uid="{F9C58FCF-1DF9-4FB8-899F-92B795FBA983}"/>
    <cellStyle name="Moneda 16 8" xfId="10803" xr:uid="{70C45526-5308-454D-A2FC-8AA97596241E}"/>
    <cellStyle name="Moneda 17" xfId="296" xr:uid="{06DDA46F-42F8-4180-99AE-EDAD579EFA83}"/>
    <cellStyle name="Moneda 17 2" xfId="504" xr:uid="{DF5FF1C3-58ED-4812-99C7-7B3B1B2B81D4}"/>
    <cellStyle name="Moneda 17 2 2" xfId="11729" xr:uid="{74727783-AB87-4AE1-815C-E1AFE7441B24}"/>
    <cellStyle name="Moneda 17 2 3" xfId="12115" xr:uid="{F6F52460-F63B-4354-9770-BC88520F338B}"/>
    <cellStyle name="Moneda 17 2 4" xfId="12502" xr:uid="{AA8B87FA-59BF-4EB6-9FFD-B0B3728A10D6}"/>
    <cellStyle name="Moneda 17 2 5" xfId="11012" xr:uid="{A77DAC7B-9884-4E70-AF25-77DC2F4953C7}"/>
    <cellStyle name="Moneda 17 3" xfId="590" xr:uid="{A7FF9FEA-603B-45A5-9AF8-FA6846A27F29}"/>
    <cellStyle name="Moneda 17 3 2" xfId="11814" xr:uid="{0FE6D4BF-6DED-45FD-9F59-533A862827AF}"/>
    <cellStyle name="Moneda 17 3 3" xfId="12200" xr:uid="{F42E27B3-EF45-407A-9E0C-8ACDA860F789}"/>
    <cellStyle name="Moneda 17 3 4" xfId="12587" xr:uid="{3F14CE9D-7851-46EC-9EBC-50B4E89EB299}"/>
    <cellStyle name="Moneda 17 3 5" xfId="11097" xr:uid="{2BF57B4E-766E-49D2-9D7E-C0E2C78B0E28}"/>
    <cellStyle name="Moneda 17 4" xfId="11521" xr:uid="{E1A49CAD-8618-43BE-B8EE-4B88709D4826}"/>
    <cellStyle name="Moneda 17 5" xfId="11907" xr:uid="{05B4FE64-0A84-4D5F-9F28-9CBD8D35C5E6}"/>
    <cellStyle name="Moneda 17 6" xfId="12294" xr:uid="{FD525AFB-2220-4AA2-BA53-DD9732E4F52E}"/>
    <cellStyle name="Moneda 17 7" xfId="10804" xr:uid="{307D2B1A-A8C7-4F5C-B130-648AF0C8C925}"/>
    <cellStyle name="Moneda 18" xfId="322" xr:uid="{84EF4541-C112-4FA4-9321-7DB8A7259C58}"/>
    <cellStyle name="Moneda 18 2" xfId="530" xr:uid="{9984D54B-27AB-4B19-B9B7-F06E133D832B}"/>
    <cellStyle name="Moneda 18 2 2" xfId="879" xr:uid="{55E75D86-DC09-453C-AC13-ABCFFC6F98EB}"/>
    <cellStyle name="Moneda 18 2 2 2" xfId="1461" xr:uid="{47922663-9B37-48F0-91C3-EF676C577F6B}"/>
    <cellStyle name="Moneda 18 2 2 2 2" xfId="2629" xr:uid="{0D963302-4875-4433-AE8B-CC649110D3AB}"/>
    <cellStyle name="Moneda 18 2 2 2 2 2" xfId="4965" xr:uid="{9A3159CB-1BED-4EF6-AA3E-318F64D99ADD}"/>
    <cellStyle name="Moneda 18 2 2 2 2 3" xfId="7392" xr:uid="{FA80BFAA-58B7-4A72-AB1C-7C956C90DEC8}"/>
    <cellStyle name="Moneda 18 2 2 2 2 4" xfId="10671" xr:uid="{947826A2-5257-41DE-B0ED-94D0C2B239F1}"/>
    <cellStyle name="Moneda 18 2 2 2 3" xfId="3797" xr:uid="{BDB76D06-E107-41A1-8A2D-B9075D94E9AB}"/>
    <cellStyle name="Moneda 18 2 2 2 4" xfId="6224" xr:uid="{0203B10E-9756-4AAA-A1AB-9CD6341C3440}"/>
    <cellStyle name="Moneda 18 2 2 2 5" xfId="9503" xr:uid="{0686CF27-98F3-41BB-AD22-8EE75A526B38}"/>
    <cellStyle name="Moneda 18 2 2 3" xfId="2047" xr:uid="{0F78CE2E-DB08-4865-AF0F-577BB9278F72}"/>
    <cellStyle name="Moneda 18 2 2 3 2" xfId="4383" xr:uid="{78963E75-B406-4754-83CA-B387BB0135BD}"/>
    <cellStyle name="Moneda 18 2 2 3 3" xfId="6810" xr:uid="{D9F033F9-52A5-4168-A71C-EC1F244D2D7D}"/>
    <cellStyle name="Moneda 18 2 2 3 4" xfId="10089" xr:uid="{8B76779A-59F5-4A8D-BA55-4FE79E1DD600}"/>
    <cellStyle name="Moneda 18 2 2 4" xfId="3215" xr:uid="{9BC97D41-D75C-43FC-B2CA-16096977C5CA}"/>
    <cellStyle name="Moneda 18 2 2 5" xfId="5642" xr:uid="{63CFC2F6-EA83-46A3-BE6A-15C8A3A2B8B7}"/>
    <cellStyle name="Moneda 18 2 2 6" xfId="8921" xr:uid="{1773CB8F-E735-4F62-A569-F55FC26DEDDB}"/>
    <cellStyle name="Moneda 18 2 2 7" xfId="11755" xr:uid="{65E07E51-DB73-4226-A07B-84554BCCACFF}"/>
    <cellStyle name="Moneda 18 2 3" xfId="1174" xr:uid="{073C2959-4344-416B-BC3F-5C098D823D53}"/>
    <cellStyle name="Moneda 18 2 3 2" xfId="2342" xr:uid="{F2FFC9FB-CCF8-46C5-A9E6-5CA7D35C8905}"/>
    <cellStyle name="Moneda 18 2 3 2 2" xfId="4678" xr:uid="{D01733D3-2E28-49A8-B9FE-EFB69FFE3D76}"/>
    <cellStyle name="Moneda 18 2 3 2 3" xfId="7105" xr:uid="{B0C8C166-959F-4F25-AE01-953B40C16442}"/>
    <cellStyle name="Moneda 18 2 3 2 4" xfId="10384" xr:uid="{49B6ED2E-98F9-4CB8-B36F-AA2A1152631A}"/>
    <cellStyle name="Moneda 18 2 3 3" xfId="3510" xr:uid="{2467358F-E50E-4B41-8D5B-020062FC1729}"/>
    <cellStyle name="Moneda 18 2 3 4" xfId="5937" xr:uid="{DBAD2144-4D3F-4E83-8E9B-1DC548F25210}"/>
    <cellStyle name="Moneda 18 2 3 5" xfId="9216" xr:uid="{DCC74866-9475-49C8-BA0D-2490C15F9360}"/>
    <cellStyle name="Moneda 18 2 3 6" xfId="12141" xr:uid="{256036DE-8828-4C44-91CD-8B2ED2F92549}"/>
    <cellStyle name="Moneda 18 2 4" xfId="1753" xr:uid="{FBE9EC8A-B612-4AC4-A447-4A68AB5136C5}"/>
    <cellStyle name="Moneda 18 2 4 2" xfId="4089" xr:uid="{1AE69C4D-70A8-4F7C-B325-D98B749A7FA1}"/>
    <cellStyle name="Moneda 18 2 4 3" xfId="6516" xr:uid="{E476921E-A368-425F-BEB5-7209F3182CB1}"/>
    <cellStyle name="Moneda 18 2 4 4" xfId="9795" xr:uid="{F45519EC-B29F-4574-B0EA-AFD6F095D3E6}"/>
    <cellStyle name="Moneda 18 2 4 5" xfId="12528" xr:uid="{6CA7282E-791F-4D2A-A2D1-CE837C02AD1D}"/>
    <cellStyle name="Moneda 18 2 5" xfId="2921" xr:uid="{E477F1A6-B99A-484D-9405-D476A0806883}"/>
    <cellStyle name="Moneda 18 2 5 2" xfId="11361" xr:uid="{A860A088-3AC3-4208-BC25-036C6C3F51AD}"/>
    <cellStyle name="Moneda 18 2 6" xfId="5338" xr:uid="{5E9C6BE6-B809-49E2-B1D9-C2ED708F2E3E}"/>
    <cellStyle name="Moneda 18 2 7" xfId="8627" xr:uid="{1647FE6C-F0F3-4272-9460-7973909A5B8C}"/>
    <cellStyle name="Moneda 18 2 8" xfId="11038" xr:uid="{FEC31862-14CF-4954-97FF-4EDC2A49F89D}"/>
    <cellStyle name="Moneda 18 3" xfId="696" xr:uid="{337C728D-1A76-4565-8F2E-0B815868336E}"/>
    <cellStyle name="Moneda 18 3 2" xfId="1278" xr:uid="{9C69AA3D-D22E-423F-9085-9F40C6C7A298}"/>
    <cellStyle name="Moneda 18 3 2 2" xfId="2446" xr:uid="{71D0871B-5A39-4BB9-843B-567C684D3868}"/>
    <cellStyle name="Moneda 18 3 2 2 2" xfId="4782" xr:uid="{67C742B6-9D69-4F90-9E6B-AB6E38FA03EE}"/>
    <cellStyle name="Moneda 18 3 2 2 3" xfId="7209" xr:uid="{3B9A088A-BBC3-466C-BAE0-950899C17F6D}"/>
    <cellStyle name="Moneda 18 3 2 2 4" xfId="10488" xr:uid="{58FAEEA3-3186-4891-96DC-1ADF2F995B3C}"/>
    <cellStyle name="Moneda 18 3 2 3" xfId="3614" xr:uid="{BDAB297F-0606-4E5D-B8DF-2D4ECC4BB154}"/>
    <cellStyle name="Moneda 18 3 2 4" xfId="6041" xr:uid="{C42583E0-8B1C-4F0F-B88D-7F4F69FC5868}"/>
    <cellStyle name="Moneda 18 3 2 5" xfId="9320" xr:uid="{C3110CC9-2CC2-4AD4-B4C8-E7404EC965C6}"/>
    <cellStyle name="Moneda 18 3 3" xfId="1864" xr:uid="{B2DDDE36-CE60-4336-A115-3BC85258ED20}"/>
    <cellStyle name="Moneda 18 3 3 2" xfId="4200" xr:uid="{10037C9B-9940-44D1-B6AF-8E0D4E87157D}"/>
    <cellStyle name="Moneda 18 3 3 3" xfId="6627" xr:uid="{B88BDA0B-0505-4067-8F3F-C86CD1145236}"/>
    <cellStyle name="Moneda 18 3 3 4" xfId="9906" xr:uid="{1C734F86-7609-4384-A8F5-A61F31587548}"/>
    <cellStyle name="Moneda 18 3 4" xfId="3032" xr:uid="{BCEED679-818B-48EB-98A2-47DC43939D6D}"/>
    <cellStyle name="Moneda 18 3 5" xfId="5459" xr:uid="{38F5B67B-EC00-49D7-B21C-D89EDE164729}"/>
    <cellStyle name="Moneda 18 3 6" xfId="8738" xr:uid="{2C3A71CA-F470-4751-B285-751EAFFC8A4D}"/>
    <cellStyle name="Moneda 18 3 7" xfId="11547" xr:uid="{D625E68F-EE55-4F6F-8EE6-DCE95078271C}"/>
    <cellStyle name="Moneda 18 4" xfId="991" xr:uid="{C7215F6C-23C4-4C79-ABA0-FD4A7C2F1174}"/>
    <cellStyle name="Moneda 18 4 2" xfId="2159" xr:uid="{943FC7E2-ECAA-4013-98FC-DA87FF428C04}"/>
    <cellStyle name="Moneda 18 4 2 2" xfId="4495" xr:uid="{0BB870AE-C3B4-4033-AD6E-34582AE807E7}"/>
    <cellStyle name="Moneda 18 4 2 3" xfId="6922" xr:uid="{913A7762-BF73-4197-BA4A-8C40F4FC889F}"/>
    <cellStyle name="Moneda 18 4 2 4" xfId="10201" xr:uid="{3682A08A-16E8-42D8-9F1A-0F0677489245}"/>
    <cellStyle name="Moneda 18 4 3" xfId="3327" xr:uid="{5021AB09-D13D-4763-B3CD-66A2AD9B5B46}"/>
    <cellStyle name="Moneda 18 4 4" xfId="5754" xr:uid="{3A8C4FD1-B4FB-432A-836E-DAC4124BE47B}"/>
    <cellStyle name="Moneda 18 4 5" xfId="9033" xr:uid="{C11D2485-1675-48A7-A99C-DC10E49C93E7}"/>
    <cellStyle name="Moneda 18 4 6" xfId="11933" xr:uid="{DC616881-C413-4A15-BE87-BDC581E691D8}"/>
    <cellStyle name="Moneda 18 5" xfId="1570" xr:uid="{2BB98B9A-6EC1-4CED-9A26-D789D700871F}"/>
    <cellStyle name="Moneda 18 5 2" xfId="3906" xr:uid="{293729A8-A6B3-4110-AAF0-BEC09930343F}"/>
    <cellStyle name="Moneda 18 5 3" xfId="6333" xr:uid="{FAF3B665-258F-4243-A066-79900C5F3309}"/>
    <cellStyle name="Moneda 18 5 4" xfId="9612" xr:uid="{EB578810-CA97-4F91-BCCF-A09BD4B50AEB}"/>
    <cellStyle name="Moneda 18 5 5" xfId="12320" xr:uid="{B24A3054-1562-4E61-B619-79D00D9762CE}"/>
    <cellStyle name="Moneda 18 6" xfId="2738" xr:uid="{0496935B-78C4-4DA2-AE6D-22598242776C}"/>
    <cellStyle name="Moneda 18 6 2" xfId="11178" xr:uid="{133C1A40-3FFB-4A2D-A45B-7CA010FF8943}"/>
    <cellStyle name="Moneda 18 7" xfId="5149" xr:uid="{3610C7FB-3139-461C-8D94-5AB4F79D8916}"/>
    <cellStyle name="Moneda 18 8" xfId="8444" xr:uid="{B39BAAE6-1D75-4BB5-BC20-88EE1A05BB47}"/>
    <cellStyle name="Moneda 18 9" xfId="10830" xr:uid="{2499C0E8-EA8A-47E7-8A7A-EB688579E118}"/>
    <cellStyle name="Moneda 19" xfId="337" xr:uid="{3B5995E6-E9C7-40D3-94C2-EC4CA2884909}"/>
    <cellStyle name="Moneda 19 2" xfId="545" xr:uid="{838E2AC4-50BC-45BD-8F09-07CCED715E15}"/>
    <cellStyle name="Moneda 19 2 2" xfId="894" xr:uid="{46A1CE79-77B9-463B-973D-538DD973BAA7}"/>
    <cellStyle name="Moneda 19 2 2 2" xfId="1476" xr:uid="{A84B8BC0-3BB1-40C8-8679-532503ED3D7D}"/>
    <cellStyle name="Moneda 19 2 2 2 2" xfId="2644" xr:uid="{44054034-7392-4DE0-96BC-0579B1988426}"/>
    <cellStyle name="Moneda 19 2 2 2 2 2" xfId="4980" xr:uid="{8DB48740-EF2C-4F1E-8C62-FB9DAFD33826}"/>
    <cellStyle name="Moneda 19 2 2 2 2 3" xfId="7407" xr:uid="{A807F994-A338-45C0-ADD3-F04174067E6F}"/>
    <cellStyle name="Moneda 19 2 2 2 2 4" xfId="10686" xr:uid="{5F943F16-0F4D-4248-B8B6-EAA9694CFB39}"/>
    <cellStyle name="Moneda 19 2 2 2 3" xfId="3812" xr:uid="{7E1F57BB-E188-4CAC-BCC1-5A65B2637675}"/>
    <cellStyle name="Moneda 19 2 2 2 4" xfId="6239" xr:uid="{28B510CE-266E-4627-A736-8D8B80965B1B}"/>
    <cellStyle name="Moneda 19 2 2 2 5" xfId="9518" xr:uid="{7079D301-47B2-48B3-B443-3A73A2963901}"/>
    <cellStyle name="Moneda 19 2 2 3" xfId="2062" xr:uid="{7107495B-1394-48F4-911E-9705029D36C0}"/>
    <cellStyle name="Moneda 19 2 2 3 2" xfId="4398" xr:uid="{9F952CE8-DCD1-4065-BBD4-00246846C394}"/>
    <cellStyle name="Moneda 19 2 2 3 3" xfId="6825" xr:uid="{3EA6FEC1-79EC-4354-94AE-C456885A4552}"/>
    <cellStyle name="Moneda 19 2 2 3 4" xfId="10104" xr:uid="{3B64A8E7-9951-41B9-B597-B72A87A5E8A1}"/>
    <cellStyle name="Moneda 19 2 2 4" xfId="3230" xr:uid="{656DC3DA-F1B5-40B1-8E6A-38A6E07F6DAC}"/>
    <cellStyle name="Moneda 19 2 2 5" xfId="5657" xr:uid="{BD2FC0CE-A710-4FFD-84E2-CE40B979A5CA}"/>
    <cellStyle name="Moneda 19 2 2 6" xfId="8936" xr:uid="{DFCE5ACB-38E6-465D-B44B-068883AB8A58}"/>
    <cellStyle name="Moneda 19 2 2 7" xfId="11770" xr:uid="{FEC7403C-456B-4085-B790-1D5C14FDA1AA}"/>
    <cellStyle name="Moneda 19 2 3" xfId="1189" xr:uid="{6AD99BB5-F7C5-4359-B455-09A7DBF4036D}"/>
    <cellStyle name="Moneda 19 2 3 2" xfId="2357" xr:uid="{EDADC1AD-F3F6-4DF4-880E-4BD9DDA36C57}"/>
    <cellStyle name="Moneda 19 2 3 2 2" xfId="4693" xr:uid="{E0067CE8-725A-4E43-AF35-DB6B65360679}"/>
    <cellStyle name="Moneda 19 2 3 2 3" xfId="7120" xr:uid="{25883713-8242-4B88-AC33-AED20974D215}"/>
    <cellStyle name="Moneda 19 2 3 2 4" xfId="10399" xr:uid="{C10F0B1A-7DB1-4E1F-BE31-00EDDC4906DB}"/>
    <cellStyle name="Moneda 19 2 3 3" xfId="3525" xr:uid="{6B4AE3EC-702E-4FC3-9034-B2AED5B2D0E0}"/>
    <cellStyle name="Moneda 19 2 3 4" xfId="5952" xr:uid="{DBC001FE-FFDF-4DEB-88AA-13589BE7F76D}"/>
    <cellStyle name="Moneda 19 2 3 5" xfId="9231" xr:uid="{8607A2C2-A5C7-4C44-B4DC-6064687E42FD}"/>
    <cellStyle name="Moneda 19 2 3 6" xfId="12156" xr:uid="{5D057751-2AD4-4421-AA8B-E880CF3AC934}"/>
    <cellStyle name="Moneda 19 2 4" xfId="1768" xr:uid="{16B18ED8-78D5-4E84-8BDF-647F55B9EE80}"/>
    <cellStyle name="Moneda 19 2 4 2" xfId="4104" xr:uid="{C95EA922-A7F6-4306-AA4D-420A70E91374}"/>
    <cellStyle name="Moneda 19 2 4 3" xfId="6531" xr:uid="{86CC150B-59A4-47D8-8EA2-4B69A7D4E467}"/>
    <cellStyle name="Moneda 19 2 4 4" xfId="9810" xr:uid="{3B5EE92C-5849-4B36-9D2A-EFD6CB214F49}"/>
    <cellStyle name="Moneda 19 2 4 5" xfId="12543" xr:uid="{B40B6D44-85D6-4E2A-A925-F6C805A0E320}"/>
    <cellStyle name="Moneda 19 2 5" xfId="2936" xr:uid="{8D4186D5-33DF-4D33-A897-7D4D54EF97CC}"/>
    <cellStyle name="Moneda 19 2 5 2" xfId="11376" xr:uid="{3958F98F-C84B-4888-A3A9-BD8BB060EA79}"/>
    <cellStyle name="Moneda 19 2 6" xfId="5353" xr:uid="{250CCB1D-AD26-4CA4-82A5-8D0ED0ACA21D}"/>
    <cellStyle name="Moneda 19 2 7" xfId="8642" xr:uid="{0497475C-F813-4BFB-8CA7-D5F2FA16A872}"/>
    <cellStyle name="Moneda 19 2 8" xfId="11053" xr:uid="{D03D2DD0-C5E6-4A30-80AF-6C88AD53A8B7}"/>
    <cellStyle name="Moneda 19 3" xfId="711" xr:uid="{5B4EB95A-F087-4DD3-A5FF-B07F600C30F7}"/>
    <cellStyle name="Moneda 19 3 2" xfId="1293" xr:uid="{B125D641-FC65-48F7-A192-6BC374345F5D}"/>
    <cellStyle name="Moneda 19 3 2 2" xfId="2461" xr:uid="{AC5E8608-3EE9-4292-BDFE-7746C00E317A}"/>
    <cellStyle name="Moneda 19 3 2 2 2" xfId="4797" xr:uid="{4C494F86-BBD8-4C0F-BF6E-E9D69C325F69}"/>
    <cellStyle name="Moneda 19 3 2 2 3" xfId="7224" xr:uid="{74AEAC56-FF47-49F7-8FDF-EC15207DABED}"/>
    <cellStyle name="Moneda 19 3 2 2 4" xfId="10503" xr:uid="{88DAD2AE-42A1-47DA-A56C-B0C0C27B5D40}"/>
    <cellStyle name="Moneda 19 3 2 3" xfId="3629" xr:uid="{64A6A891-CA0F-4C58-9EB3-84DF7159B8FC}"/>
    <cellStyle name="Moneda 19 3 2 4" xfId="6056" xr:uid="{9E79808D-93E8-42F9-BD1D-CFF2E6A6E832}"/>
    <cellStyle name="Moneda 19 3 2 5" xfId="9335" xr:uid="{72D03CA8-FF6D-4DB6-8E11-0F558C9F372B}"/>
    <cellStyle name="Moneda 19 3 3" xfId="1879" xr:uid="{FCE143DB-4BD9-4BF1-84F3-07EA51CF573A}"/>
    <cellStyle name="Moneda 19 3 3 2" xfId="4215" xr:uid="{0329253F-B986-485F-B4D3-F8B4FF3D7525}"/>
    <cellStyle name="Moneda 19 3 3 3" xfId="6642" xr:uid="{45F3F4B4-C0A6-4263-A351-710D76E269B2}"/>
    <cellStyle name="Moneda 19 3 3 4" xfId="9921" xr:uid="{AF65348C-DA59-4CBC-8C8F-30DF3F1E3C07}"/>
    <cellStyle name="Moneda 19 3 4" xfId="3047" xr:uid="{FB2F7778-EE5B-4080-8824-5CDEFD36BBE0}"/>
    <cellStyle name="Moneda 19 3 5" xfId="5474" xr:uid="{AEF97813-D2F2-48A9-9538-6A13BE7A5B5B}"/>
    <cellStyle name="Moneda 19 3 6" xfId="8753" xr:uid="{1E9D579E-8635-46B7-8CF1-77CB4D794BBF}"/>
    <cellStyle name="Moneda 19 3 7" xfId="11562" xr:uid="{428F3B7A-8BCA-4051-9B84-C5CC308966DF}"/>
    <cellStyle name="Moneda 19 4" xfId="1006" xr:uid="{D5562A27-E244-4718-AA3F-44BDD8B5E916}"/>
    <cellStyle name="Moneda 19 4 2" xfId="2174" xr:uid="{6FFB277E-FCAB-4909-ABC5-5BE822B53387}"/>
    <cellStyle name="Moneda 19 4 2 2" xfId="4510" xr:uid="{C59FC4E7-35E4-47DE-A296-1BB25FD545C2}"/>
    <cellStyle name="Moneda 19 4 2 3" xfId="6937" xr:uid="{501CE841-8E20-4999-A32F-453D671FCB51}"/>
    <cellStyle name="Moneda 19 4 2 4" xfId="10216" xr:uid="{C1E17EB6-D66F-4E30-8CDD-AB40D6EA8BAA}"/>
    <cellStyle name="Moneda 19 4 3" xfId="3342" xr:uid="{FF84BAFE-EC87-4B04-8553-9A904BEC41C7}"/>
    <cellStyle name="Moneda 19 4 4" xfId="5769" xr:uid="{A01B3BEC-2F15-4E25-94C0-0C7E518EF248}"/>
    <cellStyle name="Moneda 19 4 5" xfId="9048" xr:uid="{B2152829-AAFD-4F18-BDE3-A52B03DF1C87}"/>
    <cellStyle name="Moneda 19 4 6" xfId="11948" xr:uid="{8B79819D-E49A-4B2C-A945-94232213BAA2}"/>
    <cellStyle name="Moneda 19 5" xfId="1585" xr:uid="{6B664841-CBD6-45E2-B235-55A795D156DC}"/>
    <cellStyle name="Moneda 19 5 2" xfId="3921" xr:uid="{C901F42F-1C0D-439A-963D-6B89185D7CF8}"/>
    <cellStyle name="Moneda 19 5 3" xfId="6348" xr:uid="{157F1686-1863-4D27-8324-38FA8E3976BC}"/>
    <cellStyle name="Moneda 19 5 4" xfId="9627" xr:uid="{C52AF601-0469-45C7-9288-474DFDAE0E20}"/>
    <cellStyle name="Moneda 19 5 5" xfId="12335" xr:uid="{09CB25CC-8C76-4A99-8340-9E529003E1E2}"/>
    <cellStyle name="Moneda 19 6" xfId="2753" xr:uid="{849F45FF-F8B6-4879-8BF4-9F5E5141781C}"/>
    <cellStyle name="Moneda 19 6 2" xfId="11193" xr:uid="{8DD827E8-65A0-4B7F-AE4B-B880E0577661}"/>
    <cellStyle name="Moneda 19 7" xfId="5164" xr:uid="{221D732B-B7FF-4F22-863C-81ED55A999C2}"/>
    <cellStyle name="Moneda 19 8" xfId="8459" xr:uid="{53F76032-6D32-4B90-8A38-939A9FE2E5A2}"/>
    <cellStyle name="Moneda 19 9" xfId="10845" xr:uid="{055070A5-477C-44A9-AD54-43BED7A171A1}"/>
    <cellStyle name="Moneda 2" xfId="10" xr:uid="{1CEC273F-899C-49E5-AB07-46F9BA58DAE8}"/>
    <cellStyle name="Moneda 2 10" xfId="232" xr:uid="{DA957B7B-1261-4567-8045-04CA5DC2F6D7}"/>
    <cellStyle name="Moneda 2 11" xfId="233" xr:uid="{458112A7-2509-4AB7-AEFF-BAA09CF765D6}"/>
    <cellStyle name="Moneda 2 11 2" xfId="287" xr:uid="{3E8C33AC-677A-4568-B9BA-7F528ED00B89}"/>
    <cellStyle name="Moneda 2 12" xfId="234" xr:uid="{2B49D720-BCBF-4BDC-9992-0008CF49E9BF}"/>
    <cellStyle name="Moneda 2 13" xfId="309" xr:uid="{3B3CDF0D-FEEF-4BF1-BCEA-178747439E0A}"/>
    <cellStyle name="Moneda 2 13 2" xfId="683" xr:uid="{040EC7C7-B552-44B3-8876-3B0C57B3D22C}"/>
    <cellStyle name="Moneda 2 13 2 2" xfId="1265" xr:uid="{0E05E108-1D34-4F55-B274-90B2522499B1}"/>
    <cellStyle name="Moneda 2 13 2 2 2" xfId="2433" xr:uid="{FDE9388D-4CF7-468E-9477-885425277687}"/>
    <cellStyle name="Moneda 2 13 2 2 2 2" xfId="4769" xr:uid="{24A5EF79-2046-491D-9FBB-A071AD208B18}"/>
    <cellStyle name="Moneda 2 13 2 2 2 3" xfId="7196" xr:uid="{1CA12AC9-4089-48A8-A671-1C135BA9EDEE}"/>
    <cellStyle name="Moneda 2 13 2 2 2 4" xfId="10475" xr:uid="{A933FC87-C8F5-4B20-B12A-A48B17F0CCB7}"/>
    <cellStyle name="Moneda 2 13 2 2 3" xfId="3601" xr:uid="{9563E234-4AB3-4F05-BEE1-BFC266D5947B}"/>
    <cellStyle name="Moneda 2 13 2 2 4" xfId="6028" xr:uid="{22372BFD-6DA3-4C70-B3AE-B0317A34C1F6}"/>
    <cellStyle name="Moneda 2 13 2 2 5" xfId="9307" xr:uid="{A21638AB-1A23-4B83-8C1A-E7D4487A6A6E}"/>
    <cellStyle name="Moneda 2 13 2 3" xfId="1851" xr:uid="{FB8E19DD-6437-4278-9AFE-05BAFA04485A}"/>
    <cellStyle name="Moneda 2 13 2 3 2" xfId="4187" xr:uid="{3ED0F495-9ACD-47D0-9B2A-A99CC6EF9445}"/>
    <cellStyle name="Moneda 2 13 2 3 3" xfId="6614" xr:uid="{89AED3E5-11E8-4DB4-A043-541311194C74}"/>
    <cellStyle name="Moneda 2 13 2 3 4" xfId="9893" xr:uid="{5EE5E914-D7C4-4A8B-8E25-15E74EAE1EEF}"/>
    <cellStyle name="Moneda 2 13 2 4" xfId="3019" xr:uid="{37BDE859-E79A-427A-A52A-8DAEDAA48441}"/>
    <cellStyle name="Moneda 2 13 2 5" xfId="5446" xr:uid="{1D0C5192-6AE7-4F2A-824C-B729897CCC91}"/>
    <cellStyle name="Moneda 2 13 2 6" xfId="8725" xr:uid="{E1D35424-AAA3-4F51-A419-33CAD303BAD8}"/>
    <cellStyle name="Moneda 2 13 2 7" xfId="11534" xr:uid="{0F143A8D-3E16-40C7-9D5B-338D3DD9892C}"/>
    <cellStyle name="Moneda 2 13 3" xfId="978" xr:uid="{74E53EA1-ED30-499C-8373-832FC14D619D}"/>
    <cellStyle name="Moneda 2 13 3 2" xfId="2146" xr:uid="{20AAD22F-E25E-4B14-949E-90F53755C12F}"/>
    <cellStyle name="Moneda 2 13 3 2 2" xfId="4482" xr:uid="{B7CDB6B1-6FEC-4F60-9D01-22DC4BAFC76F}"/>
    <cellStyle name="Moneda 2 13 3 2 3" xfId="6909" xr:uid="{26646C91-588C-4524-86BE-B25513FD9E42}"/>
    <cellStyle name="Moneda 2 13 3 2 4" xfId="10188" xr:uid="{560E14A2-991B-48E8-98DB-FAB95B4F051C}"/>
    <cellStyle name="Moneda 2 13 3 3" xfId="3314" xr:uid="{5BCAFE2F-A54C-4867-9D24-6A8F7897468D}"/>
    <cellStyle name="Moneda 2 13 3 4" xfId="5741" xr:uid="{02F4A2AA-C5C6-453A-A887-883BC88F4706}"/>
    <cellStyle name="Moneda 2 13 3 5" xfId="9020" xr:uid="{DAD5C74C-C64F-447D-9703-7214BE7AA950}"/>
    <cellStyle name="Moneda 2 13 3 6" xfId="11920" xr:uid="{9A85BCE4-D567-4F64-992E-A6D99C8B1715}"/>
    <cellStyle name="Moneda 2 13 4" xfId="1557" xr:uid="{42669BAA-5555-407B-9A6A-65F0B3A89B5E}"/>
    <cellStyle name="Moneda 2 13 4 2" xfId="3893" xr:uid="{F8D49F64-3E5A-4943-9334-68E70859E842}"/>
    <cellStyle name="Moneda 2 13 4 3" xfId="6320" xr:uid="{EC818667-BA70-456D-9568-E5BF4B776862}"/>
    <cellStyle name="Moneda 2 13 4 4" xfId="9599" xr:uid="{482B3503-973D-4F00-B29D-24CE27B7794B}"/>
    <cellStyle name="Moneda 2 13 4 5" xfId="12307" xr:uid="{05F83098-3DFE-4A6D-8206-8A4F283A694D}"/>
    <cellStyle name="Moneda 2 13 5" xfId="2725" xr:uid="{038608F4-E6F6-4F5D-9DE3-0A719EBF1DC4}"/>
    <cellStyle name="Moneda 2 13 5 2" xfId="11165" xr:uid="{0E044B0B-3F9D-4402-8F8D-63441C75673C}"/>
    <cellStyle name="Moneda 2 13 6" xfId="5136" xr:uid="{E047BD3D-6407-4328-8C6B-C19A96C4C06B}"/>
    <cellStyle name="Moneda 2 13 7" xfId="8431" xr:uid="{9ACEC5F5-3FF9-44AA-93AE-5443D49D7D58}"/>
    <cellStyle name="Moneda 2 13 8" xfId="10817" xr:uid="{87C47DF4-0F4B-4D44-8FA9-D01643873A07}"/>
    <cellStyle name="Moneda 2 14" xfId="517" xr:uid="{034B671B-C266-47C0-B7E8-A78A1D8D7314}"/>
    <cellStyle name="Moneda 2 14 2" xfId="866" xr:uid="{86F82F51-FAB6-4D37-AB0F-8732B04822AB}"/>
    <cellStyle name="Moneda 2 14 2 2" xfId="1448" xr:uid="{46D1064F-2995-450E-9D3A-FD53D7035923}"/>
    <cellStyle name="Moneda 2 14 2 2 2" xfId="2616" xr:uid="{D611895C-C7C6-4848-9FF9-F873E0DA35D9}"/>
    <cellStyle name="Moneda 2 14 2 2 2 2" xfId="4952" xr:uid="{6F952178-581B-47A4-BF2D-B21943470558}"/>
    <cellStyle name="Moneda 2 14 2 2 2 3" xfId="7379" xr:uid="{705BEE13-088A-4A2F-A72B-959CAC4DE5A9}"/>
    <cellStyle name="Moneda 2 14 2 2 2 4" xfId="10658" xr:uid="{B124E895-7B5D-40B8-9651-3F67E3DCBA6A}"/>
    <cellStyle name="Moneda 2 14 2 2 3" xfId="3784" xr:uid="{A51A9662-EDD1-4713-AC69-7D3ECD970755}"/>
    <cellStyle name="Moneda 2 14 2 2 4" xfId="6211" xr:uid="{72F037E6-3C6B-463D-A168-EDFBB9EA2EEE}"/>
    <cellStyle name="Moneda 2 14 2 2 5" xfId="9490" xr:uid="{F9BB3189-C61A-4F40-B8A4-7C9FEF835585}"/>
    <cellStyle name="Moneda 2 14 2 3" xfId="2034" xr:uid="{F4D14260-0D14-4D78-8B41-1EA6B00A59E4}"/>
    <cellStyle name="Moneda 2 14 2 3 2" xfId="4370" xr:uid="{0699C2E3-8C66-4314-9E26-9B2D694C9C19}"/>
    <cellStyle name="Moneda 2 14 2 3 3" xfId="6797" xr:uid="{7FDE4FC0-AAE9-45FF-8C68-7A070356103D}"/>
    <cellStyle name="Moneda 2 14 2 3 4" xfId="10076" xr:uid="{E32A9D09-1D88-4107-9E6E-9E99FE635FB1}"/>
    <cellStyle name="Moneda 2 14 2 4" xfId="3202" xr:uid="{72222B7A-9463-47D4-8A9B-A5778A8A4D06}"/>
    <cellStyle name="Moneda 2 14 2 5" xfId="5629" xr:uid="{B0F7429A-6779-4FA7-A2AA-3445E3824A7D}"/>
    <cellStyle name="Moneda 2 14 2 6" xfId="8908" xr:uid="{4F9F7A99-D855-4C9D-97A2-7FE3B11102BD}"/>
    <cellStyle name="Moneda 2 14 2 7" xfId="11742" xr:uid="{28107D1A-1063-4ACE-97AC-54117BD6C076}"/>
    <cellStyle name="Moneda 2 14 3" xfId="1161" xr:uid="{EADC59A1-FF36-46FF-A1E1-49E1EC7609FD}"/>
    <cellStyle name="Moneda 2 14 3 2" xfId="2329" xr:uid="{15EB0C65-59FF-4D83-B6FB-47D77D4D9C5B}"/>
    <cellStyle name="Moneda 2 14 3 2 2" xfId="4665" xr:uid="{C51C5E2A-64A1-4781-B67C-99A42D37FA9B}"/>
    <cellStyle name="Moneda 2 14 3 2 3" xfId="7092" xr:uid="{9688FCE6-F81A-45BC-9308-87E374AD7AC7}"/>
    <cellStyle name="Moneda 2 14 3 2 4" xfId="10371" xr:uid="{CF14C026-47DC-4999-85C5-866BBBF1364C}"/>
    <cellStyle name="Moneda 2 14 3 3" xfId="3497" xr:uid="{8F94A3CF-0ABF-4F8B-B518-7DA3A6D3A267}"/>
    <cellStyle name="Moneda 2 14 3 4" xfId="5924" xr:uid="{DF18C8F6-16AD-4053-B771-80F83FDEE55A}"/>
    <cellStyle name="Moneda 2 14 3 5" xfId="9203" xr:uid="{64DED699-F567-4AFF-B9BC-B0B0D2E43CC1}"/>
    <cellStyle name="Moneda 2 14 3 6" xfId="12128" xr:uid="{10FBFAC6-E13D-439E-A53D-1040612003D0}"/>
    <cellStyle name="Moneda 2 14 4" xfId="1740" xr:uid="{E405D495-8DD3-4C03-910D-9BC27DAFE6E7}"/>
    <cellStyle name="Moneda 2 14 4 2" xfId="4076" xr:uid="{92824BA0-5E67-47FE-A6D7-DD44B478B003}"/>
    <cellStyle name="Moneda 2 14 4 3" xfId="6503" xr:uid="{CC434BDE-8CFF-4D25-BD4B-B5097AC046CB}"/>
    <cellStyle name="Moneda 2 14 4 4" xfId="9782" xr:uid="{ECDB1203-3A67-4047-BD16-3B2BC05299E7}"/>
    <cellStyle name="Moneda 2 14 4 5" xfId="12515" xr:uid="{95543312-2205-4729-BC1B-36F1736451C6}"/>
    <cellStyle name="Moneda 2 14 5" xfId="2908" xr:uid="{74145C83-8E35-4B24-AE35-522AEFD53B84}"/>
    <cellStyle name="Moneda 2 14 5 2" xfId="11348" xr:uid="{8AE5B568-3DD9-4B70-9833-F7416EA90E39}"/>
    <cellStyle name="Moneda 2 14 6" xfId="5325" xr:uid="{C8911C30-F262-494B-9A04-314D8CC5809F}"/>
    <cellStyle name="Moneda 2 14 7" xfId="8614" xr:uid="{53032AE3-CBC1-4F3A-8A68-437C8B8ED5DE}"/>
    <cellStyle name="Moneda 2 14 8" xfId="11025" xr:uid="{92CE2FC4-4AD7-4FCF-8AB9-3D8999FE5C1C}"/>
    <cellStyle name="Moneda 2 15" xfId="610" xr:uid="{16F72372-14A7-4B7C-9880-58D3ECB75301}"/>
    <cellStyle name="Moneda 2 15 2" xfId="932" xr:uid="{6BBA6DFF-E497-4280-828A-08C132765FA8}"/>
    <cellStyle name="Moneda 2 15 2 2" xfId="1513" xr:uid="{EC84CA6A-4C3A-4BEF-88DD-53DECDB8CA78}"/>
    <cellStyle name="Moneda 2 15 2 2 2" xfId="2681" xr:uid="{873ED0A0-9F26-402F-B6EA-1FA26E1FB5CF}"/>
    <cellStyle name="Moneda 2 15 2 2 2 2" xfId="5017" xr:uid="{F54B42FB-8E2A-487C-8B94-3D7B88004355}"/>
    <cellStyle name="Moneda 2 15 2 2 2 3" xfId="7444" xr:uid="{DD36FFEB-DB42-49D4-9FAF-575855ACF642}"/>
    <cellStyle name="Moneda 2 15 2 2 2 4" xfId="10723" xr:uid="{8FA75A9A-2E15-4809-B58E-00002FC77F90}"/>
    <cellStyle name="Moneda 2 15 2 2 3" xfId="3849" xr:uid="{34B9F2D4-BD17-4635-9D24-91B301B05884}"/>
    <cellStyle name="Moneda 2 15 2 2 4" xfId="6276" xr:uid="{E9D887ED-C466-49BC-AB8D-FECB7AEF1663}"/>
    <cellStyle name="Moneda 2 15 2 2 5" xfId="9555" xr:uid="{3CA1FC84-EBDC-4CCD-BDF6-5F7C8BD9EE38}"/>
    <cellStyle name="Moneda 2 15 2 3" xfId="2100" xr:uid="{69E35912-12B5-4F6C-B836-83CBEA3445F1}"/>
    <cellStyle name="Moneda 2 15 2 3 2" xfId="4436" xr:uid="{0EFD8005-7B99-4115-93A8-04BA31ECB9D5}"/>
    <cellStyle name="Moneda 2 15 2 3 3" xfId="6863" xr:uid="{0797CC96-FB43-4A71-B946-9BF3E9D4174B}"/>
    <cellStyle name="Moneda 2 15 2 3 4" xfId="10142" xr:uid="{2C2C013B-5389-4E8D-86FF-3DBFD3867F8E}"/>
    <cellStyle name="Moneda 2 15 2 4" xfId="3268" xr:uid="{8CF88DD6-6D23-44E2-831E-59A85E66A050}"/>
    <cellStyle name="Moneda 2 15 2 5" xfId="5695" xr:uid="{1A6B8117-9F67-45FC-9A90-4AB7B970DF6C}"/>
    <cellStyle name="Moneda 2 15 2 6" xfId="8974" xr:uid="{C500C808-1379-44D1-86DC-7A99596207D8}"/>
    <cellStyle name="Moneda 2 15 2 7" xfId="11831" xr:uid="{EA37D896-F8EF-4053-9983-14242A20273B}"/>
    <cellStyle name="Moneda 2 15 3" xfId="1226" xr:uid="{EDF606E2-88EF-482E-B5A2-8F2EF5F2909A}"/>
    <cellStyle name="Moneda 2 15 3 2" xfId="2394" xr:uid="{81A08C0A-2DE0-4ECC-A503-51B7210C368D}"/>
    <cellStyle name="Moneda 2 15 3 2 2" xfId="4730" xr:uid="{ED176833-59CF-4E50-848E-7024F3FACED2}"/>
    <cellStyle name="Moneda 2 15 3 2 3" xfId="7157" xr:uid="{E01C1CCD-A3DE-40F0-94B1-7CC5D2B1EDC1}"/>
    <cellStyle name="Moneda 2 15 3 2 4" xfId="10436" xr:uid="{5188F9A8-CA06-4E92-B632-56871AA63542}"/>
    <cellStyle name="Moneda 2 15 3 3" xfId="3562" xr:uid="{C00BD6A8-5960-4C1E-A0E1-D12AB4472C19}"/>
    <cellStyle name="Moneda 2 15 3 4" xfId="5989" xr:uid="{298BEBCE-C046-4BF3-AF57-6DED1E790957}"/>
    <cellStyle name="Moneda 2 15 3 5" xfId="9268" xr:uid="{2EC9DB59-191A-45C8-BF6F-2D1010E7F43D}"/>
    <cellStyle name="Moneda 2 15 3 6" xfId="12217" xr:uid="{094380AF-01F1-4E73-9306-3C216E281BED}"/>
    <cellStyle name="Moneda 2 15 4" xfId="1805" xr:uid="{0A9D86D1-794C-43EE-A5AB-E294021C83BF}"/>
    <cellStyle name="Moneda 2 15 4 2" xfId="4141" xr:uid="{0722380A-DDF6-4E83-AFA0-768C18364DAD}"/>
    <cellStyle name="Moneda 2 15 4 3" xfId="6568" xr:uid="{935EACCA-8355-4801-B84C-EC7BF40FA133}"/>
    <cellStyle name="Moneda 2 15 4 4" xfId="9847" xr:uid="{F7DD4CFC-DC39-457E-9C33-24ED5BF678CE}"/>
    <cellStyle name="Moneda 2 15 4 5" xfId="12604" xr:uid="{D9B3021D-33AD-4CDA-8B61-6065D43B2858}"/>
    <cellStyle name="Moneda 2 15 5" xfId="2973" xr:uid="{31F9BE33-E41D-4253-A69B-82C99C4E59B0}"/>
    <cellStyle name="Moneda 2 15 5 2" xfId="11413" xr:uid="{CEDD62D0-FF72-44AC-8702-C78D02F94F41}"/>
    <cellStyle name="Moneda 2 15 6" xfId="5394" xr:uid="{32E294F1-EC8B-4996-9C33-2A72CA87468D}"/>
    <cellStyle name="Moneda 2 15 7" xfId="8679" xr:uid="{F6F2A3A4-1FCD-427A-86AD-159A4B80CF67}"/>
    <cellStyle name="Moneda 2 15 8" xfId="11114" xr:uid="{4049DC9C-C50C-4295-859E-1326C2545959}"/>
    <cellStyle name="Moneda 2 16" xfId="90" xr:uid="{18166699-C962-4318-BFC0-F36799A5F2BB}"/>
    <cellStyle name="Moneda 2 17" xfId="30" xr:uid="{A38B408E-7AF5-4CB7-A76E-30B9C5EC00FE}"/>
    <cellStyle name="Moneda 2 18" xfId="10770" xr:uid="{4DC00ADF-27BF-4911-8420-E09338C9B798}"/>
    <cellStyle name="Moneda 2 2" xfId="91" xr:uid="{34B2561B-2031-4DD5-AA0A-E22A3E561948}"/>
    <cellStyle name="Moneda 2 2 2" xfId="92" xr:uid="{4F7DBC14-094E-43C1-A587-48E79D0C8625}"/>
    <cellStyle name="Moneda 2 2 2 2" xfId="93" xr:uid="{7B52885B-6FEB-4145-B4A1-C5823466A135}"/>
    <cellStyle name="Moneda 2 2 2 2 2" xfId="14" xr:uid="{B7C87D43-5EC0-41E4-9750-8A0CE2D1AA57}"/>
    <cellStyle name="Moneda 2 2 2 3" xfId="11458" xr:uid="{5C2881B7-6EF2-4FC8-A814-D202AE19ACE7}"/>
    <cellStyle name="Moneda 2 2 3" xfId="94" xr:uid="{93AAD0BF-D2B9-4A64-99E5-C596D1EC69F5}"/>
    <cellStyle name="Moneda 2 2 3 2" xfId="11459" xr:uid="{E4FA2212-83B2-4935-8D9E-0BE0A80107A5}"/>
    <cellStyle name="Moneda 2 2 4" xfId="95" xr:uid="{A78CFF3E-6A5F-44D4-9EAB-700249BDF603}"/>
    <cellStyle name="Moneda 2 2 4 2" xfId="11460" xr:uid="{D5CAB195-2A90-4797-9A91-1E9FCDBCABF2}"/>
    <cellStyle name="Moneda 2 2 5" xfId="96" xr:uid="{1EDD2AAE-62A6-406C-869D-F86238B8F73F}"/>
    <cellStyle name="Moneda 2 2 5 2" xfId="11461" xr:uid="{7B09D580-7884-4DAF-ADCF-788BBD029C18}"/>
    <cellStyle name="Moneda 2 2 6" xfId="340" xr:uid="{4818789D-C9C6-4347-B004-CAF84F7101A0}"/>
    <cellStyle name="Moneda 2 2 6 2" xfId="714" xr:uid="{2F3453BC-D104-4FBD-8113-346F2DAA4657}"/>
    <cellStyle name="Moneda 2 2 6 2 2" xfId="1296" xr:uid="{2358B9D5-4C21-4A5E-AA1B-4DF8FCCE2774}"/>
    <cellStyle name="Moneda 2 2 6 2 2 2" xfId="2464" xr:uid="{343E7A35-CB60-4127-A778-F51488D9B637}"/>
    <cellStyle name="Moneda 2 2 6 2 2 2 2" xfId="4800" xr:uid="{C60F8186-F4DC-4D83-8698-546B97DEA0D1}"/>
    <cellStyle name="Moneda 2 2 6 2 2 2 3" xfId="7227" xr:uid="{32EAFF5D-BC6D-4A9F-8E45-3A7DC52F82E1}"/>
    <cellStyle name="Moneda 2 2 6 2 2 2 4" xfId="10506" xr:uid="{B6215CC9-5789-4CC7-BBA9-7DAC2F9FF05D}"/>
    <cellStyle name="Moneda 2 2 6 2 2 3" xfId="3632" xr:uid="{FB5AEF61-68A3-4AB2-AFFD-74FD24680D01}"/>
    <cellStyle name="Moneda 2 2 6 2 2 4" xfId="6059" xr:uid="{041500CB-06D4-4201-B816-561D900F20E6}"/>
    <cellStyle name="Moneda 2 2 6 2 2 5" xfId="9338" xr:uid="{69D1DD9C-8D3A-4E83-9587-1F83BD1F9B04}"/>
    <cellStyle name="Moneda 2 2 6 2 3" xfId="1882" xr:uid="{274E9DDE-B4AE-4297-9B90-5989C58A4E42}"/>
    <cellStyle name="Moneda 2 2 6 2 3 2" xfId="4218" xr:uid="{CBB995FB-C4DD-4770-AF32-D81CC54DDD7E}"/>
    <cellStyle name="Moneda 2 2 6 2 3 3" xfId="6645" xr:uid="{B399AB87-7D8C-4B74-A311-65DF4632CC65}"/>
    <cellStyle name="Moneda 2 2 6 2 3 4" xfId="9924" xr:uid="{5766B615-39A7-4C41-8BA6-E5EDFB23DD1B}"/>
    <cellStyle name="Moneda 2 2 6 2 4" xfId="3050" xr:uid="{BD2528B1-F8EC-4CC9-9B59-51BD766090D8}"/>
    <cellStyle name="Moneda 2 2 6 2 5" xfId="5477" xr:uid="{CB7FE4B6-5DE6-41FB-97DF-B3B04EAC730D}"/>
    <cellStyle name="Moneda 2 2 6 2 6" xfId="8756" xr:uid="{6A465A9B-058F-41CB-9121-0E6F718C10CC}"/>
    <cellStyle name="Moneda 2 2 6 2 7" xfId="11565" xr:uid="{79B3A3FB-646A-4E95-844B-BD9B1DEE3DBE}"/>
    <cellStyle name="Moneda 2 2 6 3" xfId="1009" xr:uid="{807467D4-F586-4856-858A-4F25AF6660A8}"/>
    <cellStyle name="Moneda 2 2 6 3 2" xfId="2177" xr:uid="{16BD6C99-E9DF-46FB-A29A-5232FF0414D0}"/>
    <cellStyle name="Moneda 2 2 6 3 2 2" xfId="4513" xr:uid="{CEBF71E7-6809-4C05-A09A-45997C77BBDA}"/>
    <cellStyle name="Moneda 2 2 6 3 2 3" xfId="6940" xr:uid="{7A0D2B01-22DC-47B6-A9B7-F28A4975A89C}"/>
    <cellStyle name="Moneda 2 2 6 3 2 4" xfId="10219" xr:uid="{26C69BA9-7157-4BA1-BAA1-C29CC75AB2C8}"/>
    <cellStyle name="Moneda 2 2 6 3 3" xfId="3345" xr:uid="{1E19308F-9923-4B35-802C-107D4B61A267}"/>
    <cellStyle name="Moneda 2 2 6 3 4" xfId="5772" xr:uid="{8447A5FC-F142-4764-83CE-B7DF40C61DAA}"/>
    <cellStyle name="Moneda 2 2 6 3 5" xfId="9051" xr:uid="{153436D8-52C4-4D0F-AAD8-DCB82701573C}"/>
    <cellStyle name="Moneda 2 2 6 3 6" xfId="11951" xr:uid="{8F537C4A-3456-47A5-A3B5-281BAE512BE1}"/>
    <cellStyle name="Moneda 2 2 6 4" xfId="1588" xr:uid="{E6ADC092-F40A-48ED-B365-D08B7DF2E807}"/>
    <cellStyle name="Moneda 2 2 6 4 2" xfId="3924" xr:uid="{703C446F-1502-4AF3-9B69-9017074134CB}"/>
    <cellStyle name="Moneda 2 2 6 4 3" xfId="6351" xr:uid="{7DBA1CD1-FA87-4263-95AF-B81D2C4EBBC7}"/>
    <cellStyle name="Moneda 2 2 6 4 4" xfId="9630" xr:uid="{1AC8226E-A3D4-4619-8E19-6F33B8DE4F1F}"/>
    <cellStyle name="Moneda 2 2 6 4 5" xfId="12338" xr:uid="{5C2E63A8-DC06-4296-AB4A-8E163E38523B}"/>
    <cellStyle name="Moneda 2 2 6 5" xfId="2756" xr:uid="{1C41ABBF-A9C1-4C76-A0AC-BA5E041F141E}"/>
    <cellStyle name="Moneda 2 2 6 5 2" xfId="11196" xr:uid="{ABBE8CC2-58EC-4C78-B5FF-3030E6D92DF0}"/>
    <cellStyle name="Moneda 2 2 6 6" xfId="5167" xr:uid="{A25302AE-CDEF-4E57-B736-E59C1617FF1F}"/>
    <cellStyle name="Moneda 2 2 6 7" xfId="8462" xr:uid="{007E85DC-3896-4010-9026-06723A64799D}"/>
    <cellStyle name="Moneda 2 2 6 8" xfId="10848" xr:uid="{5ABF3AF7-357F-4F26-B7DC-23F2F8D3BA4F}"/>
    <cellStyle name="Moneda 2 2 7" xfId="548" xr:uid="{9E7AB5EA-1896-4057-91F2-577CA9E78206}"/>
    <cellStyle name="Moneda 2 2 7 2" xfId="897" xr:uid="{8450A41F-DBBB-4B4C-BE2B-AB6DCCB123CA}"/>
    <cellStyle name="Moneda 2 2 7 2 2" xfId="1479" xr:uid="{AB6CA0DD-A752-4FA1-8EAA-6C2705DCB4E4}"/>
    <cellStyle name="Moneda 2 2 7 2 2 2" xfId="2647" xr:uid="{5629AB24-6DA1-4A0E-AD5E-E97DCF36C229}"/>
    <cellStyle name="Moneda 2 2 7 2 2 2 2" xfId="4983" xr:uid="{F5C25CD0-9995-47C1-ADA2-E104A8C0B498}"/>
    <cellStyle name="Moneda 2 2 7 2 2 2 3" xfId="7410" xr:uid="{EA3F1385-6E8F-43D6-A704-8303EB66185D}"/>
    <cellStyle name="Moneda 2 2 7 2 2 2 4" xfId="10689" xr:uid="{371DADBB-2E5D-4F82-80BA-A0689CC8E2CE}"/>
    <cellStyle name="Moneda 2 2 7 2 2 3" xfId="3815" xr:uid="{7AF63A20-E9DE-492F-A3FA-C4093BDB2B14}"/>
    <cellStyle name="Moneda 2 2 7 2 2 4" xfId="6242" xr:uid="{F385C305-1C4F-477D-B6F2-134D53A8E2C6}"/>
    <cellStyle name="Moneda 2 2 7 2 2 5" xfId="9521" xr:uid="{2A855F3E-C960-423E-BC04-A19F20FBAAEC}"/>
    <cellStyle name="Moneda 2 2 7 2 3" xfId="2065" xr:uid="{6164A27A-C49D-4C6F-9D35-1F981A416115}"/>
    <cellStyle name="Moneda 2 2 7 2 3 2" xfId="4401" xr:uid="{A099DAB5-9A08-4AB9-8BE4-D7B03039EC8F}"/>
    <cellStyle name="Moneda 2 2 7 2 3 3" xfId="6828" xr:uid="{F212403B-D330-4202-9A64-8964760D58DF}"/>
    <cellStyle name="Moneda 2 2 7 2 3 4" xfId="10107" xr:uid="{B190904F-8368-4CFF-9430-6AC7DD3D583E}"/>
    <cellStyle name="Moneda 2 2 7 2 4" xfId="3233" xr:uid="{624069C9-2796-4823-839D-CE62E67F9EDB}"/>
    <cellStyle name="Moneda 2 2 7 2 5" xfId="5660" xr:uid="{D33E2557-1216-4BAE-AD74-70E711C84F38}"/>
    <cellStyle name="Moneda 2 2 7 2 6" xfId="8939" xr:uid="{21E1E6AB-A9E6-4B30-ADE0-7FFEF3C5F677}"/>
    <cellStyle name="Moneda 2 2 7 2 7" xfId="11773" xr:uid="{3FE9F88F-3E25-4893-8DD3-68D67C64CF35}"/>
    <cellStyle name="Moneda 2 2 7 3" xfId="1192" xr:uid="{152A5761-3CCA-4564-8578-94E70F0D00C3}"/>
    <cellStyle name="Moneda 2 2 7 3 2" xfId="2360" xr:uid="{87E1FC4F-C3AF-46A5-A569-7FD2EBCC8CA5}"/>
    <cellStyle name="Moneda 2 2 7 3 2 2" xfId="4696" xr:uid="{AA679033-6875-48F5-86EF-FBE7C226BE41}"/>
    <cellStyle name="Moneda 2 2 7 3 2 3" xfId="7123" xr:uid="{9C47AE35-CB9F-47DC-8BCD-209250A5E4BD}"/>
    <cellStyle name="Moneda 2 2 7 3 2 4" xfId="10402" xr:uid="{21B0CCFA-4469-4038-998F-9CB3178C9EBF}"/>
    <cellStyle name="Moneda 2 2 7 3 3" xfId="3528" xr:uid="{B7EA643E-617F-4D75-8DDB-A4B8D64A2BB5}"/>
    <cellStyle name="Moneda 2 2 7 3 4" xfId="5955" xr:uid="{D4AF8798-C760-4BB4-93C6-35F3F7E5C9E5}"/>
    <cellStyle name="Moneda 2 2 7 3 5" xfId="9234" xr:uid="{DC37ABE6-7706-4BD5-B131-5928447217E3}"/>
    <cellStyle name="Moneda 2 2 7 3 6" xfId="12159" xr:uid="{15394301-A8A8-44F4-B4BF-21614F9451EB}"/>
    <cellStyle name="Moneda 2 2 7 4" xfId="1771" xr:uid="{0D6A09E6-1312-4BB8-9318-68CA550D492A}"/>
    <cellStyle name="Moneda 2 2 7 4 2" xfId="4107" xr:uid="{6047C452-D36A-4F5D-842E-4A99F1E6247D}"/>
    <cellStyle name="Moneda 2 2 7 4 3" xfId="6534" xr:uid="{49255EBE-8762-427D-927C-6BDEEE19A191}"/>
    <cellStyle name="Moneda 2 2 7 4 4" xfId="9813" xr:uid="{86C0FC0F-7BDA-4A9D-AC09-8CDA26036746}"/>
    <cellStyle name="Moneda 2 2 7 4 5" xfId="12546" xr:uid="{C32DB51D-B603-4885-AED8-F5474195E125}"/>
    <cellStyle name="Moneda 2 2 7 5" xfId="2939" xr:uid="{CE11C6C3-7B71-41DC-B3C6-21DFCEE02058}"/>
    <cellStyle name="Moneda 2 2 7 5 2" xfId="11379" xr:uid="{DDADBC28-2DB8-4267-9A6D-BA9BC01F49AA}"/>
    <cellStyle name="Moneda 2 2 7 6" xfId="5356" xr:uid="{3CF75196-A2A7-4A53-9180-C98136C8A0A4}"/>
    <cellStyle name="Moneda 2 2 7 7" xfId="8645" xr:uid="{0F438A05-475A-4422-93C7-9B6835C4B84E}"/>
    <cellStyle name="Moneda 2 2 7 8" xfId="11056" xr:uid="{E79011A6-8577-415E-88B6-F0AA9EA055A1}"/>
    <cellStyle name="Moneda 2 2_APU´S_NO_PREVISTOS (1)" xfId="235" xr:uid="{94C112DD-0D67-41CD-8CEE-2B05F01C1DE3}"/>
    <cellStyle name="Moneda 2 3" xfId="97" xr:uid="{CF1D9720-EEB4-4EF0-AB84-6043144DF53F}"/>
    <cellStyle name="Moneda 2 3 2" xfId="11462" xr:uid="{5FA4D4AD-B678-405A-8CB0-074C47107D87}"/>
    <cellStyle name="Moneda 2 4" xfId="236" xr:uid="{81CEB734-7F9E-417B-8760-A119BEB66C80}"/>
    <cellStyle name="Moneda 2 5" xfId="237" xr:uid="{F1794D5F-35F5-4370-A01A-CE546110FBC3}"/>
    <cellStyle name="Moneda 2 6" xfId="238" xr:uid="{651129A8-B219-4572-BFA0-0E808ACC4696}"/>
    <cellStyle name="Moneda 2 7" xfId="239" xr:uid="{F728396A-3A97-4ED0-A27D-2E12FF46F4BA}"/>
    <cellStyle name="Moneda 2 8" xfId="240" xr:uid="{85D23ED1-C326-458E-8821-AFDF1EDEF5AE}"/>
    <cellStyle name="Moneda 2 9" xfId="241" xr:uid="{15BF0159-6D48-42F8-9214-F84A188E1C39}"/>
    <cellStyle name="Moneda 2_APU´S_NO_PREVISTOS (1)" xfId="242" xr:uid="{387EED1C-391F-4B3E-9FB8-379B644AEF25}"/>
    <cellStyle name="Moneda 20" xfId="297" xr:uid="{7AE4E02C-81C7-4C3B-9C47-BAC78505DCEF}"/>
    <cellStyle name="Moneda 20 2" xfId="505" xr:uid="{DFE31F50-86BB-4E06-BB32-142B9A585ABD}"/>
    <cellStyle name="Moneda 20 2 2" xfId="11730" xr:uid="{5885E61C-9FB6-48CC-8108-697D83248AA1}"/>
    <cellStyle name="Moneda 20 2 3" xfId="12116" xr:uid="{73D68244-6B61-4426-83FA-889EC2A01785}"/>
    <cellStyle name="Moneda 20 2 4" xfId="12503" xr:uid="{3B3BFB35-8354-461C-BECB-B0D32CB93478}"/>
    <cellStyle name="Moneda 20 2 5" xfId="11013" xr:uid="{113EC716-F805-44E1-B21F-640D93C8177C}"/>
    <cellStyle name="Moneda 20 3" xfId="591" xr:uid="{F160049B-F633-444C-8D49-86F6688BD00C}"/>
    <cellStyle name="Moneda 20 3 2" xfId="11815" xr:uid="{7B437FC0-32E6-4EEC-8DEF-16E6CCDCC065}"/>
    <cellStyle name="Moneda 20 3 3" xfId="12201" xr:uid="{DAEC4307-BB16-4EC0-85C4-747C8E9E6EFB}"/>
    <cellStyle name="Moneda 20 3 4" xfId="12588" xr:uid="{9CC7F540-31CF-4681-BA68-9091BBAB96A6}"/>
    <cellStyle name="Moneda 20 3 5" xfId="11098" xr:uid="{EDFF73C9-16A5-4F58-8485-5EEF481F9F77}"/>
    <cellStyle name="Moneda 20 4" xfId="11522" xr:uid="{DF39F20A-1002-40F6-A2FB-75F59B7DA97E}"/>
    <cellStyle name="Moneda 20 5" xfId="11908" xr:uid="{534485C1-FF0C-481D-B0DE-7478C7E5A183}"/>
    <cellStyle name="Moneda 20 6" xfId="12295" xr:uid="{8E409A9B-E318-4254-AF75-5F1A0A2A54AC}"/>
    <cellStyle name="Moneda 20 7" xfId="10805" xr:uid="{9DE8B5C6-5210-4C05-BEE6-652679934D3C}"/>
    <cellStyle name="Moneda 21" xfId="351" xr:uid="{2ED737BD-DCCD-4677-8889-B0CAF1715623}"/>
    <cellStyle name="Moneda 21 2" xfId="559" xr:uid="{DDDA2F3F-D512-449C-842D-A56486AB396F}"/>
    <cellStyle name="Moneda 21 2 2" xfId="908" xr:uid="{A07A219D-96C7-49F5-B035-527C1DDFC2ED}"/>
    <cellStyle name="Moneda 21 2 2 2" xfId="1490" xr:uid="{42A6EC42-DB66-426D-93C4-D788C9505F74}"/>
    <cellStyle name="Moneda 21 2 2 2 2" xfId="2658" xr:uid="{FD260022-5515-444B-9438-7A1F8BE20AFC}"/>
    <cellStyle name="Moneda 21 2 2 2 2 2" xfId="4994" xr:uid="{491BDEC6-A57C-4277-9030-F2829709F9B4}"/>
    <cellStyle name="Moneda 21 2 2 2 2 3" xfId="7421" xr:uid="{EEC54FA9-2C9A-4726-B68B-68BE117BFEED}"/>
    <cellStyle name="Moneda 21 2 2 2 2 4" xfId="10700" xr:uid="{8E19E9AF-71AA-42D9-9656-3C1769B640EF}"/>
    <cellStyle name="Moneda 21 2 2 2 3" xfId="3826" xr:uid="{86B6C068-1923-4873-95BB-563A04C3AEE8}"/>
    <cellStyle name="Moneda 21 2 2 2 4" xfId="6253" xr:uid="{F9C020AA-0DD8-495F-8D94-1B22BD91C3A2}"/>
    <cellStyle name="Moneda 21 2 2 2 5" xfId="9532" xr:uid="{1BE4A68C-F887-4A78-814C-6017A392CC12}"/>
    <cellStyle name="Moneda 21 2 2 3" xfId="2076" xr:uid="{31F1BCDD-BAEC-411C-8957-5ECEA57618AB}"/>
    <cellStyle name="Moneda 21 2 2 3 2" xfId="4412" xr:uid="{8C4450AC-48EC-433F-9D12-621CF1C725BF}"/>
    <cellStyle name="Moneda 21 2 2 3 3" xfId="6839" xr:uid="{299F78B2-DA19-4744-9A90-6E701DCDEA27}"/>
    <cellStyle name="Moneda 21 2 2 3 4" xfId="10118" xr:uid="{ABA96C14-059F-41FB-AB68-F8D85BAEDDA7}"/>
    <cellStyle name="Moneda 21 2 2 4" xfId="3244" xr:uid="{5FBC0D6D-82FF-4595-8CE1-6A0C6A9EA31D}"/>
    <cellStyle name="Moneda 21 2 2 5" xfId="5671" xr:uid="{B7C614F3-3026-43BF-83D9-0F89DC534722}"/>
    <cellStyle name="Moneda 21 2 2 6" xfId="8950" xr:uid="{0D423DDA-3E78-4096-A1BA-D1A3C0601773}"/>
    <cellStyle name="Moneda 21 2 2 7" xfId="11784" xr:uid="{4FCC22F9-E0AE-435E-B5A1-54B7271760B0}"/>
    <cellStyle name="Moneda 21 2 3" xfId="1203" xr:uid="{8170683D-DFFF-42B5-865D-3AF8BAAF99C0}"/>
    <cellStyle name="Moneda 21 2 3 2" xfId="2371" xr:uid="{D2AFBE0D-872A-4C8C-B585-980A68B8583F}"/>
    <cellStyle name="Moneda 21 2 3 2 2" xfId="4707" xr:uid="{E022B825-9E58-4B0D-84D9-C89EF4AD2DE5}"/>
    <cellStyle name="Moneda 21 2 3 2 3" xfId="7134" xr:uid="{33DB493F-35C4-4601-BA84-190CA8D0CB74}"/>
    <cellStyle name="Moneda 21 2 3 2 4" xfId="10413" xr:uid="{339FEEDE-322B-45F5-98C0-75B6D49C9483}"/>
    <cellStyle name="Moneda 21 2 3 3" xfId="3539" xr:uid="{EF1CC100-E2D9-43B2-AF9D-C2294FAA177A}"/>
    <cellStyle name="Moneda 21 2 3 4" xfId="5966" xr:uid="{0CFDCF42-3795-4FEB-B1DE-F8024B5657BF}"/>
    <cellStyle name="Moneda 21 2 3 5" xfId="9245" xr:uid="{ACCAF633-B88C-464D-BE1A-70FA171BE97B}"/>
    <cellStyle name="Moneda 21 2 3 6" xfId="12170" xr:uid="{C762A520-E05E-447A-87B1-DABB92D68F98}"/>
    <cellStyle name="Moneda 21 2 4" xfId="1782" xr:uid="{8CD6C876-AA46-45B7-827F-3C0548B8E44A}"/>
    <cellStyle name="Moneda 21 2 4 2" xfId="4118" xr:uid="{C45DBE9E-6462-44AD-9F75-F61BA304929C}"/>
    <cellStyle name="Moneda 21 2 4 3" xfId="6545" xr:uid="{3387297B-A0D7-4479-884A-771B7FE8ACB3}"/>
    <cellStyle name="Moneda 21 2 4 4" xfId="9824" xr:uid="{1B59D8C0-379E-4CA7-84EC-06125D4981DA}"/>
    <cellStyle name="Moneda 21 2 4 5" xfId="12557" xr:uid="{5B9D9D76-3099-4DCB-AABC-9F438B936152}"/>
    <cellStyle name="Moneda 21 2 5" xfId="2950" xr:uid="{B9E9CE22-826F-4E21-BAA9-A997B3DAF820}"/>
    <cellStyle name="Moneda 21 2 5 2" xfId="11390" xr:uid="{7C395538-5ADC-4C18-8B49-BC77E669D3FE}"/>
    <cellStyle name="Moneda 21 2 6" xfId="5367" xr:uid="{93274F0C-367D-46FE-B178-8CC2CDA75809}"/>
    <cellStyle name="Moneda 21 2 7" xfId="8656" xr:uid="{6025BC23-C218-4EEC-9C0E-3DB96F17A651}"/>
    <cellStyle name="Moneda 21 2 8" xfId="11067" xr:uid="{8289A483-730D-4BF4-A5C3-DFC508FDEB47}"/>
    <cellStyle name="Moneda 21 3" xfId="725" xr:uid="{00C0FE9D-B4F7-467F-A604-D3BCD2CE9212}"/>
    <cellStyle name="Moneda 21 3 2" xfId="1307" xr:uid="{D73C3CF8-3CCC-4E4B-90A0-8094FB5C9116}"/>
    <cellStyle name="Moneda 21 3 2 2" xfId="2475" xr:uid="{8AC6765C-3221-4D2F-9CE8-0A508CBD9541}"/>
    <cellStyle name="Moneda 21 3 2 2 2" xfId="4811" xr:uid="{BEAF3B01-B0FB-41DD-8FBC-E9EB47F2290D}"/>
    <cellStyle name="Moneda 21 3 2 2 3" xfId="7238" xr:uid="{2E055258-1C21-4F76-BA7B-3F8C50C62928}"/>
    <cellStyle name="Moneda 21 3 2 2 4" xfId="10517" xr:uid="{A6213B12-0DF1-4773-BD61-876E20A2F1E3}"/>
    <cellStyle name="Moneda 21 3 2 3" xfId="3643" xr:uid="{0047B23C-0143-475D-B28A-5C5A7C1BDD55}"/>
    <cellStyle name="Moneda 21 3 2 4" xfId="6070" xr:uid="{C68724E5-0E2F-495C-B87C-98F673AEC83C}"/>
    <cellStyle name="Moneda 21 3 2 5" xfId="9349" xr:uid="{02563F4B-5B2C-4556-BDE4-593B3609B7CC}"/>
    <cellStyle name="Moneda 21 3 3" xfId="1893" xr:uid="{0A773BAA-2251-47D5-94CB-3325B640258B}"/>
    <cellStyle name="Moneda 21 3 3 2" xfId="4229" xr:uid="{AC0A703D-C6A2-49CC-9FE2-D93B2551B7AC}"/>
    <cellStyle name="Moneda 21 3 3 3" xfId="6656" xr:uid="{BE746E29-7F0A-4846-9A1F-C1310DEBED3C}"/>
    <cellStyle name="Moneda 21 3 3 4" xfId="9935" xr:uid="{4B754DFA-871A-46F3-BEE3-06831CB34D1D}"/>
    <cellStyle name="Moneda 21 3 4" xfId="3061" xr:uid="{795B7D60-FBAC-4133-98CA-A0D94F51EEAC}"/>
    <cellStyle name="Moneda 21 3 5" xfId="5488" xr:uid="{B6A8CD57-996A-4E5A-B1EF-42CCA479DA38}"/>
    <cellStyle name="Moneda 21 3 6" xfId="8767" xr:uid="{29CECE74-4F92-437D-9D11-FA310E0D2014}"/>
    <cellStyle name="Moneda 21 3 7" xfId="11576" xr:uid="{BB82E5E3-F362-4C17-8C90-30753DB1D869}"/>
    <cellStyle name="Moneda 21 4" xfId="1020" xr:uid="{8342FD41-B0C4-43DD-8315-78B022C3D547}"/>
    <cellStyle name="Moneda 21 4 2" xfId="2188" xr:uid="{872FD64B-C213-485C-B25B-77F808910274}"/>
    <cellStyle name="Moneda 21 4 2 2" xfId="4524" xr:uid="{A5EBD776-C797-405E-BD3C-B45F75563E1C}"/>
    <cellStyle name="Moneda 21 4 2 3" xfId="6951" xr:uid="{AC5A566D-9FA1-4146-AD4A-417EC6D697CE}"/>
    <cellStyle name="Moneda 21 4 2 4" xfId="10230" xr:uid="{1CE252EF-4665-4E4F-BC35-81A7C407F11D}"/>
    <cellStyle name="Moneda 21 4 3" xfId="3356" xr:uid="{50D2FB18-3F07-471B-BFDF-39BD563BA070}"/>
    <cellStyle name="Moneda 21 4 4" xfId="5783" xr:uid="{FF7E2B31-1C80-4784-AC4D-D05CDC0D458B}"/>
    <cellStyle name="Moneda 21 4 5" xfId="9062" xr:uid="{36C2D5C8-BBC1-4017-AEF8-C730ABC68BE4}"/>
    <cellStyle name="Moneda 21 4 6" xfId="11962" xr:uid="{197E75ED-52EE-4ED1-9AAB-15B24D8AC5B0}"/>
    <cellStyle name="Moneda 21 5" xfId="1599" xr:uid="{C1EBB984-A660-459E-9E38-6C1276A7002C}"/>
    <cellStyle name="Moneda 21 5 2" xfId="3935" xr:uid="{D780A7B1-5E0E-4348-8844-35E9B72C6087}"/>
    <cellStyle name="Moneda 21 5 3" xfId="6362" xr:uid="{C19FDE37-C765-47AF-9624-558B2EAF67CD}"/>
    <cellStyle name="Moneda 21 5 4" xfId="9641" xr:uid="{877BB79D-F70F-4133-AFDC-4D5312CEE9E8}"/>
    <cellStyle name="Moneda 21 5 5" xfId="12349" xr:uid="{69C65AB8-4F27-4E06-B793-3DD5B7D23300}"/>
    <cellStyle name="Moneda 21 6" xfId="2767" xr:uid="{364445F7-1C4B-41AC-A7AB-832E4CB67F9C}"/>
    <cellStyle name="Moneda 21 6 2" xfId="11207" xr:uid="{8704305A-4026-44DF-899D-549DEF148B8E}"/>
    <cellStyle name="Moneda 21 7" xfId="5178" xr:uid="{E5D73EE5-475D-416C-9BC3-F79FCAC0FE87}"/>
    <cellStyle name="Moneda 21 8" xfId="8473" xr:uid="{B0BFB79A-EF08-454F-B464-445971F1E503}"/>
    <cellStyle name="Moneda 21 9" xfId="10859" xr:uid="{6AB62596-CE3E-4481-B6C5-3F75A19A3D61}"/>
    <cellStyle name="Moneda 22" xfId="299" xr:uid="{20B66189-41AE-42DC-B178-243A99D3569C}"/>
    <cellStyle name="Moneda 22 2" xfId="507" xr:uid="{60CBC62C-0D25-47AD-83E9-199D370D7482}"/>
    <cellStyle name="Moneda 22 2 2" xfId="11732" xr:uid="{98B421FA-9F33-4F64-9788-898B114FA094}"/>
    <cellStyle name="Moneda 22 2 3" xfId="12118" xr:uid="{616BA183-362B-4E34-AEF8-E511EA8EA6CE}"/>
    <cellStyle name="Moneda 22 2 4" xfId="12505" xr:uid="{C1568498-3196-4F31-8595-1193C00A1D0C}"/>
    <cellStyle name="Moneda 22 2 5" xfId="11015" xr:uid="{1397AFB9-404B-4F0C-879B-D64F4D5C68ED}"/>
    <cellStyle name="Moneda 22 3" xfId="593" xr:uid="{FD8CC55C-997D-4DF2-BEC3-0DE933BA9376}"/>
    <cellStyle name="Moneda 22 3 2" xfId="11817" xr:uid="{519A529B-5DBC-446E-AC3D-F20A52563AC3}"/>
    <cellStyle name="Moneda 22 3 3" xfId="12203" xr:uid="{C6EBF488-4E52-4710-B7BE-F78C95FFC48D}"/>
    <cellStyle name="Moneda 22 3 4" xfId="12590" xr:uid="{EE9F3EC3-87FA-4619-8EC6-EE8DA54984BA}"/>
    <cellStyle name="Moneda 22 3 5" xfId="11100" xr:uid="{74255DE3-557A-40F0-B15C-23BBFD138F1E}"/>
    <cellStyle name="Moneda 22 4" xfId="11524" xr:uid="{826849EA-C441-43C3-8708-457B4F704CA2}"/>
    <cellStyle name="Moneda 22 5" xfId="11910" xr:uid="{B73A238F-04D7-49CD-8DDE-9FF145B6D32F}"/>
    <cellStyle name="Moneda 22 6" xfId="12297" xr:uid="{EB9F8A8E-80E1-4571-9BBD-4BBA8E6B90E3}"/>
    <cellStyle name="Moneda 22 7" xfId="10807" xr:uid="{C62D0523-5A77-4583-8DF8-C978641B401F}"/>
    <cellStyle name="Moneda 23" xfId="300" xr:uid="{1BEEDCD7-7FF3-4576-948A-7545E5F0D7A9}"/>
    <cellStyle name="Moneda 23 2" xfId="508" xr:uid="{E2B24B29-B85E-4210-A79C-50DAAB17960A}"/>
    <cellStyle name="Moneda 23 2 2" xfId="11733" xr:uid="{2C3CFA05-1A99-46E4-A84B-13556D96EA47}"/>
    <cellStyle name="Moneda 23 2 3" xfId="12119" xr:uid="{73BD01AC-6417-4B7B-B838-021137CC2C66}"/>
    <cellStyle name="Moneda 23 2 4" xfId="12506" xr:uid="{ED4D5FF0-4E0E-4753-B10F-6144C05C9186}"/>
    <cellStyle name="Moneda 23 2 5" xfId="11016" xr:uid="{494DA6A1-6672-4B33-BA28-F5DDA64EC054}"/>
    <cellStyle name="Moneda 23 3" xfId="594" xr:uid="{BCE8C573-E431-45B8-8A64-5B7470497F9B}"/>
    <cellStyle name="Moneda 23 3 2" xfId="11818" xr:uid="{83E7CFD5-FA47-4B34-820F-46E123E8BC50}"/>
    <cellStyle name="Moneda 23 3 3" xfId="12204" xr:uid="{D9CF3CAA-25D9-474B-AA89-D11375B2B82E}"/>
    <cellStyle name="Moneda 23 3 4" xfId="12591" xr:uid="{2CFF133D-66FC-4D33-A315-AA351248F09E}"/>
    <cellStyle name="Moneda 23 3 5" xfId="11101" xr:uid="{734D7535-F571-4F62-8C62-FF9216242314}"/>
    <cellStyle name="Moneda 23 4" xfId="11525" xr:uid="{BE833AA7-8738-446A-BDD9-BCE9785B1DD9}"/>
    <cellStyle name="Moneda 23 5" xfId="11911" xr:uid="{4E2C67B0-F4F4-427D-A482-5C78315BD25A}"/>
    <cellStyle name="Moneda 23 6" xfId="12298" xr:uid="{E2CB786D-E3BD-4F81-B9CD-B2D84A035092}"/>
    <cellStyle name="Moneda 23 7" xfId="10808" xr:uid="{D95B6B6A-FB83-45D3-A0C7-8DC7396F476F}"/>
    <cellStyle name="Moneda 24" xfId="301" xr:uid="{58E01003-95A8-4369-93ED-FA1521C40C3C}"/>
    <cellStyle name="Moneda 24 2" xfId="509" xr:uid="{9FFF27D1-D31C-483B-9248-B6F298A1B493}"/>
    <cellStyle name="Moneda 24 2 2" xfId="11734" xr:uid="{BE44C4E7-3AE6-49EA-B17F-906167442084}"/>
    <cellStyle name="Moneda 24 2 3" xfId="12120" xr:uid="{016667FE-A6C1-433E-87D9-8F788C562C81}"/>
    <cellStyle name="Moneda 24 2 4" xfId="12507" xr:uid="{BBA74DFF-6C7C-4801-B3AF-0B47DC41EC3D}"/>
    <cellStyle name="Moneda 24 2 5" xfId="11017" xr:uid="{EBCE708C-BBC1-4411-A160-AFEB81054383}"/>
    <cellStyle name="Moneda 24 3" xfId="595" xr:uid="{BC904878-DDC2-4185-A8AA-7B038672C12C}"/>
    <cellStyle name="Moneda 24 3 2" xfId="11819" xr:uid="{B72A00C3-DBCC-49E4-A2A7-D68A8B274DFB}"/>
    <cellStyle name="Moneda 24 3 3" xfId="12205" xr:uid="{790D7A4A-4079-44F2-B07F-739184E6E79D}"/>
    <cellStyle name="Moneda 24 3 4" xfId="12592" xr:uid="{2BB890C4-A238-4B09-B7E9-54C7129DF0AF}"/>
    <cellStyle name="Moneda 24 3 5" xfId="11102" xr:uid="{CF8FEAB1-FA18-439B-B698-A318A3A95718}"/>
    <cellStyle name="Moneda 24 4" xfId="11526" xr:uid="{15408E92-7424-4E92-8066-63D696FF30EA}"/>
    <cellStyle name="Moneda 24 5" xfId="11912" xr:uid="{D2F682BB-FD84-4828-BADE-619955705577}"/>
    <cellStyle name="Moneda 24 6" xfId="12299" xr:uid="{A34C980C-311C-41EF-9836-62CB50AF6DBC}"/>
    <cellStyle name="Moneda 24 7" xfId="10809" xr:uid="{E64B0064-DE3C-4D2A-9302-C2DF6D0B1A0E}"/>
    <cellStyle name="Moneda 25" xfId="302" xr:uid="{851FC09F-7144-47FB-850E-CD5FC90F16C5}"/>
    <cellStyle name="Moneda 25 2" xfId="510" xr:uid="{374AA8E1-2570-478C-9339-3A9E35E60E69}"/>
    <cellStyle name="Moneda 25 2 2" xfId="11735" xr:uid="{EE71FAB2-7186-45CD-88DB-EA555601307D}"/>
    <cellStyle name="Moneda 25 2 3" xfId="12121" xr:uid="{699CD3A2-CCB3-4E34-82DD-8123EC36950D}"/>
    <cellStyle name="Moneda 25 2 4" xfId="12508" xr:uid="{E9373A84-B602-43E0-A572-65EA1D7DE907}"/>
    <cellStyle name="Moneda 25 2 5" xfId="11018" xr:uid="{38CB48E8-E177-4918-9220-0151E3CC4E68}"/>
    <cellStyle name="Moneda 25 3" xfId="596" xr:uid="{3A304537-EFCA-4929-B839-550772E453B1}"/>
    <cellStyle name="Moneda 25 3 2" xfId="11820" xr:uid="{107C5434-AD5A-446D-BE23-BDDF9467DBEE}"/>
    <cellStyle name="Moneda 25 3 3" xfId="12206" xr:uid="{0F8D399D-FB63-48FB-8739-C6438CFA8367}"/>
    <cellStyle name="Moneda 25 3 4" xfId="12593" xr:uid="{7E70D006-3339-483F-8793-A1232A370D94}"/>
    <cellStyle name="Moneda 25 3 5" xfId="11103" xr:uid="{ECD0A8B9-E7D0-48BC-8029-BC18AF1A0AEA}"/>
    <cellStyle name="Moneda 25 4" xfId="11527" xr:uid="{8A5BB067-6113-4334-9EB5-8FEAC44E77D8}"/>
    <cellStyle name="Moneda 25 5" xfId="11913" xr:uid="{09E88135-2FA8-4B19-A4DE-F605286885A7}"/>
    <cellStyle name="Moneda 25 6" xfId="12300" xr:uid="{26B54245-DE51-4273-B726-6D4FBF3E8226}"/>
    <cellStyle name="Moneda 25 7" xfId="10810" xr:uid="{BAB2637B-65D2-4AA2-8A08-559F289A695F}"/>
    <cellStyle name="Moneda 26" xfId="303" xr:uid="{663BE6B7-5B0F-4EDD-B23E-7D0DF341A1C5}"/>
    <cellStyle name="Moneda 26 2" xfId="511" xr:uid="{0EFA2A7D-AD50-4FA1-824C-63F0ECA48B5C}"/>
    <cellStyle name="Moneda 26 2 2" xfId="11736" xr:uid="{C58FA8A4-2B0A-4679-BB16-6647E54518C3}"/>
    <cellStyle name="Moneda 26 2 3" xfId="12122" xr:uid="{899876EF-32F7-4AA4-AC9C-C132FF39B76C}"/>
    <cellStyle name="Moneda 26 2 4" xfId="12509" xr:uid="{0246C843-30C8-48FF-BD18-70EC61018CE7}"/>
    <cellStyle name="Moneda 26 2 5" xfId="11019" xr:uid="{F1E6F8B8-1030-44F0-A4FE-B45E3A887E09}"/>
    <cellStyle name="Moneda 26 3" xfId="597" xr:uid="{4D61226E-4079-4724-83B1-64B203913F79}"/>
    <cellStyle name="Moneda 26 3 2" xfId="11821" xr:uid="{CC55A971-284A-4BF4-BFEE-07806AB42B75}"/>
    <cellStyle name="Moneda 26 3 3" xfId="12207" xr:uid="{5CBFF008-F98D-44F2-83AE-6A75A35F9A96}"/>
    <cellStyle name="Moneda 26 3 4" xfId="12594" xr:uid="{7D9BA892-0079-479B-A0CA-BB68E6F6C8F1}"/>
    <cellStyle name="Moneda 26 3 5" xfId="11104" xr:uid="{323F1380-F4C1-4842-9EC3-997942B54484}"/>
    <cellStyle name="Moneda 26 4" xfId="11528" xr:uid="{CA727F51-02D2-43BE-8F83-24C22C967F4A}"/>
    <cellStyle name="Moneda 26 5" xfId="11914" xr:uid="{1B53AF9D-8288-42FA-A562-BBD872F135C0}"/>
    <cellStyle name="Moneda 26 6" xfId="12301" xr:uid="{9B127630-F72A-4650-BF01-C97CE861916D}"/>
    <cellStyle name="Moneda 26 7" xfId="10811" xr:uid="{39B924EE-BEEE-4BAF-919F-3680F74B1E11}"/>
    <cellStyle name="Moneda 27" xfId="304" xr:uid="{D428A51A-C377-41A5-A297-BD27927E348C}"/>
    <cellStyle name="Moneda 27 2" xfId="512" xr:uid="{38967849-F0DA-40AB-B7F4-2241D798C98E}"/>
    <cellStyle name="Moneda 27 2 2" xfId="11737" xr:uid="{DED6DFCA-7E50-4D78-B433-0F9DDF815701}"/>
    <cellStyle name="Moneda 27 2 3" xfId="12123" xr:uid="{D0C6D8D5-E6BE-4C04-86DA-AE746C743D77}"/>
    <cellStyle name="Moneda 27 2 4" xfId="12510" xr:uid="{997BC05B-0024-424D-9FC7-EF92A042CD71}"/>
    <cellStyle name="Moneda 27 2 5" xfId="11020" xr:uid="{56B038D3-9FBD-4895-83CE-9F719809BAE3}"/>
    <cellStyle name="Moneda 27 3" xfId="598" xr:uid="{578D615A-7829-404A-AF9E-5EADD31EA52A}"/>
    <cellStyle name="Moneda 27 3 2" xfId="11822" xr:uid="{E95C8B16-83BA-43A7-9A51-5C607547D690}"/>
    <cellStyle name="Moneda 27 3 3" xfId="12208" xr:uid="{CCC2DB15-85AC-4235-A618-5D0505BE3666}"/>
    <cellStyle name="Moneda 27 3 4" xfId="12595" xr:uid="{329F3A5D-31FD-4CF6-AEC4-5E1B060CAACA}"/>
    <cellStyle name="Moneda 27 3 5" xfId="11105" xr:uid="{1063BD19-CB2A-4DB0-A45A-5BBD165F3CA4}"/>
    <cellStyle name="Moneda 27 4" xfId="11529" xr:uid="{DB57AB3D-C08D-4B18-A458-D7B72BF4D2BE}"/>
    <cellStyle name="Moneda 27 5" xfId="11915" xr:uid="{8FC94D0E-D8CB-4C64-B83B-2BDF2253E667}"/>
    <cellStyle name="Moneda 27 6" xfId="12302" xr:uid="{D4A29949-83FF-4F3D-98F9-BB6182416969}"/>
    <cellStyle name="Moneda 27 7" xfId="10812" xr:uid="{F785543E-6CE6-417F-8B3D-B9C31A01DB63}"/>
    <cellStyle name="Moneda 28" xfId="338" xr:uid="{D7EC58ED-CF05-4304-A4EF-DA5D68036BF4}"/>
    <cellStyle name="Moneda 28 2" xfId="546" xr:uid="{C8C29BAF-259D-496A-85FE-105E61DD0F22}"/>
    <cellStyle name="Moneda 28 2 2" xfId="895" xr:uid="{5651DA9E-CEE5-468E-AD1F-5BC3A3FFF8B1}"/>
    <cellStyle name="Moneda 28 2 2 2" xfId="1477" xr:uid="{54DFD88C-51AE-4DEC-825C-6B5B7FC018A7}"/>
    <cellStyle name="Moneda 28 2 2 2 2" xfId="2645" xr:uid="{C86FF38E-669B-4D2D-B844-CE8A64E8E7A4}"/>
    <cellStyle name="Moneda 28 2 2 2 2 2" xfId="4981" xr:uid="{E84E4B6A-046F-46A9-9671-F5B675874F6D}"/>
    <cellStyle name="Moneda 28 2 2 2 2 3" xfId="7408" xr:uid="{63BA49D1-E244-4A38-A6F9-DBE86CE82397}"/>
    <cellStyle name="Moneda 28 2 2 2 2 4" xfId="10687" xr:uid="{FABB2F73-22A9-49B8-A412-8B60B1F570AB}"/>
    <cellStyle name="Moneda 28 2 2 2 3" xfId="3813" xr:uid="{2D6CB44C-D550-485B-8C34-D77264BE602C}"/>
    <cellStyle name="Moneda 28 2 2 2 4" xfId="6240" xr:uid="{8A6E0A31-757A-4689-B1AA-9241647118E8}"/>
    <cellStyle name="Moneda 28 2 2 2 5" xfId="9519" xr:uid="{0A11750C-4AC5-404E-9B55-7096A745EAB1}"/>
    <cellStyle name="Moneda 28 2 2 3" xfId="2063" xr:uid="{600446A7-164D-47CB-996E-F0ECB8C290EE}"/>
    <cellStyle name="Moneda 28 2 2 3 2" xfId="4399" xr:uid="{EA7A3930-9E8D-412F-ACD8-DA2F06188789}"/>
    <cellStyle name="Moneda 28 2 2 3 3" xfId="6826" xr:uid="{BBC853D2-70C5-46F1-91D8-B95E9BA1A1C7}"/>
    <cellStyle name="Moneda 28 2 2 3 4" xfId="10105" xr:uid="{46DE4E84-F13D-4C36-9C8D-3ABDEE68DF4A}"/>
    <cellStyle name="Moneda 28 2 2 4" xfId="3231" xr:uid="{59922EC0-D516-4143-A311-EEB25BDAA423}"/>
    <cellStyle name="Moneda 28 2 2 5" xfId="5658" xr:uid="{5986C141-EB68-478A-9C6C-75CF1DB499ED}"/>
    <cellStyle name="Moneda 28 2 2 6" xfId="8937" xr:uid="{572BAC7F-19E2-4C20-848E-64E526D40AF7}"/>
    <cellStyle name="Moneda 28 2 2 7" xfId="11771" xr:uid="{71CC211B-753C-4293-9E1B-4D09DDC6E593}"/>
    <cellStyle name="Moneda 28 2 3" xfId="1190" xr:uid="{0D2488A7-F274-4338-9FE4-6D9F1515E97D}"/>
    <cellStyle name="Moneda 28 2 3 2" xfId="2358" xr:uid="{96FA8C31-7036-4E6C-AC62-4AD1DC0CF475}"/>
    <cellStyle name="Moneda 28 2 3 2 2" xfId="4694" xr:uid="{C5EB9F84-08CA-463C-9FAF-A9318E459924}"/>
    <cellStyle name="Moneda 28 2 3 2 3" xfId="7121" xr:uid="{9C41A5F0-53C6-455B-B2ED-F523A24C4C49}"/>
    <cellStyle name="Moneda 28 2 3 2 4" xfId="10400" xr:uid="{C5070AF2-90D8-48BD-95F5-E436B682A27C}"/>
    <cellStyle name="Moneda 28 2 3 3" xfId="3526" xr:uid="{67771E21-04FB-47E4-8FAB-25698C58EE50}"/>
    <cellStyle name="Moneda 28 2 3 4" xfId="5953" xr:uid="{3B552F96-30E4-4D12-97B3-4A3D73EEC97B}"/>
    <cellStyle name="Moneda 28 2 3 5" xfId="9232" xr:uid="{DA029460-11CB-4E5A-9893-013F98FBBDC4}"/>
    <cellStyle name="Moneda 28 2 3 6" xfId="12157" xr:uid="{BA65BC0A-4CF6-406D-AA61-FDD275D5EFFB}"/>
    <cellStyle name="Moneda 28 2 4" xfId="1769" xr:uid="{31105FD0-B665-4368-9315-BA734E1DDA45}"/>
    <cellStyle name="Moneda 28 2 4 2" xfId="4105" xr:uid="{1CA3BC05-ABAB-482E-9697-7F2DBB2DA14B}"/>
    <cellStyle name="Moneda 28 2 4 3" xfId="6532" xr:uid="{8655F32F-73B8-4027-829C-828A6B6FEF74}"/>
    <cellStyle name="Moneda 28 2 4 4" xfId="9811" xr:uid="{5336ED6A-5FB1-47FE-B9D7-85E17CC3E0BE}"/>
    <cellStyle name="Moneda 28 2 4 5" xfId="12544" xr:uid="{71A8C18B-21D2-4D59-A577-93C8A1509D4C}"/>
    <cellStyle name="Moneda 28 2 5" xfId="2937" xr:uid="{69A05A8A-84E0-4177-9640-510F7FF7A606}"/>
    <cellStyle name="Moneda 28 2 5 2" xfId="11377" xr:uid="{F3782BB2-94F2-414C-BF20-65AE61E798D0}"/>
    <cellStyle name="Moneda 28 2 6" xfId="5354" xr:uid="{4EE634D4-56BE-41FD-9B5F-A2716536C600}"/>
    <cellStyle name="Moneda 28 2 7" xfId="8643" xr:uid="{A752F7D0-4607-43D5-9504-0586BA6B9A16}"/>
    <cellStyle name="Moneda 28 2 8" xfId="11054" xr:uid="{66996D55-F596-4A5D-B797-98209B8ECE22}"/>
    <cellStyle name="Moneda 28 3" xfId="712" xr:uid="{5A548BB4-12F2-4EA4-8CD3-396B334C7839}"/>
    <cellStyle name="Moneda 28 3 2" xfId="1294" xr:uid="{478599BE-D521-4F41-A469-A197B350499F}"/>
    <cellStyle name="Moneda 28 3 2 2" xfId="2462" xr:uid="{AA807E50-EEED-40F8-B9BD-B4FA888AA732}"/>
    <cellStyle name="Moneda 28 3 2 2 2" xfId="4798" xr:uid="{7C46BEC8-E9D3-4060-B7BF-1ACC8B5A71AB}"/>
    <cellStyle name="Moneda 28 3 2 2 3" xfId="7225" xr:uid="{BBC95E8A-1A72-4B89-A122-D4BFCD9E6240}"/>
    <cellStyle name="Moneda 28 3 2 2 4" xfId="10504" xr:uid="{CED326CF-C962-4FC7-8F6F-7A8EF3152996}"/>
    <cellStyle name="Moneda 28 3 2 3" xfId="3630" xr:uid="{8A8275C8-9379-4AEF-AD6C-43B3E37CF946}"/>
    <cellStyle name="Moneda 28 3 2 4" xfId="6057" xr:uid="{C927543A-73FB-4AC8-A04B-5C61D4F00813}"/>
    <cellStyle name="Moneda 28 3 2 5" xfId="9336" xr:uid="{DBD5DFAE-8B3D-482D-BA0C-9B0FE3065901}"/>
    <cellStyle name="Moneda 28 3 3" xfId="1880" xr:uid="{A6DF33E3-7D6C-422B-A8A4-D6A4814C3EDE}"/>
    <cellStyle name="Moneda 28 3 3 2" xfId="4216" xr:uid="{D1A0FA2B-3813-461E-9866-DE3FEF9387EB}"/>
    <cellStyle name="Moneda 28 3 3 3" xfId="6643" xr:uid="{D35EDED4-79D9-43CF-B5D1-E174F2227E18}"/>
    <cellStyle name="Moneda 28 3 3 4" xfId="9922" xr:uid="{79607796-1B65-415E-A17E-91E69ADC1CE8}"/>
    <cellStyle name="Moneda 28 3 4" xfId="3048" xr:uid="{AA48A2DA-7A5E-4E59-93A6-D5A55A0B1E7C}"/>
    <cellStyle name="Moneda 28 3 5" xfId="5475" xr:uid="{FE4EB5F5-3102-4B66-AE48-8DF03E35CC9B}"/>
    <cellStyle name="Moneda 28 3 6" xfId="8754" xr:uid="{F1B6C50B-4E75-40A0-8C8C-C819ADB2670F}"/>
    <cellStyle name="Moneda 28 3 7" xfId="11563" xr:uid="{1D142959-0BCC-4B65-B99B-C0857DD16162}"/>
    <cellStyle name="Moneda 28 4" xfId="1007" xr:uid="{11155DB3-AB50-4CA6-8FD8-DE389F5CB74E}"/>
    <cellStyle name="Moneda 28 4 2" xfId="2175" xr:uid="{C8AFECA5-EEEF-4E0C-A630-55B2C14BE8A6}"/>
    <cellStyle name="Moneda 28 4 2 2" xfId="4511" xr:uid="{CE392D84-EDE5-4810-9892-67EDD21D1DDF}"/>
    <cellStyle name="Moneda 28 4 2 3" xfId="6938" xr:uid="{0BF559B6-972E-4078-9A1B-FBD90DAFAD1A}"/>
    <cellStyle name="Moneda 28 4 2 4" xfId="10217" xr:uid="{A7D02570-6574-41BF-B637-D026046E8E84}"/>
    <cellStyle name="Moneda 28 4 3" xfId="3343" xr:uid="{C5482E37-F86F-4B53-BC81-0D5403DA35EA}"/>
    <cellStyle name="Moneda 28 4 4" xfId="5770" xr:uid="{38E569DE-98A4-4A32-A7DE-F5E9557C3F14}"/>
    <cellStyle name="Moneda 28 4 5" xfId="9049" xr:uid="{F649218A-775B-4D29-A3E9-55B3E67770C7}"/>
    <cellStyle name="Moneda 28 4 6" xfId="11949" xr:uid="{DA7C3BFD-5BB8-4372-B0FC-B7D3BD1A907C}"/>
    <cellStyle name="Moneda 28 5" xfId="1586" xr:uid="{99412B55-B1D3-4B5C-9515-017CA1E805DE}"/>
    <cellStyle name="Moneda 28 5 2" xfId="3922" xr:uid="{2960EAC7-2CB0-4B7B-93E6-920403AB3B94}"/>
    <cellStyle name="Moneda 28 5 3" xfId="6349" xr:uid="{652C8EFE-01ED-4618-90C3-E8EF31F2B8DE}"/>
    <cellStyle name="Moneda 28 5 4" xfId="9628" xr:uid="{0C3DBD0B-CA13-443E-AFB8-E30968E3E7CA}"/>
    <cellStyle name="Moneda 28 5 5" xfId="12336" xr:uid="{3FD65838-751B-45B4-BA69-E932B5891CE7}"/>
    <cellStyle name="Moneda 28 6" xfId="2754" xr:uid="{F697634C-5657-44AD-ABD8-0F0BF2E8DFAC}"/>
    <cellStyle name="Moneda 28 6 2" xfId="11194" xr:uid="{CF62AF97-8069-463E-A859-177FAF32E475}"/>
    <cellStyle name="Moneda 28 7" xfId="5165" xr:uid="{70207413-A980-4EC9-A339-FB8A89C15714}"/>
    <cellStyle name="Moneda 28 8" xfId="8460" xr:uid="{2890E2F3-A809-4D3A-A52F-A28191D618E6}"/>
    <cellStyle name="Moneda 28 9" xfId="10846" xr:uid="{79826D49-21A9-42A5-B73A-C8DAB239A849}"/>
    <cellStyle name="Moneda 29" xfId="305" xr:uid="{735A6F50-460F-429A-A93D-0AF79A7AE419}"/>
    <cellStyle name="Moneda 29 2" xfId="513" xr:uid="{B2279C34-5E5A-437F-80DC-DCAEB78DCCDF}"/>
    <cellStyle name="Moneda 29 2 2" xfId="11738" xr:uid="{B1ECE5AC-D344-48CD-A503-D8B26BDF6002}"/>
    <cellStyle name="Moneda 29 2 3" xfId="12124" xr:uid="{296CFF38-CBF8-409D-BA7A-1E00856A8BF6}"/>
    <cellStyle name="Moneda 29 2 4" xfId="12511" xr:uid="{3A3556EC-1472-44AF-8221-31BB12E02D34}"/>
    <cellStyle name="Moneda 29 2 5" xfId="11021" xr:uid="{F3075CCA-6C42-45C2-B234-8329162259A6}"/>
    <cellStyle name="Moneda 29 3" xfId="599" xr:uid="{BA01F252-C45B-40D8-8646-CEDDAA98B9D9}"/>
    <cellStyle name="Moneda 29 3 2" xfId="11823" xr:uid="{AEF19ADC-82E1-4497-84BB-60B6FA946F5D}"/>
    <cellStyle name="Moneda 29 3 3" xfId="12209" xr:uid="{52A0865D-D06D-442A-AC7B-364B74FDF526}"/>
    <cellStyle name="Moneda 29 3 4" xfId="12596" xr:uid="{1437897F-2128-4857-88F9-069E7CB4B370}"/>
    <cellStyle name="Moneda 29 3 5" xfId="11106" xr:uid="{AFC9D2F6-B547-42D7-95B3-8D29E17646D5}"/>
    <cellStyle name="Moneda 29 4" xfId="11530" xr:uid="{A479F73E-C77F-408C-9544-03C830DC2DF7}"/>
    <cellStyle name="Moneda 29 5" xfId="11916" xr:uid="{FDBE9373-5881-45FA-91C5-FE50EA841219}"/>
    <cellStyle name="Moneda 29 6" xfId="12303" xr:uid="{A96D5EB6-5F83-4CD0-AAB8-26F5AECA8C19}"/>
    <cellStyle name="Moneda 29 7" xfId="10813" xr:uid="{3A2A90A8-84F0-480B-89ED-D2B7C257A8B0}"/>
    <cellStyle name="Moneda 3" xfId="20" xr:uid="{E67814A1-8B35-4B27-8AD1-ADDECD61B8CB}"/>
    <cellStyle name="Moneda 3 2" xfId="341" xr:uid="{0F11CD39-EF20-4393-8401-2F2904E3F8E1}"/>
    <cellStyle name="Moneda 3 2 2" xfId="549" xr:uid="{855A894B-B85C-4911-A807-9EF2BBBBFF8B}"/>
    <cellStyle name="Moneda 3 2 2 2" xfId="898" xr:uid="{C8D1D65B-488D-4B7D-812C-2D5D5657CC41}"/>
    <cellStyle name="Moneda 3 2 2 2 2" xfId="1480" xr:uid="{C75B0D6F-18E9-427D-A49F-9B42372B76E8}"/>
    <cellStyle name="Moneda 3 2 2 2 2 2" xfId="2648" xr:uid="{DD53661D-9AA7-4CC3-9B49-6A2EC3D05465}"/>
    <cellStyle name="Moneda 3 2 2 2 2 2 2" xfId="4984" xr:uid="{5CE9FDF4-EE15-45AE-90EB-9B9B01BF5040}"/>
    <cellStyle name="Moneda 3 2 2 2 2 2 3" xfId="7411" xr:uid="{12655A8B-4A1B-462B-94EF-D3CDAD18533B}"/>
    <cellStyle name="Moneda 3 2 2 2 2 2 4" xfId="10690" xr:uid="{595B9B84-574D-4FB5-BF96-723E77D2B175}"/>
    <cellStyle name="Moneda 3 2 2 2 2 3" xfId="3816" xr:uid="{A9186945-6D76-4385-BC33-C12D3C69DD6D}"/>
    <cellStyle name="Moneda 3 2 2 2 2 4" xfId="6243" xr:uid="{B6AD861D-EDBC-4E09-9F7B-96DD208A17DE}"/>
    <cellStyle name="Moneda 3 2 2 2 2 5" xfId="9522" xr:uid="{813B19E5-CFE6-465C-9F57-8BA12BC0BBBA}"/>
    <cellStyle name="Moneda 3 2 2 2 3" xfId="2066" xr:uid="{CDF8B793-3FB8-49BA-BC56-608C81BEFAB7}"/>
    <cellStyle name="Moneda 3 2 2 2 3 2" xfId="4402" xr:uid="{3E5648F2-0B8A-4B2B-B15C-AF7E4C10D2FF}"/>
    <cellStyle name="Moneda 3 2 2 2 3 3" xfId="6829" xr:uid="{6C822952-F7AB-4A46-9497-39A25EE696F0}"/>
    <cellStyle name="Moneda 3 2 2 2 3 4" xfId="10108" xr:uid="{82FE7851-7671-4562-898E-BE3FD3593B6F}"/>
    <cellStyle name="Moneda 3 2 2 2 4" xfId="3234" xr:uid="{DEC6CF38-CAD1-4E75-AC9A-0BAA2CE0A6CC}"/>
    <cellStyle name="Moneda 3 2 2 2 5" xfId="5661" xr:uid="{3261A06B-2382-4140-BA8E-9BB8C77971BC}"/>
    <cellStyle name="Moneda 3 2 2 2 6" xfId="8940" xr:uid="{2302D28A-F302-44C4-9847-B1613A9E2AD5}"/>
    <cellStyle name="Moneda 3 2 2 2 7" xfId="11774" xr:uid="{47239DFF-8781-47ED-BF41-A113B9D0AABD}"/>
    <cellStyle name="Moneda 3 2 2 3" xfId="1193" xr:uid="{D6AB96C2-13E7-486C-983E-42D9C6D47562}"/>
    <cellStyle name="Moneda 3 2 2 3 2" xfId="2361" xr:uid="{AE8A95E6-CEFC-4208-86CD-2C05766980C9}"/>
    <cellStyle name="Moneda 3 2 2 3 2 2" xfId="4697" xr:uid="{0A05FA82-5B73-4C58-9230-C4C60BA3ACA9}"/>
    <cellStyle name="Moneda 3 2 2 3 2 3" xfId="7124" xr:uid="{8E223C86-F188-4DA3-9005-1BED3B128673}"/>
    <cellStyle name="Moneda 3 2 2 3 2 4" xfId="10403" xr:uid="{818F1049-47C3-4187-AE3E-CF5E700EF96C}"/>
    <cellStyle name="Moneda 3 2 2 3 3" xfId="3529" xr:uid="{F20DD7ED-FE77-464D-B347-9852C2F2B4C7}"/>
    <cellStyle name="Moneda 3 2 2 3 4" xfId="5956" xr:uid="{100E2243-5A8C-4B98-A1F1-D8B978968468}"/>
    <cellStyle name="Moneda 3 2 2 3 5" xfId="9235" xr:uid="{A7350B64-F49D-41C2-8F36-42DAD8EB6F4D}"/>
    <cellStyle name="Moneda 3 2 2 3 6" xfId="12160" xr:uid="{ABB04C27-ABA2-4EC7-92CC-7D84B5799C16}"/>
    <cellStyle name="Moneda 3 2 2 4" xfId="1772" xr:uid="{EC95AD3C-FC0C-425C-834C-D13C12DA5F47}"/>
    <cellStyle name="Moneda 3 2 2 4 2" xfId="4108" xr:uid="{3273B75B-142A-4FBF-9430-EC2F2A80A191}"/>
    <cellStyle name="Moneda 3 2 2 4 3" xfId="6535" xr:uid="{D8D93373-0415-484F-8032-BB60E50AFEDB}"/>
    <cellStyle name="Moneda 3 2 2 4 4" xfId="9814" xr:uid="{755B00E4-D5CB-402A-B4D6-A2BB07743B44}"/>
    <cellStyle name="Moneda 3 2 2 4 5" xfId="12547" xr:uid="{54CFFE28-0D74-479F-B939-03006E5A3137}"/>
    <cellStyle name="Moneda 3 2 2 5" xfId="2940" xr:uid="{E3815A6A-58CF-4887-82CF-443F13787952}"/>
    <cellStyle name="Moneda 3 2 2 5 2" xfId="11380" xr:uid="{2553BEAE-307B-4BF8-8F82-858FC5563BD4}"/>
    <cellStyle name="Moneda 3 2 2 6" xfId="5357" xr:uid="{85741472-87B3-4DF9-BB30-178D189F7AB6}"/>
    <cellStyle name="Moneda 3 2 2 7" xfId="8646" xr:uid="{84C39123-1356-4A30-8048-EF647E519F27}"/>
    <cellStyle name="Moneda 3 2 2 8" xfId="11057" xr:uid="{5295D8FB-B2B0-4067-83CA-074D5C72276A}"/>
    <cellStyle name="Moneda 3 2 3" xfId="715" xr:uid="{A314743D-EA0D-45CD-8888-A3A10496AC30}"/>
    <cellStyle name="Moneda 3 2 3 2" xfId="1297" xr:uid="{20218EB0-4004-4716-A235-48F31FFA09E5}"/>
    <cellStyle name="Moneda 3 2 3 2 2" xfId="2465" xr:uid="{9B5F4212-B330-4716-8FFF-5DBCB3696072}"/>
    <cellStyle name="Moneda 3 2 3 2 2 2" xfId="4801" xr:uid="{0EF2D343-5C52-4AF6-8D03-27A5D1929E93}"/>
    <cellStyle name="Moneda 3 2 3 2 2 3" xfId="7228" xr:uid="{4E5F088C-26F0-482F-A69D-4D546A97E37F}"/>
    <cellStyle name="Moneda 3 2 3 2 2 4" xfId="10507" xr:uid="{30429AC6-0A4C-4A6F-A973-D7C12AFB61B9}"/>
    <cellStyle name="Moneda 3 2 3 2 3" xfId="3633" xr:uid="{A1D396A8-A048-4083-9F85-F8BAA6D28304}"/>
    <cellStyle name="Moneda 3 2 3 2 4" xfId="6060" xr:uid="{34D85ABD-D7F1-41F3-A5AA-A673142A1510}"/>
    <cellStyle name="Moneda 3 2 3 2 5" xfId="9339" xr:uid="{A7709C8F-12D8-4EE7-9EC9-BD6108E39EB8}"/>
    <cellStyle name="Moneda 3 2 3 3" xfId="1883" xr:uid="{4BB0096D-50B8-458C-BBDE-92199FCE5029}"/>
    <cellStyle name="Moneda 3 2 3 3 2" xfId="4219" xr:uid="{0A9CB5F1-3D65-40FB-AC08-4833B67BD1CB}"/>
    <cellStyle name="Moneda 3 2 3 3 3" xfId="6646" xr:uid="{95610212-882E-4186-B755-A3D6D46E7CFA}"/>
    <cellStyle name="Moneda 3 2 3 3 4" xfId="9925" xr:uid="{017A0577-26D2-4514-A473-4743DC34AA63}"/>
    <cellStyle name="Moneda 3 2 3 4" xfId="3051" xr:uid="{C3E555A8-12A5-4BAA-8898-B4A5743B305D}"/>
    <cellStyle name="Moneda 3 2 3 5" xfId="5478" xr:uid="{948FBF3C-D82D-4747-B52D-F40BB128617C}"/>
    <cellStyle name="Moneda 3 2 3 6" xfId="8757" xr:uid="{140D5605-7238-47FE-B9BC-AD5262A7D874}"/>
    <cellStyle name="Moneda 3 2 3 7" xfId="11566" xr:uid="{A32FAF64-8F50-46D1-A914-A559CDFBE1F3}"/>
    <cellStyle name="Moneda 3 2 4" xfId="1010" xr:uid="{722FC08E-273F-44C3-B444-A9D24597A497}"/>
    <cellStyle name="Moneda 3 2 4 2" xfId="2178" xr:uid="{AD59804E-A4FA-4F7E-AA04-CCB1E2C85D95}"/>
    <cellStyle name="Moneda 3 2 4 2 2" xfId="4514" xr:uid="{ACB376FD-7012-45F0-AE2A-C55DB5B55E29}"/>
    <cellStyle name="Moneda 3 2 4 2 3" xfId="6941" xr:uid="{3335133C-0548-488D-B497-A60887914648}"/>
    <cellStyle name="Moneda 3 2 4 2 4" xfId="10220" xr:uid="{F1FC95CB-8F75-4A2B-AED5-8EF0582A8C84}"/>
    <cellStyle name="Moneda 3 2 4 3" xfId="3346" xr:uid="{E5B0437C-D693-45EE-BE6B-98A987BAB121}"/>
    <cellStyle name="Moneda 3 2 4 4" xfId="5773" xr:uid="{6432852F-F3A5-4A8E-96C1-8523314C2CA1}"/>
    <cellStyle name="Moneda 3 2 4 5" xfId="9052" xr:uid="{3B7BF909-00DA-491B-8AE7-84B91C391075}"/>
    <cellStyle name="Moneda 3 2 4 6" xfId="11952" xr:uid="{210629A4-5E4E-4053-800A-D55B4F2E851A}"/>
    <cellStyle name="Moneda 3 2 5" xfId="1589" xr:uid="{7FDD27F6-FC01-41CE-A8D6-17F18918A7AC}"/>
    <cellStyle name="Moneda 3 2 5 2" xfId="3925" xr:uid="{D7D7689D-F392-45BB-A9A5-610F4D59D29D}"/>
    <cellStyle name="Moneda 3 2 5 3" xfId="6352" xr:uid="{F4FF2A6C-A0B2-4371-8C54-E95E6D939895}"/>
    <cellStyle name="Moneda 3 2 5 4" xfId="9631" xr:uid="{338FD39D-8B3A-40C1-94B9-2AC4D0C190B3}"/>
    <cellStyle name="Moneda 3 2 5 5" xfId="12339" xr:uid="{80FD3162-C9CB-4BC7-AAB4-7E0577C896DC}"/>
    <cellStyle name="Moneda 3 2 6" xfId="2757" xr:uid="{91A86C5D-A536-4096-A9A2-918E19DC1196}"/>
    <cellStyle name="Moneda 3 2 6 2" xfId="11197" xr:uid="{070682DC-817E-421A-8E7E-B83AF91CCFFB}"/>
    <cellStyle name="Moneda 3 2 7" xfId="5168" xr:uid="{A3F27E36-21E1-4729-8A6C-0C09FD85FB6A}"/>
    <cellStyle name="Moneda 3 2 8" xfId="8463" xr:uid="{073E9D75-A62F-47BD-8A44-846B20714109}"/>
    <cellStyle name="Moneda 3 2 9" xfId="10849" xr:uid="{AF2458DC-4EA3-4B99-B7E7-F2701BA45C19}"/>
    <cellStyle name="Moneda 3 3" xfId="310" xr:uid="{6441FF08-9842-457A-B361-F01135A3E532}"/>
    <cellStyle name="Moneda 3 3 2" xfId="684" xr:uid="{18B7B5D9-84C9-4850-B14E-F518E0DFE92E}"/>
    <cellStyle name="Moneda 3 3 2 2" xfId="1266" xr:uid="{96AFCB30-67C4-41BD-AE8A-D103352A2501}"/>
    <cellStyle name="Moneda 3 3 2 2 2" xfId="2434" xr:uid="{3D592CF6-1C4D-4580-8116-58FFF01D9E03}"/>
    <cellStyle name="Moneda 3 3 2 2 2 2" xfId="4770" xr:uid="{78682544-ED59-4514-8B81-F1E7A072059F}"/>
    <cellStyle name="Moneda 3 3 2 2 2 3" xfId="7197" xr:uid="{F5AC9E80-B961-4BD9-9600-7727C795A32F}"/>
    <cellStyle name="Moneda 3 3 2 2 2 4" xfId="10476" xr:uid="{F9B62D72-B765-4475-BA4A-8C29D4C8BB5D}"/>
    <cellStyle name="Moneda 3 3 2 2 3" xfId="3602" xr:uid="{7AA2AF59-AEEC-451A-96EC-BEE9B8BB073C}"/>
    <cellStyle name="Moneda 3 3 2 2 4" xfId="6029" xr:uid="{F292207A-E4E8-4E85-86B8-57392E32D303}"/>
    <cellStyle name="Moneda 3 3 2 2 5" xfId="9308" xr:uid="{F398F660-272A-4DDC-918F-360142EBCB68}"/>
    <cellStyle name="Moneda 3 3 2 3" xfId="1852" xr:uid="{FBC764CB-A6FA-4902-A636-21E197059ECB}"/>
    <cellStyle name="Moneda 3 3 2 3 2" xfId="4188" xr:uid="{02F770B2-5A4D-4FDD-ACEE-889CE7DF1167}"/>
    <cellStyle name="Moneda 3 3 2 3 3" xfId="6615" xr:uid="{18FC5B22-FBFB-4BEA-9B90-BAD1951EE247}"/>
    <cellStyle name="Moneda 3 3 2 3 4" xfId="9894" xr:uid="{5D6AF920-B886-473F-B8E5-696CD6A3FADA}"/>
    <cellStyle name="Moneda 3 3 2 4" xfId="3020" xr:uid="{62D952D7-CA37-4916-A15D-DF552A5CFFCB}"/>
    <cellStyle name="Moneda 3 3 2 5" xfId="5447" xr:uid="{A031B4C5-F499-474B-B19E-1AA2960CC175}"/>
    <cellStyle name="Moneda 3 3 2 6" xfId="8726" xr:uid="{FDD42739-EEB6-48F9-9CDD-5E1A5B8C1DBE}"/>
    <cellStyle name="Moneda 3 3 2 7" xfId="11535" xr:uid="{7BAA1C1C-36F2-4A57-B666-216EC8D3E616}"/>
    <cellStyle name="Moneda 3 3 3" xfId="979" xr:uid="{B54D6B5D-4447-411D-95B7-59D20CFFB9AB}"/>
    <cellStyle name="Moneda 3 3 3 2" xfId="2147" xr:uid="{D8A79ADD-9495-407B-9808-30BD80311036}"/>
    <cellStyle name="Moneda 3 3 3 2 2" xfId="4483" xr:uid="{F6E38EE4-EF9A-47A2-8406-DF644658DF85}"/>
    <cellStyle name="Moneda 3 3 3 2 3" xfId="6910" xr:uid="{C30D6C14-66ED-44B3-8E66-844021E3E543}"/>
    <cellStyle name="Moneda 3 3 3 2 4" xfId="10189" xr:uid="{6819881F-4B4C-4045-AC1C-EC318F803D36}"/>
    <cellStyle name="Moneda 3 3 3 3" xfId="3315" xr:uid="{DAB3BD22-2B82-435D-B7C5-6C65603470BF}"/>
    <cellStyle name="Moneda 3 3 3 4" xfId="5742" xr:uid="{A6CE07B4-5BB9-4DC2-A688-3F653C04B5D7}"/>
    <cellStyle name="Moneda 3 3 3 5" xfId="9021" xr:uid="{0F54078A-5B80-4C01-8F68-FCA29DF96DD2}"/>
    <cellStyle name="Moneda 3 3 3 6" xfId="11921" xr:uid="{F578E717-A5BE-42A6-A900-8E382023B2E9}"/>
    <cellStyle name="Moneda 3 3 4" xfId="1558" xr:uid="{99DD3E23-F870-43E3-B650-DE66858CAD65}"/>
    <cellStyle name="Moneda 3 3 4 2" xfId="3894" xr:uid="{1A1654FD-BEDD-47A2-BEE5-6957074209A0}"/>
    <cellStyle name="Moneda 3 3 4 3" xfId="6321" xr:uid="{16FFA358-058D-4841-A418-6CA4E5B60DCC}"/>
    <cellStyle name="Moneda 3 3 4 4" xfId="9600" xr:uid="{7BD658A9-D036-4791-8A9F-69B08936C90D}"/>
    <cellStyle name="Moneda 3 3 4 5" xfId="12308" xr:uid="{0C754C27-E0D8-43C1-B51E-A11C60BA5BC1}"/>
    <cellStyle name="Moneda 3 3 5" xfId="2726" xr:uid="{43FE5DE1-8AD7-4E60-A840-B2556F70578C}"/>
    <cellStyle name="Moneda 3 3 5 2" xfId="11166" xr:uid="{270AE75C-DEC0-412A-AB00-08D2255D641D}"/>
    <cellStyle name="Moneda 3 3 6" xfId="5137" xr:uid="{53F365B2-E9E4-4301-92C6-FBE6BF5CD231}"/>
    <cellStyle name="Moneda 3 3 7" xfId="8432" xr:uid="{444B4B50-91A2-408D-BB30-D76BE90E0133}"/>
    <cellStyle name="Moneda 3 3 8" xfId="10818" xr:uid="{FD62CC6C-A6FA-4792-A76C-C7D1C25D661E}"/>
    <cellStyle name="Moneda 3 4" xfId="518" xr:uid="{2301A996-85C1-4614-972D-9D7DE5A465F2}"/>
    <cellStyle name="Moneda 3 4 2" xfId="867" xr:uid="{16EA3CFC-89A7-423C-BF1C-E12C2D5C1928}"/>
    <cellStyle name="Moneda 3 4 2 2" xfId="1449" xr:uid="{2F28D367-D6F8-4826-8163-5144D0111DB4}"/>
    <cellStyle name="Moneda 3 4 2 2 2" xfId="2617" xr:uid="{6268B771-E802-4059-B007-1FF54ED75DB7}"/>
    <cellStyle name="Moneda 3 4 2 2 2 2" xfId="4953" xr:uid="{548667D6-3376-41A7-BF7C-4997F6F2AB86}"/>
    <cellStyle name="Moneda 3 4 2 2 2 3" xfId="7380" xr:uid="{67106931-EBFE-429A-B679-06476F0786A7}"/>
    <cellStyle name="Moneda 3 4 2 2 2 4" xfId="10659" xr:uid="{D141A5F6-9A13-40EF-8FE4-831253DC7A42}"/>
    <cellStyle name="Moneda 3 4 2 2 3" xfId="3785" xr:uid="{5C596AD5-BCE9-49F8-A257-A730A668782F}"/>
    <cellStyle name="Moneda 3 4 2 2 4" xfId="6212" xr:uid="{FC74335B-23BE-4FEC-86CA-C4F461D79880}"/>
    <cellStyle name="Moneda 3 4 2 2 5" xfId="9491" xr:uid="{C0915DCB-06E5-472C-91CC-A4FC92BE8A52}"/>
    <cellStyle name="Moneda 3 4 2 3" xfId="2035" xr:uid="{A96E020B-8481-41B4-8F4A-8BF2A0EB8271}"/>
    <cellStyle name="Moneda 3 4 2 3 2" xfId="4371" xr:uid="{4755D014-9E66-48C1-9A89-BF1BE3C8EC03}"/>
    <cellStyle name="Moneda 3 4 2 3 3" xfId="6798" xr:uid="{B21EE400-D0AC-4793-8D0E-505B36AE85D3}"/>
    <cellStyle name="Moneda 3 4 2 3 4" xfId="10077" xr:uid="{757E354B-8963-448F-9671-16F0D59EFD35}"/>
    <cellStyle name="Moneda 3 4 2 4" xfId="3203" xr:uid="{26E9421C-BCAC-4780-8754-081E6AB5FCBE}"/>
    <cellStyle name="Moneda 3 4 2 5" xfId="5630" xr:uid="{77B53C97-7AD4-403C-906D-28D30A966F19}"/>
    <cellStyle name="Moneda 3 4 2 6" xfId="8909" xr:uid="{6270E19D-777F-45C1-8DF2-E969972F00DA}"/>
    <cellStyle name="Moneda 3 4 2 7" xfId="11743" xr:uid="{033B0931-FECA-48CA-838D-4CBD370BF8D3}"/>
    <cellStyle name="Moneda 3 4 3" xfId="1162" xr:uid="{F7C14AEE-94EA-4E80-9FE3-79A6B3F48552}"/>
    <cellStyle name="Moneda 3 4 3 2" xfId="2330" xr:uid="{D2E16AB3-91A4-41B7-BC30-6690A71AD770}"/>
    <cellStyle name="Moneda 3 4 3 2 2" xfId="4666" xr:uid="{13A2BB3F-DAF2-443F-9FDF-8EA5EAF841DE}"/>
    <cellStyle name="Moneda 3 4 3 2 3" xfId="7093" xr:uid="{17CE41E4-9117-42AD-979E-8677B73295FF}"/>
    <cellStyle name="Moneda 3 4 3 2 4" xfId="10372" xr:uid="{1484620B-59E2-4F55-9884-FD3A9C1C3114}"/>
    <cellStyle name="Moneda 3 4 3 3" xfId="3498" xr:uid="{DE97FC9A-37D3-4032-9F87-1A4EEDCDB88B}"/>
    <cellStyle name="Moneda 3 4 3 4" xfId="5925" xr:uid="{86D40032-3869-4165-A223-C67C2BA76FB2}"/>
    <cellStyle name="Moneda 3 4 3 5" xfId="9204" xr:uid="{2FE69BF9-48D9-4B07-AC0F-861910F4E584}"/>
    <cellStyle name="Moneda 3 4 3 6" xfId="12129" xr:uid="{AE6526C7-9CC1-4091-BE27-F770A45FD634}"/>
    <cellStyle name="Moneda 3 4 4" xfId="1741" xr:uid="{4CB23F1B-F7F5-499A-9295-3A6FAED6657E}"/>
    <cellStyle name="Moneda 3 4 4 2" xfId="4077" xr:uid="{2CD15320-A25D-44BE-8727-E6C51BE1B4BC}"/>
    <cellStyle name="Moneda 3 4 4 3" xfId="6504" xr:uid="{3CBE0C20-1A5B-417B-9A00-1DEBEAD74139}"/>
    <cellStyle name="Moneda 3 4 4 4" xfId="9783" xr:uid="{2CC877EE-3F84-44B0-B4AE-3894F0C95EAA}"/>
    <cellStyle name="Moneda 3 4 4 5" xfId="12516" xr:uid="{ECBD6DEC-C351-485F-BB58-296654662BD3}"/>
    <cellStyle name="Moneda 3 4 5" xfId="2909" xr:uid="{95553C5E-8D4F-44D7-BCF6-AB723FCE735E}"/>
    <cellStyle name="Moneda 3 4 5 2" xfId="11349" xr:uid="{9E595746-E303-4AAF-B8CB-9311BDC19623}"/>
    <cellStyle name="Moneda 3 4 6" xfId="5326" xr:uid="{006F4EDD-97C9-4226-825B-E949BB11E513}"/>
    <cellStyle name="Moneda 3 4 7" xfId="8615" xr:uid="{CC83EEDA-A93A-4ED7-B3F2-41F755006684}"/>
    <cellStyle name="Moneda 3 4 8" xfId="11026" xr:uid="{2F405D25-20C3-47B9-98DD-146864F05136}"/>
    <cellStyle name="Moneda 3 5" xfId="615" xr:uid="{CA0BA2AB-DB06-49A6-B1DD-D07F31708AD9}"/>
    <cellStyle name="Moneda 3 5 2" xfId="935" xr:uid="{7103BD75-1755-4BCF-820F-2F618E6B4F32}"/>
    <cellStyle name="Moneda 3 5 2 2" xfId="1516" xr:uid="{139FBC77-80EA-402D-86CE-A4CE4586F7C5}"/>
    <cellStyle name="Moneda 3 5 2 2 2" xfId="2684" xr:uid="{08FEDF6E-FFA9-4A95-8B1A-672EA541BDE9}"/>
    <cellStyle name="Moneda 3 5 2 2 2 2" xfId="5020" xr:uid="{E50873E0-B6D6-40F1-A6A0-8C397024896E}"/>
    <cellStyle name="Moneda 3 5 2 2 2 3" xfId="7447" xr:uid="{477475C2-257F-48D4-87BE-BD6C267ABC02}"/>
    <cellStyle name="Moneda 3 5 2 2 2 4" xfId="10726" xr:uid="{2748D858-94C8-4DCF-9835-DCCE4B0185B2}"/>
    <cellStyle name="Moneda 3 5 2 2 3" xfId="3852" xr:uid="{09CEFD6E-E8FB-4823-BF75-52203BA4D61D}"/>
    <cellStyle name="Moneda 3 5 2 2 4" xfId="6279" xr:uid="{6483D87D-5BD4-4343-AD7A-86AD5C763A70}"/>
    <cellStyle name="Moneda 3 5 2 2 5" xfId="9558" xr:uid="{7B1600AE-CC22-4976-A9B7-F6BF6EE476A3}"/>
    <cellStyle name="Moneda 3 5 2 3" xfId="2103" xr:uid="{46906515-F8B3-4475-B6AA-BCC357DBE119}"/>
    <cellStyle name="Moneda 3 5 2 3 2" xfId="4439" xr:uid="{E6A99BBC-0F07-414E-B892-5A0DC305FBC1}"/>
    <cellStyle name="Moneda 3 5 2 3 3" xfId="6866" xr:uid="{ECB00140-3E70-411D-855E-29BA0004922E}"/>
    <cellStyle name="Moneda 3 5 2 3 4" xfId="10145" xr:uid="{23033152-26E7-4F38-BDB2-CBC0BC4D7E2B}"/>
    <cellStyle name="Moneda 3 5 2 4" xfId="3271" xr:uid="{9AA55305-0461-4557-8C96-F816D370D2BB}"/>
    <cellStyle name="Moneda 3 5 2 5" xfId="5698" xr:uid="{2B114ABF-A32C-4D39-A03F-A832709C10CD}"/>
    <cellStyle name="Moneda 3 5 2 6" xfId="8977" xr:uid="{130E1E50-6DB3-46A6-B724-87073A32845A}"/>
    <cellStyle name="Moneda 3 5 2 7" xfId="11836" xr:uid="{AEFDB8A1-8990-449B-82CA-4FCF641EAE9E}"/>
    <cellStyle name="Moneda 3 5 3" xfId="1229" xr:uid="{2DF12695-2114-4669-8544-0C5DCC968CC2}"/>
    <cellStyle name="Moneda 3 5 3 2" xfId="2397" xr:uid="{FF04E2F6-DA83-4DCA-B9E7-FF4BBAFE396A}"/>
    <cellStyle name="Moneda 3 5 3 2 2" xfId="4733" xr:uid="{17E966C1-1AAD-40A8-99CB-539425B787DF}"/>
    <cellStyle name="Moneda 3 5 3 2 3" xfId="7160" xr:uid="{02029A16-C4A2-4656-B4E7-2D30C2C53E62}"/>
    <cellStyle name="Moneda 3 5 3 2 4" xfId="10439" xr:uid="{0FCA055B-CCBB-446D-804B-F949393D379A}"/>
    <cellStyle name="Moneda 3 5 3 3" xfId="3565" xr:uid="{1691639A-4631-4666-9A5B-D8D018D19909}"/>
    <cellStyle name="Moneda 3 5 3 4" xfId="5992" xr:uid="{07635C44-93E9-4B41-8908-6EF39ABAE31F}"/>
    <cellStyle name="Moneda 3 5 3 5" xfId="9271" xr:uid="{B8D35747-DBD8-4E90-B30B-31DCEE8C0976}"/>
    <cellStyle name="Moneda 3 5 3 6" xfId="12222" xr:uid="{B242C573-D3ED-4FBC-8D62-0F6438F19952}"/>
    <cellStyle name="Moneda 3 5 4" xfId="1808" xr:uid="{26F2A232-28D8-491D-82C3-5EA15AC11B7A}"/>
    <cellStyle name="Moneda 3 5 4 2" xfId="4144" xr:uid="{D23382A4-5ECE-4826-89C2-71C9D57CA3FB}"/>
    <cellStyle name="Moneda 3 5 4 3" xfId="6571" xr:uid="{775F545F-7D7A-487C-B978-E9462682222E}"/>
    <cellStyle name="Moneda 3 5 4 4" xfId="9850" xr:uid="{CB592DD5-C255-4582-86D0-B16A5F83E64C}"/>
    <cellStyle name="Moneda 3 5 4 5" xfId="12609" xr:uid="{AFCE722A-7BF3-4F3F-A3EF-80E02B7B9239}"/>
    <cellStyle name="Moneda 3 5 5" xfId="2976" xr:uid="{6C38548E-84F6-4054-B07A-4E3C49F87A74}"/>
    <cellStyle name="Moneda 3 5 5 2" xfId="11416" xr:uid="{42B52C42-12CC-4154-B004-430D14C2E78A}"/>
    <cellStyle name="Moneda 3 5 6" xfId="5398" xr:uid="{06710F97-899D-48AF-8856-C6CB53C24995}"/>
    <cellStyle name="Moneda 3 5 7" xfId="8682" xr:uid="{7A8164B9-AD4A-47D5-84AF-9B96B2C5B3CA}"/>
    <cellStyle name="Moneda 3 5 8" xfId="11119" xr:uid="{0AF1662C-F2F1-468F-8B39-3CB704D6829A}"/>
    <cellStyle name="Moneda 3 6" xfId="98" xr:uid="{BFC2FEFE-E0EC-4AC9-BAE4-288DF1D71A1A}"/>
    <cellStyle name="Moneda 30" xfId="306" xr:uid="{D9656A94-11F5-4EDF-90FB-2529832383F4}"/>
    <cellStyle name="Moneda 30 2" xfId="514" xr:uid="{4EA094D8-90CA-4BD5-9D15-F7CC3AB183A2}"/>
    <cellStyle name="Moneda 30 2 2" xfId="11739" xr:uid="{EB10CD7E-8C61-4BDD-A566-6D831EE579C1}"/>
    <cellStyle name="Moneda 30 2 3" xfId="12125" xr:uid="{3100CAC7-B52F-489B-BC87-B732260D02A1}"/>
    <cellStyle name="Moneda 30 2 4" xfId="12512" xr:uid="{07AA754C-48B8-4719-947F-7FC3D82ECCAF}"/>
    <cellStyle name="Moneda 30 2 5" xfId="11022" xr:uid="{864ABF69-4C2C-4FF5-9204-389AF5D07433}"/>
    <cellStyle name="Moneda 30 3" xfId="600" xr:uid="{47903FB3-02DF-41A5-B047-15665B0A61F9}"/>
    <cellStyle name="Moneda 30 3 2" xfId="11824" xr:uid="{AA99D7C5-370B-41E5-A0AE-E954BDF5E54C}"/>
    <cellStyle name="Moneda 30 3 3" xfId="12210" xr:uid="{D31A5BAB-14EF-40C4-9008-1CEEC7DDB857}"/>
    <cellStyle name="Moneda 30 3 4" xfId="12597" xr:uid="{47BF7484-6D59-40D3-A0B2-0C4F254A2762}"/>
    <cellStyle name="Moneda 30 3 5" xfId="11107" xr:uid="{9BB84DB6-D77D-4E72-A1B1-AC5EF790BF0E}"/>
    <cellStyle name="Moneda 30 4" xfId="11531" xr:uid="{C3578FC9-078A-46F5-AA0C-69FE447F795C}"/>
    <cellStyle name="Moneda 30 5" xfId="11917" xr:uid="{96F17F62-90B7-4B46-A39D-C4132191992E}"/>
    <cellStyle name="Moneda 30 6" xfId="12304" xr:uid="{A4EC31BA-DD37-4122-A772-166396503903}"/>
    <cellStyle name="Moneda 30 7" xfId="10814" xr:uid="{C70E975C-80A2-4CC8-84CE-A6F4E8BB4E8B}"/>
    <cellStyle name="Moneda 31" xfId="307" xr:uid="{D8B84890-6E28-4BEB-9E81-0D800FF94374}"/>
    <cellStyle name="Moneda 31 2" xfId="515" xr:uid="{3CE0D494-FC02-40E4-85B0-EC490EA09615}"/>
    <cellStyle name="Moneda 31 2 2" xfId="11740" xr:uid="{40BFB9B6-14B6-4080-9C7E-86E35EDF5DD0}"/>
    <cellStyle name="Moneda 31 2 3" xfId="12126" xr:uid="{320417DB-3A3A-4128-9CDE-DB82F68F259B}"/>
    <cellStyle name="Moneda 31 2 4" xfId="12513" xr:uid="{E2448EAC-8F7C-432F-BCB9-DA868FDAE0A5}"/>
    <cellStyle name="Moneda 31 2 5" xfId="11023" xr:uid="{276198CD-F58A-4EAC-8003-34D0B54F2694}"/>
    <cellStyle name="Moneda 31 3" xfId="601" xr:uid="{51621AC8-6846-45DE-A4B5-26BFA53A1BB0}"/>
    <cellStyle name="Moneda 31 3 2" xfId="11825" xr:uid="{7503AE03-1B08-4C89-A4A7-E83ABA9DD099}"/>
    <cellStyle name="Moneda 31 3 3" xfId="12211" xr:uid="{69E626F6-189C-451D-8208-B4A4F5E4EF59}"/>
    <cellStyle name="Moneda 31 3 4" xfId="12598" xr:uid="{08163454-81A6-478A-8D8F-E3083C7AA1CD}"/>
    <cellStyle name="Moneda 31 3 5" xfId="11108" xr:uid="{FEAFBF5F-8A15-4DD8-AC57-33D7358F732C}"/>
    <cellStyle name="Moneda 31 4" xfId="11532" xr:uid="{0FDED67F-06FE-4C81-9E64-CCC1A71A538D}"/>
    <cellStyle name="Moneda 31 5" xfId="11918" xr:uid="{6128E219-DCF8-4F35-B7D8-5B52E22C0E68}"/>
    <cellStyle name="Moneda 31 6" xfId="12305" xr:uid="{A08C5A61-B843-4AFC-B471-219A634A6606}"/>
    <cellStyle name="Moneda 31 7" xfId="10815" xr:uid="{45BCD90C-A8F1-4A39-9749-EDF7154646F4}"/>
    <cellStyle name="Moneda 32" xfId="353" xr:uid="{3017D555-74C0-4BD4-8699-AAEE46030532}"/>
    <cellStyle name="Moneda 32 2" xfId="561" xr:uid="{C96596C0-A13A-4DE6-9BD5-0BBD3374EF37}"/>
    <cellStyle name="Moneda 32 2 2" xfId="910" xr:uid="{4545597E-A2E2-4551-BBDD-076A92DEB2C0}"/>
    <cellStyle name="Moneda 32 2 2 2" xfId="1492" xr:uid="{49DEE324-D491-4CAD-8B50-A5E0FB0861F1}"/>
    <cellStyle name="Moneda 32 2 2 2 2" xfId="2660" xr:uid="{A1A5056F-F9E6-4DA4-AA8D-C4C91F8A113C}"/>
    <cellStyle name="Moneda 32 2 2 2 2 2" xfId="4996" xr:uid="{F1DFCD8E-4A70-4B10-AA65-C387939379D2}"/>
    <cellStyle name="Moneda 32 2 2 2 2 3" xfId="7423" xr:uid="{C6894A60-C056-40A9-AC57-F1259C8B222B}"/>
    <cellStyle name="Moneda 32 2 2 2 2 4" xfId="10702" xr:uid="{5DBA5FBD-4FF4-4621-A4AF-F398E583C20C}"/>
    <cellStyle name="Moneda 32 2 2 2 3" xfId="3828" xr:uid="{C9A923A4-ED5D-4570-B93D-7E9A175FE73B}"/>
    <cellStyle name="Moneda 32 2 2 2 4" xfId="6255" xr:uid="{F33436E8-1E23-46A7-8897-95B8BDE0CD72}"/>
    <cellStyle name="Moneda 32 2 2 2 5" xfId="9534" xr:uid="{740ABD86-4CCC-4057-A593-2D21D991EFD4}"/>
    <cellStyle name="Moneda 32 2 2 3" xfId="2078" xr:uid="{2DBA360C-7A9A-4B78-818D-A140CC662709}"/>
    <cellStyle name="Moneda 32 2 2 3 2" xfId="4414" xr:uid="{DFD65CC7-874E-4B8E-842B-E24A6BA1100E}"/>
    <cellStyle name="Moneda 32 2 2 3 3" xfId="6841" xr:uid="{70E4C953-62F5-4B63-AB09-35EB4E722189}"/>
    <cellStyle name="Moneda 32 2 2 3 4" xfId="10120" xr:uid="{9CB1D190-FB7C-4434-8F38-CAB517D7ACB3}"/>
    <cellStyle name="Moneda 32 2 2 4" xfId="3246" xr:uid="{D29ED998-FE98-4AA3-98A0-890A3AAF9FB8}"/>
    <cellStyle name="Moneda 32 2 2 5" xfId="5673" xr:uid="{CF6EDF9F-7967-4C2E-A4F0-2CA674358CEF}"/>
    <cellStyle name="Moneda 32 2 2 6" xfId="8952" xr:uid="{44C01A41-2FE6-476D-BF27-B1784A5C475A}"/>
    <cellStyle name="Moneda 32 2 2 7" xfId="11786" xr:uid="{365A6B69-9667-4B4C-A7C6-9023A5330010}"/>
    <cellStyle name="Moneda 32 2 3" xfId="1205" xr:uid="{AA9A18CE-972D-41BB-9547-223F43E3D5AE}"/>
    <cellStyle name="Moneda 32 2 3 2" xfId="2373" xr:uid="{FEABBF8F-98B9-425F-BC48-5F8504D26800}"/>
    <cellStyle name="Moneda 32 2 3 2 2" xfId="4709" xr:uid="{9C91D3BC-1BF3-4AFB-8CA5-130FA04F4F7E}"/>
    <cellStyle name="Moneda 32 2 3 2 3" xfId="7136" xr:uid="{779CAD24-FE6D-4E83-9B98-28326AC52A8D}"/>
    <cellStyle name="Moneda 32 2 3 2 4" xfId="10415" xr:uid="{9FE1BC7B-9B49-46C2-A2EF-0D646E23BCA0}"/>
    <cellStyle name="Moneda 32 2 3 3" xfId="3541" xr:uid="{6E2B67E8-3F69-4786-A2D6-C1B2EF67FA8E}"/>
    <cellStyle name="Moneda 32 2 3 4" xfId="5968" xr:uid="{0986B179-8FF9-462A-A775-81334E0C66C4}"/>
    <cellStyle name="Moneda 32 2 3 5" xfId="9247" xr:uid="{899DBF5F-36D0-4096-AE5C-410490F9D2E3}"/>
    <cellStyle name="Moneda 32 2 3 6" xfId="12172" xr:uid="{19798CAE-219D-4354-BB73-C8388568BC10}"/>
    <cellStyle name="Moneda 32 2 4" xfId="1784" xr:uid="{EB44FAB7-8DC1-4015-AA25-3999234302BD}"/>
    <cellStyle name="Moneda 32 2 4 2" xfId="4120" xr:uid="{59161602-64DC-4C26-A4A7-64CDD1DE9A76}"/>
    <cellStyle name="Moneda 32 2 4 3" xfId="6547" xr:uid="{20C4D504-8207-4C3A-8AA1-F748DC765D60}"/>
    <cellStyle name="Moneda 32 2 4 4" xfId="9826" xr:uid="{804E91AD-E7A2-4858-8D2B-31E2873EDFF9}"/>
    <cellStyle name="Moneda 32 2 4 5" xfId="12559" xr:uid="{FF73E639-8519-41BC-BE42-222C49B649BD}"/>
    <cellStyle name="Moneda 32 2 5" xfId="2952" xr:uid="{9059D766-C5FE-4A50-833D-DCAA5BEC6095}"/>
    <cellStyle name="Moneda 32 2 5 2" xfId="11392" xr:uid="{C2024547-976F-407D-B9B4-FEC623E85B11}"/>
    <cellStyle name="Moneda 32 2 6" xfId="5369" xr:uid="{04680045-3EA8-4ED5-9C2A-620440925C37}"/>
    <cellStyle name="Moneda 32 2 7" xfId="8658" xr:uid="{883F206D-7B8B-4ABE-A0B1-2EB07AAEE1DA}"/>
    <cellStyle name="Moneda 32 2 8" xfId="11069" xr:uid="{8812132F-08E6-4FE2-A789-568A0E512D00}"/>
    <cellStyle name="Moneda 32 3" xfId="727" xr:uid="{66292912-0E08-4C82-B410-FEB5EDA07F56}"/>
    <cellStyle name="Moneda 32 3 2" xfId="1309" xr:uid="{BE61021F-6CAA-4DE8-96F3-AD343142D840}"/>
    <cellStyle name="Moneda 32 3 2 2" xfId="2477" xr:uid="{25004ABA-C0E5-42A7-86AC-A91D9F090B34}"/>
    <cellStyle name="Moneda 32 3 2 2 2" xfId="4813" xr:uid="{EB9D4AF3-EEA8-417D-A31B-1AB202DBAEA6}"/>
    <cellStyle name="Moneda 32 3 2 2 3" xfId="7240" xr:uid="{3B74E1F3-D37A-4AFD-8C6A-46D0C73D49FB}"/>
    <cellStyle name="Moneda 32 3 2 2 4" xfId="10519" xr:uid="{2C1E21F3-BE43-4B0B-900E-73F7968674A3}"/>
    <cellStyle name="Moneda 32 3 2 3" xfId="3645" xr:uid="{1D51CCE6-CD7F-4940-8F0D-D4530D327658}"/>
    <cellStyle name="Moneda 32 3 2 4" xfId="6072" xr:uid="{E437CDFC-9258-465B-9AE3-42EDBFD188FE}"/>
    <cellStyle name="Moneda 32 3 2 5" xfId="9351" xr:uid="{C2EB2EFA-9AD4-4B9D-AA70-462791C583A3}"/>
    <cellStyle name="Moneda 32 3 3" xfId="1895" xr:uid="{49B44D85-B944-4F68-BDE7-F9853A9F6B42}"/>
    <cellStyle name="Moneda 32 3 3 2" xfId="4231" xr:uid="{0A9A0A1D-8B34-4F6E-AB4D-88F51E6515C6}"/>
    <cellStyle name="Moneda 32 3 3 3" xfId="6658" xr:uid="{14618447-6A0B-49AE-B320-220038D89833}"/>
    <cellStyle name="Moneda 32 3 3 4" xfId="9937" xr:uid="{62DE1F76-CA4A-4C03-B636-849AE6BC9640}"/>
    <cellStyle name="Moneda 32 3 4" xfId="3063" xr:uid="{0C3AACA8-DEFF-414C-80A2-082C14B730EF}"/>
    <cellStyle name="Moneda 32 3 5" xfId="5490" xr:uid="{FB061EB4-DF0F-4BEB-95FC-E254D290DC5C}"/>
    <cellStyle name="Moneda 32 3 6" xfId="8769" xr:uid="{61CC7700-4CCF-4704-A0C1-AEE81ACA5C32}"/>
    <cellStyle name="Moneda 32 3 7" xfId="11578" xr:uid="{B9202640-71C0-4AFF-B614-DC6E6C299DD6}"/>
    <cellStyle name="Moneda 32 4" xfId="1022" xr:uid="{CC847B0B-54CE-4B03-B301-C4488A46BA3B}"/>
    <cellStyle name="Moneda 32 4 2" xfId="2190" xr:uid="{9FF23AB2-0363-4768-AF4B-7FECD6348886}"/>
    <cellStyle name="Moneda 32 4 2 2" xfId="4526" xr:uid="{DDE71D32-3246-417F-81A9-78FE740EF0E7}"/>
    <cellStyle name="Moneda 32 4 2 3" xfId="6953" xr:uid="{DD643F2F-FABC-411F-B4F7-B1F3E0194433}"/>
    <cellStyle name="Moneda 32 4 2 4" xfId="10232" xr:uid="{B7E572F1-D4E2-4CB0-BE65-9BE29E8FADE9}"/>
    <cellStyle name="Moneda 32 4 3" xfId="3358" xr:uid="{443F066B-CF5E-40CF-824A-AA82E1D16F7C}"/>
    <cellStyle name="Moneda 32 4 4" xfId="5785" xr:uid="{93C44957-4F87-4ABA-B98E-8E2F08927471}"/>
    <cellStyle name="Moneda 32 4 5" xfId="9064" xr:uid="{4581D128-054B-403F-8F65-EC0723C08F71}"/>
    <cellStyle name="Moneda 32 4 6" xfId="11964" xr:uid="{7C603972-0795-4C1D-AE02-49887C534513}"/>
    <cellStyle name="Moneda 32 5" xfId="1601" xr:uid="{5D7BE2CA-E2A7-44BA-895F-7C5AC7C587DC}"/>
    <cellStyle name="Moneda 32 5 2" xfId="3937" xr:uid="{AFF9D6CF-4C6F-46B9-B622-D179F7DDA047}"/>
    <cellStyle name="Moneda 32 5 3" xfId="6364" xr:uid="{1955141F-9292-474D-B736-0E5DE1032FD4}"/>
    <cellStyle name="Moneda 32 5 4" xfId="9643" xr:uid="{01831A68-346E-4845-9873-38700720467C}"/>
    <cellStyle name="Moneda 32 5 5" xfId="12351" xr:uid="{EF193884-F74B-4051-8103-87D8EEFF07FB}"/>
    <cellStyle name="Moneda 32 6" xfId="2769" xr:uid="{A8F49D18-8B70-40A3-86C6-6999848FEF66}"/>
    <cellStyle name="Moneda 32 6 2" xfId="11209" xr:uid="{46E6BFC9-95FC-4F39-913E-4DF3D68DA844}"/>
    <cellStyle name="Moneda 32 7" xfId="5180" xr:uid="{BC2E8E32-6461-43DF-B00E-7C1E9769C841}"/>
    <cellStyle name="Moneda 32 8" xfId="8475" xr:uid="{A4F5D33A-B930-47ED-89C5-21765AC4A273}"/>
    <cellStyle name="Moneda 32 9" xfId="10861" xr:uid="{72A12096-B4D2-4A9B-AE6D-90F9FCB5316D}"/>
    <cellStyle name="Moneda 33" xfId="355" xr:uid="{68D903C6-5C61-4BD5-9BDA-344BC8BCBF6D}"/>
    <cellStyle name="Moneda 33 2" xfId="563" xr:uid="{BEB0631A-BAB8-4C0A-B5B7-C204133928FD}"/>
    <cellStyle name="Moneda 33 2 2" xfId="912" xr:uid="{CBC00A09-5E0F-4329-84FB-4661B1F34853}"/>
    <cellStyle name="Moneda 33 2 2 2" xfId="1494" xr:uid="{E0194E40-3C03-4EB9-B807-6EFACA149791}"/>
    <cellStyle name="Moneda 33 2 2 2 2" xfId="2662" xr:uid="{1FF0D154-9C57-4268-8E1E-9D115455A61A}"/>
    <cellStyle name="Moneda 33 2 2 2 2 2" xfId="4998" xr:uid="{FD28981E-5A8C-497A-AC59-697672276169}"/>
    <cellStyle name="Moneda 33 2 2 2 2 3" xfId="7425" xr:uid="{0BFD4EAF-AF75-4F5A-A5C7-C67C1E8DB6D3}"/>
    <cellStyle name="Moneda 33 2 2 2 2 4" xfId="10704" xr:uid="{4F75D0ED-8A32-41C0-B83A-2E0A8259ACF2}"/>
    <cellStyle name="Moneda 33 2 2 2 3" xfId="3830" xr:uid="{D0E115AA-9835-44DB-8243-AD809D44D0A7}"/>
    <cellStyle name="Moneda 33 2 2 2 4" xfId="6257" xr:uid="{5F6B92C2-064D-4669-8C68-35E6B57F18BA}"/>
    <cellStyle name="Moneda 33 2 2 2 5" xfId="9536" xr:uid="{C20AD22E-FD8F-4216-BB15-D07BFC39E286}"/>
    <cellStyle name="Moneda 33 2 2 3" xfId="2080" xr:uid="{DCF749FA-0B15-4221-94FC-507404C7F7D1}"/>
    <cellStyle name="Moneda 33 2 2 3 2" xfId="4416" xr:uid="{0E24E3F7-963B-40E2-88AF-189D902DA4AD}"/>
    <cellStyle name="Moneda 33 2 2 3 3" xfId="6843" xr:uid="{476DAFAC-2808-4505-B794-6A981068E4E0}"/>
    <cellStyle name="Moneda 33 2 2 3 4" xfId="10122" xr:uid="{9A729553-A932-41DF-AF88-747DD133D2A4}"/>
    <cellStyle name="Moneda 33 2 2 4" xfId="3248" xr:uid="{60E08A8F-7AB6-4B02-BD36-21123055C04B}"/>
    <cellStyle name="Moneda 33 2 2 5" xfId="5675" xr:uid="{8DEEBF16-D467-401F-B98C-BBBCD0CEA5E9}"/>
    <cellStyle name="Moneda 33 2 2 6" xfId="8954" xr:uid="{C7C0AAB9-7C06-47DC-8E28-310FD24ADBAC}"/>
    <cellStyle name="Moneda 33 2 2 7" xfId="11788" xr:uid="{1B7A45F9-7C45-4EF5-837A-B428DA8AFC89}"/>
    <cellStyle name="Moneda 33 2 3" xfId="1207" xr:uid="{1B5C3B3D-407A-4730-850F-D306B9ED9F64}"/>
    <cellStyle name="Moneda 33 2 3 2" xfId="2375" xr:uid="{EBFA5D65-8BDE-4286-ADFA-6BE0D72576C7}"/>
    <cellStyle name="Moneda 33 2 3 2 2" xfId="4711" xr:uid="{6988078D-BC4D-43F9-9F0E-5248ED002C1E}"/>
    <cellStyle name="Moneda 33 2 3 2 3" xfId="7138" xr:uid="{F24D7146-B77D-4F58-9EC0-CBC4063EC2B1}"/>
    <cellStyle name="Moneda 33 2 3 2 4" xfId="10417" xr:uid="{F57DDFAD-A0F0-4369-9B38-3431353C4671}"/>
    <cellStyle name="Moneda 33 2 3 3" xfId="3543" xr:uid="{A7643BD8-6DA2-4385-AED0-C5551B6A6E68}"/>
    <cellStyle name="Moneda 33 2 3 4" xfId="5970" xr:uid="{05A5304F-B8AE-4CEC-A60D-4E106180B64F}"/>
    <cellStyle name="Moneda 33 2 3 5" xfId="9249" xr:uid="{4505B658-820C-4614-9A2A-A98B83924814}"/>
    <cellStyle name="Moneda 33 2 3 6" xfId="12174" xr:uid="{F51F5E01-DEE2-4185-B34B-536C39BA229F}"/>
    <cellStyle name="Moneda 33 2 4" xfId="1786" xr:uid="{8FD2D913-755C-497A-B0BF-3CC1A27C0D10}"/>
    <cellStyle name="Moneda 33 2 4 2" xfId="4122" xr:uid="{2844DD7A-9D3C-41EE-A09E-BCE4F0BDD99A}"/>
    <cellStyle name="Moneda 33 2 4 3" xfId="6549" xr:uid="{85CC73FD-32C8-45CC-997D-154C4DB50A2C}"/>
    <cellStyle name="Moneda 33 2 4 4" xfId="9828" xr:uid="{D149D626-093D-4A52-A4CE-5298E0FD7F64}"/>
    <cellStyle name="Moneda 33 2 4 5" xfId="12561" xr:uid="{D1042450-797C-44D3-B909-49CD9DDB913E}"/>
    <cellStyle name="Moneda 33 2 5" xfId="2954" xr:uid="{A9EB060D-6949-4274-A5E7-4E1422343B4B}"/>
    <cellStyle name="Moneda 33 2 5 2" xfId="11394" xr:uid="{5B12DCB2-654A-4FAB-B3F3-B43D360DDA9C}"/>
    <cellStyle name="Moneda 33 2 6" xfId="5371" xr:uid="{B44FC6FF-9A68-4080-BE53-DB96FD11BD65}"/>
    <cellStyle name="Moneda 33 2 7" xfId="8660" xr:uid="{8D77E7B8-A4EB-49E7-8207-0ED8B8D99FB8}"/>
    <cellStyle name="Moneda 33 2 8" xfId="11071" xr:uid="{47E2B7C7-A4E7-4F7F-8170-06674C2AD678}"/>
    <cellStyle name="Moneda 33 3" xfId="729" xr:uid="{95662B82-A102-427F-AF10-17F8539B0283}"/>
    <cellStyle name="Moneda 33 3 2" xfId="1311" xr:uid="{22AEAF96-C653-476A-AFE6-53CF06F47112}"/>
    <cellStyle name="Moneda 33 3 2 2" xfId="2479" xr:uid="{F2B047FF-0C4F-4655-BB57-A73657261F96}"/>
    <cellStyle name="Moneda 33 3 2 2 2" xfId="4815" xr:uid="{950FEB6D-F7C8-4A68-8CFD-AF4140393B75}"/>
    <cellStyle name="Moneda 33 3 2 2 3" xfId="7242" xr:uid="{39696F43-FA1A-4980-BF0F-F9B578C65450}"/>
    <cellStyle name="Moneda 33 3 2 2 4" xfId="10521" xr:uid="{1C5E84FE-3193-48F7-AB7C-A16417760103}"/>
    <cellStyle name="Moneda 33 3 2 3" xfId="3647" xr:uid="{47188BA4-2257-4C14-B8F5-A222523E372C}"/>
    <cellStyle name="Moneda 33 3 2 4" xfId="6074" xr:uid="{26302B44-98DD-486E-872A-0C7950443286}"/>
    <cellStyle name="Moneda 33 3 2 5" xfId="9353" xr:uid="{4902E4DF-2121-4254-BE93-AD23EE69EE8D}"/>
    <cellStyle name="Moneda 33 3 3" xfId="1897" xr:uid="{340C2273-D16B-4628-8137-B9B66ABDD4F9}"/>
    <cellStyle name="Moneda 33 3 3 2" xfId="4233" xr:uid="{F728EB07-E7F7-418A-BCC9-8122114170A3}"/>
    <cellStyle name="Moneda 33 3 3 3" xfId="6660" xr:uid="{E3401EC2-995B-42BE-A553-D40C70CD71C2}"/>
    <cellStyle name="Moneda 33 3 3 4" xfId="9939" xr:uid="{4F3B9FF9-7255-4128-B17B-FF4DEF254A84}"/>
    <cellStyle name="Moneda 33 3 4" xfId="3065" xr:uid="{9C8A2ED8-3FBC-4CFC-9C86-AED1D21EFC9A}"/>
    <cellStyle name="Moneda 33 3 5" xfId="5492" xr:uid="{AA5408F8-8BC2-48A8-9E9B-C21FA377574B}"/>
    <cellStyle name="Moneda 33 3 6" xfId="8771" xr:uid="{67296BC2-9F98-4D78-AB37-DA092B2944E1}"/>
    <cellStyle name="Moneda 33 3 7" xfId="11580" xr:uid="{B68E2829-A4A0-45D1-B55E-8B90F74C3016}"/>
    <cellStyle name="Moneda 33 4" xfId="1024" xr:uid="{676EBA64-7D9B-45EA-915F-CDC23E77A619}"/>
    <cellStyle name="Moneda 33 4 2" xfId="2192" xr:uid="{5669378A-00EA-4AF9-A185-E6745A920AD9}"/>
    <cellStyle name="Moneda 33 4 2 2" xfId="4528" xr:uid="{1EE4A4FF-7E44-4524-BFC7-EA4828F7FC37}"/>
    <cellStyle name="Moneda 33 4 2 3" xfId="6955" xr:uid="{A0D09AA8-709C-4787-84E6-AFB1C1F3DEBA}"/>
    <cellStyle name="Moneda 33 4 2 4" xfId="10234" xr:uid="{7B8875F5-B619-4BB9-BB52-2359E749A5F4}"/>
    <cellStyle name="Moneda 33 4 3" xfId="3360" xr:uid="{EA4F2651-B808-451A-9850-918484D10221}"/>
    <cellStyle name="Moneda 33 4 4" xfId="5787" xr:uid="{196FB1EF-5CA2-462B-9B4C-19DD281D49AE}"/>
    <cellStyle name="Moneda 33 4 5" xfId="9066" xr:uid="{352BCF06-50C7-4092-A6D9-0F7A264634C0}"/>
    <cellStyle name="Moneda 33 4 6" xfId="11966" xr:uid="{7F868B22-7C15-4038-A5D3-28C95A1A06DB}"/>
    <cellStyle name="Moneda 33 5" xfId="1603" xr:uid="{ACB8DCEF-A09F-4EC3-9D2A-EF029B28AD44}"/>
    <cellStyle name="Moneda 33 5 2" xfId="3939" xr:uid="{495F1EB8-2CDA-4E1D-91B3-4E2F138F63C1}"/>
    <cellStyle name="Moneda 33 5 3" xfId="6366" xr:uid="{4C1E8058-E2D9-480B-8B41-DFC96BC5B60D}"/>
    <cellStyle name="Moneda 33 5 4" xfId="9645" xr:uid="{7E33D984-4FB4-4602-8ADE-674AB684C6E6}"/>
    <cellStyle name="Moneda 33 5 5" xfId="12353" xr:uid="{0B9E48B0-EBE6-4E55-A4E1-B0DB53F59551}"/>
    <cellStyle name="Moneda 33 6" xfId="2771" xr:uid="{7E6E859B-3EF0-4652-8BE3-B8D8DABE8EF8}"/>
    <cellStyle name="Moneda 33 6 2" xfId="11211" xr:uid="{261F8B99-7C93-4A33-8E37-E6CF9AAC01D6}"/>
    <cellStyle name="Moneda 33 7" xfId="5182" xr:uid="{A2DA5A42-4FFF-4BED-831F-77B99554CF98}"/>
    <cellStyle name="Moneda 33 8" xfId="8477" xr:uid="{EB06A217-D7BB-410B-B81A-174FCECEC647}"/>
    <cellStyle name="Moneda 33 9" xfId="10863" xr:uid="{E3685102-8993-4B26-84B6-B7CE2FF522CB}"/>
    <cellStyle name="Moneda 34" xfId="356" xr:uid="{64C1BF0C-3F05-4056-B6A4-44891E0823D4}"/>
    <cellStyle name="Moneda 34 2" xfId="564" xr:uid="{E7FA4785-4701-4806-9090-6126FC9AADB4}"/>
    <cellStyle name="Moneda 34 2 2" xfId="913" xr:uid="{F9E116C9-2D1C-4802-8A71-4338406DCAC5}"/>
    <cellStyle name="Moneda 34 2 2 2" xfId="1495" xr:uid="{FCBFCDC1-D579-4585-B70A-9C968B30163D}"/>
    <cellStyle name="Moneda 34 2 2 2 2" xfId="2663" xr:uid="{35B826E7-D54F-4C9F-8983-CB42D549482C}"/>
    <cellStyle name="Moneda 34 2 2 2 2 2" xfId="4999" xr:uid="{C5C4A6EC-61BD-4CF8-AE3B-D2DBDA2BD5BA}"/>
    <cellStyle name="Moneda 34 2 2 2 2 3" xfId="7426" xr:uid="{A5A534B0-A54E-4BFA-9193-F8E2A0A4CA16}"/>
    <cellStyle name="Moneda 34 2 2 2 2 4" xfId="10705" xr:uid="{C73E7FD5-B8FB-49B2-93DC-9795ECA3FF9D}"/>
    <cellStyle name="Moneda 34 2 2 2 3" xfId="3831" xr:uid="{008E653A-924A-4C20-8E84-656D5B73190E}"/>
    <cellStyle name="Moneda 34 2 2 2 4" xfId="6258" xr:uid="{A68C20A1-196C-49C3-BE9B-D063DD54CB9D}"/>
    <cellStyle name="Moneda 34 2 2 2 5" xfId="9537" xr:uid="{6F923560-E403-4C86-A39E-A8C183163656}"/>
    <cellStyle name="Moneda 34 2 2 3" xfId="2081" xr:uid="{316A31DA-516C-4C15-8991-4C052362D7FD}"/>
    <cellStyle name="Moneda 34 2 2 3 2" xfId="4417" xr:uid="{797F90B1-E694-4753-B81B-5165D4D5625A}"/>
    <cellStyle name="Moneda 34 2 2 3 3" xfId="6844" xr:uid="{1FAA6719-E944-44EA-8F94-EE9CD07D8840}"/>
    <cellStyle name="Moneda 34 2 2 3 4" xfId="10123" xr:uid="{33F3AB51-78E7-4429-80BD-74ACE3EF610F}"/>
    <cellStyle name="Moneda 34 2 2 4" xfId="3249" xr:uid="{831A9AD9-2EE8-4736-86ED-23F8F3A2BDC0}"/>
    <cellStyle name="Moneda 34 2 2 5" xfId="5676" xr:uid="{E03B1348-A9E2-4C54-B6E9-53255502984A}"/>
    <cellStyle name="Moneda 34 2 2 6" xfId="8955" xr:uid="{A5DC3138-96EC-4C1F-9B16-1113E8A8729A}"/>
    <cellStyle name="Moneda 34 2 2 7" xfId="11789" xr:uid="{3D993AE9-B47C-4AB4-BF21-67BC61CE7FF0}"/>
    <cellStyle name="Moneda 34 2 3" xfId="1208" xr:uid="{438EAE04-18AD-4A3D-A548-E5DD8369BDAA}"/>
    <cellStyle name="Moneda 34 2 3 2" xfId="2376" xr:uid="{0DCDF57B-6557-4AC4-B8FD-960C40C94FD6}"/>
    <cellStyle name="Moneda 34 2 3 2 2" xfId="4712" xr:uid="{25680AF2-4259-4CA1-BA0F-5CCFD983CB28}"/>
    <cellStyle name="Moneda 34 2 3 2 3" xfId="7139" xr:uid="{E76FDFBD-DDBE-48DB-86B2-48540555C2A8}"/>
    <cellStyle name="Moneda 34 2 3 2 4" xfId="10418" xr:uid="{8EC5691A-82BF-4E46-9D09-D50E1F5ED429}"/>
    <cellStyle name="Moneda 34 2 3 3" xfId="3544" xr:uid="{BF00D219-A410-4E04-89C6-F41EC3CA5189}"/>
    <cellStyle name="Moneda 34 2 3 4" xfId="5971" xr:uid="{64F7DF55-520F-47D1-9114-1813C661F825}"/>
    <cellStyle name="Moneda 34 2 3 5" xfId="9250" xr:uid="{7FD74CA7-F4E1-4547-AD2F-7FB1F7C17BD3}"/>
    <cellStyle name="Moneda 34 2 3 6" xfId="12175" xr:uid="{D9F08118-C613-4CAB-A302-BC7D8DF4F553}"/>
    <cellStyle name="Moneda 34 2 4" xfId="1787" xr:uid="{B3BFC5F9-2BB9-4D62-8A0C-6D6E35E2CD6F}"/>
    <cellStyle name="Moneda 34 2 4 2" xfId="4123" xr:uid="{E222DAF3-BD1A-4F25-9FA3-8DC12089A184}"/>
    <cellStyle name="Moneda 34 2 4 3" xfId="6550" xr:uid="{DB55C01E-C60D-4124-BF28-81B001024905}"/>
    <cellStyle name="Moneda 34 2 4 4" xfId="9829" xr:uid="{5998C044-704F-435A-94E4-14BF3B3F6183}"/>
    <cellStyle name="Moneda 34 2 4 5" xfId="12562" xr:uid="{022CEBB1-201B-41E2-86CD-25795F88EE71}"/>
    <cellStyle name="Moneda 34 2 5" xfId="2955" xr:uid="{4A6FD53F-B7ED-4057-A708-2C2BAB601B50}"/>
    <cellStyle name="Moneda 34 2 5 2" xfId="11395" xr:uid="{9F972183-58B1-4108-BD8B-3CED686B6BE1}"/>
    <cellStyle name="Moneda 34 2 6" xfId="5372" xr:uid="{0A2667F6-02BF-47A6-8A41-7B3BB6C512EF}"/>
    <cellStyle name="Moneda 34 2 7" xfId="8661" xr:uid="{1F8071EB-413C-4B7B-B506-78FBF618C53E}"/>
    <cellStyle name="Moneda 34 2 8" xfId="11072" xr:uid="{4960B1E1-3E33-458B-8796-EA2FD28FA926}"/>
    <cellStyle name="Moneda 34 3" xfId="730" xr:uid="{3DC32C67-8972-4AEC-B29B-5B9A62C63CB8}"/>
    <cellStyle name="Moneda 34 3 2" xfId="1312" xr:uid="{70F3A971-22C9-4BFC-884D-E4639EC44F26}"/>
    <cellStyle name="Moneda 34 3 2 2" xfId="2480" xr:uid="{BFEAF12B-1D3F-4864-BCC1-8E51587FBE10}"/>
    <cellStyle name="Moneda 34 3 2 2 2" xfId="4816" xr:uid="{FD372C0F-F4A4-434A-9F5C-D6F498DD96C2}"/>
    <cellStyle name="Moneda 34 3 2 2 3" xfId="7243" xr:uid="{DAB3C09F-8BD2-4A6E-B48F-68F4AF4C2271}"/>
    <cellStyle name="Moneda 34 3 2 2 4" xfId="10522" xr:uid="{AE8B0015-EA58-41A4-B9B1-18B048611EDF}"/>
    <cellStyle name="Moneda 34 3 2 3" xfId="3648" xr:uid="{EE9E0F35-2E41-4870-BDD2-8666292C78A1}"/>
    <cellStyle name="Moneda 34 3 2 4" xfId="6075" xr:uid="{4404C3CC-F0B8-4CF7-B9EF-431D4931EAE1}"/>
    <cellStyle name="Moneda 34 3 2 5" xfId="9354" xr:uid="{1FD6EB29-23FB-4757-B32A-9118122EA651}"/>
    <cellStyle name="Moneda 34 3 3" xfId="1898" xr:uid="{DCA9EDE3-AF7E-4285-98C8-4530A85343A7}"/>
    <cellStyle name="Moneda 34 3 3 2" xfId="4234" xr:uid="{F5DD5D3A-FDAA-40CE-9353-52C037848E27}"/>
    <cellStyle name="Moneda 34 3 3 3" xfId="6661" xr:uid="{65A53529-E3A4-4A1E-BA13-402F317FFEFF}"/>
    <cellStyle name="Moneda 34 3 3 4" xfId="9940" xr:uid="{79C28813-A372-403C-B970-E074F556E607}"/>
    <cellStyle name="Moneda 34 3 4" xfId="3066" xr:uid="{FC35E078-206B-4DD0-87FC-C82C7B457B20}"/>
    <cellStyle name="Moneda 34 3 5" xfId="5493" xr:uid="{0730DCB7-441E-4F9F-A76D-E2994F2125F3}"/>
    <cellStyle name="Moneda 34 3 6" xfId="8772" xr:uid="{D0C6D216-0B4A-47F0-9221-CB596CAAFC3A}"/>
    <cellStyle name="Moneda 34 3 7" xfId="11581" xr:uid="{B535B9AA-65EE-4E85-AA6E-7B51A9F86C63}"/>
    <cellStyle name="Moneda 34 4" xfId="1025" xr:uid="{80267168-69FC-4D98-A712-2383E87AA782}"/>
    <cellStyle name="Moneda 34 4 2" xfId="2193" xr:uid="{A2717FA4-A99E-49EE-84B9-CB9EDAF71150}"/>
    <cellStyle name="Moneda 34 4 2 2" xfId="4529" xr:uid="{D8D51AF9-B327-4AAD-8993-30F2B87D571E}"/>
    <cellStyle name="Moneda 34 4 2 3" xfId="6956" xr:uid="{55DC4C5F-7603-4606-A2D1-46B4FF219237}"/>
    <cellStyle name="Moneda 34 4 2 4" xfId="10235" xr:uid="{13546DA5-5171-400C-97FB-01E17022CE59}"/>
    <cellStyle name="Moneda 34 4 3" xfId="3361" xr:uid="{25D32B87-8B35-4592-A0EC-00F86905B937}"/>
    <cellStyle name="Moneda 34 4 4" xfId="5788" xr:uid="{6EB3F28D-6936-4B66-A11F-5DE10BC791CE}"/>
    <cellStyle name="Moneda 34 4 5" xfId="9067" xr:uid="{DCAECDEF-AB12-4847-A847-00F141315B40}"/>
    <cellStyle name="Moneda 34 4 6" xfId="11967" xr:uid="{0C615F15-A8E1-4D54-B695-E4D34B8F2F94}"/>
    <cellStyle name="Moneda 34 5" xfId="1604" xr:uid="{85F98E0F-3859-4B54-BB45-A442F56BAC69}"/>
    <cellStyle name="Moneda 34 5 2" xfId="3940" xr:uid="{F3335ADC-99EA-44C1-82E1-C28F4FE11906}"/>
    <cellStyle name="Moneda 34 5 3" xfId="6367" xr:uid="{A7B6B4F0-B1AF-4F81-8F3B-C91F7E8C841C}"/>
    <cellStyle name="Moneda 34 5 4" xfId="9646" xr:uid="{67CA30B4-9BFC-4737-9949-4638F0EF5D7D}"/>
    <cellStyle name="Moneda 34 5 5" xfId="12354" xr:uid="{906E0B84-276B-4F29-93EB-2197FCB396A0}"/>
    <cellStyle name="Moneda 34 6" xfId="2772" xr:uid="{4DBDF878-A9E1-4336-AF3D-D39FA564447D}"/>
    <cellStyle name="Moneda 34 6 2" xfId="11212" xr:uid="{F7564D78-E51F-4481-A374-B439F5DE8290}"/>
    <cellStyle name="Moneda 34 7" xfId="5183" xr:uid="{22748ABC-AB9F-4CB5-A7B7-8F5A7DAE8A9A}"/>
    <cellStyle name="Moneda 34 8" xfId="8478" xr:uid="{7DC075FC-8D4D-451D-AC23-7266EE96785A}"/>
    <cellStyle name="Moneda 34 9" xfId="10864" xr:uid="{3D202764-E085-4030-802F-6AE2B3B8DA0E}"/>
    <cellStyle name="Moneda 35" xfId="357" xr:uid="{45ACC740-4C96-4623-B13D-7E31B9B3EA02}"/>
    <cellStyle name="Moneda 35 2" xfId="565" xr:uid="{8FFA6AC5-E5D2-4726-BEE9-8F5A54444247}"/>
    <cellStyle name="Moneda 35 2 2" xfId="914" xr:uid="{2106A208-BC7A-4812-A6E1-0C3FF8150676}"/>
    <cellStyle name="Moneda 35 2 2 2" xfId="1496" xr:uid="{FF22CD14-9424-47F3-948A-E00AC64B0234}"/>
    <cellStyle name="Moneda 35 2 2 2 2" xfId="2664" xr:uid="{08A421B8-0C57-4263-AB84-E2CA8DCCE654}"/>
    <cellStyle name="Moneda 35 2 2 2 2 2" xfId="5000" xr:uid="{0B279B57-EDAE-4B6F-8E81-C758778478CC}"/>
    <cellStyle name="Moneda 35 2 2 2 2 3" xfId="7427" xr:uid="{B48C4D21-4599-48CE-8657-53C31116FF91}"/>
    <cellStyle name="Moneda 35 2 2 2 2 4" xfId="10706" xr:uid="{0D299CFC-6C7E-43EF-B7B9-5C595F9BC7AF}"/>
    <cellStyle name="Moneda 35 2 2 2 3" xfId="3832" xr:uid="{08A3F1C8-B1FD-4F4E-877E-967E7E2C10BE}"/>
    <cellStyle name="Moneda 35 2 2 2 4" xfId="6259" xr:uid="{8242B5E8-024D-4F7D-8D3D-63DD3DDDCE8B}"/>
    <cellStyle name="Moneda 35 2 2 2 5" xfId="9538" xr:uid="{3D979E8D-F996-4EF6-90E4-08AE885667BE}"/>
    <cellStyle name="Moneda 35 2 2 3" xfId="2082" xr:uid="{3039E59C-2D69-4E6F-B8AA-519742B26F3B}"/>
    <cellStyle name="Moneda 35 2 2 3 2" xfId="4418" xr:uid="{03EEFF29-0832-46B1-8597-01A8B7D7EBAF}"/>
    <cellStyle name="Moneda 35 2 2 3 3" xfId="6845" xr:uid="{D3E8E38C-1A88-4679-8188-4C7EA7902E64}"/>
    <cellStyle name="Moneda 35 2 2 3 4" xfId="10124" xr:uid="{4C51737A-6360-4971-BD8D-6D51F1D1635C}"/>
    <cellStyle name="Moneda 35 2 2 4" xfId="3250" xr:uid="{110ED631-4756-4A76-AFFB-16626BF2B539}"/>
    <cellStyle name="Moneda 35 2 2 5" xfId="5677" xr:uid="{B2AA3A3A-D3CF-433A-8199-756A9E4181FB}"/>
    <cellStyle name="Moneda 35 2 2 6" xfId="8956" xr:uid="{390355AB-1FC1-4E55-B6C5-B667AA628D57}"/>
    <cellStyle name="Moneda 35 2 2 7" xfId="11790" xr:uid="{511CC4A0-B7E8-4D4C-89C9-25DD8446FE8B}"/>
    <cellStyle name="Moneda 35 2 3" xfId="1209" xr:uid="{16D339F4-BD5F-4694-BF79-59D7B0276AE0}"/>
    <cellStyle name="Moneda 35 2 3 2" xfId="2377" xr:uid="{747987CB-77A4-4EE4-8C64-5923DFA32B65}"/>
    <cellStyle name="Moneda 35 2 3 2 2" xfId="4713" xr:uid="{5A75B263-0272-4FB0-A5BC-A584ED732E4A}"/>
    <cellStyle name="Moneda 35 2 3 2 3" xfId="7140" xr:uid="{3B5C7A57-2579-4EDE-BACB-FD3841D6EB8C}"/>
    <cellStyle name="Moneda 35 2 3 2 4" xfId="10419" xr:uid="{0BA2256B-F462-4CC9-8028-EF2F2B5E91CE}"/>
    <cellStyle name="Moneda 35 2 3 3" xfId="3545" xr:uid="{839EDD41-FB82-48BA-88F9-8EB160E125D8}"/>
    <cellStyle name="Moneda 35 2 3 4" xfId="5972" xr:uid="{1E2FB779-F18D-44EB-A2CD-1773BFD5AD72}"/>
    <cellStyle name="Moneda 35 2 3 5" xfId="9251" xr:uid="{9D597013-F36B-4B5C-B3D6-3EB812E5B854}"/>
    <cellStyle name="Moneda 35 2 3 6" xfId="12176" xr:uid="{A18CED39-DD75-4FB0-9C71-7FE5C502D2F8}"/>
    <cellStyle name="Moneda 35 2 4" xfId="1788" xr:uid="{5579B737-1A05-4DD2-95CB-DD24BD2EC46D}"/>
    <cellStyle name="Moneda 35 2 4 2" xfId="4124" xr:uid="{6D48B4FC-BE28-469D-B62B-19BB41E1DBE7}"/>
    <cellStyle name="Moneda 35 2 4 3" xfId="6551" xr:uid="{ABDE400A-691E-40E9-8040-6A3484B21927}"/>
    <cellStyle name="Moneda 35 2 4 4" xfId="9830" xr:uid="{0B60E82D-09B5-452A-966D-4B40951E77A1}"/>
    <cellStyle name="Moneda 35 2 4 5" xfId="12563" xr:uid="{163156D6-50D0-4760-BC84-B652DD42442F}"/>
    <cellStyle name="Moneda 35 2 5" xfId="2956" xr:uid="{18259E10-456E-4705-90C8-3B96F7A71BDD}"/>
    <cellStyle name="Moneda 35 2 5 2" xfId="11396" xr:uid="{DECF20D2-986D-43AA-A803-75D90D5BA5E5}"/>
    <cellStyle name="Moneda 35 2 6" xfId="5373" xr:uid="{3E45761E-8BD3-46CF-A6BC-8888C71CD215}"/>
    <cellStyle name="Moneda 35 2 7" xfId="8662" xr:uid="{1DCBFF2F-D16C-4DA7-9EB9-5A60AD304082}"/>
    <cellStyle name="Moneda 35 2 8" xfId="11073" xr:uid="{6EABE392-F753-4F5B-9FA4-0627796973E0}"/>
    <cellStyle name="Moneda 35 3" xfId="731" xr:uid="{FFF36D2A-F810-4701-8742-866DAE8B566E}"/>
    <cellStyle name="Moneda 35 3 2" xfId="1313" xr:uid="{93F9E50D-2489-4225-999A-B3294E655612}"/>
    <cellStyle name="Moneda 35 3 2 2" xfId="2481" xr:uid="{B3D81BC4-E417-45C8-A7F2-0BEAC79BFD97}"/>
    <cellStyle name="Moneda 35 3 2 2 2" xfId="4817" xr:uid="{1684D19E-39A9-4825-84BF-9ACFA5C702AA}"/>
    <cellStyle name="Moneda 35 3 2 2 3" xfId="7244" xr:uid="{63807236-6B5B-4A98-B488-27CD3372495E}"/>
    <cellStyle name="Moneda 35 3 2 2 4" xfId="10523" xr:uid="{71FBFAA4-B3A1-46D1-866F-781C262FA5E4}"/>
    <cellStyle name="Moneda 35 3 2 3" xfId="3649" xr:uid="{74D5F73B-AAF4-49CE-A8A7-D00B166A74B3}"/>
    <cellStyle name="Moneda 35 3 2 4" xfId="6076" xr:uid="{FE9E035B-4656-4BEE-9610-5838DE648254}"/>
    <cellStyle name="Moneda 35 3 2 5" xfId="9355" xr:uid="{6B5269CF-7DA0-4C3C-9CC7-BAE33FFD559B}"/>
    <cellStyle name="Moneda 35 3 3" xfId="1899" xr:uid="{6594723B-DD11-4EA0-8231-A164CDE836AC}"/>
    <cellStyle name="Moneda 35 3 3 2" xfId="4235" xr:uid="{586CFB8F-F239-4140-A09C-86AC9173D0EE}"/>
    <cellStyle name="Moneda 35 3 3 3" xfId="6662" xr:uid="{E0BD7066-A85A-4457-B2CA-DFD20CAB4471}"/>
    <cellStyle name="Moneda 35 3 3 4" xfId="9941" xr:uid="{10DF9563-7A29-40C8-8F58-D8F4FEC5B48B}"/>
    <cellStyle name="Moneda 35 3 4" xfId="3067" xr:uid="{71A3CEB9-1D25-4764-89E1-567FCC43C829}"/>
    <cellStyle name="Moneda 35 3 5" xfId="5494" xr:uid="{7173656E-512B-4D11-957A-160DFB361A21}"/>
    <cellStyle name="Moneda 35 3 6" xfId="8773" xr:uid="{098E8DF9-0855-4518-9191-203F6A1E1EB1}"/>
    <cellStyle name="Moneda 35 3 7" xfId="11582" xr:uid="{F6665A9D-828B-4685-B654-3949BF26EA31}"/>
    <cellStyle name="Moneda 35 4" xfId="1026" xr:uid="{AA189ED4-3DDB-4765-A0D7-4DF6A347E64F}"/>
    <cellStyle name="Moneda 35 4 2" xfId="2194" xr:uid="{EEA66EC4-C862-4051-8240-D66756551E8C}"/>
    <cellStyle name="Moneda 35 4 2 2" xfId="4530" xr:uid="{AE4CD822-8B84-432F-B717-039613441775}"/>
    <cellStyle name="Moneda 35 4 2 3" xfId="6957" xr:uid="{C1293794-B0C4-437D-B696-535FCFDB2995}"/>
    <cellStyle name="Moneda 35 4 2 4" xfId="10236" xr:uid="{32E5089B-0DC7-4981-ABCA-FD2C8FAB706F}"/>
    <cellStyle name="Moneda 35 4 3" xfId="3362" xr:uid="{270C38A9-0674-45C9-A173-2627012525E9}"/>
    <cellStyle name="Moneda 35 4 4" xfId="5789" xr:uid="{AD99464F-2D9B-4D19-A9C8-1C3BA8025F16}"/>
    <cellStyle name="Moneda 35 4 5" xfId="9068" xr:uid="{33BC3BD1-78C1-4D8C-B840-72E127495A0B}"/>
    <cellStyle name="Moneda 35 4 6" xfId="11968" xr:uid="{DD04AC1C-DDB1-46D5-B974-B54F1925165F}"/>
    <cellStyle name="Moneda 35 5" xfId="1605" xr:uid="{420D1932-825D-4B02-AD0D-A92D712D4802}"/>
    <cellStyle name="Moneda 35 5 2" xfId="3941" xr:uid="{99D16F22-0A6E-47CA-BE93-866778B12835}"/>
    <cellStyle name="Moneda 35 5 3" xfId="6368" xr:uid="{2876C73A-B58D-4930-9240-95DF5B118824}"/>
    <cellStyle name="Moneda 35 5 4" xfId="9647" xr:uid="{132A9964-E3DE-48FA-880F-9BD9ADA73E6B}"/>
    <cellStyle name="Moneda 35 5 5" xfId="12355" xr:uid="{5444EFF2-DCAA-4454-A6EA-7BED3BED7CF0}"/>
    <cellStyle name="Moneda 35 6" xfId="2773" xr:uid="{4ECABE69-361F-47F9-9978-96A167D6A0BD}"/>
    <cellStyle name="Moneda 35 6 2" xfId="11213" xr:uid="{D045D8D2-8923-4F23-8626-9465CA07BFD9}"/>
    <cellStyle name="Moneda 35 7" xfId="5184" xr:uid="{39797B28-EC26-44AB-8657-BC5EC8456504}"/>
    <cellStyle name="Moneda 35 8" xfId="8479" xr:uid="{009B1C3C-41CF-4856-886C-C22FDBA04BE3}"/>
    <cellStyle name="Moneda 35 9" xfId="10865" xr:uid="{DE84D356-C371-4CE5-AA84-453B50299529}"/>
    <cellStyle name="Moneda 36" xfId="358" xr:uid="{22098429-B2AF-4241-840A-2388664ADC18}"/>
    <cellStyle name="Moneda 36 2" xfId="566" xr:uid="{745C69EF-0A49-450B-BAEB-0254A423400C}"/>
    <cellStyle name="Moneda 36 2 2" xfId="915" xr:uid="{E2C5E4DF-D162-44D5-B3A0-022B5378735F}"/>
    <cellStyle name="Moneda 36 2 2 2" xfId="1497" xr:uid="{27AA004D-7D32-41DC-BC4C-C586B725E755}"/>
    <cellStyle name="Moneda 36 2 2 2 2" xfId="2665" xr:uid="{AD1A73FD-F286-4B9A-9100-224CB48BEEC7}"/>
    <cellStyle name="Moneda 36 2 2 2 2 2" xfId="5001" xr:uid="{4A8334DC-6DC0-434F-889B-CB63CB13A2F1}"/>
    <cellStyle name="Moneda 36 2 2 2 2 3" xfId="7428" xr:uid="{E5D7D719-FDD8-40F3-AD12-80CBCFF17596}"/>
    <cellStyle name="Moneda 36 2 2 2 2 4" xfId="10707" xr:uid="{DCB99739-BA9E-4FA6-A051-94CF84323DDC}"/>
    <cellStyle name="Moneda 36 2 2 2 3" xfId="3833" xr:uid="{01655242-4751-49BD-946B-CE25A798771F}"/>
    <cellStyle name="Moneda 36 2 2 2 4" xfId="6260" xr:uid="{4D35FBDA-3EA8-4BEA-A148-1F1E6F966BE6}"/>
    <cellStyle name="Moneda 36 2 2 2 5" xfId="9539" xr:uid="{F75276E9-904B-447E-B189-A64E399255E5}"/>
    <cellStyle name="Moneda 36 2 2 3" xfId="2083" xr:uid="{43CD4C38-F97D-4B36-9C6B-66B79150CC83}"/>
    <cellStyle name="Moneda 36 2 2 3 2" xfId="4419" xr:uid="{F1A56439-F5AB-4F9E-8CE8-7684650421A7}"/>
    <cellStyle name="Moneda 36 2 2 3 3" xfId="6846" xr:uid="{9221537D-BF62-43AC-8D98-D77A900AE77C}"/>
    <cellStyle name="Moneda 36 2 2 3 4" xfId="10125" xr:uid="{02C39E21-7AB2-41A3-B633-8631FC98AA3B}"/>
    <cellStyle name="Moneda 36 2 2 4" xfId="3251" xr:uid="{41AC94BB-F209-43EF-8F54-BEF09A114500}"/>
    <cellStyle name="Moneda 36 2 2 5" xfId="5678" xr:uid="{617D8F61-019B-452F-A395-EF0568695BFD}"/>
    <cellStyle name="Moneda 36 2 2 6" xfId="8957" xr:uid="{384C980D-38B3-4FC0-BCF8-5C314647E8A8}"/>
    <cellStyle name="Moneda 36 2 2 7" xfId="11791" xr:uid="{DF5AD5C2-8196-4B38-A2E5-725617AB0672}"/>
    <cellStyle name="Moneda 36 2 3" xfId="1210" xr:uid="{7A303D8E-9241-4AB7-B867-FA4741E5D04E}"/>
    <cellStyle name="Moneda 36 2 3 2" xfId="2378" xr:uid="{C5487535-7DAB-4141-8752-28E9FCBBBBFA}"/>
    <cellStyle name="Moneda 36 2 3 2 2" xfId="4714" xr:uid="{A81ECF12-AAFF-42FA-9FDB-5E29B92FD093}"/>
    <cellStyle name="Moneda 36 2 3 2 3" xfId="7141" xr:uid="{DB1C5667-4DBB-4A33-8A4B-09EE282DFD8A}"/>
    <cellStyle name="Moneda 36 2 3 2 4" xfId="10420" xr:uid="{FCE110A2-04D7-40F2-8206-D4939F9F4611}"/>
    <cellStyle name="Moneda 36 2 3 3" xfId="3546" xr:uid="{3F46D5A5-AD5C-4E3E-8D24-6FBDD67B46E4}"/>
    <cellStyle name="Moneda 36 2 3 4" xfId="5973" xr:uid="{7270AC22-BF14-49CA-80B4-B3F022D8AACF}"/>
    <cellStyle name="Moneda 36 2 3 5" xfId="9252" xr:uid="{5261AC66-EAD4-478E-B8C7-F6619A1A36B9}"/>
    <cellStyle name="Moneda 36 2 3 6" xfId="12177" xr:uid="{67DE5DA8-7B09-4947-9978-2EADDE57FC60}"/>
    <cellStyle name="Moneda 36 2 4" xfId="1789" xr:uid="{DBFD4403-11AF-4A0D-88A4-E931287C85D7}"/>
    <cellStyle name="Moneda 36 2 4 2" xfId="4125" xr:uid="{BD6C2C20-21CD-4827-88EE-A0D0FB467060}"/>
    <cellStyle name="Moneda 36 2 4 3" xfId="6552" xr:uid="{5B1EAE3C-007D-43B2-8EAD-7E890A9DB26D}"/>
    <cellStyle name="Moneda 36 2 4 4" xfId="9831" xr:uid="{560949BD-693B-472D-8D76-4F18FA8D1281}"/>
    <cellStyle name="Moneda 36 2 4 5" xfId="12564" xr:uid="{40EAA567-C2C6-478F-9EFB-EB1A29B4D81C}"/>
    <cellStyle name="Moneda 36 2 5" xfId="2957" xr:uid="{2C127005-E5B2-45D2-9CFC-FAB5A47A1CC4}"/>
    <cellStyle name="Moneda 36 2 5 2" xfId="11397" xr:uid="{184A328B-9EC9-4F98-8AB4-87D1C4AB0030}"/>
    <cellStyle name="Moneda 36 2 6" xfId="5374" xr:uid="{772F7CD3-1E4C-463B-BA1F-BC02D5AD0F03}"/>
    <cellStyle name="Moneda 36 2 7" xfId="8663" xr:uid="{BBDA4608-D8DF-4C04-9E47-655C826B1992}"/>
    <cellStyle name="Moneda 36 2 8" xfId="11074" xr:uid="{F3D708D3-416F-42AE-BDB6-134F2A1CC731}"/>
    <cellStyle name="Moneda 36 3" xfId="732" xr:uid="{4CF589DD-F02C-4992-8EA6-B9094EAAED03}"/>
    <cellStyle name="Moneda 36 3 2" xfId="1314" xr:uid="{36378DC8-4A74-40EF-ABED-C31053EFBCDA}"/>
    <cellStyle name="Moneda 36 3 2 2" xfId="2482" xr:uid="{20600B6F-1CAA-4E26-A656-A87835DFD8C0}"/>
    <cellStyle name="Moneda 36 3 2 2 2" xfId="4818" xr:uid="{A73C25D1-9BB5-4C92-9725-BE6863B0D9E1}"/>
    <cellStyle name="Moneda 36 3 2 2 3" xfId="7245" xr:uid="{AD88C450-8997-4BF1-9286-EDABF8F9B1CF}"/>
    <cellStyle name="Moneda 36 3 2 2 4" xfId="10524" xr:uid="{2291E42E-523D-4752-A6AC-16F0E25DA2BB}"/>
    <cellStyle name="Moneda 36 3 2 3" xfId="3650" xr:uid="{56D49348-EE7B-4D00-8DF0-6CF6FD09D76C}"/>
    <cellStyle name="Moneda 36 3 2 4" xfId="6077" xr:uid="{A8554651-485D-41C1-980A-21B2FC0F778E}"/>
    <cellStyle name="Moneda 36 3 2 5" xfId="9356" xr:uid="{3346B17C-6C85-49C4-B183-9347A4204A44}"/>
    <cellStyle name="Moneda 36 3 3" xfId="1900" xr:uid="{E1A8F073-676A-4EAA-9326-136743187E8A}"/>
    <cellStyle name="Moneda 36 3 3 2" xfId="4236" xr:uid="{0AED3673-3912-4865-AD24-59B8518E917A}"/>
    <cellStyle name="Moneda 36 3 3 3" xfId="6663" xr:uid="{5D4B3D27-D4F7-4B6A-800B-55A01C047F20}"/>
    <cellStyle name="Moneda 36 3 3 4" xfId="9942" xr:uid="{B340EE5D-6396-4935-A1B3-26D22A2906EB}"/>
    <cellStyle name="Moneda 36 3 4" xfId="3068" xr:uid="{927436CD-A7A5-415D-9BEB-8154EE1D6928}"/>
    <cellStyle name="Moneda 36 3 5" xfId="5495" xr:uid="{AFFE22A6-4D15-439F-B160-F46582AC3DBC}"/>
    <cellStyle name="Moneda 36 3 6" xfId="8774" xr:uid="{F9C9AEB3-5F95-49F9-9AC4-2CCF312E4BCF}"/>
    <cellStyle name="Moneda 36 3 7" xfId="11583" xr:uid="{F3B44F84-CEBA-4251-B907-C21CF699C467}"/>
    <cellStyle name="Moneda 36 4" xfId="1027" xr:uid="{71289725-D722-41AF-9680-7C80A7CF5924}"/>
    <cellStyle name="Moneda 36 4 2" xfId="2195" xr:uid="{F235F503-912F-4554-A12B-370A622DD6F8}"/>
    <cellStyle name="Moneda 36 4 2 2" xfId="4531" xr:uid="{281AF77B-24C7-4C2C-B41A-79A4E3823C0B}"/>
    <cellStyle name="Moneda 36 4 2 3" xfId="6958" xr:uid="{A5E397BD-899D-4488-AD30-E90BB2FB05A0}"/>
    <cellStyle name="Moneda 36 4 2 4" xfId="10237" xr:uid="{A629A460-EA48-4773-B7BB-B5F68F61D393}"/>
    <cellStyle name="Moneda 36 4 3" xfId="3363" xr:uid="{BCD02F5A-F178-4F00-BB40-4ADD43E96853}"/>
    <cellStyle name="Moneda 36 4 4" xfId="5790" xr:uid="{12D356BD-7EEC-424E-91F8-4C0D3887AB8D}"/>
    <cellStyle name="Moneda 36 4 5" xfId="9069" xr:uid="{4DDD7727-F113-4342-BEE8-06C9B1CCD046}"/>
    <cellStyle name="Moneda 36 4 6" xfId="11969" xr:uid="{0D0E99C8-DA2F-47F6-9BF4-99D2FB515B55}"/>
    <cellStyle name="Moneda 36 5" xfId="1606" xr:uid="{46C39DC3-BC6D-44CE-8F8D-1624A32FB2BD}"/>
    <cellStyle name="Moneda 36 5 2" xfId="3942" xr:uid="{FEF9523F-F190-497C-9BC4-D395BB13B2AE}"/>
    <cellStyle name="Moneda 36 5 3" xfId="6369" xr:uid="{C72DABF3-544A-4BEC-8D2F-1E7EE172E600}"/>
    <cellStyle name="Moneda 36 5 4" xfId="9648" xr:uid="{FBE5AA57-4F8F-4B1F-B4C4-7AD9EB12F876}"/>
    <cellStyle name="Moneda 36 5 5" xfId="12356" xr:uid="{FD0D165C-095F-46DF-9AFE-0C07C290E19E}"/>
    <cellStyle name="Moneda 36 6" xfId="2774" xr:uid="{02F32E63-AA38-400E-9988-3E575F9D3EDA}"/>
    <cellStyle name="Moneda 36 6 2" xfId="11214" xr:uid="{BAD7F510-9670-48D7-92A9-BC40CC42488F}"/>
    <cellStyle name="Moneda 36 7" xfId="5185" xr:uid="{146C5C63-4CAD-4ECC-9EA4-22FB99952773}"/>
    <cellStyle name="Moneda 36 8" xfId="8480" xr:uid="{E170C28A-1C66-48D3-BAB0-FF5CF2504FF8}"/>
    <cellStyle name="Moneda 36 9" xfId="10866" xr:uid="{6366111A-A030-4442-B286-13B6A06948D7}"/>
    <cellStyle name="Moneda 37" xfId="359" xr:uid="{AF63A64F-ACCA-45C9-9C09-E674E6CF045F}"/>
    <cellStyle name="Moneda 37 2" xfId="567" xr:uid="{0828EA7C-7E19-4481-AE38-937E6F576A85}"/>
    <cellStyle name="Moneda 37 2 2" xfId="916" xr:uid="{39329177-7169-41DE-A796-FEA5B0CCBCC4}"/>
    <cellStyle name="Moneda 37 2 2 2" xfId="1498" xr:uid="{C0B90C43-D39B-4818-ADE2-80655FE555A7}"/>
    <cellStyle name="Moneda 37 2 2 2 2" xfId="2666" xr:uid="{A7F5F1CA-F40A-47ED-955E-76431F40D7CF}"/>
    <cellStyle name="Moneda 37 2 2 2 2 2" xfId="5002" xr:uid="{3D30A8B5-5817-472A-B091-17201B7CB78E}"/>
    <cellStyle name="Moneda 37 2 2 2 2 3" xfId="7429" xr:uid="{A92FEA15-8714-4707-8655-4D5A0EF8CD34}"/>
    <cellStyle name="Moneda 37 2 2 2 2 4" xfId="10708" xr:uid="{36513AA6-45F6-46EB-B80B-193B43AC8595}"/>
    <cellStyle name="Moneda 37 2 2 2 3" xfId="3834" xr:uid="{C040B095-9E71-4F12-815F-3A20D3BAF8D9}"/>
    <cellStyle name="Moneda 37 2 2 2 4" xfId="6261" xr:uid="{1160533D-5D48-4C67-AD43-5D781EC0CFE3}"/>
    <cellStyle name="Moneda 37 2 2 2 5" xfId="9540" xr:uid="{CBCE57D8-CAF5-400E-AEF2-760C0A0F7711}"/>
    <cellStyle name="Moneda 37 2 2 3" xfId="2084" xr:uid="{8623FD90-22C1-49FC-ADB1-5534DCE01385}"/>
    <cellStyle name="Moneda 37 2 2 3 2" xfId="4420" xr:uid="{C2EE9838-E6B2-4B36-B3FE-1B6ED7AD318C}"/>
    <cellStyle name="Moneda 37 2 2 3 3" xfId="6847" xr:uid="{AC361B8E-2BFD-4E0A-B55F-432E8E2AC8D4}"/>
    <cellStyle name="Moneda 37 2 2 3 4" xfId="10126" xr:uid="{85BF125E-9827-4F0D-900A-02BD11AA9E2A}"/>
    <cellStyle name="Moneda 37 2 2 4" xfId="3252" xr:uid="{1D64AE6D-04B3-487D-8AFE-0256CDD33FE4}"/>
    <cellStyle name="Moneda 37 2 2 5" xfId="5679" xr:uid="{F426DB0F-B1B2-49B7-9065-98AD14CEB84C}"/>
    <cellStyle name="Moneda 37 2 2 6" xfId="8958" xr:uid="{DBCEEDDF-D086-4DC7-9EB7-7F801EE27C16}"/>
    <cellStyle name="Moneda 37 2 2 7" xfId="11792" xr:uid="{D8CB6641-3C1C-4A10-A58E-962C59F62B33}"/>
    <cellStyle name="Moneda 37 2 3" xfId="1211" xr:uid="{B32814B7-3947-427E-A987-24FC4A4DC196}"/>
    <cellStyle name="Moneda 37 2 3 2" xfId="2379" xr:uid="{8EB49E50-D73C-44E2-A2FF-3F0DF9BD2623}"/>
    <cellStyle name="Moneda 37 2 3 2 2" xfId="4715" xr:uid="{915BD6CB-5889-45B1-A405-91C2393189D7}"/>
    <cellStyle name="Moneda 37 2 3 2 3" xfId="7142" xr:uid="{F606A7A4-F56A-4EA3-93A0-CBB367A8BCB5}"/>
    <cellStyle name="Moneda 37 2 3 2 4" xfId="10421" xr:uid="{76FE45B0-9BB7-46B4-A27F-BC8592C8D759}"/>
    <cellStyle name="Moneda 37 2 3 3" xfId="3547" xr:uid="{6F1CBF4D-6126-4471-A356-785A33768221}"/>
    <cellStyle name="Moneda 37 2 3 4" xfId="5974" xr:uid="{10BBE9EC-D114-471B-9D79-50BD601D62AC}"/>
    <cellStyle name="Moneda 37 2 3 5" xfId="9253" xr:uid="{9D23ABD1-3E36-40A8-B3AC-6CEBDD24C121}"/>
    <cellStyle name="Moneda 37 2 3 6" xfId="12178" xr:uid="{611ACFE4-C9CE-4E33-99B3-DD03E329E07E}"/>
    <cellStyle name="Moneda 37 2 4" xfId="1790" xr:uid="{A05DA1CE-C9B2-42F9-8EFF-DBCF54346E25}"/>
    <cellStyle name="Moneda 37 2 4 2" xfId="4126" xr:uid="{112FB284-1374-449B-A0C3-05C28304778A}"/>
    <cellStyle name="Moneda 37 2 4 3" xfId="6553" xr:uid="{50BAD5E2-C192-4681-BA5E-4457C2C016ED}"/>
    <cellStyle name="Moneda 37 2 4 4" xfId="9832" xr:uid="{D5A99895-0DD6-4A6A-BD8D-0B6C35C30583}"/>
    <cellStyle name="Moneda 37 2 4 5" xfId="12565" xr:uid="{8CC1DF88-F434-4000-8664-9F1EF1DEBF0D}"/>
    <cellStyle name="Moneda 37 2 5" xfId="2958" xr:uid="{D5D5A2C5-BB86-4707-9376-20A04FFC2564}"/>
    <cellStyle name="Moneda 37 2 5 2" xfId="11398" xr:uid="{8C25C3CA-A1C7-4CC6-A820-8A6DF5D79132}"/>
    <cellStyle name="Moneda 37 2 6" xfId="5375" xr:uid="{252567C5-A4C1-4A86-9CDE-DCB50E6912E6}"/>
    <cellStyle name="Moneda 37 2 7" xfId="8664" xr:uid="{85589C3C-501D-4852-A877-03C4F882C357}"/>
    <cellStyle name="Moneda 37 2 8" xfId="11075" xr:uid="{50BE7BDD-5E77-4D84-8AB2-75E7864030E2}"/>
    <cellStyle name="Moneda 37 3" xfId="733" xr:uid="{FE868CAF-F779-416C-8D93-472C98399B93}"/>
    <cellStyle name="Moneda 37 3 2" xfId="1315" xr:uid="{842441C6-E812-433F-A2E0-3D4B48630619}"/>
    <cellStyle name="Moneda 37 3 2 2" xfId="2483" xr:uid="{DCD10F40-6F01-453A-907E-CC48E8A845CD}"/>
    <cellStyle name="Moneda 37 3 2 2 2" xfId="4819" xr:uid="{90298A22-659E-442D-87D1-EA5D61717900}"/>
    <cellStyle name="Moneda 37 3 2 2 3" xfId="7246" xr:uid="{591F7CE0-BD8E-4F0C-9508-AAE40895C77F}"/>
    <cellStyle name="Moneda 37 3 2 2 4" xfId="10525" xr:uid="{D132E7F2-4F20-4423-8F10-391A060E70FC}"/>
    <cellStyle name="Moneda 37 3 2 3" xfId="3651" xr:uid="{3B84A80B-BE9A-4E60-BB02-C72EBE1363F3}"/>
    <cellStyle name="Moneda 37 3 2 4" xfId="6078" xr:uid="{43C45273-179A-43FE-B80B-CFD1D5F90CBA}"/>
    <cellStyle name="Moneda 37 3 2 5" xfId="9357" xr:uid="{9E1D5EEB-7366-4633-B975-64512C1B71E3}"/>
    <cellStyle name="Moneda 37 3 3" xfId="1901" xr:uid="{2D2AA530-4310-4CD8-B70B-75E25577C878}"/>
    <cellStyle name="Moneda 37 3 3 2" xfId="4237" xr:uid="{D84B374C-F09E-488E-BCC0-F5CB81E236D5}"/>
    <cellStyle name="Moneda 37 3 3 3" xfId="6664" xr:uid="{F32E50D9-7602-4B9D-9122-8315B2178CBA}"/>
    <cellStyle name="Moneda 37 3 3 4" xfId="9943" xr:uid="{088A41BF-93E6-4F65-946C-73A1F707F69A}"/>
    <cellStyle name="Moneda 37 3 4" xfId="3069" xr:uid="{A2288EE0-BEB2-4B44-A9D4-47E2B6517C8D}"/>
    <cellStyle name="Moneda 37 3 5" xfId="5496" xr:uid="{0C90E722-0563-4D17-9BF4-A9ACCA84108C}"/>
    <cellStyle name="Moneda 37 3 6" xfId="8775" xr:uid="{6D4836B7-255F-4A2C-80CF-E0A723000C10}"/>
    <cellStyle name="Moneda 37 3 7" xfId="11584" xr:uid="{0800323E-328E-42B9-B47C-DD9246761DDA}"/>
    <cellStyle name="Moneda 37 4" xfId="1028" xr:uid="{C3715EC1-375B-422B-BB61-BAC2CA4ED864}"/>
    <cellStyle name="Moneda 37 4 2" xfId="2196" xr:uid="{F5520B39-5A76-4546-A250-673FE3D7E8E4}"/>
    <cellStyle name="Moneda 37 4 2 2" xfId="4532" xr:uid="{0161C294-E01E-44AA-94E7-6B47DE3D134F}"/>
    <cellStyle name="Moneda 37 4 2 3" xfId="6959" xr:uid="{575F48CF-0786-43E1-8A41-4C2F38CAF297}"/>
    <cellStyle name="Moneda 37 4 2 4" xfId="10238" xr:uid="{A4AC2A13-AF3B-431F-8A91-F85E8F650673}"/>
    <cellStyle name="Moneda 37 4 3" xfId="3364" xr:uid="{55F80B77-4D30-48B6-981E-8E2766F22B5A}"/>
    <cellStyle name="Moneda 37 4 4" xfId="5791" xr:uid="{A1E9C07C-4228-4D1B-8938-477F97E5D166}"/>
    <cellStyle name="Moneda 37 4 5" xfId="9070" xr:uid="{64756772-26AA-4518-8C72-BC1DA57B735D}"/>
    <cellStyle name="Moneda 37 4 6" xfId="11970" xr:uid="{41819BF6-3D46-4C22-8EF5-C98828BBEBD3}"/>
    <cellStyle name="Moneda 37 5" xfId="1607" xr:uid="{C5EB1784-F293-41DC-8E6C-97BE5B699FB0}"/>
    <cellStyle name="Moneda 37 5 2" xfId="3943" xr:uid="{4434868F-D39F-400C-AE73-F1537A080D4A}"/>
    <cellStyle name="Moneda 37 5 3" xfId="6370" xr:uid="{9DFBC8B5-0778-467F-A317-C1FD7D9D4D59}"/>
    <cellStyle name="Moneda 37 5 4" xfId="9649" xr:uid="{4E8ADA53-B878-4B86-B69A-363839D9BE49}"/>
    <cellStyle name="Moneda 37 5 5" xfId="12357" xr:uid="{E3A79CB9-091B-4373-989E-6466B68AE127}"/>
    <cellStyle name="Moneda 37 6" xfId="2775" xr:uid="{9AC2E60D-8DF5-4A7B-BC2D-377359FB184C}"/>
    <cellStyle name="Moneda 37 6 2" xfId="11215" xr:uid="{8A957154-04FB-409C-9387-2AB7795628E4}"/>
    <cellStyle name="Moneda 37 7" xfId="5186" xr:uid="{0B920D16-0B9E-4782-9CD7-414271163344}"/>
    <cellStyle name="Moneda 37 8" xfId="8481" xr:uid="{8DFAD06F-6F98-4D1E-8C76-3722B10B9E6E}"/>
    <cellStyle name="Moneda 37 9" xfId="10867" xr:uid="{7ABB8176-CC9B-476B-A041-67C6EE595225}"/>
    <cellStyle name="Moneda 38" xfId="276" xr:uid="{1F2D52D6-4589-45FD-B469-98E4A178DC92}"/>
    <cellStyle name="Moneda 38 2" xfId="677" xr:uid="{AC7B9854-F675-4D7F-8ACC-B311425E8723}"/>
    <cellStyle name="Moneda 38 2 2" xfId="1260" xr:uid="{23BC66FF-A4D9-4873-818D-774B5AA22E13}"/>
    <cellStyle name="Moneda 38 2 2 2" xfId="2428" xr:uid="{A5757AB3-1F70-43B0-A608-98DDA6B4B25E}"/>
    <cellStyle name="Moneda 38 2 2 2 2" xfId="4764" xr:uid="{C9C2DF88-9ADD-49B8-9C2A-D9C922042731}"/>
    <cellStyle name="Moneda 38 2 2 2 3" xfId="7191" xr:uid="{E2F8AFC8-9BDB-44C4-A44E-F7D7730F37FB}"/>
    <cellStyle name="Moneda 38 2 2 2 4" xfId="10470" xr:uid="{B1CB37D6-0788-4A1F-BEE2-826717BEB04D}"/>
    <cellStyle name="Moneda 38 2 2 3" xfId="3596" xr:uid="{F143265A-6270-4EE4-A854-04BD7C9F29FC}"/>
    <cellStyle name="Moneda 38 2 2 4" xfId="6023" xr:uid="{C81A9CB3-EF83-4A93-A551-01EC168435F6}"/>
    <cellStyle name="Moneda 38 2 2 5" xfId="9302" xr:uid="{487CE5BB-497E-473F-90AA-99C217EE4C8C}"/>
    <cellStyle name="Moneda 38 2 3" xfId="1845" xr:uid="{C11FA30A-D360-454A-A265-0B00F5A40F99}"/>
    <cellStyle name="Moneda 38 2 3 2" xfId="4181" xr:uid="{09A026F5-F9BB-4872-9612-8D00F69AA3E4}"/>
    <cellStyle name="Moneda 38 2 3 3" xfId="6608" xr:uid="{C825E3D0-0EC2-4434-ACE2-DC6F7C255FE0}"/>
    <cellStyle name="Moneda 38 2 3 4" xfId="9887" xr:uid="{376FA659-5BE9-4D9A-94CB-EA1FCD654418}"/>
    <cellStyle name="Moneda 38 2 4" xfId="3013" xr:uid="{D9205553-CF67-49E2-AF20-5A47E04C46A6}"/>
    <cellStyle name="Moneda 38 2 5" xfId="5440" xr:uid="{9085D9F9-8053-4496-B72C-5A29DA3F66D1}"/>
    <cellStyle name="Moneda 38 2 6" xfId="8719" xr:uid="{95F2E0E2-30A8-4D4E-88E9-CC3051924E79}"/>
    <cellStyle name="Moneda 38 2 7" xfId="11505" xr:uid="{7349D354-5944-4279-AAE3-BFDAB212D3D1}"/>
    <cellStyle name="Moneda 38 3" xfId="973" xr:uid="{09A52E4A-18E5-4C01-95CB-827A1FC76AA3}"/>
    <cellStyle name="Moneda 38 3 2" xfId="2141" xr:uid="{7E5CD5D4-4EFC-40D8-AF1C-41DB150D4C8B}"/>
    <cellStyle name="Moneda 38 3 2 2" xfId="4477" xr:uid="{BCA7A5DC-A13F-41BB-B0B9-78DA1044DE9B}"/>
    <cellStyle name="Moneda 38 3 2 3" xfId="6904" xr:uid="{3BE5BD90-31B7-41BF-A696-390B78998239}"/>
    <cellStyle name="Moneda 38 3 2 4" xfId="10183" xr:uid="{8CC46BA1-D5B5-4356-B26A-F188EBA3C8B8}"/>
    <cellStyle name="Moneda 38 3 3" xfId="3309" xr:uid="{7A88BC55-E247-452E-8B34-B594F4C05D79}"/>
    <cellStyle name="Moneda 38 3 4" xfId="5736" xr:uid="{D4157F3C-EBC7-4933-98A9-B9FDAC8A2C61}"/>
    <cellStyle name="Moneda 38 3 5" xfId="9015" xr:uid="{9C05C484-32B1-4A80-8CBB-4BEFB2BC6D6A}"/>
    <cellStyle name="Moneda 38 3 6" xfId="11891" xr:uid="{629AA378-5AA2-4A98-AA8E-B934CA5F7412}"/>
    <cellStyle name="Moneda 38 4" xfId="1552" xr:uid="{9DDC4216-CB1E-414D-8120-D35C46901D7B}"/>
    <cellStyle name="Moneda 38 4 2" xfId="3888" xr:uid="{43F3F3FD-2F40-4817-B71E-2477520962E6}"/>
    <cellStyle name="Moneda 38 4 3" xfId="6315" xr:uid="{2B586FF3-F19D-4F07-AEC0-38770FBA9740}"/>
    <cellStyle name="Moneda 38 4 4" xfId="9594" xr:uid="{3DF390B0-78E7-4A26-856B-6645F41A4FCF}"/>
    <cellStyle name="Moneda 38 4 5" xfId="12278" xr:uid="{7A2A3B04-1270-463A-B8A9-DF564924FE96}"/>
    <cellStyle name="Moneda 38 5" xfId="2720" xr:uid="{FC995538-C28B-45CC-8EAF-BCC88ED2F9FC}"/>
    <cellStyle name="Moneda 38 5 2" xfId="11160" xr:uid="{96ACD20E-591D-481D-9FEA-7CF74D6F3C19}"/>
    <cellStyle name="Moneda 38 6" xfId="5123" xr:uid="{21712C14-A850-49A0-BE06-A9FBD263CF64}"/>
    <cellStyle name="Moneda 38 7" xfId="8426" xr:uid="{0F782CAE-FA1A-4012-BD32-3E1D5FD9C5D4}"/>
    <cellStyle name="Moneda 38 8" xfId="10788" xr:uid="{05ED6D2D-1EE8-4F25-B16C-F78460028C0E}"/>
    <cellStyle name="Moneda 39" xfId="361" xr:uid="{C638BAAA-EA85-447B-9D5D-09F23FFB18DA}"/>
    <cellStyle name="Moneda 39 2" xfId="735" xr:uid="{5C29F73D-F12D-475F-9337-64738D3BFFEB}"/>
    <cellStyle name="Moneda 39 2 2" xfId="1317" xr:uid="{9640BF43-A30F-4A81-BBCB-F90D4A85A102}"/>
    <cellStyle name="Moneda 39 2 2 2" xfId="2485" xr:uid="{571A475B-80D9-487C-82C9-7E30C849685D}"/>
    <cellStyle name="Moneda 39 2 2 2 2" xfId="4821" xr:uid="{45C4A618-A0B7-4A13-8740-197FC97A007C}"/>
    <cellStyle name="Moneda 39 2 2 2 3" xfId="7248" xr:uid="{21901A15-A718-41CF-A9E6-CEA3ECFB1745}"/>
    <cellStyle name="Moneda 39 2 2 2 4" xfId="10527" xr:uid="{0B9AF228-E7B0-4027-AE82-4524087BA99A}"/>
    <cellStyle name="Moneda 39 2 2 3" xfId="3653" xr:uid="{88FF7DEE-83D6-4BCF-8E7B-A9DB3498DF5F}"/>
    <cellStyle name="Moneda 39 2 2 4" xfId="6080" xr:uid="{33B66F93-A562-462A-8A09-11DE081781BC}"/>
    <cellStyle name="Moneda 39 2 2 5" xfId="9359" xr:uid="{345DFF3C-7AE0-459C-9E9D-837BEEA750DD}"/>
    <cellStyle name="Moneda 39 2 3" xfId="1903" xr:uid="{EB29B607-6F01-4222-8C24-AE57880F9010}"/>
    <cellStyle name="Moneda 39 2 3 2" xfId="4239" xr:uid="{8164D4D0-928B-4CAD-97FE-E98FBE08B383}"/>
    <cellStyle name="Moneda 39 2 3 3" xfId="6666" xr:uid="{96A32691-3B85-40AD-AAF9-65686390E86D}"/>
    <cellStyle name="Moneda 39 2 3 4" xfId="9945" xr:uid="{5E5B6B26-C8B6-42FE-9E58-54EB387CB1F0}"/>
    <cellStyle name="Moneda 39 2 4" xfId="3071" xr:uid="{4F621C52-74A2-489F-9164-717EAF1B0C3B}"/>
    <cellStyle name="Moneda 39 2 5" xfId="5498" xr:uid="{8A3DF68F-1AFD-4316-B9C2-650A38D257F7}"/>
    <cellStyle name="Moneda 39 2 6" xfId="8777" xr:uid="{186BC831-324B-482A-8868-FF4E1A051AAD}"/>
    <cellStyle name="Moneda 39 2 7" xfId="11586" xr:uid="{4FDC00C1-F044-4339-8A4F-26D85EB0A1A4}"/>
    <cellStyle name="Moneda 39 3" xfId="1030" xr:uid="{3431F8AA-14E2-4680-9CEB-A4A30B6CA215}"/>
    <cellStyle name="Moneda 39 3 2" xfId="2198" xr:uid="{CD0FE227-6DE1-4C4E-BDF4-4469E9B651FA}"/>
    <cellStyle name="Moneda 39 3 2 2" xfId="4534" xr:uid="{40F3A927-AF92-4EA6-A63A-9B5DE77A0ECD}"/>
    <cellStyle name="Moneda 39 3 2 3" xfId="6961" xr:uid="{FCA01E1B-DA71-486F-B78F-CCB976B45CE4}"/>
    <cellStyle name="Moneda 39 3 2 4" xfId="10240" xr:uid="{5485245F-ED6C-4B17-AF04-D6BE0244BD37}"/>
    <cellStyle name="Moneda 39 3 3" xfId="3366" xr:uid="{43D709E6-B7B4-4A56-A341-89FA63975B88}"/>
    <cellStyle name="Moneda 39 3 4" xfId="5793" xr:uid="{D97BCAD2-1774-49BF-842F-819C4E8F5B7A}"/>
    <cellStyle name="Moneda 39 3 5" xfId="9072" xr:uid="{6D2A5112-CAA4-4982-8231-BF06DB8A0810}"/>
    <cellStyle name="Moneda 39 3 6" xfId="11972" xr:uid="{1703D58B-3E40-4AF0-841A-F5166BBAB659}"/>
    <cellStyle name="Moneda 39 4" xfId="1609" xr:uid="{C30F6EF4-DB93-49C1-A240-199FF659F81A}"/>
    <cellStyle name="Moneda 39 4 2" xfId="3945" xr:uid="{20E97FFF-B7D6-42BD-AAD8-D746B65C524E}"/>
    <cellStyle name="Moneda 39 4 3" xfId="6372" xr:uid="{DE2F8560-1DBE-45BD-8A90-C7A468E4C57D}"/>
    <cellStyle name="Moneda 39 4 4" xfId="9651" xr:uid="{4BFC14D5-23A0-4C1B-8BD5-CD7FDC2EFE21}"/>
    <cellStyle name="Moneda 39 4 5" xfId="12359" xr:uid="{4E838342-3221-4E27-BBB3-521CDA7B155A}"/>
    <cellStyle name="Moneda 39 5" xfId="2777" xr:uid="{8F45EB4F-599D-425D-8E27-77A00E383994}"/>
    <cellStyle name="Moneda 39 5 2" xfId="11217" xr:uid="{F1BA943E-EF88-46B2-829B-B6363D2EA918}"/>
    <cellStyle name="Moneda 39 6" xfId="5188" xr:uid="{2180A6B8-32C1-4451-9D9F-9439BDECF1EF}"/>
    <cellStyle name="Moneda 39 7" xfId="8483" xr:uid="{8B1EB386-21D0-4690-A107-1407B7253037}"/>
    <cellStyle name="Moneda 39 8" xfId="10869" xr:uid="{64DC849E-9C1F-42D8-BFE2-545034E17517}"/>
    <cellStyle name="Moneda 4" xfId="243" xr:uid="{F8F8D3B9-6F75-4C06-89B6-A0854C2F5B1C}"/>
    <cellStyle name="Moneda 4 2" xfId="345" xr:uid="{FBA73994-E01F-4D39-8870-CD8C2EAE8156}"/>
    <cellStyle name="Moneda 4 2 2" xfId="553" xr:uid="{3FDDEB33-1CC9-4DCB-BB09-DAE396F80AC6}"/>
    <cellStyle name="Moneda 4 2 2 2" xfId="902" xr:uid="{A3317194-73F4-41F2-8539-B6DD05262262}"/>
    <cellStyle name="Moneda 4 2 2 2 2" xfId="1484" xr:uid="{0A4BBFF5-3521-4A0D-80F5-45D0E6099617}"/>
    <cellStyle name="Moneda 4 2 2 2 2 2" xfId="2652" xr:uid="{36C552D9-5F14-4AAB-8863-79A6FF797047}"/>
    <cellStyle name="Moneda 4 2 2 2 2 2 2" xfId="4988" xr:uid="{4C927B8D-41C0-4B9D-B6F7-8141493DA779}"/>
    <cellStyle name="Moneda 4 2 2 2 2 2 3" xfId="7415" xr:uid="{1CE05896-B2FD-4BE0-BDC8-E53E90EA72ED}"/>
    <cellStyle name="Moneda 4 2 2 2 2 2 4" xfId="10694" xr:uid="{2BCDF315-0DC2-4046-B611-730DA469DBC9}"/>
    <cellStyle name="Moneda 4 2 2 2 2 3" xfId="3820" xr:uid="{106BC655-E547-4DEC-802B-5344138DC870}"/>
    <cellStyle name="Moneda 4 2 2 2 2 4" xfId="6247" xr:uid="{0E4B72C2-700E-4A24-A24A-07E3190E604E}"/>
    <cellStyle name="Moneda 4 2 2 2 2 5" xfId="9526" xr:uid="{95B91D0B-EB6E-42C0-89AD-104CF293CDB2}"/>
    <cellStyle name="Moneda 4 2 2 2 3" xfId="2070" xr:uid="{A5FAF3D5-34F1-4361-8E98-560A7C5784A6}"/>
    <cellStyle name="Moneda 4 2 2 2 3 2" xfId="4406" xr:uid="{F7EA3F13-4F6D-462D-AC91-FAADE63E9FE8}"/>
    <cellStyle name="Moneda 4 2 2 2 3 3" xfId="6833" xr:uid="{3C68FD1B-6746-4661-99F0-93BAA4665508}"/>
    <cellStyle name="Moneda 4 2 2 2 3 4" xfId="10112" xr:uid="{33B15168-E0D9-45DD-ADF1-7A9CF313D594}"/>
    <cellStyle name="Moneda 4 2 2 2 4" xfId="3238" xr:uid="{8798B8F5-403D-4D46-8994-2696AB4945F5}"/>
    <cellStyle name="Moneda 4 2 2 2 5" xfId="5665" xr:uid="{8C2D1751-AD69-4811-8D71-A7483F04C532}"/>
    <cellStyle name="Moneda 4 2 2 2 6" xfId="8944" xr:uid="{C67B67FD-D574-45D0-9C77-C25D1FBAB7FF}"/>
    <cellStyle name="Moneda 4 2 2 2 7" xfId="11778" xr:uid="{6600F620-6332-4523-914F-B6F7F3758D28}"/>
    <cellStyle name="Moneda 4 2 2 3" xfId="1197" xr:uid="{8E840BE9-15EC-42C8-8853-822D5AFC0D23}"/>
    <cellStyle name="Moneda 4 2 2 3 2" xfId="2365" xr:uid="{DD680600-4D72-48E1-8965-0B0A77C984E4}"/>
    <cellStyle name="Moneda 4 2 2 3 2 2" xfId="4701" xr:uid="{244AFAA3-E09A-4EA5-A7C8-F10A095B6DE9}"/>
    <cellStyle name="Moneda 4 2 2 3 2 3" xfId="7128" xr:uid="{BD5D1C7A-C9BB-4142-BC16-6BFADC15086B}"/>
    <cellStyle name="Moneda 4 2 2 3 2 4" xfId="10407" xr:uid="{E9F1373E-94A2-4705-A570-5E4C9214C6FC}"/>
    <cellStyle name="Moneda 4 2 2 3 3" xfId="3533" xr:uid="{1E69EF35-BCA1-40B0-B2C3-DB88AA164366}"/>
    <cellStyle name="Moneda 4 2 2 3 4" xfId="5960" xr:uid="{C2E90FFF-B3B1-4531-BDB7-ECCC1D277C2A}"/>
    <cellStyle name="Moneda 4 2 2 3 5" xfId="9239" xr:uid="{40708AC8-4E2F-453B-9D44-0FEF7796413F}"/>
    <cellStyle name="Moneda 4 2 2 3 6" xfId="12164" xr:uid="{659F5359-D31F-40FA-962C-1989BED73D99}"/>
    <cellStyle name="Moneda 4 2 2 4" xfId="1776" xr:uid="{E54A1D06-3CF3-4C85-8A38-91541CFFC677}"/>
    <cellStyle name="Moneda 4 2 2 4 2" xfId="4112" xr:uid="{35EDE7A5-A22A-412B-B0CB-C79D1080E046}"/>
    <cellStyle name="Moneda 4 2 2 4 3" xfId="6539" xr:uid="{4E1442CB-B3D0-4071-99CC-2550FE433B2D}"/>
    <cellStyle name="Moneda 4 2 2 4 4" xfId="9818" xr:uid="{1E98251B-04A2-4E67-A025-AD319B2AAA21}"/>
    <cellStyle name="Moneda 4 2 2 4 5" xfId="12551" xr:uid="{96694AEB-8AC5-433C-A711-D14895C92B53}"/>
    <cellStyle name="Moneda 4 2 2 5" xfId="2944" xr:uid="{DABF8B09-151B-4BE6-B137-C440C028E36D}"/>
    <cellStyle name="Moneda 4 2 2 5 2" xfId="11384" xr:uid="{A35633C1-733B-4628-B567-D037B549F7EE}"/>
    <cellStyle name="Moneda 4 2 2 6" xfId="5361" xr:uid="{9AB054E3-0F0F-4DC6-ADCD-CFF58C453BFB}"/>
    <cellStyle name="Moneda 4 2 2 7" xfId="8650" xr:uid="{DF4D0FB0-15B8-4F14-8783-6BD4213B19F6}"/>
    <cellStyle name="Moneda 4 2 2 8" xfId="11061" xr:uid="{A09AEB19-6285-4029-8716-2C71303FF09A}"/>
    <cellStyle name="Moneda 4 2 3" xfId="719" xr:uid="{40F576F6-49E6-4D57-AF95-729B544505C3}"/>
    <cellStyle name="Moneda 4 2 3 2" xfId="1301" xr:uid="{B9E552FB-8B15-4B70-A7EE-852F0BCCD508}"/>
    <cellStyle name="Moneda 4 2 3 2 2" xfId="2469" xr:uid="{1C0EE7BC-A000-4A14-81A5-49193E310ED7}"/>
    <cellStyle name="Moneda 4 2 3 2 2 2" xfId="4805" xr:uid="{EC4D8294-83B6-4A47-B5EE-55E75247E9F3}"/>
    <cellStyle name="Moneda 4 2 3 2 2 3" xfId="7232" xr:uid="{260C8E77-AAFC-4C52-A0AA-5DD74DC295DE}"/>
    <cellStyle name="Moneda 4 2 3 2 2 4" xfId="10511" xr:uid="{D08472BA-9489-4C8E-AE47-83CF7BB403F4}"/>
    <cellStyle name="Moneda 4 2 3 2 3" xfId="3637" xr:uid="{F5622E21-295D-49FC-BFD4-FA7A872549B3}"/>
    <cellStyle name="Moneda 4 2 3 2 4" xfId="6064" xr:uid="{B3F7E23A-4729-40ED-A694-FCFAEB6CDDA0}"/>
    <cellStyle name="Moneda 4 2 3 2 5" xfId="9343" xr:uid="{D3BB6D0C-B621-49F8-A01A-6342AD200DC4}"/>
    <cellStyle name="Moneda 4 2 3 3" xfId="1887" xr:uid="{61838874-E005-4176-856E-5EDC530AB09A}"/>
    <cellStyle name="Moneda 4 2 3 3 2" xfId="4223" xr:uid="{D648038F-6B01-4FDF-B0BE-8EECCFFD2D42}"/>
    <cellStyle name="Moneda 4 2 3 3 3" xfId="6650" xr:uid="{CC54CC1D-1096-4C61-87E2-8D8A5D1F78ED}"/>
    <cellStyle name="Moneda 4 2 3 3 4" xfId="9929" xr:uid="{CC42B5A5-3090-491F-81CC-9499047CF861}"/>
    <cellStyle name="Moneda 4 2 3 4" xfId="3055" xr:uid="{56D31387-8382-4574-9620-3598BA1A6709}"/>
    <cellStyle name="Moneda 4 2 3 5" xfId="5482" xr:uid="{3019705F-9A97-40C7-AC43-A8CA07230823}"/>
    <cellStyle name="Moneda 4 2 3 6" xfId="8761" xr:uid="{B0F161BF-B375-41F6-92BC-1CCDD5C2F95A}"/>
    <cellStyle name="Moneda 4 2 3 7" xfId="11570" xr:uid="{2AA1A619-B807-4031-97FC-0C9B37523A8F}"/>
    <cellStyle name="Moneda 4 2 4" xfId="1014" xr:uid="{F06B008C-9DAD-438A-A3B7-99C28DAF1631}"/>
    <cellStyle name="Moneda 4 2 4 2" xfId="2182" xr:uid="{5B5080E1-93DA-40E9-987A-0DE537DA8E4A}"/>
    <cellStyle name="Moneda 4 2 4 2 2" xfId="4518" xr:uid="{43CE433E-6C1B-4332-B1DF-3B0623BE89BF}"/>
    <cellStyle name="Moneda 4 2 4 2 3" xfId="6945" xr:uid="{4CDC2B30-3CCA-4619-BE34-033A051F0CC9}"/>
    <cellStyle name="Moneda 4 2 4 2 4" xfId="10224" xr:uid="{C8AF9F76-FD64-4EA3-A1ED-8D5F653CEEAF}"/>
    <cellStyle name="Moneda 4 2 4 3" xfId="3350" xr:uid="{90FFDE70-8217-484E-AA02-5A131FBD72E0}"/>
    <cellStyle name="Moneda 4 2 4 4" xfId="5777" xr:uid="{A81C12C4-6FB8-460C-AE7D-A3FC13621063}"/>
    <cellStyle name="Moneda 4 2 4 5" xfId="9056" xr:uid="{06DD1765-1BE5-4178-92E4-A67C7CAEB452}"/>
    <cellStyle name="Moneda 4 2 4 6" xfId="11956" xr:uid="{C98D553A-E593-44A4-94A4-52E47880AD34}"/>
    <cellStyle name="Moneda 4 2 5" xfId="1593" xr:uid="{00317BDB-0567-4910-8BBD-81D58412988B}"/>
    <cellStyle name="Moneda 4 2 5 2" xfId="3929" xr:uid="{580D061D-685D-45C7-81F2-2067DDA4CB38}"/>
    <cellStyle name="Moneda 4 2 5 3" xfId="6356" xr:uid="{BB31A167-4DBA-4A2E-A103-B7A136E31854}"/>
    <cellStyle name="Moneda 4 2 5 4" xfId="9635" xr:uid="{A9F6FB2B-DAD0-460D-9B4A-2B2A2C671BFB}"/>
    <cellStyle name="Moneda 4 2 5 5" xfId="12343" xr:uid="{60D7152D-4797-40B9-ACA9-FE6A51CFF87B}"/>
    <cellStyle name="Moneda 4 2 6" xfId="2761" xr:uid="{241455A5-974E-4535-BBE2-1E133B6656ED}"/>
    <cellStyle name="Moneda 4 2 6 2" xfId="11201" xr:uid="{523E96E5-EA97-47AF-9867-E8BB7917615F}"/>
    <cellStyle name="Moneda 4 2 7" xfId="5172" xr:uid="{6DA99DC1-A55E-4576-A9F8-978664D7FE90}"/>
    <cellStyle name="Moneda 4 2 8" xfId="8467" xr:uid="{DDA55746-5ACC-4465-B018-20353817EC9A}"/>
    <cellStyle name="Moneda 4 2 9" xfId="10853" xr:uid="{010ADBD9-8A17-4DDF-8FD1-5C00FB8DD009}"/>
    <cellStyle name="Moneda 4 3" xfId="314" xr:uid="{CF778E4B-9ADC-489B-9ABF-17E3E8F36784}"/>
    <cellStyle name="Moneda 4 3 2" xfId="688" xr:uid="{DBD4067E-C98F-42CE-86A0-1739135F7D37}"/>
    <cellStyle name="Moneda 4 3 2 2" xfId="1270" xr:uid="{AF0966A5-7D50-4094-82CE-F59D4FB49F5D}"/>
    <cellStyle name="Moneda 4 3 2 2 2" xfId="2438" xr:uid="{CCFA8ECE-F9F7-4608-B67C-CD71026291AA}"/>
    <cellStyle name="Moneda 4 3 2 2 2 2" xfId="4774" xr:uid="{9021D9D0-2E22-4C78-9BE7-4AC8C453723B}"/>
    <cellStyle name="Moneda 4 3 2 2 2 3" xfId="7201" xr:uid="{EDD6088E-6E0B-41BF-8E2E-D09A34D1355E}"/>
    <cellStyle name="Moneda 4 3 2 2 2 4" xfId="10480" xr:uid="{53A7B608-20A8-4444-95FD-8085D4746305}"/>
    <cellStyle name="Moneda 4 3 2 2 3" xfId="3606" xr:uid="{BCB726EA-39C4-4C3F-B587-608FF52F902F}"/>
    <cellStyle name="Moneda 4 3 2 2 4" xfId="6033" xr:uid="{F77037A6-F398-497A-8DEF-0F455F63DCDF}"/>
    <cellStyle name="Moneda 4 3 2 2 5" xfId="9312" xr:uid="{36BC7A13-B21E-4936-9893-6996F0630318}"/>
    <cellStyle name="Moneda 4 3 2 3" xfId="1856" xr:uid="{590CE469-0728-49AF-9E97-C4D401D415DC}"/>
    <cellStyle name="Moneda 4 3 2 3 2" xfId="4192" xr:uid="{E66BD328-4F80-491D-901D-682C351880BB}"/>
    <cellStyle name="Moneda 4 3 2 3 3" xfId="6619" xr:uid="{8DFA8E4E-EF2E-488A-BAD1-652213EF81E3}"/>
    <cellStyle name="Moneda 4 3 2 3 4" xfId="9898" xr:uid="{A744B1A5-AD67-469A-9DDC-50123192A7CB}"/>
    <cellStyle name="Moneda 4 3 2 4" xfId="3024" xr:uid="{5767D923-FBB6-4CA9-AB4A-221F615D8B60}"/>
    <cellStyle name="Moneda 4 3 2 5" xfId="5451" xr:uid="{CFE2A1D8-66B5-45EC-A176-2CE97D727CC1}"/>
    <cellStyle name="Moneda 4 3 2 6" xfId="8730" xr:uid="{122D84A8-E4E0-4338-88C8-33B645B9C4E3}"/>
    <cellStyle name="Moneda 4 3 2 7" xfId="11539" xr:uid="{DA8FDB1C-97A9-4952-9907-E1DF972835D6}"/>
    <cellStyle name="Moneda 4 3 3" xfId="983" xr:uid="{1824A7AE-534A-49A3-81B1-DDE861E59CB2}"/>
    <cellStyle name="Moneda 4 3 3 2" xfId="2151" xr:uid="{0E311DEC-5314-463C-AFC6-D70D253A03C5}"/>
    <cellStyle name="Moneda 4 3 3 2 2" xfId="4487" xr:uid="{372B2A25-9E94-4CA5-BC31-B18B0B5AD6D9}"/>
    <cellStyle name="Moneda 4 3 3 2 3" xfId="6914" xr:uid="{92FD8AB8-1FB3-4318-A72B-63422A988673}"/>
    <cellStyle name="Moneda 4 3 3 2 4" xfId="10193" xr:uid="{CA83645E-947B-4D1A-9767-54C04A808701}"/>
    <cellStyle name="Moneda 4 3 3 3" xfId="3319" xr:uid="{30113AA4-4BDA-4225-9182-418CAD509633}"/>
    <cellStyle name="Moneda 4 3 3 4" xfId="5746" xr:uid="{C56FA85D-04EC-44B5-AF7A-DF76745A3D9E}"/>
    <cellStyle name="Moneda 4 3 3 5" xfId="9025" xr:uid="{29BC5D60-D634-470E-8CB8-FA9D2B07FBA6}"/>
    <cellStyle name="Moneda 4 3 3 6" xfId="11925" xr:uid="{B177DFC1-803F-4174-9FC2-1B561FE5F812}"/>
    <cellStyle name="Moneda 4 3 4" xfId="1562" xr:uid="{D921D059-B7D0-4593-9370-400C07FFC9E1}"/>
    <cellStyle name="Moneda 4 3 4 2" xfId="3898" xr:uid="{30184AEC-BCE7-4ECF-B64E-CBA4B8801276}"/>
    <cellStyle name="Moneda 4 3 4 3" xfId="6325" xr:uid="{FD5F2B9E-E1DD-41EC-B7D6-D78EFA12F169}"/>
    <cellStyle name="Moneda 4 3 4 4" xfId="9604" xr:uid="{D7D95821-6F22-4294-9125-90E8A5850F6E}"/>
    <cellStyle name="Moneda 4 3 4 5" xfId="12312" xr:uid="{8707E2FE-79E8-4933-9575-D17A1AD534E4}"/>
    <cellStyle name="Moneda 4 3 5" xfId="2730" xr:uid="{0C684E69-182A-4B5A-AC7C-14B93D775C88}"/>
    <cellStyle name="Moneda 4 3 5 2" xfId="11170" xr:uid="{7260B362-35BF-4A73-8CB6-D363A8AABBB8}"/>
    <cellStyle name="Moneda 4 3 6" xfId="5141" xr:uid="{B8703CDF-8E87-4D7B-9607-731C1F049485}"/>
    <cellStyle name="Moneda 4 3 7" xfId="8436" xr:uid="{5C6DBC1E-FC71-4D07-A75A-964BD842EE70}"/>
    <cellStyle name="Moneda 4 3 8" xfId="10822" xr:uid="{5E2BC0CB-3A1C-4D14-B3A2-1BBE010C70E3}"/>
    <cellStyle name="Moneda 4 4" xfId="522" xr:uid="{4CE1B0C2-03D9-4FBD-96AD-53E32F2AF828}"/>
    <cellStyle name="Moneda 4 4 2" xfId="871" xr:uid="{09AC4643-4915-4AC8-98B1-0BF48A86F973}"/>
    <cellStyle name="Moneda 4 4 2 2" xfId="1453" xr:uid="{F6EFA5DA-4581-4BC2-A556-281242145354}"/>
    <cellStyle name="Moneda 4 4 2 2 2" xfId="2621" xr:uid="{DF831C13-7F8F-47F2-A307-BF4347203E20}"/>
    <cellStyle name="Moneda 4 4 2 2 2 2" xfId="4957" xr:uid="{D24689A0-4ABC-4905-8EA7-9BC318C06B23}"/>
    <cellStyle name="Moneda 4 4 2 2 2 3" xfId="7384" xr:uid="{ED298097-C91A-45D7-AE6E-74D36EB4E681}"/>
    <cellStyle name="Moneda 4 4 2 2 2 4" xfId="10663" xr:uid="{8DAD5A4A-D3F7-40A8-AE18-89DB86A33A1A}"/>
    <cellStyle name="Moneda 4 4 2 2 3" xfId="3789" xr:uid="{16A8188A-1CE3-425D-9A27-D30841C69080}"/>
    <cellStyle name="Moneda 4 4 2 2 4" xfId="6216" xr:uid="{4C32F8AD-B45D-4687-9B80-6DB918089CBC}"/>
    <cellStyle name="Moneda 4 4 2 2 5" xfId="9495" xr:uid="{2F59F250-C736-4531-B2D8-3CA4CF61C2AD}"/>
    <cellStyle name="Moneda 4 4 2 3" xfId="2039" xr:uid="{39624F9F-C555-46E0-9C38-9CE79C98DD6C}"/>
    <cellStyle name="Moneda 4 4 2 3 2" xfId="4375" xr:uid="{B8DE9F65-EE29-4F7D-9D7B-3E284CA27F76}"/>
    <cellStyle name="Moneda 4 4 2 3 3" xfId="6802" xr:uid="{E2EEA52A-C735-44A3-9725-16F762809718}"/>
    <cellStyle name="Moneda 4 4 2 3 4" xfId="10081" xr:uid="{4299D521-F833-47CE-8C32-F840D1AF51DA}"/>
    <cellStyle name="Moneda 4 4 2 4" xfId="3207" xr:uid="{F17B2B9B-DEF5-4E1A-844E-830D71F93678}"/>
    <cellStyle name="Moneda 4 4 2 5" xfId="5634" xr:uid="{0D64623F-4EAE-4F75-9245-CFF539035B14}"/>
    <cellStyle name="Moneda 4 4 2 6" xfId="8913" xr:uid="{EF8367E1-13F5-48BD-A154-B11EF480AD8A}"/>
    <cellStyle name="Moneda 4 4 2 7" xfId="11747" xr:uid="{5919B69C-05A1-4D50-A62C-AC5658BBAE0E}"/>
    <cellStyle name="Moneda 4 4 3" xfId="1166" xr:uid="{525622B4-937C-41A2-BB1F-2E5C62CADA87}"/>
    <cellStyle name="Moneda 4 4 3 2" xfId="2334" xr:uid="{393B37B0-3927-4FE3-B863-915DC7036190}"/>
    <cellStyle name="Moneda 4 4 3 2 2" xfId="4670" xr:uid="{31F0DB0E-F2B6-42BA-956B-083F3131852F}"/>
    <cellStyle name="Moneda 4 4 3 2 3" xfId="7097" xr:uid="{52F703CE-99D8-47E2-81F9-C7F8D5CBD919}"/>
    <cellStyle name="Moneda 4 4 3 2 4" xfId="10376" xr:uid="{851066DB-9705-44C6-8E62-A3815C0F32FB}"/>
    <cellStyle name="Moneda 4 4 3 3" xfId="3502" xr:uid="{D7E985D8-A470-4741-A646-645F705DCA4F}"/>
    <cellStyle name="Moneda 4 4 3 4" xfId="5929" xr:uid="{215E7BF4-96DE-436E-9205-573DEBFA6E62}"/>
    <cellStyle name="Moneda 4 4 3 5" xfId="9208" xr:uid="{280830ED-8685-400B-B4B3-18A69AFA7425}"/>
    <cellStyle name="Moneda 4 4 3 6" xfId="12133" xr:uid="{D7D11A58-832B-46B6-A08B-519A7105E801}"/>
    <cellStyle name="Moneda 4 4 4" xfId="1745" xr:uid="{09B17E9E-2797-45A4-8B8C-F3A5A810B2A8}"/>
    <cellStyle name="Moneda 4 4 4 2" xfId="4081" xr:uid="{8308D151-4774-45C8-85D0-F65315DD3B85}"/>
    <cellStyle name="Moneda 4 4 4 3" xfId="6508" xr:uid="{B536AA8B-7251-4B9E-ADFC-6FBDE494FF2E}"/>
    <cellStyle name="Moneda 4 4 4 4" xfId="9787" xr:uid="{3707D7BA-7CBF-409C-A30A-636486BBAA9C}"/>
    <cellStyle name="Moneda 4 4 4 5" xfId="12520" xr:uid="{FEFBE51B-E76B-451A-B2B0-9E81704D21C2}"/>
    <cellStyle name="Moneda 4 4 5" xfId="2913" xr:uid="{23AD961C-4E5C-4A26-95F2-F65F24234201}"/>
    <cellStyle name="Moneda 4 4 5 2" xfId="11353" xr:uid="{93EAB90A-7521-4BD4-A148-A6695571AF5C}"/>
    <cellStyle name="Moneda 4 4 6" xfId="5330" xr:uid="{45E0205A-F997-4A2D-9EC6-3DE1129FB7F4}"/>
    <cellStyle name="Moneda 4 4 7" xfId="8619" xr:uid="{5BA5F6CC-380F-4DCE-B104-15E65AC13ECF}"/>
    <cellStyle name="Moneda 4 4 8" xfId="11030" xr:uid="{70A04E43-D678-4314-B4D2-204B89996EE5}"/>
    <cellStyle name="Moneda 4 5" xfId="624" xr:uid="{1935B3B3-D2B2-4A6F-B003-74E48B4109A9}"/>
    <cellStyle name="Moneda 4 5 2" xfId="942" xr:uid="{01961F7D-1C6C-4F2F-9A94-F42CC6881B8F}"/>
    <cellStyle name="Moneda 4 5 2 2" xfId="1522" xr:uid="{3D4194CC-333C-4616-8AF7-196336F78E85}"/>
    <cellStyle name="Moneda 4 5 2 2 2" xfId="2690" xr:uid="{56BBD206-0B3F-4676-B0CC-9ECC1D76F61C}"/>
    <cellStyle name="Moneda 4 5 2 2 2 2" xfId="5026" xr:uid="{5DDE80F6-592C-47FF-83BC-09593E691DE2}"/>
    <cellStyle name="Moneda 4 5 2 2 2 3" xfId="7453" xr:uid="{638ED077-5C6E-491C-993B-7EDBC6B37499}"/>
    <cellStyle name="Moneda 4 5 2 2 2 4" xfId="10732" xr:uid="{9486D3DB-9B3A-4473-B1B5-2713B1508757}"/>
    <cellStyle name="Moneda 4 5 2 2 3" xfId="3858" xr:uid="{15EDF3EA-EED9-487C-846E-40DB16D7CFBB}"/>
    <cellStyle name="Moneda 4 5 2 2 4" xfId="6285" xr:uid="{1B5731BF-0F0F-4FAE-9604-A1A20A90CFB6}"/>
    <cellStyle name="Moneda 4 5 2 2 5" xfId="9564" xr:uid="{0DAD20DE-47F6-4A2F-9709-67F7BC25471A}"/>
    <cellStyle name="Moneda 4 5 2 3" xfId="2110" xr:uid="{E6886739-8FA3-4F01-B0D0-19439F9BFF5D}"/>
    <cellStyle name="Moneda 4 5 2 3 2" xfId="4446" xr:uid="{77A16C31-C9E6-4EE2-BE11-AB2BB4AD1B64}"/>
    <cellStyle name="Moneda 4 5 2 3 3" xfId="6873" xr:uid="{C69CCCE6-4FC7-4F7A-A065-BE76110C7E00}"/>
    <cellStyle name="Moneda 4 5 2 3 4" xfId="10152" xr:uid="{1BB6C3B5-24C3-45EF-96C1-665C5286436D}"/>
    <cellStyle name="Moneda 4 5 2 4" xfId="3278" xr:uid="{658468D1-B0AF-4E17-89FF-765CE66CE390}"/>
    <cellStyle name="Moneda 4 5 2 5" xfId="5705" xr:uid="{360B2AA1-6162-4499-A409-B1B7560440F5}"/>
    <cellStyle name="Moneda 4 5 2 6" xfId="8984" xr:uid="{C188AF97-9204-41F7-A4B4-A8C4BCAA4D6A}"/>
    <cellStyle name="Moneda 4 5 2 7" xfId="11845" xr:uid="{28199C99-6BA5-4D8B-9833-EA365380F7BE}"/>
    <cellStyle name="Moneda 4 5 3" xfId="1235" xr:uid="{8C579E38-38F2-42E9-B8A8-E9D8EB8285B5}"/>
    <cellStyle name="Moneda 4 5 3 2" xfId="2403" xr:uid="{2D245B93-4939-414F-94CA-53B6042A1E3C}"/>
    <cellStyle name="Moneda 4 5 3 2 2" xfId="4739" xr:uid="{F3FE6909-3863-44EA-930E-246D65E5BCD6}"/>
    <cellStyle name="Moneda 4 5 3 2 3" xfId="7166" xr:uid="{9A44CA67-7777-4B86-A929-21DF42914493}"/>
    <cellStyle name="Moneda 4 5 3 2 4" xfId="10445" xr:uid="{CBA98B36-FE8C-46E8-9AF4-38CBA52E8B25}"/>
    <cellStyle name="Moneda 4 5 3 3" xfId="3571" xr:uid="{A7FB3538-F216-4E7A-837E-7272F90A2E4A}"/>
    <cellStyle name="Moneda 4 5 3 4" xfId="5998" xr:uid="{01E707F4-169A-443F-9D73-811AF7DE8316}"/>
    <cellStyle name="Moneda 4 5 3 5" xfId="9277" xr:uid="{BF1BE7A5-00F5-4ADD-9E9F-87A3386A8428}"/>
    <cellStyle name="Moneda 4 5 3 6" xfId="12231" xr:uid="{6E0BD850-0B67-4A14-80FD-9D2925BE1AC1}"/>
    <cellStyle name="Moneda 4 5 4" xfId="1814" xr:uid="{9C12C551-C352-4726-9B9E-586F9067F480}"/>
    <cellStyle name="Moneda 4 5 4 2" xfId="4150" xr:uid="{6A08815A-7892-495B-AB13-4BFA88A5E200}"/>
    <cellStyle name="Moneda 4 5 4 3" xfId="6577" xr:uid="{1BB91D77-DCAC-49E3-AA53-29E96E199065}"/>
    <cellStyle name="Moneda 4 5 4 4" xfId="9856" xr:uid="{AC993EEC-EBC3-43D7-850C-7450330D988F}"/>
    <cellStyle name="Moneda 4 5 4 5" xfId="12618" xr:uid="{BDA04B34-99E2-41BE-BE8E-63AE932660D6}"/>
    <cellStyle name="Moneda 4 5 5" xfId="2982" xr:uid="{45A667E4-FEE1-4F06-B0DB-A246DE785F0E}"/>
    <cellStyle name="Moneda 4 5 5 2" xfId="11422" xr:uid="{5F42F397-9FB9-4DAC-A589-A7178F494C22}"/>
    <cellStyle name="Moneda 4 5 6" xfId="5405" xr:uid="{772B0D08-7B51-4342-A073-CF8F1F3EB998}"/>
    <cellStyle name="Moneda 4 5 7" xfId="8688" xr:uid="{8FB520AC-3AC8-4049-82E7-0B4C28789D77}"/>
    <cellStyle name="Moneda 4 5 8" xfId="11128" xr:uid="{119C73DE-8C88-4D10-8153-6F21C9D308B4}"/>
    <cellStyle name="Moneda 40" xfId="363" xr:uid="{1409360A-26C1-4079-9EF2-456450F477E3}"/>
    <cellStyle name="Moneda 40 2" xfId="737" xr:uid="{7F80FDF2-20D5-4269-9128-1C1340D4AAF8}"/>
    <cellStyle name="Moneda 40 2 2" xfId="1319" xr:uid="{6BDE3524-E7DF-4A40-B7E1-E62A6691CD5A}"/>
    <cellStyle name="Moneda 40 2 2 2" xfId="2487" xr:uid="{C78D61F9-2380-4F0D-B357-75E6972AACE9}"/>
    <cellStyle name="Moneda 40 2 2 2 2" xfId="4823" xr:uid="{0BAF0F44-F03E-47D5-BDD8-1CC3E3A26373}"/>
    <cellStyle name="Moneda 40 2 2 2 3" xfId="7250" xr:uid="{3337C503-2B98-4E1D-BFD3-185A57D7737A}"/>
    <cellStyle name="Moneda 40 2 2 2 4" xfId="10529" xr:uid="{4C20760A-8EA9-4980-8EEC-A872B8A3CFBE}"/>
    <cellStyle name="Moneda 40 2 2 3" xfId="3655" xr:uid="{0BE292BD-DD92-4D40-8E6C-34680E121BF8}"/>
    <cellStyle name="Moneda 40 2 2 4" xfId="6082" xr:uid="{9EA2AAA2-7A69-41DE-B772-FA6D2CEE71AB}"/>
    <cellStyle name="Moneda 40 2 2 5" xfId="9361" xr:uid="{0BA90C3B-3FE1-419E-854E-001F6371639B}"/>
    <cellStyle name="Moneda 40 2 3" xfId="1905" xr:uid="{029FED37-30E0-4DC7-AC9F-C2C98616C493}"/>
    <cellStyle name="Moneda 40 2 3 2" xfId="4241" xr:uid="{858C87AF-D42C-4FAD-B152-6DFC54AB4C99}"/>
    <cellStyle name="Moneda 40 2 3 3" xfId="6668" xr:uid="{C1EBDA7F-40E0-42C3-BF73-DB70D09800F2}"/>
    <cellStyle name="Moneda 40 2 3 4" xfId="9947" xr:uid="{805CA5E7-16E8-4C1E-8F54-DD44709A0969}"/>
    <cellStyle name="Moneda 40 2 4" xfId="3073" xr:uid="{92546B8B-429F-4CCC-B067-EFFB9826E158}"/>
    <cellStyle name="Moneda 40 2 5" xfId="5500" xr:uid="{F2CA1F26-FDDC-4DB7-9880-F4FC50A8A6B5}"/>
    <cellStyle name="Moneda 40 2 6" xfId="8779" xr:uid="{66C84661-7028-4B2C-93EB-1E5D3B9F889A}"/>
    <cellStyle name="Moneda 40 2 7" xfId="11588" xr:uid="{B24A5C50-99C6-433D-A27A-2354EA90D875}"/>
    <cellStyle name="Moneda 40 3" xfId="1032" xr:uid="{A54B3FE0-45FF-40F2-A0BC-9011BF6FDF3F}"/>
    <cellStyle name="Moneda 40 3 2" xfId="2200" xr:uid="{50CE29B1-2F0D-4A35-B445-4A31E8C2A4B4}"/>
    <cellStyle name="Moneda 40 3 2 2" xfId="4536" xr:uid="{7F14E520-F1E3-40FF-AECD-4C3CFDD8AB12}"/>
    <cellStyle name="Moneda 40 3 2 3" xfId="6963" xr:uid="{9675CFBD-D4D5-4E62-BC65-136587F485C4}"/>
    <cellStyle name="Moneda 40 3 2 4" xfId="10242" xr:uid="{44238C66-0B63-4248-A02A-C03F7CEC9052}"/>
    <cellStyle name="Moneda 40 3 3" xfId="3368" xr:uid="{1F60D314-8438-453E-91DE-D371234DAC26}"/>
    <cellStyle name="Moneda 40 3 4" xfId="5795" xr:uid="{131E8D1A-30F1-4350-97A8-61BD2E339586}"/>
    <cellStyle name="Moneda 40 3 5" xfId="9074" xr:uid="{7B1A062E-7718-4959-93AD-52DDB19A9D5A}"/>
    <cellStyle name="Moneda 40 3 6" xfId="11974" xr:uid="{4CEF9C57-57B0-4330-87B4-12E4D651627D}"/>
    <cellStyle name="Moneda 40 4" xfId="1611" xr:uid="{96C9C52F-2EAC-4B2B-A86E-1273DF2A0D89}"/>
    <cellStyle name="Moneda 40 4 2" xfId="3947" xr:uid="{0684DE8E-598D-4B6C-B835-893E93B18B1F}"/>
    <cellStyle name="Moneda 40 4 3" xfId="6374" xr:uid="{639C7E89-424A-4E55-9278-FA015EDF0932}"/>
    <cellStyle name="Moneda 40 4 4" xfId="9653" xr:uid="{E3248182-1D9D-4B85-8B9E-AE1F0A835FE1}"/>
    <cellStyle name="Moneda 40 4 5" xfId="12361" xr:uid="{83E786E2-805B-45A9-A449-EBCD030899E4}"/>
    <cellStyle name="Moneda 40 5" xfId="2779" xr:uid="{3DBCEEE9-851D-4FEE-AA43-D7EB46EABE19}"/>
    <cellStyle name="Moneda 40 5 2" xfId="11219" xr:uid="{5CC1AD4E-BC90-4F56-ABD4-4101A947864F}"/>
    <cellStyle name="Moneda 40 6" xfId="5190" xr:uid="{529D1A36-FBEF-44E8-B202-E1007DE75852}"/>
    <cellStyle name="Moneda 40 7" xfId="8485" xr:uid="{B1169044-6B35-4860-86D7-67368B33EF94}"/>
    <cellStyle name="Moneda 40 8" xfId="10871" xr:uid="{7A541A26-ADDF-4037-8A9C-07B5246000F8}"/>
    <cellStyle name="Moneda 41" xfId="377" xr:uid="{15244500-C4BD-44CB-9895-096B5F63E9C1}"/>
    <cellStyle name="Moneda 41 2" xfId="751" xr:uid="{84C89713-2097-427E-9829-799171E27989}"/>
    <cellStyle name="Moneda 41 2 2" xfId="1333" xr:uid="{28B0CB12-D1B2-4077-B982-921EDBD08B97}"/>
    <cellStyle name="Moneda 41 2 2 2" xfId="2501" xr:uid="{CE8D99AA-E208-490E-9DF0-973EE7CCD769}"/>
    <cellStyle name="Moneda 41 2 2 2 2" xfId="4837" xr:uid="{E749EEF4-A34B-43A8-887C-F6FC9E935EDB}"/>
    <cellStyle name="Moneda 41 2 2 2 3" xfId="7264" xr:uid="{F105B9FE-27F4-40D9-96A6-A18BD1FA531E}"/>
    <cellStyle name="Moneda 41 2 2 2 4" xfId="10543" xr:uid="{0508B723-199B-424B-A8DD-6BCADDA2FE95}"/>
    <cellStyle name="Moneda 41 2 2 3" xfId="3669" xr:uid="{495E865A-3854-4220-BC14-543663FC5C20}"/>
    <cellStyle name="Moneda 41 2 2 4" xfId="6096" xr:uid="{A075F9B7-EC76-466B-9A45-A062C30708A7}"/>
    <cellStyle name="Moneda 41 2 2 5" xfId="9375" xr:uid="{9A00E733-E5B2-4CA2-8F91-BAB217B3654C}"/>
    <cellStyle name="Moneda 41 2 3" xfId="1919" xr:uid="{0ADBCAA7-56DF-4B0F-82AB-85D9634BDED7}"/>
    <cellStyle name="Moneda 41 2 3 2" xfId="4255" xr:uid="{AD8B980C-E48C-42A1-9D26-467C61DC6B1B}"/>
    <cellStyle name="Moneda 41 2 3 3" xfId="6682" xr:uid="{DE367CC4-38CD-4606-B6A4-9667A18489A9}"/>
    <cellStyle name="Moneda 41 2 3 4" xfId="9961" xr:uid="{576959A2-E6B9-4DC6-83E0-0B57CD8EA294}"/>
    <cellStyle name="Moneda 41 2 4" xfId="3087" xr:uid="{685BC7A3-9F5A-48A3-B766-0016E6D6308C}"/>
    <cellStyle name="Moneda 41 2 5" xfId="5514" xr:uid="{11500BEB-49AE-48C8-8E99-E71271D3C6A3}"/>
    <cellStyle name="Moneda 41 2 6" xfId="8793" xr:uid="{1212CA84-EEC7-40F3-8A4B-26CA9D1F7B97}"/>
    <cellStyle name="Moneda 41 2 7" xfId="11602" xr:uid="{C6C42EA4-286C-4330-81F7-0B3EEC723DE0}"/>
    <cellStyle name="Moneda 41 3" xfId="1046" xr:uid="{96CD6AA0-3FFD-4B4D-860B-D1F52C409197}"/>
    <cellStyle name="Moneda 41 3 2" xfId="2214" xr:uid="{BD178EE1-D76B-4F18-AA2A-049677945158}"/>
    <cellStyle name="Moneda 41 3 2 2" xfId="4550" xr:uid="{55C3A8EC-94D8-41D4-A3B5-FA9D05A2364C}"/>
    <cellStyle name="Moneda 41 3 2 3" xfId="6977" xr:uid="{F4025549-DCA6-4B7D-B6F3-D5C7E7A249EF}"/>
    <cellStyle name="Moneda 41 3 2 4" xfId="10256" xr:uid="{42E1B6BB-A321-48A4-BAA6-ABCE390B0B68}"/>
    <cellStyle name="Moneda 41 3 3" xfId="3382" xr:uid="{91A4E7E2-99BA-4204-90E8-879E758BC858}"/>
    <cellStyle name="Moneda 41 3 4" xfId="5809" xr:uid="{01D0FD03-BC01-4D7E-8AC1-13A09E7F3D43}"/>
    <cellStyle name="Moneda 41 3 5" xfId="9088" xr:uid="{FBF26EA1-D27A-4F19-B730-E903B9687B06}"/>
    <cellStyle name="Moneda 41 3 6" xfId="11988" xr:uid="{FE96E19A-6BB5-4D1D-98BE-777D0236222E}"/>
    <cellStyle name="Moneda 41 4" xfId="1625" xr:uid="{E09E3634-86DC-451F-AA5E-3190A02BDD05}"/>
    <cellStyle name="Moneda 41 4 2" xfId="3961" xr:uid="{96F3BFEE-5471-47A5-A8A9-6AF1A7FB86CB}"/>
    <cellStyle name="Moneda 41 4 3" xfId="6388" xr:uid="{6CF4E66A-2F22-46F3-8E6B-1C46281DE528}"/>
    <cellStyle name="Moneda 41 4 4" xfId="9667" xr:uid="{C89EDFD9-85E7-4A44-8DC0-55F0E5FC11D1}"/>
    <cellStyle name="Moneda 41 4 5" xfId="12375" xr:uid="{604A1F2D-AEE5-4E89-A31E-5E21D88AE91D}"/>
    <cellStyle name="Moneda 41 5" xfId="2793" xr:uid="{5271B130-FA02-48CA-B914-85272C39387B}"/>
    <cellStyle name="Moneda 41 5 2" xfId="11233" xr:uid="{8477DABC-7E4E-4EF7-BA1E-597166BFAA23}"/>
    <cellStyle name="Moneda 41 6" xfId="5204" xr:uid="{050DC932-26BD-4A92-93A3-A423E64265E6}"/>
    <cellStyle name="Moneda 41 7" xfId="8499" xr:uid="{A256531B-9D57-4950-92A8-279E89D82E35}"/>
    <cellStyle name="Moneda 41 8" xfId="10885" xr:uid="{880BD5C6-7A8D-44E3-B402-7DC6882D99B5}"/>
    <cellStyle name="Moneda 42" xfId="404" xr:uid="{8F08409E-8926-4959-B918-5C0E52388A51}"/>
    <cellStyle name="Moneda 42 2" xfId="778" xr:uid="{3086A2A4-4340-49CB-93AD-25B90F92317E}"/>
    <cellStyle name="Moneda 42 2 2" xfId="1360" xr:uid="{FBA27925-7868-4C46-B206-4D3ADCA5BE31}"/>
    <cellStyle name="Moneda 42 2 2 2" xfId="2528" xr:uid="{4660DFE4-D859-40C5-8848-8DB49FC3EBAD}"/>
    <cellStyle name="Moneda 42 2 2 2 2" xfId="4864" xr:uid="{A1645313-B495-4792-9E01-E906582748B2}"/>
    <cellStyle name="Moneda 42 2 2 2 3" xfId="7291" xr:uid="{9B28E975-F7F2-40F1-96D7-C78F66B2BF3F}"/>
    <cellStyle name="Moneda 42 2 2 2 4" xfId="10570" xr:uid="{DC95043C-A217-44DF-BE94-392836A87E46}"/>
    <cellStyle name="Moneda 42 2 2 3" xfId="3696" xr:uid="{F341B6B4-69C6-4CF8-BC0B-09B8F6169D57}"/>
    <cellStyle name="Moneda 42 2 2 4" xfId="6123" xr:uid="{B195683F-2939-4320-8313-BF3D1B0B37ED}"/>
    <cellStyle name="Moneda 42 2 2 5" xfId="9402" xr:uid="{95F04BB0-FD46-410C-80A2-1A47A657601F}"/>
    <cellStyle name="Moneda 42 2 3" xfId="1946" xr:uid="{E3885D28-117B-458F-BC98-7B0845E6538F}"/>
    <cellStyle name="Moneda 42 2 3 2" xfId="4282" xr:uid="{FA0ED336-340E-438C-A8A2-9B175B797EB1}"/>
    <cellStyle name="Moneda 42 2 3 3" xfId="6709" xr:uid="{59F856EC-464D-4FB8-A66B-33C87BDAC8FC}"/>
    <cellStyle name="Moneda 42 2 3 4" xfId="9988" xr:uid="{C6BFFC94-D264-409F-9E4B-D508DB446F62}"/>
    <cellStyle name="Moneda 42 2 4" xfId="3114" xr:uid="{E6274623-4578-44F7-B693-80DB5C06B012}"/>
    <cellStyle name="Moneda 42 2 5" xfId="5541" xr:uid="{17A90846-2963-4A77-AEFC-18154D751915}"/>
    <cellStyle name="Moneda 42 2 6" xfId="8820" xr:uid="{77D36B48-BD66-4592-929B-3707C54896F7}"/>
    <cellStyle name="Moneda 42 2 7" xfId="11629" xr:uid="{C1C08ABE-7D63-4348-B513-EF1669C1AEFB}"/>
    <cellStyle name="Moneda 42 3" xfId="1073" xr:uid="{FBDE081B-F560-41CF-B366-FE40A2AB30D9}"/>
    <cellStyle name="Moneda 42 3 2" xfId="2241" xr:uid="{B7119BBB-6098-4490-82E7-8E10C305CC81}"/>
    <cellStyle name="Moneda 42 3 2 2" xfId="4577" xr:uid="{14451830-1894-48C9-A7BB-3DFB09189ED4}"/>
    <cellStyle name="Moneda 42 3 2 3" xfId="7004" xr:uid="{4C024639-1BCA-4F6D-A302-5ED61F600D0E}"/>
    <cellStyle name="Moneda 42 3 2 4" xfId="10283" xr:uid="{9059AAF4-1ACD-403D-9FA0-64E6637F28A1}"/>
    <cellStyle name="Moneda 42 3 3" xfId="3409" xr:uid="{ABA62153-4D58-49E8-B937-7A273766DD3A}"/>
    <cellStyle name="Moneda 42 3 4" xfId="5836" xr:uid="{6DD5A261-FF6C-4311-80B4-EE84BC0B052F}"/>
    <cellStyle name="Moneda 42 3 5" xfId="9115" xr:uid="{65F7553A-5BA9-44B7-B4FC-548EC71C3460}"/>
    <cellStyle name="Moneda 42 3 6" xfId="12015" xr:uid="{F47FB286-3EA3-4026-BEA3-363793147C9C}"/>
    <cellStyle name="Moneda 42 4" xfId="1652" xr:uid="{D90D26BF-0C03-47B4-8B90-9DE96CD7D2DC}"/>
    <cellStyle name="Moneda 42 4 2" xfId="3988" xr:uid="{F3A9A614-A1AF-4046-AB09-4762EE9E503A}"/>
    <cellStyle name="Moneda 42 4 3" xfId="6415" xr:uid="{81A5AE0C-F6CB-4FD8-A6E9-D93349026C49}"/>
    <cellStyle name="Moneda 42 4 4" xfId="9694" xr:uid="{6F8AA84F-9ADF-4057-90B4-F8723C0E4AD6}"/>
    <cellStyle name="Moneda 42 4 5" xfId="12402" xr:uid="{E4354898-531D-4FD1-81EF-116CFBFF272A}"/>
    <cellStyle name="Moneda 42 5" xfId="2820" xr:uid="{119CED8B-59F3-4437-B1BC-8E481B6F44FA}"/>
    <cellStyle name="Moneda 42 5 2" xfId="11260" xr:uid="{27A656C6-4B69-4D4E-AEF2-7C20A7CB29BF}"/>
    <cellStyle name="Moneda 42 6" xfId="5231" xr:uid="{AA102A85-E9D9-4CAB-8226-2B6B29BE4AD3}"/>
    <cellStyle name="Moneda 42 7" xfId="8526" xr:uid="{E0493108-3E83-4ED5-8FA6-900F8C4A326E}"/>
    <cellStyle name="Moneda 42 8" xfId="10912" xr:uid="{4207086D-DF62-4CF7-BAA0-AE9E820D66A5}"/>
    <cellStyle name="Moneda 43" xfId="375" xr:uid="{74854021-752D-49C5-A63E-A4DF1019038E}"/>
    <cellStyle name="Moneda 43 2" xfId="749" xr:uid="{5F1ADD4A-4F74-4263-AB99-7389752C8C4E}"/>
    <cellStyle name="Moneda 43 2 2" xfId="1331" xr:uid="{48E0EBF2-D774-407C-8424-6DC41D25E4CC}"/>
    <cellStyle name="Moneda 43 2 2 2" xfId="2499" xr:uid="{AE933AAC-1A22-416B-82CF-27F13A07F939}"/>
    <cellStyle name="Moneda 43 2 2 2 2" xfId="4835" xr:uid="{A866B9B5-7677-44B5-9FFA-9F1ABAF5FF04}"/>
    <cellStyle name="Moneda 43 2 2 2 3" xfId="7262" xr:uid="{A6546803-7E9E-4323-AEA4-7FCACC524247}"/>
    <cellStyle name="Moneda 43 2 2 2 4" xfId="10541" xr:uid="{D0D72AF8-7DD7-42F3-9376-47EE5DAC39D4}"/>
    <cellStyle name="Moneda 43 2 2 3" xfId="3667" xr:uid="{35D189A8-E365-44F3-8CD2-0AE7B6EC1867}"/>
    <cellStyle name="Moneda 43 2 2 4" xfId="6094" xr:uid="{75407869-9675-4ACA-BBD5-FDED2B6B69C9}"/>
    <cellStyle name="Moneda 43 2 2 5" xfId="9373" xr:uid="{8C2C26F0-E7FC-486A-92AD-2DE293924D8E}"/>
    <cellStyle name="Moneda 43 2 3" xfId="1917" xr:uid="{BA420BF1-BB50-4093-BE71-1BDF7EA114D1}"/>
    <cellStyle name="Moneda 43 2 3 2" xfId="4253" xr:uid="{7AD90076-5CD8-40EC-A688-417F414A392E}"/>
    <cellStyle name="Moneda 43 2 3 3" xfId="6680" xr:uid="{864DC83B-B5BE-4685-9094-2B1ED3304BF3}"/>
    <cellStyle name="Moneda 43 2 3 4" xfId="9959" xr:uid="{CC79EAA4-1721-4630-A878-E03E3040815D}"/>
    <cellStyle name="Moneda 43 2 4" xfId="3085" xr:uid="{9FBA5342-5729-4613-AAE8-ECCE059C09F9}"/>
    <cellStyle name="Moneda 43 2 5" xfId="5512" xr:uid="{3B9C1925-F554-42AF-840B-6C356AA06F35}"/>
    <cellStyle name="Moneda 43 2 6" xfId="8791" xr:uid="{7E00645C-5CEE-4860-80FD-11341C87DB0A}"/>
    <cellStyle name="Moneda 43 2 7" xfId="11600" xr:uid="{E978B263-7AD4-4765-84AE-567EDBF44266}"/>
    <cellStyle name="Moneda 43 3" xfId="1044" xr:uid="{D48B65DF-5739-4DE6-AD44-141BDE56BA8E}"/>
    <cellStyle name="Moneda 43 3 2" xfId="2212" xr:uid="{9B14CECC-FE4E-426F-9AE9-E8DFF7BC131C}"/>
    <cellStyle name="Moneda 43 3 2 2" xfId="4548" xr:uid="{0A1DACEF-D94B-4382-88BD-CDB856B21FF3}"/>
    <cellStyle name="Moneda 43 3 2 3" xfId="6975" xr:uid="{ACACB6F4-4879-4DDF-BB6B-FB1694D512F2}"/>
    <cellStyle name="Moneda 43 3 2 4" xfId="10254" xr:uid="{6672166E-7FB6-4D46-ABFB-0B00FC161B35}"/>
    <cellStyle name="Moneda 43 3 3" xfId="3380" xr:uid="{122D5A04-79EC-409E-81F9-3371A83ABA78}"/>
    <cellStyle name="Moneda 43 3 4" xfId="5807" xr:uid="{579129A8-7683-480A-A89E-781A9CFF87ED}"/>
    <cellStyle name="Moneda 43 3 5" xfId="9086" xr:uid="{C25132EB-D230-4E64-AD04-14D3D574EA7F}"/>
    <cellStyle name="Moneda 43 3 6" xfId="11986" xr:uid="{ED2B4BC4-BE99-4F2E-B3F7-A545718E5D4B}"/>
    <cellStyle name="Moneda 43 4" xfId="1623" xr:uid="{624C86D6-3DB9-4DE2-B1B2-261BD51B8EAE}"/>
    <cellStyle name="Moneda 43 4 2" xfId="3959" xr:uid="{29BE7F96-CE61-4113-B44F-53706AA811C4}"/>
    <cellStyle name="Moneda 43 4 3" xfId="6386" xr:uid="{8C896779-3B52-40D0-B14C-2E88DD938677}"/>
    <cellStyle name="Moneda 43 4 4" xfId="9665" xr:uid="{82EA2FB9-6C3B-4DA5-B44C-27773A60AB51}"/>
    <cellStyle name="Moneda 43 4 5" xfId="12373" xr:uid="{8CF10343-5E25-4192-86FE-8D1EA8750577}"/>
    <cellStyle name="Moneda 43 5" xfId="2791" xr:uid="{69BB1D88-5ACA-4CA6-AA9D-D9654A9101ED}"/>
    <cellStyle name="Moneda 43 5 2" xfId="11231" xr:uid="{3A76AC24-ADE1-4EAC-BF5A-FDABBEA1C5AE}"/>
    <cellStyle name="Moneda 43 6" xfId="5202" xr:uid="{4E108D1C-CE5D-4F3E-90BF-7290A2FF907E}"/>
    <cellStyle name="Moneda 43 7" xfId="8497" xr:uid="{A7CFD742-0A76-44EA-8EAB-C7362A835A05}"/>
    <cellStyle name="Moneda 43 8" xfId="10883" xr:uid="{C3CC7F6E-F6DA-4965-A41B-2F4DBFA282B6}"/>
    <cellStyle name="Moneda 44" xfId="408" xr:uid="{932EFFEE-A945-4651-8484-238006AA6F37}"/>
    <cellStyle name="Moneda 44 2" xfId="782" xr:uid="{2E3A09D8-0E94-4E7E-9F02-6A132C859678}"/>
    <cellStyle name="Moneda 44 2 2" xfId="1364" xr:uid="{326875EA-E87A-4902-8A09-EA8ADF6E2890}"/>
    <cellStyle name="Moneda 44 2 2 2" xfId="2532" xr:uid="{5A6FFCE9-07B3-4B0F-B416-5BF4744B655C}"/>
    <cellStyle name="Moneda 44 2 2 2 2" xfId="4868" xr:uid="{6EE67155-5A12-43C7-A895-38DFE2CCA8D3}"/>
    <cellStyle name="Moneda 44 2 2 2 3" xfId="7295" xr:uid="{424F6A30-6291-43EF-B591-B492B05EBA37}"/>
    <cellStyle name="Moneda 44 2 2 2 4" xfId="10574" xr:uid="{2C19172A-7E1C-4B1B-A0AD-B1F930E9D4FB}"/>
    <cellStyle name="Moneda 44 2 2 3" xfId="3700" xr:uid="{3F6895D6-4493-4CAA-9355-759980E890A5}"/>
    <cellStyle name="Moneda 44 2 2 4" xfId="6127" xr:uid="{4FA82316-02FD-4CBA-BE33-7D3EFC0416EB}"/>
    <cellStyle name="Moneda 44 2 2 5" xfId="9406" xr:uid="{0BD2831D-CD6D-4E16-9119-81374E742C61}"/>
    <cellStyle name="Moneda 44 2 3" xfId="1950" xr:uid="{9987FE4F-29FA-453A-B680-547D8E82143A}"/>
    <cellStyle name="Moneda 44 2 3 2" xfId="4286" xr:uid="{006A8CFC-DC9B-4774-9679-2327DCFD6536}"/>
    <cellStyle name="Moneda 44 2 3 3" xfId="6713" xr:uid="{84EC4EBA-5AC5-4B07-8840-25339EB39017}"/>
    <cellStyle name="Moneda 44 2 3 4" xfId="9992" xr:uid="{B903B01A-631C-4ECB-B11E-EBAA7316E89E}"/>
    <cellStyle name="Moneda 44 2 4" xfId="3118" xr:uid="{B0640D23-3FD2-45C8-A425-EE495AB8C799}"/>
    <cellStyle name="Moneda 44 2 5" xfId="5545" xr:uid="{76BA244E-E83D-4FA5-8636-6EEF11ED839F}"/>
    <cellStyle name="Moneda 44 2 6" xfId="8824" xr:uid="{1458C34A-0EA9-458B-B40F-D2D773359846}"/>
    <cellStyle name="Moneda 44 2 7" xfId="11633" xr:uid="{FC96B47F-0447-4BC4-8D7A-6C2186948943}"/>
    <cellStyle name="Moneda 44 3" xfId="1077" xr:uid="{8DC0F38C-86AD-4346-9A19-FD773D5061CA}"/>
    <cellStyle name="Moneda 44 3 2" xfId="2245" xr:uid="{CF38177C-0832-4F36-85EA-1F0C1B6C3D17}"/>
    <cellStyle name="Moneda 44 3 2 2" xfId="4581" xr:uid="{FF667294-EFD7-46FF-8E05-BE822C623D22}"/>
    <cellStyle name="Moneda 44 3 2 3" xfId="7008" xr:uid="{7133E675-AD15-4A44-9A61-44908BE55E5F}"/>
    <cellStyle name="Moneda 44 3 2 4" xfId="10287" xr:uid="{F8748D1E-F8D4-4C80-96AF-5D8580FE8705}"/>
    <cellStyle name="Moneda 44 3 3" xfId="3413" xr:uid="{CE8F7155-3EA1-4310-AC1A-0D79D23B2930}"/>
    <cellStyle name="Moneda 44 3 4" xfId="5840" xr:uid="{0CEC5185-CFCB-4C61-9FF3-80995FFAF981}"/>
    <cellStyle name="Moneda 44 3 5" xfId="9119" xr:uid="{5BEA6BC8-FD65-4998-A877-30CF7DE5F380}"/>
    <cellStyle name="Moneda 44 3 6" xfId="12019" xr:uid="{4BC319F5-A055-4BF4-B582-FED8938A97BD}"/>
    <cellStyle name="Moneda 44 4" xfId="1656" xr:uid="{7BE61642-0400-459A-9042-BD4A44ADA950}"/>
    <cellStyle name="Moneda 44 4 2" xfId="3992" xr:uid="{69312CF1-A749-4C7F-B326-8E5FAAE649D7}"/>
    <cellStyle name="Moneda 44 4 3" xfId="6419" xr:uid="{5BFEC6BD-C53A-4C1A-9CD5-16698299554E}"/>
    <cellStyle name="Moneda 44 4 4" xfId="9698" xr:uid="{E500B31C-969D-494D-AAC4-F177AFA05EBB}"/>
    <cellStyle name="Moneda 44 4 5" xfId="12406" xr:uid="{8ED50E96-E745-4104-85CC-AA63A736FED4}"/>
    <cellStyle name="Moneda 44 5" xfId="2824" xr:uid="{5263ECF8-971C-4A91-BF06-0D1018345B62}"/>
    <cellStyle name="Moneda 44 5 2" xfId="11264" xr:uid="{261A04D1-E313-4DD2-AF2B-2DBD260E8A2D}"/>
    <cellStyle name="Moneda 44 6" xfId="5235" xr:uid="{FEB4E2E4-798A-40DB-86B8-D35B72BB73A4}"/>
    <cellStyle name="Moneda 44 7" xfId="8530" xr:uid="{B3A2422C-5D7A-4BDF-9F53-700882C218CE}"/>
    <cellStyle name="Moneda 44 8" xfId="10916" xr:uid="{2AEF97B1-5677-4790-B1F2-2ACADBD3CE7D}"/>
    <cellStyle name="Moneda 45" xfId="376" xr:uid="{8B8A43BB-64B8-49D8-B698-CB654477E650}"/>
    <cellStyle name="Moneda 45 2" xfId="750" xr:uid="{94C42405-F72A-42B3-A6D3-8E9FB086FEF0}"/>
    <cellStyle name="Moneda 45 2 2" xfId="1332" xr:uid="{59E56979-1BE6-4305-BE19-4391F892BEF4}"/>
    <cellStyle name="Moneda 45 2 2 2" xfId="2500" xr:uid="{1B51B4B5-DC84-4883-856A-D6AD976C1DF4}"/>
    <cellStyle name="Moneda 45 2 2 2 2" xfId="4836" xr:uid="{091EC4AA-B734-438A-8AAB-80057FED2581}"/>
    <cellStyle name="Moneda 45 2 2 2 3" xfId="7263" xr:uid="{E520E95D-3B9D-478A-9356-E506311F7DDF}"/>
    <cellStyle name="Moneda 45 2 2 2 4" xfId="10542" xr:uid="{65A21D2C-6379-4431-9F61-868981765D33}"/>
    <cellStyle name="Moneda 45 2 2 3" xfId="3668" xr:uid="{57DC3C2B-D245-4380-8D99-A313AE7F6A5A}"/>
    <cellStyle name="Moneda 45 2 2 4" xfId="6095" xr:uid="{66FA3E00-2773-4177-BF5D-30AB2195ED2B}"/>
    <cellStyle name="Moneda 45 2 2 5" xfId="9374" xr:uid="{8D148E7F-39A7-499F-998C-8BA982A45E7D}"/>
    <cellStyle name="Moneda 45 2 3" xfId="1918" xr:uid="{27DC5409-316D-4C4D-858B-F47C1282573A}"/>
    <cellStyle name="Moneda 45 2 3 2" xfId="4254" xr:uid="{6A6C330E-5844-4F96-906B-E65DEBF51904}"/>
    <cellStyle name="Moneda 45 2 3 3" xfId="6681" xr:uid="{718C4EB7-53FA-4B15-8909-14D95F88C698}"/>
    <cellStyle name="Moneda 45 2 3 4" xfId="9960" xr:uid="{F198AB55-4E31-427D-A6A8-8403AE78CD2D}"/>
    <cellStyle name="Moneda 45 2 4" xfId="3086" xr:uid="{81927D0F-4E8A-4F1C-A10F-66129F69C74E}"/>
    <cellStyle name="Moneda 45 2 5" xfId="5513" xr:uid="{115D3414-DE03-4857-AE2B-880982B586B3}"/>
    <cellStyle name="Moneda 45 2 6" xfId="8792" xr:uid="{A5F632EC-5A86-4726-8CBF-94CE1A0D8828}"/>
    <cellStyle name="Moneda 45 2 7" xfId="11601" xr:uid="{B59BD864-13A6-4414-A4C6-2F59D4779D81}"/>
    <cellStyle name="Moneda 45 3" xfId="1045" xr:uid="{4BAE9565-C850-4375-A1C1-F3D6FC90365A}"/>
    <cellStyle name="Moneda 45 3 2" xfId="2213" xr:uid="{3D8353B3-1E30-47A5-8534-A550A0C51D31}"/>
    <cellStyle name="Moneda 45 3 2 2" xfId="4549" xr:uid="{FBC91772-778C-4B68-99B9-B52CB7CDB520}"/>
    <cellStyle name="Moneda 45 3 2 3" xfId="6976" xr:uid="{9727D364-8F48-47AE-AE1B-45C7DC42AF42}"/>
    <cellStyle name="Moneda 45 3 2 4" xfId="10255" xr:uid="{C2628F22-5575-4D4F-94CB-119B609AAA42}"/>
    <cellStyle name="Moneda 45 3 3" xfId="3381" xr:uid="{930FA13F-165E-453B-9151-BF51AEF379E1}"/>
    <cellStyle name="Moneda 45 3 4" xfId="5808" xr:uid="{7E4F644F-C6EF-4D1B-B9BD-81184D25B188}"/>
    <cellStyle name="Moneda 45 3 5" xfId="9087" xr:uid="{B8E3A407-818F-495D-A4A2-5332F4F61758}"/>
    <cellStyle name="Moneda 45 3 6" xfId="11987" xr:uid="{510A6DC7-6A5A-414A-B5D9-A315217F6E5A}"/>
    <cellStyle name="Moneda 45 4" xfId="1624" xr:uid="{C32484B8-6D25-4713-B2D2-5F42B8C12507}"/>
    <cellStyle name="Moneda 45 4 2" xfId="3960" xr:uid="{15772DBD-FF73-4D61-9EC5-B6CA188ACAD6}"/>
    <cellStyle name="Moneda 45 4 3" xfId="6387" xr:uid="{9D8FD99E-5194-4CD6-BFFF-F8F3D5A963DE}"/>
    <cellStyle name="Moneda 45 4 4" xfId="9666" xr:uid="{3722C417-E645-4935-A1FF-88E4C1852230}"/>
    <cellStyle name="Moneda 45 4 5" xfId="12374" xr:uid="{2AE8FEBF-10A9-464C-BECE-0806A044E42A}"/>
    <cellStyle name="Moneda 45 5" xfId="2792" xr:uid="{DC6E9324-BD9F-4F8E-898D-4705582F298C}"/>
    <cellStyle name="Moneda 45 5 2" xfId="11232" xr:uid="{645852C8-7BA9-49D1-97A8-EFDCF2B93EE5}"/>
    <cellStyle name="Moneda 45 6" xfId="5203" xr:uid="{452E23F2-8BC0-4DB8-BBA5-C05C673BEAD3}"/>
    <cellStyle name="Moneda 45 7" xfId="8498" xr:uid="{E6C19D29-E8CB-4281-BC11-6BB8788B614A}"/>
    <cellStyle name="Moneda 45 8" xfId="10884" xr:uid="{CA92AE7E-9807-414A-A2BB-9EA983320E4A}"/>
    <cellStyle name="Moneda 46" xfId="406" xr:uid="{9A974D5E-CEEF-441A-96F2-2AACD49C5382}"/>
    <cellStyle name="Moneda 46 2" xfId="780" xr:uid="{0CC88246-3865-468A-92A7-A653A8096981}"/>
    <cellStyle name="Moneda 46 2 2" xfId="1362" xr:uid="{1E8E5068-4A54-44B4-8709-494664A884B7}"/>
    <cellStyle name="Moneda 46 2 2 2" xfId="2530" xr:uid="{E3023959-DCCA-4850-AF12-0F2056012262}"/>
    <cellStyle name="Moneda 46 2 2 2 2" xfId="4866" xr:uid="{1F7D5EB2-5012-4399-8032-D76822D623FF}"/>
    <cellStyle name="Moneda 46 2 2 2 3" xfId="7293" xr:uid="{69B97378-C354-4BDA-BEC9-7AB911114843}"/>
    <cellStyle name="Moneda 46 2 2 2 4" xfId="10572" xr:uid="{083E6EE9-9DD1-4884-9583-0521D9E02BD3}"/>
    <cellStyle name="Moneda 46 2 2 3" xfId="3698" xr:uid="{522E61B4-C390-40A3-9BD8-4C941DE41833}"/>
    <cellStyle name="Moneda 46 2 2 4" xfId="6125" xr:uid="{B1DCB0A8-4956-4BA9-AB92-CD9DFBF9FEF4}"/>
    <cellStyle name="Moneda 46 2 2 5" xfId="9404" xr:uid="{89FEECE8-2B86-4EA0-BDE3-935E9325CC90}"/>
    <cellStyle name="Moneda 46 2 3" xfId="1948" xr:uid="{A5F80786-ACE0-4614-9AED-148658FD45A3}"/>
    <cellStyle name="Moneda 46 2 3 2" xfId="4284" xr:uid="{2CD63547-444A-4764-89E9-76422FFEB8E7}"/>
    <cellStyle name="Moneda 46 2 3 3" xfId="6711" xr:uid="{1CF33F38-EF25-4C33-8731-AD64781677E6}"/>
    <cellStyle name="Moneda 46 2 3 4" xfId="9990" xr:uid="{46C3F350-F171-4CC8-BD97-8BBFE2B9AF23}"/>
    <cellStyle name="Moneda 46 2 4" xfId="3116" xr:uid="{B8B72994-4FAA-4C66-869A-6630407ABC5D}"/>
    <cellStyle name="Moneda 46 2 5" xfId="5543" xr:uid="{F20FDABD-5367-45D7-BCC1-157CE5C99024}"/>
    <cellStyle name="Moneda 46 2 6" xfId="8822" xr:uid="{29919513-CB2E-4E01-999B-82AD60D026AF}"/>
    <cellStyle name="Moneda 46 2 7" xfId="11631" xr:uid="{B26FFFEC-5DFA-4489-BAE1-D8AE836766DF}"/>
    <cellStyle name="Moneda 46 3" xfId="1075" xr:uid="{491B0AFE-9F89-4E3E-8CED-3853D8FE1643}"/>
    <cellStyle name="Moneda 46 3 2" xfId="2243" xr:uid="{8C570B70-D8B4-423F-9A02-3CB8CDAC7EAC}"/>
    <cellStyle name="Moneda 46 3 2 2" xfId="4579" xr:uid="{C948CDF8-37FD-4140-A493-344AA4F0DC07}"/>
    <cellStyle name="Moneda 46 3 2 3" xfId="7006" xr:uid="{B6E2B0FA-B65F-4DAD-A0B5-0C0C109F56E5}"/>
    <cellStyle name="Moneda 46 3 2 4" xfId="10285" xr:uid="{6E231B31-0107-4CFB-861B-F74D6353ADEA}"/>
    <cellStyle name="Moneda 46 3 3" xfId="3411" xr:uid="{8C68660B-86E7-4F23-99E0-715D25CA716C}"/>
    <cellStyle name="Moneda 46 3 4" xfId="5838" xr:uid="{CE6035F8-6227-462B-9219-0594F8918C30}"/>
    <cellStyle name="Moneda 46 3 5" xfId="9117" xr:uid="{1D7CB32A-1FB3-46DA-829D-F815265D050D}"/>
    <cellStyle name="Moneda 46 3 6" xfId="12017" xr:uid="{4116A360-9116-41DE-B38F-198A91B15A03}"/>
    <cellStyle name="Moneda 46 4" xfId="1654" xr:uid="{6B73C97A-55A5-462F-9998-5D5A9CB1E8D7}"/>
    <cellStyle name="Moneda 46 4 2" xfId="3990" xr:uid="{543BBFC9-3497-4C79-B18D-FC905AC2339E}"/>
    <cellStyle name="Moneda 46 4 3" xfId="6417" xr:uid="{B793F50C-D528-4EF2-A71F-5FEA40076BE5}"/>
    <cellStyle name="Moneda 46 4 4" xfId="9696" xr:uid="{D799C1C3-3E6C-4B29-9DCE-3656A81F3D8A}"/>
    <cellStyle name="Moneda 46 4 5" xfId="12404" xr:uid="{7CB4DBCA-23B9-4968-B135-226DD5DBDF59}"/>
    <cellStyle name="Moneda 46 5" xfId="2822" xr:uid="{05FF7229-19D3-4F17-82B7-E3E1C5024FF0}"/>
    <cellStyle name="Moneda 46 5 2" xfId="11262" xr:uid="{E7636EA2-0DC3-46FD-9443-C7FA9FB21BDC}"/>
    <cellStyle name="Moneda 46 6" xfId="5233" xr:uid="{C4E2FB96-9EF4-4949-9AFC-5C5AACA40088}"/>
    <cellStyle name="Moneda 46 7" xfId="8528" xr:uid="{56B0CC69-4C49-4907-BC3F-35735589533B}"/>
    <cellStyle name="Moneda 46 8" xfId="10914" xr:uid="{FEEA0739-E1AE-48EC-A4E3-DE08AAEFEEDD}"/>
    <cellStyle name="Moneda 47" xfId="416" xr:uid="{00B685E7-3E29-4A55-85F5-1D439AB05E66}"/>
    <cellStyle name="Moneda 47 2" xfId="790" xr:uid="{A83661F0-1D91-4F8F-9E47-5AB20DA59EEE}"/>
    <cellStyle name="Moneda 47 2 2" xfId="1372" xr:uid="{5D41554E-862E-4551-BE9D-F1A6DB191051}"/>
    <cellStyle name="Moneda 47 2 2 2" xfId="2540" xr:uid="{1FA092AF-35C0-4E10-8E20-1DF19B8D86A6}"/>
    <cellStyle name="Moneda 47 2 2 2 2" xfId="4876" xr:uid="{F843B430-45F2-409F-AF25-4C594ABA5F15}"/>
    <cellStyle name="Moneda 47 2 2 2 3" xfId="7303" xr:uid="{39FCEF59-EBF3-46EF-BE8E-441AA0B3E521}"/>
    <cellStyle name="Moneda 47 2 2 2 4" xfId="10582" xr:uid="{F840C9CE-E413-4952-9A8F-D3ADDA3F3D7A}"/>
    <cellStyle name="Moneda 47 2 2 3" xfId="3708" xr:uid="{8B88C4F0-CB97-4A65-8953-3B928E30486A}"/>
    <cellStyle name="Moneda 47 2 2 4" xfId="6135" xr:uid="{306F2596-29E7-4295-99BC-1AF538B6EC21}"/>
    <cellStyle name="Moneda 47 2 2 5" xfId="9414" xr:uid="{7A5EC956-1F3A-43F0-AF0B-096984A7E889}"/>
    <cellStyle name="Moneda 47 2 3" xfId="1958" xr:uid="{98ECD42A-033D-4C53-8B87-424CAE761A32}"/>
    <cellStyle name="Moneda 47 2 3 2" xfId="4294" xr:uid="{D9E2FDA9-A984-4FD2-83E7-6801B3E57463}"/>
    <cellStyle name="Moneda 47 2 3 3" xfId="6721" xr:uid="{8417B109-F44E-4899-A2F5-F6B3ADF91FFF}"/>
    <cellStyle name="Moneda 47 2 3 4" xfId="10000" xr:uid="{77A50351-353A-4412-9470-D102E20F3899}"/>
    <cellStyle name="Moneda 47 2 4" xfId="3126" xr:uid="{A1914464-A8B3-4695-8E9B-2E4B2682DDE1}"/>
    <cellStyle name="Moneda 47 2 5" xfId="5553" xr:uid="{9457BA25-45A6-4E5C-8FF0-DDEA7B725F3E}"/>
    <cellStyle name="Moneda 47 2 6" xfId="8832" xr:uid="{997939BD-44CE-40F9-B84C-B2C510EFB98A}"/>
    <cellStyle name="Moneda 47 2 7" xfId="11641" xr:uid="{C448A20C-2301-440F-BC28-363BFB05297B}"/>
    <cellStyle name="Moneda 47 3" xfId="1085" xr:uid="{344FA611-EF1C-4C8E-983F-A45204D18638}"/>
    <cellStyle name="Moneda 47 3 2" xfId="2253" xr:uid="{5D7BD76B-3625-41E9-8481-7F2ED58ECD52}"/>
    <cellStyle name="Moneda 47 3 2 2" xfId="4589" xr:uid="{3AB80735-3B62-45EB-BA94-D072F872A27B}"/>
    <cellStyle name="Moneda 47 3 2 3" xfId="7016" xr:uid="{DF1B8C94-CD89-441E-ABDB-52D95E2986FD}"/>
    <cellStyle name="Moneda 47 3 2 4" xfId="10295" xr:uid="{12CADBA7-C763-4F9E-B557-22262402AD51}"/>
    <cellStyle name="Moneda 47 3 3" xfId="3421" xr:uid="{0DD3F762-527B-4CBF-800D-46A581632007}"/>
    <cellStyle name="Moneda 47 3 4" xfId="5848" xr:uid="{EBD61468-8596-4447-AF9D-536CE761B418}"/>
    <cellStyle name="Moneda 47 3 5" xfId="9127" xr:uid="{8100B401-A9B3-4E1C-A94F-B5A6C7339A95}"/>
    <cellStyle name="Moneda 47 3 6" xfId="12027" xr:uid="{20464C34-6DE0-4C5F-9BD6-049A944F440B}"/>
    <cellStyle name="Moneda 47 4" xfId="1664" xr:uid="{10BD0429-D8D0-405F-8416-DC249FA33C2E}"/>
    <cellStyle name="Moneda 47 4 2" xfId="4000" xr:uid="{BB0445F8-A9A7-4BEE-A0A5-31E2C09FEF18}"/>
    <cellStyle name="Moneda 47 4 3" xfId="6427" xr:uid="{F89DE07C-6915-427B-A699-3AE6AEB46B4C}"/>
    <cellStyle name="Moneda 47 4 4" xfId="9706" xr:uid="{CEE9A7CA-622C-4ED2-91E4-43376E570E15}"/>
    <cellStyle name="Moneda 47 4 5" xfId="12414" xr:uid="{C60EB9DE-D212-47B3-9528-22097D9B0448}"/>
    <cellStyle name="Moneda 47 5" xfId="2832" xr:uid="{08D7EE08-4F07-43F1-85EA-7BB4BE5D6551}"/>
    <cellStyle name="Moneda 47 5 2" xfId="11272" xr:uid="{29D4D079-AC69-4743-B21D-B7560B2B151F}"/>
    <cellStyle name="Moneda 47 6" xfId="5243" xr:uid="{B4B5B9C8-0496-4AAA-AB8C-39036400D467}"/>
    <cellStyle name="Moneda 47 7" xfId="8538" xr:uid="{95D58694-E0FE-4642-94AF-8C79E0D4A31B}"/>
    <cellStyle name="Moneda 47 8" xfId="10924" xr:uid="{C5783B25-2791-4E98-A804-459AC2D5349F}"/>
    <cellStyle name="Moneda 48" xfId="414" xr:uid="{F75D1D07-DF06-40D9-90F8-4A10B444145B}"/>
    <cellStyle name="Moneda 48 2" xfId="788" xr:uid="{F8314086-63AC-4A12-977C-93C96EF5EE13}"/>
    <cellStyle name="Moneda 48 2 2" xfId="1370" xr:uid="{118C0454-C318-45BC-9674-9691E30AEDFD}"/>
    <cellStyle name="Moneda 48 2 2 2" xfId="2538" xr:uid="{99FE955B-6789-4303-BBA0-F850D319AB92}"/>
    <cellStyle name="Moneda 48 2 2 2 2" xfId="4874" xr:uid="{FF78DF94-77E6-41CA-A294-AA623337B28A}"/>
    <cellStyle name="Moneda 48 2 2 2 3" xfId="7301" xr:uid="{6C2FE758-CDB4-4F5A-88F6-F14D630ACBBA}"/>
    <cellStyle name="Moneda 48 2 2 2 4" xfId="10580" xr:uid="{5B5480C7-A960-4816-93CB-035E43706420}"/>
    <cellStyle name="Moneda 48 2 2 3" xfId="3706" xr:uid="{1BFB2269-B417-45E5-90AD-E8BCC5E1FBF5}"/>
    <cellStyle name="Moneda 48 2 2 4" xfId="6133" xr:uid="{83569CA9-A74A-4C7C-BD8A-63BA4E078AE5}"/>
    <cellStyle name="Moneda 48 2 2 5" xfId="9412" xr:uid="{F69C97F4-3028-475E-AE02-B5CF3C700591}"/>
    <cellStyle name="Moneda 48 2 3" xfId="1956" xr:uid="{CB277DA0-C4BF-4517-B1BC-C17EB7AF5949}"/>
    <cellStyle name="Moneda 48 2 3 2" xfId="4292" xr:uid="{74CF7226-D14E-4D79-A3AC-F4D9BEE912D1}"/>
    <cellStyle name="Moneda 48 2 3 3" xfId="6719" xr:uid="{22D04E41-657C-435B-8EA1-B7EBD258DE24}"/>
    <cellStyle name="Moneda 48 2 3 4" xfId="9998" xr:uid="{A8E47D2F-3B73-485B-85D9-B1F4FAC312FC}"/>
    <cellStyle name="Moneda 48 2 4" xfId="3124" xr:uid="{47050476-9FFF-46AA-9952-D05B90BE2FA3}"/>
    <cellStyle name="Moneda 48 2 5" xfId="5551" xr:uid="{9CA26B0D-06B0-4CC5-B12E-AF0E9094B13E}"/>
    <cellStyle name="Moneda 48 2 6" xfId="8830" xr:uid="{AF92CF5E-7FAD-41A7-A932-B40F8733E1E4}"/>
    <cellStyle name="Moneda 48 2 7" xfId="11639" xr:uid="{F4D24995-AAA6-4E68-B21E-BEB9F1CD55AF}"/>
    <cellStyle name="Moneda 48 3" xfId="1083" xr:uid="{CA0B2CA8-8975-4A30-94F3-97E5AF1D3ED5}"/>
    <cellStyle name="Moneda 48 3 2" xfId="2251" xr:uid="{4D72DD49-CF62-413A-A2EE-F020F0BAD0F4}"/>
    <cellStyle name="Moneda 48 3 2 2" xfId="4587" xr:uid="{FC3D8E91-F311-433D-B224-6C018776AEC0}"/>
    <cellStyle name="Moneda 48 3 2 3" xfId="7014" xr:uid="{ABC88F16-E02F-434D-ABB6-DBC98EFD50A2}"/>
    <cellStyle name="Moneda 48 3 2 4" xfId="10293" xr:uid="{85C85ED3-D744-4F22-BC3F-4C601238A39C}"/>
    <cellStyle name="Moneda 48 3 3" xfId="3419" xr:uid="{5AD3B3D2-E128-460D-AE34-E432C34E3EC4}"/>
    <cellStyle name="Moneda 48 3 4" xfId="5846" xr:uid="{3D08F224-2710-4CB7-B685-0BED5AED490C}"/>
    <cellStyle name="Moneda 48 3 5" xfId="9125" xr:uid="{C2684EC2-6257-4E81-8CAF-279C2D2FFC48}"/>
    <cellStyle name="Moneda 48 3 6" xfId="12025" xr:uid="{CF81A763-7701-482D-AC1C-AC83B46625AC}"/>
    <cellStyle name="Moneda 48 4" xfId="1662" xr:uid="{97882C0C-AD08-4959-937A-BD7719AF856B}"/>
    <cellStyle name="Moneda 48 4 2" xfId="3998" xr:uid="{AB5D69AE-3EA0-4F8D-B151-0D6B00550C5B}"/>
    <cellStyle name="Moneda 48 4 3" xfId="6425" xr:uid="{CD23980D-F533-44A0-8A14-966279196304}"/>
    <cellStyle name="Moneda 48 4 4" xfId="9704" xr:uid="{41D1CA8D-709C-4274-A9E0-C1BC01E46DF6}"/>
    <cellStyle name="Moneda 48 4 5" xfId="12412" xr:uid="{83483AE3-2247-4A17-9D2C-BE4B41330D49}"/>
    <cellStyle name="Moneda 48 5" xfId="2830" xr:uid="{DAE45BB1-4AC6-40AC-B2F6-2AB3F067C16E}"/>
    <cellStyle name="Moneda 48 5 2" xfId="11270" xr:uid="{1CD01AEF-8B69-4433-A472-925D74AE7464}"/>
    <cellStyle name="Moneda 48 6" xfId="5241" xr:uid="{D7B9DF05-9CEB-4C59-ACCA-41755BB8CD33}"/>
    <cellStyle name="Moneda 48 7" xfId="8536" xr:uid="{09DB407A-7121-458F-9660-CC917DBED9E2}"/>
    <cellStyle name="Moneda 48 8" xfId="10922" xr:uid="{924990F0-FAC1-41FC-A499-BB8A57EEF76B}"/>
    <cellStyle name="Moneda 49" xfId="391" xr:uid="{8D04DA6D-EB0E-406C-900D-1CE296A663F3}"/>
    <cellStyle name="Moneda 49 2" xfId="765" xr:uid="{C4D8A1DD-199A-4A64-984C-971EE4824F2F}"/>
    <cellStyle name="Moneda 49 2 2" xfId="1347" xr:uid="{F45E337D-536E-4753-956E-D760C56D4B42}"/>
    <cellStyle name="Moneda 49 2 2 2" xfId="2515" xr:uid="{A15AEFB8-8BE0-47BC-8ED3-8C200E180541}"/>
    <cellStyle name="Moneda 49 2 2 2 2" xfId="4851" xr:uid="{051070D4-4E81-4C3A-B21F-2FDA23AA9857}"/>
    <cellStyle name="Moneda 49 2 2 2 3" xfId="7278" xr:uid="{F11625BB-6B2C-4A76-89FA-D010F5DD4E7C}"/>
    <cellStyle name="Moneda 49 2 2 2 4" xfId="10557" xr:uid="{7AE9944D-1713-4AC7-B267-320AC837643C}"/>
    <cellStyle name="Moneda 49 2 2 3" xfId="3683" xr:uid="{AA7A3395-7063-4651-8267-4D94A74F7C40}"/>
    <cellStyle name="Moneda 49 2 2 4" xfId="6110" xr:uid="{B9EE57F1-7521-462D-830E-9ACFB0EC4B5F}"/>
    <cellStyle name="Moneda 49 2 2 5" xfId="9389" xr:uid="{97F220CA-0146-4197-B383-BDC91BBAFB58}"/>
    <cellStyle name="Moneda 49 2 3" xfId="1933" xr:uid="{9C3721F3-EDFC-46D8-9CA6-A8D9E06318E9}"/>
    <cellStyle name="Moneda 49 2 3 2" xfId="4269" xr:uid="{E0EA6BEC-DE31-465E-9FAC-5734FC50B32B}"/>
    <cellStyle name="Moneda 49 2 3 3" xfId="6696" xr:uid="{1D621656-7797-4668-8F2B-103EA1F2A966}"/>
    <cellStyle name="Moneda 49 2 3 4" xfId="9975" xr:uid="{82214A2E-01BA-4F24-949E-BBEED7B963B3}"/>
    <cellStyle name="Moneda 49 2 4" xfId="3101" xr:uid="{229D1323-0EF5-4105-B560-068D457D0E1B}"/>
    <cellStyle name="Moneda 49 2 5" xfId="5528" xr:uid="{E0936CAB-B76A-40D9-A178-6B38301A5D73}"/>
    <cellStyle name="Moneda 49 2 6" xfId="8807" xr:uid="{379B3907-9F1C-4175-8707-46E121AEA8E4}"/>
    <cellStyle name="Moneda 49 2 7" xfId="11616" xr:uid="{48ABE0C7-E757-4D32-8DCD-EE7A648D53DC}"/>
    <cellStyle name="Moneda 49 3" xfId="1060" xr:uid="{9C3B86B9-ED90-45E4-BD64-2041E9D1A629}"/>
    <cellStyle name="Moneda 49 3 2" xfId="2228" xr:uid="{1B3E2115-BDD3-48C6-AC26-B112C78E1861}"/>
    <cellStyle name="Moneda 49 3 2 2" xfId="4564" xr:uid="{0E894C74-E7E6-44D4-BF30-DD6A6C4781EC}"/>
    <cellStyle name="Moneda 49 3 2 3" xfId="6991" xr:uid="{960BAFF6-4B2C-488E-B4E6-FD4DF6AC3745}"/>
    <cellStyle name="Moneda 49 3 2 4" xfId="10270" xr:uid="{B3863AC3-4685-43D3-ABB1-45E623D18E1C}"/>
    <cellStyle name="Moneda 49 3 3" xfId="3396" xr:uid="{483B5367-BD24-4C96-ACBA-8861CF2691F0}"/>
    <cellStyle name="Moneda 49 3 4" xfId="5823" xr:uid="{27BC93DC-5F37-4BCF-A5AD-8A1AB630F996}"/>
    <cellStyle name="Moneda 49 3 5" xfId="9102" xr:uid="{C155CBA3-452B-4627-B75C-7E8B13B1701F}"/>
    <cellStyle name="Moneda 49 3 6" xfId="12002" xr:uid="{D385F0B2-9851-49D9-86BB-95D1EC582C4A}"/>
    <cellStyle name="Moneda 49 4" xfId="1639" xr:uid="{A1212FA6-A0FD-4599-B3AF-519E1A46524F}"/>
    <cellStyle name="Moneda 49 4 2" xfId="3975" xr:uid="{5D006D93-D122-4B24-9BA9-BEEE3D0A1A2D}"/>
    <cellStyle name="Moneda 49 4 3" xfId="6402" xr:uid="{3136D30B-F2BD-441D-AB2C-EE929E65E88F}"/>
    <cellStyle name="Moneda 49 4 4" xfId="9681" xr:uid="{9FD25240-B923-4B37-AEB2-45EEBF3F88D0}"/>
    <cellStyle name="Moneda 49 4 5" xfId="12389" xr:uid="{81DDE765-E2E7-4DF7-9D0A-B4DE489F42CE}"/>
    <cellStyle name="Moneda 49 5" xfId="2807" xr:uid="{0BAC8A44-7666-4443-B966-215298EE0567}"/>
    <cellStyle name="Moneda 49 5 2" xfId="11247" xr:uid="{F896490E-F2E8-4E9C-B744-7AA34CB0CCB7}"/>
    <cellStyle name="Moneda 49 6" xfId="5218" xr:uid="{E6207811-7F1F-4E19-A87A-81BABFA038BC}"/>
    <cellStyle name="Moneda 49 7" xfId="8513" xr:uid="{7FEF3682-D80B-4B17-B620-D39137349332}"/>
    <cellStyle name="Moneda 49 8" xfId="10899" xr:uid="{7E4887C4-2709-4AF3-A281-D1D048A70F50}"/>
    <cellStyle name="Moneda 5" xfId="317" xr:uid="{2E66B993-96D1-4C09-92B7-E60938D87FE7}"/>
    <cellStyle name="Moneda 5 10" xfId="8439" xr:uid="{AD8227FC-EDA4-4F46-A45F-850DA3E93FCD}"/>
    <cellStyle name="Moneda 5 11" xfId="10825" xr:uid="{5E5FB494-9510-48B5-82AC-9C55E652307D}"/>
    <cellStyle name="Moneda 5 2" xfId="348" xr:uid="{776BFB36-D4A0-4BE2-A5EF-755050CB3842}"/>
    <cellStyle name="Moneda 5 2 2" xfId="556" xr:uid="{ADD34581-910A-4DA1-8779-EFB35C145218}"/>
    <cellStyle name="Moneda 5 2 2 2" xfId="905" xr:uid="{F580366E-9B86-4731-A8B2-2970ACF86F6F}"/>
    <cellStyle name="Moneda 5 2 2 2 2" xfId="1487" xr:uid="{E830C061-17E8-46B7-9E49-321E102E8ADD}"/>
    <cellStyle name="Moneda 5 2 2 2 2 2" xfId="2655" xr:uid="{D8F6641A-1D8E-4A9E-AEAF-BC7F0647A922}"/>
    <cellStyle name="Moneda 5 2 2 2 2 2 2" xfId="4991" xr:uid="{0D7C953E-E6A3-42BC-B8E3-E8DA0F951CE6}"/>
    <cellStyle name="Moneda 5 2 2 2 2 2 3" xfId="7418" xr:uid="{DE251D9C-E7BA-4E7E-BEA3-114DE1F18C06}"/>
    <cellStyle name="Moneda 5 2 2 2 2 2 4" xfId="10697" xr:uid="{B6AE5CC0-76D6-4A53-8F11-9BA091E3373F}"/>
    <cellStyle name="Moneda 5 2 2 2 2 3" xfId="3823" xr:uid="{5871AB9A-80AE-450C-8C74-F9220F44E6D5}"/>
    <cellStyle name="Moneda 5 2 2 2 2 4" xfId="6250" xr:uid="{87E340D5-4835-44A4-9C9A-E44C1D4E33B0}"/>
    <cellStyle name="Moneda 5 2 2 2 2 5" xfId="9529" xr:uid="{2698C06D-EBC0-48C3-BA45-5283F943925D}"/>
    <cellStyle name="Moneda 5 2 2 2 3" xfId="2073" xr:uid="{501DB6C4-BBD4-4A8D-A0A0-65BBF2DF55F3}"/>
    <cellStyle name="Moneda 5 2 2 2 3 2" xfId="4409" xr:uid="{C6874B80-AAB4-4D6D-8F42-7A3559EE7E43}"/>
    <cellStyle name="Moneda 5 2 2 2 3 3" xfId="6836" xr:uid="{50B8CD38-A79A-4AF8-9B5D-91EAA78E3E3D}"/>
    <cellStyle name="Moneda 5 2 2 2 3 4" xfId="10115" xr:uid="{E5CA3AEC-3943-459B-8BCB-BE9D2467B51D}"/>
    <cellStyle name="Moneda 5 2 2 2 4" xfId="3241" xr:uid="{3208BF27-8E7E-48CC-8E6B-C295344A4DA3}"/>
    <cellStyle name="Moneda 5 2 2 2 5" xfId="5668" xr:uid="{47291ADA-742E-47AF-9853-AE80EDD9BDC1}"/>
    <cellStyle name="Moneda 5 2 2 2 6" xfId="8947" xr:uid="{B4870BB7-F325-4D6D-9A5F-5CEEC8784632}"/>
    <cellStyle name="Moneda 5 2 2 2 7" xfId="11781" xr:uid="{0900F4C8-D169-4BB1-994C-92DF99376144}"/>
    <cellStyle name="Moneda 5 2 2 3" xfId="1200" xr:uid="{ED2D3373-4E7F-46C3-8BB3-3621A3E2C118}"/>
    <cellStyle name="Moneda 5 2 2 3 2" xfId="2368" xr:uid="{9FBAFCA1-838D-425C-B1B4-6AA001450360}"/>
    <cellStyle name="Moneda 5 2 2 3 2 2" xfId="4704" xr:uid="{DD1920F6-0491-47B3-BA4F-97C6EAB57185}"/>
    <cellStyle name="Moneda 5 2 2 3 2 3" xfId="7131" xr:uid="{47BD090F-7B5D-4F44-A83E-6BA71E9E8448}"/>
    <cellStyle name="Moneda 5 2 2 3 2 4" xfId="10410" xr:uid="{0591CE2D-7348-4D05-A0E1-3E1BDAC011E1}"/>
    <cellStyle name="Moneda 5 2 2 3 3" xfId="3536" xr:uid="{ECC8E19A-AAB3-4ECB-84A0-20D21C95C0C3}"/>
    <cellStyle name="Moneda 5 2 2 3 4" xfId="5963" xr:uid="{CDF8B8A4-1627-4269-B168-1A484A1545A1}"/>
    <cellStyle name="Moneda 5 2 2 3 5" xfId="9242" xr:uid="{87273ECE-A892-4E73-8B07-E371AF84A4AB}"/>
    <cellStyle name="Moneda 5 2 2 3 6" xfId="12167" xr:uid="{871F0207-6ED6-4D68-9DFC-EEE16BE3CA4B}"/>
    <cellStyle name="Moneda 5 2 2 4" xfId="1779" xr:uid="{A69A93D7-6A5D-4C38-A910-C92D6D7FCE6C}"/>
    <cellStyle name="Moneda 5 2 2 4 2" xfId="4115" xr:uid="{368DE3D8-D5C2-411F-83E8-EB01A969923A}"/>
    <cellStyle name="Moneda 5 2 2 4 3" xfId="6542" xr:uid="{0E7EA377-89BD-409F-821E-7229F6C9FC63}"/>
    <cellStyle name="Moneda 5 2 2 4 4" xfId="9821" xr:uid="{29774F58-9200-4F9F-A3C7-9DEB3D3E8E8A}"/>
    <cellStyle name="Moneda 5 2 2 4 5" xfId="12554" xr:uid="{17A536D3-CA3F-4F4A-A253-68473BA08193}"/>
    <cellStyle name="Moneda 5 2 2 5" xfId="2947" xr:uid="{D24CA146-CDC9-4F30-98E4-BB93191C78E7}"/>
    <cellStyle name="Moneda 5 2 2 5 2" xfId="11387" xr:uid="{2E918E16-FA8F-4069-873F-8CB000CD183B}"/>
    <cellStyle name="Moneda 5 2 2 6" xfId="5364" xr:uid="{877737F2-2BFD-4609-A2B5-0868A888518C}"/>
    <cellStyle name="Moneda 5 2 2 7" xfId="8653" xr:uid="{5DFF26E3-2388-4845-979D-D2EB38837ADA}"/>
    <cellStyle name="Moneda 5 2 2 8" xfId="11064" xr:uid="{E3020F41-BFBD-4A55-A725-869360A78422}"/>
    <cellStyle name="Moneda 5 2 3" xfId="722" xr:uid="{80ACE5EF-F4A1-4C97-BC2C-1DF91DD84B48}"/>
    <cellStyle name="Moneda 5 2 3 2" xfId="1304" xr:uid="{BFD8AE23-3DC9-479F-8BFB-DF18CD95E98E}"/>
    <cellStyle name="Moneda 5 2 3 2 2" xfId="2472" xr:uid="{1AB6910F-3695-41D5-9254-B3F3067004CE}"/>
    <cellStyle name="Moneda 5 2 3 2 2 2" xfId="4808" xr:uid="{883B80F1-ABB2-4E7A-A18E-20AE9637ED16}"/>
    <cellStyle name="Moneda 5 2 3 2 2 3" xfId="7235" xr:uid="{C5AA33A3-5549-447D-B096-E3C3EDA3D452}"/>
    <cellStyle name="Moneda 5 2 3 2 2 4" xfId="10514" xr:uid="{9F7101B0-505C-4C76-9ED6-9B1AC2C304DB}"/>
    <cellStyle name="Moneda 5 2 3 2 3" xfId="3640" xr:uid="{B662FEB1-D81E-41B9-8CAB-4075E8C0BC31}"/>
    <cellStyle name="Moneda 5 2 3 2 4" xfId="6067" xr:uid="{3326508F-E44E-4521-88FC-FE2CD046AD5E}"/>
    <cellStyle name="Moneda 5 2 3 2 5" xfId="9346" xr:uid="{DE95EB49-D349-4945-A7EC-29629319581B}"/>
    <cellStyle name="Moneda 5 2 3 3" xfId="1890" xr:uid="{AF0DA389-32AF-4410-A65B-719D8893935E}"/>
    <cellStyle name="Moneda 5 2 3 3 2" xfId="4226" xr:uid="{883DF21F-B3C7-462E-B711-2E36C6E939CA}"/>
    <cellStyle name="Moneda 5 2 3 3 3" xfId="6653" xr:uid="{207EFD9D-CFC0-4FEE-BB1D-4EE2615897D1}"/>
    <cellStyle name="Moneda 5 2 3 3 4" xfId="9932" xr:uid="{41C58602-44E9-40C0-A34F-CE1A1A7DD317}"/>
    <cellStyle name="Moneda 5 2 3 4" xfId="3058" xr:uid="{238CB444-E2C8-4D16-8A6C-3C2BF05F9A66}"/>
    <cellStyle name="Moneda 5 2 3 5" xfId="5485" xr:uid="{9F971FEB-638A-41D6-9302-6C7DD127C8E9}"/>
    <cellStyle name="Moneda 5 2 3 6" xfId="8764" xr:uid="{362175E8-7BE7-4A7A-94ED-E92E4D7B132B}"/>
    <cellStyle name="Moneda 5 2 3 7" xfId="11573" xr:uid="{4D98DC12-76A3-497D-92FF-B5242491B2CE}"/>
    <cellStyle name="Moneda 5 2 4" xfId="1017" xr:uid="{6B658FC9-46A2-4794-A7F1-5AF871737877}"/>
    <cellStyle name="Moneda 5 2 4 2" xfId="2185" xr:uid="{8F7D2731-EC81-4502-865D-5F406048271D}"/>
    <cellStyle name="Moneda 5 2 4 2 2" xfId="4521" xr:uid="{CE242432-8D3A-4470-9F66-E3D16BC60D8A}"/>
    <cellStyle name="Moneda 5 2 4 2 3" xfId="6948" xr:uid="{572D4AF7-DB86-49B3-B855-B1E95D415503}"/>
    <cellStyle name="Moneda 5 2 4 2 4" xfId="10227" xr:uid="{CE26B85D-C683-4B03-AF71-4AB86516E5D0}"/>
    <cellStyle name="Moneda 5 2 4 3" xfId="3353" xr:uid="{159D109D-E455-4E75-AFC6-5E56FF6FAC83}"/>
    <cellStyle name="Moneda 5 2 4 4" xfId="5780" xr:uid="{E4706A65-35A4-43B9-975F-3E2E6DC60C78}"/>
    <cellStyle name="Moneda 5 2 4 5" xfId="9059" xr:uid="{1D4DDD18-AB58-45E7-8606-43CC552DB87D}"/>
    <cellStyle name="Moneda 5 2 4 6" xfId="11959" xr:uid="{877DD3C8-4E2E-44EA-944A-5D14A30EF184}"/>
    <cellStyle name="Moneda 5 2 5" xfId="1596" xr:uid="{3D33C2BD-5EC9-4090-82DE-1BF14B928A7B}"/>
    <cellStyle name="Moneda 5 2 5 2" xfId="3932" xr:uid="{11B8345A-AD08-41FC-8050-58849015BFE0}"/>
    <cellStyle name="Moneda 5 2 5 3" xfId="6359" xr:uid="{8556D8B6-2846-46DE-B24E-A40AE2F7B4FE}"/>
    <cellStyle name="Moneda 5 2 5 4" xfId="9638" xr:uid="{3A02CE32-8D1C-4427-B2DA-764ED11C2720}"/>
    <cellStyle name="Moneda 5 2 5 5" xfId="12346" xr:uid="{9376AF58-3C6F-4C6F-A89B-594A5FA5CA88}"/>
    <cellStyle name="Moneda 5 2 6" xfId="2764" xr:uid="{82FD462C-27FB-4552-8EDB-5F5B988D24D1}"/>
    <cellStyle name="Moneda 5 2 6 2" xfId="11204" xr:uid="{A488B53E-8383-450D-80EE-9047FA70285A}"/>
    <cellStyle name="Moneda 5 2 7" xfId="5175" xr:uid="{011C6B04-C9E5-45E3-A37B-3F8E0D128C4F}"/>
    <cellStyle name="Moneda 5 2 8" xfId="8470" xr:uid="{4914CDD6-CAE0-4A8B-8FFC-AD9CE2E04DA1}"/>
    <cellStyle name="Moneda 5 2 9" xfId="10856" xr:uid="{F8306D15-813D-4D37-8144-A5CB3F8B8AC4}"/>
    <cellStyle name="Moneda 5 3" xfId="525" xr:uid="{77F2F40D-A9F9-4A89-B79F-5C301AAA5F63}"/>
    <cellStyle name="Moneda 5 3 2" xfId="874" xr:uid="{57B34F1E-89A8-4D8B-84A0-27AD7CB6A906}"/>
    <cellStyle name="Moneda 5 3 2 2" xfId="1456" xr:uid="{16D42731-5143-4E9E-8E09-9A6D9F375060}"/>
    <cellStyle name="Moneda 5 3 2 2 2" xfId="2624" xr:uid="{C1AA862B-6F5A-4E73-865B-3313F7220CB4}"/>
    <cellStyle name="Moneda 5 3 2 2 2 2" xfId="4960" xr:uid="{4724CEFC-13F2-43A7-8308-25234E0AC505}"/>
    <cellStyle name="Moneda 5 3 2 2 2 3" xfId="7387" xr:uid="{32B866A7-5919-4360-B93E-CF9923644BC8}"/>
    <cellStyle name="Moneda 5 3 2 2 2 4" xfId="10666" xr:uid="{927C9669-3751-4A99-8AA1-C41FACF9DF4C}"/>
    <cellStyle name="Moneda 5 3 2 2 3" xfId="3792" xr:uid="{2E8ACEE7-3019-4222-90E5-AC32DD5999EA}"/>
    <cellStyle name="Moneda 5 3 2 2 4" xfId="6219" xr:uid="{3D65583E-C371-4414-9B65-9425A8134B57}"/>
    <cellStyle name="Moneda 5 3 2 2 5" xfId="9498" xr:uid="{8F4E97E7-CFAF-4AAF-935C-0C1E978B01AF}"/>
    <cellStyle name="Moneda 5 3 2 3" xfId="2042" xr:uid="{4B78C29C-64E8-4389-8B98-7ABE46117176}"/>
    <cellStyle name="Moneda 5 3 2 3 2" xfId="4378" xr:uid="{0AD8D5E6-3629-4479-96D4-7770EA3D31AE}"/>
    <cellStyle name="Moneda 5 3 2 3 3" xfId="6805" xr:uid="{613733D5-7CE9-44F2-BC81-56A10ED212D7}"/>
    <cellStyle name="Moneda 5 3 2 3 4" xfId="10084" xr:uid="{9031D51C-C697-4F3F-9E45-AFC043FFFE85}"/>
    <cellStyle name="Moneda 5 3 2 4" xfId="3210" xr:uid="{6FADDF78-EE23-4459-BA79-FB842E4BF511}"/>
    <cellStyle name="Moneda 5 3 2 5" xfId="5637" xr:uid="{F8465742-863B-4EFB-BBFF-261C3A200248}"/>
    <cellStyle name="Moneda 5 3 2 6" xfId="8916" xr:uid="{C75A577C-A299-4C09-8CC6-69B4CFD144A8}"/>
    <cellStyle name="Moneda 5 3 2 7" xfId="11750" xr:uid="{C7688080-C301-4EF4-BBB6-08D787A55ACC}"/>
    <cellStyle name="Moneda 5 3 3" xfId="1169" xr:uid="{121F75C1-C65E-43D2-B46D-927F7EBEE02A}"/>
    <cellStyle name="Moneda 5 3 3 2" xfId="2337" xr:uid="{8D2912E5-C138-49F1-AF4A-9115F506CDD1}"/>
    <cellStyle name="Moneda 5 3 3 2 2" xfId="4673" xr:uid="{6B109D27-9949-413E-A70B-93331D4C6C9B}"/>
    <cellStyle name="Moneda 5 3 3 2 3" xfId="7100" xr:uid="{90076EDB-25F6-46C5-AB5F-65202F698F48}"/>
    <cellStyle name="Moneda 5 3 3 2 4" xfId="10379" xr:uid="{E41F3498-2C52-43F0-AB77-B0B293D05452}"/>
    <cellStyle name="Moneda 5 3 3 3" xfId="3505" xr:uid="{F20B8846-8661-4841-AF10-32D0EA2CF94E}"/>
    <cellStyle name="Moneda 5 3 3 4" xfId="5932" xr:uid="{12B2AB24-B5E3-4401-A29B-84B9DBE33E34}"/>
    <cellStyle name="Moneda 5 3 3 5" xfId="9211" xr:uid="{07CB8875-37F0-4D59-892B-EDACD34D2697}"/>
    <cellStyle name="Moneda 5 3 3 6" xfId="12136" xr:uid="{D32D5E2B-4370-4FC2-AB49-842AE6E663DD}"/>
    <cellStyle name="Moneda 5 3 4" xfId="1748" xr:uid="{10BB8F58-41A2-485A-A965-9E01F0E49C20}"/>
    <cellStyle name="Moneda 5 3 4 2" xfId="4084" xr:uid="{19FDC30B-8469-4E58-BB40-FC9C1533DA45}"/>
    <cellStyle name="Moneda 5 3 4 3" xfId="6511" xr:uid="{3CB9276B-F35C-4F43-BC58-171347406478}"/>
    <cellStyle name="Moneda 5 3 4 4" xfId="9790" xr:uid="{5ED05028-3EDE-47F8-9859-E775C887D214}"/>
    <cellStyle name="Moneda 5 3 4 5" xfId="12523" xr:uid="{A22345D3-D1E9-4FFC-98C5-9B0C01204EFA}"/>
    <cellStyle name="Moneda 5 3 5" xfId="2916" xr:uid="{481A8C6C-6044-407D-AC75-FC77162940CE}"/>
    <cellStyle name="Moneda 5 3 5 2" xfId="11356" xr:uid="{88F8CCEB-C1FE-40C5-91A6-C7A6B1CB8A8F}"/>
    <cellStyle name="Moneda 5 3 6" xfId="5333" xr:uid="{F6E0F037-32CA-4EC0-9038-793FBCEBA53C}"/>
    <cellStyle name="Moneda 5 3 7" xfId="8622" xr:uid="{BEDC70F9-57FD-426E-A723-F35B5AC3B6DE}"/>
    <cellStyle name="Moneda 5 3 8" xfId="11033" xr:uid="{892A70F1-AA58-4359-BB1E-B266517E4752}"/>
    <cellStyle name="Moneda 5 4" xfId="629" xr:uid="{28E4256D-A92C-4D6D-BA52-6BC205EE021F}"/>
    <cellStyle name="Moneda 5 4 2" xfId="946" xr:uid="{2C1EA2CA-3BCC-4CDD-AE80-D7F67C2A72A4}"/>
    <cellStyle name="Moneda 5 4 2 2" xfId="1526" xr:uid="{29FC9E78-28DA-400C-BBCB-F4AF137E4B11}"/>
    <cellStyle name="Moneda 5 4 2 2 2" xfId="2694" xr:uid="{E445BB1E-7E1F-48DE-9FC7-F4A04730255D}"/>
    <cellStyle name="Moneda 5 4 2 2 2 2" xfId="5030" xr:uid="{0B76D60D-7A03-4C25-B62F-B7BF834B1F14}"/>
    <cellStyle name="Moneda 5 4 2 2 2 3" xfId="7457" xr:uid="{00D5AAAE-4930-41BD-B623-85C21F1B22A5}"/>
    <cellStyle name="Moneda 5 4 2 2 2 4" xfId="10736" xr:uid="{B7CBB1AB-F1FE-459E-9A83-B7E8029827AC}"/>
    <cellStyle name="Moneda 5 4 2 2 3" xfId="3862" xr:uid="{295CB9AC-86D0-4F2B-9BDB-EE9418890605}"/>
    <cellStyle name="Moneda 5 4 2 2 4" xfId="6289" xr:uid="{D396CA14-0DBD-4E34-BA85-1AFD59A5360B}"/>
    <cellStyle name="Moneda 5 4 2 2 5" xfId="9568" xr:uid="{BCB4E20B-9751-4D98-8A36-ED75F52278F0}"/>
    <cellStyle name="Moneda 5 4 2 3" xfId="2114" xr:uid="{EC873AA9-2C0A-42B8-92EC-F615EE0364B1}"/>
    <cellStyle name="Moneda 5 4 2 3 2" xfId="4450" xr:uid="{36D8C4E3-EC5B-46F7-9875-731A1C62FA22}"/>
    <cellStyle name="Moneda 5 4 2 3 3" xfId="6877" xr:uid="{BE92456D-7D0D-460A-B746-F344D9A73AED}"/>
    <cellStyle name="Moneda 5 4 2 3 4" xfId="10156" xr:uid="{576AEC21-B9E1-462F-82A6-57B3D232F16B}"/>
    <cellStyle name="Moneda 5 4 2 4" xfId="3282" xr:uid="{A340C76B-8A98-4D8E-84A5-1758FB799CC4}"/>
    <cellStyle name="Moneda 5 4 2 5" xfId="5709" xr:uid="{60C32C32-6CE9-4C23-BCB7-709B2C46BFF6}"/>
    <cellStyle name="Moneda 5 4 2 6" xfId="8988" xr:uid="{2E47DB11-962C-4413-9E83-1D82DDDD0E7A}"/>
    <cellStyle name="Moneda 5 4 2 7" xfId="11850" xr:uid="{5B63A3B2-8882-44C6-BADD-77A2F51D0731}"/>
    <cellStyle name="Moneda 5 4 3" xfId="1239" xr:uid="{ECAA9352-DFDE-49DA-B0EE-CB82ABB053AE}"/>
    <cellStyle name="Moneda 5 4 3 2" xfId="2407" xr:uid="{39164EC8-71BF-4DB6-9A35-145D455BD959}"/>
    <cellStyle name="Moneda 5 4 3 2 2" xfId="4743" xr:uid="{566F144F-9E72-4224-8817-2EB6143C3814}"/>
    <cellStyle name="Moneda 5 4 3 2 3" xfId="7170" xr:uid="{B8160D66-380D-45F8-9E9A-AFE02A4C48EA}"/>
    <cellStyle name="Moneda 5 4 3 2 4" xfId="10449" xr:uid="{9D2F45EA-D483-4C59-8768-C5B9DA51D8A7}"/>
    <cellStyle name="Moneda 5 4 3 3" xfId="3575" xr:uid="{357EBDCD-E3CB-48CA-9BBA-95B6896FCBDE}"/>
    <cellStyle name="Moneda 5 4 3 4" xfId="6002" xr:uid="{AFDE3552-CD68-40E1-B162-20AF74347376}"/>
    <cellStyle name="Moneda 5 4 3 5" xfId="9281" xr:uid="{E15AE443-C747-409B-820B-B63B5EBF5166}"/>
    <cellStyle name="Moneda 5 4 3 6" xfId="12236" xr:uid="{7AC9957B-F8CF-4DCD-8CC4-056EB48AA67F}"/>
    <cellStyle name="Moneda 5 4 4" xfId="1818" xr:uid="{F1E1DA16-FD3E-437A-B8B5-26AAB767999B}"/>
    <cellStyle name="Moneda 5 4 4 2" xfId="4154" xr:uid="{D48B2B27-B602-4E4C-9CB0-48C9FCEAF2B8}"/>
    <cellStyle name="Moneda 5 4 4 3" xfId="6581" xr:uid="{77A3C47D-924B-41F4-AFD9-6FC529491606}"/>
    <cellStyle name="Moneda 5 4 4 4" xfId="9860" xr:uid="{F523B34C-A5C9-4680-B3C7-E6BCBBCBCE1D}"/>
    <cellStyle name="Moneda 5 4 4 5" xfId="12623" xr:uid="{5DCC9307-6E25-4017-9995-DDD4CD1DAEC7}"/>
    <cellStyle name="Moneda 5 4 5" xfId="2986" xr:uid="{9F913993-FB67-40E1-ADEF-4E23E9FC9855}"/>
    <cellStyle name="Moneda 5 4 5 2" xfId="11426" xr:uid="{11CF9950-A9E7-45D3-909D-8B62850C9B93}"/>
    <cellStyle name="Moneda 5 4 6" xfId="5409" xr:uid="{7A7BC84D-01B2-4BF5-B467-D3AB93B1EE84}"/>
    <cellStyle name="Moneda 5 4 7" xfId="8692" xr:uid="{867E29B6-36ED-4D7F-B496-7D8FEC421E22}"/>
    <cellStyle name="Moneda 5 4 8" xfId="11133" xr:uid="{A7C88C2A-F3E6-45FE-8357-DD19ADBA42E8}"/>
    <cellStyle name="Moneda 5 5" xfId="691" xr:uid="{DEC8FEB5-B737-439F-948E-A8455905D759}"/>
    <cellStyle name="Moneda 5 5 2" xfId="1273" xr:uid="{F01D65A2-8460-40D1-BE44-2BEFD9A04EAE}"/>
    <cellStyle name="Moneda 5 5 2 2" xfId="2441" xr:uid="{3863A64E-AB55-47D7-9D7B-807676B8AFA1}"/>
    <cellStyle name="Moneda 5 5 2 2 2" xfId="4777" xr:uid="{8FFDF474-9BCE-4B7F-8B88-E2EA3CD0C075}"/>
    <cellStyle name="Moneda 5 5 2 2 3" xfId="7204" xr:uid="{E810B099-F0C2-4A08-B939-C7715F34A8F8}"/>
    <cellStyle name="Moneda 5 5 2 2 4" xfId="10483" xr:uid="{8DCD43B8-7E86-4264-A357-37EA8793CBD2}"/>
    <cellStyle name="Moneda 5 5 2 3" xfId="3609" xr:uid="{743668BE-747A-4CE6-BA45-AF3312C60581}"/>
    <cellStyle name="Moneda 5 5 2 4" xfId="6036" xr:uid="{A1DCE3B7-560B-4A58-B170-CA571AB45E5C}"/>
    <cellStyle name="Moneda 5 5 2 5" xfId="9315" xr:uid="{3872BB3C-E0A6-406C-BF60-175C11D7C8F2}"/>
    <cellStyle name="Moneda 5 5 3" xfId="1859" xr:uid="{7E952AF2-BE31-42B8-B316-CBD3BC4B3E23}"/>
    <cellStyle name="Moneda 5 5 3 2" xfId="4195" xr:uid="{5D1F9340-A942-46CE-9575-7C92EB5D04A9}"/>
    <cellStyle name="Moneda 5 5 3 3" xfId="6622" xr:uid="{6A8C27C1-CD1A-4F6E-9AC2-10EB6A5831E8}"/>
    <cellStyle name="Moneda 5 5 3 4" xfId="9901" xr:uid="{246AAE6E-EF11-463B-A0AB-716E46173726}"/>
    <cellStyle name="Moneda 5 5 4" xfId="3027" xr:uid="{4837E98D-2E98-4831-8802-B0A6A7CEB470}"/>
    <cellStyle name="Moneda 5 5 5" xfId="5454" xr:uid="{2C2F5DCB-BEF9-41C6-83A5-8E59DA78346F}"/>
    <cellStyle name="Moneda 5 5 6" xfId="8733" xr:uid="{0B7E3237-2084-429B-B860-0A94501FCF06}"/>
    <cellStyle name="Moneda 5 5 7" xfId="11542" xr:uid="{9F603C6A-0771-4103-8B28-E50F1AC2D4AC}"/>
    <cellStyle name="Moneda 5 6" xfId="986" xr:uid="{53A92BC9-0FCB-4F3E-9C1A-D4011B7BFA17}"/>
    <cellStyle name="Moneda 5 6 2" xfId="2154" xr:uid="{13DF8185-9426-4851-94E0-F2E80A51C268}"/>
    <cellStyle name="Moneda 5 6 2 2" xfId="4490" xr:uid="{D6D2A1F4-7AAF-41D2-862D-BCCE37FEE2E2}"/>
    <cellStyle name="Moneda 5 6 2 3" xfId="6917" xr:uid="{905E8E59-19A7-42A3-A39A-963702B8C835}"/>
    <cellStyle name="Moneda 5 6 2 4" xfId="10196" xr:uid="{914E5002-4557-41DF-9B8A-2B751B475B1A}"/>
    <cellStyle name="Moneda 5 6 3" xfId="3322" xr:uid="{19149548-A2B3-4C4F-BE2C-A4AD41979FFC}"/>
    <cellStyle name="Moneda 5 6 4" xfId="5749" xr:uid="{649CD3A0-B1D0-4F8F-8D8F-A8DDEDB535AB}"/>
    <cellStyle name="Moneda 5 6 5" xfId="9028" xr:uid="{DB8437F2-9045-4C3D-8A0A-8CA443F6E8FB}"/>
    <cellStyle name="Moneda 5 6 6" xfId="11928" xr:uid="{E39C3F1E-C2AE-4770-8118-F3CBF373B2F7}"/>
    <cellStyle name="Moneda 5 7" xfId="1565" xr:uid="{47A61532-2FAD-441F-B9B7-C0532B7A5E14}"/>
    <cellStyle name="Moneda 5 7 2" xfId="3901" xr:uid="{0DC0B807-F3D1-4BC9-B2E8-4CA7D70E8155}"/>
    <cellStyle name="Moneda 5 7 3" xfId="6328" xr:uid="{1A2F93EE-60A8-43E7-B13C-3D764D773F41}"/>
    <cellStyle name="Moneda 5 7 4" xfId="9607" xr:uid="{58DB636F-BB3B-46AC-B276-EC304421E39A}"/>
    <cellStyle name="Moneda 5 7 5" xfId="12315" xr:uid="{945FF36A-C59C-448A-B521-9634F81452A5}"/>
    <cellStyle name="Moneda 5 8" xfId="2733" xr:uid="{A267109E-5349-4399-8B4E-B0DAA9B86B7D}"/>
    <cellStyle name="Moneda 5 8 2" xfId="11173" xr:uid="{81EDBE62-C682-46D0-BCA0-6C546E5299F9}"/>
    <cellStyle name="Moneda 5 9" xfId="5144" xr:uid="{727B5109-E34D-48A7-8389-4C09C03D2F1A}"/>
    <cellStyle name="Moneda 50" xfId="411" xr:uid="{53DB0C96-FFB1-4219-905A-9DD6AB9F2553}"/>
    <cellStyle name="Moneda 50 2" xfId="785" xr:uid="{C3DDA11C-EE91-4F6D-A49E-011C050FF393}"/>
    <cellStyle name="Moneda 50 2 2" xfId="1367" xr:uid="{CB669348-64B9-414C-B5DC-78E01EC4CB03}"/>
    <cellStyle name="Moneda 50 2 2 2" xfId="2535" xr:uid="{E1E4E70D-040C-4702-B56C-32DD41AEE6E6}"/>
    <cellStyle name="Moneda 50 2 2 2 2" xfId="4871" xr:uid="{64D570DA-A1FA-4E1B-82D5-60E10354361C}"/>
    <cellStyle name="Moneda 50 2 2 2 3" xfId="7298" xr:uid="{16C6C81B-A01F-4C5E-8F87-80ECD453C180}"/>
    <cellStyle name="Moneda 50 2 2 2 4" xfId="10577" xr:uid="{F5BFCF30-6410-4314-8A55-6A647A9B31A7}"/>
    <cellStyle name="Moneda 50 2 2 3" xfId="3703" xr:uid="{052A2534-6FB4-424C-942D-5013F118405D}"/>
    <cellStyle name="Moneda 50 2 2 4" xfId="6130" xr:uid="{EF2831AE-D379-4502-9FD0-3739B56FACA1}"/>
    <cellStyle name="Moneda 50 2 2 5" xfId="9409" xr:uid="{836AAEB3-C8A5-4FB4-B4DA-B0AAF60A8609}"/>
    <cellStyle name="Moneda 50 2 3" xfId="1953" xr:uid="{4BD35658-B14D-428E-B2BC-901B0CC34624}"/>
    <cellStyle name="Moneda 50 2 3 2" xfId="4289" xr:uid="{B81D5868-A534-4A97-8944-6AF0362F01FD}"/>
    <cellStyle name="Moneda 50 2 3 3" xfId="6716" xr:uid="{03086EE0-C3F6-44CC-9718-6ACBCDF6A192}"/>
    <cellStyle name="Moneda 50 2 3 4" xfId="9995" xr:uid="{3054F4AB-11AA-4A1F-A17A-16484580E1B2}"/>
    <cellStyle name="Moneda 50 2 4" xfId="3121" xr:uid="{3AB16BEA-5DCC-4345-8EC3-AAAE352BEC72}"/>
    <cellStyle name="Moneda 50 2 5" xfId="5548" xr:uid="{6014E9FB-A168-48EF-B8EC-CB5C3D36CAD8}"/>
    <cellStyle name="Moneda 50 2 6" xfId="8827" xr:uid="{EB0E1203-E163-410B-B97C-D7D4BD2751A2}"/>
    <cellStyle name="Moneda 50 2 7" xfId="11636" xr:uid="{C4995A6B-A34E-4921-A05D-05BAA3FDEC0A}"/>
    <cellStyle name="Moneda 50 3" xfId="1080" xr:uid="{09A6F8D8-F703-43EA-8574-3AED47190692}"/>
    <cellStyle name="Moneda 50 3 2" xfId="2248" xr:uid="{0AFA684C-6BC3-4B82-88D4-9A84EE2F13DC}"/>
    <cellStyle name="Moneda 50 3 2 2" xfId="4584" xr:uid="{9814E663-36BB-4CBF-98D2-D0A7881D14CC}"/>
    <cellStyle name="Moneda 50 3 2 3" xfId="7011" xr:uid="{06CD444D-C7E7-4DB9-A766-E060B9E3249B}"/>
    <cellStyle name="Moneda 50 3 2 4" xfId="10290" xr:uid="{FED09611-C045-45FB-82B4-F690DCD35734}"/>
    <cellStyle name="Moneda 50 3 3" xfId="3416" xr:uid="{8C4CEFFE-8D94-4B3E-962C-24672EC58D16}"/>
    <cellStyle name="Moneda 50 3 4" xfId="5843" xr:uid="{054AD291-869B-4587-A9AA-1E296569C253}"/>
    <cellStyle name="Moneda 50 3 5" xfId="9122" xr:uid="{CB5201CC-60AB-4996-8DB6-B9A4E3AE297A}"/>
    <cellStyle name="Moneda 50 3 6" xfId="12022" xr:uid="{E0C2F606-4DAD-4B9C-8CE6-06DB1A462333}"/>
    <cellStyle name="Moneda 50 4" xfId="1659" xr:uid="{3EB5B334-12B1-48B0-BE87-2E41262793DB}"/>
    <cellStyle name="Moneda 50 4 2" xfId="3995" xr:uid="{7A85D7A3-58CB-4C45-AC0A-6A791FA504E3}"/>
    <cellStyle name="Moneda 50 4 3" xfId="6422" xr:uid="{CFC7B9D6-03B4-46FE-86C3-3CF031F009C7}"/>
    <cellStyle name="Moneda 50 4 4" xfId="9701" xr:uid="{EB2CA81B-A65F-4CB3-9D58-9C515D16667B}"/>
    <cellStyle name="Moneda 50 4 5" xfId="12409" xr:uid="{59F7EFBD-A29E-427B-894B-83B6CE445C3C}"/>
    <cellStyle name="Moneda 50 5" xfId="2827" xr:uid="{713208FF-5E7A-421B-9AA4-8C2887A27D7A}"/>
    <cellStyle name="Moneda 50 5 2" xfId="11267" xr:uid="{C18A24D3-2747-4B7F-9768-02016718506A}"/>
    <cellStyle name="Moneda 50 6" xfId="5238" xr:uid="{BFCF0EA2-33F1-43E2-8576-CFBE7CDD9015}"/>
    <cellStyle name="Moneda 50 7" xfId="8533" xr:uid="{99330111-E3B6-47E6-961A-22E716557599}"/>
    <cellStyle name="Moneda 50 8" xfId="10919" xr:uid="{50591FD7-B6CF-4128-AB82-DC13447D0016}"/>
    <cellStyle name="Moneda 51" xfId="413" xr:uid="{7B3DFD52-3C68-4F5A-A528-097FA2FC59C1}"/>
    <cellStyle name="Moneda 51 2" xfId="787" xr:uid="{A4228C6F-2AE5-4A2F-9C5A-69A02549B1C3}"/>
    <cellStyle name="Moneda 51 2 2" xfId="1369" xr:uid="{E18CE875-2844-4EA7-BF0B-8E45EBF212A4}"/>
    <cellStyle name="Moneda 51 2 2 2" xfId="2537" xr:uid="{CFFD8ACF-73B1-448C-AA28-46DBE45A684A}"/>
    <cellStyle name="Moneda 51 2 2 2 2" xfId="4873" xr:uid="{AC0F5457-0068-48D7-A7B4-EE93AF828EC1}"/>
    <cellStyle name="Moneda 51 2 2 2 3" xfId="7300" xr:uid="{68C3C911-022F-4FB4-9C8D-18A6E1CB89BF}"/>
    <cellStyle name="Moneda 51 2 2 2 4" xfId="10579" xr:uid="{0065A893-78B4-40E3-84DA-9D58F8B234B0}"/>
    <cellStyle name="Moneda 51 2 2 3" xfId="3705" xr:uid="{ECFEBD9A-D7CF-48F0-B5E5-07786D26623E}"/>
    <cellStyle name="Moneda 51 2 2 4" xfId="6132" xr:uid="{72FD62B4-D4F4-4487-9F39-06E202F07D13}"/>
    <cellStyle name="Moneda 51 2 2 5" xfId="9411" xr:uid="{09F8F0F6-C0EF-4BC8-BFFF-002C82A28841}"/>
    <cellStyle name="Moneda 51 2 3" xfId="1955" xr:uid="{33E00C42-939B-400A-B173-32E264458353}"/>
    <cellStyle name="Moneda 51 2 3 2" xfId="4291" xr:uid="{050876C1-25D4-4B78-AAB8-5685E5E88DF1}"/>
    <cellStyle name="Moneda 51 2 3 3" xfId="6718" xr:uid="{12C2A7DE-8F23-419F-A1E0-1C9140AE7587}"/>
    <cellStyle name="Moneda 51 2 3 4" xfId="9997" xr:uid="{10BDF954-1A79-46D7-A159-05C6A085F7D2}"/>
    <cellStyle name="Moneda 51 2 4" xfId="3123" xr:uid="{6F52899F-EFE3-410A-AE63-C081A8359B7F}"/>
    <cellStyle name="Moneda 51 2 5" xfId="5550" xr:uid="{34E2EE12-6DB0-46D3-8E0A-C602842E869B}"/>
    <cellStyle name="Moneda 51 2 6" xfId="8829" xr:uid="{C92900D4-D31F-4678-8659-E2899D68BB9A}"/>
    <cellStyle name="Moneda 51 2 7" xfId="11638" xr:uid="{79E9A6A9-597C-49F2-8586-2681C54A03D1}"/>
    <cellStyle name="Moneda 51 3" xfId="1082" xr:uid="{A6067221-0340-4E06-9E18-AAEC5343C9B8}"/>
    <cellStyle name="Moneda 51 3 2" xfId="2250" xr:uid="{C8C0138A-6307-4A2B-9BE3-5D2CB2694A00}"/>
    <cellStyle name="Moneda 51 3 2 2" xfId="4586" xr:uid="{A652534F-042C-428D-AFD9-A507C5A9032E}"/>
    <cellStyle name="Moneda 51 3 2 3" xfId="7013" xr:uid="{F1573817-F12D-41BB-A85C-B73358989955}"/>
    <cellStyle name="Moneda 51 3 2 4" xfId="10292" xr:uid="{20AAA40F-F643-444F-912B-A059AF926AC0}"/>
    <cellStyle name="Moneda 51 3 3" xfId="3418" xr:uid="{12A17D84-88CD-4E41-B2EC-972AC74D30DB}"/>
    <cellStyle name="Moneda 51 3 4" xfId="5845" xr:uid="{BE4ADA1B-EF5E-4081-B9D4-A732D75998DC}"/>
    <cellStyle name="Moneda 51 3 5" xfId="9124" xr:uid="{141FF5D4-B68E-4337-B1E9-D710E2F12DF7}"/>
    <cellStyle name="Moneda 51 3 6" xfId="12024" xr:uid="{72E2BA22-765E-4FCA-ABB2-D985415C9F8F}"/>
    <cellStyle name="Moneda 51 4" xfId="1661" xr:uid="{A708FD2D-5397-4CD4-85DD-65FF75CE166E}"/>
    <cellStyle name="Moneda 51 4 2" xfId="3997" xr:uid="{AC4A9195-6B33-4749-BE4C-B1FDDBA95D90}"/>
    <cellStyle name="Moneda 51 4 3" xfId="6424" xr:uid="{EFA73A81-5D45-416F-A143-208AC783EA77}"/>
    <cellStyle name="Moneda 51 4 4" xfId="9703" xr:uid="{CE9ED4E8-CF49-4FDB-B907-CD42CDE7DD68}"/>
    <cellStyle name="Moneda 51 4 5" xfId="12411" xr:uid="{80FC9264-8EA4-4C10-B226-28DAC5854F39}"/>
    <cellStyle name="Moneda 51 5" xfId="2829" xr:uid="{E33FD02B-FEB6-4567-B9F8-32A92BEC279D}"/>
    <cellStyle name="Moneda 51 5 2" xfId="11269" xr:uid="{6A8A6DFE-D180-4134-8A11-9309646ABBCE}"/>
    <cellStyle name="Moneda 51 6" xfId="5240" xr:uid="{E6F32437-072D-4E64-ABEB-8CF17A8FCE50}"/>
    <cellStyle name="Moneda 51 7" xfId="8535" xr:uid="{13509079-3312-421C-A5A3-8C7C4AAE3932}"/>
    <cellStyle name="Moneda 51 8" xfId="10921" xr:uid="{6E962D9A-1909-4667-A08D-4CE47ADB305F}"/>
    <cellStyle name="Moneda 52" xfId="373" xr:uid="{6A4B57C2-7043-4E29-8377-93F6129D3557}"/>
    <cellStyle name="Moneda 52 2" xfId="747" xr:uid="{0B8914FA-BE49-45BE-B078-BA0FE6C35594}"/>
    <cellStyle name="Moneda 52 2 2" xfId="1329" xr:uid="{FF6640AF-F804-4F99-987D-1EE977C1C15E}"/>
    <cellStyle name="Moneda 52 2 2 2" xfId="2497" xr:uid="{29253C62-B4C9-4E59-ADC0-AA37F46A2D30}"/>
    <cellStyle name="Moneda 52 2 2 2 2" xfId="4833" xr:uid="{CB5DAC2B-25AC-4E32-8A6E-033C3E2D2F5E}"/>
    <cellStyle name="Moneda 52 2 2 2 3" xfId="7260" xr:uid="{99703E81-C75A-4F90-9D61-A2D15E7B8D63}"/>
    <cellStyle name="Moneda 52 2 2 2 4" xfId="10539" xr:uid="{9F21F2A5-6BFF-4D47-B64D-75C5947792C7}"/>
    <cellStyle name="Moneda 52 2 2 3" xfId="3665" xr:uid="{64BB3EF8-F1E9-41C2-A635-E38294B86A46}"/>
    <cellStyle name="Moneda 52 2 2 4" xfId="6092" xr:uid="{AEEDF06D-2CA9-43A6-BA32-DA0B4F397EAF}"/>
    <cellStyle name="Moneda 52 2 2 5" xfId="9371" xr:uid="{38EA2437-8E5C-4728-BD2E-A2397D7EB9C9}"/>
    <cellStyle name="Moneda 52 2 3" xfId="1915" xr:uid="{8541C50C-7D75-4320-B568-D451FFB243F2}"/>
    <cellStyle name="Moneda 52 2 3 2" xfId="4251" xr:uid="{D8D7F6BB-0B6F-4FBC-A4F4-45684EBB14F6}"/>
    <cellStyle name="Moneda 52 2 3 3" xfId="6678" xr:uid="{0056DD34-0E37-4D08-AAC1-D91FF1DF3424}"/>
    <cellStyle name="Moneda 52 2 3 4" xfId="9957" xr:uid="{9ECA6355-938C-4077-B3D8-8EA6A0994BCD}"/>
    <cellStyle name="Moneda 52 2 4" xfId="3083" xr:uid="{CC7FC9DA-0CC5-4F9F-B9AA-F0207DFD385F}"/>
    <cellStyle name="Moneda 52 2 5" xfId="5510" xr:uid="{256F2E3B-C0DD-4999-898E-06C85191E563}"/>
    <cellStyle name="Moneda 52 2 6" xfId="8789" xr:uid="{EC3BECF5-50CD-4644-8AD1-6B87F338BED9}"/>
    <cellStyle name="Moneda 52 2 7" xfId="11598" xr:uid="{300BF4AC-3858-4E70-8CFD-E01E0F322431}"/>
    <cellStyle name="Moneda 52 3" xfId="1042" xr:uid="{F9FAC930-B233-412D-B2B6-4D20B0BBD928}"/>
    <cellStyle name="Moneda 52 3 2" xfId="2210" xr:uid="{DA3955FA-6A89-4ADD-B74D-03D2BCAD656B}"/>
    <cellStyle name="Moneda 52 3 2 2" xfId="4546" xr:uid="{6615A2EB-9970-42E0-847F-3D574156E3C8}"/>
    <cellStyle name="Moneda 52 3 2 3" xfId="6973" xr:uid="{3198D4C3-61BC-42BE-880B-AE585E1AEAEC}"/>
    <cellStyle name="Moneda 52 3 2 4" xfId="10252" xr:uid="{E175A84F-5209-4DD1-BB3F-7AFE7DEE8639}"/>
    <cellStyle name="Moneda 52 3 3" xfId="3378" xr:uid="{87AA9104-B94E-410E-BBAE-9D26623F2E28}"/>
    <cellStyle name="Moneda 52 3 4" xfId="5805" xr:uid="{1001B9CB-DADD-4FF3-90F4-FFC6A0283C2A}"/>
    <cellStyle name="Moneda 52 3 5" xfId="9084" xr:uid="{C7FE1AD7-FDB3-45AE-A40E-E298AB42056E}"/>
    <cellStyle name="Moneda 52 3 6" xfId="11984" xr:uid="{EC63BFBA-BD71-498C-9C43-8BB13AB05816}"/>
    <cellStyle name="Moneda 52 4" xfId="1621" xr:uid="{A58C5E53-E671-4372-B036-811513C3B0C7}"/>
    <cellStyle name="Moneda 52 4 2" xfId="3957" xr:uid="{30EAA4BC-5EBD-466E-A965-D93D5A58D481}"/>
    <cellStyle name="Moneda 52 4 3" xfId="6384" xr:uid="{BFB95984-6F28-4365-9DDF-E457F7F2810C}"/>
    <cellStyle name="Moneda 52 4 4" xfId="9663" xr:uid="{83D45CE7-6A90-48D0-AD25-1A2A133D33D8}"/>
    <cellStyle name="Moneda 52 4 5" xfId="12371" xr:uid="{1ADC442D-B1D1-435C-8EB5-86EF6999733B}"/>
    <cellStyle name="Moneda 52 5" xfId="2789" xr:uid="{51EBC352-BC56-44A6-99BC-3CEEE55C1EF6}"/>
    <cellStyle name="Moneda 52 5 2" xfId="11229" xr:uid="{EFB07E6C-0590-4112-9106-B9829550C7AC}"/>
    <cellStyle name="Moneda 52 6" xfId="5200" xr:uid="{6C1C5A15-B689-41AC-8D19-4D43EE0FACF6}"/>
    <cellStyle name="Moneda 52 7" xfId="8495" xr:uid="{A7D02F09-A27D-4CA1-BF9D-F6CB05053793}"/>
    <cellStyle name="Moneda 52 8" xfId="10881" xr:uid="{45DF2325-5F50-41A5-AE03-DC1C233C4E8B}"/>
    <cellStyle name="Moneda 53" xfId="398" xr:uid="{36FC89A7-CC72-4646-BC64-8F6712AE1942}"/>
    <cellStyle name="Moneda 53 2" xfId="772" xr:uid="{21368F9B-8170-4721-A2AE-F75BDF5F7134}"/>
    <cellStyle name="Moneda 53 2 2" xfId="1354" xr:uid="{BB701FE4-D775-4ADB-9BFF-398C87A26281}"/>
    <cellStyle name="Moneda 53 2 2 2" xfId="2522" xr:uid="{01E342BB-B6ED-431A-BC40-BF16F39CF7C6}"/>
    <cellStyle name="Moneda 53 2 2 2 2" xfId="4858" xr:uid="{507FB92B-D80D-4C8C-B95A-11E03CCADBC3}"/>
    <cellStyle name="Moneda 53 2 2 2 3" xfId="7285" xr:uid="{2FD979C7-BD5E-4C0B-AAEC-FD68F47E0CC9}"/>
    <cellStyle name="Moneda 53 2 2 2 4" xfId="10564" xr:uid="{166E616D-6AD5-4DEA-ADFD-6A3529D79320}"/>
    <cellStyle name="Moneda 53 2 2 3" xfId="3690" xr:uid="{94D17DBB-182F-498D-B5FC-F6A454586A85}"/>
    <cellStyle name="Moneda 53 2 2 4" xfId="6117" xr:uid="{C795A229-BC9F-4BF2-9F24-02CFB0DCB047}"/>
    <cellStyle name="Moneda 53 2 2 5" xfId="9396" xr:uid="{38D8E773-CB2D-4562-BDAE-567B84DBCE54}"/>
    <cellStyle name="Moneda 53 2 3" xfId="1940" xr:uid="{BD7873F4-FABC-4099-AC80-C4AD9096ABB6}"/>
    <cellStyle name="Moneda 53 2 3 2" xfId="4276" xr:uid="{70B90718-E743-4880-B233-91F4A9276A7C}"/>
    <cellStyle name="Moneda 53 2 3 3" xfId="6703" xr:uid="{C3F82A09-110A-47C0-9E9E-D01B1120B914}"/>
    <cellStyle name="Moneda 53 2 3 4" xfId="9982" xr:uid="{297810AE-B2B0-42FA-9EB3-5BB002403B4C}"/>
    <cellStyle name="Moneda 53 2 4" xfId="3108" xr:uid="{9F769130-A3E2-43E5-ABA1-663C7BB487A4}"/>
    <cellStyle name="Moneda 53 2 5" xfId="5535" xr:uid="{0243C6FB-9654-4F6F-AF4A-54CA46F9FCD1}"/>
    <cellStyle name="Moneda 53 2 6" xfId="8814" xr:uid="{8A424D11-DEB1-42FA-90A5-FBD1EC09424F}"/>
    <cellStyle name="Moneda 53 2 7" xfId="11623" xr:uid="{B4CB5A86-DF10-461E-BC5F-D4F11177E183}"/>
    <cellStyle name="Moneda 53 3" xfId="1067" xr:uid="{13B7DE05-19B2-4013-8A23-55ADDE3651AC}"/>
    <cellStyle name="Moneda 53 3 2" xfId="2235" xr:uid="{64EA8EA5-B36C-4E77-B91A-B8C4ED46B0FC}"/>
    <cellStyle name="Moneda 53 3 2 2" xfId="4571" xr:uid="{C8F6DAE2-728D-4D11-B6CA-865C620BF27A}"/>
    <cellStyle name="Moneda 53 3 2 3" xfId="6998" xr:uid="{8CC21F23-A0A7-4B1B-B830-F6ABC20A8078}"/>
    <cellStyle name="Moneda 53 3 2 4" xfId="10277" xr:uid="{7DE64D24-215A-44DE-B7E0-1DCB11480137}"/>
    <cellStyle name="Moneda 53 3 3" xfId="3403" xr:uid="{1FD99D38-D757-4B7A-9A2A-51FB8696E2B5}"/>
    <cellStyle name="Moneda 53 3 4" xfId="5830" xr:uid="{31885E30-926A-40BF-BC26-13D862848CFA}"/>
    <cellStyle name="Moneda 53 3 5" xfId="9109" xr:uid="{7FE2AC69-89B5-43FE-80E2-4CC5B6B215AD}"/>
    <cellStyle name="Moneda 53 3 6" xfId="12009" xr:uid="{D27B8972-92BE-4D0E-953D-8E8E829C743C}"/>
    <cellStyle name="Moneda 53 4" xfId="1646" xr:uid="{33053068-E17A-4026-8ECD-A94D6CCA1695}"/>
    <cellStyle name="Moneda 53 4 2" xfId="3982" xr:uid="{D8CBFB87-BBA0-4593-BE36-89B0A5F8515D}"/>
    <cellStyle name="Moneda 53 4 3" xfId="6409" xr:uid="{F615A340-AAA7-431F-9113-21BB49E62FA6}"/>
    <cellStyle name="Moneda 53 4 4" xfId="9688" xr:uid="{BA028CAC-D138-47CA-8AA7-18CD2D8ED234}"/>
    <cellStyle name="Moneda 53 4 5" xfId="12396" xr:uid="{B6F381E4-8496-49E9-9841-57AD49CBE243}"/>
    <cellStyle name="Moneda 53 5" xfId="2814" xr:uid="{45CC02C5-6793-462A-A82A-7A84BAB7C8DE}"/>
    <cellStyle name="Moneda 53 5 2" xfId="11254" xr:uid="{307D209C-495F-4E96-983D-1A8E2A5D0BE4}"/>
    <cellStyle name="Moneda 53 6" xfId="5225" xr:uid="{CFB918A1-9853-4F63-81B3-D4DBB1806181}"/>
    <cellStyle name="Moneda 53 7" xfId="8520" xr:uid="{7D61FC13-9ED0-44C2-8559-49A0CACBF27D}"/>
    <cellStyle name="Moneda 53 8" xfId="10906" xr:uid="{FCD42A49-F994-46EC-9CB6-018ED11A9691}"/>
    <cellStyle name="Moneda 54" xfId="396" xr:uid="{F8663AAB-8267-4874-883F-90002EC61CD2}"/>
    <cellStyle name="Moneda 54 2" xfId="770" xr:uid="{F725AE1B-E19F-417B-BD38-074E88209368}"/>
    <cellStyle name="Moneda 54 2 2" xfId="1352" xr:uid="{E0C25E60-59EB-4B77-A368-44BC0766905F}"/>
    <cellStyle name="Moneda 54 2 2 2" xfId="2520" xr:uid="{CA68C112-86AC-4D90-9D50-31383590CC2D}"/>
    <cellStyle name="Moneda 54 2 2 2 2" xfId="4856" xr:uid="{C9A95B6E-69D4-437F-89F7-F3D20EE6AAE4}"/>
    <cellStyle name="Moneda 54 2 2 2 3" xfId="7283" xr:uid="{4FA15A21-EC2C-4687-84E4-80CE07C5B6D2}"/>
    <cellStyle name="Moneda 54 2 2 2 4" xfId="10562" xr:uid="{69BB994B-8AA1-4105-BCC3-7B42ABE1EBBE}"/>
    <cellStyle name="Moneda 54 2 2 3" xfId="3688" xr:uid="{41778759-D3E5-40B4-920F-80B3CE561AD1}"/>
    <cellStyle name="Moneda 54 2 2 4" xfId="6115" xr:uid="{AF1C8E39-FCAD-4389-A21C-D91D28791C18}"/>
    <cellStyle name="Moneda 54 2 2 5" xfId="9394" xr:uid="{E2B06742-A19D-4710-91BE-9F0684CCCA17}"/>
    <cellStyle name="Moneda 54 2 3" xfId="1938" xr:uid="{5D1E8D2F-829D-4CF9-BD69-10D2E72F6862}"/>
    <cellStyle name="Moneda 54 2 3 2" xfId="4274" xr:uid="{3E849D0D-277D-4FFB-AB60-C9512085CA51}"/>
    <cellStyle name="Moneda 54 2 3 3" xfId="6701" xr:uid="{D68EB73B-4611-429C-ABC3-EDECFFEDEF21}"/>
    <cellStyle name="Moneda 54 2 3 4" xfId="9980" xr:uid="{FECB0F61-5290-47C2-8DCF-B2064E28C4C1}"/>
    <cellStyle name="Moneda 54 2 4" xfId="3106" xr:uid="{B9DD7103-D55A-4A67-9C11-38DBAECB6A5A}"/>
    <cellStyle name="Moneda 54 2 5" xfId="5533" xr:uid="{2D8A9601-3E4F-4298-BC97-04A34637E47C}"/>
    <cellStyle name="Moneda 54 2 6" xfId="8812" xr:uid="{1BED47B0-D105-47EC-997C-55FA6FEFE135}"/>
    <cellStyle name="Moneda 54 2 7" xfId="11621" xr:uid="{125FE038-559A-452D-8A7B-3302AAD819BF}"/>
    <cellStyle name="Moneda 54 3" xfId="1065" xr:uid="{3BFCF2DB-888A-4B17-BBFE-C346AF577378}"/>
    <cellStyle name="Moneda 54 3 2" xfId="2233" xr:uid="{AF501053-47AF-45FC-8590-6F850B2D4C60}"/>
    <cellStyle name="Moneda 54 3 2 2" xfId="4569" xr:uid="{39EEBD87-163D-4D3B-9A28-D5B38AD2D449}"/>
    <cellStyle name="Moneda 54 3 2 3" xfId="6996" xr:uid="{2A8D665F-59B6-4C66-9277-AEDDD374F50A}"/>
    <cellStyle name="Moneda 54 3 2 4" xfId="10275" xr:uid="{EF71235D-2549-41C9-A38C-70ADAF6576AF}"/>
    <cellStyle name="Moneda 54 3 3" xfId="3401" xr:uid="{7D1B2A8C-0CDE-4848-965D-0CB7FB85055B}"/>
    <cellStyle name="Moneda 54 3 4" xfId="5828" xr:uid="{95B8B304-4A2A-4A19-AEF5-6891B021EFBF}"/>
    <cellStyle name="Moneda 54 3 5" xfId="9107" xr:uid="{2E89E15F-A209-44A1-B53C-772A0609BD44}"/>
    <cellStyle name="Moneda 54 3 6" xfId="12007" xr:uid="{8A000689-3CF1-42FA-90EC-473FC90312A0}"/>
    <cellStyle name="Moneda 54 4" xfId="1644" xr:uid="{9061696D-8110-4CD4-84A5-FAED1CBF9F62}"/>
    <cellStyle name="Moneda 54 4 2" xfId="3980" xr:uid="{1A5E7526-8435-4DAF-890D-8CA8BE72D536}"/>
    <cellStyle name="Moneda 54 4 3" xfId="6407" xr:uid="{58B828C3-21BC-4037-845C-026675F9884E}"/>
    <cellStyle name="Moneda 54 4 4" xfId="9686" xr:uid="{40F6DFB4-7E43-4BF7-9F1C-2F9593A77A67}"/>
    <cellStyle name="Moneda 54 4 5" xfId="12394" xr:uid="{87150D52-326E-490C-A0C5-6DE580843F19}"/>
    <cellStyle name="Moneda 54 5" xfId="2812" xr:uid="{1FBC5EE0-742B-43FA-84C1-91E9C0D44354}"/>
    <cellStyle name="Moneda 54 5 2" xfId="11252" xr:uid="{D79FE8FA-37D2-4704-929F-3676144A1A07}"/>
    <cellStyle name="Moneda 54 6" xfId="5223" xr:uid="{4EE7F080-0AD4-4024-95CF-9F6683131912}"/>
    <cellStyle name="Moneda 54 7" xfId="8518" xr:uid="{930B2105-A3BE-42A6-B71B-E4671E08C679}"/>
    <cellStyle name="Moneda 54 8" xfId="10904" xr:uid="{91C2B9BF-8CF8-4DD4-A3A0-9BC81B21D5C0}"/>
    <cellStyle name="Moneda 55" xfId="383" xr:uid="{0106C6BC-EA34-45F6-9FD3-9D5E2D5D1941}"/>
    <cellStyle name="Moneda 55 2" xfId="757" xr:uid="{06630816-39AD-442B-BD8E-837884BFC8D0}"/>
    <cellStyle name="Moneda 55 2 2" xfId="1339" xr:uid="{B8F36EBF-7AF1-4B09-B253-1B06C9C3C7F8}"/>
    <cellStyle name="Moneda 55 2 2 2" xfId="2507" xr:uid="{230DD877-978F-4C28-95AC-9C4564AD9ABB}"/>
    <cellStyle name="Moneda 55 2 2 2 2" xfId="4843" xr:uid="{6024C30F-E2B8-422A-B6C7-D79717F001D3}"/>
    <cellStyle name="Moneda 55 2 2 2 3" xfId="7270" xr:uid="{C7052696-1071-4C4F-B00A-904374AF35B1}"/>
    <cellStyle name="Moneda 55 2 2 2 4" xfId="10549" xr:uid="{E818A82C-F5D3-4001-9846-FB07BB52A9D1}"/>
    <cellStyle name="Moneda 55 2 2 3" xfId="3675" xr:uid="{E2BAD3A7-3472-42AB-B42C-4A48D35F17F6}"/>
    <cellStyle name="Moneda 55 2 2 4" xfId="6102" xr:uid="{79FD643A-E411-49D0-B34A-EDD23FD6D41C}"/>
    <cellStyle name="Moneda 55 2 2 5" xfId="9381" xr:uid="{5881C8BA-71C7-44F5-A9E1-0DFEC232E5A9}"/>
    <cellStyle name="Moneda 55 2 3" xfId="1925" xr:uid="{7FA3D9CC-06FC-4C89-846A-356E6AAD0FDA}"/>
    <cellStyle name="Moneda 55 2 3 2" xfId="4261" xr:uid="{4AD6C14D-EA64-46A4-BF44-B09A42A6C442}"/>
    <cellStyle name="Moneda 55 2 3 3" xfId="6688" xr:uid="{8D5D7C99-3CC5-4342-B652-9C9292E400C9}"/>
    <cellStyle name="Moneda 55 2 3 4" xfId="9967" xr:uid="{BF64FFE5-D68F-4BA1-A740-797905382594}"/>
    <cellStyle name="Moneda 55 2 4" xfId="3093" xr:uid="{4CE4F5F8-25ED-4B6A-9354-9372515D4562}"/>
    <cellStyle name="Moneda 55 2 5" xfId="5520" xr:uid="{B4FC0DC3-F1D7-4EA3-BF68-525B1609A5DB}"/>
    <cellStyle name="Moneda 55 2 6" xfId="8799" xr:uid="{32FB9F9C-94BE-43AE-8DB4-70619D9C9AFE}"/>
    <cellStyle name="Moneda 55 2 7" xfId="11608" xr:uid="{4B548D50-096C-4380-93CB-D9BAAE68E082}"/>
    <cellStyle name="Moneda 55 3" xfId="1052" xr:uid="{817EE855-87B6-4D6D-8F57-C423579EF448}"/>
    <cellStyle name="Moneda 55 3 2" xfId="2220" xr:uid="{CB8B9A6A-54A4-48B9-A30E-780128E50C78}"/>
    <cellStyle name="Moneda 55 3 2 2" xfId="4556" xr:uid="{0E978314-16D1-4AF8-A595-877CB4C424CC}"/>
    <cellStyle name="Moneda 55 3 2 3" xfId="6983" xr:uid="{B6BD7838-D86A-4CDB-9616-D9BAC50EFFFF}"/>
    <cellStyle name="Moneda 55 3 2 4" xfId="10262" xr:uid="{A7EC2103-5A91-4827-AF3E-E4146EAF6841}"/>
    <cellStyle name="Moneda 55 3 3" xfId="3388" xr:uid="{DB2B863E-8566-4AAA-B057-2E960A3368B5}"/>
    <cellStyle name="Moneda 55 3 4" xfId="5815" xr:uid="{9393EB1B-80B8-4343-A675-491344FD32C8}"/>
    <cellStyle name="Moneda 55 3 5" xfId="9094" xr:uid="{7E2D67A3-F33D-4810-9387-9D7F56929AA2}"/>
    <cellStyle name="Moneda 55 3 6" xfId="11994" xr:uid="{CF79E0C2-5FFD-4A4D-989A-0F457A71E060}"/>
    <cellStyle name="Moneda 55 4" xfId="1631" xr:uid="{4669565F-5FC9-4075-9CC2-73A15623F48A}"/>
    <cellStyle name="Moneda 55 4 2" xfId="3967" xr:uid="{FD2BF81A-295C-4A37-AE6D-DB8A1584ED01}"/>
    <cellStyle name="Moneda 55 4 3" xfId="6394" xr:uid="{7BC160EE-8742-4221-AC03-788373E779DC}"/>
    <cellStyle name="Moneda 55 4 4" xfId="9673" xr:uid="{3CF88045-BCC3-4E32-B2EE-5D1AEA7CFD06}"/>
    <cellStyle name="Moneda 55 4 5" xfId="12381" xr:uid="{B77292FC-7A88-4CAE-949B-25C93F2536B9}"/>
    <cellStyle name="Moneda 55 5" xfId="2799" xr:uid="{A8495EA2-FFC2-4755-BBC9-41C6738F451A}"/>
    <cellStyle name="Moneda 55 5 2" xfId="11239" xr:uid="{9D2FDF60-A127-452D-97D4-5E08553E0607}"/>
    <cellStyle name="Moneda 55 6" xfId="5210" xr:uid="{E4C94078-FCEF-4810-9DC3-FB2C7708713D}"/>
    <cellStyle name="Moneda 55 7" xfId="8505" xr:uid="{29DA193F-0E63-4950-B5BF-8AA697C0FD77}"/>
    <cellStyle name="Moneda 55 8" xfId="10891" xr:uid="{5F0FE150-3225-4D3D-8DC3-9327B6C33AB1}"/>
    <cellStyle name="Moneda 56" xfId="434" xr:uid="{5861183E-FA0E-4D37-9031-105BD37E01BF}"/>
    <cellStyle name="Moneda 56 2" xfId="808" xr:uid="{BB8EF7FF-6E68-478C-B1A2-6CD33248587B}"/>
    <cellStyle name="Moneda 56 2 2" xfId="1390" xr:uid="{57D0576D-900B-4E4F-808E-320BB9E874A4}"/>
    <cellStyle name="Moneda 56 2 2 2" xfId="2558" xr:uid="{C1927614-DA30-4057-A1BE-FF1296C7100A}"/>
    <cellStyle name="Moneda 56 2 2 2 2" xfId="4894" xr:uid="{B8025091-55F2-491E-87FC-FA8E6B827299}"/>
    <cellStyle name="Moneda 56 2 2 2 3" xfId="7321" xr:uid="{45984801-BEFA-44E0-83EE-854C159DC522}"/>
    <cellStyle name="Moneda 56 2 2 2 4" xfId="10600" xr:uid="{F9920089-E4B7-46D1-95B2-8D250A464A9A}"/>
    <cellStyle name="Moneda 56 2 2 3" xfId="3726" xr:uid="{983CCAE5-5EBE-4A79-9B1A-F54FBB04826F}"/>
    <cellStyle name="Moneda 56 2 2 4" xfId="6153" xr:uid="{E3448CC3-659A-4809-9D69-6FD828C29CE1}"/>
    <cellStyle name="Moneda 56 2 2 5" xfId="9432" xr:uid="{AD5EF6A5-2579-4101-B84B-B77FA2DCC3DF}"/>
    <cellStyle name="Moneda 56 2 3" xfId="1976" xr:uid="{9F730ECA-7D78-421A-B918-E7442CF75495}"/>
    <cellStyle name="Moneda 56 2 3 2" xfId="4312" xr:uid="{4EF3CCDF-2DDA-4E3A-B8C0-13CC5D3CBC9B}"/>
    <cellStyle name="Moneda 56 2 3 3" xfId="6739" xr:uid="{B4BF3075-CCA0-4BA0-9299-37649772B18A}"/>
    <cellStyle name="Moneda 56 2 3 4" xfId="10018" xr:uid="{F23C6A39-9F84-4D04-A72D-EB713CF74CA7}"/>
    <cellStyle name="Moneda 56 2 4" xfId="3144" xr:uid="{4ECA5C5E-8D29-4DA8-9347-3E2FF1F6306E}"/>
    <cellStyle name="Moneda 56 2 5" xfId="5571" xr:uid="{DEB4A6E8-AD30-410F-A48E-ACABE7B2A340}"/>
    <cellStyle name="Moneda 56 2 6" xfId="8850" xr:uid="{FF413223-39B3-4A72-9343-92A9563A3644}"/>
    <cellStyle name="Moneda 56 2 7" xfId="11659" xr:uid="{4A6C2AC6-68B3-434D-B165-DEEE3C4528F6}"/>
    <cellStyle name="Moneda 56 3" xfId="1103" xr:uid="{7A178753-46D2-448B-82CC-1F11A9E04198}"/>
    <cellStyle name="Moneda 56 3 2" xfId="2271" xr:uid="{2735DF67-5B8F-4F3C-A567-95367FF2DD6D}"/>
    <cellStyle name="Moneda 56 3 2 2" xfId="4607" xr:uid="{07B88874-EFE7-45C7-9254-264083665188}"/>
    <cellStyle name="Moneda 56 3 2 3" xfId="7034" xr:uid="{E0BAC9E4-604A-4673-ACD4-D784FF6D93C7}"/>
    <cellStyle name="Moneda 56 3 2 4" xfId="10313" xr:uid="{E0D49BBE-A77D-4588-A0DF-FEF8956DCE14}"/>
    <cellStyle name="Moneda 56 3 3" xfId="3439" xr:uid="{0A8ED9FF-027D-43BA-A8FE-876A376CB2F9}"/>
    <cellStyle name="Moneda 56 3 4" xfId="5866" xr:uid="{DCE89B8C-00E9-476C-871A-F48AAA2F9E7C}"/>
    <cellStyle name="Moneda 56 3 5" xfId="9145" xr:uid="{809838B0-5728-439E-BE17-322C0C5E8DB3}"/>
    <cellStyle name="Moneda 56 3 6" xfId="12045" xr:uid="{E2ABCC34-9A3B-4D0F-ACE8-2D5FD23D3040}"/>
    <cellStyle name="Moneda 56 4" xfId="1682" xr:uid="{630815CC-9ADF-4C27-AE57-5228405B5A22}"/>
    <cellStyle name="Moneda 56 4 2" xfId="4018" xr:uid="{CFAD550E-6E69-4C6E-BA86-9C5CF527DCFB}"/>
    <cellStyle name="Moneda 56 4 3" xfId="6445" xr:uid="{AA68381E-C49D-4CB4-BECF-CD1E98B43F70}"/>
    <cellStyle name="Moneda 56 4 4" xfId="9724" xr:uid="{261DFDFB-0D02-415E-82B8-81B23FB85F04}"/>
    <cellStyle name="Moneda 56 4 5" xfId="12432" xr:uid="{8809648E-9902-4FA0-B667-4CDEB6CC60C2}"/>
    <cellStyle name="Moneda 56 5" xfId="2850" xr:uid="{287C4A12-4D00-4BC9-AE56-831E55B28222}"/>
    <cellStyle name="Moneda 56 5 2" xfId="11290" xr:uid="{E097B532-ED57-440E-AF60-5FAABD6E4651}"/>
    <cellStyle name="Moneda 56 6" xfId="5261" xr:uid="{2F15AB82-76D7-4D3F-B145-51BBEDC49CC5}"/>
    <cellStyle name="Moneda 56 7" xfId="8556" xr:uid="{3803E528-1E90-40C3-B356-E107ED9D7B8A}"/>
    <cellStyle name="Moneda 56 8" xfId="10942" xr:uid="{0F1B8060-D186-4682-9872-206D1BB83C5A}"/>
    <cellStyle name="Moneda 57" xfId="450" xr:uid="{9293C1C0-7AF4-447D-9D7F-EE9C9E46B7C6}"/>
    <cellStyle name="Moneda 57 2" xfId="824" xr:uid="{DB89D486-9D69-4C67-800D-C9180DAE8F63}"/>
    <cellStyle name="Moneda 57 2 2" xfId="1406" xr:uid="{BED3C090-7ED0-4313-97C1-DFB47EEBF9CD}"/>
    <cellStyle name="Moneda 57 2 2 2" xfId="2574" xr:uid="{2E6705C0-6B31-404F-8CA9-BFAECDF0F047}"/>
    <cellStyle name="Moneda 57 2 2 2 2" xfId="4910" xr:uid="{CDAE429A-AEC1-4A1E-B699-B3B881EA62AC}"/>
    <cellStyle name="Moneda 57 2 2 2 3" xfId="7337" xr:uid="{F2F9A1AE-95FD-43EB-B5FB-74A69A55CE41}"/>
    <cellStyle name="Moneda 57 2 2 2 4" xfId="10616" xr:uid="{4819DFBD-E98A-4969-9190-3F42CDF3CE00}"/>
    <cellStyle name="Moneda 57 2 2 3" xfId="3742" xr:uid="{0954CCAC-C38F-44BA-887A-01A78A6EB3F9}"/>
    <cellStyle name="Moneda 57 2 2 4" xfId="6169" xr:uid="{8C7419B6-9800-4397-8AE0-2F6B4D0A7380}"/>
    <cellStyle name="Moneda 57 2 2 5" xfId="9448" xr:uid="{152C389A-ABE3-4C42-A626-81635EDF3D20}"/>
    <cellStyle name="Moneda 57 2 3" xfId="1992" xr:uid="{03FB4F84-BE40-4311-99F3-DD0A40E5D167}"/>
    <cellStyle name="Moneda 57 2 3 2" xfId="4328" xr:uid="{43DF187C-5D6C-4F80-A567-CCB703FD5EEA}"/>
    <cellStyle name="Moneda 57 2 3 3" xfId="6755" xr:uid="{A0FB2A38-A6B0-4E7A-B7FB-731E55CD9E3E}"/>
    <cellStyle name="Moneda 57 2 3 4" xfId="10034" xr:uid="{21EC4BE7-64F0-49A4-AA06-D19F6E40A44B}"/>
    <cellStyle name="Moneda 57 2 4" xfId="3160" xr:uid="{883DDD93-DC42-4628-AEA6-26CA6035D869}"/>
    <cellStyle name="Moneda 57 2 5" xfId="5587" xr:uid="{D81F027A-C0CB-4BB5-B1C7-C3A8819FB221}"/>
    <cellStyle name="Moneda 57 2 6" xfId="8866" xr:uid="{AB50F77B-6A9D-4AAC-9DB1-6669B646F5E9}"/>
    <cellStyle name="Moneda 57 2 7" xfId="11675" xr:uid="{1C29DDFE-B1A4-4E74-AA19-F3BE641FF62A}"/>
    <cellStyle name="Moneda 57 3" xfId="1119" xr:uid="{E8783A2E-3502-4C4B-891C-9A7C0A5E9DEF}"/>
    <cellStyle name="Moneda 57 3 2" xfId="2287" xr:uid="{ACE37189-2388-4283-AC5F-A405459A02F8}"/>
    <cellStyle name="Moneda 57 3 2 2" xfId="4623" xr:uid="{AD5610C6-994B-4CD9-84BB-3E59FE558D19}"/>
    <cellStyle name="Moneda 57 3 2 3" xfId="7050" xr:uid="{CB0FB535-AF1F-4CFB-BB2E-C1DAEA142AE0}"/>
    <cellStyle name="Moneda 57 3 2 4" xfId="10329" xr:uid="{155F10FD-BF63-4969-8576-2B2C8971AF76}"/>
    <cellStyle name="Moneda 57 3 3" xfId="3455" xr:uid="{7A11FF2B-2A15-494C-850E-8389211ABD8A}"/>
    <cellStyle name="Moneda 57 3 4" xfId="5882" xr:uid="{E54DEE27-5CB7-498D-A22D-9EDE5E2B515B}"/>
    <cellStyle name="Moneda 57 3 5" xfId="9161" xr:uid="{ED7D9563-CA6A-4E23-9A10-94E412E997D3}"/>
    <cellStyle name="Moneda 57 3 6" xfId="12061" xr:uid="{03CCF4D5-910A-4C99-B2EF-FF116EE18229}"/>
    <cellStyle name="Moneda 57 4" xfId="1698" xr:uid="{6AE567B8-FFB9-40E1-B108-29C031466CA4}"/>
    <cellStyle name="Moneda 57 4 2" xfId="4034" xr:uid="{8F0CD2BB-BD3A-40D3-99C2-086D97583EF9}"/>
    <cellStyle name="Moneda 57 4 3" xfId="6461" xr:uid="{0DE13778-6ED5-444A-AED2-59371D122B91}"/>
    <cellStyle name="Moneda 57 4 4" xfId="9740" xr:uid="{23EACC45-5594-4472-8BBF-014FD76ECA6D}"/>
    <cellStyle name="Moneda 57 4 5" xfId="12448" xr:uid="{32E87A44-F86D-43E1-91DD-C7D245B1B4B6}"/>
    <cellStyle name="Moneda 57 5" xfId="2866" xr:uid="{9DE14CB0-EC9E-480B-B9DF-42668F74878C}"/>
    <cellStyle name="Moneda 57 5 2" xfId="11306" xr:uid="{7F012B29-460E-41B3-8191-FD52C7532432}"/>
    <cellStyle name="Moneda 57 6" xfId="5277" xr:uid="{F8095540-2A1B-4493-AD49-C1AF0B267231}"/>
    <cellStyle name="Moneda 57 7" xfId="8572" xr:uid="{F4AD581B-FDFB-49DE-910D-F199EC2A3C2E}"/>
    <cellStyle name="Moneda 57 8" xfId="10958" xr:uid="{DCF174FB-433B-4B39-8306-4C3D3C648839}"/>
    <cellStyle name="Moneda 58" xfId="431" xr:uid="{03C333E1-B691-4FAB-B5C0-C4E42E988812}"/>
    <cellStyle name="Moneda 58 2" xfId="805" xr:uid="{15EB9C00-613F-4DFE-B10B-1FA3FC78A3BB}"/>
    <cellStyle name="Moneda 58 2 2" xfId="1387" xr:uid="{355173DF-9B8E-4B36-A3A7-78FD2388A5CA}"/>
    <cellStyle name="Moneda 58 2 2 2" xfId="2555" xr:uid="{C5AB5D39-CD1A-452B-94E9-51A75C00C607}"/>
    <cellStyle name="Moneda 58 2 2 2 2" xfId="4891" xr:uid="{D1802FE5-EC3F-4928-8A7C-654E08892190}"/>
    <cellStyle name="Moneda 58 2 2 2 3" xfId="7318" xr:uid="{7048BC77-5827-4A2B-AA05-2AADA52D04FE}"/>
    <cellStyle name="Moneda 58 2 2 2 4" xfId="10597" xr:uid="{8C2B12EC-6813-42FC-8C7B-182E40CA91E8}"/>
    <cellStyle name="Moneda 58 2 2 3" xfId="3723" xr:uid="{0BC18872-F00C-4C7C-905D-2A35A6D1636B}"/>
    <cellStyle name="Moneda 58 2 2 4" xfId="6150" xr:uid="{AE64267C-141A-4A3D-A463-52AB37E6B7B5}"/>
    <cellStyle name="Moneda 58 2 2 5" xfId="9429" xr:uid="{D38EE14B-5E8A-4E60-B39F-52D6A6131AC0}"/>
    <cellStyle name="Moneda 58 2 3" xfId="1973" xr:uid="{A58B0176-1133-4102-B4F0-EE9EE63A4AF5}"/>
    <cellStyle name="Moneda 58 2 3 2" xfId="4309" xr:uid="{B6931561-4FF0-422B-8108-1969EBE7905C}"/>
    <cellStyle name="Moneda 58 2 3 3" xfId="6736" xr:uid="{0F98DAE0-2B8E-4171-A989-15C6A2D209CD}"/>
    <cellStyle name="Moneda 58 2 3 4" xfId="10015" xr:uid="{AE069B5E-E5AF-4A6D-82FA-470A7604DFC5}"/>
    <cellStyle name="Moneda 58 2 4" xfId="3141" xr:uid="{398DFDBE-1923-43D8-B214-02056C35B8D4}"/>
    <cellStyle name="Moneda 58 2 5" xfId="5568" xr:uid="{6C64B6D6-DFB0-496B-8C1E-6B5CF82A0F32}"/>
    <cellStyle name="Moneda 58 2 6" xfId="8847" xr:uid="{C610077A-377F-4FA7-A6A4-C40EAF75BAC0}"/>
    <cellStyle name="Moneda 58 2 7" xfId="11656" xr:uid="{AA9BED19-C23C-47DD-BA5F-B7F59D481289}"/>
    <cellStyle name="Moneda 58 3" xfId="1100" xr:uid="{5DEAD93A-B0AC-4C8C-A089-1EE009120236}"/>
    <cellStyle name="Moneda 58 3 2" xfId="2268" xr:uid="{8DC0EEBB-357E-46E4-B87F-6A44F1CBF9FB}"/>
    <cellStyle name="Moneda 58 3 2 2" xfId="4604" xr:uid="{2F297F4D-818E-483A-922A-936C60D1A7F8}"/>
    <cellStyle name="Moneda 58 3 2 3" xfId="7031" xr:uid="{C694D659-3670-4C05-9A68-762820B6A43B}"/>
    <cellStyle name="Moneda 58 3 2 4" xfId="10310" xr:uid="{B5C92D85-C6A4-49F9-9371-05E1901786BD}"/>
    <cellStyle name="Moneda 58 3 3" xfId="3436" xr:uid="{ECCFE9BE-B779-4721-9080-AC7B6ED3D213}"/>
    <cellStyle name="Moneda 58 3 4" xfId="5863" xr:uid="{2CF65300-CEE8-4F4D-BAC4-8AC60F362F5D}"/>
    <cellStyle name="Moneda 58 3 5" xfId="9142" xr:uid="{CD0C5D34-A33E-41EB-B5E8-2D3C0EA2ED99}"/>
    <cellStyle name="Moneda 58 3 6" xfId="12042" xr:uid="{25D36438-F6E1-45B7-BA28-0D63B059FDF7}"/>
    <cellStyle name="Moneda 58 4" xfId="1679" xr:uid="{55657273-05C5-4525-8347-C55AE4AFEB73}"/>
    <cellStyle name="Moneda 58 4 2" xfId="4015" xr:uid="{7669C156-5957-470E-884D-6F54BF6423D6}"/>
    <cellStyle name="Moneda 58 4 3" xfId="6442" xr:uid="{F9D056F3-3B50-4967-9067-3E324B8B8F01}"/>
    <cellStyle name="Moneda 58 4 4" xfId="9721" xr:uid="{C1D3058A-94DA-4BC4-A8E3-BAFC2D93C200}"/>
    <cellStyle name="Moneda 58 4 5" xfId="12429" xr:uid="{7B5DB49E-67E9-4171-8337-5BFD76B9DE33}"/>
    <cellStyle name="Moneda 58 5" xfId="2847" xr:uid="{DF6DD588-1D23-448E-8ABD-66E790C49367}"/>
    <cellStyle name="Moneda 58 5 2" xfId="11287" xr:uid="{CBEA00BA-907D-41AD-9532-A8183AF4C499}"/>
    <cellStyle name="Moneda 58 6" xfId="5258" xr:uid="{79492C4A-78F4-4B26-80DE-02DE6792395F}"/>
    <cellStyle name="Moneda 58 7" xfId="8553" xr:uid="{4895F54F-873A-49C6-877B-9E0E1B3F6291}"/>
    <cellStyle name="Moneda 58 8" xfId="10939" xr:uid="{379B1346-DCE5-411C-AB46-B8E4C5090397}"/>
    <cellStyle name="Moneda 59" xfId="430" xr:uid="{3E808A72-3135-4492-B776-20F3C936373C}"/>
    <cellStyle name="Moneda 59 2" xfId="804" xr:uid="{650191FF-50AC-4711-A836-568A4D129967}"/>
    <cellStyle name="Moneda 59 2 2" xfId="1386" xr:uid="{B9A8C82F-D8F9-4EDD-951B-3B6F2EEEA964}"/>
    <cellStyle name="Moneda 59 2 2 2" xfId="2554" xr:uid="{BAF9F515-1E25-49D2-863C-3A2C15FDFA80}"/>
    <cellStyle name="Moneda 59 2 2 2 2" xfId="4890" xr:uid="{11B308BD-6FAE-479A-A1AC-D768711161C3}"/>
    <cellStyle name="Moneda 59 2 2 2 3" xfId="7317" xr:uid="{45B13AD5-1FFC-4455-A27B-F428BD7C1F4F}"/>
    <cellStyle name="Moneda 59 2 2 2 4" xfId="10596" xr:uid="{17EA33E1-B17C-48C1-87FB-3381A919AF1A}"/>
    <cellStyle name="Moneda 59 2 2 3" xfId="3722" xr:uid="{B7BD9370-F959-49CF-90BE-1EC51A4CDE54}"/>
    <cellStyle name="Moneda 59 2 2 4" xfId="6149" xr:uid="{68BFF7E7-414E-4218-BB71-E20C5DFA7A3A}"/>
    <cellStyle name="Moneda 59 2 2 5" xfId="9428" xr:uid="{63AA3FB0-598E-4DD5-89FE-1EAA4DE2C513}"/>
    <cellStyle name="Moneda 59 2 3" xfId="1972" xr:uid="{D6E8ED4D-38FB-4143-B215-BE1272CC7696}"/>
    <cellStyle name="Moneda 59 2 3 2" xfId="4308" xr:uid="{2E0486CE-5CFF-46DB-87E6-2227CFAB7516}"/>
    <cellStyle name="Moneda 59 2 3 3" xfId="6735" xr:uid="{2E5766D6-3473-4443-8400-6E587975CE16}"/>
    <cellStyle name="Moneda 59 2 3 4" xfId="10014" xr:uid="{C6B6D142-AE44-425C-9A67-0086C5F741D5}"/>
    <cellStyle name="Moneda 59 2 4" xfId="3140" xr:uid="{989CDF5A-1ADA-417C-B74C-ABDB9A71C092}"/>
    <cellStyle name="Moneda 59 2 5" xfId="5567" xr:uid="{E3859AE5-4E5F-49D0-808C-4FA94367D55A}"/>
    <cellStyle name="Moneda 59 2 6" xfId="8846" xr:uid="{58ACCEFF-D8E3-46D5-B8F6-FDC828EE2827}"/>
    <cellStyle name="Moneda 59 2 7" xfId="11655" xr:uid="{3727DCF8-2EEC-422C-9CDD-556AE8541FB8}"/>
    <cellStyle name="Moneda 59 3" xfId="1099" xr:uid="{71722910-4167-44D0-830B-FFEED4A4C24D}"/>
    <cellStyle name="Moneda 59 3 2" xfId="2267" xr:uid="{BA87D3B6-899C-4C86-9347-D6454FF583FF}"/>
    <cellStyle name="Moneda 59 3 2 2" xfId="4603" xr:uid="{C31C2802-4D8C-413B-9A7B-2021D2069215}"/>
    <cellStyle name="Moneda 59 3 2 3" xfId="7030" xr:uid="{9D6AB14D-0F10-4233-975F-124602268788}"/>
    <cellStyle name="Moneda 59 3 2 4" xfId="10309" xr:uid="{65986EF8-A8F5-4459-983B-F45335780712}"/>
    <cellStyle name="Moneda 59 3 3" xfId="3435" xr:uid="{5DBA9F13-FFE6-4850-96F5-D38AED32A8ED}"/>
    <cellStyle name="Moneda 59 3 4" xfId="5862" xr:uid="{317DC447-3F08-45C8-9AD0-97F953DEE787}"/>
    <cellStyle name="Moneda 59 3 5" xfId="9141" xr:uid="{89B7A92B-2E5A-417E-A0E6-382BB1B82B50}"/>
    <cellStyle name="Moneda 59 3 6" xfId="12041" xr:uid="{1C89DAD1-316B-4F09-8DEF-269F7486589E}"/>
    <cellStyle name="Moneda 59 4" xfId="1678" xr:uid="{0210570A-CF77-4580-A9A1-3608DFD2566A}"/>
    <cellStyle name="Moneda 59 4 2" xfId="4014" xr:uid="{64B3B775-4ECC-445D-99C4-708D0B3C6625}"/>
    <cellStyle name="Moneda 59 4 3" xfId="6441" xr:uid="{7507AE5B-18E8-46AF-916B-AB71A481729B}"/>
    <cellStyle name="Moneda 59 4 4" xfId="9720" xr:uid="{AD803803-42DB-4F83-B717-9B2B2509014D}"/>
    <cellStyle name="Moneda 59 4 5" xfId="12428" xr:uid="{4D5BC83F-34F2-4C09-B1C6-8B1AF7A8D598}"/>
    <cellStyle name="Moneda 59 5" xfId="2846" xr:uid="{4B937F30-0AB8-491D-A603-2F39E6A09095}"/>
    <cellStyle name="Moneda 59 5 2" xfId="11286" xr:uid="{9F6F234F-4716-439A-BADC-F9A828FC60E6}"/>
    <cellStyle name="Moneda 59 6" xfId="5257" xr:uid="{3E3C41CB-A6BD-49D3-9D09-46DBD7F67EC1}"/>
    <cellStyle name="Moneda 59 7" xfId="8552" xr:uid="{83BF3D28-5405-459D-AB6B-B345B0627D94}"/>
    <cellStyle name="Moneda 59 8" xfId="10938" xr:uid="{41151D85-9EE8-46B5-9D1D-47E2FBED8C7F}"/>
    <cellStyle name="Moneda 6" xfId="321" xr:uid="{1E1E5381-7898-47FD-82B0-C7B38DCA64E2}"/>
    <cellStyle name="Moneda 6 10" xfId="10829" xr:uid="{89FBBB46-1568-428B-AA6D-DE1FE5D90A66}"/>
    <cellStyle name="Moneda 6 2" xfId="529" xr:uid="{751854AF-EDE9-45C9-8B0F-0DE11D508F3F}"/>
    <cellStyle name="Moneda 6 2 2" xfId="878" xr:uid="{2ABFE500-EBC9-42BB-96D6-03400484582C}"/>
    <cellStyle name="Moneda 6 2 2 2" xfId="1460" xr:uid="{60AE4155-52E5-4062-BB6A-9BC6D042E934}"/>
    <cellStyle name="Moneda 6 2 2 2 2" xfId="2628" xr:uid="{B0AA382A-7DC7-4FAF-9DA3-CA6B91179BD5}"/>
    <cellStyle name="Moneda 6 2 2 2 2 2" xfId="4964" xr:uid="{943A896D-49E2-4C24-BE67-2165F0314FFA}"/>
    <cellStyle name="Moneda 6 2 2 2 2 3" xfId="7391" xr:uid="{4E700F81-5A22-4720-B962-22269BB607BE}"/>
    <cellStyle name="Moneda 6 2 2 2 2 4" xfId="10670" xr:uid="{04D90639-93D2-45FB-A345-7B90A9FE2A51}"/>
    <cellStyle name="Moneda 6 2 2 2 3" xfId="3796" xr:uid="{A558ADBC-8AA3-449B-896A-3EF8922EE850}"/>
    <cellStyle name="Moneda 6 2 2 2 4" xfId="6223" xr:uid="{A3591337-2437-4EE5-BF2E-FF0A58027D48}"/>
    <cellStyle name="Moneda 6 2 2 2 5" xfId="9502" xr:uid="{DD5D8D40-CC2C-4507-B674-54A94F566755}"/>
    <cellStyle name="Moneda 6 2 2 3" xfId="2046" xr:uid="{19DC26CE-7BFA-40AE-B13C-4F32A0A03BBA}"/>
    <cellStyle name="Moneda 6 2 2 3 2" xfId="4382" xr:uid="{26FE8550-7430-4586-B5B3-1F4309E1D72B}"/>
    <cellStyle name="Moneda 6 2 2 3 3" xfId="6809" xr:uid="{A8CA84CD-25AE-47A7-B376-C5C106861EE6}"/>
    <cellStyle name="Moneda 6 2 2 3 4" xfId="10088" xr:uid="{D4B0981A-82AC-485C-BA13-BDDC0C773DCE}"/>
    <cellStyle name="Moneda 6 2 2 4" xfId="3214" xr:uid="{EAA5BBD0-CA9D-4174-9A8A-ADEE5A800DEC}"/>
    <cellStyle name="Moneda 6 2 2 5" xfId="5641" xr:uid="{E8BAC063-A5C4-476E-A581-203A3FCB7BE0}"/>
    <cellStyle name="Moneda 6 2 2 6" xfId="8920" xr:uid="{DB5648FD-21A9-4822-861C-05061BBB452B}"/>
    <cellStyle name="Moneda 6 2 2 7" xfId="11754" xr:uid="{B0E5D768-E9C3-4893-BB13-39BF14A948D4}"/>
    <cellStyle name="Moneda 6 2 3" xfId="1173" xr:uid="{5254BCB3-03E3-48E2-976A-292B3020B4E2}"/>
    <cellStyle name="Moneda 6 2 3 2" xfId="2341" xr:uid="{ACDC7FEA-567C-46B1-950A-C102B23748E9}"/>
    <cellStyle name="Moneda 6 2 3 2 2" xfId="4677" xr:uid="{1D4D00B4-D6F1-4A7A-9CBF-F2105C40AF05}"/>
    <cellStyle name="Moneda 6 2 3 2 3" xfId="7104" xr:uid="{170CF772-7421-4FB5-8C63-6A1E17C8A4E4}"/>
    <cellStyle name="Moneda 6 2 3 2 4" xfId="10383" xr:uid="{4FC082D9-9E32-40B5-AC65-0B205D314098}"/>
    <cellStyle name="Moneda 6 2 3 3" xfId="3509" xr:uid="{761AADAC-9CE4-40D1-B712-9EDE2F6E2DCA}"/>
    <cellStyle name="Moneda 6 2 3 4" xfId="5936" xr:uid="{7D09520A-F740-4B3B-881B-2CDF541E5777}"/>
    <cellStyle name="Moneda 6 2 3 5" xfId="9215" xr:uid="{6A7378B4-4DF1-4424-8016-A4C10DB562DF}"/>
    <cellStyle name="Moneda 6 2 3 6" xfId="12140" xr:uid="{1ADFD341-2182-4BBE-AF03-DD341C4B7779}"/>
    <cellStyle name="Moneda 6 2 4" xfId="1752" xr:uid="{814AB2EA-E8F3-412A-9F97-A53765DE1DC7}"/>
    <cellStyle name="Moneda 6 2 4 2" xfId="4088" xr:uid="{AB1C72C9-95A1-47F0-B4FD-655901B06CA9}"/>
    <cellStyle name="Moneda 6 2 4 3" xfId="6515" xr:uid="{230FDDEC-947A-4FD6-BBFC-9ABB01C669C5}"/>
    <cellStyle name="Moneda 6 2 4 4" xfId="9794" xr:uid="{FC64047C-B765-4541-AE85-5F86BB8E21D2}"/>
    <cellStyle name="Moneda 6 2 4 5" xfId="12527" xr:uid="{38963487-681B-44A3-BD64-882D53F0202F}"/>
    <cellStyle name="Moneda 6 2 5" xfId="2920" xr:uid="{550521D7-A5C3-4EA4-88A7-1F212091F9A7}"/>
    <cellStyle name="Moneda 6 2 5 2" xfId="11360" xr:uid="{03D6A48F-7026-4EAF-8631-F6EAF216BB8E}"/>
    <cellStyle name="Moneda 6 2 6" xfId="5337" xr:uid="{77FB45ED-A466-41A6-B385-58B968A91517}"/>
    <cellStyle name="Moneda 6 2 7" xfId="8626" xr:uid="{E1BF00CD-8CAD-4246-ABB9-C7BF41BFB422}"/>
    <cellStyle name="Moneda 6 2 8" xfId="11037" xr:uid="{04EA563B-5029-48AB-9BC0-58AE47303C37}"/>
    <cellStyle name="Moneda 6 3" xfId="634" xr:uid="{2ABEE6DB-D5C2-45D7-8E9C-FB3D999605B7}"/>
    <cellStyle name="Moneda 6 3 2" xfId="948" xr:uid="{4F19C73D-55ED-4576-8D58-E431FAED4B82}"/>
    <cellStyle name="Moneda 6 3 2 2" xfId="1528" xr:uid="{CAC6C741-0082-483E-BDDD-84E9CCFBE25A}"/>
    <cellStyle name="Moneda 6 3 2 2 2" xfId="2696" xr:uid="{E8FBE9DC-DCCC-4D7F-9D0B-CC53CA8F611C}"/>
    <cellStyle name="Moneda 6 3 2 2 2 2" xfId="5032" xr:uid="{8D267928-C43B-4D04-A88F-A522934D4296}"/>
    <cellStyle name="Moneda 6 3 2 2 2 3" xfId="7459" xr:uid="{1B82005E-29AD-428F-8D29-8C52ED329E7C}"/>
    <cellStyle name="Moneda 6 3 2 2 2 4" xfId="10738" xr:uid="{21C611EB-EA27-47B8-9C9E-AF6A8A23C7B6}"/>
    <cellStyle name="Moneda 6 3 2 2 3" xfId="3864" xr:uid="{C07401AC-6DAC-43FB-8C7C-59877C4BD089}"/>
    <cellStyle name="Moneda 6 3 2 2 4" xfId="6291" xr:uid="{E729668A-F2FE-4DEC-B512-DBA4A95B37BB}"/>
    <cellStyle name="Moneda 6 3 2 2 5" xfId="9570" xr:uid="{AAB62F60-BD0D-43A7-B3F4-E421DE55EB25}"/>
    <cellStyle name="Moneda 6 3 2 3" xfId="2116" xr:uid="{31B67F47-6C22-40AB-A4EE-BCB3E1DAF091}"/>
    <cellStyle name="Moneda 6 3 2 3 2" xfId="4452" xr:uid="{AF00B490-D8D0-4057-9581-8BD5B0686BC9}"/>
    <cellStyle name="Moneda 6 3 2 3 3" xfId="6879" xr:uid="{32AFEDE4-D67F-40B7-A62A-007DC8A2C3D8}"/>
    <cellStyle name="Moneda 6 3 2 3 4" xfId="10158" xr:uid="{26C23D36-EAC0-4D74-907B-03FF040AC295}"/>
    <cellStyle name="Moneda 6 3 2 4" xfId="3284" xr:uid="{B588DDA6-F180-4E36-BC7B-C8549BF70A8F}"/>
    <cellStyle name="Moneda 6 3 2 5" xfId="5711" xr:uid="{D8852BA8-1D76-4D15-A999-5DFE8D91D25B}"/>
    <cellStyle name="Moneda 6 3 2 6" xfId="8990" xr:uid="{09114520-C586-4F59-9787-CB9DFD65DD8D}"/>
    <cellStyle name="Moneda 6 3 2 7" xfId="11854" xr:uid="{209CCB76-3672-4B22-9D57-6F7FFA1EF208}"/>
    <cellStyle name="Moneda 6 3 3" xfId="1241" xr:uid="{A1118923-C8A0-4576-B0C4-19D9CCBB4CFE}"/>
    <cellStyle name="Moneda 6 3 3 2" xfId="2409" xr:uid="{3EC63293-3E81-4C33-A59B-B19AA2321ACE}"/>
    <cellStyle name="Moneda 6 3 3 2 2" xfId="4745" xr:uid="{030A888C-47AF-49FB-A030-EF6DF7DE5D52}"/>
    <cellStyle name="Moneda 6 3 3 2 3" xfId="7172" xr:uid="{5FD43DDA-A48B-444F-8F96-55E596CDEAB7}"/>
    <cellStyle name="Moneda 6 3 3 2 4" xfId="10451" xr:uid="{831ED53E-608D-4507-9B48-AB00D704EF40}"/>
    <cellStyle name="Moneda 6 3 3 3" xfId="3577" xr:uid="{7D0CCCDB-703E-46E2-AFCF-C79BA63C3787}"/>
    <cellStyle name="Moneda 6 3 3 4" xfId="6004" xr:uid="{98CB1926-815C-4FD1-B720-F3E7E86FA295}"/>
    <cellStyle name="Moneda 6 3 3 5" xfId="9283" xr:uid="{45C3C3AE-ED84-47BD-A90D-1EBBEF771A08}"/>
    <cellStyle name="Moneda 6 3 3 6" xfId="12240" xr:uid="{DDCF625F-136A-4DAB-AD6F-39F7F7DD563F}"/>
    <cellStyle name="Moneda 6 3 4" xfId="1820" xr:uid="{AAF4AE31-9F16-4686-8556-411C56B07BE9}"/>
    <cellStyle name="Moneda 6 3 4 2" xfId="4156" xr:uid="{3B31D8B2-A030-4C96-9D94-9FC8DB4BD1D9}"/>
    <cellStyle name="Moneda 6 3 4 3" xfId="6583" xr:uid="{A9F5F957-CCCF-46C4-8B84-7FCA6E57B99D}"/>
    <cellStyle name="Moneda 6 3 4 4" xfId="9862" xr:uid="{7BBDDC6F-B610-4AED-BDB5-836DE3ED48DD}"/>
    <cellStyle name="Moneda 6 3 4 5" xfId="12627" xr:uid="{4CAEB8A2-2C13-4A29-A9A0-BE2C9FC77C3E}"/>
    <cellStyle name="Moneda 6 3 5" xfId="2988" xr:uid="{CAC482ED-06C7-4F00-820F-4953E0E594C0}"/>
    <cellStyle name="Moneda 6 3 5 2" xfId="11428" xr:uid="{BD110FE6-5864-4044-8737-FB565956C738}"/>
    <cellStyle name="Moneda 6 3 6" xfId="5412" xr:uid="{4BC6C1B5-2836-4889-9595-AC2909929685}"/>
    <cellStyle name="Moneda 6 3 7" xfId="8694" xr:uid="{BE5D5CAF-5B3C-4017-8AE7-8D4241D63DEA}"/>
    <cellStyle name="Moneda 6 3 8" xfId="11137" xr:uid="{D0FA070E-B3F3-4B3F-9766-B29517D9527E}"/>
    <cellStyle name="Moneda 6 4" xfId="695" xr:uid="{B4A26490-6685-4A30-9258-5D6DECCB10F3}"/>
    <cellStyle name="Moneda 6 4 2" xfId="1277" xr:uid="{A278A51E-A662-4F75-9AD7-273C5B1D3C33}"/>
    <cellStyle name="Moneda 6 4 2 2" xfId="2445" xr:uid="{73BBC1E2-1077-4509-9DD7-B409A8FF6D2F}"/>
    <cellStyle name="Moneda 6 4 2 2 2" xfId="4781" xr:uid="{62BF5554-5700-41F5-983D-4D75357036CB}"/>
    <cellStyle name="Moneda 6 4 2 2 3" xfId="7208" xr:uid="{22F22195-BE59-4C19-AB57-E3D61A904A36}"/>
    <cellStyle name="Moneda 6 4 2 2 4" xfId="10487" xr:uid="{EB1DCB6D-299E-4D46-8C93-A520BA0C4DE8}"/>
    <cellStyle name="Moneda 6 4 2 3" xfId="3613" xr:uid="{9195B36D-E4C6-4949-9CEB-6EF313546102}"/>
    <cellStyle name="Moneda 6 4 2 4" xfId="6040" xr:uid="{440BFFB2-91C1-4959-A785-2B01428B6A69}"/>
    <cellStyle name="Moneda 6 4 2 5" xfId="9319" xr:uid="{D8933882-49C2-477D-AAAF-98EC32A9AD28}"/>
    <cellStyle name="Moneda 6 4 3" xfId="1863" xr:uid="{9AA8033B-9FD8-4863-9A9B-516DD22CF2F6}"/>
    <cellStyle name="Moneda 6 4 3 2" xfId="4199" xr:uid="{08BCB93E-22DA-48D7-A014-C6940C960EC4}"/>
    <cellStyle name="Moneda 6 4 3 3" xfId="6626" xr:uid="{A9BC3F2A-28BD-4607-9223-D16DDB63AD8C}"/>
    <cellStyle name="Moneda 6 4 3 4" xfId="9905" xr:uid="{10E3E8B3-9DEB-432F-B016-1291783ACE8F}"/>
    <cellStyle name="Moneda 6 4 4" xfId="3031" xr:uid="{99EA9F32-F7CC-473E-8EB8-6BEA2CA6D76C}"/>
    <cellStyle name="Moneda 6 4 5" xfId="5458" xr:uid="{5736468D-0F89-47A2-9AD3-197BE92A5CAD}"/>
    <cellStyle name="Moneda 6 4 6" xfId="8737" xr:uid="{D0A0A189-2C39-4969-B064-E4FA04CD2DB1}"/>
    <cellStyle name="Moneda 6 4 7" xfId="11546" xr:uid="{E49DF2F8-A104-4A48-AE99-B82810B06450}"/>
    <cellStyle name="Moneda 6 5" xfId="990" xr:uid="{CF962B06-BD2A-40BF-B1DB-CCD7F5B64BB2}"/>
    <cellStyle name="Moneda 6 5 2" xfId="2158" xr:uid="{D2EC5A54-2826-4671-AEED-4D0810BE677E}"/>
    <cellStyle name="Moneda 6 5 2 2" xfId="4494" xr:uid="{9F152CDE-7851-43A6-9EF3-01143D971D63}"/>
    <cellStyle name="Moneda 6 5 2 3" xfId="6921" xr:uid="{757A6FC3-A49C-4D6C-AB42-A693A1DCBF71}"/>
    <cellStyle name="Moneda 6 5 2 4" xfId="10200" xr:uid="{DD17F86E-A764-4830-A841-A769B6D0E594}"/>
    <cellStyle name="Moneda 6 5 3" xfId="3326" xr:uid="{9053E27A-2F84-4BB2-852D-8126F1139A94}"/>
    <cellStyle name="Moneda 6 5 4" xfId="5753" xr:uid="{507064B3-D5D5-4869-B47E-E69229E456CE}"/>
    <cellStyle name="Moneda 6 5 5" xfId="9032" xr:uid="{8CE805DD-2058-4514-ACC7-59E05BBDAF00}"/>
    <cellStyle name="Moneda 6 5 6" xfId="11932" xr:uid="{26AB85C8-AF66-430D-B672-AB2CC5E07236}"/>
    <cellStyle name="Moneda 6 6" xfId="1569" xr:uid="{86A435C9-8FAF-416F-B4C7-AA938E644442}"/>
    <cellStyle name="Moneda 6 6 2" xfId="3905" xr:uid="{BD98454C-1D15-4947-906A-031856E58263}"/>
    <cellStyle name="Moneda 6 6 3" xfId="6332" xr:uid="{C2D56AC1-AA85-40F5-BD4D-F1AC9EA7185A}"/>
    <cellStyle name="Moneda 6 6 4" xfId="9611" xr:uid="{CCDAECA4-09B1-41A9-B2C0-44D0AFC1716C}"/>
    <cellStyle name="Moneda 6 6 5" xfId="12319" xr:uid="{82083406-7334-4A25-BCAC-F639C5497275}"/>
    <cellStyle name="Moneda 6 7" xfId="2737" xr:uid="{813DA8E3-9D0B-4623-A268-AA34CD97AA63}"/>
    <cellStyle name="Moneda 6 7 2" xfId="11177" xr:uid="{B07F2D2F-D42B-470E-B70D-6CF715E05F8F}"/>
    <cellStyle name="Moneda 6 8" xfId="5148" xr:uid="{8D31C453-AE10-4D08-9555-B48FAFC45597}"/>
    <cellStyle name="Moneda 6 9" xfId="8443" xr:uid="{03DE2B39-9EC0-4050-A20E-867AE144E9E5}"/>
    <cellStyle name="Moneda 60" xfId="399" xr:uid="{A2CC4F30-9B67-42B3-8A42-3B89E4407A24}"/>
    <cellStyle name="Moneda 60 2" xfId="773" xr:uid="{152FC85B-7F1B-4C55-947D-30B6E3C6E2AD}"/>
    <cellStyle name="Moneda 60 2 2" xfId="1355" xr:uid="{4CF2C71B-9C81-43F1-93DC-68130CD444E9}"/>
    <cellStyle name="Moneda 60 2 2 2" xfId="2523" xr:uid="{82B5D966-AB93-4422-A953-79370EEF869A}"/>
    <cellStyle name="Moneda 60 2 2 2 2" xfId="4859" xr:uid="{49208014-0DE2-4A75-8073-65C54E7084B7}"/>
    <cellStyle name="Moneda 60 2 2 2 3" xfId="7286" xr:uid="{4D2D8793-44BB-425A-9AF3-80B6960DA258}"/>
    <cellStyle name="Moneda 60 2 2 2 4" xfId="10565" xr:uid="{E2BE2B2D-E21B-470A-BF27-320C399A61A9}"/>
    <cellStyle name="Moneda 60 2 2 3" xfId="3691" xr:uid="{861EBF14-D918-4CF7-BCE8-735AD6069CDA}"/>
    <cellStyle name="Moneda 60 2 2 4" xfId="6118" xr:uid="{16C55F52-236E-49FC-BF7B-C3A38305F331}"/>
    <cellStyle name="Moneda 60 2 2 5" xfId="9397" xr:uid="{8A9C3974-5A5A-4C6A-A109-EE5AC95E48EF}"/>
    <cellStyle name="Moneda 60 2 3" xfId="1941" xr:uid="{FF6449E7-2FF3-4827-931E-AAF3B2C854BA}"/>
    <cellStyle name="Moneda 60 2 3 2" xfId="4277" xr:uid="{E154FC5E-CF11-4931-B522-BAF4D6CF192A}"/>
    <cellStyle name="Moneda 60 2 3 3" xfId="6704" xr:uid="{59181F4E-E386-4C63-B027-3D8DC3B01E12}"/>
    <cellStyle name="Moneda 60 2 3 4" xfId="9983" xr:uid="{5F172C48-DEFA-4A93-B087-7775C4E4A9C6}"/>
    <cellStyle name="Moneda 60 2 4" xfId="3109" xr:uid="{6E7E5E59-AC13-42BB-BC2C-5FDAA2161E90}"/>
    <cellStyle name="Moneda 60 2 5" xfId="5536" xr:uid="{3781777F-F8AE-48A3-BD35-8FCB9915802F}"/>
    <cellStyle name="Moneda 60 2 6" xfId="8815" xr:uid="{FE49A4A3-9BF9-4BF4-B127-02722F53F1A0}"/>
    <cellStyle name="Moneda 60 2 7" xfId="11624" xr:uid="{0D4B6D2E-B489-49C9-8C02-7486A4CC802B}"/>
    <cellStyle name="Moneda 60 3" xfId="1068" xr:uid="{C4F861CE-D7C4-4523-A1AB-C8C79DA08BEB}"/>
    <cellStyle name="Moneda 60 3 2" xfId="2236" xr:uid="{35E35BF0-F85B-4293-BE22-1BBBA6D397D9}"/>
    <cellStyle name="Moneda 60 3 2 2" xfId="4572" xr:uid="{4E87224C-EFB4-4442-9E9E-8F125A999D00}"/>
    <cellStyle name="Moneda 60 3 2 3" xfId="6999" xr:uid="{09884321-AE2B-4B8A-B993-D25A10486548}"/>
    <cellStyle name="Moneda 60 3 2 4" xfId="10278" xr:uid="{56DF2AEB-6CD3-4328-BA6D-50AC0248B2D0}"/>
    <cellStyle name="Moneda 60 3 3" xfId="3404" xr:uid="{EB28295D-9C1A-4E19-B98C-414485E41FF7}"/>
    <cellStyle name="Moneda 60 3 4" xfId="5831" xr:uid="{6C9196A7-6788-406B-A378-C7FCB8AB3A64}"/>
    <cellStyle name="Moneda 60 3 5" xfId="9110" xr:uid="{6A3FCE96-1922-40A5-A6A0-8ECED1C6C2B0}"/>
    <cellStyle name="Moneda 60 3 6" xfId="12010" xr:uid="{38206493-E2D4-48C8-A135-BE042B2FD5A2}"/>
    <cellStyle name="Moneda 60 4" xfId="1647" xr:uid="{3BDDE54F-C94A-463D-80E1-AC7CB83748F6}"/>
    <cellStyle name="Moneda 60 4 2" xfId="3983" xr:uid="{1F390DD4-6B66-4F5B-82BF-9622F292144F}"/>
    <cellStyle name="Moneda 60 4 3" xfId="6410" xr:uid="{F833B744-16DF-4422-8F9B-72C9668B3ADE}"/>
    <cellStyle name="Moneda 60 4 4" xfId="9689" xr:uid="{7EE23EEA-D31E-4FDD-BC26-E07708C63ECA}"/>
    <cellStyle name="Moneda 60 4 5" xfId="12397" xr:uid="{AE41CA75-AF17-4C8B-8E9F-D32397069425}"/>
    <cellStyle name="Moneda 60 5" xfId="2815" xr:uid="{83116D2D-0802-462D-9624-C12694F7BB8F}"/>
    <cellStyle name="Moneda 60 5 2" xfId="11255" xr:uid="{AE071D3E-CF3F-4C96-8AA9-064ADF118D24}"/>
    <cellStyle name="Moneda 60 6" xfId="5226" xr:uid="{00E5C858-AF62-4126-8EA0-1497DD311B71}"/>
    <cellStyle name="Moneda 60 7" xfId="8521" xr:uid="{2D204377-A52C-4E2D-BCFD-02EB23E75B3A}"/>
    <cellStyle name="Moneda 60 8" xfId="10907" xr:uid="{190D5BEE-03DE-422E-BF3A-D0DF63BF313A}"/>
    <cellStyle name="Moneda 61" xfId="374" xr:uid="{D2047D28-9A46-4FBC-9801-100EBE71A0A7}"/>
    <cellStyle name="Moneda 61 2" xfId="748" xr:uid="{F850F52C-42CF-447B-A8C7-F3C79D37EDCD}"/>
    <cellStyle name="Moneda 61 2 2" xfId="1330" xr:uid="{B82C2FD6-D289-4522-84CE-594D348F011C}"/>
    <cellStyle name="Moneda 61 2 2 2" xfId="2498" xr:uid="{65236D39-4760-45DB-A35C-1E31B29BAAB0}"/>
    <cellStyle name="Moneda 61 2 2 2 2" xfId="4834" xr:uid="{454FC30D-4068-4E63-9D2F-9506763284A9}"/>
    <cellStyle name="Moneda 61 2 2 2 3" xfId="7261" xr:uid="{DA25E830-CDCE-499A-B3B9-C6B7ECE8909C}"/>
    <cellStyle name="Moneda 61 2 2 2 4" xfId="10540" xr:uid="{E71CF286-7027-4D7E-8D63-E4627573FBB0}"/>
    <cellStyle name="Moneda 61 2 2 3" xfId="3666" xr:uid="{633E7B89-A653-441C-A8EF-2B46A1622D03}"/>
    <cellStyle name="Moneda 61 2 2 4" xfId="6093" xr:uid="{EE46B864-3F15-47EE-8BBA-3AC15EB14C2B}"/>
    <cellStyle name="Moneda 61 2 2 5" xfId="9372" xr:uid="{F08D67B0-F25B-4484-8116-2EB7AAE239D5}"/>
    <cellStyle name="Moneda 61 2 3" xfId="1916" xr:uid="{B9C8E55E-E689-4887-A8CC-F31A896516A6}"/>
    <cellStyle name="Moneda 61 2 3 2" xfId="4252" xr:uid="{54A40F62-D4F5-4D95-A20E-82082B98F86D}"/>
    <cellStyle name="Moneda 61 2 3 3" xfId="6679" xr:uid="{D6B3A252-2B8E-40C8-B6F5-B1EA1FE021AC}"/>
    <cellStyle name="Moneda 61 2 3 4" xfId="9958" xr:uid="{5C2C0025-D090-4CDC-8E15-1781C5DEBDE5}"/>
    <cellStyle name="Moneda 61 2 4" xfId="3084" xr:uid="{C8DF280B-7428-43C0-9863-C9BA257A47D6}"/>
    <cellStyle name="Moneda 61 2 5" xfId="5511" xr:uid="{F4AE9F4E-7772-43A6-AECC-85DE4FC6F5B6}"/>
    <cellStyle name="Moneda 61 2 6" xfId="8790" xr:uid="{9A09224B-59A4-4F95-9833-975A02B23FDA}"/>
    <cellStyle name="Moneda 61 2 7" xfId="11599" xr:uid="{C6B45136-FC1F-48D5-8F78-DF3EC581B9DC}"/>
    <cellStyle name="Moneda 61 3" xfId="1043" xr:uid="{55A34619-6E7E-4B2F-9B50-4E25FC2F1646}"/>
    <cellStyle name="Moneda 61 3 2" xfId="2211" xr:uid="{46E280F8-42B0-4FF6-808D-749BADC0CE31}"/>
    <cellStyle name="Moneda 61 3 2 2" xfId="4547" xr:uid="{5F33C254-9B0B-432D-B55C-8A745A855C50}"/>
    <cellStyle name="Moneda 61 3 2 3" xfId="6974" xr:uid="{895625D9-E803-4956-883C-A323524AA225}"/>
    <cellStyle name="Moneda 61 3 2 4" xfId="10253" xr:uid="{D7813689-DF38-4C71-9451-9CEB42FA30B7}"/>
    <cellStyle name="Moneda 61 3 3" xfId="3379" xr:uid="{99BEFCB1-6F7F-43FB-9B80-AFA211708BC8}"/>
    <cellStyle name="Moneda 61 3 4" xfId="5806" xr:uid="{526F90CF-CA2B-4250-B88E-E2A6533A4F80}"/>
    <cellStyle name="Moneda 61 3 5" xfId="9085" xr:uid="{00CFD83C-3E46-4DC7-A15C-46D75688D5EA}"/>
    <cellStyle name="Moneda 61 3 6" xfId="11985" xr:uid="{F5DCF814-56C3-495F-85C9-A13349BE948F}"/>
    <cellStyle name="Moneda 61 4" xfId="1622" xr:uid="{253881D9-2982-48B7-8080-1430A4131860}"/>
    <cellStyle name="Moneda 61 4 2" xfId="3958" xr:uid="{E36CE9C9-0B84-4865-B6FC-587E8D0170DE}"/>
    <cellStyle name="Moneda 61 4 3" xfId="6385" xr:uid="{FF6E6C21-5529-421B-B98D-D32D5493BCAE}"/>
    <cellStyle name="Moneda 61 4 4" xfId="9664" xr:uid="{4F68BAEA-36FB-4C53-8F63-C6F9519C1A13}"/>
    <cellStyle name="Moneda 61 4 5" xfId="12372" xr:uid="{32C7E2FE-9F73-4020-950F-CEA746422EEE}"/>
    <cellStyle name="Moneda 61 5" xfId="2790" xr:uid="{B0B860FB-1CBA-4C60-927D-D122CC875825}"/>
    <cellStyle name="Moneda 61 5 2" xfId="11230" xr:uid="{31D93999-A1B9-43A0-9225-C8317279D399}"/>
    <cellStyle name="Moneda 61 6" xfId="5201" xr:uid="{FCAF09BB-5DD7-4756-9A15-5EF2D9FB81B7}"/>
    <cellStyle name="Moneda 61 7" xfId="8496" xr:uid="{855B0FFC-0183-4155-AAB5-38A3A5AE2410}"/>
    <cellStyle name="Moneda 61 8" xfId="10882" xr:uid="{A3C6EA81-2DA7-495D-B7F8-80A2BC014064}"/>
    <cellStyle name="Moneda 62" xfId="364" xr:uid="{267AC427-4EE2-4C41-9B99-742A9FC04291}"/>
    <cellStyle name="Moneda 62 2" xfId="738" xr:uid="{56FF6EF7-0D5F-4129-A833-06682359EC40}"/>
    <cellStyle name="Moneda 62 2 2" xfId="1320" xr:uid="{7257FBC5-FE72-4CF1-A965-EE09DA1ED2A4}"/>
    <cellStyle name="Moneda 62 2 2 2" xfId="2488" xr:uid="{DA4CD933-3057-4E0B-B4C2-BEA795924E1F}"/>
    <cellStyle name="Moneda 62 2 2 2 2" xfId="4824" xr:uid="{9C0D1DC3-E033-4DAD-8A41-E65A7A320204}"/>
    <cellStyle name="Moneda 62 2 2 2 3" xfId="7251" xr:uid="{AE48E0D9-21DE-4B07-AF1F-DEC6E63FC4C9}"/>
    <cellStyle name="Moneda 62 2 2 2 4" xfId="10530" xr:uid="{6EBACEAA-8F7D-4014-A1FB-9D61B278977B}"/>
    <cellStyle name="Moneda 62 2 2 3" xfId="3656" xr:uid="{CE13B2EA-F446-4DDF-80EC-E7FBFF846E74}"/>
    <cellStyle name="Moneda 62 2 2 4" xfId="6083" xr:uid="{58988BF0-0CA2-45B5-B95B-52BE732B4AFB}"/>
    <cellStyle name="Moneda 62 2 2 5" xfId="9362" xr:uid="{423A37A9-7B84-4586-97F2-4CEEC84A1CD3}"/>
    <cellStyle name="Moneda 62 2 3" xfId="1906" xr:uid="{F3C6A804-C5BF-474C-86BE-2205FCFE7B73}"/>
    <cellStyle name="Moneda 62 2 3 2" xfId="4242" xr:uid="{5FA110AE-9E2A-4F9D-AE39-BBD717457110}"/>
    <cellStyle name="Moneda 62 2 3 3" xfId="6669" xr:uid="{FBD5CEF0-8B1C-4EAD-A3EC-5DA0ACBEA36E}"/>
    <cellStyle name="Moneda 62 2 3 4" xfId="9948" xr:uid="{397840E2-2C8A-4598-9E30-C550DF1A7C9B}"/>
    <cellStyle name="Moneda 62 2 4" xfId="3074" xr:uid="{CCABD8E6-ABC7-4D17-A24C-2D051072849E}"/>
    <cellStyle name="Moneda 62 2 5" xfId="5501" xr:uid="{97A4E1FE-8462-4BF5-9974-20A31907ACA7}"/>
    <cellStyle name="Moneda 62 2 6" xfId="8780" xr:uid="{945D674F-0DB0-4ED5-91AD-0AEA81BBB4A1}"/>
    <cellStyle name="Moneda 62 2 7" xfId="11589" xr:uid="{142853E2-45DA-4B84-9F2B-2B766BC8CC4D}"/>
    <cellStyle name="Moneda 62 3" xfId="1033" xr:uid="{AA863E3F-FFAB-454D-8FC3-1E20055B86DF}"/>
    <cellStyle name="Moneda 62 3 2" xfId="2201" xr:uid="{06138961-DDF6-4C65-9A2E-7AB5138AC388}"/>
    <cellStyle name="Moneda 62 3 2 2" xfId="4537" xr:uid="{30A73E86-4889-4626-8781-032275F273B2}"/>
    <cellStyle name="Moneda 62 3 2 3" xfId="6964" xr:uid="{F3C37076-2463-40D0-BB2E-A02B71C629F0}"/>
    <cellStyle name="Moneda 62 3 2 4" xfId="10243" xr:uid="{39346605-F2C8-4F50-9D8A-5EC72568DD11}"/>
    <cellStyle name="Moneda 62 3 3" xfId="3369" xr:uid="{989BCC49-5E72-405D-9C37-1290DDFB4578}"/>
    <cellStyle name="Moneda 62 3 4" xfId="5796" xr:uid="{B86440F7-977B-43CB-AA22-F54DD4F173D0}"/>
    <cellStyle name="Moneda 62 3 5" xfId="9075" xr:uid="{B7D43E6E-A115-4C8B-B5E8-21AB2C6FB8EF}"/>
    <cellStyle name="Moneda 62 3 6" xfId="11975" xr:uid="{D706A660-BDC9-483D-BC66-E4DC58A67EF1}"/>
    <cellStyle name="Moneda 62 4" xfId="1612" xr:uid="{7F627BB3-26FC-4EFB-8F59-D1EFA9750F51}"/>
    <cellStyle name="Moneda 62 4 2" xfId="3948" xr:uid="{F4F49E04-B3BB-41B6-B7E7-C6FAC3D4AD39}"/>
    <cellStyle name="Moneda 62 4 3" xfId="6375" xr:uid="{66AAE7E8-4780-47E1-8740-B6C28C6C1320}"/>
    <cellStyle name="Moneda 62 4 4" xfId="9654" xr:uid="{CC6A07A7-EA5D-4493-951F-B856C6170DCA}"/>
    <cellStyle name="Moneda 62 4 5" xfId="12362" xr:uid="{4E9E1F0F-2DCF-43D8-B360-95BA8D64203A}"/>
    <cellStyle name="Moneda 62 5" xfId="2780" xr:uid="{8DEA3E28-8CB7-4378-A6B3-91BCF66AB517}"/>
    <cellStyle name="Moneda 62 5 2" xfId="11220" xr:uid="{B2B9CF8A-EBA4-4E7F-A7BE-E44C8450A842}"/>
    <cellStyle name="Moneda 62 6" xfId="5191" xr:uid="{16C59450-D6EF-4CE9-BC99-FD7217596174}"/>
    <cellStyle name="Moneda 62 7" xfId="8486" xr:uid="{EC9A4ED6-6866-4B16-990D-28FF514F1EAD}"/>
    <cellStyle name="Moneda 62 8" xfId="10872" xr:uid="{BF75AA4F-243A-430E-AE87-9449B9287F84}"/>
    <cellStyle name="Moneda 63" xfId="448" xr:uid="{DCCB261C-2443-473A-9016-DE65F74D82CF}"/>
    <cellStyle name="Moneda 63 2" xfId="822" xr:uid="{A4508085-D76F-4DB6-A44B-37B624791E30}"/>
    <cellStyle name="Moneda 63 2 2" xfId="1404" xr:uid="{BA76B2E3-AE48-48E3-9DFC-F36B2687BFB6}"/>
    <cellStyle name="Moneda 63 2 2 2" xfId="2572" xr:uid="{FD705F23-4346-490C-BCDC-2AFD959C6C5E}"/>
    <cellStyle name="Moneda 63 2 2 2 2" xfId="4908" xr:uid="{1CAC2588-CA76-457D-92CE-30CD250479CF}"/>
    <cellStyle name="Moneda 63 2 2 2 3" xfId="7335" xr:uid="{BBE418BE-EFED-4B24-8C24-4DD398334B56}"/>
    <cellStyle name="Moneda 63 2 2 2 4" xfId="10614" xr:uid="{065393AC-4E09-47AD-8DCB-826041F5675C}"/>
    <cellStyle name="Moneda 63 2 2 3" xfId="3740" xr:uid="{284E9EE2-0466-4073-AA29-A485FA9A102A}"/>
    <cellStyle name="Moneda 63 2 2 4" xfId="6167" xr:uid="{560AD2A6-4A04-4302-80D6-81BA2FF77D29}"/>
    <cellStyle name="Moneda 63 2 2 5" xfId="9446" xr:uid="{3B9E7175-2529-4940-96BD-CE1FC92114C5}"/>
    <cellStyle name="Moneda 63 2 3" xfId="1990" xr:uid="{88A9A7EF-B447-4808-9647-3BB28115B793}"/>
    <cellStyle name="Moneda 63 2 3 2" xfId="4326" xr:uid="{A1C38C41-6246-47D1-8FED-8BFE2B95B5F5}"/>
    <cellStyle name="Moneda 63 2 3 3" xfId="6753" xr:uid="{38C4BE59-9DE2-4CAA-94B6-ED26620D7DDD}"/>
    <cellStyle name="Moneda 63 2 3 4" xfId="10032" xr:uid="{BC94B2EF-787F-4D49-8FA3-9C67721B59E3}"/>
    <cellStyle name="Moneda 63 2 4" xfId="3158" xr:uid="{503937CA-58A4-43CD-AE82-773CF673242A}"/>
    <cellStyle name="Moneda 63 2 5" xfId="5585" xr:uid="{014B0C97-FFD6-4192-810E-6F3DEF8337FD}"/>
    <cellStyle name="Moneda 63 2 6" xfId="8864" xr:uid="{67DC0046-E915-490B-9739-9E3EC1A580D6}"/>
    <cellStyle name="Moneda 63 2 7" xfId="11673" xr:uid="{8BA1C0B5-59E2-49D3-B7E7-06BC68610D0A}"/>
    <cellStyle name="Moneda 63 3" xfId="1117" xr:uid="{BE4EF2C7-83E7-4AF4-AF10-C832BD77BA1B}"/>
    <cellStyle name="Moneda 63 3 2" xfId="2285" xr:uid="{091C9583-1394-4ADB-ACC2-36AE027A0400}"/>
    <cellStyle name="Moneda 63 3 2 2" xfId="4621" xr:uid="{8E33FE6F-FAFB-407A-BE4A-9BF17AA43924}"/>
    <cellStyle name="Moneda 63 3 2 3" xfId="7048" xr:uid="{FDB96986-EA14-4FDF-9DE0-CC263DCEDE86}"/>
    <cellStyle name="Moneda 63 3 2 4" xfId="10327" xr:uid="{DF7DE459-8124-4A15-A69C-C99C17803166}"/>
    <cellStyle name="Moneda 63 3 3" xfId="3453" xr:uid="{197F4BDD-2224-414B-928E-3944D5DC720E}"/>
    <cellStyle name="Moneda 63 3 4" xfId="5880" xr:uid="{5AB6424A-AFA4-429E-8D15-E3C318FCFE6B}"/>
    <cellStyle name="Moneda 63 3 5" xfId="9159" xr:uid="{0283CF9B-E315-4B2D-B8BF-0263182905B6}"/>
    <cellStyle name="Moneda 63 3 6" xfId="12059" xr:uid="{9747B213-F5AB-4C29-B7CD-25C50631AD03}"/>
    <cellStyle name="Moneda 63 4" xfId="1696" xr:uid="{ECD1F40F-8C83-47E9-B07B-C0CB9CC5FD11}"/>
    <cellStyle name="Moneda 63 4 2" xfId="4032" xr:uid="{1D3A8A47-958B-4957-A1AA-30163E182509}"/>
    <cellStyle name="Moneda 63 4 3" xfId="6459" xr:uid="{7EE11D08-52F4-46B0-931E-116AA7495DBD}"/>
    <cellStyle name="Moneda 63 4 4" xfId="9738" xr:uid="{ABD43C96-0278-4813-BB88-6482676C74A9}"/>
    <cellStyle name="Moneda 63 4 5" xfId="12446" xr:uid="{D193E539-83F0-486F-A7D7-A9E59DD4DC9B}"/>
    <cellStyle name="Moneda 63 5" xfId="2864" xr:uid="{64BCED90-A020-4D50-9DC2-A808C5706D3C}"/>
    <cellStyle name="Moneda 63 5 2" xfId="11304" xr:uid="{E6FF808D-905A-46F0-B0D0-0A42A75F5D9C}"/>
    <cellStyle name="Moneda 63 6" xfId="5275" xr:uid="{72291763-8B48-414F-9A9C-CF1DB4382BB2}"/>
    <cellStyle name="Moneda 63 7" xfId="8570" xr:uid="{50E85A23-4AD8-4308-857C-C14224BE689D}"/>
    <cellStyle name="Moneda 63 8" xfId="10956" xr:uid="{46B5F2A2-5971-4DAA-8AD2-3975B64629F8}"/>
    <cellStyle name="Moneda 64" xfId="379" xr:uid="{FC9CE601-5CA4-4B46-A7F1-40758A7134C8}"/>
    <cellStyle name="Moneda 64 2" xfId="753" xr:uid="{5FFD18EF-889F-4280-B324-76796CDAD6B8}"/>
    <cellStyle name="Moneda 64 2 2" xfId="1335" xr:uid="{DF835C8C-B057-4A40-8A91-DEFA213EA222}"/>
    <cellStyle name="Moneda 64 2 2 2" xfId="2503" xr:uid="{4AA8AC83-97D2-4CAE-AF77-7BFDAF4DA61F}"/>
    <cellStyle name="Moneda 64 2 2 2 2" xfId="4839" xr:uid="{44C4EDC0-3716-41E8-92FD-F86E0C6426A2}"/>
    <cellStyle name="Moneda 64 2 2 2 3" xfId="7266" xr:uid="{4644317A-B32C-43E0-9907-BB0ADF485D33}"/>
    <cellStyle name="Moneda 64 2 2 2 4" xfId="10545" xr:uid="{981198B4-1F91-4A61-9420-5004D498B5B3}"/>
    <cellStyle name="Moneda 64 2 2 3" xfId="3671" xr:uid="{AC7C7B5E-D552-4105-B294-B058437B5835}"/>
    <cellStyle name="Moneda 64 2 2 4" xfId="6098" xr:uid="{5526DEA2-4A76-437A-8AD0-F6A84ABC9B34}"/>
    <cellStyle name="Moneda 64 2 2 5" xfId="9377" xr:uid="{ACD402AB-3BEC-48F3-A557-8882901C109D}"/>
    <cellStyle name="Moneda 64 2 3" xfId="1921" xr:uid="{F88B6A87-54CB-4A07-9818-7ECBCF823C47}"/>
    <cellStyle name="Moneda 64 2 3 2" xfId="4257" xr:uid="{2C188DB1-2FFE-4238-A92C-CE735826C240}"/>
    <cellStyle name="Moneda 64 2 3 3" xfId="6684" xr:uid="{63DD94E1-FDD3-47E3-B692-0F151BE4A9BB}"/>
    <cellStyle name="Moneda 64 2 3 4" xfId="9963" xr:uid="{EE892524-4903-4AAF-8CF0-76195E3A5E83}"/>
    <cellStyle name="Moneda 64 2 4" xfId="3089" xr:uid="{479FEE33-E3CB-47D8-ACD6-D877826746BF}"/>
    <cellStyle name="Moneda 64 2 5" xfId="5516" xr:uid="{6F328F21-92BD-42DB-B33C-FAA24FD18DD1}"/>
    <cellStyle name="Moneda 64 2 6" xfId="8795" xr:uid="{5AB480A4-8007-4B01-9EEF-D01AEECD9403}"/>
    <cellStyle name="Moneda 64 2 7" xfId="11604" xr:uid="{923F575C-455B-43BB-B284-8A8AE34D2F4F}"/>
    <cellStyle name="Moneda 64 3" xfId="1048" xr:uid="{CC9D6E74-78B1-43EB-B7ED-80A4D64FBB07}"/>
    <cellStyle name="Moneda 64 3 2" xfId="2216" xr:uid="{B520C300-4628-44DA-A380-B279D03A9376}"/>
    <cellStyle name="Moneda 64 3 2 2" xfId="4552" xr:uid="{5DE4FA97-517C-437D-AF07-79F87B7BF3C2}"/>
    <cellStyle name="Moneda 64 3 2 3" xfId="6979" xr:uid="{F5BC10EA-92D7-4F18-BB7A-F88E23C4FA48}"/>
    <cellStyle name="Moneda 64 3 2 4" xfId="10258" xr:uid="{4B301D97-7E99-4893-8814-8C03FE327393}"/>
    <cellStyle name="Moneda 64 3 3" xfId="3384" xr:uid="{3B534117-7C37-4485-9893-6D77814642BA}"/>
    <cellStyle name="Moneda 64 3 4" xfId="5811" xr:uid="{9F706B7F-3703-4E6E-9FF0-8ED93E3AE3D1}"/>
    <cellStyle name="Moneda 64 3 5" xfId="9090" xr:uid="{2EA94904-ECAD-4ABB-831B-30F388AAD601}"/>
    <cellStyle name="Moneda 64 3 6" xfId="11990" xr:uid="{4ED90434-A171-4D24-944D-A51D37932A55}"/>
    <cellStyle name="Moneda 64 4" xfId="1627" xr:uid="{1C8337AD-6E22-4C07-A7EF-9B7E85C54A38}"/>
    <cellStyle name="Moneda 64 4 2" xfId="3963" xr:uid="{7552C663-4573-4BD1-97B4-3679613E0D57}"/>
    <cellStyle name="Moneda 64 4 3" xfId="6390" xr:uid="{FFA064C2-8868-4A4A-8C37-739607F7B577}"/>
    <cellStyle name="Moneda 64 4 4" xfId="9669" xr:uid="{7262214D-BCC1-4E75-B72B-569F0226290B}"/>
    <cellStyle name="Moneda 64 4 5" xfId="12377" xr:uid="{2403BA9A-ACED-443C-80FE-33CF46D5317D}"/>
    <cellStyle name="Moneda 64 5" xfId="2795" xr:uid="{CB341F87-26B9-4576-B4BB-1943DE2A80BF}"/>
    <cellStyle name="Moneda 64 5 2" xfId="11235" xr:uid="{04D7B8BC-450F-44E5-B5B9-E2C19924B09F}"/>
    <cellStyle name="Moneda 64 6" xfId="5206" xr:uid="{8BE06376-BC09-4F77-9D5B-2089186DFE91}"/>
    <cellStyle name="Moneda 64 7" xfId="8501" xr:uid="{CCED9A99-26AA-44D8-893D-63690D413126}"/>
    <cellStyle name="Moneda 64 8" xfId="10887" xr:uid="{62D035C9-9C95-4307-BF20-B6C8C216BA86}"/>
    <cellStyle name="Moneda 65" xfId="457" xr:uid="{519571D3-2451-4550-BA90-B606B2C77073}"/>
    <cellStyle name="Moneda 65 2" xfId="831" xr:uid="{35B78798-B049-4FEA-98F7-C1E9912C38D7}"/>
    <cellStyle name="Moneda 65 2 2" xfId="1413" xr:uid="{C6323F99-A4AC-4640-9E56-4A051A5EA5E8}"/>
    <cellStyle name="Moneda 65 2 2 2" xfId="2581" xr:uid="{4545904C-5424-4E39-812A-60217C3DE8C1}"/>
    <cellStyle name="Moneda 65 2 2 2 2" xfId="4917" xr:uid="{258DE574-E7B6-4799-8439-6A5BC609DCD2}"/>
    <cellStyle name="Moneda 65 2 2 2 3" xfId="7344" xr:uid="{BB649313-1E7A-4943-B3D1-03128FE8168E}"/>
    <cellStyle name="Moneda 65 2 2 2 4" xfId="10623" xr:uid="{143B6E97-2DCF-49BF-A900-AD7402D72F29}"/>
    <cellStyle name="Moneda 65 2 2 3" xfId="3749" xr:uid="{352BE434-F80B-4385-B52D-699ADAD76F18}"/>
    <cellStyle name="Moneda 65 2 2 4" xfId="6176" xr:uid="{1F89AFD7-5A4A-4582-9F15-4AEB089AE23B}"/>
    <cellStyle name="Moneda 65 2 2 5" xfId="9455" xr:uid="{002399AC-1F98-47D9-9541-5696C68715D8}"/>
    <cellStyle name="Moneda 65 2 3" xfId="1999" xr:uid="{B0A54819-C096-4743-A905-21C029F12D2A}"/>
    <cellStyle name="Moneda 65 2 3 2" xfId="4335" xr:uid="{56D03D18-1579-4B63-B8D7-650AFB20D0EE}"/>
    <cellStyle name="Moneda 65 2 3 3" xfId="6762" xr:uid="{0F5D3AC5-745B-45CC-A1BD-1CFCDD1B07E7}"/>
    <cellStyle name="Moneda 65 2 3 4" xfId="10041" xr:uid="{B4835F4F-7A36-4579-B367-F25A446CE5FE}"/>
    <cellStyle name="Moneda 65 2 4" xfId="3167" xr:uid="{153BE574-8E08-46F5-9041-26E37957CC01}"/>
    <cellStyle name="Moneda 65 2 5" xfId="5594" xr:uid="{452C3F44-3323-45A1-9151-BB66A6A13579}"/>
    <cellStyle name="Moneda 65 2 6" xfId="8873" xr:uid="{359AEE6A-EEA1-4DFF-9590-18DC68F3EB79}"/>
    <cellStyle name="Moneda 65 2 7" xfId="11682" xr:uid="{56D571A7-093F-481C-8293-44AF5C506781}"/>
    <cellStyle name="Moneda 65 3" xfId="1126" xr:uid="{4C51A711-758E-4D0B-B968-F5F7A049C9B3}"/>
    <cellStyle name="Moneda 65 3 2" xfId="2294" xr:uid="{4A4E4BB3-98A9-43D2-BBB3-598257B5B57E}"/>
    <cellStyle name="Moneda 65 3 2 2" xfId="4630" xr:uid="{5931E00E-EB6E-4A31-8ADA-D1185966B359}"/>
    <cellStyle name="Moneda 65 3 2 3" xfId="7057" xr:uid="{F2B44E1F-D3B7-4393-B16D-922A196167CA}"/>
    <cellStyle name="Moneda 65 3 2 4" xfId="10336" xr:uid="{EA48B2A2-6B76-4354-AD89-1B7969339C52}"/>
    <cellStyle name="Moneda 65 3 3" xfId="3462" xr:uid="{C56CB7D6-58E0-46AD-964C-E9B5162C75DF}"/>
    <cellStyle name="Moneda 65 3 4" xfId="5889" xr:uid="{33F5E91B-1166-410B-A16B-34AD58A58BDA}"/>
    <cellStyle name="Moneda 65 3 5" xfId="9168" xr:uid="{2977A82D-1731-4632-AE38-1733E148D11A}"/>
    <cellStyle name="Moneda 65 3 6" xfId="12068" xr:uid="{FC4DB648-7999-4DD4-9FAE-B5E357E3F012}"/>
    <cellStyle name="Moneda 65 4" xfId="1705" xr:uid="{A9720CA6-58BE-4AAE-B375-494DBDE90355}"/>
    <cellStyle name="Moneda 65 4 2" xfId="4041" xr:uid="{2007F600-FADE-4DD6-AD1E-E95442238F34}"/>
    <cellStyle name="Moneda 65 4 3" xfId="6468" xr:uid="{9C138350-8274-41A2-ACDC-AD941F6AEF23}"/>
    <cellStyle name="Moneda 65 4 4" xfId="9747" xr:uid="{019A071E-0251-40CE-AF38-726065891815}"/>
    <cellStyle name="Moneda 65 4 5" xfId="12455" xr:uid="{ABFED8E3-8277-429C-A685-7ED93F5DE354}"/>
    <cellStyle name="Moneda 65 5" xfId="2873" xr:uid="{1A3DC9A4-B52D-4B61-831D-F65C0E8B729F}"/>
    <cellStyle name="Moneda 65 5 2" xfId="11313" xr:uid="{28B80552-4A33-4CA7-8407-B5E38434D7A6}"/>
    <cellStyle name="Moneda 65 6" xfId="5284" xr:uid="{B5702228-209A-4B51-A533-CB857ADDC2C4}"/>
    <cellStyle name="Moneda 65 7" xfId="8579" xr:uid="{72396EFB-30EB-4342-B3CF-D755D74CD452}"/>
    <cellStyle name="Moneda 65 8" xfId="10965" xr:uid="{22F2A197-77BB-49F6-B75B-5776CF774AF9}"/>
    <cellStyle name="Moneda 66" xfId="456" xr:uid="{C8385E24-1ADF-4762-8336-67384089F8D6}"/>
    <cellStyle name="Moneda 66 2" xfId="830" xr:uid="{5494844D-CCB4-4166-BAB4-C6233D0E476B}"/>
    <cellStyle name="Moneda 66 2 2" xfId="1412" xr:uid="{9CB73B43-4BD3-4128-9A61-D459A80C3DA4}"/>
    <cellStyle name="Moneda 66 2 2 2" xfId="2580" xr:uid="{37D05CC9-7496-45FB-9671-AD212DE95904}"/>
    <cellStyle name="Moneda 66 2 2 2 2" xfId="4916" xr:uid="{3362616D-C331-46EF-A8FA-FAB1C56638C4}"/>
    <cellStyle name="Moneda 66 2 2 2 3" xfId="7343" xr:uid="{DA4E878B-25B3-4C5B-B92C-A1E838E5C6F6}"/>
    <cellStyle name="Moneda 66 2 2 2 4" xfId="10622" xr:uid="{D37C635E-AD41-4064-BE7E-B0B72B538506}"/>
    <cellStyle name="Moneda 66 2 2 3" xfId="3748" xr:uid="{95B6BE7E-3C16-48F6-BFC8-9D11BB9CD0DA}"/>
    <cellStyle name="Moneda 66 2 2 4" xfId="6175" xr:uid="{626DD8AA-2626-40B1-8A9F-5482A8FA1C30}"/>
    <cellStyle name="Moneda 66 2 2 5" xfId="9454" xr:uid="{1E3C6A44-B87C-4F9E-955A-2CB83BDB06EF}"/>
    <cellStyle name="Moneda 66 2 3" xfId="1998" xr:uid="{E82F61D3-D91C-458B-A1E9-30EA36330583}"/>
    <cellStyle name="Moneda 66 2 3 2" xfId="4334" xr:uid="{D50FCA80-71E1-497D-A42B-CBB3ECBB6AE4}"/>
    <cellStyle name="Moneda 66 2 3 3" xfId="6761" xr:uid="{04279374-9524-46E3-ACFB-DA6FE11E2B4B}"/>
    <cellStyle name="Moneda 66 2 3 4" xfId="10040" xr:uid="{8703A48C-A6CF-4A55-8827-C1125E01F97A}"/>
    <cellStyle name="Moneda 66 2 4" xfId="3166" xr:uid="{80D0D31C-1F38-46F6-AAA0-4D0F2E4AD7F0}"/>
    <cellStyle name="Moneda 66 2 5" xfId="5593" xr:uid="{C366BBB6-4E91-4BE7-B9BC-4106AD8B7836}"/>
    <cellStyle name="Moneda 66 2 6" xfId="8872" xr:uid="{4E0BDBE2-9413-4AB4-A8AA-8E9DA8DE0672}"/>
    <cellStyle name="Moneda 66 2 7" xfId="11681" xr:uid="{74316341-00CD-4D04-9987-D687CCFEF058}"/>
    <cellStyle name="Moneda 66 3" xfId="1125" xr:uid="{9E3F6C70-ACFB-4111-8A31-41E009619632}"/>
    <cellStyle name="Moneda 66 3 2" xfId="2293" xr:uid="{76489DE3-57AD-4302-AFF4-E91540B23E24}"/>
    <cellStyle name="Moneda 66 3 2 2" xfId="4629" xr:uid="{FA95F2DC-9F83-4198-9DF3-1EA3773724BC}"/>
    <cellStyle name="Moneda 66 3 2 3" xfId="7056" xr:uid="{93E8FB15-B6B5-4D39-9ACA-93730FFE0DFA}"/>
    <cellStyle name="Moneda 66 3 2 4" xfId="10335" xr:uid="{578535C2-E9E8-49A3-A922-255BF5F65943}"/>
    <cellStyle name="Moneda 66 3 3" xfId="3461" xr:uid="{5D40FECE-AD38-49A7-B1D1-64092C0DBC37}"/>
    <cellStyle name="Moneda 66 3 4" xfId="5888" xr:uid="{465BBD18-29C4-4837-954C-CC3FFA7D4E22}"/>
    <cellStyle name="Moneda 66 3 5" xfId="9167" xr:uid="{436BBC9F-BC96-4D73-BA63-2A7C738E3BA2}"/>
    <cellStyle name="Moneda 66 3 6" xfId="12067" xr:uid="{AC4FF24F-AD1D-4406-A93A-261D75DE8CC9}"/>
    <cellStyle name="Moneda 66 4" xfId="1704" xr:uid="{325F14FF-6D59-413A-829E-1BFF8AEE1B40}"/>
    <cellStyle name="Moneda 66 4 2" xfId="4040" xr:uid="{7D46F4ED-F2B4-4BB4-8847-5EC81F44266A}"/>
    <cellStyle name="Moneda 66 4 3" xfId="6467" xr:uid="{ED04A6DE-D806-4EEC-9A97-239B4128CF29}"/>
    <cellStyle name="Moneda 66 4 4" xfId="9746" xr:uid="{C2F46CD1-5FB5-460F-B55C-26317F2E5B07}"/>
    <cellStyle name="Moneda 66 4 5" xfId="12454" xr:uid="{CE7806AD-962B-451E-B876-9685565655FE}"/>
    <cellStyle name="Moneda 66 5" xfId="2872" xr:uid="{FB9DC183-F659-474E-A66C-AEA0AC508FBB}"/>
    <cellStyle name="Moneda 66 5 2" xfId="11312" xr:uid="{1E4A8D55-3313-4672-B4D4-D9F924E6104C}"/>
    <cellStyle name="Moneda 66 6" xfId="5283" xr:uid="{A9775655-7EC8-4FF2-927D-2D3F75DAF6AF}"/>
    <cellStyle name="Moneda 66 7" xfId="8578" xr:uid="{C3F61ED5-AD09-4027-8D9E-68EC9FE8A46A}"/>
    <cellStyle name="Moneda 66 8" xfId="10964" xr:uid="{3E4CB364-4FD0-4E19-8F3E-A2FF697574A7}"/>
    <cellStyle name="Moneda 67" xfId="427" xr:uid="{FDAA5E9C-93D4-466E-A9B7-2DC7BEBBBD93}"/>
    <cellStyle name="Moneda 67 2" xfId="801" xr:uid="{A81C7447-6F4F-46C8-82FC-FC1966409A16}"/>
    <cellStyle name="Moneda 67 2 2" xfId="1383" xr:uid="{8FABBF0E-4EC0-4E02-9B7A-72700B805AAE}"/>
    <cellStyle name="Moneda 67 2 2 2" xfId="2551" xr:uid="{D20685D1-03FB-4961-89B8-6F66F1F29FDA}"/>
    <cellStyle name="Moneda 67 2 2 2 2" xfId="4887" xr:uid="{713DE362-E009-4A9B-B80A-D7BF7B91461F}"/>
    <cellStyle name="Moneda 67 2 2 2 3" xfId="7314" xr:uid="{C2E8523B-3F14-456A-B548-0AEE4A3276C7}"/>
    <cellStyle name="Moneda 67 2 2 2 4" xfId="10593" xr:uid="{315CBEA5-9415-4191-8B12-4F25E25E276B}"/>
    <cellStyle name="Moneda 67 2 2 3" xfId="3719" xr:uid="{6B36EEAB-D6BE-45C4-9867-79B8D8D89434}"/>
    <cellStyle name="Moneda 67 2 2 4" xfId="6146" xr:uid="{C6B0D5EF-C6B5-465C-8347-1516D9B610AE}"/>
    <cellStyle name="Moneda 67 2 2 5" xfId="9425" xr:uid="{7A93F184-377A-4423-8CA4-F982C44AD8F0}"/>
    <cellStyle name="Moneda 67 2 3" xfId="1969" xr:uid="{BB4A074C-3515-41A4-82BD-29221D602446}"/>
    <cellStyle name="Moneda 67 2 3 2" xfId="4305" xr:uid="{A9ED1E32-114D-460A-8ADC-F576972E2520}"/>
    <cellStyle name="Moneda 67 2 3 3" xfId="6732" xr:uid="{6AAC4CDF-ABCD-4544-9C6A-18CCC896AE15}"/>
    <cellStyle name="Moneda 67 2 3 4" xfId="10011" xr:uid="{7CBC29A0-84D9-4975-826C-67F743223396}"/>
    <cellStyle name="Moneda 67 2 4" xfId="3137" xr:uid="{A805C5BB-DF92-4099-A89D-66ECB3DAB622}"/>
    <cellStyle name="Moneda 67 2 5" xfId="5564" xr:uid="{B6021306-6E60-45A0-B9A5-D0CAE806A284}"/>
    <cellStyle name="Moneda 67 2 6" xfId="8843" xr:uid="{A29E3B41-D664-41F2-9108-6BC7A6A6E1F0}"/>
    <cellStyle name="Moneda 67 2 7" xfId="11652" xr:uid="{15EE55E1-9455-44E5-AD33-6852C4B74A34}"/>
    <cellStyle name="Moneda 67 3" xfId="1096" xr:uid="{5FB18840-BBD1-4810-AF8E-25E6165714CF}"/>
    <cellStyle name="Moneda 67 3 2" xfId="2264" xr:uid="{221C6F52-15EB-41B2-985E-258B339A521F}"/>
    <cellStyle name="Moneda 67 3 2 2" xfId="4600" xr:uid="{8D71ADC6-DBFE-47C7-9D90-2906FA0B4E6D}"/>
    <cellStyle name="Moneda 67 3 2 3" xfId="7027" xr:uid="{A542B7DD-6E79-4714-A22A-568EE69C736C}"/>
    <cellStyle name="Moneda 67 3 2 4" xfId="10306" xr:uid="{7C7FD3D0-E3F9-4E0B-A464-338A56CFC920}"/>
    <cellStyle name="Moneda 67 3 3" xfId="3432" xr:uid="{25FA552A-3A6D-4B25-9634-C5278FE44BA5}"/>
    <cellStyle name="Moneda 67 3 4" xfId="5859" xr:uid="{22EA7229-89F3-4F58-8E64-790A34CD4B47}"/>
    <cellStyle name="Moneda 67 3 5" xfId="9138" xr:uid="{E6B8B886-A467-4481-81C5-DABF562123B4}"/>
    <cellStyle name="Moneda 67 3 6" xfId="12038" xr:uid="{1284B8F9-75BC-4967-AB06-459B86FE4BC8}"/>
    <cellStyle name="Moneda 67 4" xfId="1675" xr:uid="{DD415719-BF61-4B35-A71E-94672119E684}"/>
    <cellStyle name="Moneda 67 4 2" xfId="4011" xr:uid="{7FED7B0E-BAB5-4612-AE0A-01EC14EAD389}"/>
    <cellStyle name="Moneda 67 4 3" xfId="6438" xr:uid="{28E87595-C148-4D2F-A820-A7AEA71B3BD6}"/>
    <cellStyle name="Moneda 67 4 4" xfId="9717" xr:uid="{EE032528-B093-4B8E-ABFB-616BC82DB6C6}"/>
    <cellStyle name="Moneda 67 4 5" xfId="12425" xr:uid="{A03DB39C-0736-468B-8983-8E26975A6723}"/>
    <cellStyle name="Moneda 67 5" xfId="2843" xr:uid="{F2C49949-804A-47F1-9D07-DD897ECB71C2}"/>
    <cellStyle name="Moneda 67 5 2" xfId="11283" xr:uid="{5668D8A0-8A03-4DBA-8F07-079F55B0434B}"/>
    <cellStyle name="Moneda 67 6" xfId="5254" xr:uid="{B12FD732-D3E4-4399-910E-9BF5F93C40C7}"/>
    <cellStyle name="Moneda 67 7" xfId="8549" xr:uid="{EAD0EF23-4351-4B56-A0F2-FD00DAB61D1F}"/>
    <cellStyle name="Moneda 67 8" xfId="10935" xr:uid="{360A2115-6DDC-4725-90C6-99399A815FA3}"/>
    <cellStyle name="Moneda 68" xfId="419" xr:uid="{BC73CB57-49E9-4053-BE5B-63DA4AAE1253}"/>
    <cellStyle name="Moneda 68 2" xfId="793" xr:uid="{3D1924C8-5F55-490C-ACF8-42A597E7E54B}"/>
    <cellStyle name="Moneda 68 2 2" xfId="1375" xr:uid="{6A6D37AD-45C8-408F-AD6E-64257B422D5D}"/>
    <cellStyle name="Moneda 68 2 2 2" xfId="2543" xr:uid="{FC220E41-9113-44C8-BF80-7DAAAEDD7272}"/>
    <cellStyle name="Moneda 68 2 2 2 2" xfId="4879" xr:uid="{1141400E-746A-4866-9B29-2900DF50366D}"/>
    <cellStyle name="Moneda 68 2 2 2 3" xfId="7306" xr:uid="{E2809CA7-1B89-4717-9B90-ED1034B010B5}"/>
    <cellStyle name="Moneda 68 2 2 2 4" xfId="10585" xr:uid="{BBC8111B-DE54-423D-B57B-D5626DC3B224}"/>
    <cellStyle name="Moneda 68 2 2 3" xfId="3711" xr:uid="{A0E4422F-A91D-4B93-8BC7-184944A2AAAE}"/>
    <cellStyle name="Moneda 68 2 2 4" xfId="6138" xr:uid="{2E396940-5166-4224-8FD6-ACD65643F799}"/>
    <cellStyle name="Moneda 68 2 2 5" xfId="9417" xr:uid="{9B1B7F84-56BC-4C86-A760-9542DD601D89}"/>
    <cellStyle name="Moneda 68 2 3" xfId="1961" xr:uid="{E7EEF48B-7E39-480F-8066-7E73F2FF6F7B}"/>
    <cellStyle name="Moneda 68 2 3 2" xfId="4297" xr:uid="{C63DE380-0C2E-409D-9E35-58C99BE86F2E}"/>
    <cellStyle name="Moneda 68 2 3 3" xfId="6724" xr:uid="{3652CB64-0EDD-42D1-8BBD-84779E3D3AE6}"/>
    <cellStyle name="Moneda 68 2 3 4" xfId="10003" xr:uid="{E00F6E57-F9F2-4371-983E-58076775882B}"/>
    <cellStyle name="Moneda 68 2 4" xfId="3129" xr:uid="{38785370-4BCA-481A-9782-BDEBD3065E74}"/>
    <cellStyle name="Moneda 68 2 5" xfId="5556" xr:uid="{59BE9234-53DE-495E-8166-4EC421AFF640}"/>
    <cellStyle name="Moneda 68 2 6" xfId="8835" xr:uid="{B2A1C20C-339A-4FBF-84D0-F1A6605A633C}"/>
    <cellStyle name="Moneda 68 2 7" xfId="11644" xr:uid="{E79F6517-BDA5-4B7E-B432-ADC3F5F65BE1}"/>
    <cellStyle name="Moneda 68 3" xfId="1088" xr:uid="{4709C274-645C-4BE0-8CC3-2566E4073C34}"/>
    <cellStyle name="Moneda 68 3 2" xfId="2256" xr:uid="{F7BFD58A-BC28-47A1-B391-2B10CF94719D}"/>
    <cellStyle name="Moneda 68 3 2 2" xfId="4592" xr:uid="{110CC6AD-C1FA-4C8C-8503-5F43D23F3C28}"/>
    <cellStyle name="Moneda 68 3 2 3" xfId="7019" xr:uid="{1EACA6F7-4B2E-4DB4-821D-B96E09BC9092}"/>
    <cellStyle name="Moneda 68 3 2 4" xfId="10298" xr:uid="{B2A471F7-EB1C-4055-B981-2B9598C076C2}"/>
    <cellStyle name="Moneda 68 3 3" xfId="3424" xr:uid="{5659A7BB-1FD7-481E-8636-3F66355E7B57}"/>
    <cellStyle name="Moneda 68 3 4" xfId="5851" xr:uid="{3F0B4113-D354-45D8-A20F-061B38EDCCF0}"/>
    <cellStyle name="Moneda 68 3 5" xfId="9130" xr:uid="{208767A9-A2CE-471D-B7B3-C9FA19BC9258}"/>
    <cellStyle name="Moneda 68 3 6" xfId="12030" xr:uid="{91FA5F91-93B4-4094-87C5-1C1CACDEB397}"/>
    <cellStyle name="Moneda 68 4" xfId="1667" xr:uid="{A84B26A8-041F-4CEE-B674-EF56605C78F9}"/>
    <cellStyle name="Moneda 68 4 2" xfId="4003" xr:uid="{12C421F6-F580-48CC-8B6B-59B2C46FF39D}"/>
    <cellStyle name="Moneda 68 4 3" xfId="6430" xr:uid="{4147780D-EF0C-46F1-A098-C66A2D93CF3E}"/>
    <cellStyle name="Moneda 68 4 4" xfId="9709" xr:uid="{7DABF695-14F0-4E52-8DE2-A0AB306BDEFD}"/>
    <cellStyle name="Moneda 68 4 5" xfId="12417" xr:uid="{0B932863-674D-4C9F-97B8-0CE4DB939C4C}"/>
    <cellStyle name="Moneda 68 5" xfId="2835" xr:uid="{97181F85-4CEE-41A5-A9D0-2A5C639BED21}"/>
    <cellStyle name="Moneda 68 5 2" xfId="11275" xr:uid="{C67CA2D1-990C-4E82-B85B-BA901998C158}"/>
    <cellStyle name="Moneda 68 6" xfId="5246" xr:uid="{0521CF56-82C5-4B02-9DE5-0EBC2B1C13EC}"/>
    <cellStyle name="Moneda 68 7" xfId="8541" xr:uid="{C55ACD84-A962-49F4-AEEE-D746CA592B5B}"/>
    <cellStyle name="Moneda 68 8" xfId="10927" xr:uid="{C8AA97EC-8F6E-4DC6-BA9A-6A2694FDED8A}"/>
    <cellStyle name="Moneda 69" xfId="382" xr:uid="{17B85EA2-34DE-4405-A3FF-6D245BCF64CA}"/>
    <cellStyle name="Moneda 69 2" xfId="756" xr:uid="{2CF3A1B0-E85F-4B06-A677-716AFD2AECBD}"/>
    <cellStyle name="Moneda 69 2 2" xfId="1338" xr:uid="{034D0A71-FA2A-4007-9926-403550C36FB2}"/>
    <cellStyle name="Moneda 69 2 2 2" xfId="2506" xr:uid="{C2510BF4-79F3-4185-846D-938DD1FF0A21}"/>
    <cellStyle name="Moneda 69 2 2 2 2" xfId="4842" xr:uid="{E2061202-6F9A-4D10-8277-8E49F019D9E7}"/>
    <cellStyle name="Moneda 69 2 2 2 3" xfId="7269" xr:uid="{3AE1F98C-625E-47ED-AA7B-29741C7A52CB}"/>
    <cellStyle name="Moneda 69 2 2 2 4" xfId="10548" xr:uid="{14A56F06-84FF-43F3-9AB7-88F9395D05EE}"/>
    <cellStyle name="Moneda 69 2 2 3" xfId="3674" xr:uid="{DC564764-DE79-4AC5-80D0-A91778FAB4C8}"/>
    <cellStyle name="Moneda 69 2 2 4" xfId="6101" xr:uid="{C8657904-B8C3-4C10-87FE-54E0B8D349B2}"/>
    <cellStyle name="Moneda 69 2 2 5" xfId="9380" xr:uid="{E2F9C596-B0E5-4B0E-BA1A-5CCA68EC0EC0}"/>
    <cellStyle name="Moneda 69 2 3" xfId="1924" xr:uid="{8536F142-40C9-47A1-B488-A64DBD6E2CFE}"/>
    <cellStyle name="Moneda 69 2 3 2" xfId="4260" xr:uid="{D5105D45-D19D-499B-9052-F87FE7B3EBAA}"/>
    <cellStyle name="Moneda 69 2 3 3" xfId="6687" xr:uid="{A966ADFD-52FF-44DC-8ADF-09B615A7644D}"/>
    <cellStyle name="Moneda 69 2 3 4" xfId="9966" xr:uid="{EC909760-9BF4-40BD-B06B-34D4E4C6EF62}"/>
    <cellStyle name="Moneda 69 2 4" xfId="3092" xr:uid="{A4BE4BED-9A81-40B7-9172-2A3BFD0F449E}"/>
    <cellStyle name="Moneda 69 2 5" xfId="5519" xr:uid="{CB21E2D4-2315-438C-8F1C-0D99E33DAC5C}"/>
    <cellStyle name="Moneda 69 2 6" xfId="8798" xr:uid="{90B47339-954A-45D4-A0B2-0E0283744375}"/>
    <cellStyle name="Moneda 69 2 7" xfId="11607" xr:uid="{3EDC9291-C30F-4F10-9F2B-4C9DD11625C6}"/>
    <cellStyle name="Moneda 69 3" xfId="1051" xr:uid="{27A5D5C4-E841-434C-849C-08E1FB3E13A8}"/>
    <cellStyle name="Moneda 69 3 2" xfId="2219" xr:uid="{66217F25-E8C3-4B1E-95FB-14330E233034}"/>
    <cellStyle name="Moneda 69 3 2 2" xfId="4555" xr:uid="{ADECFCF3-FC0C-42FC-AFB9-37DF48401438}"/>
    <cellStyle name="Moneda 69 3 2 3" xfId="6982" xr:uid="{C369B209-F0D0-4F4A-B72F-742285FB818B}"/>
    <cellStyle name="Moneda 69 3 2 4" xfId="10261" xr:uid="{BE918600-B232-4FC4-A6F2-48ED938C391F}"/>
    <cellStyle name="Moneda 69 3 3" xfId="3387" xr:uid="{A9AFF99A-1EE4-4C77-8A8E-157135E8B769}"/>
    <cellStyle name="Moneda 69 3 4" xfId="5814" xr:uid="{086B9D55-0773-4532-8AE3-19C08044148C}"/>
    <cellStyle name="Moneda 69 3 5" xfId="9093" xr:uid="{73E324FF-362F-4805-8A8D-CD8365D3C7A6}"/>
    <cellStyle name="Moneda 69 3 6" xfId="11993" xr:uid="{8B9EBC38-B48A-4B16-B1F0-C6DB6F4DC57A}"/>
    <cellStyle name="Moneda 69 4" xfId="1630" xr:uid="{F2587B3F-07D8-48EE-95B9-9B186DEBEA5A}"/>
    <cellStyle name="Moneda 69 4 2" xfId="3966" xr:uid="{A758A832-C6E0-47E9-94EC-FA582A2AA515}"/>
    <cellStyle name="Moneda 69 4 3" xfId="6393" xr:uid="{225FF751-8209-4864-BBD1-65F1FD7C3A69}"/>
    <cellStyle name="Moneda 69 4 4" xfId="9672" xr:uid="{7702858B-6F8C-4570-8009-9F691B987335}"/>
    <cellStyle name="Moneda 69 4 5" xfId="12380" xr:uid="{F3E8FB69-7826-448A-A1EA-6C7408A2F347}"/>
    <cellStyle name="Moneda 69 5" xfId="2798" xr:uid="{448228A0-B40E-4CC5-8366-56825AEFED0B}"/>
    <cellStyle name="Moneda 69 5 2" xfId="11238" xr:uid="{9DCBBD00-40D6-4D0F-8E49-8C0113CB6EDE}"/>
    <cellStyle name="Moneda 69 6" xfId="5209" xr:uid="{067FFAF7-2E07-41AD-875D-12CF4A6928BF}"/>
    <cellStyle name="Moneda 69 7" xfId="8504" xr:uid="{4700B66D-2689-4F7B-9746-F9E075047F9D}"/>
    <cellStyle name="Moneda 69 8" xfId="10890" xr:uid="{6AF87847-FABF-48B0-8E4B-686973B659B6}"/>
    <cellStyle name="Moneda 7" xfId="323" xr:uid="{CC17DEEC-3DBD-4347-90F5-C155AAD644C0}"/>
    <cellStyle name="Moneda 7 2" xfId="531" xr:uid="{47D0C602-7B10-47D1-83DD-ABECE7739A41}"/>
    <cellStyle name="Moneda 7 2 2" xfId="880" xr:uid="{08538629-43F2-4AFA-A1A4-3E7C08AEAF8E}"/>
    <cellStyle name="Moneda 7 2 2 2" xfId="1462" xr:uid="{E866E2DA-7E21-4730-AA7F-B998F393E85A}"/>
    <cellStyle name="Moneda 7 2 2 2 2" xfId="2630" xr:uid="{D6ED42FE-199A-4035-BBD5-C73912481FA5}"/>
    <cellStyle name="Moneda 7 2 2 2 2 2" xfId="4966" xr:uid="{1FA2D0A6-DD81-4D06-BCD4-8299A55DAFD3}"/>
    <cellStyle name="Moneda 7 2 2 2 2 3" xfId="7393" xr:uid="{00C97020-867B-4B16-B653-D0DF19CF8B2A}"/>
    <cellStyle name="Moneda 7 2 2 2 2 4" xfId="10672" xr:uid="{A35AF438-E154-4B39-8936-D21AB364F889}"/>
    <cellStyle name="Moneda 7 2 2 2 3" xfId="3798" xr:uid="{2F9462D6-1A28-4003-AB97-22A9348C0D89}"/>
    <cellStyle name="Moneda 7 2 2 2 4" xfId="6225" xr:uid="{68B3DCC8-627E-4C03-8F19-6105B8C52C1B}"/>
    <cellStyle name="Moneda 7 2 2 2 5" xfId="9504" xr:uid="{DABAE478-7BDC-4547-94D8-569FB7DE9206}"/>
    <cellStyle name="Moneda 7 2 2 3" xfId="2048" xr:uid="{A46BC418-650B-4835-97C6-E2293F0A90E4}"/>
    <cellStyle name="Moneda 7 2 2 3 2" xfId="4384" xr:uid="{9A6B74C0-AE65-47B6-94D7-E9EB7CA1FF8E}"/>
    <cellStyle name="Moneda 7 2 2 3 3" xfId="6811" xr:uid="{9713BDC8-E856-4102-AD1F-959A11DB2758}"/>
    <cellStyle name="Moneda 7 2 2 3 4" xfId="10090" xr:uid="{3CB7CBCD-78EB-4B85-A714-5B49C8562273}"/>
    <cellStyle name="Moneda 7 2 2 4" xfId="3216" xr:uid="{7C7A147B-C5D3-4124-B253-DD72229558FD}"/>
    <cellStyle name="Moneda 7 2 2 5" xfId="5643" xr:uid="{DD72BAB6-CE4C-4E06-B8E5-0017211999DF}"/>
    <cellStyle name="Moneda 7 2 2 6" xfId="8922" xr:uid="{12BF8932-4687-4A4D-928C-12653C04957E}"/>
    <cellStyle name="Moneda 7 2 2 7" xfId="11756" xr:uid="{A213D0D3-12A4-426D-9BE8-65A610D4F2CB}"/>
    <cellStyle name="Moneda 7 2 3" xfId="1175" xr:uid="{0C026D3E-3297-41D9-9311-6A9735D1DE2C}"/>
    <cellStyle name="Moneda 7 2 3 2" xfId="2343" xr:uid="{156F4AE9-962B-4227-8E9E-A2155F85FCC4}"/>
    <cellStyle name="Moneda 7 2 3 2 2" xfId="4679" xr:uid="{D2D8164D-9BA7-43EA-BA8C-2A37E62277C6}"/>
    <cellStyle name="Moneda 7 2 3 2 3" xfId="7106" xr:uid="{6C97D5BB-4651-4675-A622-E4E7F934E02D}"/>
    <cellStyle name="Moneda 7 2 3 2 4" xfId="10385" xr:uid="{29969BE4-2177-42EF-AFE3-C351B0B5785F}"/>
    <cellStyle name="Moneda 7 2 3 3" xfId="3511" xr:uid="{C29E5B61-4D23-4360-A904-F2AB62337EF8}"/>
    <cellStyle name="Moneda 7 2 3 4" xfId="5938" xr:uid="{9137A6F5-5E33-4A76-844E-C27D17B93D29}"/>
    <cellStyle name="Moneda 7 2 3 5" xfId="9217" xr:uid="{9E0B9EE1-F147-4218-8610-973C322835CD}"/>
    <cellStyle name="Moneda 7 2 3 6" xfId="12142" xr:uid="{F34CD754-513C-4A38-9C5D-8C4418BB15DB}"/>
    <cellStyle name="Moneda 7 2 4" xfId="1754" xr:uid="{11895012-7E65-46D2-AEE8-71353DFAF678}"/>
    <cellStyle name="Moneda 7 2 4 2" xfId="4090" xr:uid="{B2920B4B-1FC9-4A10-A521-74637E86872C}"/>
    <cellStyle name="Moneda 7 2 4 3" xfId="6517" xr:uid="{577255AD-CC3E-484A-8FAF-78FEEA0459A4}"/>
    <cellStyle name="Moneda 7 2 4 4" xfId="9796" xr:uid="{CC1D275C-5D52-44CA-8CAD-450D2C57E499}"/>
    <cellStyle name="Moneda 7 2 4 5" xfId="12529" xr:uid="{691ED135-8387-4D23-8A4B-F3A0D9766FF6}"/>
    <cellStyle name="Moneda 7 2 5" xfId="2922" xr:uid="{0FCD8B01-3720-4108-B985-790DC8DEA58F}"/>
    <cellStyle name="Moneda 7 2 5 2" xfId="11362" xr:uid="{36560D3D-12F8-417F-ABCA-2D5CF81B797E}"/>
    <cellStyle name="Moneda 7 2 6" xfId="5339" xr:uid="{6BC6879E-1445-4039-9DBD-A142068A0ED0}"/>
    <cellStyle name="Moneda 7 2 7" xfId="8628" xr:uid="{23115487-66CC-4F73-ADEF-6C4A5373E0E3}"/>
    <cellStyle name="Moneda 7 2 8" xfId="11039" xr:uid="{37E64CB8-5D2B-4DBC-AEB7-E02DE1188BB5}"/>
    <cellStyle name="Moneda 7 3" xfId="697" xr:uid="{AB3846D5-0BA6-47B1-83BC-20F915F5FFB0}"/>
    <cellStyle name="Moneda 7 3 2" xfId="1279" xr:uid="{0515DFA1-34EC-4F59-8D1E-89F9AD802882}"/>
    <cellStyle name="Moneda 7 3 2 2" xfId="2447" xr:uid="{667F9BA7-0FCB-42E9-94E9-8E6FBA2F34FF}"/>
    <cellStyle name="Moneda 7 3 2 2 2" xfId="4783" xr:uid="{234B07D5-A1C9-4212-B070-3B00F22D18C0}"/>
    <cellStyle name="Moneda 7 3 2 2 3" xfId="7210" xr:uid="{D4C62CEA-148E-4C2B-ABC8-2C997DDC07D4}"/>
    <cellStyle name="Moneda 7 3 2 2 4" xfId="10489" xr:uid="{A485A060-C72C-4B2A-A784-507201274233}"/>
    <cellStyle name="Moneda 7 3 2 3" xfId="3615" xr:uid="{9E9EE483-C12A-4CF2-A57D-77011BEBF94C}"/>
    <cellStyle name="Moneda 7 3 2 4" xfId="6042" xr:uid="{1FC9FE42-7180-493A-9C5E-29BF57E547F4}"/>
    <cellStyle name="Moneda 7 3 2 5" xfId="9321" xr:uid="{90A43A38-2C3C-4F7D-A94B-510F3BACBF24}"/>
    <cellStyle name="Moneda 7 3 3" xfId="1865" xr:uid="{B397200F-0164-4ECB-8CAA-7682D44997DB}"/>
    <cellStyle name="Moneda 7 3 3 2" xfId="4201" xr:uid="{2C5F3F65-8D06-4B46-887B-02029B32D22E}"/>
    <cellStyle name="Moneda 7 3 3 3" xfId="6628" xr:uid="{17C3B1EA-7E78-4DC9-B443-A480D05F882A}"/>
    <cellStyle name="Moneda 7 3 3 4" xfId="9907" xr:uid="{67E64106-61D4-48C6-8532-46600DC56018}"/>
    <cellStyle name="Moneda 7 3 4" xfId="3033" xr:uid="{6601DDD1-E933-43AF-BA54-083FB629EE5A}"/>
    <cellStyle name="Moneda 7 3 5" xfId="5460" xr:uid="{5CEBFC01-0077-4B6B-83DC-3AF87D6B6B17}"/>
    <cellStyle name="Moneda 7 3 6" xfId="8739" xr:uid="{5385A9E6-0657-463C-8224-3E0CC78B40AF}"/>
    <cellStyle name="Moneda 7 3 7" xfId="11548" xr:uid="{890FFA79-175B-46FA-BC5B-5DE7096A8068}"/>
    <cellStyle name="Moneda 7 4" xfId="992" xr:uid="{738585F2-6DEC-44AC-9DE0-EEAC0C772BCF}"/>
    <cellStyle name="Moneda 7 4 2" xfId="2160" xr:uid="{1DF18D64-61EB-463F-A8FC-3C6BF777C1E7}"/>
    <cellStyle name="Moneda 7 4 2 2" xfId="4496" xr:uid="{0C2EA7E2-25FD-4DF9-A0E1-97826301C731}"/>
    <cellStyle name="Moneda 7 4 2 3" xfId="6923" xr:uid="{DC42B219-11BF-4C65-A70C-FD85769D16F2}"/>
    <cellStyle name="Moneda 7 4 2 4" xfId="10202" xr:uid="{C972EB5D-83A7-4A1D-BBC0-383B455079FF}"/>
    <cellStyle name="Moneda 7 4 3" xfId="3328" xr:uid="{E8F437BB-68E3-4107-B625-6BF96800AB32}"/>
    <cellStyle name="Moneda 7 4 4" xfId="5755" xr:uid="{7896B6B8-3513-4655-9E45-4CBCE771DAD2}"/>
    <cellStyle name="Moneda 7 4 5" xfId="9034" xr:uid="{F01D726D-731A-405C-A360-C8FECC6E14DD}"/>
    <cellStyle name="Moneda 7 4 6" xfId="11934" xr:uid="{BE39AE1A-018B-46E9-ABFF-6A1FF6B892E8}"/>
    <cellStyle name="Moneda 7 5" xfId="1571" xr:uid="{600CD192-1AE2-4EE3-8650-E5B890BF3840}"/>
    <cellStyle name="Moneda 7 5 2" xfId="3907" xr:uid="{9B70D246-783D-4E86-9A3B-37FD9292D1F2}"/>
    <cellStyle name="Moneda 7 5 3" xfId="6334" xr:uid="{74F73D69-8D85-458C-8778-0DAB1066BDDA}"/>
    <cellStyle name="Moneda 7 5 4" xfId="9613" xr:uid="{34551872-7EBA-4AA8-8695-8458FB19227D}"/>
    <cellStyle name="Moneda 7 5 5" xfId="12321" xr:uid="{D9BD931E-26E5-42BE-986D-C9EF65C5F8E2}"/>
    <cellStyle name="Moneda 7 6" xfId="2739" xr:uid="{F717C6FC-AE7C-417A-B714-45B853C63E2F}"/>
    <cellStyle name="Moneda 7 6 2" xfId="11179" xr:uid="{04812CD1-46E4-4E76-936D-1B72DFF73420}"/>
    <cellStyle name="Moneda 7 7" xfId="5150" xr:uid="{77C78E18-684C-47E5-880A-5E60B1B8CEC3}"/>
    <cellStyle name="Moneda 7 8" xfId="8445" xr:uid="{B9D4413E-45F0-4C77-AA2F-7AE2422B4A06}"/>
    <cellStyle name="Moneda 7 9" xfId="10831" xr:uid="{981C09BE-BE35-4EF4-A6BB-ED02F6B8BF6C}"/>
    <cellStyle name="Moneda 70" xfId="420" xr:uid="{F8F75BC1-5B17-443F-85BE-0CB2C60E9280}"/>
    <cellStyle name="Moneda 70 2" xfId="794" xr:uid="{946C905D-A5C0-4C44-A9B5-3721F8DACFB4}"/>
    <cellStyle name="Moneda 70 2 2" xfId="1376" xr:uid="{3B01EA9A-2227-4516-BAD5-0DD330DC1237}"/>
    <cellStyle name="Moneda 70 2 2 2" xfId="2544" xr:uid="{00D3FB90-8A3A-460F-8B09-743FD4017FE1}"/>
    <cellStyle name="Moneda 70 2 2 2 2" xfId="4880" xr:uid="{711D14A9-C6A1-480B-87A5-A1D8B480991E}"/>
    <cellStyle name="Moneda 70 2 2 2 3" xfId="7307" xr:uid="{AE0066EE-34FD-4C5E-AB99-2F18199CF4EA}"/>
    <cellStyle name="Moneda 70 2 2 2 4" xfId="10586" xr:uid="{2C9C9EBB-3BC9-4546-AD2D-D46E7111CEB0}"/>
    <cellStyle name="Moneda 70 2 2 3" xfId="3712" xr:uid="{05D713A1-A7A2-4201-AE46-8531A4273013}"/>
    <cellStyle name="Moneda 70 2 2 4" xfId="6139" xr:uid="{FC8B3D3C-7037-42EB-B36C-29FDCD437787}"/>
    <cellStyle name="Moneda 70 2 2 5" xfId="9418" xr:uid="{3B3C034D-16F7-4F05-99D5-162D661BDEF8}"/>
    <cellStyle name="Moneda 70 2 3" xfId="1962" xr:uid="{11E2D274-11BB-41C9-BA42-F317629E3ABA}"/>
    <cellStyle name="Moneda 70 2 3 2" xfId="4298" xr:uid="{CDEA5B1C-F6F1-44A4-ADE4-66D77CFC8D83}"/>
    <cellStyle name="Moneda 70 2 3 3" xfId="6725" xr:uid="{F5D05855-7C95-4DC6-B38D-9374E59BD217}"/>
    <cellStyle name="Moneda 70 2 3 4" xfId="10004" xr:uid="{C6B97409-212C-4919-B8C9-A70A7407BAB2}"/>
    <cellStyle name="Moneda 70 2 4" xfId="3130" xr:uid="{DBC0ED31-ACF5-44DF-BD61-FBD4ACF9C538}"/>
    <cellStyle name="Moneda 70 2 5" xfId="5557" xr:uid="{8F0507DB-C1E6-4D17-BED7-292AD57E62E8}"/>
    <cellStyle name="Moneda 70 2 6" xfId="8836" xr:uid="{72F5C9E5-995D-4527-B43B-1E0222503840}"/>
    <cellStyle name="Moneda 70 2 7" xfId="11645" xr:uid="{8B2A17EB-E4BE-4964-8620-BA648DFEBB85}"/>
    <cellStyle name="Moneda 70 3" xfId="1089" xr:uid="{17BBF672-9E0D-4409-92E9-4DAB0B95C4C9}"/>
    <cellStyle name="Moneda 70 3 2" xfId="2257" xr:uid="{1A5BFA80-02B6-47CE-BF86-FCB1E1E6E647}"/>
    <cellStyle name="Moneda 70 3 2 2" xfId="4593" xr:uid="{002CA1AA-D6EB-4A56-A0E2-8FE39DB1726F}"/>
    <cellStyle name="Moneda 70 3 2 3" xfId="7020" xr:uid="{7711596B-0380-4D56-B3E2-07CBE4AFC6EA}"/>
    <cellStyle name="Moneda 70 3 2 4" xfId="10299" xr:uid="{20E50252-2D62-4EC3-A3FA-63ADFB7C2C4C}"/>
    <cellStyle name="Moneda 70 3 3" xfId="3425" xr:uid="{F4FE443C-7CEA-4C36-AD74-A5C7402A6B12}"/>
    <cellStyle name="Moneda 70 3 4" xfId="5852" xr:uid="{729EA79F-7504-4843-BE99-267F3653AED7}"/>
    <cellStyle name="Moneda 70 3 5" xfId="9131" xr:uid="{99C0D32B-7A89-4B27-AB0B-B4152F3E24C3}"/>
    <cellStyle name="Moneda 70 3 6" xfId="12031" xr:uid="{9084AE79-49C8-4391-8F01-DCF2AFE3059B}"/>
    <cellStyle name="Moneda 70 4" xfId="1668" xr:uid="{FD8D4A41-2078-4739-AD15-ED14737E5CAE}"/>
    <cellStyle name="Moneda 70 4 2" xfId="4004" xr:uid="{6B10538E-B1D2-440F-934C-8F5410681ED2}"/>
    <cellStyle name="Moneda 70 4 3" xfId="6431" xr:uid="{6C4158C3-3B9C-4707-B0E2-6AE71ADF6B7A}"/>
    <cellStyle name="Moneda 70 4 4" xfId="9710" xr:uid="{BCD7B26B-3446-4CA7-9011-DD7F88CD5A4B}"/>
    <cellStyle name="Moneda 70 4 5" xfId="12418" xr:uid="{E904126D-6E5A-48F5-A828-6410937D2D9F}"/>
    <cellStyle name="Moneda 70 5" xfId="2836" xr:uid="{95550ED5-2A62-4526-8A52-7AA6078FC50B}"/>
    <cellStyle name="Moneda 70 5 2" xfId="11276" xr:uid="{AC801CCE-A051-4216-819C-9D12742F951A}"/>
    <cellStyle name="Moneda 70 6" xfId="5247" xr:uid="{DB0C5F20-7983-4FBE-A550-FE76BB2E2936}"/>
    <cellStyle name="Moneda 70 7" xfId="8542" xr:uid="{8424A020-FBDF-432D-99C5-155405FB83A9}"/>
    <cellStyle name="Moneda 70 8" xfId="10928" xr:uid="{A09D6F0D-E226-49DF-BC3A-40649F20B43B}"/>
    <cellStyle name="Moneda 71" xfId="433" xr:uid="{97C8737C-3141-4D0A-B569-37E09F614B17}"/>
    <cellStyle name="Moneda 71 2" xfId="807" xr:uid="{D6F320CD-C5D9-41AD-B7EF-B38D4B9614B9}"/>
    <cellStyle name="Moneda 71 2 2" xfId="1389" xr:uid="{D8B91C1B-FE64-45D5-8639-55FFC8C06FCC}"/>
    <cellStyle name="Moneda 71 2 2 2" xfId="2557" xr:uid="{76FA185B-C82F-48A3-8A9C-466C9FE41F03}"/>
    <cellStyle name="Moneda 71 2 2 2 2" xfId="4893" xr:uid="{45B079A7-0556-4D36-9ED3-6CB64E785602}"/>
    <cellStyle name="Moneda 71 2 2 2 3" xfId="7320" xr:uid="{D5E279CA-E6A8-4336-BB80-ABC371CD4F0D}"/>
    <cellStyle name="Moneda 71 2 2 2 4" xfId="10599" xr:uid="{EC342BB3-D17A-4CA6-8868-622E90CCE821}"/>
    <cellStyle name="Moneda 71 2 2 3" xfId="3725" xr:uid="{790180D2-7A43-4E87-A921-D06ED8F1E76B}"/>
    <cellStyle name="Moneda 71 2 2 4" xfId="6152" xr:uid="{13DDDEEE-6021-462D-A656-AECDAA7F4045}"/>
    <cellStyle name="Moneda 71 2 2 5" xfId="9431" xr:uid="{11AD4DA5-56ED-479E-A60C-E76830A7D485}"/>
    <cellStyle name="Moneda 71 2 3" xfId="1975" xr:uid="{B07EBD7A-5E87-4211-9950-018AE8E53AC2}"/>
    <cellStyle name="Moneda 71 2 3 2" xfId="4311" xr:uid="{8ACD944B-4572-4573-AD30-B28FD403495C}"/>
    <cellStyle name="Moneda 71 2 3 3" xfId="6738" xr:uid="{4391BDCA-268A-46EB-B86B-31EB344052FB}"/>
    <cellStyle name="Moneda 71 2 3 4" xfId="10017" xr:uid="{372D8528-741B-4901-8E7F-9D4DBEC59C7F}"/>
    <cellStyle name="Moneda 71 2 4" xfId="3143" xr:uid="{D283EB82-9592-48A6-A87A-17554DBA2CDA}"/>
    <cellStyle name="Moneda 71 2 5" xfId="5570" xr:uid="{C9BB7976-FED6-4338-82F5-4FF710FA1056}"/>
    <cellStyle name="Moneda 71 2 6" xfId="8849" xr:uid="{0091345B-B387-494C-99AD-34483AAF8A5B}"/>
    <cellStyle name="Moneda 71 2 7" xfId="11658" xr:uid="{5FF2AC46-93A6-46D5-BC0E-B0DB2ADF1836}"/>
    <cellStyle name="Moneda 71 3" xfId="1102" xr:uid="{0785BC37-B895-472F-8AFD-D7028A105E0D}"/>
    <cellStyle name="Moneda 71 3 2" xfId="2270" xr:uid="{B33FBACA-5379-46E4-B933-F52EA0501055}"/>
    <cellStyle name="Moneda 71 3 2 2" xfId="4606" xr:uid="{A3E161E7-18EE-40F1-B4D8-B753530CE169}"/>
    <cellStyle name="Moneda 71 3 2 3" xfId="7033" xr:uid="{704F1A9E-C1CC-4C1F-B42B-91E95662145F}"/>
    <cellStyle name="Moneda 71 3 2 4" xfId="10312" xr:uid="{B36FA407-6E72-4B40-BF64-D67C6FEB9754}"/>
    <cellStyle name="Moneda 71 3 3" xfId="3438" xr:uid="{CF86970E-2344-4EA2-93C9-DD0D7FD1D974}"/>
    <cellStyle name="Moneda 71 3 4" xfId="5865" xr:uid="{496174AD-B77B-4402-B802-D29C5C19A9D3}"/>
    <cellStyle name="Moneda 71 3 5" xfId="9144" xr:uid="{05299EAC-73AE-4CFD-8748-761304ED3E0D}"/>
    <cellStyle name="Moneda 71 3 6" xfId="12044" xr:uid="{01FCCEDD-892F-4AD4-8732-B18186376DB9}"/>
    <cellStyle name="Moneda 71 4" xfId="1681" xr:uid="{6A81169C-C1C0-4B69-B5C3-DC7D27777F43}"/>
    <cellStyle name="Moneda 71 4 2" xfId="4017" xr:uid="{19D6A85C-2142-412A-BB1B-113C099065B1}"/>
    <cellStyle name="Moneda 71 4 3" xfId="6444" xr:uid="{2AB7D276-C1DA-43C6-8D0C-B0AA33F3F3E3}"/>
    <cellStyle name="Moneda 71 4 4" xfId="9723" xr:uid="{A6CA71C3-F5AB-4235-9476-4D8E45145DB9}"/>
    <cellStyle name="Moneda 71 4 5" xfId="12431" xr:uid="{93DC7458-1991-4473-BD03-6DC68B96D235}"/>
    <cellStyle name="Moneda 71 5" xfId="2849" xr:uid="{6FAE8A50-4173-462E-829B-155A3C9E1451}"/>
    <cellStyle name="Moneda 71 5 2" xfId="11289" xr:uid="{183AF9AE-28B4-4B58-A5C2-F476E93FBFC5}"/>
    <cellStyle name="Moneda 71 6" xfId="5260" xr:uid="{5AC5D1C3-0DFD-48CB-83E9-3514EF2952D8}"/>
    <cellStyle name="Moneda 71 7" xfId="8555" xr:uid="{A28DC492-BBE2-4001-8675-E70A3579EC9C}"/>
    <cellStyle name="Moneda 71 8" xfId="10941" xr:uid="{94A97570-358D-4E0B-BC17-21FB72FA30C7}"/>
    <cellStyle name="Moneda 72" xfId="451" xr:uid="{40820DD1-2D7D-4552-ADAA-923AFE111EB9}"/>
    <cellStyle name="Moneda 72 2" xfId="825" xr:uid="{A2FE170F-3BAF-4807-BCBA-139DBA62DFF5}"/>
    <cellStyle name="Moneda 72 2 2" xfId="1407" xr:uid="{71002D05-C25E-4DAE-AF34-8F8795DD9CCD}"/>
    <cellStyle name="Moneda 72 2 2 2" xfId="2575" xr:uid="{080E3EAB-9AEF-4C50-A7DE-BB92E4F712BB}"/>
    <cellStyle name="Moneda 72 2 2 2 2" xfId="4911" xr:uid="{D4CA6FED-F608-4645-9265-0C8C3E9C27BE}"/>
    <cellStyle name="Moneda 72 2 2 2 3" xfId="7338" xr:uid="{D896799B-B943-4F2F-8C1F-353F595D1324}"/>
    <cellStyle name="Moneda 72 2 2 2 4" xfId="10617" xr:uid="{11B8EF4D-28E2-4423-9E4B-12DE03038272}"/>
    <cellStyle name="Moneda 72 2 2 3" xfId="3743" xr:uid="{11471523-CDF5-430B-BDCB-E6D0D3B9251B}"/>
    <cellStyle name="Moneda 72 2 2 4" xfId="6170" xr:uid="{AF35B3B9-2207-4398-B1E2-E82279B0E073}"/>
    <cellStyle name="Moneda 72 2 2 5" xfId="9449" xr:uid="{69C45162-651B-4266-9894-59B244672485}"/>
    <cellStyle name="Moneda 72 2 3" xfId="1993" xr:uid="{F3BB3A0F-B920-46B6-B8FC-0A4D25B3640D}"/>
    <cellStyle name="Moneda 72 2 3 2" xfId="4329" xr:uid="{668779AE-C976-4B70-9D3D-A9800BE5C2BF}"/>
    <cellStyle name="Moneda 72 2 3 3" xfId="6756" xr:uid="{73CABBE9-39CA-48CF-962C-3370DB0E151A}"/>
    <cellStyle name="Moneda 72 2 3 4" xfId="10035" xr:uid="{0FE79AE0-5C4F-4ED9-84B4-FE89BEB1A8B8}"/>
    <cellStyle name="Moneda 72 2 4" xfId="3161" xr:uid="{6C7E0836-E846-4D37-AAA4-1D140CEC14AF}"/>
    <cellStyle name="Moneda 72 2 5" xfId="5588" xr:uid="{1B71C888-1AEB-420C-AE31-D06E0CD58226}"/>
    <cellStyle name="Moneda 72 2 6" xfId="8867" xr:uid="{1F240C2C-4519-4D9F-9FAE-FC7157DF939F}"/>
    <cellStyle name="Moneda 72 2 7" xfId="11676" xr:uid="{7DB3568A-80A3-40EE-85C6-2405BB4ECA73}"/>
    <cellStyle name="Moneda 72 3" xfId="1120" xr:uid="{B500ED02-14DA-4A50-B516-09A78E5E70BC}"/>
    <cellStyle name="Moneda 72 3 2" xfId="2288" xr:uid="{ABB667FB-ED72-45F8-8A07-4F0CA472A5EC}"/>
    <cellStyle name="Moneda 72 3 2 2" xfId="4624" xr:uid="{9E0FBF45-F15E-43E5-B9B8-95A9DAF89FF0}"/>
    <cellStyle name="Moneda 72 3 2 3" xfId="7051" xr:uid="{FE943B0E-4AE1-4C20-A95E-2484A73AA037}"/>
    <cellStyle name="Moneda 72 3 2 4" xfId="10330" xr:uid="{E5708A98-7F94-4AF8-A40E-8EBCA80CFDEC}"/>
    <cellStyle name="Moneda 72 3 3" xfId="3456" xr:uid="{0712C82F-D16B-48FB-BEC7-CA806EAAB325}"/>
    <cellStyle name="Moneda 72 3 4" xfId="5883" xr:uid="{2950DA77-9FF0-4D14-88B3-38A8BFD61FE3}"/>
    <cellStyle name="Moneda 72 3 5" xfId="9162" xr:uid="{CE992DBE-3C58-4516-AE4A-344AA031D734}"/>
    <cellStyle name="Moneda 72 3 6" xfId="12062" xr:uid="{7771A553-4871-4D08-A919-C6609FEFD226}"/>
    <cellStyle name="Moneda 72 4" xfId="1699" xr:uid="{1FE68D10-9792-476C-A774-95D2908424CF}"/>
    <cellStyle name="Moneda 72 4 2" xfId="4035" xr:uid="{AFDD6F63-9077-4A8F-A7F2-189910433C7D}"/>
    <cellStyle name="Moneda 72 4 3" xfId="6462" xr:uid="{CAA7A17F-EAE4-4702-BE8F-0A6467072F84}"/>
    <cellStyle name="Moneda 72 4 4" xfId="9741" xr:uid="{7BF74C46-A1C9-4DBC-846F-2AF9653E11AE}"/>
    <cellStyle name="Moneda 72 4 5" xfId="12449" xr:uid="{48F21350-0DC2-4EA6-8CB4-05EF83F655E5}"/>
    <cellStyle name="Moneda 72 5" xfId="2867" xr:uid="{99D1F1F6-8A78-4A7D-98DF-3266A745279C}"/>
    <cellStyle name="Moneda 72 5 2" xfId="11307" xr:uid="{85570FD2-CA1B-4650-BD1A-31B6641F89F5}"/>
    <cellStyle name="Moneda 72 6" xfId="5278" xr:uid="{ECFD5756-E502-42B5-857C-80CAECE9C4A6}"/>
    <cellStyle name="Moneda 72 7" xfId="8573" xr:uid="{AEB8A904-0DF4-4948-8452-F763787090FB}"/>
    <cellStyle name="Moneda 72 8" xfId="10959" xr:uid="{63D36C0D-1740-4DFD-875C-1659D31C0B2E}"/>
    <cellStyle name="Moneda 73" xfId="423" xr:uid="{97CEEAA9-9F5D-4253-A599-5E41747E163B}"/>
    <cellStyle name="Moneda 73 2" xfId="797" xr:uid="{3F2A0A98-0672-4119-BEFD-9523FB4F9930}"/>
    <cellStyle name="Moneda 73 2 2" xfId="1379" xr:uid="{29DDE81F-4E0C-4B0E-A354-0522459ACB42}"/>
    <cellStyle name="Moneda 73 2 2 2" xfId="2547" xr:uid="{882973BA-E172-4DED-B0CE-EC9AC30DABC7}"/>
    <cellStyle name="Moneda 73 2 2 2 2" xfId="4883" xr:uid="{491673F6-073D-42AF-B7CD-A587DBFFA02F}"/>
    <cellStyle name="Moneda 73 2 2 2 3" xfId="7310" xr:uid="{5E64219C-7180-4C29-B97A-B5F06B9C1984}"/>
    <cellStyle name="Moneda 73 2 2 2 4" xfId="10589" xr:uid="{76A9DD97-7382-4050-B969-B59610495C19}"/>
    <cellStyle name="Moneda 73 2 2 3" xfId="3715" xr:uid="{43287D08-9667-4A56-9D26-5E80DB31055D}"/>
    <cellStyle name="Moneda 73 2 2 4" xfId="6142" xr:uid="{20B24E6A-E47C-4756-994C-704E8EBBF9EC}"/>
    <cellStyle name="Moneda 73 2 2 5" xfId="9421" xr:uid="{ED03C4AE-BD06-4705-B620-9AC2D3CF4FBD}"/>
    <cellStyle name="Moneda 73 2 3" xfId="1965" xr:uid="{0F082228-9789-49E7-9E36-F6B2253E60B2}"/>
    <cellStyle name="Moneda 73 2 3 2" xfId="4301" xr:uid="{24C8B569-E820-46F9-AB4A-C654E96B455B}"/>
    <cellStyle name="Moneda 73 2 3 3" xfId="6728" xr:uid="{813A752F-BE46-4EA6-ADCB-004A97413F36}"/>
    <cellStyle name="Moneda 73 2 3 4" xfId="10007" xr:uid="{BFC76EBC-3405-4D68-86FA-F87E9B381DA5}"/>
    <cellStyle name="Moneda 73 2 4" xfId="3133" xr:uid="{FEB9E59B-29B9-4B26-94D8-B0E17A32AA6E}"/>
    <cellStyle name="Moneda 73 2 5" xfId="5560" xr:uid="{6B4683C4-60E3-4321-9FFB-0EF026EAD020}"/>
    <cellStyle name="Moneda 73 2 6" xfId="8839" xr:uid="{6B1B2CA9-879D-4D74-B1B5-7BB162D1627F}"/>
    <cellStyle name="Moneda 73 2 7" xfId="11648" xr:uid="{A1A97486-BB3F-463F-9FF7-8D1B7A2E2A74}"/>
    <cellStyle name="Moneda 73 3" xfId="1092" xr:uid="{1A1D8DC1-3470-45AC-AFE7-4C3B3D7C3042}"/>
    <cellStyle name="Moneda 73 3 2" xfId="2260" xr:uid="{43125448-47C5-4976-8712-B394C204AFAC}"/>
    <cellStyle name="Moneda 73 3 2 2" xfId="4596" xr:uid="{8009FEAE-F7D8-4DC3-8819-828860BEB29B}"/>
    <cellStyle name="Moneda 73 3 2 3" xfId="7023" xr:uid="{7B2FC1CB-68A3-496A-83BA-A20DE25F536B}"/>
    <cellStyle name="Moneda 73 3 2 4" xfId="10302" xr:uid="{5CBC462F-42BC-4133-BFB2-A28C56EE3A64}"/>
    <cellStyle name="Moneda 73 3 3" xfId="3428" xr:uid="{C8073AC4-287B-4449-9F2C-1D33D32B0AA0}"/>
    <cellStyle name="Moneda 73 3 4" xfId="5855" xr:uid="{DA738229-5297-46B0-9160-DC65F3B5F1D4}"/>
    <cellStyle name="Moneda 73 3 5" xfId="9134" xr:uid="{1D2E5B6C-A051-41DD-AEC9-8A6710039FA6}"/>
    <cellStyle name="Moneda 73 3 6" xfId="12034" xr:uid="{EE86B921-979F-49A6-A14B-14E82CBCE92B}"/>
    <cellStyle name="Moneda 73 4" xfId="1671" xr:uid="{D72BB88C-C26B-4028-9B60-53B61D741FFB}"/>
    <cellStyle name="Moneda 73 4 2" xfId="4007" xr:uid="{E3505F90-32D8-48BA-B077-330B0EFBF2C8}"/>
    <cellStyle name="Moneda 73 4 3" xfId="6434" xr:uid="{689C88C3-55F5-47EC-8C7A-4B0B51706234}"/>
    <cellStyle name="Moneda 73 4 4" xfId="9713" xr:uid="{B4FAF1A6-4B8D-49B8-B3F7-C26D20497A0B}"/>
    <cellStyle name="Moneda 73 4 5" xfId="12421" xr:uid="{2E1EF37B-A92B-4A0C-992B-6C8B56D84A41}"/>
    <cellStyle name="Moneda 73 5" xfId="2839" xr:uid="{E676C033-FE32-4F43-B38B-035663A3CB6E}"/>
    <cellStyle name="Moneda 73 5 2" xfId="11279" xr:uid="{A4BF4AE8-2064-4D0C-96CD-C964D2B49D76}"/>
    <cellStyle name="Moneda 73 6" xfId="5250" xr:uid="{B70D34FB-C775-4D94-8274-64882C8DFA98}"/>
    <cellStyle name="Moneda 73 7" xfId="8545" xr:uid="{0D141DFD-6210-45C6-8B90-94DC54E9CD1E}"/>
    <cellStyle name="Moneda 73 8" xfId="10931" xr:uid="{9844E985-559F-4245-8B2A-8E02D3F3FF21}"/>
    <cellStyle name="Moneda 74" xfId="380" xr:uid="{C24F1088-5AFA-4163-BDC0-8D8D0FD86DDC}"/>
    <cellStyle name="Moneda 74 2" xfId="754" xr:uid="{4573DF80-6128-4709-B2D4-10D49A5613B3}"/>
    <cellStyle name="Moneda 74 2 2" xfId="1336" xr:uid="{253A4BBE-E09C-412B-BA7C-F6DCD4D250E9}"/>
    <cellStyle name="Moneda 74 2 2 2" xfId="2504" xr:uid="{063F5A47-30DF-4E40-9DE1-034E8DBCD38D}"/>
    <cellStyle name="Moneda 74 2 2 2 2" xfId="4840" xr:uid="{00496327-469C-4233-A4B0-BBB7BFB64AD4}"/>
    <cellStyle name="Moneda 74 2 2 2 3" xfId="7267" xr:uid="{EF35C8AF-E421-4C0C-8E09-D587E2F32496}"/>
    <cellStyle name="Moneda 74 2 2 2 4" xfId="10546" xr:uid="{7B2A410B-6E7F-4CD1-90B3-C8EE7EC327BB}"/>
    <cellStyle name="Moneda 74 2 2 3" xfId="3672" xr:uid="{07580067-C2CA-4FB1-90BE-1A48DD749236}"/>
    <cellStyle name="Moneda 74 2 2 4" xfId="6099" xr:uid="{AC6EC7BA-6082-47CF-B2DA-9521538BCCC2}"/>
    <cellStyle name="Moneda 74 2 2 5" xfId="9378" xr:uid="{B7454D72-05FE-4D67-9DA0-319F0D53966F}"/>
    <cellStyle name="Moneda 74 2 3" xfId="1922" xr:uid="{72F65C64-315B-4FDE-B1CC-C7E5AA2D24EC}"/>
    <cellStyle name="Moneda 74 2 3 2" xfId="4258" xr:uid="{41D439C4-053D-4F86-B105-348DC2F34D1C}"/>
    <cellStyle name="Moneda 74 2 3 3" xfId="6685" xr:uid="{88DC4CF3-9A47-4574-BE83-079E7B7BFF5B}"/>
    <cellStyle name="Moneda 74 2 3 4" xfId="9964" xr:uid="{404CF4F5-BE28-45ED-8CC9-6B380C5E34E3}"/>
    <cellStyle name="Moneda 74 2 4" xfId="3090" xr:uid="{B741E541-E013-4FBE-98D9-0E06B6BDC41C}"/>
    <cellStyle name="Moneda 74 2 5" xfId="5517" xr:uid="{5E2DFA14-A9FF-4A22-AB60-0A4A191AE43B}"/>
    <cellStyle name="Moneda 74 2 6" xfId="8796" xr:uid="{1B766416-0742-480F-9AB5-BFEC4CCF0AE9}"/>
    <cellStyle name="Moneda 74 2 7" xfId="11605" xr:uid="{FB95C5CB-1B97-4F44-8D3A-674F01F4FA9C}"/>
    <cellStyle name="Moneda 74 3" xfId="1049" xr:uid="{9CBEFBFE-23A1-4FFB-B07D-BB4DCFA004CF}"/>
    <cellStyle name="Moneda 74 3 2" xfId="2217" xr:uid="{C6A2047F-5A3E-4595-B580-5F3A429705C5}"/>
    <cellStyle name="Moneda 74 3 2 2" xfId="4553" xr:uid="{916A440C-1CAB-4915-B49A-2AC057DC6946}"/>
    <cellStyle name="Moneda 74 3 2 3" xfId="6980" xr:uid="{D1D7BBD8-BD40-4662-A690-C3C677F58B84}"/>
    <cellStyle name="Moneda 74 3 2 4" xfId="10259" xr:uid="{D89DAD6D-2499-421C-ABA2-DA3CF60F9271}"/>
    <cellStyle name="Moneda 74 3 3" xfId="3385" xr:uid="{BBC06447-C284-4DBD-9007-38845A8A2C35}"/>
    <cellStyle name="Moneda 74 3 4" xfId="5812" xr:uid="{7E4938E0-D94A-4966-9DCD-7B4F7D8D6760}"/>
    <cellStyle name="Moneda 74 3 5" xfId="9091" xr:uid="{4EF705FB-D89E-4D06-AD30-E96E1055FC08}"/>
    <cellStyle name="Moneda 74 3 6" xfId="11991" xr:uid="{0D4BA8CF-B24F-4BE5-B386-1BF5B8A061AD}"/>
    <cellStyle name="Moneda 74 4" xfId="1628" xr:uid="{B7DF8404-478A-45D5-890C-AAA55D0BA85C}"/>
    <cellStyle name="Moneda 74 4 2" xfId="3964" xr:uid="{5ADB5CCC-2238-4F94-9ED0-42BA11B26DBE}"/>
    <cellStyle name="Moneda 74 4 3" xfId="6391" xr:uid="{0DBD4251-312C-43C5-8C81-85813A608B1D}"/>
    <cellStyle name="Moneda 74 4 4" xfId="9670" xr:uid="{374160F7-29C0-4F9A-9317-A316B8FA9163}"/>
    <cellStyle name="Moneda 74 4 5" xfId="12378" xr:uid="{D4874BCF-7616-4977-AECE-DD683EC30B06}"/>
    <cellStyle name="Moneda 74 5" xfId="2796" xr:uid="{CF5865BB-EA60-47DD-BCB8-C268ABB2E1A8}"/>
    <cellStyle name="Moneda 74 5 2" xfId="11236" xr:uid="{58A3D31C-867F-4F2D-B913-CB9446F19403}"/>
    <cellStyle name="Moneda 74 6" xfId="5207" xr:uid="{62A0A0F2-4ABB-40DB-9C09-DF4335D7763D}"/>
    <cellStyle name="Moneda 74 7" xfId="8502" xr:uid="{F18DB3C1-C578-4CA6-9653-2003FFA367EC}"/>
    <cellStyle name="Moneda 74 8" xfId="10888" xr:uid="{B6ABC51B-D2E9-4D6F-8D3B-8C5B8C6E99B5}"/>
    <cellStyle name="Moneda 75" xfId="371" xr:uid="{16321963-7A96-43EF-9B6F-1A389E491E75}"/>
    <cellStyle name="Moneda 75 2" xfId="745" xr:uid="{1C7D189B-CC27-46EC-BBA4-AB64C1C5B0B2}"/>
    <cellStyle name="Moneda 75 2 2" xfId="1327" xr:uid="{ADF81AD2-0889-4D83-AE68-15A9BC7227A3}"/>
    <cellStyle name="Moneda 75 2 2 2" xfId="2495" xr:uid="{27D5EEED-62A8-4646-A648-C2B18DA49904}"/>
    <cellStyle name="Moneda 75 2 2 2 2" xfId="4831" xr:uid="{86133A52-51C0-4143-BECD-D152E96F46BF}"/>
    <cellStyle name="Moneda 75 2 2 2 3" xfId="7258" xr:uid="{C68DDCFC-4578-4C3F-9C61-621CD63778E3}"/>
    <cellStyle name="Moneda 75 2 2 2 4" xfId="10537" xr:uid="{6D355008-2584-46BA-BE5C-281FC565FF0A}"/>
    <cellStyle name="Moneda 75 2 2 3" xfId="3663" xr:uid="{133F5B3C-3C83-4C0A-85BB-F5C987FFF0A8}"/>
    <cellStyle name="Moneda 75 2 2 4" xfId="6090" xr:uid="{29158A98-1688-4775-B653-38AD8EDE5870}"/>
    <cellStyle name="Moneda 75 2 2 5" xfId="9369" xr:uid="{71876102-8E34-482C-87DF-E2D5FB4A8677}"/>
    <cellStyle name="Moneda 75 2 3" xfId="1913" xr:uid="{A1B91D4B-6417-49CE-A035-8B795DD21756}"/>
    <cellStyle name="Moneda 75 2 3 2" xfId="4249" xr:uid="{ADA5F10C-F4FC-471C-B0C9-96DBC46DBE15}"/>
    <cellStyle name="Moneda 75 2 3 3" xfId="6676" xr:uid="{A72867F4-0938-4D30-A93F-36CA03DE9F6B}"/>
    <cellStyle name="Moneda 75 2 3 4" xfId="9955" xr:uid="{2A90CA32-59E6-493A-9F7F-0E98C7E33E8D}"/>
    <cellStyle name="Moneda 75 2 4" xfId="3081" xr:uid="{3CFC3816-6C48-4F7F-AA76-703F375ADD55}"/>
    <cellStyle name="Moneda 75 2 5" xfId="5508" xr:uid="{D93F0E67-0462-4AE4-918D-74BAD0ABD7CE}"/>
    <cellStyle name="Moneda 75 2 6" xfId="8787" xr:uid="{B1F5F7AA-ABD6-4215-AA50-E6788A465EC1}"/>
    <cellStyle name="Moneda 75 2 7" xfId="11596" xr:uid="{CA773439-3350-47DD-9683-6C36E32EBAE2}"/>
    <cellStyle name="Moneda 75 3" xfId="1040" xr:uid="{62F9EE7E-7A21-49B4-9E3F-11FBC7251AAD}"/>
    <cellStyle name="Moneda 75 3 2" xfId="2208" xr:uid="{D66ED38A-201E-4CB8-BAB6-C240319FB142}"/>
    <cellStyle name="Moneda 75 3 2 2" xfId="4544" xr:uid="{72AA8EAA-1D37-4C8D-B9BE-CCE7D936C6E5}"/>
    <cellStyle name="Moneda 75 3 2 3" xfId="6971" xr:uid="{E6FD402D-E14C-4BED-B9A3-64B217D95892}"/>
    <cellStyle name="Moneda 75 3 2 4" xfId="10250" xr:uid="{2617AD8A-61D1-4ECE-9057-85FE21766164}"/>
    <cellStyle name="Moneda 75 3 3" xfId="3376" xr:uid="{8D965004-A228-4DE6-BEC7-3F428AEB07AA}"/>
    <cellStyle name="Moneda 75 3 4" xfId="5803" xr:uid="{866D4F99-1994-4158-A3E5-48C3104192F7}"/>
    <cellStyle name="Moneda 75 3 5" xfId="9082" xr:uid="{3A818F7F-D736-4A3A-B98F-E901DD5962A2}"/>
    <cellStyle name="Moneda 75 3 6" xfId="11982" xr:uid="{DC5D2957-2BF4-44A7-AF50-56F7295499C8}"/>
    <cellStyle name="Moneda 75 4" xfId="1619" xr:uid="{01243582-01E1-4F01-BA71-6F19EC85FE31}"/>
    <cellStyle name="Moneda 75 4 2" xfId="3955" xr:uid="{729AC61D-D6E2-42A3-BADA-D6BF8A322CA1}"/>
    <cellStyle name="Moneda 75 4 3" xfId="6382" xr:uid="{6FDF800F-D590-4947-A0BA-F7A6D19B2918}"/>
    <cellStyle name="Moneda 75 4 4" xfId="9661" xr:uid="{9EEE3415-7112-4EA5-83EC-DDF5009272BB}"/>
    <cellStyle name="Moneda 75 4 5" xfId="12369" xr:uid="{63E04D21-9637-4BA9-AAE0-F303892DF324}"/>
    <cellStyle name="Moneda 75 5" xfId="2787" xr:uid="{F3B728BC-D65D-43EC-8F3A-83BA3ACE4326}"/>
    <cellStyle name="Moneda 75 5 2" xfId="11227" xr:uid="{D2E50042-8249-4DFB-9DA1-B0A1784E9AD1}"/>
    <cellStyle name="Moneda 75 6" xfId="5198" xr:uid="{E5FC3B5A-EA23-484C-8C57-7CF0DA668A78}"/>
    <cellStyle name="Moneda 75 7" xfId="8493" xr:uid="{8E038D87-7467-4FB4-A8A7-C544024EF68F}"/>
    <cellStyle name="Moneda 75 8" xfId="10879" xr:uid="{B6CF5482-6482-482E-B872-56ACE61EA882}"/>
    <cellStyle name="Moneda 76" xfId="367" xr:uid="{9335AF41-5DCA-4A75-B50B-4D41189BDD27}"/>
    <cellStyle name="Moneda 76 2" xfId="741" xr:uid="{D19DF10D-FF43-4799-B179-8FC44E2DDD32}"/>
    <cellStyle name="Moneda 76 2 2" xfId="1323" xr:uid="{CB7180E7-1C65-4585-9F9A-D7021B6EDA5C}"/>
    <cellStyle name="Moneda 76 2 2 2" xfId="2491" xr:uid="{59FF1D40-39A8-479E-A1FC-BC9E70E6A1B1}"/>
    <cellStyle name="Moneda 76 2 2 2 2" xfId="4827" xr:uid="{CD7DEFDA-1BC9-4DF5-B689-75A5E9E1D15A}"/>
    <cellStyle name="Moneda 76 2 2 2 3" xfId="7254" xr:uid="{6CDDC99A-BBBB-4D59-9D21-F458D42FE895}"/>
    <cellStyle name="Moneda 76 2 2 2 4" xfId="10533" xr:uid="{D73B28E2-F512-4CA8-AF14-BCF7937EBED9}"/>
    <cellStyle name="Moneda 76 2 2 3" xfId="3659" xr:uid="{C3BFEB16-3D58-41A6-9801-5617DEA415F5}"/>
    <cellStyle name="Moneda 76 2 2 4" xfId="6086" xr:uid="{45CF27A3-F984-4577-82CC-07F7EB6153E8}"/>
    <cellStyle name="Moneda 76 2 2 5" xfId="9365" xr:uid="{72BF459B-54DE-4DC7-AB7F-49770E10D900}"/>
    <cellStyle name="Moneda 76 2 3" xfId="1909" xr:uid="{DD395CD7-8839-4523-9672-54D541BB7301}"/>
    <cellStyle name="Moneda 76 2 3 2" xfId="4245" xr:uid="{ED70FCA9-5D89-4851-9E13-623EEEC1604D}"/>
    <cellStyle name="Moneda 76 2 3 3" xfId="6672" xr:uid="{7DFDABEB-5FC2-40A5-9C81-7B56CFB0205C}"/>
    <cellStyle name="Moneda 76 2 3 4" xfId="9951" xr:uid="{CABA364A-EA05-487B-BC57-1B6CF456B49F}"/>
    <cellStyle name="Moneda 76 2 4" xfId="3077" xr:uid="{9D306C69-AAF7-4BA2-B6F3-CFFA27FC95D9}"/>
    <cellStyle name="Moneda 76 2 5" xfId="5504" xr:uid="{D2537828-7C87-49A0-BD89-A8180EA96254}"/>
    <cellStyle name="Moneda 76 2 6" xfId="8783" xr:uid="{B0940DBB-ACA9-4B61-A555-B5944CC38D35}"/>
    <cellStyle name="Moneda 76 2 7" xfId="11592" xr:uid="{5D7301A4-B053-453B-BE77-34F64F2B7242}"/>
    <cellStyle name="Moneda 76 3" xfId="1036" xr:uid="{95DFD9D0-B83A-43DA-B0B2-E4C69B71F39A}"/>
    <cellStyle name="Moneda 76 3 2" xfId="2204" xr:uid="{E887FDBB-2343-443F-A346-26953E08B14D}"/>
    <cellStyle name="Moneda 76 3 2 2" xfId="4540" xr:uid="{D0D569DB-B3FD-419B-9F3E-83441D0D13D7}"/>
    <cellStyle name="Moneda 76 3 2 3" xfId="6967" xr:uid="{990F22D7-8574-48A6-93C1-BBAD378144BF}"/>
    <cellStyle name="Moneda 76 3 2 4" xfId="10246" xr:uid="{431050B4-EDE1-4506-94AB-A0ED5D88F23D}"/>
    <cellStyle name="Moneda 76 3 3" xfId="3372" xr:uid="{DB67BE1D-39CA-47F6-994F-F88DD1A8FAC0}"/>
    <cellStyle name="Moneda 76 3 4" xfId="5799" xr:uid="{E1E70EBE-B431-4C3F-8D64-51821CA1B807}"/>
    <cellStyle name="Moneda 76 3 5" xfId="9078" xr:uid="{433B8CB2-3049-42F5-B2D1-30778D0A6487}"/>
    <cellStyle name="Moneda 76 3 6" xfId="11978" xr:uid="{C47BAD2D-BD73-4D8D-A628-AC09176D5241}"/>
    <cellStyle name="Moneda 76 4" xfId="1615" xr:uid="{22C49917-9B2F-4FE3-9D96-1187881D511B}"/>
    <cellStyle name="Moneda 76 4 2" xfId="3951" xr:uid="{B5795DD5-D2E6-4065-9FAE-45C4344EF7C9}"/>
    <cellStyle name="Moneda 76 4 3" xfId="6378" xr:uid="{DAA1F296-2F32-43EF-AD20-888DD6C2B4C0}"/>
    <cellStyle name="Moneda 76 4 4" xfId="9657" xr:uid="{F1513132-9BEF-43D2-8A46-5D4D2E8F1E6D}"/>
    <cellStyle name="Moneda 76 4 5" xfId="12365" xr:uid="{C283AF19-EBB7-4D59-B5E8-BA49315A3824}"/>
    <cellStyle name="Moneda 76 5" xfId="2783" xr:uid="{565D0C57-6EFF-4E05-A0F9-DFF5B7DD97E2}"/>
    <cellStyle name="Moneda 76 5 2" xfId="11223" xr:uid="{AFE2BAB8-A6E7-4103-B2CD-2832F76053D3}"/>
    <cellStyle name="Moneda 76 6" xfId="5194" xr:uid="{FC36F22D-BFF9-4429-A431-09207AF54B71}"/>
    <cellStyle name="Moneda 76 7" xfId="8489" xr:uid="{9C2DA051-E34C-4658-921D-ABB8E07C2F95}"/>
    <cellStyle name="Moneda 76 8" xfId="10875" xr:uid="{DE93D7A5-4077-4318-BD26-7366667B6A58}"/>
    <cellStyle name="Moneda 77" xfId="421" xr:uid="{66516B04-E00D-4085-9271-9E259CCF20AB}"/>
    <cellStyle name="Moneda 77 2" xfId="795" xr:uid="{8C90A707-D7D0-4223-B024-7E02964FBB44}"/>
    <cellStyle name="Moneda 77 2 2" xfId="1377" xr:uid="{98D785AB-C282-4176-BAE5-0DF5F73EB3F6}"/>
    <cellStyle name="Moneda 77 2 2 2" xfId="2545" xr:uid="{B0AA43F1-AEBF-44A5-AC87-7ED29EAF2B8D}"/>
    <cellStyle name="Moneda 77 2 2 2 2" xfId="4881" xr:uid="{4B96B084-D7CF-43BA-80B0-8500D0537B1D}"/>
    <cellStyle name="Moneda 77 2 2 2 3" xfId="7308" xr:uid="{78077BF2-10D7-4790-AC78-CBAC87C67BB4}"/>
    <cellStyle name="Moneda 77 2 2 2 4" xfId="10587" xr:uid="{AB7DC8C2-9C82-445D-AED4-FC8B05E9A282}"/>
    <cellStyle name="Moneda 77 2 2 3" xfId="3713" xr:uid="{53E568A8-1672-4B42-9230-2872DD3DC755}"/>
    <cellStyle name="Moneda 77 2 2 4" xfId="6140" xr:uid="{F805491D-1B48-49AD-B40D-F27147933EA5}"/>
    <cellStyle name="Moneda 77 2 2 5" xfId="9419" xr:uid="{F58755C9-0569-4A91-A544-2882FBF9FBF9}"/>
    <cellStyle name="Moneda 77 2 3" xfId="1963" xr:uid="{D85CC81F-849A-4147-ADFF-20A10D928714}"/>
    <cellStyle name="Moneda 77 2 3 2" xfId="4299" xr:uid="{3A76A9CE-DAD6-40AF-9DFA-D7A14B5A34E2}"/>
    <cellStyle name="Moneda 77 2 3 3" xfId="6726" xr:uid="{AB2C9446-8B0A-41F4-AEA8-E68A936D78CF}"/>
    <cellStyle name="Moneda 77 2 3 4" xfId="10005" xr:uid="{EF8087E1-8891-4B3D-A2A4-35E1F99D7F48}"/>
    <cellStyle name="Moneda 77 2 4" xfId="3131" xr:uid="{8BA77F5A-2F7B-4042-9142-72401C81C10A}"/>
    <cellStyle name="Moneda 77 2 5" xfId="5558" xr:uid="{BD51610E-3C30-41AB-8F97-F8EEE956183A}"/>
    <cellStyle name="Moneda 77 2 6" xfId="8837" xr:uid="{8470FC3B-71A5-4BFB-9E42-34EF7591BF56}"/>
    <cellStyle name="Moneda 77 2 7" xfId="11646" xr:uid="{0ABB7704-BE64-4088-9F0B-0D3BF0536294}"/>
    <cellStyle name="Moneda 77 3" xfId="1090" xr:uid="{09E630CC-0284-408D-A420-64378EB03D77}"/>
    <cellStyle name="Moneda 77 3 2" xfId="2258" xr:uid="{EF51A2C9-AC8E-4671-8A72-602C9862294A}"/>
    <cellStyle name="Moneda 77 3 2 2" xfId="4594" xr:uid="{F92D24CA-2954-436E-992D-1B23F8FB39BD}"/>
    <cellStyle name="Moneda 77 3 2 3" xfId="7021" xr:uid="{528DE434-25BB-440B-8E8B-E0DA3C4E360F}"/>
    <cellStyle name="Moneda 77 3 2 4" xfId="10300" xr:uid="{9BCDC0EE-259D-47D2-A76F-7CA09F711D33}"/>
    <cellStyle name="Moneda 77 3 3" xfId="3426" xr:uid="{D112E489-23AC-4489-8EB8-5B556E4B5003}"/>
    <cellStyle name="Moneda 77 3 4" xfId="5853" xr:uid="{665470FD-E764-4B86-9D3F-04DE3873EB5C}"/>
    <cellStyle name="Moneda 77 3 5" xfId="9132" xr:uid="{44DDCA0E-014E-475C-8B92-01216FE420D0}"/>
    <cellStyle name="Moneda 77 3 6" xfId="12032" xr:uid="{A870B5FE-0CBE-424A-82AD-CDB6D0DA9386}"/>
    <cellStyle name="Moneda 77 4" xfId="1669" xr:uid="{E51A54CB-D2EA-4021-AB37-77B17E9F3699}"/>
    <cellStyle name="Moneda 77 4 2" xfId="4005" xr:uid="{56413833-695A-4A0F-91E4-B30CB1902FC9}"/>
    <cellStyle name="Moneda 77 4 3" xfId="6432" xr:uid="{3590CA22-B78D-40DE-9E65-AE3A0E48F112}"/>
    <cellStyle name="Moneda 77 4 4" xfId="9711" xr:uid="{5776C6CD-F45C-4438-B7B5-BED640F018CF}"/>
    <cellStyle name="Moneda 77 4 5" xfId="12419" xr:uid="{259053BC-A8F7-443A-BEA8-BF375BD55812}"/>
    <cellStyle name="Moneda 77 5" xfId="2837" xr:uid="{BC915344-2FA7-452C-926E-B9AC3131FE37}"/>
    <cellStyle name="Moneda 77 5 2" xfId="11277" xr:uid="{AC690245-EA32-44EC-8ED0-8C90C3AC6FD9}"/>
    <cellStyle name="Moneda 77 6" xfId="5248" xr:uid="{C12F7DD4-86BE-4D42-875D-20A24BA0739A}"/>
    <cellStyle name="Moneda 77 7" xfId="8543" xr:uid="{AF829FA3-91BE-4522-92E4-22130520C8DA}"/>
    <cellStyle name="Moneda 77 8" xfId="10929" xr:uid="{9C213357-FB3B-475F-BC1D-64FA3852628D}"/>
    <cellStyle name="Moneda 78" xfId="452" xr:uid="{B88E4B39-5357-4129-9102-9DB3E68C2DA3}"/>
    <cellStyle name="Moneda 78 2" xfId="826" xr:uid="{7DA24358-E6B6-4193-9710-9223AD865FC3}"/>
    <cellStyle name="Moneda 78 2 2" xfId="1408" xr:uid="{95761E25-8CB8-4598-993D-3DEDD4967246}"/>
    <cellStyle name="Moneda 78 2 2 2" xfId="2576" xr:uid="{F088A960-BF46-4F2C-AF1D-A48A244392BA}"/>
    <cellStyle name="Moneda 78 2 2 2 2" xfId="4912" xr:uid="{D0E204C3-F64B-425A-9CB5-DD03A2260EEF}"/>
    <cellStyle name="Moneda 78 2 2 2 3" xfId="7339" xr:uid="{8CDA437B-B8E4-4728-8DE0-96BB9A057524}"/>
    <cellStyle name="Moneda 78 2 2 2 4" xfId="10618" xr:uid="{34A7C7B6-E7CE-4D9F-B5CE-A9ABD252EF25}"/>
    <cellStyle name="Moneda 78 2 2 3" xfId="3744" xr:uid="{8DCF9C3E-7FC3-4A48-879D-6350A32F1079}"/>
    <cellStyle name="Moneda 78 2 2 4" xfId="6171" xr:uid="{E9EB4BB1-5D13-41E9-BD99-815468CC0172}"/>
    <cellStyle name="Moneda 78 2 2 5" xfId="9450" xr:uid="{136C6541-386F-4E0F-B90D-BCA0DE4049E9}"/>
    <cellStyle name="Moneda 78 2 3" xfId="1994" xr:uid="{38979F74-07D7-48B4-BAB5-7F887EDCD023}"/>
    <cellStyle name="Moneda 78 2 3 2" xfId="4330" xr:uid="{33F0D8A0-0849-4252-B6FF-BC482C515C2C}"/>
    <cellStyle name="Moneda 78 2 3 3" xfId="6757" xr:uid="{E53C5FA8-5F94-4DF4-8FCC-3B4A453F7977}"/>
    <cellStyle name="Moneda 78 2 3 4" xfId="10036" xr:uid="{D9B890EF-8CA0-4F4D-98D3-7EC6F9275116}"/>
    <cellStyle name="Moneda 78 2 4" xfId="3162" xr:uid="{7AE79E7E-3EFD-4F0C-98D3-854284C5848E}"/>
    <cellStyle name="Moneda 78 2 5" xfId="5589" xr:uid="{757636C4-71F1-43A1-8FC2-B24208A2A492}"/>
    <cellStyle name="Moneda 78 2 6" xfId="8868" xr:uid="{5A3A1FA1-19B5-4BAA-828A-8A17C18EE9DA}"/>
    <cellStyle name="Moneda 78 2 7" xfId="11677" xr:uid="{4D815EDD-A1A8-481D-9224-AEFD229A7BDE}"/>
    <cellStyle name="Moneda 78 3" xfId="1121" xr:uid="{8D6ACC17-2B25-44A3-934D-9036A4D566ED}"/>
    <cellStyle name="Moneda 78 3 2" xfId="2289" xr:uid="{3F15D5E0-05D0-476B-BBE9-9E26D1D7B6B4}"/>
    <cellStyle name="Moneda 78 3 2 2" xfId="4625" xr:uid="{07487EA2-B0D2-446C-A1C2-DEA2ED4A6932}"/>
    <cellStyle name="Moneda 78 3 2 3" xfId="7052" xr:uid="{B487D282-70F9-46EF-8AA1-4644D234986F}"/>
    <cellStyle name="Moneda 78 3 2 4" xfId="10331" xr:uid="{8529941E-A553-459E-B560-EFA785555FC5}"/>
    <cellStyle name="Moneda 78 3 3" xfId="3457" xr:uid="{CDA10151-EA93-409D-AFC8-F91B315CFADD}"/>
    <cellStyle name="Moneda 78 3 4" xfId="5884" xr:uid="{5791BDFF-ECB0-4D73-8FDC-DB190414FD40}"/>
    <cellStyle name="Moneda 78 3 5" xfId="9163" xr:uid="{8D6C03BB-979E-4EEB-8497-AAB97544EA4A}"/>
    <cellStyle name="Moneda 78 3 6" xfId="12063" xr:uid="{D0F26D87-A630-403D-BBFF-712C810D89E2}"/>
    <cellStyle name="Moneda 78 4" xfId="1700" xr:uid="{6EE03525-0AB1-44BB-99CB-414EAA39E343}"/>
    <cellStyle name="Moneda 78 4 2" xfId="4036" xr:uid="{19D099FF-B7EF-42DB-94A3-376386F75784}"/>
    <cellStyle name="Moneda 78 4 3" xfId="6463" xr:uid="{BB8289C1-6339-4DF8-8AD4-6500F2A9286E}"/>
    <cellStyle name="Moneda 78 4 4" xfId="9742" xr:uid="{0AE00068-FAC4-49DC-A0BC-470AB7F1C90C}"/>
    <cellStyle name="Moneda 78 4 5" xfId="12450" xr:uid="{343EDD18-2152-43B6-A092-FA79E5F07A48}"/>
    <cellStyle name="Moneda 78 5" xfId="2868" xr:uid="{50C5B4B6-8161-41D1-AB6D-77FDCCFEED89}"/>
    <cellStyle name="Moneda 78 5 2" xfId="11308" xr:uid="{9B68BC9E-EDF0-4EF7-9866-DCF3954FDBA6}"/>
    <cellStyle name="Moneda 78 6" xfId="5279" xr:uid="{C4713520-73B3-4CAA-A233-0D2A578D68FE}"/>
    <cellStyle name="Moneda 78 7" xfId="8574" xr:uid="{45C6E322-ADFE-490F-B64B-F087D48911E0}"/>
    <cellStyle name="Moneda 78 8" xfId="10960" xr:uid="{9E3C84D2-F026-4844-96CB-7533E3BB9F0B}"/>
    <cellStyle name="Moneda 79" xfId="388" xr:uid="{6F2AB69E-08A1-4F96-892F-DFF622CC192A}"/>
    <cellStyle name="Moneda 79 2" xfId="762" xr:uid="{FD03E194-8D70-45E7-8D91-D168D1CDFDDE}"/>
    <cellStyle name="Moneda 79 2 2" xfId="1344" xr:uid="{3037C680-D98B-4F36-8DC3-69DBBA257F98}"/>
    <cellStyle name="Moneda 79 2 2 2" xfId="2512" xr:uid="{8668B0AA-E18C-4671-B9AC-C71329F8E6AD}"/>
    <cellStyle name="Moneda 79 2 2 2 2" xfId="4848" xr:uid="{0A2803B8-3A5E-4B57-B68B-EB5AB9DD01DB}"/>
    <cellStyle name="Moneda 79 2 2 2 3" xfId="7275" xr:uid="{010B3C67-21E9-4A50-A0E7-DD9F20AE8200}"/>
    <cellStyle name="Moneda 79 2 2 2 4" xfId="10554" xr:uid="{21A429D4-EDC4-4112-87B6-57C61FB0A462}"/>
    <cellStyle name="Moneda 79 2 2 3" xfId="3680" xr:uid="{BC7BEBD7-5E55-43B9-A028-EC6949B57C00}"/>
    <cellStyle name="Moneda 79 2 2 4" xfId="6107" xr:uid="{F776BB1B-4B7C-4FC5-AE7C-B4E653C127FE}"/>
    <cellStyle name="Moneda 79 2 2 5" xfId="9386" xr:uid="{84FD5074-0EA9-4C87-B263-AF53F12DF5FB}"/>
    <cellStyle name="Moneda 79 2 3" xfId="1930" xr:uid="{08AFC9D3-9A2D-4F87-B97D-46078F1C5A08}"/>
    <cellStyle name="Moneda 79 2 3 2" xfId="4266" xr:uid="{51F32228-18D0-4504-973A-8789CB27BD23}"/>
    <cellStyle name="Moneda 79 2 3 3" xfId="6693" xr:uid="{CBFC7C21-A99D-4EA4-8EA0-2970C755FCD5}"/>
    <cellStyle name="Moneda 79 2 3 4" xfId="9972" xr:uid="{B70785B8-5207-4BEA-BAE3-5B3CC566ECCA}"/>
    <cellStyle name="Moneda 79 2 4" xfId="3098" xr:uid="{2C17C72B-BF53-40D0-B1AD-3526FF98FDEC}"/>
    <cellStyle name="Moneda 79 2 5" xfId="5525" xr:uid="{EAF8103B-6A26-4702-B900-ACA6F63CED7A}"/>
    <cellStyle name="Moneda 79 2 6" xfId="8804" xr:uid="{5071F97E-39FA-44F9-BCCE-BAA410EA653D}"/>
    <cellStyle name="Moneda 79 2 7" xfId="11613" xr:uid="{7326BD35-B27B-4D4F-9488-DD03095EEC30}"/>
    <cellStyle name="Moneda 79 3" xfId="1057" xr:uid="{4B6726EE-07A8-4D9E-A79B-CF03A6A4D1EE}"/>
    <cellStyle name="Moneda 79 3 2" xfId="2225" xr:uid="{B61147E5-DDF6-4978-9D58-ACCD966CC7D6}"/>
    <cellStyle name="Moneda 79 3 2 2" xfId="4561" xr:uid="{34782C27-87F1-4CE2-BEDE-979246E1FC3B}"/>
    <cellStyle name="Moneda 79 3 2 3" xfId="6988" xr:uid="{F6EF339B-0FC6-47EC-9993-C69EEB2FAED0}"/>
    <cellStyle name="Moneda 79 3 2 4" xfId="10267" xr:uid="{499A8EC7-DEE3-4742-BC64-18010F705023}"/>
    <cellStyle name="Moneda 79 3 3" xfId="3393" xr:uid="{9ED6EE32-1C8A-4B86-ACDD-D538D3689B34}"/>
    <cellStyle name="Moneda 79 3 4" xfId="5820" xr:uid="{EB426A28-83DD-4144-A29F-DCD4981F0D08}"/>
    <cellStyle name="Moneda 79 3 5" xfId="9099" xr:uid="{C0F2E136-0AE3-416C-AD44-A231B4607907}"/>
    <cellStyle name="Moneda 79 3 6" xfId="11999" xr:uid="{B40FC58F-E647-44FB-AA69-636E749817EC}"/>
    <cellStyle name="Moneda 79 4" xfId="1636" xr:uid="{3AF57190-3F0B-4157-AC91-472EDE4261EC}"/>
    <cellStyle name="Moneda 79 4 2" xfId="3972" xr:uid="{BD55E8E5-52F9-4487-9D9B-100030930667}"/>
    <cellStyle name="Moneda 79 4 3" xfId="6399" xr:uid="{622D41EA-D424-4EE0-93A3-E6D288515870}"/>
    <cellStyle name="Moneda 79 4 4" xfId="9678" xr:uid="{A3543B1E-3963-4EDC-8FFD-05740AF35AB7}"/>
    <cellStyle name="Moneda 79 4 5" xfId="12386" xr:uid="{A54F841E-EBC0-40E5-9911-C8F55E0DB0AE}"/>
    <cellStyle name="Moneda 79 5" xfId="2804" xr:uid="{B5383DAF-DF43-483B-8DD4-1F81080682B3}"/>
    <cellStyle name="Moneda 79 5 2" xfId="11244" xr:uid="{064A13AC-638C-44D1-B064-8A794876FF77}"/>
    <cellStyle name="Moneda 79 6" xfId="5215" xr:uid="{40DEB35F-9DA7-420A-B2A9-1BD04F18098C}"/>
    <cellStyle name="Moneda 79 7" xfId="8510" xr:uid="{69E87DE6-BFD8-4211-9EB5-1BFB693967E9}"/>
    <cellStyle name="Moneda 79 8" xfId="10896" xr:uid="{EBB0F35E-4180-4577-BF08-9B10FFFD7FBE}"/>
    <cellStyle name="Moneda 8" xfId="333" xr:uid="{45440618-C217-4C66-9EE7-710954064B9F}"/>
    <cellStyle name="Moneda 8 2" xfId="541" xr:uid="{BFEA97C7-19DD-47FA-90A7-57B6FCEDFD81}"/>
    <cellStyle name="Moneda 8 2 2" xfId="890" xr:uid="{A8CD685A-FCC0-41A2-9C92-16F202A1C42B}"/>
    <cellStyle name="Moneda 8 2 2 2" xfId="1472" xr:uid="{06730FED-9EDC-454C-AEC9-B0438B17F31C}"/>
    <cellStyle name="Moneda 8 2 2 2 2" xfId="2640" xr:uid="{45AE3FF3-D40B-42D3-AC1F-1F0DA0E5E73D}"/>
    <cellStyle name="Moneda 8 2 2 2 2 2" xfId="4976" xr:uid="{523D5074-FE36-4012-A2F4-D8592C378D41}"/>
    <cellStyle name="Moneda 8 2 2 2 2 3" xfId="7403" xr:uid="{E4A3BF86-3210-45A6-A6D7-F2BD17E46CEE}"/>
    <cellStyle name="Moneda 8 2 2 2 2 4" xfId="10682" xr:uid="{2388AFB3-F5CB-432D-9D58-02BB9C6BCDB9}"/>
    <cellStyle name="Moneda 8 2 2 2 3" xfId="3808" xr:uid="{20D1D066-1707-48D5-A22B-E3E471B8994D}"/>
    <cellStyle name="Moneda 8 2 2 2 4" xfId="6235" xr:uid="{6BFFBA4C-17D1-4658-91FC-BF6FF63AF582}"/>
    <cellStyle name="Moneda 8 2 2 2 5" xfId="9514" xr:uid="{63CB6F28-5514-4FA4-A073-65D61799EE95}"/>
    <cellStyle name="Moneda 8 2 2 3" xfId="2058" xr:uid="{29CC3947-8EE5-4C90-A1B9-7ECF6F1FC5AE}"/>
    <cellStyle name="Moneda 8 2 2 3 2" xfId="4394" xr:uid="{6EF93B22-C85B-4383-9861-B788F98CC1CC}"/>
    <cellStyle name="Moneda 8 2 2 3 3" xfId="6821" xr:uid="{77E5951A-7B5A-4BCB-BD26-5D13065B3FFC}"/>
    <cellStyle name="Moneda 8 2 2 3 4" xfId="10100" xr:uid="{34AB117E-5038-443F-BFF7-2AF8F1DC35B5}"/>
    <cellStyle name="Moneda 8 2 2 4" xfId="3226" xr:uid="{42A3567F-D764-46EC-99EE-6B1983A89414}"/>
    <cellStyle name="Moneda 8 2 2 5" xfId="5653" xr:uid="{A3DBAA96-94FE-4F80-BE09-473ED2A9E158}"/>
    <cellStyle name="Moneda 8 2 2 6" xfId="8932" xr:uid="{C7F738CE-1267-4786-9C66-D6D533F479D9}"/>
    <cellStyle name="Moneda 8 2 2 7" xfId="11766" xr:uid="{AB19BDBD-B31F-46EA-862D-4DFF15F71ACA}"/>
    <cellStyle name="Moneda 8 2 3" xfId="1185" xr:uid="{168632C1-5515-496A-8409-38897C8CEB3F}"/>
    <cellStyle name="Moneda 8 2 3 2" xfId="2353" xr:uid="{3350865E-CF4D-4E20-AF6F-09E10F98DA86}"/>
    <cellStyle name="Moneda 8 2 3 2 2" xfId="4689" xr:uid="{46FE0E12-68D7-48BA-8E8E-A9D1D2EA7852}"/>
    <cellStyle name="Moneda 8 2 3 2 3" xfId="7116" xr:uid="{AB2B4529-C84B-4C77-A163-FA1529AE325E}"/>
    <cellStyle name="Moneda 8 2 3 2 4" xfId="10395" xr:uid="{5E97492D-9576-425B-BEEE-D60556C5F358}"/>
    <cellStyle name="Moneda 8 2 3 3" xfId="3521" xr:uid="{4E282457-0906-428C-9E87-7659A00BBC25}"/>
    <cellStyle name="Moneda 8 2 3 4" xfId="5948" xr:uid="{B0B21D11-01B4-4967-83D4-954119702EA4}"/>
    <cellStyle name="Moneda 8 2 3 5" xfId="9227" xr:uid="{80125D34-EBFD-4E2E-AE7E-99157F4607EF}"/>
    <cellStyle name="Moneda 8 2 3 6" xfId="12152" xr:uid="{394F8F5A-097A-4D3C-82E9-4E0A5F42C3AD}"/>
    <cellStyle name="Moneda 8 2 4" xfId="1764" xr:uid="{F2DC45A4-502E-4BA8-8897-892938DA931F}"/>
    <cellStyle name="Moneda 8 2 4 2" xfId="4100" xr:uid="{93815D91-5ECC-4E8B-B814-4C4F027AC6AF}"/>
    <cellStyle name="Moneda 8 2 4 3" xfId="6527" xr:uid="{5DFA0E8C-BEDB-4357-8551-20FBA22AE6B8}"/>
    <cellStyle name="Moneda 8 2 4 4" xfId="9806" xr:uid="{628516B9-F797-40EC-9707-AEB5D61ABD98}"/>
    <cellStyle name="Moneda 8 2 4 5" xfId="12539" xr:uid="{0EE2B93B-DD8C-4F4C-A880-ABFF6072DC38}"/>
    <cellStyle name="Moneda 8 2 5" xfId="2932" xr:uid="{A5A2367B-3382-43CC-9AFB-B747BC93BD5D}"/>
    <cellStyle name="Moneda 8 2 5 2" xfId="11372" xr:uid="{86220FD7-D319-4BC4-B44B-599FC11B93F9}"/>
    <cellStyle name="Moneda 8 2 6" xfId="5349" xr:uid="{9FA475DF-C433-4F2F-9ACB-9E168ECAB346}"/>
    <cellStyle name="Moneda 8 2 7" xfId="8638" xr:uid="{A23BF6E4-5194-4E29-BB4F-22B169DE1226}"/>
    <cellStyle name="Moneda 8 2 8" xfId="11049" xr:uid="{4A0CEEFA-0A2A-493D-9F4D-71008547F8F0}"/>
    <cellStyle name="Moneda 8 3" xfId="707" xr:uid="{BB860453-2AEE-4A8E-83AA-D60DF7423699}"/>
    <cellStyle name="Moneda 8 3 2" xfId="1289" xr:uid="{7FE98550-AB2D-45D2-BB13-48893A2F10D6}"/>
    <cellStyle name="Moneda 8 3 2 2" xfId="2457" xr:uid="{811CEA81-729B-4EF0-A671-E10A65ED88A0}"/>
    <cellStyle name="Moneda 8 3 2 2 2" xfId="4793" xr:uid="{B4289B0D-3ADB-4F4F-B47F-705216ED4911}"/>
    <cellStyle name="Moneda 8 3 2 2 3" xfId="7220" xr:uid="{C415EAC2-B010-4239-BA0B-9E186DBF79E0}"/>
    <cellStyle name="Moneda 8 3 2 2 4" xfId="10499" xr:uid="{B1F06BD2-1ECD-4EA9-A916-91ED0F47A732}"/>
    <cellStyle name="Moneda 8 3 2 3" xfId="3625" xr:uid="{16608BA4-A1B1-4772-BAD1-21494096FF23}"/>
    <cellStyle name="Moneda 8 3 2 4" xfId="6052" xr:uid="{7672973E-9F25-4737-B6F3-01BCF29CC702}"/>
    <cellStyle name="Moneda 8 3 2 5" xfId="9331" xr:uid="{4A54CC3A-EFD4-486E-92F3-0A15BD040934}"/>
    <cellStyle name="Moneda 8 3 3" xfId="1875" xr:uid="{B8B1834E-9915-42AE-AAA3-230513BCCEEC}"/>
    <cellStyle name="Moneda 8 3 3 2" xfId="4211" xr:uid="{5D038E54-9256-4260-A952-3A33F4249F75}"/>
    <cellStyle name="Moneda 8 3 3 3" xfId="6638" xr:uid="{7578D876-161B-4764-A324-B369F1D2B4AF}"/>
    <cellStyle name="Moneda 8 3 3 4" xfId="9917" xr:uid="{D5922CD3-46A1-464E-A20A-1242E3E23801}"/>
    <cellStyle name="Moneda 8 3 4" xfId="3043" xr:uid="{17DBF036-E2BB-429B-BC49-AE3AF6C519E9}"/>
    <cellStyle name="Moneda 8 3 5" xfId="5470" xr:uid="{DAAD1018-86EC-4E4A-8984-25A76BC5F750}"/>
    <cellStyle name="Moneda 8 3 6" xfId="8749" xr:uid="{A1066D86-A2EA-4F8C-8C77-7887EEF91BF5}"/>
    <cellStyle name="Moneda 8 3 7" xfId="11558" xr:uid="{433CD631-F8F8-48C6-BCE8-620C32F28576}"/>
    <cellStyle name="Moneda 8 4" xfId="1002" xr:uid="{40400ABF-40A7-428E-AFCE-ED53E487EA3E}"/>
    <cellStyle name="Moneda 8 4 2" xfId="2170" xr:uid="{0A22A082-3A17-49B6-B56C-FE112A8DC97B}"/>
    <cellStyle name="Moneda 8 4 2 2" xfId="4506" xr:uid="{16FCFFC3-4A91-4C7B-9F79-D094A16F7588}"/>
    <cellStyle name="Moneda 8 4 2 3" xfId="6933" xr:uid="{73D49A60-8CB0-4693-A60C-720E9EF9A3C9}"/>
    <cellStyle name="Moneda 8 4 2 4" xfId="10212" xr:uid="{8F563BA6-09D8-4888-AC35-349A57496564}"/>
    <cellStyle name="Moneda 8 4 3" xfId="3338" xr:uid="{968DBB48-E292-4811-AD54-654FB2EEC34B}"/>
    <cellStyle name="Moneda 8 4 4" xfId="5765" xr:uid="{956D58BD-3B9F-4F90-A582-2F254237B020}"/>
    <cellStyle name="Moneda 8 4 5" xfId="9044" xr:uid="{A5253FD5-846B-4C0F-B22A-E4178551D01A}"/>
    <cellStyle name="Moneda 8 4 6" xfId="11944" xr:uid="{B14F6983-A481-48E8-8040-BEBFFF8C83E2}"/>
    <cellStyle name="Moneda 8 5" xfId="1581" xr:uid="{922B7BA2-2A25-45F1-B4DA-CF4565E91F70}"/>
    <cellStyle name="Moneda 8 5 2" xfId="3917" xr:uid="{B0D71B80-1432-409E-A791-D0AD2B347986}"/>
    <cellStyle name="Moneda 8 5 3" xfId="6344" xr:uid="{DAB14DBA-3D0F-4BE7-8CE1-3DC2929E8070}"/>
    <cellStyle name="Moneda 8 5 4" xfId="9623" xr:uid="{D1F47F39-AD38-419F-AB58-C0BC72ABBFD8}"/>
    <cellStyle name="Moneda 8 5 5" xfId="12331" xr:uid="{EEF02A8E-F2DC-42B8-ABC2-14529D309C78}"/>
    <cellStyle name="Moneda 8 6" xfId="2749" xr:uid="{1C62A2B4-27E0-404E-920A-93740CF59006}"/>
    <cellStyle name="Moneda 8 6 2" xfId="11189" xr:uid="{E92DC9B0-956F-46F5-AAB7-5FD66B3D0821}"/>
    <cellStyle name="Moneda 8 7" xfId="5160" xr:uid="{16869435-4744-418B-B78C-E00EBAB7BAFF}"/>
    <cellStyle name="Moneda 8 8" xfId="8455" xr:uid="{8C967176-0279-48B4-8326-BF7415CA5AF7}"/>
    <cellStyle name="Moneda 8 9" xfId="10841" xr:uid="{BD399AFA-1317-4205-AFD9-2C49B63FAD8F}"/>
    <cellStyle name="Moneda 80" xfId="397" xr:uid="{603F0C7E-AB6F-4D98-92DB-DA964A5DF56A}"/>
    <cellStyle name="Moneda 80 2" xfId="771" xr:uid="{50F9B1DD-7073-4EC2-8F0B-6FB63E3451FD}"/>
    <cellStyle name="Moneda 80 2 2" xfId="1353" xr:uid="{51837776-DB31-4680-95E0-155AE7341EFC}"/>
    <cellStyle name="Moneda 80 2 2 2" xfId="2521" xr:uid="{EAA8F6CA-06B6-4E79-8DA5-21A037B5DB4B}"/>
    <cellStyle name="Moneda 80 2 2 2 2" xfId="4857" xr:uid="{102B8015-DB22-4890-A6D0-C6E93B4768D6}"/>
    <cellStyle name="Moneda 80 2 2 2 3" xfId="7284" xr:uid="{CFAC3D55-2F5F-4E27-8745-21E44843921C}"/>
    <cellStyle name="Moneda 80 2 2 2 4" xfId="10563" xr:uid="{6F0D0421-D4CB-47EB-9257-2CF417CA9DDD}"/>
    <cellStyle name="Moneda 80 2 2 3" xfId="3689" xr:uid="{CD22C190-E6E0-410A-AEE4-F0A1CD870A11}"/>
    <cellStyle name="Moneda 80 2 2 4" xfId="6116" xr:uid="{15B0E76D-326D-4996-B6F2-2EBC6143B2CF}"/>
    <cellStyle name="Moneda 80 2 2 5" xfId="9395" xr:uid="{73AA1687-0724-47BB-AE34-33367AF00A64}"/>
    <cellStyle name="Moneda 80 2 3" xfId="1939" xr:uid="{42A137E6-AA4F-4B74-9B4A-AFDA50C5C5C5}"/>
    <cellStyle name="Moneda 80 2 3 2" xfId="4275" xr:uid="{00D1F605-44BE-4625-ADCF-68F0791F9EAB}"/>
    <cellStyle name="Moneda 80 2 3 3" xfId="6702" xr:uid="{4205B84A-A3B8-420C-B2C2-B5C3177E698D}"/>
    <cellStyle name="Moneda 80 2 3 4" xfId="9981" xr:uid="{6FFCF7FD-7B71-4194-8928-F07B51B7D1AB}"/>
    <cellStyle name="Moneda 80 2 4" xfId="3107" xr:uid="{808B358E-48B6-4E8B-8F60-528414134CCA}"/>
    <cellStyle name="Moneda 80 2 5" xfId="5534" xr:uid="{8A3BDD56-08FE-480A-A05E-5E8A14CF00BA}"/>
    <cellStyle name="Moneda 80 2 6" xfId="8813" xr:uid="{398016E4-B3B0-45CE-A2C5-56A1FDDBEBB2}"/>
    <cellStyle name="Moneda 80 2 7" xfId="11622" xr:uid="{B0B95C46-819A-4399-B19A-2D0AA8DEC5FF}"/>
    <cellStyle name="Moneda 80 3" xfId="1066" xr:uid="{52C19D82-8DD3-4F85-9FDD-93F5B1CA6ED5}"/>
    <cellStyle name="Moneda 80 3 2" xfId="2234" xr:uid="{21173CE1-2C1D-413C-BFAF-B0BD0A9EBCD8}"/>
    <cellStyle name="Moneda 80 3 2 2" xfId="4570" xr:uid="{F00EE303-36E6-4294-B248-F61C7EFEAA11}"/>
    <cellStyle name="Moneda 80 3 2 3" xfId="6997" xr:uid="{207AABDE-12F0-4967-A32B-8B9F16D8D7AA}"/>
    <cellStyle name="Moneda 80 3 2 4" xfId="10276" xr:uid="{EDA03FC2-F462-430C-AB0F-B00237F6D05A}"/>
    <cellStyle name="Moneda 80 3 3" xfId="3402" xr:uid="{ACC045FB-2228-4075-BD8D-BB086724ABDF}"/>
    <cellStyle name="Moneda 80 3 4" xfId="5829" xr:uid="{3321DE89-8FDD-4122-BAF0-86F488BCCAF5}"/>
    <cellStyle name="Moneda 80 3 5" xfId="9108" xr:uid="{D1750916-0F49-483E-9D4D-3C52E17FCB05}"/>
    <cellStyle name="Moneda 80 3 6" xfId="12008" xr:uid="{D0F27A63-4C64-48A3-82D5-C37BA14BF69C}"/>
    <cellStyle name="Moneda 80 4" xfId="1645" xr:uid="{48691A6B-C8E3-4079-A66D-A14A65317344}"/>
    <cellStyle name="Moneda 80 4 2" xfId="3981" xr:uid="{A12752F2-1C5A-4B4E-B266-CB15B23F0399}"/>
    <cellStyle name="Moneda 80 4 3" xfId="6408" xr:uid="{F96D7E24-3704-4BEF-97E7-098FA5883755}"/>
    <cellStyle name="Moneda 80 4 4" xfId="9687" xr:uid="{EEA3839A-CEB6-4C6B-B2C5-41C639A84F05}"/>
    <cellStyle name="Moneda 80 4 5" xfId="12395" xr:uid="{007ADE7F-C177-436A-B60D-8298E487B09C}"/>
    <cellStyle name="Moneda 80 5" xfId="2813" xr:uid="{92875431-FE84-4E35-AE89-1D978AE227D1}"/>
    <cellStyle name="Moneda 80 5 2" xfId="11253" xr:uid="{55773AF5-91C4-4D63-A634-B8AAACA4BCB7}"/>
    <cellStyle name="Moneda 80 6" xfId="5224" xr:uid="{3E68A73C-921A-45BF-8D49-B66F4FE5C762}"/>
    <cellStyle name="Moneda 80 7" xfId="8519" xr:uid="{E07D5BC0-9C8F-4065-8D9E-56ABAD1B26DE}"/>
    <cellStyle name="Moneda 80 8" xfId="10905" xr:uid="{C051C5B0-5F9D-43AB-8FD1-D9CA489A2029}"/>
    <cellStyle name="Moneda 81" xfId="438" xr:uid="{F38B9F28-B3BE-4074-86DD-9BC0BEE8E0BF}"/>
    <cellStyle name="Moneda 81 2" xfId="812" xr:uid="{10E0F2E7-7DCC-42F9-BD47-0E52E150EFF2}"/>
    <cellStyle name="Moneda 81 2 2" xfId="1394" xr:uid="{1108B7E7-AB05-48A6-B77F-9FEC762724E4}"/>
    <cellStyle name="Moneda 81 2 2 2" xfId="2562" xr:uid="{0ABB054A-D073-4F91-A757-66F3047CA966}"/>
    <cellStyle name="Moneda 81 2 2 2 2" xfId="4898" xr:uid="{8773C1C5-7D7B-4B63-90B1-4062B7BF0CFC}"/>
    <cellStyle name="Moneda 81 2 2 2 3" xfId="7325" xr:uid="{CCA230A6-CFF4-43F8-A88A-ADA3DD45F5EC}"/>
    <cellStyle name="Moneda 81 2 2 2 4" xfId="10604" xr:uid="{B61D04B4-EFDF-4E4E-B97C-A3F08DB0949C}"/>
    <cellStyle name="Moneda 81 2 2 3" xfId="3730" xr:uid="{FE89CE16-AEE5-4ABF-A420-54656A7BB34D}"/>
    <cellStyle name="Moneda 81 2 2 4" xfId="6157" xr:uid="{BEAB65F6-E2CA-4C70-AEF1-F9B9A11A8168}"/>
    <cellStyle name="Moneda 81 2 2 5" xfId="9436" xr:uid="{E353E2B1-9D9E-404D-A0A4-E89AD8115F40}"/>
    <cellStyle name="Moneda 81 2 3" xfId="1980" xr:uid="{E277A713-1909-4042-8F5D-50A984AF29B3}"/>
    <cellStyle name="Moneda 81 2 3 2" xfId="4316" xr:uid="{44B6DC4E-5B65-45D1-B7EF-76245C29D3CC}"/>
    <cellStyle name="Moneda 81 2 3 3" xfId="6743" xr:uid="{EAFB33C0-7C0B-4196-8889-915B94064F2E}"/>
    <cellStyle name="Moneda 81 2 3 4" xfId="10022" xr:uid="{C7BF8108-396A-4756-A061-90CD684ADDA5}"/>
    <cellStyle name="Moneda 81 2 4" xfId="3148" xr:uid="{A7CBCA22-F1B5-4290-95DA-0D111A73FFCF}"/>
    <cellStyle name="Moneda 81 2 5" xfId="5575" xr:uid="{0201A198-751B-493E-B56E-767C742D402B}"/>
    <cellStyle name="Moneda 81 2 6" xfId="8854" xr:uid="{1DE39C49-520D-4764-9601-0649D337B54D}"/>
    <cellStyle name="Moneda 81 2 7" xfId="11663" xr:uid="{0D5DAF05-9BE7-4F9B-91DD-0B96BF7D8C99}"/>
    <cellStyle name="Moneda 81 3" xfId="1107" xr:uid="{6543EC8F-4C66-4F6E-8F9F-D666F0819999}"/>
    <cellStyle name="Moneda 81 3 2" xfId="2275" xr:uid="{88278B8A-9F89-4165-994E-7495A1339BA2}"/>
    <cellStyle name="Moneda 81 3 2 2" xfId="4611" xr:uid="{3BB001A9-4DBC-42AE-B446-738230C85A5F}"/>
    <cellStyle name="Moneda 81 3 2 3" xfId="7038" xr:uid="{A0B39C33-6E7C-467F-83A8-8FD818EBCC2B}"/>
    <cellStyle name="Moneda 81 3 2 4" xfId="10317" xr:uid="{C788C04D-5C08-4985-AD66-7E6E8BFF918E}"/>
    <cellStyle name="Moneda 81 3 3" xfId="3443" xr:uid="{9AB9F27B-D700-413F-99CC-5A36EF492679}"/>
    <cellStyle name="Moneda 81 3 4" xfId="5870" xr:uid="{BB9A1403-4953-418D-9180-4BF630ADB7F1}"/>
    <cellStyle name="Moneda 81 3 5" xfId="9149" xr:uid="{7C6F4EE4-FECA-4DF6-81EA-56187DBA19B9}"/>
    <cellStyle name="Moneda 81 3 6" xfId="12049" xr:uid="{837DBC9C-A033-4685-BD7B-6984F27D690D}"/>
    <cellStyle name="Moneda 81 4" xfId="1686" xr:uid="{198ACD2D-91D9-4263-9A07-74722EF16171}"/>
    <cellStyle name="Moneda 81 4 2" xfId="4022" xr:uid="{B9B0DCAE-EAA9-4754-B0B1-EFB4F347A1CA}"/>
    <cellStyle name="Moneda 81 4 3" xfId="6449" xr:uid="{9616F7A1-7CA4-49CC-9EF7-393C64034401}"/>
    <cellStyle name="Moneda 81 4 4" xfId="9728" xr:uid="{E7829438-F0F3-4B28-A5AA-9E5D742BCDC0}"/>
    <cellStyle name="Moneda 81 4 5" xfId="12436" xr:uid="{12926093-8619-4F3D-B216-E62EA9C543D3}"/>
    <cellStyle name="Moneda 81 5" xfId="2854" xr:uid="{9DA90ED3-34C2-41D3-9783-B548B8C42A52}"/>
    <cellStyle name="Moneda 81 5 2" xfId="11294" xr:uid="{114724F2-9558-48F0-A5BF-109536E273C3}"/>
    <cellStyle name="Moneda 81 6" xfId="5265" xr:uid="{9594B7E1-526E-4E3B-9CEE-2E3E0D3E06CD}"/>
    <cellStyle name="Moneda 81 7" xfId="8560" xr:uid="{5D2BF3D4-9D36-4DAF-A54A-906F0DDA3797}"/>
    <cellStyle name="Moneda 81 8" xfId="10946" xr:uid="{C5E50B65-E335-47DF-AA90-F3B3D8CE7418}"/>
    <cellStyle name="Moneda 82" xfId="369" xr:uid="{895D35F8-84B4-4174-8C23-7C506FABEB84}"/>
    <cellStyle name="Moneda 82 2" xfId="743" xr:uid="{55C6D36D-AE84-4422-B387-3A1294BECFBE}"/>
    <cellStyle name="Moneda 82 2 2" xfId="1325" xr:uid="{EFBA451E-3F37-4DFB-A767-1C2420CCDFAD}"/>
    <cellStyle name="Moneda 82 2 2 2" xfId="2493" xr:uid="{211D612A-705E-4329-9702-F6BAEFC0D64A}"/>
    <cellStyle name="Moneda 82 2 2 2 2" xfId="4829" xr:uid="{B912B991-4066-4F8B-84D6-BE1A81BC94DB}"/>
    <cellStyle name="Moneda 82 2 2 2 3" xfId="7256" xr:uid="{931963FC-2278-4686-95D6-F0D9870519C0}"/>
    <cellStyle name="Moneda 82 2 2 2 4" xfId="10535" xr:uid="{2BDCD8D5-DB7E-4232-8409-AEC89043045B}"/>
    <cellStyle name="Moneda 82 2 2 3" xfId="3661" xr:uid="{2275A2F5-D484-477F-BD4F-587FEB19176C}"/>
    <cellStyle name="Moneda 82 2 2 4" xfId="6088" xr:uid="{4DAEBC5D-9D17-46A6-A771-CF66208063A6}"/>
    <cellStyle name="Moneda 82 2 2 5" xfId="9367" xr:uid="{5EC688F6-47E3-4597-B5A8-0C6FB741C12F}"/>
    <cellStyle name="Moneda 82 2 3" xfId="1911" xr:uid="{A9138A7B-B016-4DB5-A0B9-0BEFE5EC7D44}"/>
    <cellStyle name="Moneda 82 2 3 2" xfId="4247" xr:uid="{27B02E2C-67CD-4FC9-9369-0F1AEA8708F3}"/>
    <cellStyle name="Moneda 82 2 3 3" xfId="6674" xr:uid="{B1762C5C-CFF6-41CA-A605-FEDBB3379D76}"/>
    <cellStyle name="Moneda 82 2 3 4" xfId="9953" xr:uid="{7906A0EF-BF2C-4665-B55F-78CDDF3BBB93}"/>
    <cellStyle name="Moneda 82 2 4" xfId="3079" xr:uid="{AB03EAAD-0F97-480F-B7C1-201D6F539CDE}"/>
    <cellStyle name="Moneda 82 2 5" xfId="5506" xr:uid="{A94135D6-BC2B-40D8-A812-E02830DB94F1}"/>
    <cellStyle name="Moneda 82 2 6" xfId="8785" xr:uid="{097887F6-AC46-4CA8-94E5-6A7C94F7C30B}"/>
    <cellStyle name="Moneda 82 2 7" xfId="11594" xr:uid="{C9C659D2-DAB9-43D0-B2BF-4A3FE7597A03}"/>
    <cellStyle name="Moneda 82 3" xfId="1038" xr:uid="{A4A24D3D-ECC4-4DC4-A37D-EEB8F238DE0E}"/>
    <cellStyle name="Moneda 82 3 2" xfId="2206" xr:uid="{AF280386-8D59-4FC4-BCD7-BA93D2FC9FFB}"/>
    <cellStyle name="Moneda 82 3 2 2" xfId="4542" xr:uid="{74F7F8DE-75F3-4653-9281-AB058EF3FB69}"/>
    <cellStyle name="Moneda 82 3 2 3" xfId="6969" xr:uid="{0AB7E1F1-1FD3-4D9E-B500-B24F1A9D582F}"/>
    <cellStyle name="Moneda 82 3 2 4" xfId="10248" xr:uid="{6BF4A941-CEB6-48BF-93C6-1043FA323808}"/>
    <cellStyle name="Moneda 82 3 3" xfId="3374" xr:uid="{C300C4EB-757C-4A94-A40D-D904FA1D47D8}"/>
    <cellStyle name="Moneda 82 3 4" xfId="5801" xr:uid="{5D22210F-305E-45A7-AD4D-251DDA01BDDE}"/>
    <cellStyle name="Moneda 82 3 5" xfId="9080" xr:uid="{274EE2AF-5AED-43C8-BCF9-2859E83F2EBB}"/>
    <cellStyle name="Moneda 82 3 6" xfId="11980" xr:uid="{9FD3FF21-2923-49E8-9C87-F2CBF94767D9}"/>
    <cellStyle name="Moneda 82 4" xfId="1617" xr:uid="{A80BE196-4C78-461A-83C0-CC16F43D5EB8}"/>
    <cellStyle name="Moneda 82 4 2" xfId="3953" xr:uid="{1D209D23-117E-43B5-BEA5-208E34E565DF}"/>
    <cellStyle name="Moneda 82 4 3" xfId="6380" xr:uid="{CAAEE9AD-8CCD-499A-A318-770CB0A7DFE6}"/>
    <cellStyle name="Moneda 82 4 4" xfId="9659" xr:uid="{CFC711ED-9F60-4BDB-BF75-E87EC26ECD95}"/>
    <cellStyle name="Moneda 82 4 5" xfId="12367" xr:uid="{019C085A-B7A6-4F44-A3EE-D9734D17F378}"/>
    <cellStyle name="Moneda 82 5" xfId="2785" xr:uid="{E41FBF10-B9BA-404F-A94A-4F7D1EDB8AA3}"/>
    <cellStyle name="Moneda 82 5 2" xfId="11225" xr:uid="{D34E4134-1ACC-4BB0-B1E8-CBA62EBCB11F}"/>
    <cellStyle name="Moneda 82 6" xfId="5196" xr:uid="{25F103E2-D4CA-40AE-95A4-2FBE4C550412}"/>
    <cellStyle name="Moneda 82 7" xfId="8491" xr:uid="{C84F3375-C991-4BF0-991A-B0785BDAA6BE}"/>
    <cellStyle name="Moneda 82 8" xfId="10877" xr:uid="{89A7CA59-E955-40FB-AD2B-5156ADA51CD0}"/>
    <cellStyle name="Moneda 83" xfId="385" xr:uid="{46F987CF-644A-49BB-9C82-CC5131A7110C}"/>
    <cellStyle name="Moneda 83 2" xfId="759" xr:uid="{DC4B36B4-E4B1-4869-8B1F-73E0075C421B}"/>
    <cellStyle name="Moneda 83 2 2" xfId="1341" xr:uid="{7D96860E-DA64-46D4-8F17-AADBCF541EB0}"/>
    <cellStyle name="Moneda 83 2 2 2" xfId="2509" xr:uid="{F54E8D99-0CDF-403E-9A0D-CBBE81E861B6}"/>
    <cellStyle name="Moneda 83 2 2 2 2" xfId="4845" xr:uid="{5F265DC9-5BFF-460F-BD8F-00E33A4D35DD}"/>
    <cellStyle name="Moneda 83 2 2 2 3" xfId="7272" xr:uid="{B8222A09-F272-4E69-BE48-CB383FD32805}"/>
    <cellStyle name="Moneda 83 2 2 2 4" xfId="10551" xr:uid="{1B6B2A35-DCA5-4EDE-BD57-B04329B9E33B}"/>
    <cellStyle name="Moneda 83 2 2 3" xfId="3677" xr:uid="{B594DCE2-A611-42D0-BAC7-E42BBC549CBD}"/>
    <cellStyle name="Moneda 83 2 2 4" xfId="6104" xr:uid="{08108A1C-6522-41EF-843B-17600480B428}"/>
    <cellStyle name="Moneda 83 2 2 5" xfId="9383" xr:uid="{95B1A659-7899-4637-B975-6F469133C552}"/>
    <cellStyle name="Moneda 83 2 3" xfId="1927" xr:uid="{6880D0B1-764A-4E09-9455-81C9265C121A}"/>
    <cellStyle name="Moneda 83 2 3 2" xfId="4263" xr:uid="{9064C154-7FBB-4519-9ABE-E112A838E1AC}"/>
    <cellStyle name="Moneda 83 2 3 3" xfId="6690" xr:uid="{B014B6A0-DE16-4A68-9314-8DF579E336EA}"/>
    <cellStyle name="Moneda 83 2 3 4" xfId="9969" xr:uid="{BF774BBB-7A52-458C-AC7A-64C433FB993B}"/>
    <cellStyle name="Moneda 83 2 4" xfId="3095" xr:uid="{2A4C510E-2940-4A27-B690-320F4857B913}"/>
    <cellStyle name="Moneda 83 2 5" xfId="5522" xr:uid="{C76E843C-8E46-4A73-957D-A73EA7C3A05C}"/>
    <cellStyle name="Moneda 83 2 6" xfId="8801" xr:uid="{A47D32C4-93EB-47D1-8F8D-028813CB3BDF}"/>
    <cellStyle name="Moneda 83 2 7" xfId="11610" xr:uid="{A19A4DB2-4D5D-482C-83F5-43E984365288}"/>
    <cellStyle name="Moneda 83 3" xfId="1054" xr:uid="{EED2359E-8380-48B6-A317-7CACC2E267E6}"/>
    <cellStyle name="Moneda 83 3 2" xfId="2222" xr:uid="{136BF5F9-7FC7-43AF-B658-F33B0F56BA8B}"/>
    <cellStyle name="Moneda 83 3 2 2" xfId="4558" xr:uid="{ECEAED36-82FC-44F9-B23F-74B3C404A5F8}"/>
    <cellStyle name="Moneda 83 3 2 3" xfId="6985" xr:uid="{28E651E1-34D9-4569-B636-353621B0A7B8}"/>
    <cellStyle name="Moneda 83 3 2 4" xfId="10264" xr:uid="{AA207270-F6DA-4343-8AC6-5B4275E295D7}"/>
    <cellStyle name="Moneda 83 3 3" xfId="3390" xr:uid="{20A44EA2-E877-4F57-AB45-0ECD0E7ACC08}"/>
    <cellStyle name="Moneda 83 3 4" xfId="5817" xr:uid="{0388B125-DFF5-4696-ADD5-AD4F1F596A70}"/>
    <cellStyle name="Moneda 83 3 5" xfId="9096" xr:uid="{D904D4B1-946C-4CE2-9463-A20416E1B2DF}"/>
    <cellStyle name="Moneda 83 3 6" xfId="11996" xr:uid="{F693A6D4-CD8B-4059-8F03-52D2334F3BAA}"/>
    <cellStyle name="Moneda 83 4" xfId="1633" xr:uid="{06CC97A7-6A2C-47F5-A8EF-2A5FDDA130FC}"/>
    <cellStyle name="Moneda 83 4 2" xfId="3969" xr:uid="{318A0EB1-2726-4C9F-817F-0E7E80B2563B}"/>
    <cellStyle name="Moneda 83 4 3" xfId="6396" xr:uid="{A135027B-64E4-4FFC-B933-3292809A74DE}"/>
    <cellStyle name="Moneda 83 4 4" xfId="9675" xr:uid="{D33BAB21-7631-4767-A69C-29C5AFE0BB7A}"/>
    <cellStyle name="Moneda 83 4 5" xfId="12383" xr:uid="{5381064A-ADF3-406A-9967-CD8884418602}"/>
    <cellStyle name="Moneda 83 5" xfId="2801" xr:uid="{B955EF4A-857C-4B43-9E57-4C9BA15BAD72}"/>
    <cellStyle name="Moneda 83 5 2" xfId="11241" xr:uid="{0A504AE2-A462-41A4-9258-32E2286108CD}"/>
    <cellStyle name="Moneda 83 6" xfId="5212" xr:uid="{FB233BD5-D4B9-4B31-9AF1-E12CF9A0EAFD}"/>
    <cellStyle name="Moneda 83 7" xfId="8507" xr:uid="{34FF3E3E-E0F6-4F5E-A55C-AE6D0998162D}"/>
    <cellStyle name="Moneda 83 8" xfId="10893" xr:uid="{3C1EB20C-F958-4830-B742-9807363BF741}"/>
    <cellStyle name="Moneda 84" xfId="429" xr:uid="{32357F76-FF98-46FF-A8B9-EE989AD33D66}"/>
    <cellStyle name="Moneda 84 2" xfId="803" xr:uid="{9BFA28A7-E1ED-4B25-88F6-2FDA30178406}"/>
    <cellStyle name="Moneda 84 2 2" xfId="1385" xr:uid="{F27E51F7-1CFC-4B36-9314-687A2FC7D9D6}"/>
    <cellStyle name="Moneda 84 2 2 2" xfId="2553" xr:uid="{0BC56F59-49BB-4623-97B6-F3DFF2DFDE5F}"/>
    <cellStyle name="Moneda 84 2 2 2 2" xfId="4889" xr:uid="{DE370567-C9B2-4513-91BC-8F63ED619B6D}"/>
    <cellStyle name="Moneda 84 2 2 2 3" xfId="7316" xr:uid="{E5F2953D-FECE-4448-BF3E-9C2E2B7D00DB}"/>
    <cellStyle name="Moneda 84 2 2 2 4" xfId="10595" xr:uid="{2D43D995-F8A3-4B4A-AAAD-8832D8F867F7}"/>
    <cellStyle name="Moneda 84 2 2 3" xfId="3721" xr:uid="{826B31EB-98E3-40E3-9A89-DE5192F1ADB6}"/>
    <cellStyle name="Moneda 84 2 2 4" xfId="6148" xr:uid="{016E9218-BFF5-47A5-ABDE-624FB5A498C8}"/>
    <cellStyle name="Moneda 84 2 2 5" xfId="9427" xr:uid="{D8D58E14-6491-4961-94A1-2DD7BCD24AC8}"/>
    <cellStyle name="Moneda 84 2 3" xfId="1971" xr:uid="{EB2BD259-A7E2-4796-9B79-CE3537335B1B}"/>
    <cellStyle name="Moneda 84 2 3 2" xfId="4307" xr:uid="{CC24A9E2-5350-45C9-88B3-5599F9F6ECB1}"/>
    <cellStyle name="Moneda 84 2 3 3" xfId="6734" xr:uid="{AA5AF862-2A9C-4650-82E3-F6ABE4827EAC}"/>
    <cellStyle name="Moneda 84 2 3 4" xfId="10013" xr:uid="{DA85C1A1-C52E-4577-BD81-CF377344F1DB}"/>
    <cellStyle name="Moneda 84 2 4" xfId="3139" xr:uid="{4B5784AA-875D-499E-9861-14D22676BBC4}"/>
    <cellStyle name="Moneda 84 2 5" xfId="5566" xr:uid="{9CAD4209-5E6A-41CD-9294-D19066192A20}"/>
    <cellStyle name="Moneda 84 2 6" xfId="8845" xr:uid="{0835289F-E678-4734-AADC-66A925FEF827}"/>
    <cellStyle name="Moneda 84 2 7" xfId="11654" xr:uid="{FD53F464-B2B7-4622-8617-467408556BB6}"/>
    <cellStyle name="Moneda 84 3" xfId="1098" xr:uid="{BF457B15-28EA-4745-978C-70078C7D8F49}"/>
    <cellStyle name="Moneda 84 3 2" xfId="2266" xr:uid="{E6F8A46C-3659-4D34-8491-549880398A9E}"/>
    <cellStyle name="Moneda 84 3 2 2" xfId="4602" xr:uid="{503C5A25-B97D-4AFD-B513-B14990940470}"/>
    <cellStyle name="Moneda 84 3 2 3" xfId="7029" xr:uid="{CA3DCB92-EF8E-4DEB-9F0E-4E0954403D10}"/>
    <cellStyle name="Moneda 84 3 2 4" xfId="10308" xr:uid="{D661D927-DD44-4CB2-A5AE-C3863C97E7DF}"/>
    <cellStyle name="Moneda 84 3 3" xfId="3434" xr:uid="{7F9DDD5A-AA9C-463E-8FF7-ACE1E1FF8BA0}"/>
    <cellStyle name="Moneda 84 3 4" xfId="5861" xr:uid="{B7CAD617-4CA3-42E4-AE63-B4656F58C544}"/>
    <cellStyle name="Moneda 84 3 5" xfId="9140" xr:uid="{6740B499-2B1A-40F9-ABFC-14B0024EE9B3}"/>
    <cellStyle name="Moneda 84 3 6" xfId="12040" xr:uid="{E112F84A-CEDB-443B-9985-68713BB99D74}"/>
    <cellStyle name="Moneda 84 4" xfId="1677" xr:uid="{42DED61D-2839-44E7-95C2-7673857E38E3}"/>
    <cellStyle name="Moneda 84 4 2" xfId="4013" xr:uid="{6A866D71-4AF8-43F6-9D25-F13C9787C28F}"/>
    <cellStyle name="Moneda 84 4 3" xfId="6440" xr:uid="{AFD168E1-EB35-4C91-BEC8-B96C833C4351}"/>
    <cellStyle name="Moneda 84 4 4" xfId="9719" xr:uid="{EA8EC7F0-7C75-4C4A-AD53-2575F00842C8}"/>
    <cellStyle name="Moneda 84 4 5" xfId="12427" xr:uid="{66DCABA0-B5D1-473A-BADC-D27F61ED8D72}"/>
    <cellStyle name="Moneda 84 5" xfId="2845" xr:uid="{457B98A6-9A16-4C8F-9CBB-A6047E768C24}"/>
    <cellStyle name="Moneda 84 5 2" xfId="11285" xr:uid="{A012B19A-1DF1-48D6-8099-E28C03687408}"/>
    <cellStyle name="Moneda 84 6" xfId="5256" xr:uid="{D394E688-92B4-4E69-A2C5-ACB75225D174}"/>
    <cellStyle name="Moneda 84 7" xfId="8551" xr:uid="{2828F50A-46C9-4633-B650-372AF483C6C7}"/>
    <cellStyle name="Moneda 84 8" xfId="10937" xr:uid="{C153C614-49F1-45A2-916E-C6B625329321}"/>
    <cellStyle name="Moneda 85" xfId="437" xr:uid="{CD39361C-45B5-4051-A978-28BF714FDD41}"/>
    <cellStyle name="Moneda 85 2" xfId="811" xr:uid="{02D2C771-0211-452B-A6DC-C956F04C5A31}"/>
    <cellStyle name="Moneda 85 2 2" xfId="1393" xr:uid="{7D55A1ED-E5AA-4910-AD19-9F2292DDBB2A}"/>
    <cellStyle name="Moneda 85 2 2 2" xfId="2561" xr:uid="{E736C50F-E2F5-4417-8720-B9F0D3FBCCAF}"/>
    <cellStyle name="Moneda 85 2 2 2 2" xfId="4897" xr:uid="{22F1A0A0-C259-474F-8AAA-778CF005E457}"/>
    <cellStyle name="Moneda 85 2 2 2 3" xfId="7324" xr:uid="{89FBD64D-6542-4016-8C21-471892C534C3}"/>
    <cellStyle name="Moneda 85 2 2 2 4" xfId="10603" xr:uid="{B323D656-B128-4F4A-956F-22A888E807B3}"/>
    <cellStyle name="Moneda 85 2 2 3" xfId="3729" xr:uid="{046ADCC6-CC76-4A45-AD04-587FCBE9F84B}"/>
    <cellStyle name="Moneda 85 2 2 4" xfId="6156" xr:uid="{9225BC88-A472-4C9C-9837-840B26DEC810}"/>
    <cellStyle name="Moneda 85 2 2 5" xfId="9435" xr:uid="{3E23DBC8-1C6F-482D-A400-BDC58A6B456C}"/>
    <cellStyle name="Moneda 85 2 3" xfId="1979" xr:uid="{8975A915-7082-4F04-B96F-C6EB693BB5A4}"/>
    <cellStyle name="Moneda 85 2 3 2" xfId="4315" xr:uid="{ECDD9DC0-404C-424E-9EC1-1C84726D2F26}"/>
    <cellStyle name="Moneda 85 2 3 3" xfId="6742" xr:uid="{1A394197-8A13-4A80-AD5B-C01E7A330CEF}"/>
    <cellStyle name="Moneda 85 2 3 4" xfId="10021" xr:uid="{32BEE842-56E1-47AB-8AFA-B251FE6B59CA}"/>
    <cellStyle name="Moneda 85 2 4" xfId="3147" xr:uid="{7E4068FB-27F0-4ED3-98F6-CF7FF6DFB56D}"/>
    <cellStyle name="Moneda 85 2 5" xfId="5574" xr:uid="{2F8CE1C7-D97D-43C1-8ECC-24C80F82C7F2}"/>
    <cellStyle name="Moneda 85 2 6" xfId="8853" xr:uid="{538E4CDE-8E59-4087-A0B4-47C374BFD957}"/>
    <cellStyle name="Moneda 85 2 7" xfId="11662" xr:uid="{3A0E85EC-2013-4A90-9F4F-3536A43BDBA7}"/>
    <cellStyle name="Moneda 85 3" xfId="1106" xr:uid="{433F0528-A871-475A-BDA6-BC8107DBE71B}"/>
    <cellStyle name="Moneda 85 3 2" xfId="2274" xr:uid="{358D176F-812B-4770-A658-6F00F31E1831}"/>
    <cellStyle name="Moneda 85 3 2 2" xfId="4610" xr:uid="{B6E86BD4-4E5C-4344-B7B2-A0D92E3301D4}"/>
    <cellStyle name="Moneda 85 3 2 3" xfId="7037" xr:uid="{389A7912-4E8C-4AC9-AC33-7C19BB3F2FED}"/>
    <cellStyle name="Moneda 85 3 2 4" xfId="10316" xr:uid="{E09B9598-C4A6-4C0E-9BEE-14313F1FB08B}"/>
    <cellStyle name="Moneda 85 3 3" xfId="3442" xr:uid="{C3DC4578-79DD-48C6-9492-545D811B5AB7}"/>
    <cellStyle name="Moneda 85 3 4" xfId="5869" xr:uid="{FC049FF1-AEA1-4932-9F3D-3492703E4113}"/>
    <cellStyle name="Moneda 85 3 5" xfId="9148" xr:uid="{5F70A7B9-FD58-45C3-B62D-AC4ECC70A7D6}"/>
    <cellStyle name="Moneda 85 3 6" xfId="12048" xr:uid="{C076934B-AAF1-46AE-A1AC-DA60904FCE64}"/>
    <cellStyle name="Moneda 85 4" xfId="1685" xr:uid="{1F2835F1-90E0-47C4-B7CF-05B47122FEED}"/>
    <cellStyle name="Moneda 85 4 2" xfId="4021" xr:uid="{7B2D11FD-E4E1-41FF-8CC7-3DC20F6D9202}"/>
    <cellStyle name="Moneda 85 4 3" xfId="6448" xr:uid="{10F55844-DA65-4147-B393-5656324DE3F9}"/>
    <cellStyle name="Moneda 85 4 4" xfId="9727" xr:uid="{975ED1C6-5EBB-4DC3-B0FC-36EF351BC917}"/>
    <cellStyle name="Moneda 85 4 5" xfId="12435" xr:uid="{DC4D27DB-84B3-4E81-9C3A-44DB131F0C50}"/>
    <cellStyle name="Moneda 85 5" xfId="2853" xr:uid="{F8424DAC-941F-4361-9B81-3467AD88B755}"/>
    <cellStyle name="Moneda 85 5 2" xfId="11293" xr:uid="{B6AFA6A1-C28C-47DD-8F93-C53FEF6069AC}"/>
    <cellStyle name="Moneda 85 6" xfId="5264" xr:uid="{BFAC16DD-74B9-49F2-9B52-4FC502D2B857}"/>
    <cellStyle name="Moneda 85 7" xfId="8559" xr:uid="{154221F9-D6B3-48A8-A6EA-82D7FF1799F1}"/>
    <cellStyle name="Moneda 85 8" xfId="10945" xr:uid="{B136C4CF-EE7C-4E63-B766-72885D105784}"/>
    <cellStyle name="Moneda 86" xfId="454" xr:uid="{192C7715-C1E1-456F-8C71-7F7F73EF19DD}"/>
    <cellStyle name="Moneda 86 2" xfId="828" xr:uid="{0DBDF536-101F-4DE7-9CB2-5F4C913F3402}"/>
    <cellStyle name="Moneda 86 2 2" xfId="1410" xr:uid="{9B085F55-AD55-4314-B8D0-96DD535281C5}"/>
    <cellStyle name="Moneda 86 2 2 2" xfId="2578" xr:uid="{0937FEF4-30EE-400D-B285-214BDD7BD411}"/>
    <cellStyle name="Moneda 86 2 2 2 2" xfId="4914" xr:uid="{6AACCAD9-E319-4BF8-A568-AB703795EA82}"/>
    <cellStyle name="Moneda 86 2 2 2 3" xfId="7341" xr:uid="{49938887-2874-4011-BA72-8CCC1366D39C}"/>
    <cellStyle name="Moneda 86 2 2 2 4" xfId="10620" xr:uid="{196FF457-DA51-4C79-93C4-1B4F65FE30DC}"/>
    <cellStyle name="Moneda 86 2 2 3" xfId="3746" xr:uid="{69F3D0A8-60EB-4C75-B221-E3DA39901230}"/>
    <cellStyle name="Moneda 86 2 2 4" xfId="6173" xr:uid="{D79E8A54-4DAC-4011-AA41-57141B1132AE}"/>
    <cellStyle name="Moneda 86 2 2 5" xfId="9452" xr:uid="{9979A39E-9C40-428A-BB12-5B2269D96A4E}"/>
    <cellStyle name="Moneda 86 2 3" xfId="1996" xr:uid="{6A2333CB-CEAA-4E89-90F4-E9A4DCCCF303}"/>
    <cellStyle name="Moneda 86 2 3 2" xfId="4332" xr:uid="{58D122FB-6DFD-4270-968E-C984E560C5FA}"/>
    <cellStyle name="Moneda 86 2 3 3" xfId="6759" xr:uid="{BE5E09D9-5455-47D0-BA0F-A91D2A4FFEDA}"/>
    <cellStyle name="Moneda 86 2 3 4" xfId="10038" xr:uid="{F92AE6C4-F28E-44F3-A25B-F97CCCE035A8}"/>
    <cellStyle name="Moneda 86 2 4" xfId="3164" xr:uid="{F264C303-9BB9-4578-B4DA-3F8ADCD9CCD0}"/>
    <cellStyle name="Moneda 86 2 5" xfId="5591" xr:uid="{1B9B938A-2DC0-4FE6-BDF4-76F3E88948E2}"/>
    <cellStyle name="Moneda 86 2 6" xfId="8870" xr:uid="{F703E28B-8F4B-430D-9509-06A57DA74371}"/>
    <cellStyle name="Moneda 86 2 7" xfId="11679" xr:uid="{DC0850ED-2693-4680-9A2A-28E31F1D3EB2}"/>
    <cellStyle name="Moneda 86 3" xfId="1123" xr:uid="{13BC804A-6AFE-4CF4-BF1F-2CE5E8487C3E}"/>
    <cellStyle name="Moneda 86 3 2" xfId="2291" xr:uid="{0C719C5D-E436-44E8-8614-A8236E83D641}"/>
    <cellStyle name="Moneda 86 3 2 2" xfId="4627" xr:uid="{6C145326-DB5A-4247-B4A6-2A527B7E9CD3}"/>
    <cellStyle name="Moneda 86 3 2 3" xfId="7054" xr:uid="{B4C3CAAB-3F98-4C36-996A-A12B7A5793FB}"/>
    <cellStyle name="Moneda 86 3 2 4" xfId="10333" xr:uid="{308998E1-E563-4BA1-8883-A46A2A52F32E}"/>
    <cellStyle name="Moneda 86 3 3" xfId="3459" xr:uid="{578B3353-549D-495C-B968-BDBED6F01311}"/>
    <cellStyle name="Moneda 86 3 4" xfId="5886" xr:uid="{ACAFA194-E4A3-4E52-9271-337D79EB9F4E}"/>
    <cellStyle name="Moneda 86 3 5" xfId="9165" xr:uid="{F54D08F6-B6FC-40BC-92A4-08B5A04A6FC2}"/>
    <cellStyle name="Moneda 86 3 6" xfId="12065" xr:uid="{EA81D70F-161B-4C8A-924F-4D4FA6536DD5}"/>
    <cellStyle name="Moneda 86 4" xfId="1702" xr:uid="{8E44461E-02AF-49FD-B1FA-D6ACBA2C5AB5}"/>
    <cellStyle name="Moneda 86 4 2" xfId="4038" xr:uid="{C5AFD25F-6999-4BFB-9AB3-97D4EEA03216}"/>
    <cellStyle name="Moneda 86 4 3" xfId="6465" xr:uid="{1A5FFD3E-FE93-4162-8BCB-4D62CC38259C}"/>
    <cellStyle name="Moneda 86 4 4" xfId="9744" xr:uid="{02BB5DB0-72E3-40F8-B59D-681898AF6A8F}"/>
    <cellStyle name="Moneda 86 4 5" xfId="12452" xr:uid="{69C7C97A-B2BD-42DC-84D7-F8C5FC3BAB58}"/>
    <cellStyle name="Moneda 86 5" xfId="2870" xr:uid="{01397385-CD47-4FED-8DB5-C3E671555D00}"/>
    <cellStyle name="Moneda 86 5 2" xfId="11310" xr:uid="{657F107B-4BFF-4766-8BE4-A606D24B8224}"/>
    <cellStyle name="Moneda 86 6" xfId="5281" xr:uid="{C92429EA-08E4-4A35-AC24-80C6CD801F75}"/>
    <cellStyle name="Moneda 86 7" xfId="8576" xr:uid="{DC6A17A3-BF8F-475D-AEF7-F9CC5EAD50BA}"/>
    <cellStyle name="Moneda 86 8" xfId="10962" xr:uid="{4EF70906-40F0-479F-B6CD-FE8E2E4DA84A}"/>
    <cellStyle name="Moneda 87" xfId="405" xr:uid="{BEC37B94-67EF-4E96-A75A-9E4572CFFE0A}"/>
    <cellStyle name="Moneda 87 2" xfId="779" xr:uid="{8DFE8653-7FD4-412D-AF86-BB5B72DA177D}"/>
    <cellStyle name="Moneda 87 2 2" xfId="1361" xr:uid="{0E8F8E3D-56E0-4E71-9D27-BDB338CCCE40}"/>
    <cellStyle name="Moneda 87 2 2 2" xfId="2529" xr:uid="{8DEB7C0D-D38E-431A-8565-2A199FEAFBAB}"/>
    <cellStyle name="Moneda 87 2 2 2 2" xfId="4865" xr:uid="{6E86536D-3C79-4BB4-818F-02C9C8419905}"/>
    <cellStyle name="Moneda 87 2 2 2 3" xfId="7292" xr:uid="{AFBD2468-873C-412B-8618-A988161F80D5}"/>
    <cellStyle name="Moneda 87 2 2 2 4" xfId="10571" xr:uid="{17192971-0740-4FA3-B8E3-564F6503BE82}"/>
    <cellStyle name="Moneda 87 2 2 3" xfId="3697" xr:uid="{C7DB8DB5-4D68-48E0-8B2C-87B4FE437A09}"/>
    <cellStyle name="Moneda 87 2 2 4" xfId="6124" xr:uid="{577E21D7-CFBE-430E-AF43-C47891A55D4A}"/>
    <cellStyle name="Moneda 87 2 2 5" xfId="9403" xr:uid="{E9BC3D87-1AE7-48BE-BE01-7C75D42C54F1}"/>
    <cellStyle name="Moneda 87 2 3" xfId="1947" xr:uid="{14DA6C31-6825-4022-87FF-DE0CFA36E36A}"/>
    <cellStyle name="Moneda 87 2 3 2" xfId="4283" xr:uid="{1B1A954D-2FB2-47CD-A2FA-DD1BFBAA3BF7}"/>
    <cellStyle name="Moneda 87 2 3 3" xfId="6710" xr:uid="{4075FAD9-CF84-4EF6-A18E-FE33C623900B}"/>
    <cellStyle name="Moneda 87 2 3 4" xfId="9989" xr:uid="{FACC268A-442D-4DE6-96C5-A3958A277482}"/>
    <cellStyle name="Moneda 87 2 4" xfId="3115" xr:uid="{A30A7382-EA87-4FD6-A77C-C628DD292AFC}"/>
    <cellStyle name="Moneda 87 2 5" xfId="5542" xr:uid="{6311D58B-E7F6-413C-9F7E-34CF49322794}"/>
    <cellStyle name="Moneda 87 2 6" xfId="8821" xr:uid="{AFB51523-147E-443D-B5A5-FE01B030E27A}"/>
    <cellStyle name="Moneda 87 2 7" xfId="11630" xr:uid="{07C36EC3-B91C-433A-9CC8-75EEC0A3494E}"/>
    <cellStyle name="Moneda 87 3" xfId="1074" xr:uid="{DA7EC754-3E6F-471E-A663-9CE0433B1041}"/>
    <cellStyle name="Moneda 87 3 2" xfId="2242" xr:uid="{EB2E9123-CDE8-46FC-B132-4A4115C41BD0}"/>
    <cellStyle name="Moneda 87 3 2 2" xfId="4578" xr:uid="{4E047A04-5F04-4617-9900-EC51D94ED759}"/>
    <cellStyle name="Moneda 87 3 2 3" xfId="7005" xr:uid="{1663F521-46AC-4466-9EF4-65D12980A655}"/>
    <cellStyle name="Moneda 87 3 2 4" xfId="10284" xr:uid="{7D5DDD59-B450-46A5-8036-0CEC28D56080}"/>
    <cellStyle name="Moneda 87 3 3" xfId="3410" xr:uid="{85AC2C81-8BDB-4C48-B900-BA41F21889FF}"/>
    <cellStyle name="Moneda 87 3 4" xfId="5837" xr:uid="{6F15A58B-4EEC-49CF-A540-BF14E305F4E2}"/>
    <cellStyle name="Moneda 87 3 5" xfId="9116" xr:uid="{17653052-2DCB-4677-B51B-7A51F5F0427F}"/>
    <cellStyle name="Moneda 87 3 6" xfId="12016" xr:uid="{FFDDE44D-DA9B-46B8-A2E1-C33AA8D29236}"/>
    <cellStyle name="Moneda 87 4" xfId="1653" xr:uid="{35C264C5-C932-440F-8A60-D298CBE3E7CC}"/>
    <cellStyle name="Moneda 87 4 2" xfId="3989" xr:uid="{D4089862-A0DC-4141-89C8-4DE6459F4D72}"/>
    <cellStyle name="Moneda 87 4 3" xfId="6416" xr:uid="{EE1A4379-8801-4544-AA3A-A996DF8F8EF8}"/>
    <cellStyle name="Moneda 87 4 4" xfId="9695" xr:uid="{2FA63E51-87BF-4C45-9D1C-41BA649D5378}"/>
    <cellStyle name="Moneda 87 4 5" xfId="12403" xr:uid="{8C2536F0-7906-4BC9-9280-E868FE6A730F}"/>
    <cellStyle name="Moneda 87 5" xfId="2821" xr:uid="{356A063B-A106-4467-B1F3-A4695B196A3B}"/>
    <cellStyle name="Moneda 87 5 2" xfId="11261" xr:uid="{E703AD5D-6D90-45A6-A414-5AC43DD44605}"/>
    <cellStyle name="Moneda 87 6" xfId="5232" xr:uid="{127F45BF-6AE1-4C97-BCDA-0D9A830C55DE}"/>
    <cellStyle name="Moneda 87 7" xfId="8527" xr:uid="{08C3EAFA-66A4-4616-88DD-F94FFA76183C}"/>
    <cellStyle name="Moneda 87 8" xfId="10913" xr:uid="{0F81452B-2E35-4DEC-B6C4-A982A70CF565}"/>
    <cellStyle name="Moneda 88" xfId="443" xr:uid="{E8886ECD-78B6-4C55-B5E1-24594D49FC8B}"/>
    <cellStyle name="Moneda 88 2" xfId="817" xr:uid="{2A8F06BA-B59A-4C7B-A31D-3914FBD78439}"/>
    <cellStyle name="Moneda 88 2 2" xfId="1399" xr:uid="{1F867546-8E09-4704-A077-DA78B5A238EA}"/>
    <cellStyle name="Moneda 88 2 2 2" xfId="2567" xr:uid="{70A39C98-1DFC-4961-8AA9-A20975949F86}"/>
    <cellStyle name="Moneda 88 2 2 2 2" xfId="4903" xr:uid="{E3EDFB42-0025-41C9-8C54-05076E021AA4}"/>
    <cellStyle name="Moneda 88 2 2 2 3" xfId="7330" xr:uid="{6B3F16C9-F4AD-499E-A9AB-F965C96E5A34}"/>
    <cellStyle name="Moneda 88 2 2 2 4" xfId="10609" xr:uid="{0696E82C-2CB8-4E0F-A596-D6A868ADAB3F}"/>
    <cellStyle name="Moneda 88 2 2 3" xfId="3735" xr:uid="{816DE0E7-A7C8-41B6-A257-0DC5A024E476}"/>
    <cellStyle name="Moneda 88 2 2 4" xfId="6162" xr:uid="{A5E4A7DE-E686-4869-A4BE-694804D0C7C2}"/>
    <cellStyle name="Moneda 88 2 2 5" xfId="9441" xr:uid="{E758090B-26D3-415F-BD51-3D8BC469A101}"/>
    <cellStyle name="Moneda 88 2 3" xfId="1985" xr:uid="{40B54694-0BF9-441D-983F-ECD1C218E7EC}"/>
    <cellStyle name="Moneda 88 2 3 2" xfId="4321" xr:uid="{792FD8A2-D3DB-4C54-B3CD-C7AC02B3243F}"/>
    <cellStyle name="Moneda 88 2 3 3" xfId="6748" xr:uid="{6D70CF43-9634-4860-9A65-F7ACB762D445}"/>
    <cellStyle name="Moneda 88 2 3 4" xfId="10027" xr:uid="{426D03C9-5990-48A4-A0A1-BA79CD3EE557}"/>
    <cellStyle name="Moneda 88 2 4" xfId="3153" xr:uid="{6D68E082-95C5-4384-A90E-58210691FD24}"/>
    <cellStyle name="Moneda 88 2 5" xfId="5580" xr:uid="{85AB3DB5-C161-4066-8F1F-C9D80ACD0B50}"/>
    <cellStyle name="Moneda 88 2 6" xfId="8859" xr:uid="{5E8B4DB8-4C45-4E0F-8D19-C587162DD8E6}"/>
    <cellStyle name="Moneda 88 2 7" xfId="11668" xr:uid="{EEC50DF0-B4B8-4281-8C64-BC6368A66F8E}"/>
    <cellStyle name="Moneda 88 3" xfId="1112" xr:uid="{FFC8ECA7-3B14-4DA5-B7C2-2D7B4ABA8C20}"/>
    <cellStyle name="Moneda 88 3 2" xfId="2280" xr:uid="{B713BDE1-B9B9-4F3D-9068-0E530B473658}"/>
    <cellStyle name="Moneda 88 3 2 2" xfId="4616" xr:uid="{10A5D5A4-B1EE-4C3B-BF62-7E632B57A629}"/>
    <cellStyle name="Moneda 88 3 2 3" xfId="7043" xr:uid="{3820CB10-7744-49B4-8078-9A67A3034E68}"/>
    <cellStyle name="Moneda 88 3 2 4" xfId="10322" xr:uid="{0E7872D3-A990-43F5-9E4F-BB22121C7AB7}"/>
    <cellStyle name="Moneda 88 3 3" xfId="3448" xr:uid="{E6FE6366-0560-4AFA-9942-274171F2C178}"/>
    <cellStyle name="Moneda 88 3 4" xfId="5875" xr:uid="{96838EB3-32B1-4592-9462-76FB17B65A0F}"/>
    <cellStyle name="Moneda 88 3 5" xfId="9154" xr:uid="{264CA91D-9146-4EA7-BF7B-D35F89FB4389}"/>
    <cellStyle name="Moneda 88 3 6" xfId="12054" xr:uid="{25A25FA2-D797-40BA-875F-F568694506E1}"/>
    <cellStyle name="Moneda 88 4" xfId="1691" xr:uid="{B77979B9-156D-40CF-B6E0-79205F845DD1}"/>
    <cellStyle name="Moneda 88 4 2" xfId="4027" xr:uid="{0B7DAF2D-5C8C-4CD5-8896-D86265F17259}"/>
    <cellStyle name="Moneda 88 4 3" xfId="6454" xr:uid="{7B70325F-C3A1-4745-995F-21B39768C330}"/>
    <cellStyle name="Moneda 88 4 4" xfId="9733" xr:uid="{2249B490-E978-4158-83A5-BFEE1532EB80}"/>
    <cellStyle name="Moneda 88 4 5" xfId="12441" xr:uid="{60584548-9669-4B2B-AF0C-507619227B5D}"/>
    <cellStyle name="Moneda 88 5" xfId="2859" xr:uid="{B43ECCC5-E72C-416D-AFF4-5B87802CB724}"/>
    <cellStyle name="Moneda 88 5 2" xfId="11299" xr:uid="{8F45A678-6576-425D-B708-DA78CDBBF1E9}"/>
    <cellStyle name="Moneda 88 6" xfId="5270" xr:uid="{63FB3BD5-D75E-4478-8BDE-6F22DF3C3CF4}"/>
    <cellStyle name="Moneda 88 7" xfId="8565" xr:uid="{406B0037-D9AA-4836-84BD-D31B34B38051}"/>
    <cellStyle name="Moneda 88 8" xfId="10951" xr:uid="{764134DC-D332-4382-9314-087592DE8D0C}"/>
    <cellStyle name="Moneda 89" xfId="417" xr:uid="{8E2C95D5-0479-4C1E-809E-A9AEF2BAAC3C}"/>
    <cellStyle name="Moneda 89 2" xfId="791" xr:uid="{9144671D-658C-47E6-A86D-59E79E7F802E}"/>
    <cellStyle name="Moneda 89 2 2" xfId="1373" xr:uid="{E5BBEFE3-2DCA-47B6-B7B9-1333C5A5BEB6}"/>
    <cellStyle name="Moneda 89 2 2 2" xfId="2541" xr:uid="{6A6BA5B5-A1DD-4853-A08A-5525A7DD40BC}"/>
    <cellStyle name="Moneda 89 2 2 2 2" xfId="4877" xr:uid="{8EA85567-9FF0-46B8-A35B-DDC5B6F9FAD1}"/>
    <cellStyle name="Moneda 89 2 2 2 3" xfId="7304" xr:uid="{1BCAFB97-A02D-4AED-A8DC-B87CCC69D5DB}"/>
    <cellStyle name="Moneda 89 2 2 2 4" xfId="10583" xr:uid="{B3CC3870-99A5-49D1-B120-A6476D23380E}"/>
    <cellStyle name="Moneda 89 2 2 3" xfId="3709" xr:uid="{673319BC-6141-4C18-8A3F-6D1EBACEBF11}"/>
    <cellStyle name="Moneda 89 2 2 4" xfId="6136" xr:uid="{09432061-D3EE-4EA0-B215-88BE30A5CB40}"/>
    <cellStyle name="Moneda 89 2 2 5" xfId="9415" xr:uid="{4FC7ADA6-A28C-4DF0-BA79-21415CD2E2D3}"/>
    <cellStyle name="Moneda 89 2 3" xfId="1959" xr:uid="{E9550E80-8FE5-4237-BEE2-EE3325626C2D}"/>
    <cellStyle name="Moneda 89 2 3 2" xfId="4295" xr:uid="{1417D6D7-336B-4156-853E-ADF7049BB314}"/>
    <cellStyle name="Moneda 89 2 3 3" xfId="6722" xr:uid="{2760137B-4774-4F99-9277-C62D0A75D3B8}"/>
    <cellStyle name="Moneda 89 2 3 4" xfId="10001" xr:uid="{6C60FC01-21DF-48BD-B297-93241A7BA607}"/>
    <cellStyle name="Moneda 89 2 4" xfId="3127" xr:uid="{FA2FC004-C152-42E2-A681-5EC11ADCCBCE}"/>
    <cellStyle name="Moneda 89 2 5" xfId="5554" xr:uid="{6C3A4DB1-BE8A-4D25-AAD8-203A8B6AD95C}"/>
    <cellStyle name="Moneda 89 2 6" xfId="8833" xr:uid="{B0FA457C-7600-44F5-8D90-FF32A072C1E8}"/>
    <cellStyle name="Moneda 89 2 7" xfId="11642" xr:uid="{D1427442-19B6-46B3-A512-2B89A78BFBB6}"/>
    <cellStyle name="Moneda 89 3" xfId="1086" xr:uid="{734A843D-628D-454E-9858-220BCC25176E}"/>
    <cellStyle name="Moneda 89 3 2" xfId="2254" xr:uid="{C6D86918-43D1-4CA5-9E9A-229FE1A08656}"/>
    <cellStyle name="Moneda 89 3 2 2" xfId="4590" xr:uid="{2DEB7592-8601-45A7-AFF1-3FF5507A9888}"/>
    <cellStyle name="Moneda 89 3 2 3" xfId="7017" xr:uid="{5AC96DEE-2C8D-4D26-B778-EC270BD26EB4}"/>
    <cellStyle name="Moneda 89 3 2 4" xfId="10296" xr:uid="{CF1E46CC-F670-4F0F-9F90-AA7BF0CD8077}"/>
    <cellStyle name="Moneda 89 3 3" xfId="3422" xr:uid="{A2FBACBC-402E-4735-ACAE-66074570732C}"/>
    <cellStyle name="Moneda 89 3 4" xfId="5849" xr:uid="{42038C3E-0B49-41FD-A6A5-8581EBECF4BA}"/>
    <cellStyle name="Moneda 89 3 5" xfId="9128" xr:uid="{C824AC9E-3977-4945-946E-E3661841FFBB}"/>
    <cellStyle name="Moneda 89 3 6" xfId="12028" xr:uid="{FEC428EA-4989-4431-86A6-74499CA18DD5}"/>
    <cellStyle name="Moneda 89 4" xfId="1665" xr:uid="{1B794AC0-BFBF-42E4-B31C-0F2922435D23}"/>
    <cellStyle name="Moneda 89 4 2" xfId="4001" xr:uid="{50A9B8C7-D2A5-4263-80AD-B4B088F85CC2}"/>
    <cellStyle name="Moneda 89 4 3" xfId="6428" xr:uid="{BEBBEDC3-FD48-44FA-B5DD-6B3CAC03905C}"/>
    <cellStyle name="Moneda 89 4 4" xfId="9707" xr:uid="{A29BF71A-A4AA-4A40-89AB-443A06CAB3CA}"/>
    <cellStyle name="Moneda 89 4 5" xfId="12415" xr:uid="{9C4E1B8F-C918-41DD-A056-62D9D8E4F40D}"/>
    <cellStyle name="Moneda 89 5" xfId="2833" xr:uid="{6C402A9A-0387-419A-B2ED-A17234A72CF3}"/>
    <cellStyle name="Moneda 89 5 2" xfId="11273" xr:uid="{07A5CCED-CE8D-46AF-8BC6-B4BACAC6DD27}"/>
    <cellStyle name="Moneda 89 6" xfId="5244" xr:uid="{8BD50652-5697-4E46-B625-7BF1CE6E0F10}"/>
    <cellStyle name="Moneda 89 7" xfId="8539" xr:uid="{6A69624F-DB7B-4BA8-AEA2-5C1227FE1B0E}"/>
    <cellStyle name="Moneda 89 8" xfId="10925" xr:uid="{E3C132AD-5AC8-4A06-8846-F3022104AD5B}"/>
    <cellStyle name="Moneda 9" xfId="285" xr:uid="{CB17CD6F-21A8-4BC9-87EA-79E6D098000B}"/>
    <cellStyle name="Moneda 9 2" xfId="495" xr:uid="{F6B85986-E874-4261-9071-B2797AC72852}"/>
    <cellStyle name="Moneda 9 2 2" xfId="11720" xr:uid="{33146040-F034-4C78-AF31-95ECE8D88246}"/>
    <cellStyle name="Moneda 9 2 3" xfId="12106" xr:uid="{DB1B9496-AF97-4693-87C3-B8B5FF0ED060}"/>
    <cellStyle name="Moneda 9 2 4" xfId="12493" xr:uid="{3A935721-EED4-4485-BF3C-85F64CB345C2}"/>
    <cellStyle name="Moneda 9 2 5" xfId="11003" xr:uid="{7EEA588A-FC21-47DE-9782-AC11C6FEC6BA}"/>
    <cellStyle name="Moneda 9 3" xfId="580" xr:uid="{198339DD-4336-4E8D-87B3-1AA399EC9895}"/>
    <cellStyle name="Moneda 9 3 2" xfId="11804" xr:uid="{21E17599-7A93-44BD-B00E-B91C30884BC5}"/>
    <cellStyle name="Moneda 9 3 3" xfId="12190" xr:uid="{2216C216-4BCD-4B82-9A2A-32AADDDFE93E}"/>
    <cellStyle name="Moneda 9 3 4" xfId="12577" xr:uid="{81F31E0F-1CC2-43CF-9ABF-0877E655914F}"/>
    <cellStyle name="Moneda 9 3 5" xfId="11087" xr:uid="{14FFB0C7-05B9-4C49-A97A-4D72680C2CAA}"/>
    <cellStyle name="Moneda 9 4" xfId="642" xr:uid="{8DA7F5CF-CA20-4077-8A4D-C57DBC9A3002}"/>
    <cellStyle name="Moneda 9 4 2" xfId="11860" xr:uid="{310F92EC-9D0F-4526-8F43-82962F9F147A}"/>
    <cellStyle name="Moneda 9 4 3" xfId="12246" xr:uid="{2F6C46F8-FB9F-444E-B32E-AF9E4DA1C0C0}"/>
    <cellStyle name="Moneda 9 4 4" xfId="12633" xr:uid="{C9A53075-47C6-4A02-AA7F-50DFA204E235}"/>
    <cellStyle name="Moneda 9 4 5" xfId="11143" xr:uid="{3A00B6DA-5CE1-4281-BF8B-76AD766D722A}"/>
    <cellStyle name="Moneda 9 5" xfId="11513" xr:uid="{DE8FABFF-45F1-4EAC-BF81-C300F085629F}"/>
    <cellStyle name="Moneda 9 6" xfId="11899" xr:uid="{B790A59D-BB3E-4B37-83F6-D8AFCCEED7AD}"/>
    <cellStyle name="Moneda 9 7" xfId="12286" xr:uid="{5E8F86EA-35F9-48FC-A9A0-0376CF2C7D74}"/>
    <cellStyle name="Moneda 9 8" xfId="10796" xr:uid="{CF4E4753-E289-4AE8-88B0-F510FD565C12}"/>
    <cellStyle name="Moneda 90" xfId="435" xr:uid="{7A03229D-CDBC-4130-9F8F-2E07B8D03688}"/>
    <cellStyle name="Moneda 90 2" xfId="809" xr:uid="{240B6E27-6B05-42AE-A2F7-DE26EDD8133E}"/>
    <cellStyle name="Moneda 90 2 2" xfId="1391" xr:uid="{978F9DAA-9F29-4F09-A7C1-1B477321C60E}"/>
    <cellStyle name="Moneda 90 2 2 2" xfId="2559" xr:uid="{922CF4D0-D0EF-4E8E-94E9-83E2CEB90E4F}"/>
    <cellStyle name="Moneda 90 2 2 2 2" xfId="4895" xr:uid="{CD0E5737-B1AC-467B-BDB2-A920BBEEC421}"/>
    <cellStyle name="Moneda 90 2 2 2 3" xfId="7322" xr:uid="{803A9973-279C-422E-97E9-EBDEDCF4E94D}"/>
    <cellStyle name="Moneda 90 2 2 2 4" xfId="10601" xr:uid="{33870AC3-4A9F-49FA-981E-02B7BA8FE3BF}"/>
    <cellStyle name="Moneda 90 2 2 3" xfId="3727" xr:uid="{D816F157-2E47-4E1F-B85D-27037242CC72}"/>
    <cellStyle name="Moneda 90 2 2 4" xfId="6154" xr:uid="{BD22BDAD-4115-49DF-ABEB-7DDE9D9DE66E}"/>
    <cellStyle name="Moneda 90 2 2 5" xfId="9433" xr:uid="{59C21857-A7AA-4241-A124-203A28703B1D}"/>
    <cellStyle name="Moneda 90 2 3" xfId="1977" xr:uid="{DF0A52C9-1ACF-41F2-8651-A9553010F8A7}"/>
    <cellStyle name="Moneda 90 2 3 2" xfId="4313" xr:uid="{F8A3E244-696D-4511-8009-1F444328D628}"/>
    <cellStyle name="Moneda 90 2 3 3" xfId="6740" xr:uid="{068A341C-0D5B-433B-82E3-AA20A7A3CD9C}"/>
    <cellStyle name="Moneda 90 2 3 4" xfId="10019" xr:uid="{4A9F806D-8AF7-4181-B54B-1C9E29AEEEDA}"/>
    <cellStyle name="Moneda 90 2 4" xfId="3145" xr:uid="{C26C3741-F7B6-4B1D-90D6-14FDDB93ADD7}"/>
    <cellStyle name="Moneda 90 2 5" xfId="5572" xr:uid="{4C023426-557F-48D7-A486-D9DAC50C911A}"/>
    <cellStyle name="Moneda 90 2 6" xfId="8851" xr:uid="{4516E12F-2A4A-44CF-B97C-E2098771EFCB}"/>
    <cellStyle name="Moneda 90 2 7" xfId="11660" xr:uid="{0006FF58-1208-4B6E-AB14-8A365A8BD178}"/>
    <cellStyle name="Moneda 90 3" xfId="1104" xr:uid="{B832AE15-3B96-412D-955B-97987FEB39D9}"/>
    <cellStyle name="Moneda 90 3 2" xfId="2272" xr:uid="{651549AE-504B-41D3-A0E4-60EF1CBBE5E4}"/>
    <cellStyle name="Moneda 90 3 2 2" xfId="4608" xr:uid="{5802C639-E873-434F-8DCB-4E9ACF5C455F}"/>
    <cellStyle name="Moneda 90 3 2 3" xfId="7035" xr:uid="{E8480D3A-66B3-4E9F-BF93-572EABC14D23}"/>
    <cellStyle name="Moneda 90 3 2 4" xfId="10314" xr:uid="{D1BA6544-99DF-4FA3-93C8-CC6F953847FA}"/>
    <cellStyle name="Moneda 90 3 3" xfId="3440" xr:uid="{0A5E6698-A04E-4367-8365-E95061D006B0}"/>
    <cellStyle name="Moneda 90 3 4" xfId="5867" xr:uid="{C9D835AD-D8B7-4EB0-92C4-42A738823DA0}"/>
    <cellStyle name="Moneda 90 3 5" xfId="9146" xr:uid="{C36F29D2-4187-415D-94FA-6D02D2D5AEDC}"/>
    <cellStyle name="Moneda 90 3 6" xfId="12046" xr:uid="{1C846771-FB22-4DA7-872C-9A4C25CA6F40}"/>
    <cellStyle name="Moneda 90 4" xfId="1683" xr:uid="{C980D814-A8B2-4D22-A622-C187F87FE5AE}"/>
    <cellStyle name="Moneda 90 4 2" xfId="4019" xr:uid="{57F6A5B8-BCCB-462F-A7BB-1000F10882E8}"/>
    <cellStyle name="Moneda 90 4 3" xfId="6446" xr:uid="{34B5D521-F2E1-4EAE-931C-488A52A895D1}"/>
    <cellStyle name="Moneda 90 4 4" xfId="9725" xr:uid="{18A7D438-330A-41BB-9DE6-6072897875BB}"/>
    <cellStyle name="Moneda 90 4 5" xfId="12433" xr:uid="{78820B6A-57EA-4E4D-AC32-4A8356FA9A7C}"/>
    <cellStyle name="Moneda 90 5" xfId="2851" xr:uid="{1EE266CE-0FD0-477B-A297-8D12AA9B3360}"/>
    <cellStyle name="Moneda 90 5 2" xfId="11291" xr:uid="{4585ED73-A59A-49A5-B83B-1B78D7BA1A76}"/>
    <cellStyle name="Moneda 90 6" xfId="5262" xr:uid="{D238DDD8-A169-41C2-AEBC-5FB6F34BED1C}"/>
    <cellStyle name="Moneda 90 7" xfId="8557" xr:uid="{E911D583-51A4-40A6-AE6C-7C75DDEBE20D}"/>
    <cellStyle name="Moneda 90 8" xfId="10943" xr:uid="{49650654-A2E2-48CB-B80E-5AF827513D71}"/>
    <cellStyle name="Moneda 91" xfId="424" xr:uid="{15C8D218-0852-48F5-81EC-C6D8F3E7D09B}"/>
    <cellStyle name="Moneda 91 2" xfId="798" xr:uid="{7166124F-5820-4A3E-8E9C-8C8D03C07D28}"/>
    <cellStyle name="Moneda 91 2 2" xfId="1380" xr:uid="{8B955049-0DDB-416C-996E-CDCFA09C43FA}"/>
    <cellStyle name="Moneda 91 2 2 2" xfId="2548" xr:uid="{BC663DE0-EE83-472A-B8FF-07D64DFEBD9D}"/>
    <cellStyle name="Moneda 91 2 2 2 2" xfId="4884" xr:uid="{E0B226A4-3A70-4128-B4E2-28CF9FEBDB71}"/>
    <cellStyle name="Moneda 91 2 2 2 3" xfId="7311" xr:uid="{E6CD0549-BC40-479E-BD9E-E5C7026B4CC3}"/>
    <cellStyle name="Moneda 91 2 2 2 4" xfId="10590" xr:uid="{C291B9D1-5B1B-4D15-B87D-181274F07E13}"/>
    <cellStyle name="Moneda 91 2 2 3" xfId="3716" xr:uid="{174C130D-04F2-45C2-9FA9-1BD7DCF712AF}"/>
    <cellStyle name="Moneda 91 2 2 4" xfId="6143" xr:uid="{A7867F44-4FEE-40F1-9317-3D7F1066A7EE}"/>
    <cellStyle name="Moneda 91 2 2 5" xfId="9422" xr:uid="{48BCBCDC-6F85-42CE-AF4C-40621659027A}"/>
    <cellStyle name="Moneda 91 2 3" xfId="1966" xr:uid="{122BE769-0154-433B-8B99-FF8348DDCA15}"/>
    <cellStyle name="Moneda 91 2 3 2" xfId="4302" xr:uid="{2BD1988B-F21C-4CB7-A5B7-597877D850E2}"/>
    <cellStyle name="Moneda 91 2 3 3" xfId="6729" xr:uid="{EF740905-9296-4E3A-AEAE-FE51537CFA29}"/>
    <cellStyle name="Moneda 91 2 3 4" xfId="10008" xr:uid="{95FE87EC-984F-4231-96BF-F72EFF4F87F0}"/>
    <cellStyle name="Moneda 91 2 4" xfId="3134" xr:uid="{F7E43821-6299-49B5-BEE1-A857642DBC45}"/>
    <cellStyle name="Moneda 91 2 5" xfId="5561" xr:uid="{2776CC02-AFF6-45E7-B737-722DDA2BF7DB}"/>
    <cellStyle name="Moneda 91 2 6" xfId="8840" xr:uid="{35A3C4AB-ED20-400A-90F0-97DD1420F57E}"/>
    <cellStyle name="Moneda 91 2 7" xfId="11649" xr:uid="{4D48F70E-338B-4941-83B3-80ECE4CFA64C}"/>
    <cellStyle name="Moneda 91 3" xfId="1093" xr:uid="{CC19657A-E7D8-490D-9F20-5FCACBF0B572}"/>
    <cellStyle name="Moneda 91 3 2" xfId="2261" xr:uid="{4DF4DA89-AFA9-44D1-8BBB-5F7F1A2138E5}"/>
    <cellStyle name="Moneda 91 3 2 2" xfId="4597" xr:uid="{EF17E8BE-09D7-4093-A2A4-FF74EBCF15AF}"/>
    <cellStyle name="Moneda 91 3 2 3" xfId="7024" xr:uid="{48BFD9A1-BF2D-4387-A3F6-6AA889FC7A28}"/>
    <cellStyle name="Moneda 91 3 2 4" xfId="10303" xr:uid="{BA30FF1A-6C79-459F-9414-3ABBFB9CDACD}"/>
    <cellStyle name="Moneda 91 3 3" xfId="3429" xr:uid="{748C6727-1F50-4EC8-9A99-E357ADEC8424}"/>
    <cellStyle name="Moneda 91 3 4" xfId="5856" xr:uid="{E0FF4D4C-CD4E-4EF0-8D05-0F66C21C3F8D}"/>
    <cellStyle name="Moneda 91 3 5" xfId="9135" xr:uid="{E3B6FE1A-126D-4A1C-A6C0-6BDBE07EF81A}"/>
    <cellStyle name="Moneda 91 3 6" xfId="12035" xr:uid="{378D61F9-34CE-4E1B-A71E-73A60CD51E65}"/>
    <cellStyle name="Moneda 91 4" xfId="1672" xr:uid="{C9D570D4-523A-45DF-BC2B-1FEEA5EBB66F}"/>
    <cellStyle name="Moneda 91 4 2" xfId="4008" xr:uid="{09F6F962-0130-4EA5-9FB1-573996B64751}"/>
    <cellStyle name="Moneda 91 4 3" xfId="6435" xr:uid="{E583BF68-95F7-4218-BFA5-87C3C5E63190}"/>
    <cellStyle name="Moneda 91 4 4" xfId="9714" xr:uid="{272E4280-439C-486E-B126-CB7A8880D2C0}"/>
    <cellStyle name="Moneda 91 4 5" xfId="12422" xr:uid="{C1A0E5E9-1E62-46CF-93A1-485762310B9E}"/>
    <cellStyle name="Moneda 91 5" xfId="2840" xr:uid="{8B3DCCE7-6194-4284-B9FF-9C58A931201F}"/>
    <cellStyle name="Moneda 91 5 2" xfId="11280" xr:uid="{5E3C91AA-B960-4C91-AAA9-2BB8D178ABFD}"/>
    <cellStyle name="Moneda 91 6" xfId="5251" xr:uid="{DAC430C7-67B7-408C-A6CB-A9D35B4613B0}"/>
    <cellStyle name="Moneda 91 7" xfId="8546" xr:uid="{3AC77E5E-5E99-4BC8-87C5-BCA16FB083CB}"/>
    <cellStyle name="Moneda 91 8" xfId="10932" xr:uid="{FD995B51-90F1-492E-82D7-55F267758EB2}"/>
    <cellStyle name="Moneda 92" xfId="461" xr:uid="{75CBAB8B-0A52-4795-B79E-A534E323017E}"/>
    <cellStyle name="Moneda 92 2" xfId="835" xr:uid="{31283257-F1D9-41B6-99E9-C3B1D45C332A}"/>
    <cellStyle name="Moneda 92 2 2" xfId="1417" xr:uid="{85F230DD-239D-4A72-98FB-F300BB694A7B}"/>
    <cellStyle name="Moneda 92 2 2 2" xfId="2585" xr:uid="{3C2B1447-0B24-4275-89AE-DA62202AF5AB}"/>
    <cellStyle name="Moneda 92 2 2 2 2" xfId="4921" xr:uid="{F921C4A8-69CD-47CD-84F9-2A45FAB26886}"/>
    <cellStyle name="Moneda 92 2 2 2 3" xfId="7348" xr:uid="{DC57CF7E-12B9-450A-8E28-0E39743DFAE3}"/>
    <cellStyle name="Moneda 92 2 2 2 4" xfId="10627" xr:uid="{23D2BD3E-DAAA-4B8A-B5A8-7A3EA1DB7C84}"/>
    <cellStyle name="Moneda 92 2 2 3" xfId="3753" xr:uid="{1A3D606E-3CBA-42C4-B91B-67EDB1973A67}"/>
    <cellStyle name="Moneda 92 2 2 4" xfId="6180" xr:uid="{E108D0F4-2699-4084-AD3B-77E368F9C5FF}"/>
    <cellStyle name="Moneda 92 2 2 5" xfId="9459" xr:uid="{18B8CEA6-4365-443C-ADDA-9B3E14209068}"/>
    <cellStyle name="Moneda 92 2 3" xfId="2003" xr:uid="{AA86F390-81B2-4044-8C06-FB89D3E068D7}"/>
    <cellStyle name="Moneda 92 2 3 2" xfId="4339" xr:uid="{EC8BFA15-A136-42EC-96DD-E041C4113D76}"/>
    <cellStyle name="Moneda 92 2 3 3" xfId="6766" xr:uid="{399E8171-D56A-455A-9D18-28DC25B0CE08}"/>
    <cellStyle name="Moneda 92 2 3 4" xfId="10045" xr:uid="{57F64B5B-AFCF-43C8-A3F5-13280179205B}"/>
    <cellStyle name="Moneda 92 2 4" xfId="3171" xr:uid="{FD77530F-BA8D-4377-9E36-39E19DCB7745}"/>
    <cellStyle name="Moneda 92 2 5" xfId="5598" xr:uid="{64F5199B-C3A3-413E-B82A-1BE810C0AC29}"/>
    <cellStyle name="Moneda 92 2 6" xfId="8877" xr:uid="{9373240C-D7B7-4555-9120-C43783EA49F5}"/>
    <cellStyle name="Moneda 92 2 7" xfId="11686" xr:uid="{71307AA9-6F50-4766-81A4-2E4CC70364F6}"/>
    <cellStyle name="Moneda 92 3" xfId="1130" xr:uid="{0DE62C7A-D89C-482D-8F55-82C14BE11339}"/>
    <cellStyle name="Moneda 92 3 2" xfId="2298" xr:uid="{1001296A-AD7F-441F-98DF-019564F5F874}"/>
    <cellStyle name="Moneda 92 3 2 2" xfId="4634" xr:uid="{17826D71-2432-41B4-9C04-5440AF2FEEB3}"/>
    <cellStyle name="Moneda 92 3 2 3" xfId="7061" xr:uid="{70E1F518-885A-485E-9F5C-D65EDD408865}"/>
    <cellStyle name="Moneda 92 3 2 4" xfId="10340" xr:uid="{44A9E6D4-389F-4DB1-B4A3-A2C56F2C6BAA}"/>
    <cellStyle name="Moneda 92 3 3" xfId="3466" xr:uid="{B4BF171F-CD19-4DB2-AC56-0D4ECC7D88D5}"/>
    <cellStyle name="Moneda 92 3 4" xfId="5893" xr:uid="{E61E1083-636C-4B57-B01A-75FE3342EA84}"/>
    <cellStyle name="Moneda 92 3 5" xfId="9172" xr:uid="{A8080FC5-1E41-408C-B73B-1F79BBAED7BB}"/>
    <cellStyle name="Moneda 92 3 6" xfId="12072" xr:uid="{D6236329-6FA9-4982-975A-1470406CC34C}"/>
    <cellStyle name="Moneda 92 4" xfId="1709" xr:uid="{E197361E-1CEF-46DB-85DB-E0D2D997B798}"/>
    <cellStyle name="Moneda 92 4 2" xfId="4045" xr:uid="{274CAD30-89A8-482F-BC05-C3314D202A3C}"/>
    <cellStyle name="Moneda 92 4 3" xfId="6472" xr:uid="{90A39EEF-6771-460A-BD35-41264B51D79B}"/>
    <cellStyle name="Moneda 92 4 4" xfId="9751" xr:uid="{D1BDEA2C-6853-49B5-AEAF-60E6C4EE9D95}"/>
    <cellStyle name="Moneda 92 4 5" xfId="12459" xr:uid="{C7041185-523A-4369-9633-98D78E39550C}"/>
    <cellStyle name="Moneda 92 5" xfId="2877" xr:uid="{86654EE8-12E8-4E85-863B-095FA9EEA3F3}"/>
    <cellStyle name="Moneda 92 5 2" xfId="11317" xr:uid="{7A51A72B-F5A4-4795-8133-4403D68C9C12}"/>
    <cellStyle name="Moneda 92 6" xfId="5288" xr:uid="{8C0F27F5-2BA1-44C5-A63A-5A69BEA758C2}"/>
    <cellStyle name="Moneda 92 7" xfId="8583" xr:uid="{3A705901-8CF6-402B-927F-E043427CB8B3}"/>
    <cellStyle name="Moneda 92 8" xfId="10969" xr:uid="{2D5A3F03-FA72-4DDF-A515-30B849659C25}"/>
    <cellStyle name="Moneda 93" xfId="463" xr:uid="{8414139D-C5D4-44B9-A161-5004B6D5769D}"/>
    <cellStyle name="Moneda 93 2" xfId="837" xr:uid="{F722FEBF-DCAF-49E1-A340-2DD6DC867B2F}"/>
    <cellStyle name="Moneda 93 2 2" xfId="1419" xr:uid="{263BC308-E747-4B39-952A-3EDB9AEAD133}"/>
    <cellStyle name="Moneda 93 2 2 2" xfId="2587" xr:uid="{1393533A-3834-4A02-8670-A82C54A9491E}"/>
    <cellStyle name="Moneda 93 2 2 2 2" xfId="4923" xr:uid="{C290AD82-48F1-48F7-AC20-6C55D3DAD20C}"/>
    <cellStyle name="Moneda 93 2 2 2 3" xfId="7350" xr:uid="{EAA7D907-7D8C-49E4-A221-1F8CE7E4E283}"/>
    <cellStyle name="Moneda 93 2 2 2 4" xfId="10629" xr:uid="{92B97901-5A27-4C89-BFF8-9F622CD7A185}"/>
    <cellStyle name="Moneda 93 2 2 3" xfId="3755" xr:uid="{E77E5680-C9DA-4B3A-BC16-BF050FC6CF4F}"/>
    <cellStyle name="Moneda 93 2 2 4" xfId="6182" xr:uid="{B1DFBC25-5B5D-45B0-91D5-E558A89415B9}"/>
    <cellStyle name="Moneda 93 2 2 5" xfId="9461" xr:uid="{E1CF4766-A3C1-4D09-93AF-8E767E41E3B0}"/>
    <cellStyle name="Moneda 93 2 3" xfId="2005" xr:uid="{0343369F-59E6-4942-A730-724CB51A1CE7}"/>
    <cellStyle name="Moneda 93 2 3 2" xfId="4341" xr:uid="{1B855179-EB06-4DBE-A826-DED071E5B64A}"/>
    <cellStyle name="Moneda 93 2 3 3" xfId="6768" xr:uid="{44176BA8-B3F9-4C0C-B302-A3AECD1FF664}"/>
    <cellStyle name="Moneda 93 2 3 4" xfId="10047" xr:uid="{5A11001B-E069-45FF-9B55-08B5A10AF363}"/>
    <cellStyle name="Moneda 93 2 4" xfId="3173" xr:uid="{721D92CD-32AA-4B68-BAC4-35FF33A25B1E}"/>
    <cellStyle name="Moneda 93 2 5" xfId="5600" xr:uid="{9867A92D-6CB9-486B-82E6-030148A9620C}"/>
    <cellStyle name="Moneda 93 2 6" xfId="8879" xr:uid="{0835F2B3-9367-46CF-B41F-791D349E26C7}"/>
    <cellStyle name="Moneda 93 2 7" xfId="11688" xr:uid="{AD387C9F-E9CE-4DD6-A4E4-6541E81FB7BC}"/>
    <cellStyle name="Moneda 93 3" xfId="1132" xr:uid="{5C11DE47-173C-4585-8B56-B491A4AC0B02}"/>
    <cellStyle name="Moneda 93 3 2" xfId="2300" xr:uid="{9DD7CFDD-4286-428E-A830-5D1BB2CDAC6C}"/>
    <cellStyle name="Moneda 93 3 2 2" xfId="4636" xr:uid="{422EFCEF-B445-40D2-8EF2-2888591AD367}"/>
    <cellStyle name="Moneda 93 3 2 3" xfId="7063" xr:uid="{BDDD446D-E5C2-4250-97E0-34B9617A9849}"/>
    <cellStyle name="Moneda 93 3 2 4" xfId="10342" xr:uid="{E0DC2155-257B-43A0-8E49-5AB85C031813}"/>
    <cellStyle name="Moneda 93 3 3" xfId="3468" xr:uid="{0B6002D3-5F7E-4133-8CBC-8512C82232AC}"/>
    <cellStyle name="Moneda 93 3 4" xfId="5895" xr:uid="{1B3A936C-C9B1-4C22-A949-CD41F72B3204}"/>
    <cellStyle name="Moneda 93 3 5" xfId="9174" xr:uid="{73B62CC2-ACE2-49BF-BBD1-D1CD1700C684}"/>
    <cellStyle name="Moneda 93 3 6" xfId="12074" xr:uid="{6697619E-362A-4244-AFC5-47C1397D2E9B}"/>
    <cellStyle name="Moneda 93 4" xfId="1711" xr:uid="{E73BB65E-CF42-4C10-8EC2-3FF8B6043562}"/>
    <cellStyle name="Moneda 93 4 2" xfId="4047" xr:uid="{46210459-0DB3-4B91-94B8-773FC0E4C6AB}"/>
    <cellStyle name="Moneda 93 4 3" xfId="6474" xr:uid="{39D525C4-7002-41E4-AE50-5949EF06CC91}"/>
    <cellStyle name="Moneda 93 4 4" xfId="9753" xr:uid="{22761787-FF61-4341-9954-01FB8D0458D8}"/>
    <cellStyle name="Moneda 93 4 5" xfId="12461" xr:uid="{38BE0FEB-5F8F-4823-9700-68A5FFFCE932}"/>
    <cellStyle name="Moneda 93 5" xfId="2879" xr:uid="{D73C4B91-F73F-4FA9-A597-FDD1F796D085}"/>
    <cellStyle name="Moneda 93 5 2" xfId="11319" xr:uid="{CCDFAFEF-01D0-4F08-87EF-F4D26EA93052}"/>
    <cellStyle name="Moneda 93 6" xfId="5290" xr:uid="{9A838971-FECA-4AE1-BBA8-D7E4F3141651}"/>
    <cellStyle name="Moneda 93 7" xfId="8585" xr:uid="{59F65C69-9B3C-4804-9009-63E1FC892D13}"/>
    <cellStyle name="Moneda 93 8" xfId="10971" xr:uid="{1A723E3B-2C2F-4453-B245-AFB585E4346F}"/>
    <cellStyle name="Moneda 94" xfId="465" xr:uid="{66D54AA4-EEB5-4F04-8533-8C2653AED54E}"/>
    <cellStyle name="Moneda 94 2" xfId="839" xr:uid="{A6E7FC40-9F6C-47EA-AE85-C59908A68C5F}"/>
    <cellStyle name="Moneda 94 2 2" xfId="1421" xr:uid="{42290FDC-BE6E-4EA3-B40B-97A62E3C725F}"/>
    <cellStyle name="Moneda 94 2 2 2" xfId="2589" xr:uid="{B0CD1FF5-E316-42B7-BB52-30B64D4AAF47}"/>
    <cellStyle name="Moneda 94 2 2 2 2" xfId="4925" xr:uid="{0263BDEA-94D3-42A7-8589-EE74699671A7}"/>
    <cellStyle name="Moneda 94 2 2 2 3" xfId="7352" xr:uid="{E0DEB0CB-F65C-49FD-BEEA-3B6D39E2CC7D}"/>
    <cellStyle name="Moneda 94 2 2 2 4" xfId="10631" xr:uid="{FE327B35-68C5-4AC9-9FFB-0E0F5096A4E8}"/>
    <cellStyle name="Moneda 94 2 2 3" xfId="3757" xr:uid="{52258BB5-4C00-42C6-A437-5B27BC255579}"/>
    <cellStyle name="Moneda 94 2 2 4" xfId="6184" xr:uid="{4F0CE466-C874-4937-A56E-077341C0003C}"/>
    <cellStyle name="Moneda 94 2 2 5" xfId="9463" xr:uid="{EA7E4D7C-3BF6-4B5A-92CD-AFB0C5D1ED55}"/>
    <cellStyle name="Moneda 94 2 3" xfId="2007" xr:uid="{0B235854-0F1D-42F7-926F-2EB2EB8D5626}"/>
    <cellStyle name="Moneda 94 2 3 2" xfId="4343" xr:uid="{A36C8BCC-6982-47EC-93E2-29AAA1BBDAF7}"/>
    <cellStyle name="Moneda 94 2 3 3" xfId="6770" xr:uid="{CFFA6CE6-3EDF-4744-9290-FD4408F9C3DD}"/>
    <cellStyle name="Moneda 94 2 3 4" xfId="10049" xr:uid="{D7E8256F-018B-4CD9-8951-BD02208882A0}"/>
    <cellStyle name="Moneda 94 2 4" xfId="3175" xr:uid="{7C0942C0-400E-44B2-BE15-D89FE9D0B7A8}"/>
    <cellStyle name="Moneda 94 2 5" xfId="5602" xr:uid="{6631E004-06D7-4DB3-9441-2F6578EDFDE5}"/>
    <cellStyle name="Moneda 94 2 6" xfId="8881" xr:uid="{1F0C734C-8AA4-4430-8465-1A1AECBED7DB}"/>
    <cellStyle name="Moneda 94 2 7" xfId="11690" xr:uid="{D4151677-02CC-4E9A-95C5-525B80EF8390}"/>
    <cellStyle name="Moneda 94 3" xfId="1134" xr:uid="{533FFD1B-0214-471E-B7A1-F56F5B310A51}"/>
    <cellStyle name="Moneda 94 3 2" xfId="2302" xr:uid="{383376CA-1E92-4DF2-89A4-4EA9D57F13DA}"/>
    <cellStyle name="Moneda 94 3 2 2" xfId="4638" xr:uid="{EC82DA4C-DC37-421B-832F-DDAE188AFCC4}"/>
    <cellStyle name="Moneda 94 3 2 3" xfId="7065" xr:uid="{AB3FA837-C21F-4F20-930F-252C6B14E428}"/>
    <cellStyle name="Moneda 94 3 2 4" xfId="10344" xr:uid="{94A8ED96-D551-49C8-BEB7-6FB7D34FAE74}"/>
    <cellStyle name="Moneda 94 3 3" xfId="3470" xr:uid="{BCEE8A78-FBC7-469A-BD3D-DF47F29DFF0D}"/>
    <cellStyle name="Moneda 94 3 4" xfId="5897" xr:uid="{6C4E6948-B0A1-418D-B3E6-0498CCC5F5CD}"/>
    <cellStyle name="Moneda 94 3 5" xfId="9176" xr:uid="{7D673538-F054-4710-A48E-B34DE3620CC7}"/>
    <cellStyle name="Moneda 94 3 6" xfId="12076" xr:uid="{F583E758-87F4-486C-A91C-A7E9B7F4D886}"/>
    <cellStyle name="Moneda 94 4" xfId="1713" xr:uid="{CE7C5E37-CD07-4789-BCBE-3D19400720F5}"/>
    <cellStyle name="Moneda 94 4 2" xfId="4049" xr:uid="{FE82FACF-AC2A-40CC-A6E1-9D0F9CFD01AE}"/>
    <cellStyle name="Moneda 94 4 3" xfId="6476" xr:uid="{6A00450E-8F7A-4AD6-9702-477700693F43}"/>
    <cellStyle name="Moneda 94 4 4" xfId="9755" xr:uid="{C9A11377-7E46-4E4D-8C80-6BD4A0592986}"/>
    <cellStyle name="Moneda 94 4 5" xfId="12463" xr:uid="{89FC7E88-1E13-49C9-AB51-33CB0B5DE47D}"/>
    <cellStyle name="Moneda 94 5" xfId="2881" xr:uid="{6DAB4E36-26B2-4F02-839A-B6C2D00A0DFC}"/>
    <cellStyle name="Moneda 94 5 2" xfId="11321" xr:uid="{850C5C37-BEEC-414B-8D25-1240898F45EF}"/>
    <cellStyle name="Moneda 94 6" xfId="5292" xr:uid="{DE24B86D-F13E-41B3-A657-11C2A629B2DA}"/>
    <cellStyle name="Moneda 94 7" xfId="8587" xr:uid="{97592C93-F5D2-4CEA-A779-4526BA8B6E63}"/>
    <cellStyle name="Moneda 94 8" xfId="10973" xr:uid="{8739DF78-BEBA-4408-B39E-BD4E82A84495}"/>
    <cellStyle name="Moneda 95" xfId="467" xr:uid="{3E08F10B-AC1D-4291-AD82-1EE780E674B0}"/>
    <cellStyle name="Moneda 95 2" xfId="841" xr:uid="{34873C47-B138-4392-8665-81221D999D63}"/>
    <cellStyle name="Moneda 95 2 2" xfId="1423" xr:uid="{49C247C8-8523-44C2-B121-453BF544A209}"/>
    <cellStyle name="Moneda 95 2 2 2" xfId="2591" xr:uid="{61A70463-8B44-4B49-BAE3-29A92EDB47A4}"/>
    <cellStyle name="Moneda 95 2 2 2 2" xfId="4927" xr:uid="{89B5971F-624A-4C25-BD45-13A22667238D}"/>
    <cellStyle name="Moneda 95 2 2 2 3" xfId="7354" xr:uid="{A3A22D4F-C886-40BE-97E1-E97CF3C6D43C}"/>
    <cellStyle name="Moneda 95 2 2 2 4" xfId="10633" xr:uid="{446B19D8-CF53-4DE6-90FE-998B6AC8FD0E}"/>
    <cellStyle name="Moneda 95 2 2 3" xfId="3759" xr:uid="{05A08090-32C7-43F2-B1FD-56989F387E80}"/>
    <cellStyle name="Moneda 95 2 2 4" xfId="6186" xr:uid="{B54A0BAA-014C-4C4F-8445-4545CDC74FA7}"/>
    <cellStyle name="Moneda 95 2 2 5" xfId="9465" xr:uid="{0F09FD31-9342-4FEE-AC8F-60615728A01D}"/>
    <cellStyle name="Moneda 95 2 3" xfId="2009" xr:uid="{13AC8E79-A7CD-4C0D-A65B-BDF7388E8D51}"/>
    <cellStyle name="Moneda 95 2 3 2" xfId="4345" xr:uid="{D82E2DDC-BC28-48E5-B565-C98FCBD3C986}"/>
    <cellStyle name="Moneda 95 2 3 3" xfId="6772" xr:uid="{F601CE20-5DDB-4DE0-A9A2-FDD085F01062}"/>
    <cellStyle name="Moneda 95 2 3 4" xfId="10051" xr:uid="{FCC60413-F1CA-4F85-86D0-5107E4BCBEC7}"/>
    <cellStyle name="Moneda 95 2 4" xfId="3177" xr:uid="{0C715066-2143-4E7B-9D02-1AA396793309}"/>
    <cellStyle name="Moneda 95 2 5" xfId="5604" xr:uid="{28A6C8C6-145B-4E3F-BD13-EA3D1D84A0EB}"/>
    <cellStyle name="Moneda 95 2 6" xfId="8883" xr:uid="{37701B13-728A-449B-8981-B06DD9EACBC4}"/>
    <cellStyle name="Moneda 95 2 7" xfId="11692" xr:uid="{FD0BC6B6-82C1-4E9C-B409-0DA2F9FE8E4F}"/>
    <cellStyle name="Moneda 95 3" xfId="1136" xr:uid="{F3021AC1-EB61-4AF4-B8A1-11BF13767FE0}"/>
    <cellStyle name="Moneda 95 3 2" xfId="2304" xr:uid="{B514EDC2-9F82-4BB1-B8D8-5E15459CE671}"/>
    <cellStyle name="Moneda 95 3 2 2" xfId="4640" xr:uid="{E9A94E06-F492-4A9F-8A08-2671BBC67FF0}"/>
    <cellStyle name="Moneda 95 3 2 3" xfId="7067" xr:uid="{84327DEB-0069-4364-B567-F56DFD07741E}"/>
    <cellStyle name="Moneda 95 3 2 4" xfId="10346" xr:uid="{40DE978F-7FEA-4664-9DBF-1815514C086A}"/>
    <cellStyle name="Moneda 95 3 3" xfId="3472" xr:uid="{5AA67A56-C028-4DFB-A0BE-6164DD80D80A}"/>
    <cellStyle name="Moneda 95 3 4" xfId="5899" xr:uid="{2BB34113-CC75-4CEF-9F36-E76E22DBC271}"/>
    <cellStyle name="Moneda 95 3 5" xfId="9178" xr:uid="{543F1902-0A8A-4227-8ADB-33371077F3FF}"/>
    <cellStyle name="Moneda 95 3 6" xfId="12078" xr:uid="{2153020A-77F3-4015-AE3E-F162EE60FE53}"/>
    <cellStyle name="Moneda 95 4" xfId="1715" xr:uid="{979B2E53-3E88-4BC1-8F7F-87B6917D764C}"/>
    <cellStyle name="Moneda 95 4 2" xfId="4051" xr:uid="{601FA72A-0DD3-4AFC-8FDE-361815203FC5}"/>
    <cellStyle name="Moneda 95 4 3" xfId="6478" xr:uid="{B56DA990-04AD-4185-87AE-99908EA30A9A}"/>
    <cellStyle name="Moneda 95 4 4" xfId="9757" xr:uid="{10FBF033-0DD6-496F-A081-8BC0658FB1E2}"/>
    <cellStyle name="Moneda 95 4 5" xfId="12465" xr:uid="{EB6849FB-C003-4821-8128-D5D87A43D98D}"/>
    <cellStyle name="Moneda 95 5" xfId="2883" xr:uid="{354C8034-203D-4D18-AEC4-A016872D147B}"/>
    <cellStyle name="Moneda 95 5 2" xfId="11323" xr:uid="{D7D35DDD-3AB6-4397-AE51-B1DA3E566E7C}"/>
    <cellStyle name="Moneda 95 6" xfId="5294" xr:uid="{FABC496C-8F5D-4A2F-9352-E4D3142644AC}"/>
    <cellStyle name="Moneda 95 7" xfId="8589" xr:uid="{CFB260FD-6D6F-4058-8840-3E93DD06CD56}"/>
    <cellStyle name="Moneda 95 8" xfId="10975" xr:uid="{940EA13C-89DA-4D6F-B863-5ED002720E7B}"/>
    <cellStyle name="Moneda 96" xfId="469" xr:uid="{789E8109-1D6D-45D9-AAD9-CC2661E0C1A1}"/>
    <cellStyle name="Moneda 96 2" xfId="843" xr:uid="{0FC2798A-7B28-43A9-8F6A-18CCC529C6CD}"/>
    <cellStyle name="Moneda 96 2 2" xfId="1425" xr:uid="{618A6B1C-6CFB-4A24-B564-48A13EA9CC35}"/>
    <cellStyle name="Moneda 96 2 2 2" xfId="2593" xr:uid="{00A73AB7-9B28-4070-BD2C-10ABBDC67669}"/>
    <cellStyle name="Moneda 96 2 2 2 2" xfId="4929" xr:uid="{6BFDA461-25C8-4CEB-B476-D61D5D65C9E8}"/>
    <cellStyle name="Moneda 96 2 2 2 3" xfId="7356" xr:uid="{E017F740-400B-45C1-891F-8E3E13F3705D}"/>
    <cellStyle name="Moneda 96 2 2 2 4" xfId="10635" xr:uid="{5B8F840C-95D8-4917-B82D-0722CC45905D}"/>
    <cellStyle name="Moneda 96 2 2 3" xfId="3761" xr:uid="{83BB8104-B12C-4194-9383-285515B42755}"/>
    <cellStyle name="Moneda 96 2 2 4" xfId="6188" xr:uid="{FAC8D3D8-56E7-48C0-B8F7-6B245A3E06DB}"/>
    <cellStyle name="Moneda 96 2 2 5" xfId="9467" xr:uid="{EE7E510F-D91A-4907-877B-2E68CAFA0015}"/>
    <cellStyle name="Moneda 96 2 3" xfId="2011" xr:uid="{3E9D137B-9B88-4F36-B9C1-D7EA8840D074}"/>
    <cellStyle name="Moneda 96 2 3 2" xfId="4347" xr:uid="{D876B6E5-1A42-4A1A-803C-F7E7D14F5327}"/>
    <cellStyle name="Moneda 96 2 3 3" xfId="6774" xr:uid="{E746B2E0-E7D9-4725-88B4-B731617A244D}"/>
    <cellStyle name="Moneda 96 2 3 4" xfId="10053" xr:uid="{EDAA29EF-5ED0-43A9-9B22-4FF005BB2CE4}"/>
    <cellStyle name="Moneda 96 2 4" xfId="3179" xr:uid="{AD424498-76D8-421C-939C-86F8C26DBBBA}"/>
    <cellStyle name="Moneda 96 2 5" xfId="5606" xr:uid="{9F166F41-7EB4-4AA3-A773-627E3EC4F345}"/>
    <cellStyle name="Moneda 96 2 6" xfId="8885" xr:uid="{C6D9DF37-B7D6-40B9-A907-849C70215223}"/>
    <cellStyle name="Moneda 96 2 7" xfId="11694" xr:uid="{1AC201F9-852E-419C-89F4-FEAFDBF891FA}"/>
    <cellStyle name="Moneda 96 3" xfId="1138" xr:uid="{35EBFB61-6007-4E49-9D23-6E003D9807D4}"/>
    <cellStyle name="Moneda 96 3 2" xfId="2306" xr:uid="{39955606-85AC-4C15-B69F-5C199B46AE42}"/>
    <cellStyle name="Moneda 96 3 2 2" xfId="4642" xr:uid="{2153C757-B305-4D00-A502-85C9AA7C6FED}"/>
    <cellStyle name="Moneda 96 3 2 3" xfId="7069" xr:uid="{65DF4819-9AE1-4B04-B1F1-80A55B36DB8C}"/>
    <cellStyle name="Moneda 96 3 2 4" xfId="10348" xr:uid="{862DF38E-C777-406C-8426-4FEB4E3A4189}"/>
    <cellStyle name="Moneda 96 3 3" xfId="3474" xr:uid="{D8423ED2-D9DD-4E19-971C-83672AC36588}"/>
    <cellStyle name="Moneda 96 3 4" xfId="5901" xr:uid="{5151BAE9-F694-45D7-B21B-D9F8AC317C5A}"/>
    <cellStyle name="Moneda 96 3 5" xfId="9180" xr:uid="{922D00D2-CC2B-47B7-A21D-5F804280EBDA}"/>
    <cellStyle name="Moneda 96 3 6" xfId="12080" xr:uid="{1F168CB1-BDBC-49FE-AFAB-E5D0FB1F1661}"/>
    <cellStyle name="Moneda 96 4" xfId="1717" xr:uid="{2122BF82-E867-46D7-95AD-F07F3F1D4DBD}"/>
    <cellStyle name="Moneda 96 4 2" xfId="4053" xr:uid="{D6F25F74-8C32-4C42-868B-77E8DE31ABFB}"/>
    <cellStyle name="Moneda 96 4 3" xfId="6480" xr:uid="{4C7642B3-7F29-4CB9-BCF0-44351CE51FE8}"/>
    <cellStyle name="Moneda 96 4 4" xfId="9759" xr:uid="{CE2B4577-28DE-4185-B2CF-0B9810039EE7}"/>
    <cellStyle name="Moneda 96 4 5" xfId="12467" xr:uid="{FEF5E178-D919-4D67-8A23-8DF372B1F774}"/>
    <cellStyle name="Moneda 96 5" xfId="2885" xr:uid="{58498A56-D1BE-492D-9AE6-CDC657DF65B4}"/>
    <cellStyle name="Moneda 96 5 2" xfId="11325" xr:uid="{8BF82811-C7E4-424F-9DCA-919DF142F5C2}"/>
    <cellStyle name="Moneda 96 6" xfId="5296" xr:uid="{3B6808F3-F1F4-4669-8DC1-890FB6AECD00}"/>
    <cellStyle name="Moneda 96 7" xfId="8591" xr:uid="{ED57E88D-4AE2-45A8-998B-483E4E612B41}"/>
    <cellStyle name="Moneda 96 8" xfId="10977" xr:uid="{BDCC075E-7B9E-4437-A507-7EBD991473F8}"/>
    <cellStyle name="Moneda 97" xfId="479" xr:uid="{E076A72D-9726-4755-B53A-3B278F0018B2}"/>
    <cellStyle name="Moneda 97 2" xfId="853" xr:uid="{B93C35D2-21B7-46AB-AD37-BB35E59150AD}"/>
    <cellStyle name="Moneda 97 2 2" xfId="1435" xr:uid="{BA3D05F9-F86E-49D6-82D1-CA58BA17095B}"/>
    <cellStyle name="Moneda 97 2 2 2" xfId="2603" xr:uid="{2A12736B-DE80-4CD0-8159-C1A5E13EE268}"/>
    <cellStyle name="Moneda 97 2 2 2 2" xfId="4939" xr:uid="{934EAD17-0BA5-4132-A55E-6EF16F61320E}"/>
    <cellStyle name="Moneda 97 2 2 2 3" xfId="7366" xr:uid="{6359D914-14A9-417B-ACF3-598646BB1D54}"/>
    <cellStyle name="Moneda 97 2 2 2 4" xfId="10645" xr:uid="{55A3B4D5-5206-4A91-B8A0-F66CDE7CC33D}"/>
    <cellStyle name="Moneda 97 2 2 3" xfId="3771" xr:uid="{3193E552-DC73-44FB-9C13-E311EC39A1D0}"/>
    <cellStyle name="Moneda 97 2 2 4" xfId="6198" xr:uid="{9DA7BC1D-02AB-4185-BB2D-6198A96E31EC}"/>
    <cellStyle name="Moneda 97 2 2 5" xfId="9477" xr:uid="{5609714B-F841-449F-895E-B9E12519A996}"/>
    <cellStyle name="Moneda 97 2 3" xfId="2021" xr:uid="{F343FE3C-D489-4F1A-BE87-EB88CE1A6AA1}"/>
    <cellStyle name="Moneda 97 2 3 2" xfId="4357" xr:uid="{ACDBDA5F-971D-48B3-99E0-326726403739}"/>
    <cellStyle name="Moneda 97 2 3 3" xfId="6784" xr:uid="{3D50D314-04DA-44B5-91E4-49C81DC6DA1B}"/>
    <cellStyle name="Moneda 97 2 3 4" xfId="10063" xr:uid="{60752BCB-2AEC-437D-A7A6-6ECA1F1384C0}"/>
    <cellStyle name="Moneda 97 2 4" xfId="3189" xr:uid="{DF7E5514-F895-46DF-BCE6-3A61930CE585}"/>
    <cellStyle name="Moneda 97 2 5" xfId="5616" xr:uid="{C753D8C5-C709-45F3-B902-639E268B89E7}"/>
    <cellStyle name="Moneda 97 2 6" xfId="8895" xr:uid="{66341523-98BA-442D-A591-CE387B8A16A4}"/>
    <cellStyle name="Moneda 97 2 7" xfId="11704" xr:uid="{BBD7E541-6893-418A-A951-11C6DD7C9459}"/>
    <cellStyle name="Moneda 97 3" xfId="1148" xr:uid="{75CF8756-D7A8-415C-B012-630CEE89719B}"/>
    <cellStyle name="Moneda 97 3 2" xfId="2316" xr:uid="{A5C559F4-F890-4095-B617-4AA797656C96}"/>
    <cellStyle name="Moneda 97 3 2 2" xfId="4652" xr:uid="{A87D7075-F554-4103-B543-FDD4BF5031DD}"/>
    <cellStyle name="Moneda 97 3 2 3" xfId="7079" xr:uid="{4082E3CC-2F5C-4460-9E26-CF2144518527}"/>
    <cellStyle name="Moneda 97 3 2 4" xfId="10358" xr:uid="{552A8446-FC01-45A1-B9D3-6D7958275D82}"/>
    <cellStyle name="Moneda 97 3 3" xfId="3484" xr:uid="{2E67BD7F-60FE-4623-A59E-6023A59244A9}"/>
    <cellStyle name="Moneda 97 3 4" xfId="5911" xr:uid="{6457628A-1047-4FB3-B4E5-F75BD821A57B}"/>
    <cellStyle name="Moneda 97 3 5" xfId="9190" xr:uid="{C858D5D3-C89D-4DD0-899C-602B419F8F71}"/>
    <cellStyle name="Moneda 97 3 6" xfId="12090" xr:uid="{1AEC9043-F2BD-4ABC-9D42-D93844A1A36B}"/>
    <cellStyle name="Moneda 97 4" xfId="1727" xr:uid="{BCF93E8D-87D8-41A7-B385-3DF0EFDCB8EA}"/>
    <cellStyle name="Moneda 97 4 2" xfId="4063" xr:uid="{1F6D894D-1A72-4B75-B443-C53FE0B8D68D}"/>
    <cellStyle name="Moneda 97 4 3" xfId="6490" xr:uid="{1B4B6D58-B805-4328-8F5E-CF3AA6E00BF3}"/>
    <cellStyle name="Moneda 97 4 4" xfId="9769" xr:uid="{94B3D0CC-C4CD-44A6-8D10-0FB8410BAFF0}"/>
    <cellStyle name="Moneda 97 4 5" xfId="12477" xr:uid="{42A5EA22-F09D-42F8-8726-2FFEAC0C2485}"/>
    <cellStyle name="Moneda 97 5" xfId="2895" xr:uid="{938B9FE3-A07C-4167-9E85-4F70819C76D8}"/>
    <cellStyle name="Moneda 97 5 2" xfId="11335" xr:uid="{6D8B610C-9128-4396-AB27-5B1000BF3ED7}"/>
    <cellStyle name="Moneda 97 6" xfId="5306" xr:uid="{EBE8D1A1-CCA0-45D8-A7EA-099C14B663E8}"/>
    <cellStyle name="Moneda 97 7" xfId="8601" xr:uid="{B421DD3B-B008-470D-9402-B45DCD02C9DE}"/>
    <cellStyle name="Moneda 97 8" xfId="10987" xr:uid="{CB24EB09-1520-4DEA-8556-3C0AB209247D}"/>
    <cellStyle name="Moneda 98" xfId="483" xr:uid="{BBEA9103-6F75-45EB-A358-51FD7EC21247}"/>
    <cellStyle name="Moneda 98 2" xfId="857" xr:uid="{D8194F05-382B-4E75-B543-52B3DD82115F}"/>
    <cellStyle name="Moneda 98 2 2" xfId="1439" xr:uid="{CE69B695-2AEF-45FC-AF39-FDDBC3A79FF5}"/>
    <cellStyle name="Moneda 98 2 2 2" xfId="2607" xr:uid="{8B42836F-E943-467D-9CF6-13EB7A7E9A4F}"/>
    <cellStyle name="Moneda 98 2 2 2 2" xfId="4943" xr:uid="{963BDC9D-8FAF-4394-8D15-8CE147A993C9}"/>
    <cellStyle name="Moneda 98 2 2 2 3" xfId="7370" xr:uid="{158DB1CD-A08A-4A11-999E-8E1C9E366959}"/>
    <cellStyle name="Moneda 98 2 2 2 4" xfId="10649" xr:uid="{05E67BAC-8A7B-4225-91C4-9863FC155061}"/>
    <cellStyle name="Moneda 98 2 2 3" xfId="3775" xr:uid="{BCA08036-AD22-4383-8CA0-AE5A7A8753E4}"/>
    <cellStyle name="Moneda 98 2 2 4" xfId="6202" xr:uid="{60BF8E98-7038-48ED-AF05-E4AD50215E42}"/>
    <cellStyle name="Moneda 98 2 2 5" xfId="9481" xr:uid="{03E2F278-60B9-4A86-8A5C-381A6F2761D3}"/>
    <cellStyle name="Moneda 98 2 3" xfId="2025" xr:uid="{74235300-B257-48EC-BEA5-7B6B60DAB9D4}"/>
    <cellStyle name="Moneda 98 2 3 2" xfId="4361" xr:uid="{B39456A5-BC75-4725-B15E-9F4C9759B776}"/>
    <cellStyle name="Moneda 98 2 3 3" xfId="6788" xr:uid="{E46159C2-D0FC-4BDD-9C58-F8E5D1B75D42}"/>
    <cellStyle name="Moneda 98 2 3 4" xfId="10067" xr:uid="{FA11E13C-A69E-4ADE-94E3-3C7C15B0806D}"/>
    <cellStyle name="Moneda 98 2 4" xfId="3193" xr:uid="{DF96B6C1-0DE9-41B5-815D-A1DB66F83FC3}"/>
    <cellStyle name="Moneda 98 2 5" xfId="5620" xr:uid="{59785ACE-28A0-480C-8F9D-DA7970806611}"/>
    <cellStyle name="Moneda 98 2 6" xfId="8899" xr:uid="{2C7D71C4-1B09-4B6D-AD26-899EB5D535F1}"/>
    <cellStyle name="Moneda 98 2 7" xfId="11708" xr:uid="{741A1A30-E4E8-4041-80E5-AD75F1EDC8C3}"/>
    <cellStyle name="Moneda 98 3" xfId="1152" xr:uid="{47736F70-14CA-43A5-A510-B660FCD145A8}"/>
    <cellStyle name="Moneda 98 3 2" xfId="2320" xr:uid="{4F67E6CF-E559-4084-ADD1-8688B1FEE2F2}"/>
    <cellStyle name="Moneda 98 3 2 2" xfId="4656" xr:uid="{7D5C4F5D-54B6-4D9F-95B1-A4F6231D7624}"/>
    <cellStyle name="Moneda 98 3 2 3" xfId="7083" xr:uid="{240B349A-1331-4017-B4E4-ED69CE2D81FB}"/>
    <cellStyle name="Moneda 98 3 2 4" xfId="10362" xr:uid="{9878E893-748C-4E0C-A40A-83420C0E5EBF}"/>
    <cellStyle name="Moneda 98 3 3" xfId="3488" xr:uid="{28830DEF-8A75-4F86-8922-67086A34998A}"/>
    <cellStyle name="Moneda 98 3 4" xfId="5915" xr:uid="{5DA36B23-9AD5-4C03-8F5E-38562A6F3668}"/>
    <cellStyle name="Moneda 98 3 5" xfId="9194" xr:uid="{4541BA40-AAFF-4A95-8163-BCF7C22E0B64}"/>
    <cellStyle name="Moneda 98 3 6" xfId="12094" xr:uid="{98A357D0-CBA1-46BB-902E-7BF3DFA8FB87}"/>
    <cellStyle name="Moneda 98 4" xfId="1731" xr:uid="{6C1A02F0-AE8B-4135-A213-A2FAFF4A6C1B}"/>
    <cellStyle name="Moneda 98 4 2" xfId="4067" xr:uid="{2BA38787-ABA7-450B-8034-793C497D43EB}"/>
    <cellStyle name="Moneda 98 4 3" xfId="6494" xr:uid="{627C38C5-CAA8-4FB8-AE35-40258AC236BE}"/>
    <cellStyle name="Moneda 98 4 4" xfId="9773" xr:uid="{9A59A44C-E571-4E75-8129-83C4E956C34B}"/>
    <cellStyle name="Moneda 98 4 5" xfId="12481" xr:uid="{F86C76CD-DB1B-403B-B846-3517FFEAF8DF}"/>
    <cellStyle name="Moneda 98 5" xfId="2899" xr:uid="{709A9269-859A-4C90-8FD0-FFAE8DEA8C8C}"/>
    <cellStyle name="Moneda 98 5 2" xfId="11339" xr:uid="{B7B51562-2DFE-4ECF-B66F-1DC095516024}"/>
    <cellStyle name="Moneda 98 6" xfId="5310" xr:uid="{E07AA1B2-A904-435E-8D94-569E1144EBA8}"/>
    <cellStyle name="Moneda 98 7" xfId="8605" xr:uid="{F89F5847-622F-4916-BAC2-5C5CE2751E00}"/>
    <cellStyle name="Moneda 98 8" xfId="10991" xr:uid="{AF70D2AA-F03C-4AD3-BD93-73AC3CB73740}"/>
    <cellStyle name="Moneda 99" xfId="480" xr:uid="{08DE4620-3496-4169-AFF8-B4B58DCD2E04}"/>
    <cellStyle name="Moneda 99 2" xfId="854" xr:uid="{7128ACFB-DF1C-4BBB-9F42-1FF6B3F6D00D}"/>
    <cellStyle name="Moneda 99 2 2" xfId="1436" xr:uid="{F5DFB89A-04AD-4762-924E-9A8F0AE32740}"/>
    <cellStyle name="Moneda 99 2 2 2" xfId="2604" xr:uid="{391706CB-75B1-4083-BDA7-2535430FE23B}"/>
    <cellStyle name="Moneda 99 2 2 2 2" xfId="4940" xr:uid="{9A6ACC90-C0F1-4F70-8120-8EBA855E4817}"/>
    <cellStyle name="Moneda 99 2 2 2 3" xfId="7367" xr:uid="{BCE89D55-A4F8-4AEE-8BDD-3CD8765E3674}"/>
    <cellStyle name="Moneda 99 2 2 2 4" xfId="10646" xr:uid="{82EF4378-945D-4007-8DFC-5C83D601A8B5}"/>
    <cellStyle name="Moneda 99 2 2 3" xfId="3772" xr:uid="{B160FCFB-F261-455A-AA54-4966BB40F060}"/>
    <cellStyle name="Moneda 99 2 2 4" xfId="6199" xr:uid="{8161EF28-FD77-4A19-907F-BA6EAB434D43}"/>
    <cellStyle name="Moneda 99 2 2 5" xfId="9478" xr:uid="{208E0769-6A24-411E-9234-BE502A3C244A}"/>
    <cellStyle name="Moneda 99 2 3" xfId="2022" xr:uid="{3E4A46C5-4B21-45A8-904B-FB735D567A68}"/>
    <cellStyle name="Moneda 99 2 3 2" xfId="4358" xr:uid="{55C5DF87-11C6-4ACE-BDC5-10D20F49789F}"/>
    <cellStyle name="Moneda 99 2 3 3" xfId="6785" xr:uid="{D1A8D5EB-6743-4823-8FCB-6D3CA5790B89}"/>
    <cellStyle name="Moneda 99 2 3 4" xfId="10064" xr:uid="{1D26638F-E5CA-49B9-B276-91647F81CA2E}"/>
    <cellStyle name="Moneda 99 2 4" xfId="3190" xr:uid="{9554A56D-56F7-4042-92C1-E9E6AC7DA464}"/>
    <cellStyle name="Moneda 99 2 5" xfId="5617" xr:uid="{CFE7061E-D35F-4F60-8C78-EBC02052D617}"/>
    <cellStyle name="Moneda 99 2 6" xfId="8896" xr:uid="{F0EC23A3-7669-479D-B8B1-5A106AF1518D}"/>
    <cellStyle name="Moneda 99 2 7" xfId="11705" xr:uid="{BFE4B2E3-3390-4DF2-95EC-39A8049CBF61}"/>
    <cellStyle name="Moneda 99 3" xfId="1149" xr:uid="{898F4E27-8F6A-4C5A-A7A7-78F985EF6C5F}"/>
    <cellStyle name="Moneda 99 3 2" xfId="2317" xr:uid="{65427D01-9C29-43D5-B240-F856A373720C}"/>
    <cellStyle name="Moneda 99 3 2 2" xfId="4653" xr:uid="{D0C0AB41-1ACD-4E20-AA8C-0ABDF1E639F3}"/>
    <cellStyle name="Moneda 99 3 2 3" xfId="7080" xr:uid="{CE33674C-139A-4926-87B7-A607556127D6}"/>
    <cellStyle name="Moneda 99 3 2 4" xfId="10359" xr:uid="{640BEB3C-82BD-43AE-9555-8679FB590476}"/>
    <cellStyle name="Moneda 99 3 3" xfId="3485" xr:uid="{5F5BA888-B613-4795-878A-C436B6B1FC90}"/>
    <cellStyle name="Moneda 99 3 4" xfId="5912" xr:uid="{D86E4602-499F-4EBF-BDA9-71BBE73E8081}"/>
    <cellStyle name="Moneda 99 3 5" xfId="9191" xr:uid="{4D33BBCD-86BC-44F5-A5E3-E1968993376B}"/>
    <cellStyle name="Moneda 99 3 6" xfId="12091" xr:uid="{FD054266-AD69-44FA-B287-C07A43995CCA}"/>
    <cellStyle name="Moneda 99 4" xfId="1728" xr:uid="{3513372B-8F5C-437E-B46D-4DF0C364245C}"/>
    <cellStyle name="Moneda 99 4 2" xfId="4064" xr:uid="{3B58857B-9867-4850-A017-24785ACCE2CE}"/>
    <cellStyle name="Moneda 99 4 3" xfId="6491" xr:uid="{C40448F1-AD6F-4D50-814F-6601762BBE88}"/>
    <cellStyle name="Moneda 99 4 4" xfId="9770" xr:uid="{30BD33A4-0C67-42F9-AAA7-6AD6A7D83127}"/>
    <cellStyle name="Moneda 99 4 5" xfId="12478" xr:uid="{FB064B1A-AF53-499E-838B-29D1CB2811E7}"/>
    <cellStyle name="Moneda 99 5" xfId="2896" xr:uid="{8BBDC2B8-4F3C-482A-A930-E044971ADF96}"/>
    <cellStyle name="Moneda 99 5 2" xfId="11336" xr:uid="{25C20AB7-E30C-48D0-A519-8226D6443312}"/>
    <cellStyle name="Moneda 99 6" xfId="5307" xr:uid="{71AFAC3F-79C5-45BA-ABB9-9D27BD06AAF0}"/>
    <cellStyle name="Moneda 99 7" xfId="8602" xr:uid="{002E3336-86C0-4720-9F1F-1033D629AE49}"/>
    <cellStyle name="Moneda 99 8" xfId="10988" xr:uid="{C6610EBA-D438-4BBB-AEC4-B188C794DE67}"/>
    <cellStyle name="Monetario0" xfId="244" xr:uid="{A0CD3737-8061-4ED8-AFEB-FF31B7B548C8}"/>
    <cellStyle name="Neutral 2" xfId="100" xr:uid="{44387F8C-C23D-47A2-A737-744F7BF1D89B}"/>
    <cellStyle name="Neutral 3" xfId="245" xr:uid="{31EC02D5-539D-4990-B2B2-B542C255D972}"/>
    <cellStyle name="Neutral 4" xfId="99" xr:uid="{B72BD3EB-FDA7-4532-B9E4-665E28D17358}"/>
    <cellStyle name="No. punto" xfId="246" xr:uid="{70A5A124-F2CF-47A4-9A02-FF900BC3847B}"/>
    <cellStyle name="No. punto 2" xfId="247" xr:uid="{1A0BF8F6-7C2D-4DA6-8491-F8BCE605420E}"/>
    <cellStyle name="Normal" xfId="0" builtinId="0"/>
    <cellStyle name="Normal 10" xfId="275" xr:uid="{E837AFFE-75AE-4B5C-90BB-649237AC3D72}"/>
    <cellStyle name="Normal 10 10" xfId="286" xr:uid="{34478785-E8E8-46C4-9B42-020F3A49DDC5}"/>
    <cellStyle name="Normal 10 2" xfId="11504" xr:uid="{9009E417-C8EE-452F-9D88-A402C57ADCA8}"/>
    <cellStyle name="Normal 10 3" xfId="11890" xr:uid="{89300231-2ED0-4110-A9DB-1A9E2F8C3678}"/>
    <cellStyle name="Normal 10 33" xfId="295" xr:uid="{3CFBDDB7-2AE7-4500-8884-FC4EB6E5E130}"/>
    <cellStyle name="Normal 10 4" xfId="12277" xr:uid="{FF955F69-4963-4886-A354-7488CC82DFD3}"/>
    <cellStyle name="Normal 10 5" xfId="10787" xr:uid="{9354E3D0-4AD5-4EDE-BFC3-10E5856D8CD3}"/>
    <cellStyle name="Normal 11" xfId="485" xr:uid="{D0E67FA3-7009-4EBB-B20B-CAF5CD747117}"/>
    <cellStyle name="Normal 11 2" xfId="11710" xr:uid="{0C5ACB75-2D6F-4E7C-B22E-621B02B8003E}"/>
    <cellStyle name="Normal 11 3" xfId="12096" xr:uid="{24EB4714-BCE9-4A51-8EA7-E1F821819BB3}"/>
    <cellStyle name="Normal 11 4" xfId="12483" xr:uid="{002054C9-6495-42E0-BB1E-CBEBE5514DFB}"/>
    <cellStyle name="Normal 11 5" xfId="10993" xr:uid="{A18C99CA-7971-4695-B344-2AF7FF308DE1}"/>
    <cellStyle name="Normal 12" xfId="279" xr:uid="{48E3627F-99CC-4D6D-9A7C-CDD04DCEDE5C}"/>
    <cellStyle name="Normal 12 2 2 2" xfId="8407" xr:uid="{3E280B05-6F76-4141-AC88-9583BB342D03}"/>
    <cellStyle name="Normal 13" xfId="19" xr:uid="{C700AE6D-EAF3-45E3-B4A7-5CDD4912DD7B}"/>
    <cellStyle name="Normal 13 2" xfId="656" xr:uid="{37D56D93-16BA-4FD6-BA0C-62CA13383731}"/>
    <cellStyle name="Normal 13 2 2" xfId="12652" xr:uid="{6E78DA15-F6F7-4F2E-BE7F-8327C2852C2C}"/>
    <cellStyle name="Normal 13 2 3" xfId="10766" xr:uid="{C915D9B7-7CB9-48CF-83EF-24E9107F69A7}"/>
    <cellStyle name="Normal 13 2 4" xfId="12258" xr:uid="{5F4F5F62-45F1-483C-BF47-97A004DB8A71}"/>
    <cellStyle name="Normal 13 3" xfId="12646" xr:uid="{41EA02A0-4EB7-4360-BED6-291C75EA6172}"/>
    <cellStyle name="Normal 13 4" xfId="12653" xr:uid="{62CBCE04-BBB1-4662-80A7-4D213B7BD2DA}"/>
    <cellStyle name="Normal 13 5" xfId="12659" xr:uid="{91613EC1-4168-44BD-94AB-14CBBB2530C1}"/>
    <cellStyle name="Normal 13 6" xfId="11873" xr:uid="{081DE2EB-0AAD-43C3-B3DD-F1170E3FAA5E}"/>
    <cellStyle name="Normal 13 7" xfId="10762" xr:uid="{31484B4B-D2D7-463B-90C4-FE9181C5A759}"/>
    <cellStyle name="Normal 14" xfId="25" xr:uid="{CE162B6A-F8ED-4853-80F5-C3A838D9BC8A}"/>
    <cellStyle name="Normal 14 2" xfId="12257" xr:uid="{9E601899-6917-4C34-81B5-0D12C6F42E09}"/>
    <cellStyle name="Normal 14 3" xfId="12645" xr:uid="{C53031CC-23F5-4657-8A14-D2C57483EF86}"/>
    <cellStyle name="Normal 14 4" xfId="11872" xr:uid="{24927CA7-B7E1-4475-B940-9FCC7B3D0937}"/>
    <cellStyle name="Normal 147" xfId="29" xr:uid="{BDABC414-43AB-4CDA-9326-3F8CD7B53F4F}"/>
    <cellStyle name="Normal 15" xfId="12260" xr:uid="{E69E75A0-F5A7-45C7-AF90-C6C2EBD7EDBE}"/>
    <cellStyle name="Normal 15 2" xfId="12648" xr:uid="{48C5331B-4172-4AD1-B604-3EB1A5B37508}"/>
    <cellStyle name="Normal 16" xfId="10767" xr:uid="{2BBA4C6E-F371-4DF0-A775-2013581EB8D0}"/>
    <cellStyle name="Normal 17" xfId="12655" xr:uid="{677D41A4-8930-4B36-9945-E56D404A7487}"/>
    <cellStyle name="Normal 18" xfId="24" xr:uid="{15F758A6-6514-4A0B-8304-F65F70A91206}"/>
    <cellStyle name="Normal 19" xfId="12660" xr:uid="{0903611E-D93D-4E62-84C9-BD96BA9B923A}"/>
    <cellStyle name="Normal 2" xfId="6" xr:uid="{08B681D2-7712-4A62-9B27-22364A13B16D}"/>
    <cellStyle name="Normal 2 10" xfId="101" xr:uid="{C8BA002E-0A6C-44C1-9043-9536B231EA77}"/>
    <cellStyle name="Normal 2 10 2" xfId="102" xr:uid="{058C3BCE-C73A-4B20-9686-F758135A0041}"/>
    <cellStyle name="Normal 2 10 2 2" xfId="8" xr:uid="{F6911114-FCE7-4C25-89B2-612C6759CFD0}"/>
    <cellStyle name="Normal 2 10 3" xfId="7" xr:uid="{AB55797A-4B56-4AEC-91C3-A1ACA347A679}"/>
    <cellStyle name="Normal 2 11" xfId="103" xr:uid="{D66147B2-8B64-4762-9389-E83AF5C3897E}"/>
    <cellStyle name="Normal 2 11 2" xfId="11463" xr:uid="{F3DD2594-5938-455A-8B2E-8B73FE48A4B7}"/>
    <cellStyle name="Normal 2 12" xfId="104" xr:uid="{21870AE1-BB2A-417B-A337-BA491139E9B9}"/>
    <cellStyle name="Normal 2 12 2" xfId="11464" xr:uid="{168CD1FD-BA58-45F4-B698-99A6A9EF1180}"/>
    <cellStyle name="Normal 2 13" xfId="105" xr:uid="{BCA86BC7-BE73-4077-9AB9-7DFD331D463B}"/>
    <cellStyle name="Normal 2 13 2" xfId="11465" xr:uid="{8CFB3233-B1C5-4930-9707-AA4DC9B602F6}"/>
    <cellStyle name="Normal 2 13 3" xfId="11879" xr:uid="{4A7B5361-56A7-48D1-B0E0-BE7D1F3FBD06}"/>
    <cellStyle name="Normal 2 13 4" xfId="12269" xr:uid="{649B783B-1974-47A8-9DAC-8C7EEC54AC6C}"/>
    <cellStyle name="Normal 2 13 5" xfId="10775" xr:uid="{9B25C9F5-299B-4F41-B4E5-C4C3851378F4}"/>
    <cellStyle name="Normal 2 14" xfId="609" xr:uid="{1F82CF3A-7CF4-43C2-ABF7-553091189A22}"/>
    <cellStyle name="Normal 2 14 2" xfId="11830" xr:uid="{03E97A95-2D86-4C51-9DAA-45FB2E22C59D}"/>
    <cellStyle name="Normal 2 14 3" xfId="12216" xr:uid="{9836E617-6841-4E8E-AF46-D5B2937E0995}"/>
    <cellStyle name="Normal 2 14 4" xfId="12603" xr:uid="{1FE10284-F2D0-465E-A8DA-E03D8CFBC6AD}"/>
    <cellStyle name="Normal 2 14 5" xfId="11113" xr:uid="{E9FB5C77-5152-4B38-8B68-719A58C0627A}"/>
    <cellStyle name="Normal 2 15" xfId="23" xr:uid="{4C5D9DE1-EF51-4213-9F89-1A5CB47625DD}"/>
    <cellStyle name="Normal 2 16" xfId="10755" xr:uid="{2717E8CA-6827-4FCD-B6D7-A39CCB80B7B5}"/>
    <cellStyle name="Normal 2 2" xfId="15" xr:uid="{3BCCCE10-EB84-4EC0-8FFD-A187CFEF28E8}"/>
    <cellStyle name="Normal 2 2 2" xfId="248" xr:uid="{40F6EA75-5107-452A-99BC-748A5DE9A35D}"/>
    <cellStyle name="Normal 2 2 3" xfId="249" xr:uid="{51CE0F5C-D543-468A-8038-A8298B4844D6}"/>
    <cellStyle name="Normal 2 3" xfId="106" xr:uid="{2CD319B2-E207-47AE-A67F-0B607A4C0D50}"/>
    <cellStyle name="Normal 2 3 2" xfId="250" xr:uid="{013F7AAF-684E-48E2-B83F-26563F60BF50}"/>
    <cellStyle name="Normal 2 3 3" xfId="11466" xr:uid="{201EDBC9-E75E-4946-A623-141046E13B3C}"/>
    <cellStyle name="Normal 2 4" xfId="107" xr:uid="{F9085663-C462-4987-A0DF-0479502383DE}"/>
    <cellStyle name="Normal 2 4 2" xfId="11467" xr:uid="{612B1775-E576-4C79-B21A-ED50D74B002F}"/>
    <cellStyle name="Normal 2 5" xfId="108" xr:uid="{94B479AE-845F-4A88-A7DF-DD7C9510C524}"/>
    <cellStyle name="Normal 2 5 2" xfId="11468" xr:uid="{2CFEFE25-4DEE-4783-A6C6-AE05EFC3C21D}"/>
    <cellStyle name="Normal 2 6" xfId="109" xr:uid="{CEB90FEA-6D59-4A48-9F7F-E48A73F67BEF}"/>
    <cellStyle name="Normal 2 6 2" xfId="11469" xr:uid="{9A94A45C-D4C5-4870-B1C2-2035A523AA5E}"/>
    <cellStyle name="Normal 2 7" xfId="110" xr:uid="{050803E1-1F0B-48DC-9944-F48023F3FDBB}"/>
    <cellStyle name="Normal 2 7 2" xfId="11470" xr:uid="{17F1CBF0-C089-4CCE-981D-B80A571AB797}"/>
    <cellStyle name="Normal 2 8" xfId="111" xr:uid="{977FDF79-FE23-4318-9EBE-7CB35EA20251}"/>
    <cellStyle name="Normal 2 8 2" xfId="11471" xr:uid="{6B86D1C1-45F0-4C85-9EA6-39629206171C}"/>
    <cellStyle name="Normal 2 9" xfId="112" xr:uid="{DEB40259-3BDD-4538-A66F-C96EBA7FB7BD}"/>
    <cellStyle name="Normal 2 9 2" xfId="11472" xr:uid="{3544883D-EB05-4E9A-8C49-7F72584519E9}"/>
    <cellStyle name="Normal 2_APU NO PREVISTOS MTTO" xfId="113" xr:uid="{225F2658-F964-450B-90F5-C8D2059BA326}"/>
    <cellStyle name="Normal 22" xfId="284" xr:uid="{9362313A-F535-4AA5-8ADC-B418C62FBE7D}"/>
    <cellStyle name="Normal 22 2" xfId="494" xr:uid="{879A87DA-0D72-4353-B512-2CDEC6114F6B}"/>
    <cellStyle name="Normal 22 2 2" xfId="11719" xr:uid="{BD4A6091-C19F-499C-A937-7A158955D3EA}"/>
    <cellStyle name="Normal 22 2 3" xfId="12105" xr:uid="{A608DCC4-7057-4163-A8A0-1F45C6576283}"/>
    <cellStyle name="Normal 22 2 4" xfId="12492" xr:uid="{0464E317-3884-4E11-9C01-71D64D97545C}"/>
    <cellStyle name="Normal 22 2 5" xfId="11002" xr:uid="{A96385F8-94AA-41A6-BC8F-87D6097111E6}"/>
    <cellStyle name="Normal 22 3" xfId="579" xr:uid="{1C7D64DE-086D-47CA-A773-CAAA28AF647C}"/>
    <cellStyle name="Normal 22 3 2" xfId="11870" xr:uid="{E180995F-A013-4904-AA00-2A44DFEE686F}"/>
    <cellStyle name="Normal 22 3 2 2" xfId="12255" xr:uid="{4031D8E4-1C8E-431D-82C7-F0A97CFAD1BE}"/>
    <cellStyle name="Normal 22 3 2 3" xfId="12643" xr:uid="{0CDB6C0D-DA35-4717-A3A4-794A2D4E12C0}"/>
    <cellStyle name="Normal 22 3 3" xfId="11803" xr:uid="{E4FC6CA8-57AC-4487-B955-E78B74857EC1}"/>
    <cellStyle name="Normal 22 3 4" xfId="12189" xr:uid="{245128C2-FA6A-429E-AAB5-E1C4103AEFED}"/>
    <cellStyle name="Normal 22 3 5" xfId="12576" xr:uid="{446FD2C5-EC15-4C21-8E52-E0118B45ADF3}"/>
    <cellStyle name="Normal 22 3 6" xfId="11086" xr:uid="{54DFCDC1-4506-4895-9D0A-5AEC1A13FC7B}"/>
    <cellStyle name="Normal 22 4" xfId="640" xr:uid="{2D9F4054-B983-4812-9051-CFA81C096830}"/>
    <cellStyle name="Normal 22 4 2" xfId="11858" xr:uid="{0810B2CB-2796-43F4-9B6F-9E250AD5DCDF}"/>
    <cellStyle name="Normal 22 4 3" xfId="12244" xr:uid="{AB8EACC9-B509-4F67-9269-8EFD52908B00}"/>
    <cellStyle name="Normal 22 4 4" xfId="12631" xr:uid="{A2734879-BD50-444F-8F8B-18BEBB75EB84}"/>
    <cellStyle name="Normal 22 4 5" xfId="11141" xr:uid="{93D07846-88CB-436C-A348-0A5AA3B2E4F3}"/>
    <cellStyle name="Normal 22 5" xfId="11512" xr:uid="{2548F65D-E06D-4E24-9692-92B4E0198A9E}"/>
    <cellStyle name="Normal 22 6" xfId="11898" xr:uid="{F153FE59-84D2-48E7-BBCF-6D3D12721AFF}"/>
    <cellStyle name="Normal 22 7" xfId="12285" xr:uid="{FDD61AA2-E53C-448D-A817-B9A26C7C158D}"/>
    <cellStyle name="Normal 22 8" xfId="10795" xr:uid="{0B13DE0E-E149-4030-B386-0614B208AE29}"/>
    <cellStyle name="Normal 29" xfId="114" xr:uid="{14B09F7A-59A0-4974-97C1-C454868B93A2}"/>
    <cellStyle name="Normal 29 2" xfId="11473" xr:uid="{A6614B38-57ED-4107-A402-37F1991B2E04}"/>
    <cellStyle name="Normal 29 3" xfId="11880" xr:uid="{16C0232A-2343-4241-B470-2B97043CC137}"/>
    <cellStyle name="Normal 29 4" xfId="12270" xr:uid="{4B2CA001-5FB3-4233-98A1-5ADBC394ED19}"/>
    <cellStyle name="Normal 29 5" xfId="10776" xr:uid="{6A91AA5E-04E5-495A-B992-024659542433}"/>
    <cellStyle name="Normal 3" xfId="4" xr:uid="{2E2A5E50-BCA7-4F02-832E-D2EA6F9D9BC7}"/>
    <cellStyle name="Normal 3 10" xfId="12271" xr:uid="{DF7C2AA3-6519-42BF-85B4-DE1985D79BAA}"/>
    <cellStyle name="Normal 3 11" xfId="5" xr:uid="{C0225D3F-7978-48A7-AB9E-FE56EB73CE28}"/>
    <cellStyle name="Normal 3 11 2" xfId="152" xr:uid="{9AB2DE6E-FDC5-4E00-A15F-E04E8793B8B1}"/>
    <cellStyle name="Normal 3 11 2 2" xfId="11497" xr:uid="{F73116B2-5B6F-475D-8E30-B156C5D59FB2}"/>
    <cellStyle name="Normal 3 11 3" xfId="11883" xr:uid="{33402604-B8E8-4863-93E2-B1016226C6B8}"/>
    <cellStyle name="Normal 3 11 4" xfId="12273" xr:uid="{0199AD26-CBC8-497D-BEA0-06531743BE9C}"/>
    <cellStyle name="Normal 3 11 5" xfId="10778" xr:uid="{F412EAA9-B746-4FDC-95B2-0C247BBB2F03}"/>
    <cellStyle name="Normal 3 12" xfId="10768" xr:uid="{7686A83D-9D85-4589-9EE6-8FD2590B2147}"/>
    <cellStyle name="Normal 3 16" xfId="28" xr:uid="{D3877305-A3D4-46B8-824D-6FA2EAF2C988}"/>
    <cellStyle name="Normal 3 2" xfId="11" xr:uid="{FFB431F9-9DD0-40CD-88B3-669DB1911D20}"/>
    <cellStyle name="Normal 3 2 2" xfId="13" xr:uid="{37180FD1-86C8-494B-ACF3-CB27B2D0A273}"/>
    <cellStyle name="Normal 3 2 3" xfId="115" xr:uid="{97369A94-E204-4096-AFBB-F961BB6ACE99}"/>
    <cellStyle name="Normal 3 2 4" xfId="27" xr:uid="{93AAD31D-74DA-4F57-8868-62A2F63F774D}"/>
    <cellStyle name="Normal 3 2 5" xfId="10769" xr:uid="{9A2E1D01-7A45-4546-8397-D5792D7B14EF}"/>
    <cellStyle name="Normal 3 3" xfId="251" xr:uid="{1362C3BC-CC9E-4A36-8F19-FEE98C1934BA}"/>
    <cellStyle name="Normal 3 3 2" xfId="11503" xr:uid="{454CAA24-BD08-4578-B972-05EC8EA94531}"/>
    <cellStyle name="Normal 3 3 3" xfId="11888" xr:uid="{D50509A9-3582-4094-BFC9-FA664BC3EE6F}"/>
    <cellStyle name="Normal 3 3 4" xfId="12276" xr:uid="{4579B1AE-A8D4-4912-8FD1-B88185ACE8FA}"/>
    <cellStyle name="Normal 3 3 5" xfId="10786" xr:uid="{C83CC36B-0181-44DC-B42F-EC297AD1CE95}"/>
    <cellStyle name="Normal 3 4" xfId="282" xr:uid="{F6374AFE-4D65-4348-899C-BC3BFF5BA824}"/>
    <cellStyle name="Normal 3 4 2" xfId="11510" xr:uid="{D285EE37-C3DF-4BBB-A311-E996F5FF3C97}"/>
    <cellStyle name="Normal 3 4 3" xfId="11896" xr:uid="{CE9C8530-8925-48C8-8EAC-E87513878DB1}"/>
    <cellStyle name="Normal 3 4 4" xfId="12283" xr:uid="{884A4999-9D5D-4C66-A5A7-3273962D1EA9}"/>
    <cellStyle name="Normal 3 4 5" xfId="10793" xr:uid="{8A42CBF1-F5B6-4F53-9C02-D30BC43DCFC3}"/>
    <cellStyle name="Normal 3 5" xfId="492" xr:uid="{C0E47426-ADCB-4D59-A9B6-C80289512472}"/>
    <cellStyle name="Normal 3 5 2" xfId="11717" xr:uid="{C8C6EE3E-C173-473D-A8DD-2B225D097762}"/>
    <cellStyle name="Normal 3 5 3" xfId="12103" xr:uid="{387A2988-FA85-4B1F-AE71-724E64C280C4}"/>
    <cellStyle name="Normal 3 5 4" xfId="12490" xr:uid="{C1DAEA20-32AD-4529-9664-57ED20218812}"/>
    <cellStyle name="Normal 3 5 5" xfId="11000" xr:uid="{C2ADE0CB-33BE-4B8B-B0CE-9D25D8FE6961}"/>
    <cellStyle name="Normal 3 6" xfId="605" xr:uid="{C146E055-5F22-43FA-B8E5-F48F8D7F2349}"/>
    <cellStyle name="Normal 3 6 2" xfId="11829" xr:uid="{D83EDBE4-2A0B-41B3-89B4-03DF487B9ADD}"/>
    <cellStyle name="Normal 3 6 3" xfId="12215" xr:uid="{B98125D3-0B6E-4369-98A7-FE0E4663ADCB}"/>
    <cellStyle name="Normal 3 6 4" xfId="12602" xr:uid="{F804A4C8-8295-47C8-A8D2-C7E815E764E7}"/>
    <cellStyle name="Normal 3 6 5" xfId="11112" xr:uid="{3313CC8D-D0FE-4467-B844-E2B9BBFD4BC1}"/>
    <cellStyle name="Normal 3 7" xfId="613" xr:uid="{A9C47AFF-BCF8-4F1E-A080-6A4DC8C364D6}"/>
    <cellStyle name="Normal 3 7 2" xfId="11834" xr:uid="{47B47AEA-3481-4911-86C1-89E76FFDFDF4}"/>
    <cellStyle name="Normal 3 7 3" xfId="12220" xr:uid="{0EDBB7D2-D4BF-46C1-A6FD-713C8CC3F729}"/>
    <cellStyle name="Normal 3 7 4" xfId="12607" xr:uid="{F9242D61-1F04-428F-BAD4-59242CA85BCE}"/>
    <cellStyle name="Normal 3 7 5" xfId="11117" xr:uid="{238AF0D4-3A8A-45D6-9F02-092EC2B91553}"/>
    <cellStyle name="Normal 3 8" xfId="26" xr:uid="{6D9224D0-37B4-4CCC-BA39-EAB90EF9DDDA}"/>
    <cellStyle name="Normal 3 8 2" xfId="10765" xr:uid="{C3C55C52-829E-4084-B9A5-69063ED8D8FD}"/>
    <cellStyle name="Normal 3 8 2 2" xfId="12261" xr:uid="{072D2118-A74D-4F09-9BC0-41E4D5C818CF}"/>
    <cellStyle name="Normal 3 8 3" xfId="11474" xr:uid="{735A4F78-91F7-4BD2-93D4-19224A70B5E3}"/>
    <cellStyle name="Normal 3 9" xfId="11881" xr:uid="{3B97ACA3-B029-4645-A4D2-24B9AB681D22}"/>
    <cellStyle name="Normal 3_APU´S_NO_PREVISTOS (1)" xfId="252" xr:uid="{448B3BE8-023D-4126-B07B-DC1D64BAB4BD}"/>
    <cellStyle name="Normal 37" xfId="292" xr:uid="{2E381FFE-1D09-4732-929F-BAFFA3517F26}"/>
    <cellStyle name="Normal 37 2" xfId="500" xr:uid="{C6347742-8A8A-4C48-A85D-D452ECFD173D}"/>
    <cellStyle name="Normal 37 2 2" xfId="11725" xr:uid="{B0A27E05-A380-45E4-A40E-7BB2F1D8E0DB}"/>
    <cellStyle name="Normal 37 2 3" xfId="12111" xr:uid="{E481C9BE-F8F0-4154-8695-3EC716D8A8E6}"/>
    <cellStyle name="Normal 37 2 4" xfId="12498" xr:uid="{538AAD0C-BD4D-465D-B1CA-37737B2E8283}"/>
    <cellStyle name="Normal 37 2 5" xfId="11008" xr:uid="{4309BD6D-677E-4C7F-8D5E-ECFAA514F1E8}"/>
    <cellStyle name="Normal 37 3" xfId="586" xr:uid="{C03785FC-104E-412C-B79C-023813694EDD}"/>
    <cellStyle name="Normal 37 3 2" xfId="11810" xr:uid="{176D3D49-75AA-4A31-B321-F15ADA912812}"/>
    <cellStyle name="Normal 37 3 3" xfId="12196" xr:uid="{F2C3194E-6101-4BD8-A97E-76A12060A6A5}"/>
    <cellStyle name="Normal 37 3 4" xfId="12583" xr:uid="{ECDAC666-EE9D-4451-9A18-81E73EA89A3B}"/>
    <cellStyle name="Normal 37 3 5" xfId="11093" xr:uid="{56713422-DA7F-4FB9-AE29-5996AD9BCBA6}"/>
    <cellStyle name="Normal 37 4" xfId="647" xr:uid="{D603AA47-5F6E-4634-BC90-2E03BBC18C6C}"/>
    <cellStyle name="Normal 37 4 2" xfId="11865" xr:uid="{29821839-1734-4CA1-AB83-C3EDA5A62BA6}"/>
    <cellStyle name="Normal 37 4 3" xfId="12251" xr:uid="{E312A0A2-AC41-4FBA-B30D-60A5BF086E15}"/>
    <cellStyle name="Normal 37 4 4" xfId="12638" xr:uid="{D24D2F84-C348-43F3-80F1-13065569881B}"/>
    <cellStyle name="Normal 37 4 5" xfId="11148" xr:uid="{97AC90B4-05C1-4483-9229-8403FFB89636}"/>
    <cellStyle name="Normal 37 5" xfId="11518" xr:uid="{447C9620-BC73-41EB-B0D8-CA3626A0F509}"/>
    <cellStyle name="Normal 37 6" xfId="11904" xr:uid="{2320BB35-4429-4402-B671-3183B0296536}"/>
    <cellStyle name="Normal 37 7" xfId="12291" xr:uid="{91850E3D-E425-4FFB-B83D-60905D66C32D}"/>
    <cellStyle name="Normal 37 8" xfId="10801" xr:uid="{13E16582-D6CA-4E5E-8ED1-BFA6A502F4BB}"/>
    <cellStyle name="Normal 4" xfId="116" xr:uid="{BCB172D2-940D-4761-9ACA-B3155D66F403}"/>
    <cellStyle name="Normal 4 2" xfId="117" xr:uid="{982AF126-C466-4E46-A67B-7B859F3EA9BD}"/>
    <cellStyle name="Normal 4 2 2" xfId="253" xr:uid="{CABB4A3C-4326-48BD-9F96-A2D8A71C8BB4}"/>
    <cellStyle name="Normal 4 3" xfId="621" xr:uid="{E4B13206-C3B6-482E-AECB-9E38726DB6A4}"/>
    <cellStyle name="Normal 4 3 2" xfId="11842" xr:uid="{C986036E-1D44-4B0A-B73C-1D7DBB8624AF}"/>
    <cellStyle name="Normal 4 3 3" xfId="12228" xr:uid="{5584DC40-74E3-46BE-9C0F-49B768499AB4}"/>
    <cellStyle name="Normal 4 3 4" xfId="12615" xr:uid="{83D734CA-67E3-4A1C-BAA8-867CBBEA058D}"/>
    <cellStyle name="Normal 4 3 5" xfId="11125" xr:uid="{53F4A959-F65F-4169-A51A-73712845F6BD}"/>
    <cellStyle name="Normal 43" xfId="298" xr:uid="{27B478F7-0942-44D5-A7FA-8C8C71D639CF}"/>
    <cellStyle name="Normal 43 2" xfId="506" xr:uid="{7F3A7DBD-C594-40ED-8AD6-EE3F31B62EE3}"/>
    <cellStyle name="Normal 43 2 2" xfId="11731" xr:uid="{D46DDBEE-6FD7-4258-88FE-BB13A63E30FD}"/>
    <cellStyle name="Normal 43 2 3" xfId="12117" xr:uid="{1E86E920-3905-445D-9373-EC5310B08F58}"/>
    <cellStyle name="Normal 43 2 4" xfId="12504" xr:uid="{44ECCAB2-3AF8-4A3F-8203-0BA19F7926C0}"/>
    <cellStyle name="Normal 43 2 5" xfId="11014" xr:uid="{2B97E81F-C03A-47BF-954A-53D23BFEC87A}"/>
    <cellStyle name="Normal 43 3" xfId="592" xr:uid="{3DA9ABBF-BD91-4CE3-AE0E-6551A7BBAD63}"/>
    <cellStyle name="Normal 43 3 2" xfId="11816" xr:uid="{4C373C74-FB0B-4BAA-AF48-E760E30422E0}"/>
    <cellStyle name="Normal 43 3 3" xfId="12202" xr:uid="{77088315-D198-4606-A675-6C1111C69260}"/>
    <cellStyle name="Normal 43 3 4" xfId="12589" xr:uid="{BCE7A648-39A9-4D53-B0A0-3D36817F9302}"/>
    <cellStyle name="Normal 43 3 5" xfId="11099" xr:uid="{11E48B76-7A8F-4F64-995B-6C5A499D455E}"/>
    <cellStyle name="Normal 43 4" xfId="11523" xr:uid="{718486DD-63FF-4456-B1F4-DAC8B2FF4AA6}"/>
    <cellStyle name="Normal 43 5" xfId="11909" xr:uid="{8A93211E-F73F-4D79-909F-440A72BF28DC}"/>
    <cellStyle name="Normal 43 6" xfId="12296" xr:uid="{66B4E9EB-CB75-45B5-B9D9-C7D506A3558A}"/>
    <cellStyle name="Normal 43 7" xfId="10806" xr:uid="{DAA7AC9F-05CB-459A-82D0-5E40DE945323}"/>
    <cellStyle name="Normal 49" xfId="653" xr:uid="{2C7B0BE5-2E96-4229-882E-B8D7C8A9D901}"/>
    <cellStyle name="Normal 5" xfId="154" xr:uid="{9E8E5018-031B-417C-BCB9-4078E6FCFD7F}"/>
    <cellStyle name="Normal 5 2" xfId="631" xr:uid="{20D2EE5C-ED20-4CE3-A8C9-939C38CFC6CF}"/>
    <cellStyle name="Normal 5 3" xfId="11498" xr:uid="{DD00CBFC-082A-4F12-83F8-B1B0D0C91500}"/>
    <cellStyle name="Normal 5 4" xfId="11884" xr:uid="{02408C60-891D-488B-AFA2-02EAD53209FC}"/>
    <cellStyle name="Normal 5 5" xfId="12274" xr:uid="{D206B734-B954-44DE-A043-C3AEDCD66804}"/>
    <cellStyle name="Normal 5 6" xfId="10779" xr:uid="{D2F89019-118D-4874-BEF2-6F6F1109D5EA}"/>
    <cellStyle name="Normal 56" xfId="10763" xr:uid="{D351C30C-1A4A-412F-9FFE-87BED53CF193}"/>
    <cellStyle name="Normal 6" xfId="254" xr:uid="{AD99600A-4420-4661-A043-6B847603EB9A}"/>
    <cellStyle name="Normal 6 2" xfId="255" xr:uid="{5F83E034-74BB-4B9B-AA76-91C94600CA4A}"/>
    <cellStyle name="Normal 6 3" xfId="632" xr:uid="{F971A27C-F161-4B32-855C-0F5BC169D06A}"/>
    <cellStyle name="Normal 6 3 2" xfId="11852" xr:uid="{841CCDB1-EDC8-4201-955B-0E8306E922B4}"/>
    <cellStyle name="Normal 6 3 3" xfId="12238" xr:uid="{CE047FEA-D6A2-4320-B84D-E63ACFA1994A}"/>
    <cellStyle name="Normal 6 3 4" xfId="12625" xr:uid="{D7D5AC5F-BEDB-484B-9EE2-D72458DCF73C}"/>
    <cellStyle name="Normal 6 3 5" xfId="11135" xr:uid="{81B7590F-1C2A-421C-8F93-BF3862DEBB92}"/>
    <cellStyle name="Normal 7" xfId="256" xr:uid="{DED1B0FE-FD33-4D14-9614-6AF476C6BD74}"/>
    <cellStyle name="Normal 8" xfId="257" xr:uid="{FB67D5A1-799E-4714-8B33-57ABA516B11F}"/>
    <cellStyle name="Normal 9" xfId="258" xr:uid="{4412193D-B366-4C69-9CF2-E2A8014097EA}"/>
    <cellStyle name="Normal 9 2" xfId="153" xr:uid="{DBBFCC60-5DE7-438E-908A-3D74FE35B79C}"/>
    <cellStyle name="Normal_modelo ACTA OBRA y MODIFICACION" xfId="18" xr:uid="{D500E90B-6097-4531-8C34-619EB0F69AC4}"/>
    <cellStyle name="Normal_PTO OFICIAL PREPLIEGO (CORREGIDO) 2" xfId="12" xr:uid="{FC79AD57-B020-4107-8B15-4CD60B957C1B}"/>
    <cellStyle name="Notas 2" xfId="118" xr:uid="{EAC8324D-31E8-4879-8DE4-B7291EA451DA}"/>
    <cellStyle name="Notas 2 10" xfId="7747" xr:uid="{40AA9566-653D-4005-854E-DFC24F80B532}"/>
    <cellStyle name="Notas 2 11" xfId="8033" xr:uid="{4F3B77B0-DF41-4E9C-B8C9-8B3DFAEBC2D0}"/>
    <cellStyle name="Notas 2 12" xfId="7833" xr:uid="{B8CAE9A6-1EAB-4D1C-9A5B-633AFFC97FC2}"/>
    <cellStyle name="Notas 2 13" xfId="7609" xr:uid="{0C2D675A-6EA1-41AD-9DA9-B7799D611BC1}"/>
    <cellStyle name="Notas 2 14" xfId="8414" xr:uid="{593349EB-1A95-484B-8D61-76F61A78BB24}"/>
    <cellStyle name="Notas 2 2" xfId="956" xr:uid="{DBE94B91-5EA8-42D9-95E9-9D68F03689A3}"/>
    <cellStyle name="Notas 2 2 10" xfId="5102" xr:uid="{419CA1BC-AEF5-4E80-B308-046D285A3A81}"/>
    <cellStyle name="Notas 2 2 11" xfId="8045" xr:uid="{3CDCD5DF-A0D6-4307-8FF0-F2A770DFC4F9}"/>
    <cellStyle name="Notas 2 2 12" xfId="7545" xr:uid="{1BA3350C-4543-4B91-9729-758214729FB3}"/>
    <cellStyle name="Notas 2 2 13" xfId="7505" xr:uid="{DB771877-A633-424B-98BF-FD94F536420B}"/>
    <cellStyle name="Notas 2 2 14" xfId="7588" xr:uid="{D9DDDAA2-99A3-45DA-A20D-0F7271FC672E}"/>
    <cellStyle name="Notas 2 2 15" xfId="7778" xr:uid="{D0971869-D842-4CC1-89DE-FE8885F2E431}"/>
    <cellStyle name="Notas 2 2 16" xfId="7791" xr:uid="{EA1759A1-A193-4AE7-9906-A2A3EEF873AB}"/>
    <cellStyle name="Notas 2 2 17" xfId="7918" xr:uid="{7F27F8AD-A246-4C27-94AB-CB01E3C94BC9}"/>
    <cellStyle name="Notas 2 2 18" xfId="8253" xr:uid="{D0A13736-1BDE-4E4B-BAFF-31B149FC249E}"/>
    <cellStyle name="Notas 2 2 19" xfId="8366" xr:uid="{4417D4B2-0E6B-4990-91CD-80F58AC172FB}"/>
    <cellStyle name="Notas 2 2 2" xfId="1536" xr:uid="{847CCEEF-710A-410F-B0E8-D330457721B8}"/>
    <cellStyle name="Notas 2 2 2 10" xfId="5421" xr:uid="{FFD547BC-C5BB-4B30-92EA-C3BABDAC0E33}"/>
    <cellStyle name="Notas 2 2 2 11" xfId="8216" xr:uid="{2C88F590-75E2-4BBA-AE5B-5490EF31E9DB}"/>
    <cellStyle name="Notas 2 2 2 12" xfId="7812" xr:uid="{61A4FCB2-367F-466B-B402-6DEEC854F36D}"/>
    <cellStyle name="Notas 2 2 2 13" xfId="8129" xr:uid="{B86DF37D-A3B9-4D81-9166-0D01A6D0E7DB}"/>
    <cellStyle name="Notas 2 2 2 14" xfId="7515" xr:uid="{04C33DDC-5F2F-4C9F-B45A-3F53A2DC7733}"/>
    <cellStyle name="Notas 2 2 2 15" xfId="8043" xr:uid="{15708668-24C4-4D56-89E9-DF3064904EC7}"/>
    <cellStyle name="Notas 2 2 2 16" xfId="8215" xr:uid="{A599C184-6740-4B27-802F-9BCF5541C601}"/>
    <cellStyle name="Notas 2 2 2 17" xfId="8290" xr:uid="{9832428F-2958-4031-96B5-FE4215B55D4F}"/>
    <cellStyle name="Notas 2 2 2 18" xfId="8280" xr:uid="{80ECD738-389E-4936-94F2-552FDC04D3DA}"/>
    <cellStyle name="Notas 2 2 2 19" xfId="8170" xr:uid="{B351D514-64BE-4A36-ACC5-07AB4B6747B8}"/>
    <cellStyle name="Notas 2 2 2 2" xfId="2704" xr:uid="{70B2C898-5A62-420D-8790-A9C77C7889BD}"/>
    <cellStyle name="Notas 2 2 2 2 10" xfId="8301" xr:uid="{B8170F43-B235-472F-83D6-CDDE67C452FF}"/>
    <cellStyle name="Notas 2 2 2 2 11" xfId="8324" xr:uid="{6FF98E5F-8BB4-4116-BC82-725405E3E0F0}"/>
    <cellStyle name="Notas 2 2 2 2 12" xfId="8335" xr:uid="{069E2E1F-5E03-4150-A122-D41AC191C7AF}"/>
    <cellStyle name="Notas 2 2 2 2 13" xfId="8348" xr:uid="{1965BD4A-7C75-499A-B14F-775326F415CD}"/>
    <cellStyle name="Notas 2 2 2 2 14" xfId="8360" xr:uid="{7EF92177-C953-4F45-93B4-C58C1FC64273}"/>
    <cellStyle name="Notas 2 2 2 2 15" xfId="8372" xr:uid="{4E802356-D46C-4505-B6C7-D80CA98B2331}"/>
    <cellStyle name="Notas 2 2 2 2 16" xfId="8384" xr:uid="{C0AC10F7-B59E-4F59-9791-64A0316564BA}"/>
    <cellStyle name="Notas 2 2 2 2 17" xfId="8394" xr:uid="{40445F6B-0DCC-4C64-A458-45EFCC79810E}"/>
    <cellStyle name="Notas 2 2 2 2 18" xfId="8401" xr:uid="{7D612EAD-A822-4BD6-A274-BFF31A06FDB6}"/>
    <cellStyle name="Notas 2 2 2 2 19" xfId="10746" xr:uid="{0E954BE1-EAA7-49AA-8E55-0406617BDF45}"/>
    <cellStyle name="Notas 2 2 2 2 2" xfId="5040" xr:uid="{54432412-D3BD-428B-B8C6-FD1ED3E194EB}"/>
    <cellStyle name="Notas 2 2 2 2 3" xfId="7467" xr:uid="{B158B12F-E1E6-4F36-B705-1623DF666BEB}"/>
    <cellStyle name="Notas 2 2 2 2 4" xfId="8176" xr:uid="{CFF3F439-2489-4BDD-98DF-BC3415339354}"/>
    <cellStyle name="Notas 2 2 2 2 5" xfId="8201" xr:uid="{B570FD96-3293-417A-A7FD-4DC91A60D5CA}"/>
    <cellStyle name="Notas 2 2 2 2 6" xfId="8220" xr:uid="{97C799CE-F188-4276-972E-D14C7A707E7F}"/>
    <cellStyle name="Notas 2 2 2 2 7" xfId="8236" xr:uid="{F0B1BE6A-60C3-4EA4-B3CF-0507AA64CFAF}"/>
    <cellStyle name="Notas 2 2 2 2 8" xfId="8261" xr:uid="{40EF59FE-D3E4-4CEF-BE46-80B12B692DA2}"/>
    <cellStyle name="Notas 2 2 2 2 9" xfId="8282" xr:uid="{895F123A-D820-4C74-B451-72D369E8CA8C}"/>
    <cellStyle name="Notas 2 2 2 20" xfId="9578" xr:uid="{43C75C26-AB5F-4BEC-B8F6-4F95A271DD15}"/>
    <cellStyle name="Notas 2 2 2 3" xfId="3872" xr:uid="{BA94D6D4-C2F8-467F-B9EC-7B56E2717D87}"/>
    <cellStyle name="Notas 2 2 2 4" xfId="6299" xr:uid="{A1F3C87D-67D9-4BA8-952B-ED9AF70B0278}"/>
    <cellStyle name="Notas 2 2 2 5" xfId="7821" xr:uid="{8CDCBE83-5D1F-4E3C-BFA1-6D9DBD8050C4}"/>
    <cellStyle name="Notas 2 2 2 6" xfId="8138" xr:uid="{22E3CD6B-F869-4900-A3AF-2092FC2C921C}"/>
    <cellStyle name="Notas 2 2 2 7" xfId="5109" xr:uid="{3ED5C76A-5547-43AA-8634-705A46E2D6AB}"/>
    <cellStyle name="Notas 2 2 2 8" xfId="5078" xr:uid="{9EDE8B85-31FD-437F-AFF3-8A068D2B2940}"/>
    <cellStyle name="Notas 2 2 2 9" xfId="7590" xr:uid="{52E8875C-7187-4B59-9EE6-27F60BEB2530}"/>
    <cellStyle name="Notas 2 2 20" xfId="7900" xr:uid="{366D3066-BBEB-44F0-845F-BEDF1548D4CD}"/>
    <cellStyle name="Notas 2 2 21" xfId="8998" xr:uid="{711F5111-622B-4CCC-9EFD-1DD5EC43E0B3}"/>
    <cellStyle name="Notas 2 2 3" xfId="2124" xr:uid="{952BA545-9A8E-4311-93F7-FA89B230733D}"/>
    <cellStyle name="Notas 2 2 3 10" xfId="5393" xr:uid="{1B8F6F3F-FA9E-4029-B863-4C775ACCCA33}"/>
    <cellStyle name="Notas 2 2 3 11" xfId="5052" xr:uid="{624525D4-8505-4D9B-B0B0-69CBC1F90021}"/>
    <cellStyle name="Notas 2 2 3 12" xfId="7521" xr:uid="{3366D169-7F79-4408-9963-0CC07766D6C3}"/>
    <cellStyle name="Notas 2 2 3 13" xfId="7945" xr:uid="{E2D4F1AD-41EF-417A-A6DE-99E3469AC87D}"/>
    <cellStyle name="Notas 2 2 3 14" xfId="7664" xr:uid="{17312798-AF76-4CD8-B615-B2D4ADB608C1}"/>
    <cellStyle name="Notas 2 2 3 15" xfId="8247" xr:uid="{4C5C51BD-E115-4C07-A16C-CF26434E1717}"/>
    <cellStyle name="Notas 2 2 3 16" xfId="7644" xr:uid="{E5B707EE-F884-44B8-BA95-50541392BFEC}"/>
    <cellStyle name="Notas 2 2 3 17" xfId="8077" xr:uid="{2E312DDC-FAB1-4AD6-BE9A-F28CB7766D73}"/>
    <cellStyle name="Notas 2 2 3 18" xfId="7528" xr:uid="{31FBFB5B-C31D-4E88-A16E-FA9A19C78482}"/>
    <cellStyle name="Notas 2 2 3 19" xfId="10166" xr:uid="{59E8A7D0-4760-49E2-A69A-2408642B71A6}"/>
    <cellStyle name="Notas 2 2 3 2" xfId="4460" xr:uid="{1D4B26B1-DD12-40DE-BE82-AC8BA601354E}"/>
    <cellStyle name="Notas 2 2 3 3" xfId="6887" xr:uid="{A723CF36-4834-4EAB-A102-7173105DF65E}"/>
    <cellStyle name="Notas 2 2 3 4" xfId="7996" xr:uid="{47099F9C-412F-4553-8A39-D7D5DA18F841}"/>
    <cellStyle name="Notas 2 2 3 5" xfId="7773" xr:uid="{F2944BF0-1A53-4F6D-8A71-3B4FA1329B17}"/>
    <cellStyle name="Notas 2 2 3 6" xfId="7974" xr:uid="{5ECAF325-466C-4122-88A8-508DD26C4524}"/>
    <cellStyle name="Notas 2 2 3 7" xfId="7851" xr:uid="{C81D539B-971D-48EF-9BA8-B3ACDB884C1D}"/>
    <cellStyle name="Notas 2 2 3 8" xfId="7980" xr:uid="{1D98B93D-5C9B-4E29-B25E-B3DC17CE386C}"/>
    <cellStyle name="Notas 2 2 3 9" xfId="8025" xr:uid="{4C09E2B3-3B6B-45BF-B4F6-05C2C329862A}"/>
    <cellStyle name="Notas 2 2 4" xfId="3292" xr:uid="{32D07C25-E4CA-4C73-BDAF-3FF105061084}"/>
    <cellStyle name="Notas 2 2 5" xfId="5719" xr:uid="{73558713-56D4-4BB5-B9CA-0677CB71489A}"/>
    <cellStyle name="Notas 2 2 6" xfId="7655" xr:uid="{5A69E841-7FC4-4A9B-8E20-933E87F2E74E}"/>
    <cellStyle name="Notas 2 2 7" xfId="7518" xr:uid="{22AC19E8-1554-4811-ABCB-6F3F2150A702}"/>
    <cellStyle name="Notas 2 2 8" xfId="8091" xr:uid="{1FAEF58D-53B0-42A0-B4AB-A43F2F045E1B}"/>
    <cellStyle name="Notas 2 2 9" xfId="7621" xr:uid="{866BBF20-91FD-4AB4-B8D5-914AA30D717C}"/>
    <cellStyle name="Notas 2 3" xfId="927" xr:uid="{F6FDE34C-BAED-4E00-80DA-804406786393}"/>
    <cellStyle name="Notas 2 3 10" xfId="7627" xr:uid="{29CDE295-D078-45B5-80F8-064C46225EA6}"/>
    <cellStyle name="Notas 2 3 11" xfId="8158" xr:uid="{DDA515E1-6B31-4388-9D44-E23B30701A87}"/>
    <cellStyle name="Notas 2 3 12" xfId="8013" xr:uid="{D81EAF7F-C9F1-416E-A9C1-2AB3A4BF8C91}"/>
    <cellStyle name="Notas 2 3 13" xfId="7711" xr:uid="{B76970FE-D34A-4836-BD22-D3B0516F92C4}"/>
    <cellStyle name="Notas 2 3 14" xfId="7550" xr:uid="{268F3560-E144-4E34-8113-2B01010AB4C4}"/>
    <cellStyle name="Notas 2 3 15" xfId="7692" xr:uid="{B30774C9-046F-4CF8-B6B6-2A27C544E3EF}"/>
    <cellStyle name="Notas 2 3 16" xfId="5411" xr:uid="{FCD2B515-B629-4A2E-9C76-56EA87DAE678}"/>
    <cellStyle name="Notas 2 3 17" xfId="7830" xr:uid="{3E29FD67-4C79-4B2D-B24A-4C26A92DD5C6}"/>
    <cellStyle name="Notas 2 3 18" xfId="7819" xr:uid="{DB2C6DC2-559C-4532-BF19-82207F8C0A20}"/>
    <cellStyle name="Notas 2 3 19" xfId="7881" xr:uid="{B93CAB5E-AA42-422D-B5CC-633AFCEA26FE}"/>
    <cellStyle name="Notas 2 3 2" xfId="2095" xr:uid="{12C3009B-85E3-4C38-9093-60513C857702}"/>
    <cellStyle name="Notas 2 3 2 10" xfId="7586" xr:uid="{10125967-6D53-4721-80AD-C1825FE0F69B}"/>
    <cellStyle name="Notas 2 3 2 11" xfId="5069" xr:uid="{3E1C1F26-5278-4EDA-8618-23768D770B55}"/>
    <cellStyle name="Notas 2 3 2 12" xfId="7478" xr:uid="{F388CBBB-39E1-44F0-B6C8-B3B95DF21E73}"/>
    <cellStyle name="Notas 2 3 2 13" xfId="8269" xr:uid="{BB265D86-B2B1-49EF-BD84-0086A461F455}"/>
    <cellStyle name="Notas 2 3 2 14" xfId="7789" xr:uid="{7599AF2C-11A1-4126-8DFE-383E043670CB}"/>
    <cellStyle name="Notas 2 3 2 15" xfId="7859" xr:uid="{9F307B5A-5304-42A3-A5BF-222AEF1BC21C}"/>
    <cellStyle name="Notas 2 3 2 16" xfId="7614" xr:uid="{9BAB22AE-702A-43E2-892A-594D1678889D}"/>
    <cellStyle name="Notas 2 3 2 17" xfId="7699" xr:uid="{23EDE4DB-CB32-4E09-844C-893335182729}"/>
    <cellStyle name="Notas 2 3 2 18" xfId="7913" xr:uid="{464F3D72-2109-4F5D-AA35-EC302A3334D0}"/>
    <cellStyle name="Notas 2 3 2 19" xfId="10137" xr:uid="{7FF17664-5484-4883-BFD4-916924BA3FDC}"/>
    <cellStyle name="Notas 2 3 2 2" xfId="4431" xr:uid="{33F3516C-34B0-4FBE-981B-4C40B4D41DED}"/>
    <cellStyle name="Notas 2 3 2 3" xfId="6858" xr:uid="{1D47D1D3-C30F-4AF2-B647-1B11504D0406}"/>
    <cellStyle name="Notas 2 3 2 4" xfId="7988" xr:uid="{4A98CAE0-254F-4F4B-AB1D-EA26C5C13EBB}"/>
    <cellStyle name="Notas 2 3 2 5" xfId="7749" xr:uid="{86479011-5046-4893-938A-0E06E4FAB732}"/>
    <cellStyle name="Notas 2 3 2 6" xfId="7831" xr:uid="{A8837F49-0DC9-4AA5-85D1-9839BF962F1E}"/>
    <cellStyle name="Notas 2 3 2 7" xfId="7560" xr:uid="{9BC1D64B-1734-49CB-ABE9-9CFB5F704AE0}"/>
    <cellStyle name="Notas 2 3 2 8" xfId="7876" xr:uid="{97890A8F-A8AF-4A2D-BF57-AE9550170953}"/>
    <cellStyle name="Notas 2 3 2 9" xfId="5417" xr:uid="{F556F1D2-1D30-4AC4-9D54-DC42C5851B23}"/>
    <cellStyle name="Notas 2 3 20" xfId="8969" xr:uid="{CA3F8DF9-85DD-4A87-8573-6000977E9822}"/>
    <cellStyle name="Notas 2 3 3" xfId="3263" xr:uid="{5FCF6C86-B476-4F02-8720-DE2ED386A239}"/>
    <cellStyle name="Notas 2 3 4" xfId="5690" xr:uid="{53AE3337-509A-4503-A8E3-B5E5604738AF}"/>
    <cellStyle name="Notas 2 3 5" xfId="7648" xr:uid="{DC79AA8D-BCED-4625-8FF9-17E01FC04822}"/>
    <cellStyle name="Notas 2 3 6" xfId="7840" xr:uid="{ABE190C3-3498-49BB-A97D-F5CB44A37250}"/>
    <cellStyle name="Notas 2 3 7" xfId="7584" xr:uid="{96343008-01F9-4036-9902-39B3ADC2CD41}"/>
    <cellStyle name="Notas 2 3 8" xfId="7622" xr:uid="{EF2A74A5-5AC0-4254-B6F2-84731048DB7A}"/>
    <cellStyle name="Notas 2 3 9" xfId="7955" xr:uid="{A150060C-2FAD-4208-B279-F182D5389528}"/>
    <cellStyle name="Notas 2 4" xfId="5076" xr:uid="{DFA10502-7149-4EFE-99B9-9A5F79628F42}"/>
    <cellStyle name="Notas 2 5" xfId="5114" xr:uid="{1D3EB693-0487-4365-8FC0-3364A43BC0A3}"/>
    <cellStyle name="Notas 2 6" xfId="5075" xr:uid="{EDD16543-ED4F-44BB-AB77-990C39D64ED4}"/>
    <cellStyle name="Notas 2 7" xfId="5096" xr:uid="{147DF533-B2E5-477A-BB61-4532733F54F3}"/>
    <cellStyle name="Notas 2 8" xfId="7646" xr:uid="{DFA0FF8E-BC1D-48E5-A3CE-CCA2ED370281}"/>
    <cellStyle name="Notas 2 9" xfId="7613" xr:uid="{D8CB28E2-33CD-4AA0-B904-F7CEBC224370}"/>
    <cellStyle name="Notas 3" xfId="259" xr:uid="{36AF6A12-4416-4676-95D1-E79825AD1613}"/>
    <cellStyle name="Notas 3 10" xfId="7715" xr:uid="{6246C5F9-EE07-48E6-BF1A-EF7FA4776553}"/>
    <cellStyle name="Notas 3 11" xfId="7671" xr:uid="{DCA3BD66-CE0B-4EA5-962C-51F4AD05F463}"/>
    <cellStyle name="Notas 3 12" xfId="5064" xr:uid="{97C22C63-F7FE-44EF-97BB-ADBA9F80849C}"/>
    <cellStyle name="Notas 3 13" xfId="5085" xr:uid="{E92622B4-4066-459F-993A-808ED056C323}"/>
    <cellStyle name="Notas 3 14" xfId="8424" xr:uid="{ABA567D8-CDEB-4644-841F-C0902ADC3196}"/>
    <cellStyle name="Notas 3 2" xfId="960" xr:uid="{277B23DA-5EDA-475D-8DD2-F4BCD9810951}"/>
    <cellStyle name="Notas 3 2 10" xfId="8073" xr:uid="{66EF4E85-EDBD-4CF9-98A6-68ABFCA177FE}"/>
    <cellStyle name="Notas 3 2 11" xfId="7643" xr:uid="{B2B5997F-99F9-4DC0-AF09-6103512711F5}"/>
    <cellStyle name="Notas 3 2 12" xfId="7502" xr:uid="{CDFE9FD9-56AC-4837-B5C8-F52DE1DB21A3}"/>
    <cellStyle name="Notas 3 2 13" xfId="5119" xr:uid="{598BC924-48A5-428C-B78A-75E05BA89642}"/>
    <cellStyle name="Notas 3 2 14" xfId="7827" xr:uid="{326E5AAE-F358-425E-B677-BC1CEC6922CD}"/>
    <cellStyle name="Notas 3 2 15" xfId="7677" xr:uid="{75ED9A03-A551-450A-84BD-7C03F84F9F6D}"/>
    <cellStyle name="Notas 3 2 16" xfId="7537" xr:uid="{1A023CE9-065B-4B90-A26D-556BB123778C}"/>
    <cellStyle name="Notas 3 2 17" xfId="8072" xr:uid="{56653648-1862-4811-9A88-0FA5711CA5C2}"/>
    <cellStyle name="Notas 3 2 18" xfId="7730" xr:uid="{167DEC14-F0FC-4B05-933D-DEA03134CE4C}"/>
    <cellStyle name="Notas 3 2 19" xfId="7938" xr:uid="{FFE38B1D-7C86-417D-AA37-86A1017FAE65}"/>
    <cellStyle name="Notas 3 2 2" xfId="1539" xr:uid="{F1714231-CCD5-4311-ADAF-C4DED2D28582}"/>
    <cellStyle name="Notas 3 2 2 10" xfId="7665" xr:uid="{072322CA-9132-4697-AC06-0045CC3ACCC9}"/>
    <cellStyle name="Notas 3 2 2 11" xfId="7617" xr:uid="{D1B2BC3B-55B7-4A6E-86E8-4E2322A94955}"/>
    <cellStyle name="Notas 3 2 2 12" xfId="7896" xr:uid="{96745778-9F18-4DB8-990D-722421361083}"/>
    <cellStyle name="Notas 3 2 2 13" xfId="5048" xr:uid="{B465C770-8ACD-4D95-A399-5E9A051163E1}"/>
    <cellStyle name="Notas 3 2 2 14" xfId="7971" xr:uid="{E0CA68A2-2B17-415C-B580-A7F2189D01F1}"/>
    <cellStyle name="Notas 3 2 2 15" xfId="8330" xr:uid="{601999B3-9549-4C6F-BDCB-C65027629CC2}"/>
    <cellStyle name="Notas 3 2 2 16" xfId="7679" xr:uid="{8CE89AB6-CA81-498E-8879-E2F47C6A599A}"/>
    <cellStyle name="Notas 3 2 2 17" xfId="7891" xr:uid="{FE126F38-B94E-4752-90EE-FE918F5C7CA3}"/>
    <cellStyle name="Notas 3 2 2 18" xfId="8250" xr:uid="{FC93AE1D-6E7F-4891-9FEC-8F221D77E1AB}"/>
    <cellStyle name="Notas 3 2 2 19" xfId="8382" xr:uid="{299C9B0E-D887-48C1-B709-7F9DBA196FF1}"/>
    <cellStyle name="Notas 3 2 2 2" xfId="2707" xr:uid="{D14979DB-085D-4204-9C33-BDBEB396A2F9}"/>
    <cellStyle name="Notas 3 2 2 2 10" xfId="8304" xr:uid="{8EEA2942-B290-4DA7-9478-4F9419F06E40}"/>
    <cellStyle name="Notas 3 2 2 2 11" xfId="8327" xr:uid="{3883C32E-83CB-43C5-B050-FE3B0342920C}"/>
    <cellStyle name="Notas 3 2 2 2 12" xfId="8338" xr:uid="{F7383738-CA93-42D3-9752-C7FBAE4737CD}"/>
    <cellStyle name="Notas 3 2 2 2 13" xfId="8351" xr:uid="{9E99DBFF-904E-47B7-97EB-95878808C75B}"/>
    <cellStyle name="Notas 3 2 2 2 14" xfId="8363" xr:uid="{7B6F40BE-BC2B-40FF-A89E-20AF9A907763}"/>
    <cellStyle name="Notas 3 2 2 2 15" xfId="8375" xr:uid="{E49FAEE1-FE5D-4BB8-898A-EAA3527A9EE2}"/>
    <cellStyle name="Notas 3 2 2 2 16" xfId="8387" xr:uid="{2548ABC7-7E7C-4C6B-9189-A4276BF05D34}"/>
    <cellStyle name="Notas 3 2 2 2 17" xfId="8397" xr:uid="{519B67D6-AC20-45FB-88CB-99A7D7742FC5}"/>
    <cellStyle name="Notas 3 2 2 2 18" xfId="8404" xr:uid="{6375CF6B-BD85-4BBA-AE32-F359A3C93FD0}"/>
    <cellStyle name="Notas 3 2 2 2 19" xfId="10749" xr:uid="{E92A91DB-4DF9-4E94-92E2-50924BAFD8F5}"/>
    <cellStyle name="Notas 3 2 2 2 2" xfId="5043" xr:uid="{DFFD7809-0BF8-4843-8917-4A4CE94E1C8B}"/>
    <cellStyle name="Notas 3 2 2 2 3" xfId="7470" xr:uid="{15FBB5C1-6944-4066-881C-BE285615809F}"/>
    <cellStyle name="Notas 3 2 2 2 4" xfId="8179" xr:uid="{8E44728F-F14B-49B3-BBFD-2B0DFEC67896}"/>
    <cellStyle name="Notas 3 2 2 2 5" xfId="8204" xr:uid="{8A3E643C-D71E-4397-8956-983A0C341B83}"/>
    <cellStyle name="Notas 3 2 2 2 6" xfId="8223" xr:uid="{1FCD2F8C-34BA-4011-B533-161BD4664EDA}"/>
    <cellStyle name="Notas 3 2 2 2 7" xfId="8239" xr:uid="{9F922511-717E-4F1C-8095-36BEBEE4FC5C}"/>
    <cellStyle name="Notas 3 2 2 2 8" xfId="8264" xr:uid="{60814A18-8FC3-4D90-9F40-418DA7C571FE}"/>
    <cellStyle name="Notas 3 2 2 2 9" xfId="8285" xr:uid="{A54EB51D-7A9B-43F3-BF1C-2AB15F6F6A6A}"/>
    <cellStyle name="Notas 3 2 2 20" xfId="9581" xr:uid="{4FCBCFB4-036D-4896-8ED6-05D80A4D8EBD}"/>
    <cellStyle name="Notas 3 2 2 3" xfId="3875" xr:uid="{445E7280-6F46-4EAF-8851-3E2D0D6B9582}"/>
    <cellStyle name="Notas 3 2 2 4" xfId="6302" xr:uid="{CB84921E-6A44-4C5B-AE23-D7ED79136A26}"/>
    <cellStyle name="Notas 3 2 2 5" xfId="7824" xr:uid="{5DC5A837-80F7-45D4-BF24-3B4EA76AEA0E}"/>
    <cellStyle name="Notas 3 2 2 6" xfId="7506" xr:uid="{46CAE3B5-B599-4835-9408-E7E16EC27BC1}"/>
    <cellStyle name="Notas 3 2 2 7" xfId="7596" xr:uid="{9FADD6DD-A017-4A86-985C-D5A6604ECF69}"/>
    <cellStyle name="Notas 3 2 2 8" xfId="8088" xr:uid="{9C386B4F-14DE-4BCA-AF5C-C1727323659D}"/>
    <cellStyle name="Notas 3 2 2 9" xfId="8211" xr:uid="{3D2B3272-85EE-457A-AE34-4F2CC2C8D968}"/>
    <cellStyle name="Notas 3 2 20" xfId="8354" xr:uid="{272E24EC-8767-4D25-8598-66CCBB84C0EF}"/>
    <cellStyle name="Notas 3 2 21" xfId="9002" xr:uid="{A0F4E897-DAAA-48CB-8E96-CE3D6FDD1094}"/>
    <cellStyle name="Notas 3 2 3" xfId="2128" xr:uid="{879B5A9F-CF92-4C1A-BE88-1129A2F3E9A6}"/>
    <cellStyle name="Notas 3 2 3 10" xfId="7602" xr:uid="{D33653AE-1693-4DDC-8802-FAB90D119590}"/>
    <cellStyle name="Notas 3 2 3 11" xfId="7817" xr:uid="{EC615C7C-79CF-473C-9C79-67DF20C362C9}"/>
    <cellStyle name="Notas 3 2 3 12" xfId="5108" xr:uid="{86B5B74D-EF8E-47B2-99A3-557F4F4C5624}"/>
    <cellStyle name="Notas 3 2 3 13" xfId="7883" xr:uid="{03233A09-C86E-470B-9774-AEF022AD8AAE}"/>
    <cellStyle name="Notas 3 2 3 14" xfId="7719" xr:uid="{08B3F161-DBD1-4312-A9B2-2EB993F01ECF}"/>
    <cellStyle name="Notas 3 2 3 15" xfId="7765" xr:uid="{0B0C3FFF-9F03-46EB-944C-14306DDA7E70}"/>
    <cellStyle name="Notas 3 2 3 16" xfId="7994" xr:uid="{1E6BF67F-4448-45BD-A4E2-6E3704256478}"/>
    <cellStyle name="Notas 3 2 3 17" xfId="7599" xr:uid="{B9311B9D-97C1-4382-A718-C5BA7FF21A07}"/>
    <cellStyle name="Notas 3 2 3 18" xfId="7704" xr:uid="{904FBAD4-2B6C-4444-96A3-E302E7A465F7}"/>
    <cellStyle name="Notas 3 2 3 19" xfId="10170" xr:uid="{1C2BF952-C74F-4D95-9450-3871D3314592}"/>
    <cellStyle name="Notas 3 2 3 2" xfId="4464" xr:uid="{BD1BC190-1185-4176-9C3E-A7C8F5AFFABE}"/>
    <cellStyle name="Notas 3 2 3 3" xfId="6891" xr:uid="{8DE65166-DA09-4115-BE89-8B09687E9D89}"/>
    <cellStyle name="Notas 3 2 3 4" xfId="8000" xr:uid="{6CCC5593-5A63-4D30-9ADD-7E3D133E4665}"/>
    <cellStyle name="Notas 3 2 3 5" xfId="8032" xr:uid="{5F611718-0105-4919-9D3A-8E72CFDE91CC}"/>
    <cellStyle name="Notas 3 2 3 6" xfId="7899" xr:uid="{32140EE5-0585-4EE0-8659-CBED8C147A63}"/>
    <cellStyle name="Notas 3 2 3 7" xfId="7850" xr:uid="{314D9353-D9D6-4D37-9358-910A60296112}"/>
    <cellStyle name="Notas 3 2 3 8" xfId="8083" xr:uid="{45507C03-609F-4A90-9539-D1B8152A8A35}"/>
    <cellStyle name="Notas 3 2 3 9" xfId="5118" xr:uid="{99712E58-1163-4016-89E7-659BFD4E2D67}"/>
    <cellStyle name="Notas 3 2 4" xfId="3296" xr:uid="{F56C876C-6AEE-46A2-AF7B-C7909180DC5B}"/>
    <cellStyle name="Notas 3 2 5" xfId="5723" xr:uid="{0679DA01-47A7-497F-858F-0A91675D808D}"/>
    <cellStyle name="Notas 3 2 6" xfId="7659" xr:uid="{3C92BEE6-40BC-4B6C-9F81-0E24545FC61F}"/>
    <cellStyle name="Notas 3 2 7" xfId="5093" xr:uid="{BE9ADB62-01B7-4BAB-B6FA-34A8E50743D4}"/>
    <cellStyle name="Notas 3 2 8" xfId="7504" xr:uid="{8E9978B0-0AD8-404C-B532-52DD5F78BD02}"/>
    <cellStyle name="Notas 3 2 9" xfId="8004" xr:uid="{91D7DF1D-9FD6-4637-9AB3-6D8BDE48B860}"/>
    <cellStyle name="Notas 3 3" xfId="669" xr:uid="{5BC9A425-DF64-4B21-9ED3-7C5D467083AF}"/>
    <cellStyle name="Notas 3 3 10" xfId="5132" xr:uid="{34A39720-902D-45A7-95E3-041F47866133}"/>
    <cellStyle name="Notas 3 3 11" xfId="7798" xr:uid="{9260D09C-F4E7-4A77-911E-CE78C0275081}"/>
    <cellStyle name="Notas 3 3 12" xfId="8011" xr:uid="{9A8EA974-6824-48A0-9DA3-6A908FC10C05}"/>
    <cellStyle name="Notas 3 3 13" xfId="7849" xr:uid="{F00555BE-F006-42A3-B42F-DC5063FB5D36}"/>
    <cellStyle name="Notas 3 3 14" xfId="7886" xr:uid="{4BF47A06-4BA7-4F82-B59F-E36BC6881DF1}"/>
    <cellStyle name="Notas 3 3 15" xfId="7835" xr:uid="{29EF191E-31B0-461A-9113-51255BD49282}"/>
    <cellStyle name="Notas 3 3 16" xfId="7844" xr:uid="{6D531592-7DDF-4EA1-BAC9-9A79159942AB}"/>
    <cellStyle name="Notas 3 3 17" xfId="8245" xr:uid="{E5B718F9-A8B0-4C4A-AC2B-95DD4806C0C0}"/>
    <cellStyle name="Notas 3 3 18" xfId="7630" xr:uid="{A07F1A34-AA44-40BD-ACB2-98A7EA13BD5D}"/>
    <cellStyle name="Notas 3 3 19" xfId="7693" xr:uid="{527A6AF6-32D0-4532-AA0D-83AD5AD9A521}"/>
    <cellStyle name="Notas 3 3 2" xfId="1838" xr:uid="{6EEBA365-0794-44B9-914A-F407E5451519}"/>
    <cellStyle name="Notas 3 3 2 10" xfId="7890" xr:uid="{949542BD-4CB5-4BD7-B060-DCEC8EF725A2}"/>
    <cellStyle name="Notas 3 3 2 11" xfId="8192" xr:uid="{6ED10C20-EBE5-40D9-8BF9-03108E3FC42F}"/>
    <cellStyle name="Notas 3 3 2 12" xfId="8040" xr:uid="{EC0FDDAE-D407-40C3-BE24-D4E8421A0DAF}"/>
    <cellStyle name="Notas 3 3 2 13" xfId="8322" xr:uid="{49C59A4B-E12A-4732-A086-A8022F16E305}"/>
    <cellStyle name="Notas 3 3 2 14" xfId="7640" xr:uid="{F227CA1B-6898-493A-8447-2B5F73A4D9F0}"/>
    <cellStyle name="Notas 3 3 2 15" xfId="8341" xr:uid="{1856B116-5FF7-4EEF-ACDD-26D46E9585AA}"/>
    <cellStyle name="Notas 3 3 2 16" xfId="8144" xr:uid="{99930DFE-A2BB-4733-B9FF-700E3331B557}"/>
    <cellStyle name="Notas 3 3 2 17" xfId="7875" xr:uid="{353ACDF4-4AC3-4C4B-9446-9C7A16D58EC8}"/>
    <cellStyle name="Notas 3 3 2 18" xfId="5051" xr:uid="{F2CE2B83-337D-4A2E-B027-FC79D9AB9DFF}"/>
    <cellStyle name="Notas 3 3 2 19" xfId="9880" xr:uid="{7FA787CD-4F37-43F0-B4FB-DEBF44C90EA6}"/>
    <cellStyle name="Notas 3 3 2 2" xfId="4174" xr:uid="{9674FD61-43AC-49AE-B92E-B03CA8FFD70C}"/>
    <cellStyle name="Notas 3 3 2 3" xfId="6601" xr:uid="{1D50CEE3-38A8-4C11-AC56-FEA35BD709F9}"/>
    <cellStyle name="Notas 3 3 2 4" xfId="7908" xr:uid="{28FD29A8-4315-4ADD-A207-67D06C11856E}"/>
    <cellStyle name="Notas 3 3 2 5" xfId="7889" xr:uid="{EB1CC644-0696-4960-AA4D-4B895568E205}"/>
    <cellStyle name="Notas 3 3 2 6" xfId="7764" xr:uid="{0A011BD1-16C2-40E5-B2D6-9525BAD50CF8}"/>
    <cellStyle name="Notas 3 3 2 7" xfId="7884" xr:uid="{23EF6C7F-7AC8-4E38-8028-C5A06EA0B680}"/>
    <cellStyle name="Notas 3 3 2 8" xfId="7753" xr:uid="{75066864-F2B5-4BEF-BB6B-C0B1609F616A}"/>
    <cellStyle name="Notas 3 3 2 9" xfId="7872" xr:uid="{E404BBBA-C304-4794-A1A1-DB0E651508B7}"/>
    <cellStyle name="Notas 3 3 20" xfId="8712" xr:uid="{7D35F6DA-A851-45D9-AD6F-C81B6DC199E9}"/>
    <cellStyle name="Notas 3 3 3" xfId="3006" xr:uid="{A2E9D19C-97FD-42FE-9757-838606D69FD0}"/>
    <cellStyle name="Notas 3 3 4" xfId="5433" xr:uid="{C368B004-2798-492C-BB59-3EAEB655F3FA}"/>
    <cellStyle name="Notas 3 3 5" xfId="7570" xr:uid="{257F741A-82A2-4B0A-BF99-F531865EA462}"/>
    <cellStyle name="Notas 3 3 6" xfId="8039" xr:uid="{CCED1A96-0F86-4982-A87D-6E2AE32273A1}"/>
    <cellStyle name="Notas 3 3 7" xfId="7885" xr:uid="{2E3CD558-5D78-4629-9C34-2D489A825203}"/>
    <cellStyle name="Notas 3 3 8" xfId="8102" xr:uid="{AAAB9B2F-AF63-42D7-A2C9-AE9BD91F23E1}"/>
    <cellStyle name="Notas 3 3 9" xfId="5135" xr:uid="{CEBE542C-1A5C-42F3-AB8A-859BB9731A3C}"/>
    <cellStyle name="Notas 3 4" xfId="5117" xr:uid="{124FCA62-FE65-4236-90B0-773646077B17}"/>
    <cellStyle name="Notas 3 5" xfId="5103" xr:uid="{89EFFAF5-D41C-4A82-B4E8-AEB9D0484604}"/>
    <cellStyle name="Notas 3 6" xfId="7788" xr:uid="{3296343F-DAE5-436C-83FC-D3FDA9203428}"/>
    <cellStyle name="Notas 3 7" xfId="8063" xr:uid="{665F870D-5607-4653-BEAB-63E6B8E85507}"/>
    <cellStyle name="Notas 3 8" xfId="7632" xr:uid="{FA6086CF-F543-4484-931E-A927F048C300}"/>
    <cellStyle name="Notas 3 9" xfId="7953" xr:uid="{D4010965-AA83-4CE0-9E8A-A460630D4389}"/>
    <cellStyle name="Percent" xfId="260" xr:uid="{64AA2158-84F9-4C31-85D5-AD4375016F66}"/>
    <cellStyle name="Percent 2" xfId="10759" xr:uid="{D7449DF6-FE6B-4FF9-B4F8-8188D9BC3927}"/>
    <cellStyle name="Percent 2 2" xfId="11158" xr:uid="{9F7123A4-9071-42E9-875D-C04916D53C8C}"/>
    <cellStyle name="Percent 5" xfId="10760" xr:uid="{6BF312E0-14BD-4DE3-BE62-2EF726FA942F}"/>
    <cellStyle name="Porcentaje" xfId="3" builtinId="5"/>
    <cellStyle name="Porcentaje 10" xfId="120" xr:uid="{F2E14F5A-CC79-41D5-A9B7-9C3FDA6B71F9}"/>
    <cellStyle name="Porcentaje 11" xfId="652" xr:uid="{DE179A34-4D0D-47D3-85C9-E800610636FC}"/>
    <cellStyle name="Porcentaje 12" xfId="11153" xr:uid="{AE196F1F-D725-44AC-936B-E7FA1C10972B}"/>
    <cellStyle name="Porcentaje 2" xfId="21" xr:uid="{C675A570-B645-48F8-BB6A-98C29D45B682}"/>
    <cellStyle name="Porcentaje 2 2" xfId="261" xr:uid="{626BA3C4-36BE-4A20-A220-0CA779CBE97B}"/>
    <cellStyle name="Porcentaje 3" xfId="119" xr:uid="{B68721EE-5C18-476B-B0C7-88F7B2757235}"/>
    <cellStyle name="Porcentaje 4" xfId="262" xr:uid="{21F3F1E8-5EA0-4D11-B320-5175039DC409}"/>
    <cellStyle name="Porcentaje 5" xfId="263" xr:uid="{1321C0B4-2115-4124-9188-42CF5ABB2549}"/>
    <cellStyle name="Porcentaje 5 2" xfId="264" xr:uid="{31737389-CDEC-4F83-9331-639B0A1F10A6}"/>
    <cellStyle name="Porcentaje 5 3" xfId="308" xr:uid="{636531D5-F028-48D5-B7B7-F292044F5BDD}"/>
    <cellStyle name="Porcentaje 5 3 2" xfId="11533" xr:uid="{B8707D5B-80CE-4E08-A37B-87FADEC5EF29}"/>
    <cellStyle name="Porcentaje 5 3 3" xfId="11919" xr:uid="{9C771095-D151-4191-973F-674D44D23CF4}"/>
    <cellStyle name="Porcentaje 5 3 4" xfId="12306" xr:uid="{8D5A1825-C054-439A-9CAF-DD7D824880E0}"/>
    <cellStyle name="Porcentaje 5 3 5" xfId="10816" xr:uid="{298D544A-E394-463D-8986-CAD589FECE15}"/>
    <cellStyle name="Porcentaje 5 4" xfId="516" xr:uid="{9D02B07B-B4C5-48F9-8845-53AD6CFCFA6D}"/>
    <cellStyle name="Porcentaje 5 4 2" xfId="11741" xr:uid="{C79EBE85-5F01-4B64-A6C1-31482E2CCCCE}"/>
    <cellStyle name="Porcentaje 5 4 3" xfId="12127" xr:uid="{F936B9C4-968D-4045-9C5F-B9A92CEB6629}"/>
    <cellStyle name="Porcentaje 5 4 4" xfId="12514" xr:uid="{0C036150-35E5-46E6-8BD9-FD5564D74B41}"/>
    <cellStyle name="Porcentaje 5 4 5" xfId="11024" xr:uid="{B9834CE3-C867-4ABD-ACBE-F3EE81CB2816}"/>
    <cellStyle name="Porcentaje 6" xfId="277" xr:uid="{C67057CF-47D1-4065-B73C-B8B90820850F}"/>
    <cellStyle name="Porcentaje 6 2" xfId="11506" xr:uid="{A024C677-0988-41A2-9B25-A859DE29018F}"/>
    <cellStyle name="Porcentaje 6 3" xfId="11892" xr:uid="{29A3F06A-05C7-47F0-A230-682493F32517}"/>
    <cellStyle name="Porcentaje 6 4" xfId="12279" xr:uid="{FD7DCCE0-DC8A-44B3-89E0-3AC570869E03}"/>
    <cellStyle name="Porcentaje 6 5" xfId="10789" xr:uid="{E6F40AC3-75A6-4AA6-AE80-239D5BEEFA1E}"/>
    <cellStyle name="Porcentaje 7" xfId="487" xr:uid="{B61C6CE6-E671-49E2-B945-D3F7F5CC7A91}"/>
    <cellStyle name="Porcentaje 7 2" xfId="11712" xr:uid="{3D665D5E-50A0-4BC1-A38D-5C56DD6DE2E7}"/>
    <cellStyle name="Porcentaje 7 3" xfId="12098" xr:uid="{FD309DFB-D1CC-416F-88F7-4A6BA4233BA4}"/>
    <cellStyle name="Porcentaje 7 4" xfId="12485" xr:uid="{5A17D624-AC5F-42B0-94F9-10070377D483}"/>
    <cellStyle name="Porcentaje 7 5" xfId="10995" xr:uid="{29BBB672-4D57-4F04-BFA4-1663C0D0E276}"/>
    <cellStyle name="Porcentaje 8" xfId="589" xr:uid="{B53E68F0-1F91-40C5-8EAE-8CDAA236F48E}"/>
    <cellStyle name="Porcentaje 8 2" xfId="11813" xr:uid="{57B57BB5-6413-4B77-BCDD-071E59C25927}"/>
    <cellStyle name="Porcentaje 8 3" xfId="12199" xr:uid="{BFF685BD-9F6F-4473-A64D-271BF4732292}"/>
    <cellStyle name="Porcentaje 8 4" xfId="12586" xr:uid="{634594A6-0C7B-4D2C-A6DD-888C7AEAA5A6}"/>
    <cellStyle name="Porcentaje 8 5" xfId="11096" xr:uid="{9F0B1BF6-163F-44AD-9404-B0E3E162E60E}"/>
    <cellStyle name="Porcentaje 9" xfId="650" xr:uid="{EA31C146-2102-4135-89B3-48F5B8720D52}"/>
    <cellStyle name="Porcentaje 9 2" xfId="11868" xr:uid="{EA5B558B-D7D1-4384-8A54-0C118CCC907B}"/>
    <cellStyle name="Porcentaje 9 3" xfId="12254" xr:uid="{D2BCF5AE-82C1-4601-8E07-0B14BD1D58C9}"/>
    <cellStyle name="Porcentaje 9 4" xfId="12641" xr:uid="{668A8DD2-77BD-4C8E-97EC-88CCFB8C8AEB}"/>
    <cellStyle name="Porcentaje 9 5" xfId="11151" xr:uid="{3D945632-5552-4FDB-AAE5-42BC05AF7CB5}"/>
    <cellStyle name="Porcentual 2" xfId="121" xr:uid="{53F340A9-3D1A-4643-8578-C896D8A13636}"/>
    <cellStyle name="Porcentual 2 10" xfId="122" xr:uid="{E086D18D-7E8E-4EEA-A32C-18417239B941}"/>
    <cellStyle name="Porcentual 2 10 2" xfId="123" xr:uid="{F29DAADA-3CED-4B1E-BD86-A28B992E9678}"/>
    <cellStyle name="Porcentual 2 10 2 2" xfId="11477" xr:uid="{955FDCE0-139F-4E2A-A844-99D0807BEC26}"/>
    <cellStyle name="Porcentual 2 10 3" xfId="11476" xr:uid="{12617693-D81B-42C6-8C3A-1FA4EA5FB92A}"/>
    <cellStyle name="Porcentual 2 11" xfId="124" xr:uid="{85C9EA57-C376-4621-9312-6D7CD067E298}"/>
    <cellStyle name="Porcentual 2 11 2" xfId="11478" xr:uid="{AC03B6E0-88B3-42B7-A472-B27E4913F53E}"/>
    <cellStyle name="Porcentual 2 12" xfId="125" xr:uid="{7FF5642F-A7E0-4623-AEE6-F5B164AE5E1A}"/>
    <cellStyle name="Porcentual 2 12 2" xfId="11479" xr:uid="{B8CB2479-BDBF-4D47-99B9-DAE4C0FDF92D}"/>
    <cellStyle name="Porcentual 2 13" xfId="612" xr:uid="{A88B701D-1FCB-4EB3-AD19-811102A7BD4F}"/>
    <cellStyle name="Porcentual 2 13 2" xfId="11833" xr:uid="{BCA76A30-AE44-44CF-810E-9B82581AE02D}"/>
    <cellStyle name="Porcentual 2 13 3" xfId="12219" xr:uid="{03DBBF6E-8172-43AA-A870-B961D5CDB8DD}"/>
    <cellStyle name="Porcentual 2 13 4" xfId="12606" xr:uid="{EB009E65-D517-424D-871D-D39D0B5B9501}"/>
    <cellStyle name="Porcentual 2 13 5" xfId="11116" xr:uid="{7B0EFCBD-4CC4-483F-AF38-D53F207FDCF7}"/>
    <cellStyle name="Porcentual 2 14" xfId="11475" xr:uid="{E8EAC58C-94B2-4A9F-9976-6243F52AA43C}"/>
    <cellStyle name="Porcentual 2 15" xfId="11882" xr:uid="{69157719-D90A-4ADA-AC06-CD4275BF31E9}"/>
    <cellStyle name="Porcentual 2 16" xfId="12272" xr:uid="{72D85C4E-F153-4E04-9D9D-E9A86AE116A7}"/>
    <cellStyle name="Porcentual 2 17" xfId="10777" xr:uid="{DF53E725-7583-4849-AA4A-6E8593FA1083}"/>
    <cellStyle name="Porcentual 2 2" xfId="126" xr:uid="{E226D221-60DE-4CE7-ABA9-CBC4A47EDD17}"/>
    <cellStyle name="Porcentual 2 2 2" xfId="11480" xr:uid="{48EBD956-065A-41DB-8C3B-1FAB494E712B}"/>
    <cellStyle name="Porcentual 2 3" xfId="127" xr:uid="{D24B7582-1AA6-4085-94E7-195BD88DDEB8}"/>
    <cellStyle name="Porcentual 2 3 2" xfId="11481" xr:uid="{4C2D7743-5885-4B7C-8557-36096633F4BA}"/>
    <cellStyle name="Porcentual 2 4" xfId="128" xr:uid="{48756A57-7A7B-4189-9443-6923B7E16A38}"/>
    <cellStyle name="Porcentual 2 4 2" xfId="11482" xr:uid="{9A0F2128-9C53-440A-A878-552E2279F5F4}"/>
    <cellStyle name="Porcentual 2 5" xfId="129" xr:uid="{45C5E218-7419-475C-AA97-5788C9F6143C}"/>
    <cellStyle name="Porcentual 2 5 2" xfId="11483" xr:uid="{07B8DB16-4A66-4F28-BEE0-29EC379426F3}"/>
    <cellStyle name="Porcentual 2 6" xfId="130" xr:uid="{61C85418-5565-497E-9BF8-B88E8C981A76}"/>
    <cellStyle name="Porcentual 2 6 2" xfId="11484" xr:uid="{215DFC6C-7041-45EC-B2F8-69089376B42E}"/>
    <cellStyle name="Porcentual 2 7" xfId="131" xr:uid="{87D23770-D332-4673-BF42-180C97FE645B}"/>
    <cellStyle name="Porcentual 2 7 2" xfId="11485" xr:uid="{A48881A9-BCCA-449F-80C9-02AFBF955511}"/>
    <cellStyle name="Porcentual 2 8" xfId="132" xr:uid="{1F694D0B-9079-432F-B0DC-9D8075812C77}"/>
    <cellStyle name="Porcentual 2 8 2" xfId="11486" xr:uid="{89CF1510-697B-45F2-A0D9-CEDE596FE3BD}"/>
    <cellStyle name="Porcentual 2 9" xfId="133" xr:uid="{F83CA409-7DEC-4C82-9AE0-309B4C756709}"/>
    <cellStyle name="Porcentual 2 9 2" xfId="11487" xr:uid="{36B0C0BE-A835-4D49-93A2-1B6D69EA8586}"/>
    <cellStyle name="Porcentual 3" xfId="134" xr:uid="{00B45F67-C565-44C6-A029-E4F9F9D001BD}"/>
    <cellStyle name="Porcentual 3 2" xfId="617" xr:uid="{1D11A8A8-6C9C-4A4E-B991-CF11164F3756}"/>
    <cellStyle name="Porcentual 3 2 2" xfId="11838" xr:uid="{6F681684-B847-4C70-B244-86AD7FB7E3C7}"/>
    <cellStyle name="Porcentual 3 2 3" xfId="12224" xr:uid="{72C20C54-73FD-4451-A906-9C174B69C2D1}"/>
    <cellStyle name="Porcentual 3 2 4" xfId="12611" xr:uid="{50C923C8-3BE8-4572-80A7-C9109A924F04}"/>
    <cellStyle name="Porcentual 3 2 5" xfId="11121" xr:uid="{6AAAD813-C394-44F1-8488-BD49760D456F}"/>
    <cellStyle name="Porcentual 3 3" xfId="11488" xr:uid="{F598F758-6744-40DA-B95C-4B2965055DE6}"/>
    <cellStyle name="Porcentual 4" xfId="135" xr:uid="{AE8687C1-9F07-4D9A-A678-230A9D8E4F43}"/>
    <cellStyle name="Porcentual 4 2" xfId="136" xr:uid="{B60DAF2B-F43C-40EE-9053-FCDEDEC69C83}"/>
    <cellStyle name="Porcentual 4 2 2" xfId="11490" xr:uid="{2AECF546-F945-40DA-9220-ADA8561C9B3A}"/>
    <cellStyle name="Porcentual 4 3" xfId="626" xr:uid="{EB877F62-012E-4DB4-A607-F5080CDB6630}"/>
    <cellStyle name="Porcentual 4 3 2" xfId="11847" xr:uid="{793AE97E-4AFE-47E5-AB03-758E21905B94}"/>
    <cellStyle name="Porcentual 4 3 3" xfId="12233" xr:uid="{F34B7DE4-D1A7-4009-B642-B4D82F3857FD}"/>
    <cellStyle name="Porcentual 4 3 4" xfId="12620" xr:uid="{83E0B620-8A0C-42DD-BF56-D08659F74042}"/>
    <cellStyle name="Porcentual 4 3 5" xfId="11130" xr:uid="{9C489095-6144-4FD3-BB4C-E37232EA04B9}"/>
    <cellStyle name="Porcentual 4 4" xfId="11489" xr:uid="{03794B7A-EC51-46AA-8B36-067BE69B5FC2}"/>
    <cellStyle name="Porcentual 5" xfId="137" xr:uid="{E22E8227-D82F-41DF-8DA4-22F4CAAD6E0B}"/>
    <cellStyle name="Porcentual 5 2" xfId="265" xr:uid="{C3602E56-4FC3-43E7-8568-25042CD7AC53}"/>
    <cellStyle name="Porcentual 5 3" xfId="636" xr:uid="{279A6F79-1041-4510-8D68-A104819725D5}"/>
    <cellStyle name="Porcentual 5 3 2" xfId="11856" xr:uid="{79B90931-4621-4224-A9A8-DE91AE7FC339}"/>
    <cellStyle name="Porcentual 5 3 3" xfId="12242" xr:uid="{D0FBD8E0-BB21-47CD-9574-B2A923751C0D}"/>
    <cellStyle name="Porcentual 5 3 4" xfId="12629" xr:uid="{F03AB95F-B6E2-4B96-ABA6-D53888B0381E}"/>
    <cellStyle name="Porcentual 5 3 5" xfId="11139" xr:uid="{3227F3D5-ED38-4568-A132-A72B83A31A18}"/>
    <cellStyle name="Porcentual 5 4" xfId="11491" xr:uid="{076F1330-55C5-4041-8DA6-25FC5CE3C42E}"/>
    <cellStyle name="Porcentual 6" xfId="138" xr:uid="{A9575A14-8789-4DF4-BB9F-D5FAB3262376}"/>
    <cellStyle name="Porcentual 6 2" xfId="139" xr:uid="{ACA56A35-010B-459D-A972-E4795615E91F}"/>
    <cellStyle name="Porcentual 6 2 2" xfId="11493" xr:uid="{8FA9C13C-BB8A-4BD0-8DD1-CC66E1CC3BDF}"/>
    <cellStyle name="Porcentual 6 3" xfId="11492" xr:uid="{675A0DC9-221B-4078-8A08-63E6FBCE4AEB}"/>
    <cellStyle name="Porcentual 7" xfId="140" xr:uid="{A9E888C1-5B7B-436F-849B-EE8BBA7AC32F}"/>
    <cellStyle name="Porcentual 7 2" xfId="11494" xr:uid="{C7B7A50E-A2A3-4D8A-A903-4805C4B78D9B}"/>
    <cellStyle name="Porcentual 8" xfId="151" xr:uid="{93F6526D-1614-482E-93DA-726A4D76BEE8}"/>
    <cellStyle name="Porcentual 8 2" xfId="11496" xr:uid="{78079B6A-F5C1-445B-93DA-741B6DE2BEAB}"/>
    <cellStyle name="resaltado" xfId="266" xr:uid="{98AD8841-368B-4E8D-8A49-E95AE2A21346}"/>
    <cellStyle name="Salida 2" xfId="141" xr:uid="{554FDC78-56DD-4786-9084-774E84265EAF}"/>
    <cellStyle name="Salida 2 10" xfId="8233" xr:uid="{1C4F6892-BF73-476F-8B09-74D90B62C6B2}"/>
    <cellStyle name="Salida 2 11" xfId="8084" xr:uid="{35A10E4F-29F0-4613-B3BE-D2E299B7AA27}"/>
    <cellStyle name="Salida 2 12" xfId="8228" xr:uid="{7B3C79AB-ED5E-4B73-A24E-CE01CFD5677F}"/>
    <cellStyle name="Salida 2 13" xfId="7732" xr:uid="{8C32F21A-1412-4C48-A89A-D547EAD78CFB}"/>
    <cellStyle name="Salida 2 14" xfId="5068" xr:uid="{2DF989DE-C43F-4F68-BB93-D1F8F29A08C1}"/>
    <cellStyle name="Salida 2 15" xfId="8415" xr:uid="{14852169-AF96-4FD2-A6F1-BFB1A6955EDA}"/>
    <cellStyle name="Salida 2 2" xfId="664" xr:uid="{F795BB66-0DB3-4FD6-98A7-CAC50CC8DCD0}"/>
    <cellStyle name="Salida 2 2 10" xfId="8150" xr:uid="{A15B3998-6D6A-43F6-A5E7-0C9F191CAC8F}"/>
    <cellStyle name="Salida 2 2 11" xfId="7703" xr:uid="{03680FB6-237E-4E65-8B1F-4724D1103C7E}"/>
    <cellStyle name="Salida 2 2 12" xfId="7922" xr:uid="{6CCB16AF-5703-4206-BC59-AD5549CBAC66}"/>
    <cellStyle name="Salida 2 2 13" xfId="7651" xr:uid="{A5E00A50-FC36-4B72-9EFC-D116BFB6259E}"/>
    <cellStyle name="Salida 2 2 14" xfId="5133" xr:uid="{ED2B01D6-2181-4F55-81DD-1389040E105A}"/>
    <cellStyle name="Salida 2 2 15" xfId="8167" xr:uid="{6D7CF463-D2AC-4FCC-912E-B49EFBB4BA38}"/>
    <cellStyle name="Salida 2 2 16" xfId="5115" xr:uid="{12EDB590-A7AC-43EB-B334-72E8EB0F1287}"/>
    <cellStyle name="Salida 2 2 17" xfId="7562" xr:uid="{59FA208E-1986-4664-85CC-CBC032C08150}"/>
    <cellStyle name="Salida 2 2 18" xfId="8052" xr:uid="{B7C06BC6-F047-43A3-BB7A-CEE7EC0EDFA5}"/>
    <cellStyle name="Salida 2 2 19" xfId="8172" xr:uid="{DE819937-8D18-43E5-85C0-F528919804FC}"/>
    <cellStyle name="Salida 2 2 2" xfId="1253" xr:uid="{3F096FD0-9B02-4686-BC5F-959030DAD3B4}"/>
    <cellStyle name="Salida 2 2 2 10" xfId="7540" xr:uid="{AADFEF39-D563-47DA-8CEA-8B2AF18031BF}"/>
    <cellStyle name="Salida 2 2 2 11" xfId="7685" xr:uid="{5D046891-781E-4CD3-998E-3AC014931276}"/>
    <cellStyle name="Salida 2 2 2 12" xfId="7741" xr:uid="{11307EC4-24CA-40CA-AC9E-142E5DA961EB}"/>
    <cellStyle name="Salida 2 2 2 13" xfId="7977" xr:uid="{BD7F2DD3-29D8-4B35-8488-263235820D1C}"/>
    <cellStyle name="Salida 2 2 2 14" xfId="7495" xr:uid="{2C13F659-51D8-47DA-9DA7-41175AF3D2EB}"/>
    <cellStyle name="Salida 2 2 2 15" xfId="8111" xr:uid="{03982AC7-1E62-4CF3-A1E1-7D7B92F81D62}"/>
    <cellStyle name="Salida 2 2 2 16" xfId="7910" xr:uid="{DD75C04A-9C2E-41FA-8275-5497942EDE48}"/>
    <cellStyle name="Salida 2 2 2 17" xfId="7868" xr:uid="{3F99E4C3-C269-4B0E-B5EC-69010DA11D5A}"/>
    <cellStyle name="Salida 2 2 2 18" xfId="7869" xr:uid="{87900AB0-31B7-4E45-B988-098B1B5F8E8A}"/>
    <cellStyle name="Salida 2 2 2 19" xfId="8391" xr:uid="{EEF0C6F0-C71B-4EA1-B917-548DC5FB8742}"/>
    <cellStyle name="Salida 2 2 2 2" xfId="2421" xr:uid="{1BCB10A8-3802-4717-92CE-16FAFAFDAD31}"/>
    <cellStyle name="Salida 2 2 2 2 10" xfId="8185" xr:uid="{F4899723-9F37-44F8-BE3E-358AB846BF71}"/>
    <cellStyle name="Salida 2 2 2 2 11" xfId="7662" xr:uid="{1659A712-B362-467B-A3A7-2EE7024499A4}"/>
    <cellStyle name="Salida 2 2 2 2 12" xfId="7818" xr:uid="{2EE83F8D-85CB-47F6-A6DD-346BA54E4CCB}"/>
    <cellStyle name="Salida 2 2 2 2 13" xfId="7877" xr:uid="{408B9160-1331-426A-A26C-A7D68157B958}"/>
    <cellStyle name="Salida 2 2 2 2 14" xfId="7526" xr:uid="{545C0F7B-47A0-4E3F-9D95-8435C115FFB6}"/>
    <cellStyle name="Salida 2 2 2 2 15" xfId="7861" xr:uid="{9138145B-6575-45F3-8F18-78863D6BF445}"/>
    <cellStyle name="Salida 2 2 2 2 16" xfId="8355" xr:uid="{0AAD3EBE-70BB-4C78-B64B-456009C7D489}"/>
    <cellStyle name="Salida 2 2 2 2 17" xfId="7986" xr:uid="{B1D4BCD6-4CED-4E7D-A8E4-D5E110CE1D10}"/>
    <cellStyle name="Salida 2 2 2 2 18" xfId="8392" xr:uid="{4E11B9AC-9792-4466-999F-AECBBA76AC60}"/>
    <cellStyle name="Salida 2 2 2 2 19" xfId="10463" xr:uid="{88AE5B72-B2A1-4DBC-8020-48AAE7CF51F3}"/>
    <cellStyle name="Salida 2 2 2 2 2" xfId="4757" xr:uid="{95775B8C-AEFC-40DD-8BDE-CD7A3A987C5B}"/>
    <cellStyle name="Salida 2 2 2 2 3" xfId="7184" xr:uid="{E96A7298-192F-4B65-9802-EAB9EDFCF3CF}"/>
    <cellStyle name="Salida 2 2 2 2 4" xfId="8094" xr:uid="{F7AE6176-3C09-4A12-BFA8-3EFD98704257}"/>
    <cellStyle name="Salida 2 2 2 2 5" xfId="8090" xr:uid="{EE9BB2F6-3DFF-4270-932A-0D67E5E730BE}"/>
    <cellStyle name="Salida 2 2 2 2 6" xfId="7975" xr:uid="{F73C73FA-D446-4968-BF48-B1305DDA7094}"/>
    <cellStyle name="Salida 2 2 2 2 7" xfId="7678" xr:uid="{01FA7A8B-D088-4F7D-A7FC-2104CC91C87D}"/>
    <cellStyle name="Salida 2 2 2 2 8" xfId="8108" xr:uid="{7D51AE97-1587-4C58-9CBF-D97632E7EF94}"/>
    <cellStyle name="Salida 2 2 2 2 9" xfId="7746" xr:uid="{785D870A-623D-437C-83E7-A6FB586231F8}"/>
    <cellStyle name="Salida 2 2 2 20" xfId="9295" xr:uid="{CF696FA7-7351-452B-AED4-DE3FE863BB32}"/>
    <cellStyle name="Salida 2 2 2 3" xfId="3589" xr:uid="{A0BF6A46-F95D-4D1A-82EE-512FE7E44C9A}"/>
    <cellStyle name="Salida 2 2 2 4" xfId="6016" xr:uid="{3B2052F8-9A61-45FD-A430-E7C57886B0DA}"/>
    <cellStyle name="Salida 2 2 2 5" xfId="7743" xr:uid="{251B0BAC-1FEB-4B82-81A1-DD4F4C2E9DC1}"/>
    <cellStyle name="Salida 2 2 2 6" xfId="8086" xr:uid="{F4FE7D85-66B6-4A87-9DC8-211C82ACD7F6}"/>
    <cellStyle name="Salida 2 2 2 7" xfId="7745" xr:uid="{939A2B2B-4113-4446-A89B-61273DD22CC7}"/>
    <cellStyle name="Salida 2 2 2 8" xfId="7555" xr:uid="{12DCD76E-2505-40A7-AA8C-D4EBEEE7E78C}"/>
    <cellStyle name="Salida 2 2 2 9" xfId="7681" xr:uid="{0716CF19-CAFB-499B-B883-33636D0A593C}"/>
    <cellStyle name="Salida 2 2 20" xfId="7714" xr:uid="{EEA56196-6CF0-48B1-9376-3A9D06592913}"/>
    <cellStyle name="Salida 2 2 21" xfId="8707" xr:uid="{D426CE35-646D-45D8-9E91-B62AC3629484}"/>
    <cellStyle name="Salida 2 2 3" xfId="1833" xr:uid="{4BDD689E-6CD1-4148-B4A6-A9228F6A7F90}"/>
    <cellStyle name="Salida 2 2 3 10" xfId="7694" xr:uid="{EF3E8D4E-E3DB-40AA-82C1-01EB97920B99}"/>
    <cellStyle name="Salida 2 2 3 11" xfId="8279" xr:uid="{E7AA499E-B99C-4892-AE85-4D090DB669E3}"/>
    <cellStyle name="Salida 2 2 3 12" xfId="8118" xr:uid="{6CCBF113-4CF0-4AA4-9945-B2642B4BC38F}"/>
    <cellStyle name="Salida 2 2 3 13" xfId="8132" xr:uid="{FEB34D1F-EAA9-4785-8A78-2B9507063AA0}"/>
    <cellStyle name="Salida 2 2 3 14" xfId="7928" xr:uid="{C3A0EB7A-F635-4A4D-8A74-13BC5EE90297}"/>
    <cellStyle name="Salida 2 2 3 15" xfId="5090" xr:uid="{DA5BC6A8-A91F-4667-8D9A-84A7B8FC7262}"/>
    <cellStyle name="Salida 2 2 3 16" xfId="7511" xr:uid="{13853D73-5988-4A90-B6D5-53AC6549872B}"/>
    <cellStyle name="Salida 2 2 3 17" xfId="8153" xr:uid="{D40D8981-D13B-4F20-ACD8-A97E68B4F2A6}"/>
    <cellStyle name="Salida 2 2 3 18" xfId="8163" xr:uid="{2CDB1798-521E-4CD4-8DBB-AB07B40E57B3}"/>
    <cellStyle name="Salida 2 2 3 19" xfId="9875" xr:uid="{8916B5BD-30F7-48AC-8EAF-95C5A94FE3CE}"/>
    <cellStyle name="Salida 2 2 3 2" xfId="4169" xr:uid="{A87F39CB-86EF-4895-870A-15EAB3975A4F}"/>
    <cellStyle name="Salida 2 2 3 3" xfId="6596" xr:uid="{C11F215B-537A-400B-9396-7976E84BA410}"/>
    <cellStyle name="Salida 2 2 3 4" xfId="7903" xr:uid="{CCF819A9-EABB-48C8-ABCE-232AB140AE0E}"/>
    <cellStyle name="Salida 2 2 3 5" xfId="7663" xr:uid="{F71F8532-2C07-404A-887F-12415B1AAAF7}"/>
    <cellStyle name="Salida 2 2 3 6" xfId="8156" xr:uid="{4D1F18A8-DD3D-4F77-8221-0DDD4F8D1F61}"/>
    <cellStyle name="Salida 2 2 3 7" xfId="8187" xr:uid="{50A03DD5-6F09-42FE-87A4-6201E4FBA3C1}"/>
    <cellStyle name="Salida 2 2 3 8" xfId="5110" xr:uid="{19FD27D6-62DC-4BE6-9BC8-2B5146A9621B}"/>
    <cellStyle name="Salida 2 2 3 9" xfId="8194" xr:uid="{81FC4C3D-06A2-48D6-8615-7A04E3B67134}"/>
    <cellStyle name="Salida 2 2 4" xfId="3001" xr:uid="{8880F5FE-64F1-4F3D-90CA-778660990C73}"/>
    <cellStyle name="Salida 2 2 5" xfId="5428" xr:uid="{63B9ED55-B36F-4FC2-BAF5-861D122566C1}"/>
    <cellStyle name="Salida 2 2 6" xfId="7566" xr:uid="{01108B07-2007-4C1E-BF36-819493940675}"/>
    <cellStyle name="Salida 2 2 7" xfId="8126" xr:uid="{7E405DF3-6F65-4F57-BA63-A0D1361E20BE}"/>
    <cellStyle name="Salida 2 2 8" xfId="5416" xr:uid="{C3427D00-0B9B-4094-BC50-38E2A978D8B3}"/>
    <cellStyle name="Salida 2 2 9" xfId="5323" xr:uid="{25603B8B-285B-4810-9C74-A9964CD250A0}"/>
    <cellStyle name="Salida 2 3" xfId="957" xr:uid="{E99B89E2-8635-4F7C-983C-67FD7AE568C6}"/>
    <cellStyle name="Salida 2 3 10" xfId="8087" xr:uid="{A54809EC-10B6-4731-B46D-5C294CDC3146}"/>
    <cellStyle name="Salida 2 3 11" xfId="7706" xr:uid="{016E2DAA-1847-473C-8B37-B6E8167165EE}"/>
    <cellStyle name="Salida 2 3 12" xfId="8169" xr:uid="{3BD150F9-9336-4F48-9800-2DC354D0BC74}"/>
    <cellStyle name="Salida 2 3 13" xfId="5088" xr:uid="{2668A132-817D-410E-8518-8178E23A2442}"/>
    <cellStyle name="Salida 2 3 14" xfId="8075" xr:uid="{0CEB7467-7173-44A1-B7C3-7A384F3A313B}"/>
    <cellStyle name="Salida 2 3 15" xfId="8123" xr:uid="{32F39EE8-636F-4853-B966-0DA2E3F7EED7}"/>
    <cellStyle name="Salida 2 3 16" xfId="8230" xr:uid="{482B5121-F354-46EB-A4B6-4277009C4EDB}"/>
    <cellStyle name="Salida 2 3 17" xfId="7486" xr:uid="{5BD116DE-31FF-4A48-AD67-176A98DCD54C}"/>
    <cellStyle name="Salida 2 3 18" xfId="7933" xr:uid="{968F8057-06FC-42FF-981A-CB98D54C86E1}"/>
    <cellStyle name="Salida 2 3 19" xfId="7769" xr:uid="{24155243-82B2-44EE-8165-457863507891}"/>
    <cellStyle name="Salida 2 3 2" xfId="2125" xr:uid="{C558A396-3CBF-4C97-AAEF-941A552BDB0B}"/>
    <cellStyle name="Salida 2 3 2 10" xfId="8246" xr:uid="{7E8B3BE4-81A7-4000-AA3F-42CA3A00C228}"/>
    <cellStyle name="Salida 2 3 2 11" xfId="7673" xr:uid="{9EF89D0D-E9E5-4243-BFE6-7C9A5029AFEF}"/>
    <cellStyle name="Salida 2 3 2 12" xfId="8041" xr:uid="{A24C44C4-CDCC-4751-8C6A-9E067E124F5D}"/>
    <cellStyle name="Salida 2 3 2 13" xfId="7575" xr:uid="{1350036C-9010-4829-8A5D-6EE9D23D8C26}"/>
    <cellStyle name="Salida 2 3 2 14" xfId="8098" xr:uid="{A6C3A0CC-3369-4F88-BB18-732AB634EE59}"/>
    <cellStyle name="Salida 2 3 2 15" xfId="7968" xr:uid="{96B159F9-AD15-480A-81CF-111562129F01}"/>
    <cellStyle name="Salida 2 3 2 16" xfId="8058" xr:uid="{671A6459-5850-4DE4-996A-B40FF5310F9F}"/>
    <cellStyle name="Salida 2 3 2 17" xfId="7557" xr:uid="{64AD97DB-78DF-4C4C-B30A-647E8EAACD50}"/>
    <cellStyle name="Salida 2 3 2 18" xfId="7965" xr:uid="{0A98D7EF-B62D-4FC6-BBF5-C286A9C2D82F}"/>
    <cellStyle name="Salida 2 3 2 19" xfId="10167" xr:uid="{3D9D711E-F1B9-4C13-A120-E7EBF81B86A5}"/>
    <cellStyle name="Salida 2 3 2 2" xfId="4461" xr:uid="{1E47EFC9-9A16-471B-A85F-D2AFF27CAA81}"/>
    <cellStyle name="Salida 2 3 2 3" xfId="6888" xr:uid="{37D2F67A-426F-4F49-8E99-18A42C96A2CB}"/>
    <cellStyle name="Salida 2 3 2 4" xfId="7997" xr:uid="{F0D1F8A2-6F80-4BF0-8F48-D1CBD65BDA76}"/>
    <cellStyle name="Salida 2 3 2 5" xfId="7604" xr:uid="{F6993BAB-80FC-40A2-9123-B672CA63B335}"/>
    <cellStyle name="Salida 2 3 2 6" xfId="7847" xr:uid="{76C378C3-992A-4707-B3D3-92944AEEF2A7}"/>
    <cellStyle name="Salida 2 3 2 7" xfId="8050" xr:uid="{92D1A60B-7E09-4C13-9AF4-2FDFC50A314B}"/>
    <cellStyle name="Salida 2 3 2 8" xfId="8060" xr:uid="{B4BEC532-D56D-480A-A928-534D28592CF1}"/>
    <cellStyle name="Salida 2 3 2 9" xfId="8049" xr:uid="{59C053D1-59E8-4E18-80F0-0DA5F0918E0F}"/>
    <cellStyle name="Salida 2 3 20" xfId="8999" xr:uid="{4B8B27DF-E679-4D82-AC1A-075DF314394D}"/>
    <cellStyle name="Salida 2 3 3" xfId="3293" xr:uid="{BD858A50-8590-4D5D-87F5-39AC692598FA}"/>
    <cellStyle name="Salida 2 3 4" xfId="5720" xr:uid="{6E7EECCC-C91A-4BBC-8D3A-11608554399B}"/>
    <cellStyle name="Salida 2 3 5" xfId="7656" xr:uid="{646C20D0-82BF-4120-98DC-1B09EAECC3FA}"/>
    <cellStyle name="Salida 2 3 6" xfId="5092" xr:uid="{A01EE60C-878C-4E88-B912-1B7E946F6536}"/>
    <cellStyle name="Salida 2 3 7" xfId="7857" xr:uid="{1E2D0333-DE49-4140-ACF6-E443FFD1D390}"/>
    <cellStyle name="Salida 2 3 8" xfId="8009" xr:uid="{9E3BC212-FD48-4ABB-AB04-451F13933479}"/>
    <cellStyle name="Salida 2 3 9" xfId="8068" xr:uid="{8A79F4D8-22C8-431A-A46B-56977A496F34}"/>
    <cellStyle name="Salida 2 4" xfId="5080" xr:uid="{0938371A-DD71-4D44-973C-DA7A9A5C3964}"/>
    <cellStyle name="Salida 2 5" xfId="5113" xr:uid="{A738710B-DCD2-40B6-985D-8717D2A90B63}"/>
    <cellStyle name="Salida 2 6" xfId="5095" xr:uid="{2CB3AFF7-5C9E-417F-B46E-90E4CFB0D31D}"/>
    <cellStyle name="Salida 2 7" xfId="7807" xr:uid="{A8B47F58-5C9B-4FBC-B29C-4E87DF7E6AF8}"/>
    <cellStyle name="Salida 2 8" xfId="5083" xr:uid="{5ED0AAF5-0502-450F-AFB8-91705F672D97}"/>
    <cellStyle name="Salida 2 9" xfId="7892" xr:uid="{AB3E5629-2BFA-4C26-AE4E-76C7A114E05C}"/>
    <cellStyle name="Salida 3" xfId="267" xr:uid="{35096B79-7EE2-4891-8C09-49E0CAA61826}"/>
    <cellStyle name="Salida 3 10" xfId="7491" xr:uid="{0AAA6C6F-11A9-41AC-B96F-AEE40628F5C3}"/>
    <cellStyle name="Salida 3 11" xfId="7990" xr:uid="{ED445D3A-14D1-44C1-874F-05F4AE140CD3}"/>
    <cellStyle name="Salida 3 12" xfId="8358" xr:uid="{E89B8E8F-F4C4-4B6F-9CD8-313F374663C3}"/>
    <cellStyle name="Salida 3 13" xfId="7834" xr:uid="{EBF3E3D3-41DB-4D92-B146-ED37124D9E20}"/>
    <cellStyle name="Salida 3 14" xfId="5322" xr:uid="{EB8EDA44-6418-43B1-822C-F066A6F08410}"/>
    <cellStyle name="Salida 3 15" xfId="8425" xr:uid="{FCC3BABE-1675-4DE9-B53F-7703EC9AC8FB}"/>
    <cellStyle name="Salida 3 2" xfId="959" xr:uid="{6F7981EF-BF00-46B3-806D-DA6F4677BC65}"/>
    <cellStyle name="Salida 3 2 10" xfId="8112" xr:uid="{0860C2A8-2309-4988-835E-FC0DE0ED5ADB}"/>
    <cellStyle name="Salida 3 2 11" xfId="7803" xr:uid="{FBC334ED-60CD-4312-81BE-B3DAEED5ED43}"/>
    <cellStyle name="Salida 3 2 12" xfId="7639" xr:uid="{9077B79E-A739-4FA6-B501-7A33F8F86B99}"/>
    <cellStyle name="Salida 3 2 13" xfId="5134" xr:uid="{556D7AF2-C0A8-46A6-AEEE-0E5646DE2AE0}"/>
    <cellStyle name="Salida 3 2 14" xfId="8135" xr:uid="{DF8AB027-51E7-4554-A4BF-9E17FDDC5A02}"/>
    <cellStyle name="Salida 3 2 15" xfId="7947" xr:uid="{39593D9C-C889-4904-AF4B-51A3AA3C3C49}"/>
    <cellStyle name="Salida 3 2 16" xfId="7530" xr:uid="{1B16EA12-81F1-453D-B61A-6F526DAB7D93}"/>
    <cellStyle name="Salida 3 2 17" xfId="7688" xr:uid="{6F3BC3BA-A65A-4833-8C1E-89A16CF887A1}"/>
    <cellStyle name="Salida 3 2 18" xfId="8293" xr:uid="{A5D22619-64C1-42ED-BA37-A2A45B63F91A}"/>
    <cellStyle name="Salida 3 2 19" xfId="7860" xr:uid="{584C3130-7989-4496-B23B-D308E93E893B}"/>
    <cellStyle name="Salida 3 2 2" xfId="1538" xr:uid="{11FDEE62-7A5E-48B7-8C2A-B7BE20052EF3}"/>
    <cellStyle name="Salida 3 2 2 10" xfId="8226" xr:uid="{6053F76F-86AC-495E-8E20-6C0790786AE7}"/>
    <cellStyle name="Salida 3 2 2 11" xfId="7800" xr:uid="{6CE60A22-838A-4944-87F2-F1335B3D61D6}"/>
    <cellStyle name="Salida 3 2 2 12" xfId="7476" xr:uid="{B08E24CB-54FA-426D-9FCE-32822A7EA261}"/>
    <cellStyle name="Salida 3 2 2 13" xfId="7701" xr:uid="{A394A4BB-18AE-404F-85A8-692F1A749428}"/>
    <cellStyle name="Salida 3 2 2 14" xfId="7563" xr:uid="{A16F8985-B9A5-4D00-969D-F27403544DE9}"/>
    <cellStyle name="Salida 3 2 2 15" xfId="8106" xr:uid="{CECD55CE-340A-49D3-9E84-8E52DEC42491}"/>
    <cellStyle name="Salida 3 2 2 16" xfId="7585" xr:uid="{8FFA4DEE-BF17-4D39-934F-F679C1F47393}"/>
    <cellStyle name="Salida 3 2 2 17" xfId="8318" xr:uid="{99BE74A9-9F73-470E-88BC-B36CE4601D9E}"/>
    <cellStyle name="Salida 3 2 2 18" xfId="7689" xr:uid="{DA51EE8E-C8CF-47E4-800F-9EB0C0947DC0}"/>
    <cellStyle name="Salida 3 2 2 19" xfId="7649" xr:uid="{91212E64-A06F-4AB6-8337-54289A81678F}"/>
    <cellStyle name="Salida 3 2 2 2" xfId="2706" xr:uid="{916DF306-299C-41D5-9964-FE37F32B64CC}"/>
    <cellStyle name="Salida 3 2 2 2 10" xfId="8303" xr:uid="{C2DC0AB8-A1F5-4D14-AF11-0F5BE0D9705B}"/>
    <cellStyle name="Salida 3 2 2 2 11" xfId="8326" xr:uid="{A751EE36-ECAF-4FA6-BAF5-AC707100D1E7}"/>
    <cellStyle name="Salida 3 2 2 2 12" xfId="8337" xr:uid="{C81E5EDC-BB35-4E4E-AA1E-9C82D214DF37}"/>
    <cellStyle name="Salida 3 2 2 2 13" xfId="8350" xr:uid="{4C1C5550-0EAD-46B2-B040-3AAECF32CC08}"/>
    <cellStyle name="Salida 3 2 2 2 14" xfId="8362" xr:uid="{DCC51A62-76FA-43BB-AEE5-9AAE2105E7CA}"/>
    <cellStyle name="Salida 3 2 2 2 15" xfId="8374" xr:uid="{9A48FBAB-A369-479F-BFDC-10F7614E0E7E}"/>
    <cellStyle name="Salida 3 2 2 2 16" xfId="8386" xr:uid="{E5D3542D-7175-4EBB-BBD1-6FC0C1758A83}"/>
    <cellStyle name="Salida 3 2 2 2 17" xfId="8396" xr:uid="{55B71864-C26E-40F5-94A3-957ACB7563CD}"/>
    <cellStyle name="Salida 3 2 2 2 18" xfId="8403" xr:uid="{00059E72-D19F-47ED-8C61-0F30576B7172}"/>
    <cellStyle name="Salida 3 2 2 2 19" xfId="10748" xr:uid="{A5EF3065-02B0-4703-8B0B-6062825BDA01}"/>
    <cellStyle name="Salida 3 2 2 2 2" xfId="5042" xr:uid="{533809B5-9553-4807-B1D1-A33DCF2EA187}"/>
    <cellStyle name="Salida 3 2 2 2 3" xfId="7469" xr:uid="{24301ABC-88FA-4984-831E-172F2B9B8A0F}"/>
    <cellStyle name="Salida 3 2 2 2 4" xfId="8178" xr:uid="{CB59D220-FE8A-4EC4-9503-2BA6F97D5CDB}"/>
    <cellStyle name="Salida 3 2 2 2 5" xfId="8203" xr:uid="{D28DD8C5-2706-41F9-B20D-91174FF945BC}"/>
    <cellStyle name="Salida 3 2 2 2 6" xfId="8222" xr:uid="{BAD09A8D-CC28-4AF2-A206-4B4AF5EF711D}"/>
    <cellStyle name="Salida 3 2 2 2 7" xfId="8238" xr:uid="{756E92F8-B058-47D5-9314-E5766313C788}"/>
    <cellStyle name="Salida 3 2 2 2 8" xfId="8263" xr:uid="{79624F4A-7A09-491A-B446-EB23D28EAD2E}"/>
    <cellStyle name="Salida 3 2 2 2 9" xfId="8284" xr:uid="{63CC694D-0D0B-4061-BB83-6BF0B36420B0}"/>
    <cellStyle name="Salida 3 2 2 20" xfId="9580" xr:uid="{A15D6F40-4BE3-4F15-B36E-A4EB69049692}"/>
    <cellStyle name="Salida 3 2 2 3" xfId="3874" xr:uid="{FBC0B92C-C6C5-48BC-B561-306FBD16E2C3}"/>
    <cellStyle name="Salida 3 2 2 4" xfId="6301" xr:uid="{7D001599-0791-4C32-84E5-42E721F66397}"/>
    <cellStyle name="Salida 3 2 2 5" xfId="7823" xr:uid="{BE774F60-08C1-4C2C-9B1C-39F051EC389C}"/>
    <cellStyle name="Salida 3 2 2 6" xfId="7624" xr:uid="{012AD95D-A4FA-465C-AE2C-E901C6748FDC}"/>
    <cellStyle name="Salida 3 2 2 7" xfId="8159" xr:uid="{B13F93E3-AC58-4831-AC40-AE7CF85C543E}"/>
    <cellStyle name="Salida 3 2 2 8" xfId="7755" xr:uid="{6A164046-AB6E-408C-8B56-E7E33E0CFB47}"/>
    <cellStyle name="Salida 3 2 2 9" xfId="7940" xr:uid="{71799822-E9E3-46DB-9348-76ED6EE228E8}"/>
    <cellStyle name="Salida 3 2 20" xfId="7611" xr:uid="{F6B5895E-8BB2-4D76-98ED-87FDCD1302B5}"/>
    <cellStyle name="Salida 3 2 21" xfId="9001" xr:uid="{8575B1D0-691A-4B53-A10F-D8F5211EF03C}"/>
    <cellStyle name="Salida 3 2 3" xfId="2127" xr:uid="{7DFCDB52-AAF8-49BB-81A0-A153E4ED2CFD}"/>
    <cellStyle name="Salida 3 2 3 10" xfId="8103" xr:uid="{C289A8D4-267D-4975-9463-8E0BD7E83F1A}"/>
    <cellStyle name="Salida 3 2 3 11" xfId="8207" xr:uid="{E1F85529-A1F4-4633-B102-3EA3E685CFED}"/>
    <cellStyle name="Salida 3 2 3 12" xfId="7781" xr:uid="{3C15F09C-C60E-4380-982A-B02E1D291AF2}"/>
    <cellStyle name="Salida 3 2 3 13" xfId="7734" xr:uid="{96431282-C257-4323-BC4B-D313865CF099}"/>
    <cellStyle name="Salida 3 2 3 14" xfId="8115" xr:uid="{FE09FEA0-5B2C-4B43-8C41-FE8F1B1A7513}"/>
    <cellStyle name="Salida 3 2 3 15" xfId="8256" xr:uid="{159DED9F-84EC-4CA3-879B-F68A933982AA}"/>
    <cellStyle name="Salida 3 2 3 16" xfId="8157" xr:uid="{35DE2A9A-BBC2-423E-A09F-ADE193965880}"/>
    <cellStyle name="Salida 3 2 3 17" xfId="8005" xr:uid="{4D85DA61-5ED1-421A-9BE4-E16B11B2C88D}"/>
    <cellStyle name="Salida 3 2 3 18" xfId="7748" xr:uid="{01F8A8FD-654A-450C-B461-3718D6CF6C69}"/>
    <cellStyle name="Salida 3 2 3 19" xfId="10169" xr:uid="{12335F69-BCC4-4E09-842C-9AF573BB1A9D}"/>
    <cellStyle name="Salida 3 2 3 2" xfId="4463" xr:uid="{5A08A020-5264-46CC-B234-125EF3D2E438}"/>
    <cellStyle name="Salida 3 2 3 3" xfId="6890" xr:uid="{8A97507F-253C-4890-81EE-34EBAEA2B636}"/>
    <cellStyle name="Salida 3 2 3 4" xfId="7999" xr:uid="{B6126697-EC55-4745-94E6-C47B436DD09D}"/>
    <cellStyle name="Salida 3 2 3 5" xfId="7855" xr:uid="{95FAFFB4-ACFC-4799-B027-C2D0E330993D}"/>
    <cellStyle name="Salida 3 2 3 6" xfId="7494" xr:uid="{C80913BE-2CA7-45A9-9B15-93D701D6A677}"/>
    <cellStyle name="Salida 3 2 3 7" xfId="8100" xr:uid="{03198849-631B-4133-A611-6DFE1FA7EDC6}"/>
    <cellStyle name="Salida 3 2 3 8" xfId="8105" xr:uid="{82074E09-E76F-4D40-B8A6-AC5D655F3930}"/>
    <cellStyle name="Salida 3 2 3 9" xfId="7592" xr:uid="{10737471-B0BC-483E-BDD1-9D980A388B89}"/>
    <cellStyle name="Salida 3 2 4" xfId="3295" xr:uid="{EA1A732F-08E7-4EEE-8A87-4EA935CADAD6}"/>
    <cellStyle name="Salida 3 2 5" xfId="5722" xr:uid="{7B404FA9-92C1-4130-8DA3-1B935059F5CC}"/>
    <cellStyle name="Salida 3 2 6" xfId="7658" xr:uid="{0517F4DE-AF6A-4382-8921-216AF7EB8F16}"/>
    <cellStyle name="Salida 3 2 7" xfId="7517" xr:uid="{0311FD9C-50AB-4B1E-82B3-C9D197722FC3}"/>
    <cellStyle name="Salida 3 2 8" xfId="7898" xr:uid="{1B8BA7D7-20C7-4574-B24E-8ABDF3A8DBE9}"/>
    <cellStyle name="Salida 3 2 9" xfId="7697" xr:uid="{D6D99EBF-35A2-45E6-BAE7-127008DA10FB}"/>
    <cellStyle name="Salida 3 3" xfId="674" xr:uid="{4B73F75E-9FC2-4D70-9B7D-0F6668E68EE0}"/>
    <cellStyle name="Salida 3 3 10" xfId="8162" xr:uid="{A38C8C6E-3C4A-40BB-BD2E-CF1651C4F54E}"/>
    <cellStyle name="Salida 3 3 11" xfId="7626" xr:uid="{571BF74C-EB72-46F9-B7F3-4F478A01A099}"/>
    <cellStyle name="Salida 3 3 12" xfId="8137" xr:uid="{F140A4B7-2F74-4A5E-9EBE-D723933B4765}"/>
    <cellStyle name="Salida 3 3 13" xfId="8081" xr:uid="{9AC93927-8D6E-4AFB-AF61-3CDE67360C68}"/>
    <cellStyle name="Salida 3 3 14" xfId="8154" xr:uid="{85EDE5EF-102D-4083-BB4A-B98AC495C595}"/>
    <cellStyle name="Salida 3 3 15" xfId="8252" xr:uid="{9E05E127-97FF-47D4-81A9-534228E9BB98}"/>
    <cellStyle name="Salida 3 3 16" xfId="7815" xr:uid="{AF8D2427-9C46-418B-A2F1-31F727E97797}"/>
    <cellStyle name="Salida 3 3 17" xfId="7642" xr:uid="{A5C31D56-AACF-4A48-AAF5-24F88AED915B}"/>
    <cellStyle name="Salida 3 3 18" xfId="8070" xr:uid="{281C57C3-6248-4E36-9867-4D82C344522B}"/>
    <cellStyle name="Salida 3 3 19" xfId="8379" xr:uid="{AE28732C-0B44-489D-AE82-2C9B70F670C4}"/>
    <cellStyle name="Salida 3 3 2" xfId="1843" xr:uid="{C2F8C0A6-A422-41D3-957C-4EB6CA5F50E4}"/>
    <cellStyle name="Salida 3 3 2 10" xfId="8173" xr:uid="{C64A029C-55B6-47AB-B2C9-0E4E82D23262}"/>
    <cellStyle name="Salida 3 3 2 11" xfId="7529" xr:uid="{1CBFB718-4640-40E8-B2A6-B6C0DE964043}"/>
    <cellStyle name="Salida 3 3 2 12" xfId="8234" xr:uid="{5B5C95AB-C946-45CC-8B87-A7FB3A83FBF9}"/>
    <cellStyle name="Salida 3 3 2 13" xfId="8174" xr:uid="{86EFF02F-C559-4B5A-80FA-D85338FEAB4D}"/>
    <cellStyle name="Salida 3 3 2 14" xfId="7738" xr:uid="{B6A044F9-4D97-4CC4-A696-63282C82979F}"/>
    <cellStyle name="Salida 3 3 2 15" xfId="8099" xr:uid="{E4558409-B6E1-44A0-9D86-9EE4A1A90B29}"/>
    <cellStyle name="Salida 3 3 2 16" xfId="8320" xr:uid="{AE862E06-1B3F-46CE-8DD2-EC44B4D4DC12}"/>
    <cellStyle name="Salida 3 3 2 17" xfId="7700" xr:uid="{67CD0B9B-6E08-45D0-821E-BEE554942C30}"/>
    <cellStyle name="Salida 3 3 2 18" xfId="7548" xr:uid="{FAFF38B2-308D-457C-9E7E-DEC7C117F9F5}"/>
    <cellStyle name="Salida 3 3 2 19" xfId="9885" xr:uid="{7CE0BDCC-8563-4607-BE60-E83794C7E949}"/>
    <cellStyle name="Salida 3 3 2 2" xfId="4179" xr:uid="{08C496C0-98C8-400B-BF10-A2AE819C7DC0}"/>
    <cellStyle name="Salida 3 3 2 3" xfId="6606" xr:uid="{2C52C4D4-2CDD-4044-AA8E-2CDC5C789926}"/>
    <cellStyle name="Salida 3 3 2 4" xfId="7912" xr:uid="{EB3E70B1-3D08-4F03-82DF-D8EDCB48213A}"/>
    <cellStyle name="Salida 3 3 2 5" xfId="7816" xr:uid="{F9A031CB-77C1-46AB-8C7F-781824BC4A02}"/>
    <cellStyle name="Salida 3 3 2 6" xfId="8141" xr:uid="{3684F452-7D6C-49BC-B316-D34E59B2CA62}"/>
    <cellStyle name="Salida 3 3 2 7" xfId="7667" xr:uid="{18F923CE-A6E1-4400-AADB-5CBF1FACD014}"/>
    <cellStyle name="Salida 3 3 2 8" xfId="7551" xr:uid="{01E5C958-8D7E-4D2D-848F-AF0DF6A3E29E}"/>
    <cellStyle name="Salida 3 3 2 9" xfId="8208" xr:uid="{DAF5D96C-BDA4-454E-AAAF-260F0EB6CC41}"/>
    <cellStyle name="Salida 3 3 20" xfId="8717" xr:uid="{55B37F24-506C-4FE1-A745-70A2BB034346}"/>
    <cellStyle name="Salida 3 3 3" xfId="3011" xr:uid="{93A11DBF-3D59-46C6-9CCF-47E880E4EC60}"/>
    <cellStyle name="Salida 3 3 4" xfId="5438" xr:uid="{AC9855E4-76E1-443A-8BF2-0392AF2AB775}"/>
    <cellStyle name="Salida 3 3 5" xfId="7574" xr:uid="{AB04E7D0-7AF0-451B-98D4-0CDCC07ADFE7}"/>
    <cellStyle name="Salida 3 3 6" xfId="7603" xr:uid="{82E5D09C-8631-4534-B820-6DD39CC12564}"/>
    <cellStyle name="Salida 3 3 7" xfId="5099" xr:uid="{ADF875BE-DF39-42AC-B4E5-CFF976C6730E}"/>
    <cellStyle name="Salida 3 3 8" xfId="7979" xr:uid="{014CB3D9-8A77-4355-AECF-99E5F6FB3983}"/>
    <cellStyle name="Salida 3 3 9" xfId="7978" xr:uid="{D79101EB-1117-47AB-AD07-4D86C644479C}"/>
    <cellStyle name="Salida 3 4" xfId="5121" xr:uid="{01A319EF-DC66-48D5-A92D-384D532AB7EE}"/>
    <cellStyle name="Salida 3 5" xfId="5122" xr:uid="{9B25C89B-C4CF-4158-A9C2-603CA8317963}"/>
    <cellStyle name="Salida 3 6" xfId="7783" xr:uid="{F13748CB-0396-4F35-BAA6-8676AEDE1FB6}"/>
    <cellStyle name="Salida 3 7" xfId="5060" xr:uid="{EAEBF576-8ECB-4A4D-A87C-7E2A21433043}"/>
    <cellStyle name="Salida 3 8" xfId="7935" xr:uid="{75EF417E-220D-4B57-B79B-DB3B4D4B40AD}"/>
    <cellStyle name="Salida 3 9" xfId="8232" xr:uid="{E7090BE6-C7EC-4200-AD15-308C8F37E246}"/>
    <cellStyle name="Texto de advertencia 2" xfId="142" xr:uid="{2E826FD3-AFF4-4080-A66A-3B0D72635ACF}"/>
    <cellStyle name="Texto de advertencia 3" xfId="268" xr:uid="{85A84B0D-B67A-4399-8EBD-F1B2C2FAF50C}"/>
    <cellStyle name="Texto explicativo 2" xfId="143" xr:uid="{D920B9E2-9364-4230-B602-C32E989FF987}"/>
    <cellStyle name="Texto explicativo 3" xfId="269" xr:uid="{27DD59F9-0233-41AC-863A-B15ECAB8D37E}"/>
    <cellStyle name="Título 1 2" xfId="144" xr:uid="{85A37DFA-D06B-46BF-AE4D-2908F966CA18}"/>
    <cellStyle name="Título 1 3" xfId="270" xr:uid="{C29480A7-F862-4BC4-9E33-0AAF64A88A60}"/>
    <cellStyle name="Título 2 2" xfId="145" xr:uid="{CF574AE3-1399-413C-A4F3-F9442EEA6CFE}"/>
    <cellStyle name="Título 2 3" xfId="271" xr:uid="{4CD3D70B-052D-4424-9D2B-EF8BA0C05414}"/>
    <cellStyle name="Título 3 2" xfId="146" xr:uid="{AD2744BC-1E56-4646-861F-8CD467CDF440}"/>
    <cellStyle name="Título 3 2 2" xfId="663" xr:uid="{22C9276E-59F0-4486-B496-0907439FB1BA}"/>
    <cellStyle name="Título 3 2 2 2" xfId="8104" xr:uid="{BAD2E4A8-0310-40FB-9BFF-776FEFB43973}"/>
    <cellStyle name="Título 3 2 3" xfId="8165" xr:uid="{5B2BA828-3C52-4C66-A0F1-730371001B5F}"/>
    <cellStyle name="Título 3 3" xfId="272" xr:uid="{86E9A338-1276-4145-BF59-E24409718B3C}"/>
    <cellStyle name="Título 3 3 2" xfId="676" xr:uid="{8A2AFC2A-7420-4048-B094-7CBC592148EC}"/>
    <cellStyle name="Título 3 3 2 2" xfId="7625" xr:uid="{9DE2BE9C-4ACD-4E8F-9828-1FEF3A1654A7}"/>
    <cellStyle name="Título 3 3 3" xfId="7595" xr:uid="{B9E7BDFA-A78E-4F39-8AE2-CD0B13E79994}"/>
    <cellStyle name="Título 4" xfId="147" xr:uid="{924783A4-C187-41EE-87A2-6AC5065C1484}"/>
    <cellStyle name="Título 5" xfId="273" xr:uid="{DD1AB6B0-1285-41D8-9EC5-189F63C06591}"/>
    <cellStyle name="Total 2" xfId="149" xr:uid="{525A6500-CA58-4CAD-A4D2-E5C4296BB257}"/>
    <cellStyle name="Total 2 10" xfId="8080" xr:uid="{F5D9A7A4-7DD6-485C-B120-ED36A7125D06}"/>
    <cellStyle name="Total 2 11" xfId="7948" xr:uid="{B149DD03-93CB-4B94-94AA-D4A4C1EBACC0}"/>
    <cellStyle name="Total 2 12" xfId="8199" xr:uid="{600B2828-CCC3-432D-8EA5-9FE246FFA5E4}"/>
    <cellStyle name="Total 2 13" xfId="7668" xr:uid="{F5E07410-38D9-4D18-9900-E44E2BA3417E}"/>
    <cellStyle name="Total 2 14" xfId="8381" xr:uid="{1F590C27-1116-4673-A353-9A8EE3567956}"/>
    <cellStyle name="Total 2 15" xfId="8417" xr:uid="{3C9BC256-D8D4-462B-9D0B-28D7E4EBED19}"/>
    <cellStyle name="Total 2 2" xfId="661" xr:uid="{3EEE520C-6B89-4606-A20B-59718941C4FA}"/>
    <cellStyle name="Total 2 2 10" xfId="7535" xr:uid="{57FE4555-8A35-4F44-9CF2-74C857239762}"/>
    <cellStyle name="Total 2 2 11" xfId="7767" xr:uid="{6E650D22-7C23-4DD9-9D44-4C9A31054B7C}"/>
    <cellStyle name="Total 2 2 12" xfId="7680" xr:uid="{58676E18-D877-44D8-B57C-7D56D0CCD02C}"/>
    <cellStyle name="Total 2 2 13" xfId="7804" xr:uid="{EF2DA459-7B5E-432B-8117-234370E4CD0D}"/>
    <cellStyle name="Total 2 2 14" xfId="7606" xr:uid="{F3EDE5B8-6C82-4A4E-9F6A-E7FF38B8A263}"/>
    <cellStyle name="Total 2 2 15" xfId="7923" xr:uid="{FD84155C-0517-4D6D-BBF9-E90AA883B720}"/>
    <cellStyle name="Total 2 2 16" xfId="7916" xr:uid="{EDF7B533-7A1D-447D-BE2E-9CA77416CAB8}"/>
    <cellStyle name="Total 2 2 17" xfId="8343" xr:uid="{04773659-6247-4BDE-A490-003472E495FB}"/>
    <cellStyle name="Total 2 2 18" xfId="8346" xr:uid="{C60909A6-7BDC-47F1-928F-94896CCD74FB}"/>
    <cellStyle name="Total 2 2 19" xfId="8186" xr:uid="{17F501C2-E5C2-481F-A6E4-CBDBAF4A0B70}"/>
    <cellStyle name="Total 2 2 2" xfId="1252" xr:uid="{D2D090D0-2CC7-4CCD-8DF5-A0AD9D8474AC}"/>
    <cellStyle name="Total 2 2 2 10" xfId="7539" xr:uid="{7843E84A-F8C7-4AA2-A1DC-017CEB6F3D82}"/>
    <cellStyle name="Total 2 2 2 11" xfId="7577" xr:uid="{22F7A057-62C6-4192-8E28-A90948EF06ED}"/>
    <cellStyle name="Total 2 2 2 12" xfId="7716" xr:uid="{728F18FC-C70C-4A9F-9EF1-5685C66222D1}"/>
    <cellStyle name="Total 2 2 2 13" xfId="7839" xr:uid="{04F9F1AA-6531-47D1-BE89-EEFF7EB4A314}"/>
    <cellStyle name="Total 2 2 2 14" xfId="8321" xr:uid="{ACB2F04C-D551-4C1D-97D7-AF927293021A}"/>
    <cellStyle name="Total 2 2 2 15" xfId="5055" xr:uid="{BB38657F-55C1-4F01-B817-A0C52FDF42B6}"/>
    <cellStyle name="Total 2 2 2 16" xfId="8214" xr:uid="{D54D096D-3CD3-4C5E-90A4-9187774AAB2B}"/>
    <cellStyle name="Total 2 2 2 17" xfId="7848" xr:uid="{698902E5-1D80-44FD-B21F-BF9F0DA9AFCA}"/>
    <cellStyle name="Total 2 2 2 18" xfId="8333" xr:uid="{08A22F2E-8EFD-401C-A5A3-443B98E00E9A}"/>
    <cellStyle name="Total 2 2 2 19" xfId="7958" xr:uid="{8A2B34EF-2A48-4436-96EA-E9DE647567E8}"/>
    <cellStyle name="Total 2 2 2 2" xfId="2420" xr:uid="{26D274BA-E99B-486D-B892-D9258AC42DE6}"/>
    <cellStyle name="Total 2 2 2 2 10" xfId="7579" xr:uid="{3C30786B-CFC1-4ACD-9FD6-A256BE6FD64C}"/>
    <cellStyle name="Total 2 2 2 2 11" xfId="7894" xr:uid="{E507ED00-0411-4FCF-8021-AA925B169D5B}"/>
    <cellStyle name="Total 2 2 2 2 12" xfId="7637" xr:uid="{057F857F-0D27-4AD5-ACA7-F933CA857A29}"/>
    <cellStyle name="Total 2 2 2 2 13" xfId="8271" xr:uid="{527A93EA-7C20-4D35-B30C-EA86B694FA0F}"/>
    <cellStyle name="Total 2 2 2 2 14" xfId="7756" xr:uid="{635A679F-87D6-43FB-9B94-5739A6C719D8}"/>
    <cellStyle name="Total 2 2 2 2 15" xfId="7814" xr:uid="{028991CA-3DCB-4DDF-9C67-6FA920523B35}"/>
    <cellStyle name="Total 2 2 2 2 16" xfId="7725" xr:uid="{6926AA1E-91AA-40CD-A1DF-AD8D4ECE14D9}"/>
    <cellStyle name="Total 2 2 2 2 17" xfId="8307" xr:uid="{17457981-6C38-44C3-99CC-B6041525C72A}"/>
    <cellStyle name="Total 2 2 2 2 18" xfId="7864" xr:uid="{F1472672-56F1-4214-A42D-84D0748B21FB}"/>
    <cellStyle name="Total 2 2 2 2 19" xfId="10462" xr:uid="{0AAF2D54-0E0E-4DEA-ADE8-72556DD5A91C}"/>
    <cellStyle name="Total 2 2 2 2 2" xfId="4756" xr:uid="{ED7C5DD7-7879-48BF-9462-9E5035C70B29}"/>
    <cellStyle name="Total 2 2 2 2 3" xfId="7183" xr:uid="{D891D67F-9E13-4AF0-BBFB-65472B55480A}"/>
    <cellStyle name="Total 2 2 2 2 4" xfId="8093" xr:uid="{775819A3-00EB-4C6C-BB0C-9739EA3B06AB}"/>
    <cellStyle name="Total 2 2 2 2 5" xfId="7897" xr:uid="{917DC1E4-1326-44B8-8E10-60B24979117F}"/>
    <cellStyle name="Total 2 2 2 2 6" xfId="7718" xr:uid="{887636D9-BCA5-4C7E-814D-84127FC46762}"/>
    <cellStyle name="Total 2 2 2 2 7" xfId="7499" xr:uid="{EB0C1E4F-79D0-4474-AB4F-79FC797D2824}"/>
    <cellStyle name="Total 2 2 2 2 8" xfId="7799" xr:uid="{1702F028-ABF9-4891-9FBB-000C815F2D70}"/>
    <cellStyle name="Total 2 2 2 2 9" xfId="7549" xr:uid="{84FB00C8-90D7-42DF-B419-27FCCAFFF5D9}"/>
    <cellStyle name="Total 2 2 2 20" xfId="9294" xr:uid="{106B970E-5428-4764-A15E-B410A11D365A}"/>
    <cellStyle name="Total 2 2 2 3" xfId="3588" xr:uid="{29153D62-EAE5-49BF-847D-D28C12D10305}"/>
    <cellStyle name="Total 2 2 2 4" xfId="6015" xr:uid="{7F003688-F33B-43BD-9E70-9686AD2B5A9A}"/>
    <cellStyle name="Total 2 2 2 5" xfId="7742" xr:uid="{BFB9E291-4DB5-4BB7-A0FE-D2CCFC0D5688}"/>
    <cellStyle name="Total 2 2 2 6" xfId="7895" xr:uid="{A9F8F0C8-11B9-4541-8579-253445E0A677}"/>
    <cellStyle name="Total 2 2 2 7" xfId="7784" xr:uid="{32A55A69-AFBB-408B-91B3-78DD1E982F77}"/>
    <cellStyle name="Total 2 2 2 8" xfId="7989" xr:uid="{31F699AB-1929-4ACA-A67B-E945D62FCF8D}"/>
    <cellStyle name="Total 2 2 2 9" xfId="7808" xr:uid="{A1C88037-6311-4141-8F14-644492173E41}"/>
    <cellStyle name="Total 2 2 20" xfId="7828" xr:uid="{CEFC813D-A181-4860-B1E7-9D1CAB65DB77}"/>
    <cellStyle name="Total 2 2 21" xfId="8705" xr:uid="{D6C40B0B-C9F4-4F70-A359-BF5C26FB7312}"/>
    <cellStyle name="Total 2 2 3" xfId="1831" xr:uid="{EBC204F1-845A-42AB-9C08-8D5E361F246B}"/>
    <cellStyle name="Total 2 2 3 10" xfId="7581" xr:uid="{53A17DF3-B2B9-4A6E-A856-D899BCA59595}"/>
    <cellStyle name="Total 2 2 3 11" xfId="8003" xr:uid="{431EFFBB-03A3-4789-A759-089C1BBC803A}"/>
    <cellStyle name="Total 2 2 3 12" xfId="8048" xr:uid="{BC36D0C0-7173-4042-9C58-3ED3D9816825}"/>
    <cellStyle name="Total 2 2 3 13" xfId="8038" xr:uid="{AC2B3B7D-EB88-4C48-86BC-FFFBB299C55A}"/>
    <cellStyle name="Total 2 2 3 14" xfId="7721" xr:uid="{80FD9750-A4E6-465F-A1E2-C740EC68E1E1}"/>
    <cellStyle name="Total 2 2 3 15" xfId="7760" xr:uid="{CF4E682B-872B-40C9-9C0A-45D240097DAE}"/>
    <cellStyle name="Total 2 2 3 16" xfId="7787" xr:uid="{3B579207-649A-4E9F-9B4D-5EC6CDC42026}"/>
    <cellStyle name="Total 2 2 3 17" xfId="8313" xr:uid="{B3CD65F6-21B8-42CF-9B48-883EC5727E0B}"/>
    <cellStyle name="Total 2 2 3 18" xfId="8056" xr:uid="{609FB0F8-70F6-485F-BB27-934CE4CF9C43}"/>
    <cellStyle name="Total 2 2 3 19" xfId="9873" xr:uid="{B91B24BE-B209-4451-B2B3-EBC55FBDEAA7}"/>
    <cellStyle name="Total 2 2 3 2" xfId="4167" xr:uid="{9CB20E38-0D6E-4FC9-83D0-D7D49030580C}"/>
    <cellStyle name="Total 2 2 3 3" xfId="6594" xr:uid="{E147CC4F-3569-4A38-815E-1F10133BE874}"/>
    <cellStyle name="Total 2 2 3 4" xfId="7901" xr:uid="{EF2C6095-DA53-4D61-A556-643FBFEA2A3E}"/>
    <cellStyle name="Total 2 2 3 5" xfId="7829" xr:uid="{5CCF10EE-1026-466B-A68D-14739FF0695F}"/>
    <cellStyle name="Total 2 2 3 6" xfId="7962" xr:uid="{7E9587E5-AA5D-42CC-882C-59EBAB4719EC}"/>
    <cellStyle name="Total 2 2 3 7" xfId="8145" xr:uid="{AB54B59A-FC6B-4627-A985-B4898A1F7972}"/>
    <cellStyle name="Total 2 2 3 8" xfId="7477" xr:uid="{509083DC-BFAA-42B2-8538-32CD5269260C}"/>
    <cellStyle name="Total 2 2 3 9" xfId="7728" xr:uid="{00485063-DA9D-40DC-B6A1-C36C6286E7FB}"/>
    <cellStyle name="Total 2 2 4" xfId="2999" xr:uid="{A3888751-C679-48E1-A71D-B9160D711739}"/>
    <cellStyle name="Total 2 2 5" xfId="5426" xr:uid="{100D11C3-60B1-49E3-A296-A56A7DFC81A2}"/>
    <cellStyle name="Total 2 2 6" xfId="7564" xr:uid="{45D99BF3-478D-4BBB-B4EB-9073AF5200AC}"/>
    <cellStyle name="Total 2 2 7" xfId="8042" xr:uid="{4AB85F8E-A7B5-429A-A258-0B5F895F9C9C}"/>
    <cellStyle name="Total 2 2 8" xfId="8012" xr:uid="{FD5713A5-AFC6-4E2E-A17F-21C32FE19C8E}"/>
    <cellStyle name="Total 2 2 9" xfId="7684" xr:uid="{209FEEA6-B765-41A7-964A-D948E2837057}"/>
    <cellStyle name="Total 2 3" xfId="670" xr:uid="{38976B7E-9CF7-4555-A00B-BD64D5E0E321}"/>
    <cellStyle name="Total 2 3 10" xfId="7638" xr:uid="{D790FB70-DB4D-4192-A38F-CD8AC833F903}"/>
    <cellStyle name="Total 2 3 11" xfId="7475" xr:uid="{FD27B42F-4F6F-4D21-838D-8EFB2FD18044}"/>
    <cellStyle name="Total 2 3 12" xfId="8212" xr:uid="{026F5049-78D8-4DF1-A86A-C408B26E3E40}"/>
    <cellStyle name="Total 2 3 13" xfId="7964" xr:uid="{965BE8A5-C162-41B8-AFD1-2E3102817979}"/>
    <cellStyle name="Total 2 3 14" xfId="8196" xr:uid="{5DDB69A0-D885-4C31-B761-EF7B129D3988}"/>
    <cellStyle name="Total 2 3 15" xfId="8027" xr:uid="{E53FD00C-5E12-4074-981B-BBCE7B9CA741}"/>
    <cellStyle name="Total 2 3 16" xfId="8066" xr:uid="{45EA5FC6-E563-4215-B5DC-12297C0A5555}"/>
    <cellStyle name="Total 2 3 17" xfId="7878" xr:uid="{02C6B14F-AAD4-43FC-8E9C-D1D736EDDB0A}"/>
    <cellStyle name="Total 2 3 18" xfId="7525" xr:uid="{9CD28E96-565B-4364-9DC4-80B5FDB9CF80}"/>
    <cellStyle name="Total 2 3 19" xfId="8345" xr:uid="{82BC5B39-193F-429E-ACCD-ABF777E31968}"/>
    <cellStyle name="Total 2 3 2" xfId="1839" xr:uid="{4A8494DE-5DD4-468B-B0EC-706354D501C8}"/>
    <cellStyle name="Total 2 3 2 10" xfId="7931" xr:uid="{CF0398A8-2C1B-429B-86C9-9C81F59156FC}"/>
    <cellStyle name="Total 2 3 2 11" xfId="5120" xr:uid="{F28FDDFE-56B8-4AB4-9FEA-EA7E13639169}"/>
    <cellStyle name="Total 2 3 2 12" xfId="7873" xr:uid="{E178F17E-B394-414B-AB06-3FD77DE739B7}"/>
    <cellStyle name="Total 2 3 2 13" xfId="7811" xr:uid="{F6F5F2CA-6A6E-49CC-9AB7-2BCC6201D7B6}"/>
    <cellStyle name="Total 2 3 2 14" xfId="7597" xr:uid="{85B43F58-49A5-4DBA-8428-7F04168C3446}"/>
    <cellStyle name="Total 2 3 2 15" xfId="8342" xr:uid="{3C993BD5-9B00-4012-A7E8-80C88CB2461C}"/>
    <cellStyle name="Total 2 3 2 16" xfId="7482" xr:uid="{469F70EB-37F9-4EE2-83FE-8F7AE01A501D}"/>
    <cellStyle name="Total 2 3 2 17" xfId="8074" xr:uid="{C0F3135E-7957-4F71-B99A-676FE6820318}"/>
    <cellStyle name="Total 2 3 2 18" xfId="8390" xr:uid="{8119381E-9E2D-44A8-8BB0-D18383D8B654}"/>
    <cellStyle name="Total 2 3 2 19" xfId="9881" xr:uid="{FDDC40FF-0073-4D6F-801C-9F5230C2B367}"/>
    <cellStyle name="Total 2 3 2 2" xfId="4175" xr:uid="{8CD06E63-4460-4167-8B38-F8F33F580D08}"/>
    <cellStyle name="Total 2 3 2 3" xfId="6602" xr:uid="{48276AD3-4AF5-412E-B143-91561488FD52}"/>
    <cellStyle name="Total 2 3 2 4" xfId="7909" xr:uid="{801B6A29-C31D-49AF-A6B7-22810B5088A3}"/>
    <cellStyle name="Total 2 3 2 5" xfId="8076" xr:uid="{06272F2A-BAC7-46D4-A020-841B3094911A}"/>
    <cellStyle name="Total 2 3 2 6" xfId="7752" xr:uid="{354E318D-193E-4C45-B148-5C777F9C7FD5}"/>
    <cellStyle name="Total 2 3 2 7" xfId="7628" xr:uid="{F4155502-D0AC-4CC2-A263-A7159B790D73}"/>
    <cellStyle name="Total 2 3 2 8" xfId="7846" xr:uid="{13BC98BB-8726-4441-9F88-52CB5F440571}"/>
    <cellStyle name="Total 2 3 2 9" xfId="8218" xr:uid="{8825270D-C1AC-4478-BB49-EF618F9B9BE6}"/>
    <cellStyle name="Total 2 3 20" xfId="8713" xr:uid="{57DDC978-6B71-4425-9B6D-1CA258F1BEAF}"/>
    <cellStyle name="Total 2 3 3" xfId="3007" xr:uid="{F8D392EE-3FA9-4FB9-88F3-DC9BC0A150FD}"/>
    <cellStyle name="Total 2 3 4" xfId="5434" xr:uid="{5A6EC309-1D4C-4599-BEC1-992A2108F2D2}"/>
    <cellStyle name="Total 2 3 5" xfId="7571" xr:uid="{A689D01B-9354-4155-AEEC-227ABC412192}"/>
    <cellStyle name="Total 2 3 6" xfId="7687" xr:uid="{252BB2A2-4AE8-4DDC-BEC0-A6E62F983B37}"/>
    <cellStyle name="Total 2 3 7" xfId="7516" xr:uid="{AA8474BA-E5AD-4FE7-BB06-B7CA9B8695E9}"/>
    <cellStyle name="Total 2 3 8" xfId="7676" xr:uid="{5120FF7D-5D0B-440F-A532-BACCD49624CB}"/>
    <cellStyle name="Total 2 3 9" xfId="7553" xr:uid="{702F9389-2E84-4591-B5DB-9F5347BEA90E}"/>
    <cellStyle name="Total 2 4" xfId="5082" xr:uid="{81317374-08BD-44B7-BC4F-1C88C6150C04}"/>
    <cellStyle name="Total 2 5" xfId="5389" xr:uid="{EDFA0364-6EEC-4D43-A7A1-C8EA012C36DA}"/>
    <cellStyle name="Total 2 6" xfId="5062" xr:uid="{4010A483-8945-4820-B795-9725A3453D8C}"/>
    <cellStyle name="Total 2 7" xfId="8136" xr:uid="{55B1EEC9-4C1B-43D9-B83B-D97AA0FE6D79}"/>
    <cellStyle name="Total 2 8" xfId="7543" xr:uid="{2A6BF10D-C171-4F38-ACC7-97CFBE0103FC}"/>
    <cellStyle name="Total 2 9" xfId="7852" xr:uid="{FC8D2939-E667-469E-B57A-3E4ADCC1A781}"/>
    <cellStyle name="Total 3" xfId="274" xr:uid="{C721E795-D4DC-44AF-B3E6-A8297E8ECBD4}"/>
    <cellStyle name="Total 4" xfId="148" xr:uid="{DE13F2EF-F286-495F-BD87-F3AD3B2E1A11}"/>
    <cellStyle name="Total 4 10" xfId="7498" xr:uid="{D0529B96-34D0-4247-8803-414F1CCCA748}"/>
    <cellStyle name="Total 4 11" xfId="7853" xr:uid="{C7028C7D-34AB-4B8E-BCE6-A7EC191F7196}"/>
    <cellStyle name="Total 4 12" xfId="7479" xr:uid="{44C8C664-E4F6-4084-B648-F689FF144E03}"/>
    <cellStyle name="Total 4 13" xfId="7785" xr:uid="{5E7499D3-AF43-4B8F-8ABE-F9AFA7A43F2F}"/>
    <cellStyle name="Total 4 14" xfId="8292" xr:uid="{7F4E7FC6-3B85-4EF6-9A8E-D6C559F16F39}"/>
    <cellStyle name="Total 4 15" xfId="8416" xr:uid="{8DA55EFB-562F-4E7F-8416-1B4EC9FCB9BA}"/>
    <cellStyle name="Total 4 2" xfId="665" xr:uid="{B98BD28F-52A5-43A0-975A-E0FDF477EFE6}"/>
    <cellStyle name="Total 4 2 10" xfId="7544" xr:uid="{8D38C487-D38C-40D7-B99A-03977746B67F}"/>
    <cellStyle name="Total 4 2 11" xfId="7888" xr:uid="{D1E47801-36E9-4FAD-99FF-41D773AD97D4}"/>
    <cellStyle name="Total 4 2 12" xfId="7615" xr:uid="{9411C55F-AFA1-42C4-BA88-FB8744763D5C}"/>
    <cellStyle name="Total 4 2 13" xfId="7492" xr:uid="{6943FF1F-3157-4B71-BD1B-0E69927B844E}"/>
    <cellStyle name="Total 4 2 14" xfId="7698" xr:uid="{8C3FE7F7-77FC-4366-AEC4-172914C792C0}"/>
    <cellStyle name="Total 4 2 15" xfId="8117" xr:uid="{42748BCB-B246-40C2-A9A2-CF081D1B6C6C}"/>
    <cellStyle name="Total 4 2 16" xfId="7690" xr:uid="{37233DDA-9D3E-4E92-903C-6FA280D77557}"/>
    <cellStyle name="Total 4 2 17" xfId="7879" xr:uid="{A2A3F79F-48B2-4004-95F6-4202EE166EFD}"/>
    <cellStyle name="Total 4 2 18" xfId="8029" xr:uid="{C2EF92F8-83C7-40D6-969F-A674FC069647}"/>
    <cellStyle name="Total 4 2 19" xfId="7601" xr:uid="{E8FBC64D-ED41-407F-87F7-87D343FD8479}"/>
    <cellStyle name="Total 4 2 2" xfId="1254" xr:uid="{C74C8FA5-6329-4271-837D-04F6B47E3D9D}"/>
    <cellStyle name="Total 4 2 2 10" xfId="8255" xr:uid="{1CD462D9-3AD0-40C9-8132-848171CB1491}"/>
    <cellStyle name="Total 4 2 2 11" xfId="7838" xr:uid="{BBB016B7-7E00-41C0-9FFA-AC3726DEE6B3}"/>
    <cellStyle name="Total 4 2 2 12" xfId="8298" xr:uid="{BDF9DCEA-BB07-4FCF-88F3-CE339DE2EBDD}"/>
    <cellStyle name="Total 4 2 2 13" xfId="7635" xr:uid="{FDCB92A1-70FC-480A-BB04-CA6B15F45E65}"/>
    <cellStyle name="Total 4 2 2 14" xfId="8308" xr:uid="{5C0A2547-6082-4B09-88E1-882D354E9785}"/>
    <cellStyle name="Total 4 2 2 15" xfId="8064" xr:uid="{FB6432AF-808F-4FF0-842D-9F1743279380}"/>
    <cellStyle name="Total 4 2 2 16" xfId="7582" xr:uid="{EA6D418C-E202-4B1C-B182-BF7EB6D2F511}"/>
    <cellStyle name="Total 4 2 2 17" xfId="7696" xr:uid="{BC4DD954-F382-4FB1-B664-EF3B6E2B4460}"/>
    <cellStyle name="Total 4 2 2 18" xfId="8184" xr:uid="{B8AA2A83-6954-4428-861C-C07B22404A65}"/>
    <cellStyle name="Total 4 2 2 19" xfId="7805" xr:uid="{7D6ECAE4-62EB-402E-B048-7332BE3AF331}"/>
    <cellStyle name="Total 4 2 2 2" xfId="2422" xr:uid="{CCCAD55D-D507-487B-A39F-00B7CDBB0E58}"/>
    <cellStyle name="Total 4 2 2 2 10" xfId="7981" xr:uid="{80E03777-4E44-4565-A3B9-CC8F044988B6}"/>
    <cellStyle name="Total 4 2 2 2 11" xfId="8299" xr:uid="{479F885F-ADE1-4132-9088-40E442064568}"/>
    <cellStyle name="Total 4 2 2 2 12" xfId="5059" xr:uid="{192729A1-FEA8-46F2-B53C-9F2FC373D997}"/>
    <cellStyle name="Total 4 2 2 2 13" xfId="8244" xr:uid="{DCB0D9A7-C5D7-4491-970C-93179676CC54}"/>
    <cellStyle name="Total 4 2 2 2 14" xfId="8197" xr:uid="{44B8EFD7-D422-467B-A01C-B5B968A7CE83}"/>
    <cellStyle name="Total 4 2 2 2 15" xfId="8357" xr:uid="{9E0E4C3C-D876-493A-BFAB-9771C8346D41}"/>
    <cellStyle name="Total 4 2 2 2 16" xfId="8092" xr:uid="{6A91C473-814E-41B3-B3C4-E320421E813D}"/>
    <cellStyle name="Total 4 2 2 2 17" xfId="5377" xr:uid="{AC848DE5-4A9F-4876-9C0A-6DA4E7C2BB89}"/>
    <cellStyle name="Total 4 2 2 2 18" xfId="7982" xr:uid="{7BF34D43-CF63-4EC6-BFDE-17FD3BAE84D9}"/>
    <cellStyle name="Total 4 2 2 2 19" xfId="10464" xr:uid="{70AA85C6-D3D3-4402-9492-522803D75505}"/>
    <cellStyle name="Total 4 2 2 2 2" xfId="4758" xr:uid="{DE8C0604-5460-4C7E-A0FC-E8A78F36BCFB}"/>
    <cellStyle name="Total 4 2 2 2 3" xfId="7185" xr:uid="{252D4733-24F4-4241-B1A5-5C85971C283E}"/>
    <cellStyle name="Total 4 2 2 2 4" xfId="8095" xr:uid="{BF5D8E4F-8A1C-4C33-B95C-0117C60F4755}"/>
    <cellStyle name="Total 4 2 2 2 5" xfId="7739" xr:uid="{4988E767-DD68-45B2-A7BD-B198C017DEAD}"/>
    <cellStyle name="Total 4 2 2 2 6" xfId="7512" xr:uid="{D93F24ED-E80D-4B84-BA3A-D11C3EAE7528}"/>
    <cellStyle name="Total 4 2 2 2 7" xfId="7589" xr:uid="{A66E091E-4A61-498B-8E9E-3CDBA8116BB8}"/>
    <cellStyle name="Total 4 2 2 2 8" xfId="7954" xr:uid="{6B845255-12DA-4BC2-8ECB-ED2C6D1B0089}"/>
    <cellStyle name="Total 4 2 2 2 9" xfId="8257" xr:uid="{FEF829AD-85A2-4703-B643-4D58408B9AB4}"/>
    <cellStyle name="Total 4 2 2 20" xfId="9296" xr:uid="{D8B472E6-5D04-4BA7-B3F0-AEB3B045BED9}"/>
    <cellStyle name="Total 4 2 2 3" xfId="3590" xr:uid="{6D2BC6BD-8021-4414-BF17-1DC2F293369E}"/>
    <cellStyle name="Total 4 2 2 4" xfId="6017" xr:uid="{9A61F440-0883-4243-944F-B2CCE816C240}"/>
    <cellStyle name="Total 4 2 2 5" xfId="7744" xr:uid="{B3DEB103-3EEC-441D-AA39-DC5BD40CF275}"/>
    <cellStyle name="Total 4 2 2 6" xfId="7735" xr:uid="{F22DFA7E-4966-4C40-8917-5C21D7F6E34B}"/>
    <cellStyle name="Total 4 2 2 7" xfId="7713" xr:uid="{F02D412C-7CB4-459D-88EB-7A322213544F}"/>
    <cellStyle name="Total 4 2 2 8" xfId="5100" xr:uid="{B1D6C7DE-2688-4EC0-B019-6C2AE5E9234C}"/>
    <cellStyle name="Total 4 2 2 9" xfId="7619" xr:uid="{F65FD941-A232-4336-8C5A-DF66BE41AF57}"/>
    <cellStyle name="Total 4 2 20" xfId="8344" xr:uid="{37568562-5C83-41F6-84F0-F82F2D58CC0A}"/>
    <cellStyle name="Total 4 2 21" xfId="8708" xr:uid="{DA5A31F5-E0E6-4CA2-A28B-6D1A5DF2D872}"/>
    <cellStyle name="Total 4 2 3" xfId="1834" xr:uid="{5B34B5A7-76B7-496D-8B13-287F02FC1339}"/>
    <cellStyle name="Total 4 2 3 10" xfId="8213" xr:uid="{0BF5F24A-BF92-4E8E-AEE8-6199EB3D2644}"/>
    <cellStyle name="Total 4 2 3 11" xfId="8278" xr:uid="{18C72780-FB01-4593-82E4-FBD7E3CCF36E}"/>
    <cellStyle name="Total 4 2 3 12" xfId="8297" xr:uid="{0651A94C-3DF4-4F29-8D32-D585CB1638E8}"/>
    <cellStyle name="Total 4 2 3 13" xfId="8312" xr:uid="{F73F2BAD-EC31-4590-B91A-EF929F37813D}"/>
    <cellStyle name="Total 4 2 3 14" xfId="8272" xr:uid="{E670FEE1-383B-4158-A7DB-4BBA751CD213}"/>
    <cellStyle name="Total 4 2 3 15" xfId="8275" xr:uid="{BA19C5D5-706C-4A81-88CB-EE98CAD95BBD}"/>
    <cellStyle name="Total 4 2 3 16" xfId="7786" xr:uid="{07248E61-D314-47FE-B3B6-98823AD50FAF}"/>
    <cellStyle name="Total 4 2 3 17" xfId="7771" xr:uid="{0AE0C9A6-4D25-4DBE-BBFC-B597F72CDE48}"/>
    <cellStyle name="Total 4 2 3 18" xfId="7957" xr:uid="{A0C2593C-FBBA-42D4-BFDC-3F3860EF0768}"/>
    <cellStyle name="Total 4 2 3 19" xfId="9876" xr:uid="{A1C02C10-B3FF-4074-AAEE-17516DF4B5A2}"/>
    <cellStyle name="Total 4 2 3 2" xfId="4170" xr:uid="{950CF4E1-0297-42DA-94FD-07418E53E907}"/>
    <cellStyle name="Total 4 2 3 3" xfId="6597" xr:uid="{8A2F65E7-3CEE-410F-B02F-D19E0BCCFECD}"/>
    <cellStyle name="Total 4 2 3 4" xfId="7904" xr:uid="{09176BA9-913B-4C8C-BEC4-E69E516E87C7}"/>
    <cellStyle name="Total 4 2 3 5" xfId="7911" xr:uid="{B7549B0E-DE3E-435E-8DCF-5082A16C5DFE}"/>
    <cellStyle name="Total 4 2 3 6" xfId="8155" xr:uid="{8DD3D142-05F1-4A03-8D3F-2AFBABE1E08D}"/>
    <cellStyle name="Total 4 2 3 7" xfId="5091" xr:uid="{723C6BB9-BBA0-4EE4-B0E9-639F02E736E4}"/>
    <cellStyle name="Total 4 2 3 8" xfId="7674" xr:uid="{0C4221EB-560B-4BBB-B334-1C4C444193B2}"/>
    <cellStyle name="Total 4 2 3 9" xfId="8128" xr:uid="{6068C26D-247E-47A2-A257-67FB7FD19CC2}"/>
    <cellStyle name="Total 4 2 4" xfId="3002" xr:uid="{20E2BCCE-4CDE-468E-82B5-F05716BDBA20}"/>
    <cellStyle name="Total 4 2 5" xfId="5429" xr:uid="{0BC8BAC3-B8B1-4353-9B34-2BE04804922E}"/>
    <cellStyle name="Total 4 2 6" xfId="7567" xr:uid="{712CE5CD-E662-40E7-9E9D-0D042B90F761}"/>
    <cellStyle name="Total 4 2 7" xfId="7777" xr:uid="{3A3AAA8F-FD0D-44A1-9576-A43C624D6290}"/>
    <cellStyle name="Total 4 2 8" xfId="8101" xr:uid="{88243BEA-CFEE-4091-A72C-534E79D17E14}"/>
    <cellStyle name="Total 4 2 9" xfId="8164" xr:uid="{03FA12F3-58A7-4A7E-BEE1-1E7E7A5BDF2A}"/>
    <cellStyle name="Total 4 3" xfId="940" xr:uid="{0426497A-3DCD-4081-9897-1667BD4393B4}"/>
    <cellStyle name="Total 4 3 10" xfId="8024" xr:uid="{4E05E655-8EFE-4DF5-8FB1-1A64A8EC4D72}"/>
    <cellStyle name="Total 4 3 11" xfId="8270" xr:uid="{7A8D7720-C54F-405B-A558-C6D82178BE21}"/>
    <cellStyle name="Total 4 3 12" xfId="8071" xr:uid="{BA81FB1C-0B66-419E-A8CF-73665C931D96}"/>
    <cellStyle name="Total 4 3 13" xfId="7558" xr:uid="{61F00353-76D8-46C4-977B-65B4836E518E}"/>
    <cellStyle name="Total 4 3 14" xfId="8229" xr:uid="{509439CD-1D43-4DE7-A045-1A2778E2ECFC}"/>
    <cellStyle name="Total 4 3 15" xfId="7620" xr:uid="{9B92A430-FF88-473C-BA84-DA310FD621B0}"/>
    <cellStyle name="Total 4 3 16" xfId="5049" xr:uid="{57FF7D38-95BB-4C80-BE0E-4C6E64D9E19B}"/>
    <cellStyle name="Total 4 3 17" xfId="5097" xr:uid="{1567F60E-355F-4225-8886-C4A6EFB04FCC}"/>
    <cellStyle name="Total 4 3 18" xfId="8183" xr:uid="{B674B007-49A2-4668-821C-6B3DDB6B81EE}"/>
    <cellStyle name="Total 4 3 19" xfId="5079" xr:uid="{94294612-5783-41BF-8B7C-FD85EAFEC70D}"/>
    <cellStyle name="Total 4 3 2" xfId="2108" xr:uid="{F0A87EC1-CB00-4BA2-903E-336CEB3D942A}"/>
    <cellStyle name="Total 4 3 2 10" xfId="8130" xr:uid="{C1A3C5BE-4344-4644-B457-87CBD95DBED5}"/>
    <cellStyle name="Total 4 3 2 11" xfId="7937" xr:uid="{BD53EC6C-CD6E-4B4C-951F-94B37769CA42}"/>
    <cellStyle name="Total 4 3 2 12" xfId="8193" xr:uid="{AB17A943-3E48-4F6E-8003-16A17B69D7EE}"/>
    <cellStyle name="Total 4 3 2 13" xfId="7862" xr:uid="{18307BF6-E44F-4FEC-947E-6CF9A4837745}"/>
    <cellStyle name="Total 4 3 2 14" xfId="8143" xr:uid="{AC56E347-BA4D-44E6-B8F2-0752CD8E6B87}"/>
    <cellStyle name="Total 4 3 2 15" xfId="7920" xr:uid="{F62C877F-899C-4DBD-A766-01F591166484}"/>
    <cellStyle name="Total 4 3 2 16" xfId="7722" xr:uid="{EAC328E0-7363-444E-AF3B-3D712F2C9C12}"/>
    <cellStyle name="Total 4 3 2 17" xfId="7960" xr:uid="{4E5D187B-D8C0-4782-BEAB-3AABF0D23C39}"/>
    <cellStyle name="Total 4 3 2 18" xfId="7618" xr:uid="{DD96DD95-15BC-4D41-AA6B-E9CB039086F8}"/>
    <cellStyle name="Total 4 3 2 19" xfId="10150" xr:uid="{5B6D8B4B-F129-4F72-910E-1B4C4F1AFD27}"/>
    <cellStyle name="Total 4 3 2 2" xfId="4444" xr:uid="{46CAD883-A518-4B2A-BB5B-C8B843242803}"/>
    <cellStyle name="Total 4 3 2 3" xfId="6871" xr:uid="{0C1E4222-BEF6-4E73-A529-25873ECF053E}"/>
    <cellStyle name="Total 4 3 2 4" xfId="7991" xr:uid="{6CF3EED2-3B35-4CC9-9F7C-E3442408FF77}"/>
    <cellStyle name="Total 4 3 2 5" xfId="7532" xr:uid="{B77D87BF-C56B-4CE0-A718-580F0A9A7EB3}"/>
    <cellStyle name="Total 4 3 2 6" xfId="7952" xr:uid="{CE5F58B4-C42E-44C4-B0B5-CF9548AE869C}"/>
    <cellStyle name="Total 4 3 2 7" xfId="7865" xr:uid="{2EF2F0C6-1398-43E3-A486-95CF83824F1E}"/>
    <cellStyle name="Total 4 3 2 8" xfId="7524" xr:uid="{126AA645-C193-4477-82F2-A7020F8515B2}"/>
    <cellStyle name="Total 4 3 2 9" xfId="7761" xr:uid="{2E3E831A-A886-459B-9875-40DDD8B8CA4F}"/>
    <cellStyle name="Total 4 3 20" xfId="8982" xr:uid="{74892FE0-67B7-42AD-905D-E07E425E3E08}"/>
    <cellStyle name="Total 4 3 3" xfId="3276" xr:uid="{1F75128F-5AB7-4566-B4CA-6CABE9341AA4}"/>
    <cellStyle name="Total 4 3 4" xfId="5703" xr:uid="{233584B4-3A5E-4621-A223-D3BA0A961A37}"/>
    <cellStyle name="Total 4 3 5" xfId="7650" xr:uid="{A61CDD3B-1709-4D02-B647-D4705F7F9EA8}"/>
    <cellStyle name="Total 4 3 6" xfId="7641" xr:uid="{D0B1EAD5-E3BC-4748-A099-3866ADAB7B87}"/>
    <cellStyle name="Total 4 3 7" xfId="8146" xr:uid="{8A3EAE59-80D1-4C9C-B822-20A241EF1FA3}"/>
    <cellStyle name="Total 4 3 8" xfId="8160" xr:uid="{7717E366-11A1-4D7C-A213-BF3F9E41EDC9}"/>
    <cellStyle name="Total 4 3 9" xfId="8023" xr:uid="{CC795D5D-DC73-43F4-B197-61B38015633F}"/>
    <cellStyle name="Total 4 4" xfId="5081" xr:uid="{CFD8B094-B1BB-40B2-8192-634A44AB2CA6}"/>
    <cellStyle name="Total 4 5" xfId="5111" xr:uid="{E802E45F-5066-41E7-BC65-2D0E0BE0473C}"/>
    <cellStyle name="Total 4 6" xfId="5050" xr:uid="{AD8316DA-CCC2-4480-AB75-25B6F194C1F4}"/>
    <cellStyle name="Total 4 7" xfId="7487" xr:uid="{8C9187BD-CE42-47D6-90F9-D066DCC95C71}"/>
    <cellStyle name="Total 4 8" xfId="8140" xr:uid="{07A83F38-13F4-4F9D-B034-F00C5D744789}"/>
    <cellStyle name="Total 4 9" xfId="7836" xr:uid="{F9D90C9F-E64F-418B-8D9A-CBFE4977B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17/06/relationships/rdRichValueTypes" Target="richData/rdRichValueTyp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36" Type="http://schemas.microsoft.com/office/2022/10/relationships/richValueRel" Target="richData/richValueRel.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alcChain" Target="calcChain.xml"/><Relationship Id="rId8" Type="http://schemas.openxmlformats.org/officeDocument/2006/relationships/worksheet" Target="worksheets/sheet8.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990600</xdr:colOff>
      <xdr:row>1</xdr:row>
      <xdr:rowOff>0</xdr:rowOff>
    </xdr:from>
    <xdr:to>
      <xdr:col>1</xdr:col>
      <xdr:colOff>1006511</xdr:colOff>
      <xdr:row>2</xdr:row>
      <xdr:rowOff>58136</xdr:rowOff>
    </xdr:to>
    <xdr:sp macro="" textlink="">
      <xdr:nvSpPr>
        <xdr:cNvPr id="2" name="Text Box 1281">
          <a:extLst>
            <a:ext uri="{FF2B5EF4-FFF2-40B4-BE49-F238E27FC236}">
              <a16:creationId xmlns:a16="http://schemas.microsoft.com/office/drawing/2014/main" id="{646F2847-3E9E-485B-872C-82081565F27E}"/>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3" name="Text Box 1282">
          <a:extLst>
            <a:ext uri="{FF2B5EF4-FFF2-40B4-BE49-F238E27FC236}">
              <a16:creationId xmlns:a16="http://schemas.microsoft.com/office/drawing/2014/main" id="{24E5084F-974E-461A-A8DF-83803F71EC7F}"/>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4" name="Text Box 1283">
          <a:extLst>
            <a:ext uri="{FF2B5EF4-FFF2-40B4-BE49-F238E27FC236}">
              <a16:creationId xmlns:a16="http://schemas.microsoft.com/office/drawing/2014/main" id="{26F092EE-72BB-459C-AC57-43EA6E2B3839}"/>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5" name="Text Box 1284">
          <a:extLst>
            <a:ext uri="{FF2B5EF4-FFF2-40B4-BE49-F238E27FC236}">
              <a16:creationId xmlns:a16="http://schemas.microsoft.com/office/drawing/2014/main" id="{0D52E675-7592-44C9-8499-B4F7D0702242}"/>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6" name="Text Box 1285">
          <a:extLst>
            <a:ext uri="{FF2B5EF4-FFF2-40B4-BE49-F238E27FC236}">
              <a16:creationId xmlns:a16="http://schemas.microsoft.com/office/drawing/2014/main" id="{14E0136E-7DB5-4E5B-B750-BED2DE784A7A}"/>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7" name="Text Box 1286">
          <a:extLst>
            <a:ext uri="{FF2B5EF4-FFF2-40B4-BE49-F238E27FC236}">
              <a16:creationId xmlns:a16="http://schemas.microsoft.com/office/drawing/2014/main" id="{73547671-2786-4692-BA33-A428252450D3}"/>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8" name="Text Box 1287">
          <a:extLst>
            <a:ext uri="{FF2B5EF4-FFF2-40B4-BE49-F238E27FC236}">
              <a16:creationId xmlns:a16="http://schemas.microsoft.com/office/drawing/2014/main" id="{940D76C0-BA3F-4BD6-AE4F-E8F25639B001}"/>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9" name="Text Box 1288">
          <a:extLst>
            <a:ext uri="{FF2B5EF4-FFF2-40B4-BE49-F238E27FC236}">
              <a16:creationId xmlns:a16="http://schemas.microsoft.com/office/drawing/2014/main" id="{8C499EE9-1064-45C0-9414-9AF10B1933AC}"/>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0" name="Text Box 1289">
          <a:extLst>
            <a:ext uri="{FF2B5EF4-FFF2-40B4-BE49-F238E27FC236}">
              <a16:creationId xmlns:a16="http://schemas.microsoft.com/office/drawing/2014/main" id="{EA93D505-D640-49E1-AD4E-C0D53EAAF1EE}"/>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1" name="Text Box 1290">
          <a:extLst>
            <a:ext uri="{FF2B5EF4-FFF2-40B4-BE49-F238E27FC236}">
              <a16:creationId xmlns:a16="http://schemas.microsoft.com/office/drawing/2014/main" id="{12DE8C42-D0E7-49D0-A355-EEC936B1490C}"/>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2" name="Text Box 1291">
          <a:extLst>
            <a:ext uri="{FF2B5EF4-FFF2-40B4-BE49-F238E27FC236}">
              <a16:creationId xmlns:a16="http://schemas.microsoft.com/office/drawing/2014/main" id="{B39EEA6A-FC6F-4AF5-B711-76A62D64E5EC}"/>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3" name="Text Box 1292">
          <a:extLst>
            <a:ext uri="{FF2B5EF4-FFF2-40B4-BE49-F238E27FC236}">
              <a16:creationId xmlns:a16="http://schemas.microsoft.com/office/drawing/2014/main" id="{57C38F19-B4C1-48B8-AB1A-3E3EC42A1417}"/>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4" name="Text Box 1293">
          <a:extLst>
            <a:ext uri="{FF2B5EF4-FFF2-40B4-BE49-F238E27FC236}">
              <a16:creationId xmlns:a16="http://schemas.microsoft.com/office/drawing/2014/main" id="{28F477A4-3D89-4D54-A29C-BA7786E5DB0A}"/>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5" name="Text Box 1294">
          <a:extLst>
            <a:ext uri="{FF2B5EF4-FFF2-40B4-BE49-F238E27FC236}">
              <a16:creationId xmlns:a16="http://schemas.microsoft.com/office/drawing/2014/main" id="{6A681682-A44A-463C-9A3A-53A650A77061}"/>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6" name="Text Box 1295">
          <a:extLst>
            <a:ext uri="{FF2B5EF4-FFF2-40B4-BE49-F238E27FC236}">
              <a16:creationId xmlns:a16="http://schemas.microsoft.com/office/drawing/2014/main" id="{04EA61EB-B41A-4D11-B1C7-8285CDEED1F6}"/>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7" name="Text Box 1296">
          <a:extLst>
            <a:ext uri="{FF2B5EF4-FFF2-40B4-BE49-F238E27FC236}">
              <a16:creationId xmlns:a16="http://schemas.microsoft.com/office/drawing/2014/main" id="{E39CA53B-08DC-4633-A99A-C5DC1796B9CB}"/>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8" name="Text Box 1297">
          <a:extLst>
            <a:ext uri="{FF2B5EF4-FFF2-40B4-BE49-F238E27FC236}">
              <a16:creationId xmlns:a16="http://schemas.microsoft.com/office/drawing/2014/main" id="{073FE763-2564-4991-B9B3-263B5345DD15}"/>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19" name="Text Box 1298">
          <a:extLst>
            <a:ext uri="{FF2B5EF4-FFF2-40B4-BE49-F238E27FC236}">
              <a16:creationId xmlns:a16="http://schemas.microsoft.com/office/drawing/2014/main" id="{A4AC5C05-DD7D-49E3-A283-6856C35E02D4}"/>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0" name="Text Box 1299">
          <a:extLst>
            <a:ext uri="{FF2B5EF4-FFF2-40B4-BE49-F238E27FC236}">
              <a16:creationId xmlns:a16="http://schemas.microsoft.com/office/drawing/2014/main" id="{C2B8E693-5DD3-4735-A574-9ADFFEF8BBC5}"/>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1" name="Text Box 1300">
          <a:extLst>
            <a:ext uri="{FF2B5EF4-FFF2-40B4-BE49-F238E27FC236}">
              <a16:creationId xmlns:a16="http://schemas.microsoft.com/office/drawing/2014/main" id="{C08DF5CC-4626-4969-B7DD-22D9E92BE61E}"/>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xdr:row>
      <xdr:rowOff>0</xdr:rowOff>
    </xdr:from>
    <xdr:to>
      <xdr:col>1</xdr:col>
      <xdr:colOff>1044611</xdr:colOff>
      <xdr:row>2</xdr:row>
      <xdr:rowOff>58136</xdr:rowOff>
    </xdr:to>
    <xdr:sp macro="" textlink="">
      <xdr:nvSpPr>
        <xdr:cNvPr id="22" name="Text Box 1301">
          <a:extLst>
            <a:ext uri="{FF2B5EF4-FFF2-40B4-BE49-F238E27FC236}">
              <a16:creationId xmlns:a16="http://schemas.microsoft.com/office/drawing/2014/main" id="{1981DBD2-7A47-4CA2-B117-11603448B31C}"/>
            </a:ext>
          </a:extLst>
        </xdr:cNvPr>
        <xdr:cNvSpPr txBox="1">
          <a:spLocks noChangeArrowheads="1"/>
        </xdr:cNvSpPr>
      </xdr:nvSpPr>
      <xdr:spPr bwMode="auto">
        <a:xfrm>
          <a:off x="24688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1019175</xdr:colOff>
      <xdr:row>1</xdr:row>
      <xdr:rowOff>0</xdr:rowOff>
    </xdr:from>
    <xdr:to>
      <xdr:col>1</xdr:col>
      <xdr:colOff>1020045</xdr:colOff>
      <xdr:row>2</xdr:row>
      <xdr:rowOff>58136</xdr:rowOff>
    </xdr:to>
    <xdr:sp macro="" textlink="">
      <xdr:nvSpPr>
        <xdr:cNvPr id="23" name="Text Box 1302">
          <a:extLst>
            <a:ext uri="{FF2B5EF4-FFF2-40B4-BE49-F238E27FC236}">
              <a16:creationId xmlns:a16="http://schemas.microsoft.com/office/drawing/2014/main" id="{9BDA57FB-0650-45D7-876E-FA976669E042}"/>
            </a:ext>
          </a:extLst>
        </xdr:cNvPr>
        <xdr:cNvSpPr txBox="1">
          <a:spLocks noChangeArrowheads="1"/>
        </xdr:cNvSpPr>
      </xdr:nvSpPr>
      <xdr:spPr bwMode="auto">
        <a:xfrm>
          <a:off x="2459355" y="0"/>
          <a:ext cx="870"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4" name="Text Box 1303">
          <a:extLst>
            <a:ext uri="{FF2B5EF4-FFF2-40B4-BE49-F238E27FC236}">
              <a16:creationId xmlns:a16="http://schemas.microsoft.com/office/drawing/2014/main" id="{97E3B1F6-F03A-4BC8-A4F0-3E185E54DC00}"/>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xdr:row>
      <xdr:rowOff>0</xdr:rowOff>
    </xdr:from>
    <xdr:to>
      <xdr:col>1</xdr:col>
      <xdr:colOff>1044611</xdr:colOff>
      <xdr:row>2</xdr:row>
      <xdr:rowOff>58136</xdr:rowOff>
    </xdr:to>
    <xdr:sp macro="" textlink="">
      <xdr:nvSpPr>
        <xdr:cNvPr id="25" name="Text Box 1304">
          <a:extLst>
            <a:ext uri="{FF2B5EF4-FFF2-40B4-BE49-F238E27FC236}">
              <a16:creationId xmlns:a16="http://schemas.microsoft.com/office/drawing/2014/main" id="{9D1BACCC-A840-4E86-B2BD-99AD9660A415}"/>
            </a:ext>
          </a:extLst>
        </xdr:cNvPr>
        <xdr:cNvSpPr txBox="1">
          <a:spLocks noChangeArrowheads="1"/>
        </xdr:cNvSpPr>
      </xdr:nvSpPr>
      <xdr:spPr bwMode="auto">
        <a:xfrm>
          <a:off x="24688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6" name="Text Box 1305">
          <a:extLst>
            <a:ext uri="{FF2B5EF4-FFF2-40B4-BE49-F238E27FC236}">
              <a16:creationId xmlns:a16="http://schemas.microsoft.com/office/drawing/2014/main" id="{71647E75-C7CF-429D-8367-3923A7AC65F5}"/>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7" name="Text Box 1306">
          <a:extLst>
            <a:ext uri="{FF2B5EF4-FFF2-40B4-BE49-F238E27FC236}">
              <a16:creationId xmlns:a16="http://schemas.microsoft.com/office/drawing/2014/main" id="{3415A8BF-CC68-42CB-8CAA-57B71DA96A96}"/>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8" name="Text Box 1307">
          <a:extLst>
            <a:ext uri="{FF2B5EF4-FFF2-40B4-BE49-F238E27FC236}">
              <a16:creationId xmlns:a16="http://schemas.microsoft.com/office/drawing/2014/main" id="{66418088-182D-40EC-BD9A-5043582816C6}"/>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29" name="Text Box 1308">
          <a:extLst>
            <a:ext uri="{FF2B5EF4-FFF2-40B4-BE49-F238E27FC236}">
              <a16:creationId xmlns:a16="http://schemas.microsoft.com/office/drawing/2014/main" id="{E325C35A-F0FE-4B8E-B5E6-68CDDD0D0BC8}"/>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58136</xdr:rowOff>
    </xdr:to>
    <xdr:sp macro="" textlink="">
      <xdr:nvSpPr>
        <xdr:cNvPr id="30" name="Text Box 1309">
          <a:extLst>
            <a:ext uri="{FF2B5EF4-FFF2-40B4-BE49-F238E27FC236}">
              <a16:creationId xmlns:a16="http://schemas.microsoft.com/office/drawing/2014/main" id="{08FA2B1F-6FA0-4A3A-8794-6E43B2ADEEE5}"/>
            </a:ext>
          </a:extLst>
        </xdr:cNvPr>
        <xdr:cNvSpPr txBox="1">
          <a:spLocks noChangeArrowheads="1"/>
        </xdr:cNvSpPr>
      </xdr:nvSpPr>
      <xdr:spPr bwMode="auto">
        <a:xfrm>
          <a:off x="2430780" y="0"/>
          <a:ext cx="829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95601</xdr:rowOff>
    </xdr:to>
    <xdr:sp macro="" textlink="">
      <xdr:nvSpPr>
        <xdr:cNvPr id="31" name="Text Box 141">
          <a:extLst>
            <a:ext uri="{FF2B5EF4-FFF2-40B4-BE49-F238E27FC236}">
              <a16:creationId xmlns:a16="http://schemas.microsoft.com/office/drawing/2014/main" id="{470C297B-D9D8-42C6-8BB9-0958D6BF64D2}"/>
            </a:ext>
          </a:extLst>
        </xdr:cNvPr>
        <xdr:cNvSpPr txBox="1">
          <a:spLocks noChangeArrowheads="1"/>
        </xdr:cNvSpPr>
      </xdr:nvSpPr>
      <xdr:spPr bwMode="auto">
        <a:xfrm>
          <a:off x="2430780" y="0"/>
          <a:ext cx="829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133701</xdr:rowOff>
    </xdr:to>
    <xdr:sp macro="" textlink="">
      <xdr:nvSpPr>
        <xdr:cNvPr id="32" name="Text Box 145">
          <a:extLst>
            <a:ext uri="{FF2B5EF4-FFF2-40B4-BE49-F238E27FC236}">
              <a16:creationId xmlns:a16="http://schemas.microsoft.com/office/drawing/2014/main" id="{550FF31D-AA1B-4E9C-9D2D-EDEC8D65F4FA}"/>
            </a:ext>
          </a:extLst>
        </xdr:cNvPr>
        <xdr:cNvSpPr txBox="1">
          <a:spLocks noChangeArrowheads="1"/>
        </xdr:cNvSpPr>
      </xdr:nvSpPr>
      <xdr:spPr bwMode="auto">
        <a:xfrm>
          <a:off x="2430780" y="0"/>
          <a:ext cx="8291" cy="295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95601</xdr:rowOff>
    </xdr:to>
    <xdr:sp macro="" textlink="">
      <xdr:nvSpPr>
        <xdr:cNvPr id="33" name="Text Box 147">
          <a:extLst>
            <a:ext uri="{FF2B5EF4-FFF2-40B4-BE49-F238E27FC236}">
              <a16:creationId xmlns:a16="http://schemas.microsoft.com/office/drawing/2014/main" id="{9CC52856-4E96-4A22-AFA3-A8318B8EA640}"/>
            </a:ext>
          </a:extLst>
        </xdr:cNvPr>
        <xdr:cNvSpPr txBox="1">
          <a:spLocks noChangeArrowheads="1"/>
        </xdr:cNvSpPr>
      </xdr:nvSpPr>
      <xdr:spPr bwMode="auto">
        <a:xfrm>
          <a:off x="2430780" y="0"/>
          <a:ext cx="829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95601</xdr:rowOff>
    </xdr:to>
    <xdr:sp macro="" textlink="">
      <xdr:nvSpPr>
        <xdr:cNvPr id="34" name="Text Box 154">
          <a:extLst>
            <a:ext uri="{FF2B5EF4-FFF2-40B4-BE49-F238E27FC236}">
              <a16:creationId xmlns:a16="http://schemas.microsoft.com/office/drawing/2014/main" id="{CDC65467-F0B2-4FA7-AE27-C61591B471D4}"/>
            </a:ext>
          </a:extLst>
        </xdr:cNvPr>
        <xdr:cNvSpPr txBox="1">
          <a:spLocks noChangeArrowheads="1"/>
        </xdr:cNvSpPr>
      </xdr:nvSpPr>
      <xdr:spPr bwMode="auto">
        <a:xfrm>
          <a:off x="2430780" y="0"/>
          <a:ext cx="829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133701</xdr:rowOff>
    </xdr:to>
    <xdr:sp macro="" textlink="">
      <xdr:nvSpPr>
        <xdr:cNvPr id="35" name="Text Box 159">
          <a:extLst>
            <a:ext uri="{FF2B5EF4-FFF2-40B4-BE49-F238E27FC236}">
              <a16:creationId xmlns:a16="http://schemas.microsoft.com/office/drawing/2014/main" id="{5251BAD0-8B0A-4C5F-BB9C-DD95208AB421}"/>
            </a:ext>
          </a:extLst>
        </xdr:cNvPr>
        <xdr:cNvSpPr txBox="1">
          <a:spLocks noChangeArrowheads="1"/>
        </xdr:cNvSpPr>
      </xdr:nvSpPr>
      <xdr:spPr bwMode="auto">
        <a:xfrm>
          <a:off x="2430780" y="0"/>
          <a:ext cx="8291" cy="295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95601</xdr:rowOff>
    </xdr:to>
    <xdr:sp macro="" textlink="">
      <xdr:nvSpPr>
        <xdr:cNvPr id="36" name="Text Box 163">
          <a:extLst>
            <a:ext uri="{FF2B5EF4-FFF2-40B4-BE49-F238E27FC236}">
              <a16:creationId xmlns:a16="http://schemas.microsoft.com/office/drawing/2014/main" id="{1130283D-3537-4A85-BF1C-1297107893C5}"/>
            </a:ext>
          </a:extLst>
        </xdr:cNvPr>
        <xdr:cNvSpPr txBox="1">
          <a:spLocks noChangeArrowheads="1"/>
        </xdr:cNvSpPr>
      </xdr:nvSpPr>
      <xdr:spPr bwMode="auto">
        <a:xfrm>
          <a:off x="2430780" y="0"/>
          <a:ext cx="829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95601</xdr:rowOff>
    </xdr:to>
    <xdr:sp macro="" textlink="">
      <xdr:nvSpPr>
        <xdr:cNvPr id="37" name="Text Box 164">
          <a:extLst>
            <a:ext uri="{FF2B5EF4-FFF2-40B4-BE49-F238E27FC236}">
              <a16:creationId xmlns:a16="http://schemas.microsoft.com/office/drawing/2014/main" id="{A79DD369-3040-4C15-A6B2-A8940B198049}"/>
            </a:ext>
          </a:extLst>
        </xdr:cNvPr>
        <xdr:cNvSpPr txBox="1">
          <a:spLocks noChangeArrowheads="1"/>
        </xdr:cNvSpPr>
      </xdr:nvSpPr>
      <xdr:spPr bwMode="auto">
        <a:xfrm>
          <a:off x="2430780" y="0"/>
          <a:ext cx="829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38" name="Text Box 165">
          <a:extLst>
            <a:ext uri="{FF2B5EF4-FFF2-40B4-BE49-F238E27FC236}">
              <a16:creationId xmlns:a16="http://schemas.microsoft.com/office/drawing/2014/main" id="{9B593A81-6FCA-4644-9244-C6D1AD921FA5}"/>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2</xdr:row>
      <xdr:rowOff>133701</xdr:rowOff>
    </xdr:to>
    <xdr:sp macro="" textlink="">
      <xdr:nvSpPr>
        <xdr:cNvPr id="39" name="Text Box 166">
          <a:extLst>
            <a:ext uri="{FF2B5EF4-FFF2-40B4-BE49-F238E27FC236}">
              <a16:creationId xmlns:a16="http://schemas.microsoft.com/office/drawing/2014/main" id="{FA1B5AD2-C0F7-4F11-8B57-2C5C71D7A5A3}"/>
            </a:ext>
          </a:extLst>
        </xdr:cNvPr>
        <xdr:cNvSpPr txBox="1">
          <a:spLocks noChangeArrowheads="1"/>
        </xdr:cNvSpPr>
      </xdr:nvSpPr>
      <xdr:spPr bwMode="auto">
        <a:xfrm>
          <a:off x="2430780" y="0"/>
          <a:ext cx="8291" cy="295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0" name="Text Box 167">
          <a:extLst>
            <a:ext uri="{FF2B5EF4-FFF2-40B4-BE49-F238E27FC236}">
              <a16:creationId xmlns:a16="http://schemas.microsoft.com/office/drawing/2014/main" id="{B5E8D6B7-524D-4122-AE91-314B1E8E5104}"/>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1" name="Text Box 168">
          <a:extLst>
            <a:ext uri="{FF2B5EF4-FFF2-40B4-BE49-F238E27FC236}">
              <a16:creationId xmlns:a16="http://schemas.microsoft.com/office/drawing/2014/main" id="{95D9FD9D-7013-4ABE-A1B6-36D7491D5BAC}"/>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2" name="Text Box 169">
          <a:extLst>
            <a:ext uri="{FF2B5EF4-FFF2-40B4-BE49-F238E27FC236}">
              <a16:creationId xmlns:a16="http://schemas.microsoft.com/office/drawing/2014/main" id="{B6965919-8711-4B21-8A09-2EE3A039F587}"/>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3" name="Text Box 170">
          <a:extLst>
            <a:ext uri="{FF2B5EF4-FFF2-40B4-BE49-F238E27FC236}">
              <a16:creationId xmlns:a16="http://schemas.microsoft.com/office/drawing/2014/main" id="{A1114DE8-82AA-42EE-A748-A61998A05BD3}"/>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4" name="Text Box 172">
          <a:extLst>
            <a:ext uri="{FF2B5EF4-FFF2-40B4-BE49-F238E27FC236}">
              <a16:creationId xmlns:a16="http://schemas.microsoft.com/office/drawing/2014/main" id="{C47A83A2-6821-4694-8A92-DD11B2B10E03}"/>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5" name="Text Box 173">
          <a:extLst>
            <a:ext uri="{FF2B5EF4-FFF2-40B4-BE49-F238E27FC236}">
              <a16:creationId xmlns:a16="http://schemas.microsoft.com/office/drawing/2014/main" id="{F07462B3-98BA-47BD-9558-8908DE9B48FF}"/>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6" name="Text Box 174">
          <a:extLst>
            <a:ext uri="{FF2B5EF4-FFF2-40B4-BE49-F238E27FC236}">
              <a16:creationId xmlns:a16="http://schemas.microsoft.com/office/drawing/2014/main" id="{2CE986CF-3065-404B-9A70-C64224130762}"/>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7" name="Text Box 175">
          <a:extLst>
            <a:ext uri="{FF2B5EF4-FFF2-40B4-BE49-F238E27FC236}">
              <a16:creationId xmlns:a16="http://schemas.microsoft.com/office/drawing/2014/main" id="{565401F5-38CD-44DF-BE23-B32AFE12B57C}"/>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990600</xdr:colOff>
      <xdr:row>1</xdr:row>
      <xdr:rowOff>0</xdr:rowOff>
    </xdr:from>
    <xdr:to>
      <xdr:col>1</xdr:col>
      <xdr:colOff>1006511</xdr:colOff>
      <xdr:row>3</xdr:row>
      <xdr:rowOff>20458</xdr:rowOff>
    </xdr:to>
    <xdr:sp macro="" textlink="">
      <xdr:nvSpPr>
        <xdr:cNvPr id="48" name="Text Box 176">
          <a:extLst>
            <a:ext uri="{FF2B5EF4-FFF2-40B4-BE49-F238E27FC236}">
              <a16:creationId xmlns:a16="http://schemas.microsoft.com/office/drawing/2014/main" id="{16405445-1EC3-4E43-9041-DF115F5B9F06}"/>
            </a:ext>
          </a:extLst>
        </xdr:cNvPr>
        <xdr:cNvSpPr txBox="1">
          <a:spLocks noChangeArrowheads="1"/>
        </xdr:cNvSpPr>
      </xdr:nvSpPr>
      <xdr:spPr bwMode="auto">
        <a:xfrm>
          <a:off x="24307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1028700</xdr:colOff>
      <xdr:row>1</xdr:row>
      <xdr:rowOff>0</xdr:rowOff>
    </xdr:from>
    <xdr:to>
      <xdr:col>1</xdr:col>
      <xdr:colOff>1044611</xdr:colOff>
      <xdr:row>3</xdr:row>
      <xdr:rowOff>20458</xdr:rowOff>
    </xdr:to>
    <xdr:sp macro="" textlink="">
      <xdr:nvSpPr>
        <xdr:cNvPr id="49" name="Text Box 182">
          <a:extLst>
            <a:ext uri="{FF2B5EF4-FFF2-40B4-BE49-F238E27FC236}">
              <a16:creationId xmlns:a16="http://schemas.microsoft.com/office/drawing/2014/main" id="{D3CF4EFC-C911-4B07-AEEF-B836710F8101}"/>
            </a:ext>
          </a:extLst>
        </xdr:cNvPr>
        <xdr:cNvSpPr txBox="1">
          <a:spLocks noChangeArrowheads="1"/>
        </xdr:cNvSpPr>
      </xdr:nvSpPr>
      <xdr:spPr bwMode="auto">
        <a:xfrm>
          <a:off x="2468880" y="0"/>
          <a:ext cx="8291"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1019175</xdr:colOff>
      <xdr:row>1</xdr:row>
      <xdr:rowOff>0</xdr:rowOff>
    </xdr:from>
    <xdr:to>
      <xdr:col>1</xdr:col>
      <xdr:colOff>1020045</xdr:colOff>
      <xdr:row>3</xdr:row>
      <xdr:rowOff>20458</xdr:rowOff>
    </xdr:to>
    <xdr:sp macro="" textlink="">
      <xdr:nvSpPr>
        <xdr:cNvPr id="50" name="Text Box 183">
          <a:extLst>
            <a:ext uri="{FF2B5EF4-FFF2-40B4-BE49-F238E27FC236}">
              <a16:creationId xmlns:a16="http://schemas.microsoft.com/office/drawing/2014/main" id="{0464B261-7019-47A5-B627-6128FA999FDB}"/>
            </a:ext>
          </a:extLst>
        </xdr:cNvPr>
        <xdr:cNvSpPr txBox="1">
          <a:spLocks noChangeArrowheads="1"/>
        </xdr:cNvSpPr>
      </xdr:nvSpPr>
      <xdr:spPr bwMode="auto">
        <a:xfrm>
          <a:off x="2459355" y="0"/>
          <a:ext cx="870" cy="367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1" name="Text Box 1281">
          <a:extLst>
            <a:ext uri="{FF2B5EF4-FFF2-40B4-BE49-F238E27FC236}">
              <a16:creationId xmlns:a16="http://schemas.microsoft.com/office/drawing/2014/main" id="{39987044-DC61-4AEB-B531-FBA1F068F5BD}"/>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2" name="Text Box 1282">
          <a:extLst>
            <a:ext uri="{FF2B5EF4-FFF2-40B4-BE49-F238E27FC236}">
              <a16:creationId xmlns:a16="http://schemas.microsoft.com/office/drawing/2014/main" id="{B1867D16-3531-402A-98A2-00FCCD169E17}"/>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3" name="Text Box 1283">
          <a:extLst>
            <a:ext uri="{FF2B5EF4-FFF2-40B4-BE49-F238E27FC236}">
              <a16:creationId xmlns:a16="http://schemas.microsoft.com/office/drawing/2014/main" id="{48CF5FAB-6DFD-419A-9BA8-7E6A5FA0D8E9}"/>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4" name="Text Box 1284">
          <a:extLst>
            <a:ext uri="{FF2B5EF4-FFF2-40B4-BE49-F238E27FC236}">
              <a16:creationId xmlns:a16="http://schemas.microsoft.com/office/drawing/2014/main" id="{19AEA95C-44E1-4AC1-9C76-7CAF092FFBB9}"/>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5" name="Text Box 1285">
          <a:extLst>
            <a:ext uri="{FF2B5EF4-FFF2-40B4-BE49-F238E27FC236}">
              <a16:creationId xmlns:a16="http://schemas.microsoft.com/office/drawing/2014/main" id="{5B5E4EDC-7C74-4EB4-AB26-17525F1E22A1}"/>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6" name="Text Box 1286">
          <a:extLst>
            <a:ext uri="{FF2B5EF4-FFF2-40B4-BE49-F238E27FC236}">
              <a16:creationId xmlns:a16="http://schemas.microsoft.com/office/drawing/2014/main" id="{A76CA195-EFA3-476D-AF4F-8B5F0F007A5E}"/>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7" name="Text Box 1287">
          <a:extLst>
            <a:ext uri="{FF2B5EF4-FFF2-40B4-BE49-F238E27FC236}">
              <a16:creationId xmlns:a16="http://schemas.microsoft.com/office/drawing/2014/main" id="{8354B019-D955-4F2A-B506-E563A380589E}"/>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8" name="Text Box 1288">
          <a:extLst>
            <a:ext uri="{FF2B5EF4-FFF2-40B4-BE49-F238E27FC236}">
              <a16:creationId xmlns:a16="http://schemas.microsoft.com/office/drawing/2014/main" id="{CE643B6E-B6DA-49F7-88C8-E73B79C46B07}"/>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59" name="Text Box 1289">
          <a:extLst>
            <a:ext uri="{FF2B5EF4-FFF2-40B4-BE49-F238E27FC236}">
              <a16:creationId xmlns:a16="http://schemas.microsoft.com/office/drawing/2014/main" id="{3C4F3A27-480A-4E65-92D9-6C42C7FDCE5B}"/>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0" name="Text Box 1290">
          <a:extLst>
            <a:ext uri="{FF2B5EF4-FFF2-40B4-BE49-F238E27FC236}">
              <a16:creationId xmlns:a16="http://schemas.microsoft.com/office/drawing/2014/main" id="{2DF22292-A3AD-413F-8F75-20EDFCAB0732}"/>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1" name="Text Box 1291">
          <a:extLst>
            <a:ext uri="{FF2B5EF4-FFF2-40B4-BE49-F238E27FC236}">
              <a16:creationId xmlns:a16="http://schemas.microsoft.com/office/drawing/2014/main" id="{20A6508D-1A1B-48CF-B8A8-E8EDA6D9DEEE}"/>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2" name="Text Box 1292">
          <a:extLst>
            <a:ext uri="{FF2B5EF4-FFF2-40B4-BE49-F238E27FC236}">
              <a16:creationId xmlns:a16="http://schemas.microsoft.com/office/drawing/2014/main" id="{13251952-1652-4B16-BD4F-29580ED9EA41}"/>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3" name="Text Box 1293">
          <a:extLst>
            <a:ext uri="{FF2B5EF4-FFF2-40B4-BE49-F238E27FC236}">
              <a16:creationId xmlns:a16="http://schemas.microsoft.com/office/drawing/2014/main" id="{D13CB6DD-A53F-43A1-9F51-9E942AF45725}"/>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4" name="Text Box 1294">
          <a:extLst>
            <a:ext uri="{FF2B5EF4-FFF2-40B4-BE49-F238E27FC236}">
              <a16:creationId xmlns:a16="http://schemas.microsoft.com/office/drawing/2014/main" id="{52CDC7F1-475C-4871-8A17-3FCAF6F9C803}"/>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5" name="Text Box 1295">
          <a:extLst>
            <a:ext uri="{FF2B5EF4-FFF2-40B4-BE49-F238E27FC236}">
              <a16:creationId xmlns:a16="http://schemas.microsoft.com/office/drawing/2014/main" id="{94319838-6D42-418A-A3FE-F055821796E2}"/>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6" name="Text Box 1296">
          <a:extLst>
            <a:ext uri="{FF2B5EF4-FFF2-40B4-BE49-F238E27FC236}">
              <a16:creationId xmlns:a16="http://schemas.microsoft.com/office/drawing/2014/main" id="{67F13B01-19CE-4D1A-B4A1-997739570217}"/>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7" name="Text Box 1297">
          <a:extLst>
            <a:ext uri="{FF2B5EF4-FFF2-40B4-BE49-F238E27FC236}">
              <a16:creationId xmlns:a16="http://schemas.microsoft.com/office/drawing/2014/main" id="{779D0257-7A12-4828-AC7F-10F04F05BB3C}"/>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8" name="Text Box 1298">
          <a:extLst>
            <a:ext uri="{FF2B5EF4-FFF2-40B4-BE49-F238E27FC236}">
              <a16:creationId xmlns:a16="http://schemas.microsoft.com/office/drawing/2014/main" id="{2203F826-BD70-4732-BBEA-79611583D635}"/>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69" name="Text Box 1299">
          <a:extLst>
            <a:ext uri="{FF2B5EF4-FFF2-40B4-BE49-F238E27FC236}">
              <a16:creationId xmlns:a16="http://schemas.microsoft.com/office/drawing/2014/main" id="{5D927D16-C2CD-4801-8CA1-A37AD2A34F2F}"/>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0" name="Text Box 1300">
          <a:extLst>
            <a:ext uri="{FF2B5EF4-FFF2-40B4-BE49-F238E27FC236}">
              <a16:creationId xmlns:a16="http://schemas.microsoft.com/office/drawing/2014/main" id="{8497B631-51DD-4AB8-83E1-DEA8D6B462C3}"/>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3</xdr:row>
      <xdr:rowOff>0</xdr:rowOff>
    </xdr:from>
    <xdr:to>
      <xdr:col>4</xdr:col>
      <xdr:colOff>1048651</xdr:colOff>
      <xdr:row>4</xdr:row>
      <xdr:rowOff>58136</xdr:rowOff>
    </xdr:to>
    <xdr:sp macro="" textlink="">
      <xdr:nvSpPr>
        <xdr:cNvPr id="71" name="Text Box 1301">
          <a:extLst>
            <a:ext uri="{FF2B5EF4-FFF2-40B4-BE49-F238E27FC236}">
              <a16:creationId xmlns:a16="http://schemas.microsoft.com/office/drawing/2014/main" id="{C92662A3-2C69-4150-B618-1534CE5F1930}"/>
            </a:ext>
          </a:extLst>
        </xdr:cNvPr>
        <xdr:cNvSpPr txBox="1">
          <a:spLocks noChangeArrowheads="1"/>
        </xdr:cNvSpPr>
      </xdr:nvSpPr>
      <xdr:spPr bwMode="auto">
        <a:xfrm>
          <a:off x="86868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1019175</xdr:colOff>
      <xdr:row>3</xdr:row>
      <xdr:rowOff>0</xdr:rowOff>
    </xdr:from>
    <xdr:to>
      <xdr:col>4</xdr:col>
      <xdr:colOff>1030883</xdr:colOff>
      <xdr:row>4</xdr:row>
      <xdr:rowOff>58136</xdr:rowOff>
    </xdr:to>
    <xdr:sp macro="" textlink="">
      <xdr:nvSpPr>
        <xdr:cNvPr id="72" name="Text Box 1302">
          <a:extLst>
            <a:ext uri="{FF2B5EF4-FFF2-40B4-BE49-F238E27FC236}">
              <a16:creationId xmlns:a16="http://schemas.microsoft.com/office/drawing/2014/main" id="{3F0C53B4-689D-4EE8-A2CD-5109A1A2F19C}"/>
            </a:ext>
          </a:extLst>
        </xdr:cNvPr>
        <xdr:cNvSpPr txBox="1">
          <a:spLocks noChangeArrowheads="1"/>
        </xdr:cNvSpPr>
      </xdr:nvSpPr>
      <xdr:spPr bwMode="auto">
        <a:xfrm>
          <a:off x="8677275" y="388620"/>
          <a:ext cx="7898"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3" name="Text Box 1303">
          <a:extLst>
            <a:ext uri="{FF2B5EF4-FFF2-40B4-BE49-F238E27FC236}">
              <a16:creationId xmlns:a16="http://schemas.microsoft.com/office/drawing/2014/main" id="{8C4A7BA9-DAB8-40C5-9121-A538C97AE353}"/>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3</xdr:row>
      <xdr:rowOff>0</xdr:rowOff>
    </xdr:from>
    <xdr:to>
      <xdr:col>4</xdr:col>
      <xdr:colOff>1048651</xdr:colOff>
      <xdr:row>4</xdr:row>
      <xdr:rowOff>58136</xdr:rowOff>
    </xdr:to>
    <xdr:sp macro="" textlink="">
      <xdr:nvSpPr>
        <xdr:cNvPr id="74" name="Text Box 1304">
          <a:extLst>
            <a:ext uri="{FF2B5EF4-FFF2-40B4-BE49-F238E27FC236}">
              <a16:creationId xmlns:a16="http://schemas.microsoft.com/office/drawing/2014/main" id="{38AD9AD5-B1E9-40F3-832E-F10C1A8A902E}"/>
            </a:ext>
          </a:extLst>
        </xdr:cNvPr>
        <xdr:cNvSpPr txBox="1">
          <a:spLocks noChangeArrowheads="1"/>
        </xdr:cNvSpPr>
      </xdr:nvSpPr>
      <xdr:spPr bwMode="auto">
        <a:xfrm>
          <a:off x="86868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5" name="Text Box 1305">
          <a:extLst>
            <a:ext uri="{FF2B5EF4-FFF2-40B4-BE49-F238E27FC236}">
              <a16:creationId xmlns:a16="http://schemas.microsoft.com/office/drawing/2014/main" id="{638EA52B-6232-4DC8-B43B-4EF5ABAFE7B6}"/>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6" name="Text Box 1306">
          <a:extLst>
            <a:ext uri="{FF2B5EF4-FFF2-40B4-BE49-F238E27FC236}">
              <a16:creationId xmlns:a16="http://schemas.microsoft.com/office/drawing/2014/main" id="{8B8F7378-F794-4043-8E32-97E6A95D7A9F}"/>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7" name="Text Box 1307">
          <a:extLst>
            <a:ext uri="{FF2B5EF4-FFF2-40B4-BE49-F238E27FC236}">
              <a16:creationId xmlns:a16="http://schemas.microsoft.com/office/drawing/2014/main" id="{60C72ED2-7CC0-4396-AFB7-65230F1DE206}"/>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8" name="Text Box 1308">
          <a:extLst>
            <a:ext uri="{FF2B5EF4-FFF2-40B4-BE49-F238E27FC236}">
              <a16:creationId xmlns:a16="http://schemas.microsoft.com/office/drawing/2014/main" id="{446D5C1D-FEF9-4E21-987E-B335DBDD9850}"/>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58136</xdr:rowOff>
    </xdr:to>
    <xdr:sp macro="" textlink="">
      <xdr:nvSpPr>
        <xdr:cNvPr id="79" name="Text Box 1309">
          <a:extLst>
            <a:ext uri="{FF2B5EF4-FFF2-40B4-BE49-F238E27FC236}">
              <a16:creationId xmlns:a16="http://schemas.microsoft.com/office/drawing/2014/main" id="{1073440C-E793-4B6D-B48D-8802E989A433}"/>
            </a:ext>
          </a:extLst>
        </xdr:cNvPr>
        <xdr:cNvSpPr txBox="1">
          <a:spLocks noChangeArrowheads="1"/>
        </xdr:cNvSpPr>
      </xdr:nvSpPr>
      <xdr:spPr bwMode="auto">
        <a:xfrm>
          <a:off x="8648700" y="388620"/>
          <a:ext cx="16141" cy="220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95601</xdr:rowOff>
    </xdr:to>
    <xdr:sp macro="" textlink="">
      <xdr:nvSpPr>
        <xdr:cNvPr id="80" name="Text Box 141">
          <a:extLst>
            <a:ext uri="{FF2B5EF4-FFF2-40B4-BE49-F238E27FC236}">
              <a16:creationId xmlns:a16="http://schemas.microsoft.com/office/drawing/2014/main" id="{1DBA0405-B513-4C39-A7CD-B66E3E673736}"/>
            </a:ext>
          </a:extLst>
        </xdr:cNvPr>
        <xdr:cNvSpPr txBox="1">
          <a:spLocks noChangeArrowheads="1"/>
        </xdr:cNvSpPr>
      </xdr:nvSpPr>
      <xdr:spPr bwMode="auto">
        <a:xfrm>
          <a:off x="8648700" y="388620"/>
          <a:ext cx="1614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133701</xdr:rowOff>
    </xdr:to>
    <xdr:sp macro="" textlink="">
      <xdr:nvSpPr>
        <xdr:cNvPr id="81" name="Text Box 145">
          <a:extLst>
            <a:ext uri="{FF2B5EF4-FFF2-40B4-BE49-F238E27FC236}">
              <a16:creationId xmlns:a16="http://schemas.microsoft.com/office/drawing/2014/main" id="{2328E79F-AFDD-4AF8-B593-F66315CA8EC7}"/>
            </a:ext>
          </a:extLst>
        </xdr:cNvPr>
        <xdr:cNvSpPr txBox="1">
          <a:spLocks noChangeArrowheads="1"/>
        </xdr:cNvSpPr>
      </xdr:nvSpPr>
      <xdr:spPr bwMode="auto">
        <a:xfrm>
          <a:off x="8648700" y="388620"/>
          <a:ext cx="16141" cy="295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95601</xdr:rowOff>
    </xdr:to>
    <xdr:sp macro="" textlink="">
      <xdr:nvSpPr>
        <xdr:cNvPr id="82" name="Text Box 147">
          <a:extLst>
            <a:ext uri="{FF2B5EF4-FFF2-40B4-BE49-F238E27FC236}">
              <a16:creationId xmlns:a16="http://schemas.microsoft.com/office/drawing/2014/main" id="{F3163EFB-A958-41B0-8EAE-6E675910CCAB}"/>
            </a:ext>
          </a:extLst>
        </xdr:cNvPr>
        <xdr:cNvSpPr txBox="1">
          <a:spLocks noChangeArrowheads="1"/>
        </xdr:cNvSpPr>
      </xdr:nvSpPr>
      <xdr:spPr bwMode="auto">
        <a:xfrm>
          <a:off x="8648700" y="388620"/>
          <a:ext cx="1614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95601</xdr:rowOff>
    </xdr:to>
    <xdr:sp macro="" textlink="">
      <xdr:nvSpPr>
        <xdr:cNvPr id="83" name="Text Box 154">
          <a:extLst>
            <a:ext uri="{FF2B5EF4-FFF2-40B4-BE49-F238E27FC236}">
              <a16:creationId xmlns:a16="http://schemas.microsoft.com/office/drawing/2014/main" id="{3D4169CE-75C4-4038-8AB5-4B55DD059488}"/>
            </a:ext>
          </a:extLst>
        </xdr:cNvPr>
        <xdr:cNvSpPr txBox="1">
          <a:spLocks noChangeArrowheads="1"/>
        </xdr:cNvSpPr>
      </xdr:nvSpPr>
      <xdr:spPr bwMode="auto">
        <a:xfrm>
          <a:off x="8648700" y="388620"/>
          <a:ext cx="1614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133701</xdr:rowOff>
    </xdr:to>
    <xdr:sp macro="" textlink="">
      <xdr:nvSpPr>
        <xdr:cNvPr id="84" name="Text Box 159">
          <a:extLst>
            <a:ext uri="{FF2B5EF4-FFF2-40B4-BE49-F238E27FC236}">
              <a16:creationId xmlns:a16="http://schemas.microsoft.com/office/drawing/2014/main" id="{04A9AE20-D982-4B26-BEE7-0EBEC5F6995F}"/>
            </a:ext>
          </a:extLst>
        </xdr:cNvPr>
        <xdr:cNvSpPr txBox="1">
          <a:spLocks noChangeArrowheads="1"/>
        </xdr:cNvSpPr>
      </xdr:nvSpPr>
      <xdr:spPr bwMode="auto">
        <a:xfrm>
          <a:off x="8648700" y="388620"/>
          <a:ext cx="16141" cy="295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95601</xdr:rowOff>
    </xdr:to>
    <xdr:sp macro="" textlink="">
      <xdr:nvSpPr>
        <xdr:cNvPr id="85" name="Text Box 163">
          <a:extLst>
            <a:ext uri="{FF2B5EF4-FFF2-40B4-BE49-F238E27FC236}">
              <a16:creationId xmlns:a16="http://schemas.microsoft.com/office/drawing/2014/main" id="{FE1BC7E9-F0C8-4EDE-8CE7-04E638612E28}"/>
            </a:ext>
          </a:extLst>
        </xdr:cNvPr>
        <xdr:cNvSpPr txBox="1">
          <a:spLocks noChangeArrowheads="1"/>
        </xdr:cNvSpPr>
      </xdr:nvSpPr>
      <xdr:spPr bwMode="auto">
        <a:xfrm>
          <a:off x="8648700" y="388620"/>
          <a:ext cx="1614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95601</xdr:rowOff>
    </xdr:to>
    <xdr:sp macro="" textlink="">
      <xdr:nvSpPr>
        <xdr:cNvPr id="86" name="Text Box 164">
          <a:extLst>
            <a:ext uri="{FF2B5EF4-FFF2-40B4-BE49-F238E27FC236}">
              <a16:creationId xmlns:a16="http://schemas.microsoft.com/office/drawing/2014/main" id="{217EBB8A-1C41-4207-AA3B-E6190FC4D217}"/>
            </a:ext>
          </a:extLst>
        </xdr:cNvPr>
        <xdr:cNvSpPr txBox="1">
          <a:spLocks noChangeArrowheads="1"/>
        </xdr:cNvSpPr>
      </xdr:nvSpPr>
      <xdr:spPr bwMode="auto">
        <a:xfrm>
          <a:off x="8648700" y="388620"/>
          <a:ext cx="16141" cy="257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87" name="Text Box 165">
          <a:extLst>
            <a:ext uri="{FF2B5EF4-FFF2-40B4-BE49-F238E27FC236}">
              <a16:creationId xmlns:a16="http://schemas.microsoft.com/office/drawing/2014/main" id="{6F107584-EE7C-4AF2-8D01-DB15AA564F4D}"/>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4</xdr:row>
      <xdr:rowOff>133701</xdr:rowOff>
    </xdr:to>
    <xdr:sp macro="" textlink="">
      <xdr:nvSpPr>
        <xdr:cNvPr id="88" name="Text Box 166">
          <a:extLst>
            <a:ext uri="{FF2B5EF4-FFF2-40B4-BE49-F238E27FC236}">
              <a16:creationId xmlns:a16="http://schemas.microsoft.com/office/drawing/2014/main" id="{2385FFCA-AD3D-4912-BA33-B7F802509C49}"/>
            </a:ext>
          </a:extLst>
        </xdr:cNvPr>
        <xdr:cNvSpPr txBox="1">
          <a:spLocks noChangeArrowheads="1"/>
        </xdr:cNvSpPr>
      </xdr:nvSpPr>
      <xdr:spPr bwMode="auto">
        <a:xfrm>
          <a:off x="8648700" y="388620"/>
          <a:ext cx="16141" cy="295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89" name="Text Box 167">
          <a:extLst>
            <a:ext uri="{FF2B5EF4-FFF2-40B4-BE49-F238E27FC236}">
              <a16:creationId xmlns:a16="http://schemas.microsoft.com/office/drawing/2014/main" id="{49AAA0C7-2523-40AC-A0EF-A5FC388F8005}"/>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0" name="Text Box 168">
          <a:extLst>
            <a:ext uri="{FF2B5EF4-FFF2-40B4-BE49-F238E27FC236}">
              <a16:creationId xmlns:a16="http://schemas.microsoft.com/office/drawing/2014/main" id="{DC901235-87DA-43FA-BC6F-70CD4B05A744}"/>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1" name="Text Box 169">
          <a:extLst>
            <a:ext uri="{FF2B5EF4-FFF2-40B4-BE49-F238E27FC236}">
              <a16:creationId xmlns:a16="http://schemas.microsoft.com/office/drawing/2014/main" id="{82616A4C-1C4A-4967-B837-0D54DE56B2F3}"/>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2" name="Text Box 170">
          <a:extLst>
            <a:ext uri="{FF2B5EF4-FFF2-40B4-BE49-F238E27FC236}">
              <a16:creationId xmlns:a16="http://schemas.microsoft.com/office/drawing/2014/main" id="{DEA6A8E9-E654-4587-8B75-F59EE49466AC}"/>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3" name="Text Box 172">
          <a:extLst>
            <a:ext uri="{FF2B5EF4-FFF2-40B4-BE49-F238E27FC236}">
              <a16:creationId xmlns:a16="http://schemas.microsoft.com/office/drawing/2014/main" id="{FEAFF8D8-3E18-4EBE-BB60-A9E13442AB71}"/>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4" name="Text Box 173">
          <a:extLst>
            <a:ext uri="{FF2B5EF4-FFF2-40B4-BE49-F238E27FC236}">
              <a16:creationId xmlns:a16="http://schemas.microsoft.com/office/drawing/2014/main" id="{1EAF1662-483F-4FB9-A66C-EADBBB1F3ECE}"/>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5" name="Text Box 174">
          <a:extLst>
            <a:ext uri="{FF2B5EF4-FFF2-40B4-BE49-F238E27FC236}">
              <a16:creationId xmlns:a16="http://schemas.microsoft.com/office/drawing/2014/main" id="{7AD0155F-C276-48EA-BA5C-28FCC5E658ED}"/>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6" name="Text Box 175">
          <a:extLst>
            <a:ext uri="{FF2B5EF4-FFF2-40B4-BE49-F238E27FC236}">
              <a16:creationId xmlns:a16="http://schemas.microsoft.com/office/drawing/2014/main" id="{7E407A7B-44EA-4E4E-8575-E86646AE7454}"/>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990600</xdr:colOff>
      <xdr:row>3</xdr:row>
      <xdr:rowOff>0</xdr:rowOff>
    </xdr:from>
    <xdr:to>
      <xdr:col>4</xdr:col>
      <xdr:colOff>1010551</xdr:colOff>
      <xdr:row>5</xdr:row>
      <xdr:rowOff>17918</xdr:rowOff>
    </xdr:to>
    <xdr:sp macro="" textlink="">
      <xdr:nvSpPr>
        <xdr:cNvPr id="97" name="Text Box 176">
          <a:extLst>
            <a:ext uri="{FF2B5EF4-FFF2-40B4-BE49-F238E27FC236}">
              <a16:creationId xmlns:a16="http://schemas.microsoft.com/office/drawing/2014/main" id="{24E7E07A-C196-40E1-AD52-0D3112A9E820}"/>
            </a:ext>
          </a:extLst>
        </xdr:cNvPr>
        <xdr:cNvSpPr txBox="1">
          <a:spLocks noChangeArrowheads="1"/>
        </xdr:cNvSpPr>
      </xdr:nvSpPr>
      <xdr:spPr bwMode="auto">
        <a:xfrm>
          <a:off x="86487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3</xdr:row>
      <xdr:rowOff>0</xdr:rowOff>
    </xdr:from>
    <xdr:to>
      <xdr:col>4</xdr:col>
      <xdr:colOff>1048651</xdr:colOff>
      <xdr:row>5</xdr:row>
      <xdr:rowOff>17918</xdr:rowOff>
    </xdr:to>
    <xdr:sp macro="" textlink="">
      <xdr:nvSpPr>
        <xdr:cNvPr id="98" name="Text Box 182">
          <a:extLst>
            <a:ext uri="{FF2B5EF4-FFF2-40B4-BE49-F238E27FC236}">
              <a16:creationId xmlns:a16="http://schemas.microsoft.com/office/drawing/2014/main" id="{A71EE634-17B2-4ED1-97EC-5CB0680E1008}"/>
            </a:ext>
          </a:extLst>
        </xdr:cNvPr>
        <xdr:cNvSpPr txBox="1">
          <a:spLocks noChangeArrowheads="1"/>
        </xdr:cNvSpPr>
      </xdr:nvSpPr>
      <xdr:spPr bwMode="auto">
        <a:xfrm>
          <a:off x="8686800" y="388620"/>
          <a:ext cx="16141"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1019175</xdr:colOff>
      <xdr:row>3</xdr:row>
      <xdr:rowOff>0</xdr:rowOff>
    </xdr:from>
    <xdr:to>
      <xdr:col>4</xdr:col>
      <xdr:colOff>1030883</xdr:colOff>
      <xdr:row>5</xdr:row>
      <xdr:rowOff>17918</xdr:rowOff>
    </xdr:to>
    <xdr:sp macro="" textlink="">
      <xdr:nvSpPr>
        <xdr:cNvPr id="99" name="Text Box 183">
          <a:extLst>
            <a:ext uri="{FF2B5EF4-FFF2-40B4-BE49-F238E27FC236}">
              <a16:creationId xmlns:a16="http://schemas.microsoft.com/office/drawing/2014/main" id="{94FC8E2C-08A2-468D-8212-81FFA8C371E1}"/>
            </a:ext>
          </a:extLst>
        </xdr:cNvPr>
        <xdr:cNvSpPr txBox="1">
          <a:spLocks noChangeArrowheads="1"/>
        </xdr:cNvSpPr>
      </xdr:nvSpPr>
      <xdr:spPr bwMode="auto">
        <a:xfrm>
          <a:off x="8677275" y="388620"/>
          <a:ext cx="7898" cy="370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445770</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1046E05-21B1-496A-9CF8-FA3E4AF007A7}"/>
            </a:ext>
          </a:extLst>
        </xdr:cNvPr>
        <xdr:cNvSpPr/>
      </xdr:nvSpPr>
      <xdr:spPr bwMode="auto">
        <a:xfrm>
          <a:off x="5958840" y="2672715"/>
          <a:ext cx="295275" cy="244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445770</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865DBB7-BF3A-48E5-8D44-9A58899C7EF4}"/>
            </a:ext>
          </a:extLst>
        </xdr:cNvPr>
        <xdr:cNvSpPr/>
      </xdr:nvSpPr>
      <xdr:spPr bwMode="auto">
        <a:xfrm>
          <a:off x="9441180" y="2672715"/>
          <a:ext cx="295275" cy="244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02E692D-5B9B-4BF8-B69D-2B615519D12E}"/>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3032A19-93EE-4AF6-A7FE-E948F6CFDE99}"/>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7BAFE38-3208-4EF3-A1D2-85C162142E6F}"/>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A77F7E6-FA9F-40A5-96D4-73DB3F3570D7}"/>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5DD8C42-94F7-41C3-BB59-313CCF59802F}"/>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40A85D2-7826-4849-858E-65DF056EA8F1}"/>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0CA1F3B-96B2-44D2-9B76-66075B1BF844}"/>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5D32C4F5-50BC-4D9C-9B17-35E08343F4B4}"/>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EB717954-BE46-42F1-9C55-25DD64D85EC4}"/>
            </a:ext>
          </a:extLst>
        </xdr:cNvPr>
        <xdr:cNvSpPr/>
      </xdr:nvSpPr>
      <xdr:spPr bwMode="auto">
        <a:xfrm>
          <a:off x="5970494" y="26831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D79CD175-C0A4-4F0C-9383-228A04DA8C19}"/>
            </a:ext>
          </a:extLst>
        </xdr:cNvPr>
        <xdr:cNvSpPr/>
      </xdr:nvSpPr>
      <xdr:spPr bwMode="auto">
        <a:xfrm>
          <a:off x="9466729" y="26831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94C7A3E-374D-43FC-A14C-57DA0A45E09F}"/>
            </a:ext>
          </a:extLst>
        </xdr:cNvPr>
        <xdr:cNvSpPr/>
      </xdr:nvSpPr>
      <xdr:spPr bwMode="auto">
        <a:xfrm>
          <a:off x="5970494" y="26831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5291DB1B-2B3B-4082-82B3-C93A4C0644F7}"/>
            </a:ext>
          </a:extLst>
        </xdr:cNvPr>
        <xdr:cNvSpPr/>
      </xdr:nvSpPr>
      <xdr:spPr bwMode="auto">
        <a:xfrm>
          <a:off x="9466729" y="26831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445770</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6D99BB8-49C2-47FC-8125-FE5A4FBF7815}"/>
            </a:ext>
          </a:extLst>
        </xdr:cNvPr>
        <xdr:cNvSpPr/>
      </xdr:nvSpPr>
      <xdr:spPr bwMode="auto">
        <a:xfrm>
          <a:off x="5958840" y="2672715"/>
          <a:ext cx="295275" cy="244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445770</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625D061-2B34-442E-A6D7-2248FFD76013}"/>
            </a:ext>
          </a:extLst>
        </xdr:cNvPr>
        <xdr:cNvSpPr/>
      </xdr:nvSpPr>
      <xdr:spPr bwMode="auto">
        <a:xfrm>
          <a:off x="9441180" y="2672715"/>
          <a:ext cx="295275" cy="244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14E9FC5-D7C2-499F-8F71-F1583662EBB7}"/>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F0A60B6-C3E7-4CEA-850B-B7108419DA2E}"/>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CADB621-5809-492D-A0D6-E547FF5056AE}"/>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8E8BC03-9FDC-4E6A-BDEF-959F97742C77}"/>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143</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F7A6C91A-0426-4384-97F2-7D58ACA76F38}"/>
            </a:ext>
          </a:extLst>
        </xdr:cNvPr>
        <xdr:cNvSpPr/>
      </xdr:nvSpPr>
      <xdr:spPr bwMode="auto">
        <a:xfrm>
          <a:off x="5958840" y="394944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143</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648AEEF0-7055-43F8-9D4C-59FFAE0090AA}"/>
            </a:ext>
          </a:extLst>
        </xdr:cNvPr>
        <xdr:cNvSpPr/>
      </xdr:nvSpPr>
      <xdr:spPr bwMode="auto">
        <a:xfrm>
          <a:off x="9441180" y="394944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143</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AD3B6B57-FA7D-4F0A-99B9-FE1036F79EA1}"/>
            </a:ext>
          </a:extLst>
        </xdr:cNvPr>
        <xdr:cNvSpPr/>
      </xdr:nvSpPr>
      <xdr:spPr bwMode="auto">
        <a:xfrm>
          <a:off x="5958840" y="394944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143</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F13F3F4A-6038-4E1A-9289-AAE2D63C8683}"/>
            </a:ext>
          </a:extLst>
        </xdr:cNvPr>
        <xdr:cNvSpPr/>
      </xdr:nvSpPr>
      <xdr:spPr bwMode="auto">
        <a:xfrm>
          <a:off x="9441180" y="394944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D010B21-0744-4B66-AE33-FDC040F3EDAB}"/>
            </a:ext>
          </a:extLst>
        </xdr:cNvPr>
        <xdr:cNvSpPr/>
      </xdr:nvSpPr>
      <xdr:spPr bwMode="auto">
        <a:xfrm>
          <a:off x="5958840" y="2672715"/>
          <a:ext cx="295275" cy="244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5E491B8-F529-4372-BA29-E06195BC6CBA}"/>
            </a:ext>
          </a:extLst>
        </xdr:cNvPr>
        <xdr:cNvSpPr/>
      </xdr:nvSpPr>
      <xdr:spPr bwMode="auto">
        <a:xfrm>
          <a:off x="9441180" y="2672715"/>
          <a:ext cx="295275" cy="244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F266AFA-10A5-498A-95FD-1BC8CF263192}"/>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1035102-2585-4676-8353-400726339785}"/>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7131A59-8B74-4E0C-972A-0EA88AABC7B0}"/>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99BBEBF-4D88-46EC-A63A-A75A9FFD1CE9}"/>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A7F4A22-2DD8-4DB5-B52E-6F55838CB86F}"/>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B7FB3E66-6A1D-487F-B214-2D0FDD49B62D}"/>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4E810788-EC89-4B19-A20A-879D68B1124D}"/>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CB65214A-A514-4C99-AC71-D8CE17071983}"/>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9C36866-4ECE-4A2D-9449-9FB669B4FD1E}"/>
            </a:ext>
          </a:extLst>
        </xdr:cNvPr>
        <xdr:cNvSpPr/>
      </xdr:nvSpPr>
      <xdr:spPr bwMode="auto">
        <a:xfrm>
          <a:off x="5970494" y="266610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163661E5-29D0-402F-8073-C3406F04FB59}"/>
            </a:ext>
          </a:extLst>
        </xdr:cNvPr>
        <xdr:cNvSpPr/>
      </xdr:nvSpPr>
      <xdr:spPr bwMode="auto">
        <a:xfrm>
          <a:off x="9466729" y="266610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7B192EF6-51CE-4DA3-AE15-297ED5B5F39B}"/>
            </a:ext>
          </a:extLst>
        </xdr:cNvPr>
        <xdr:cNvSpPr/>
      </xdr:nvSpPr>
      <xdr:spPr bwMode="auto">
        <a:xfrm>
          <a:off x="5970494" y="266610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E02D3347-B8B8-414D-9F32-DF083E49DE00}"/>
            </a:ext>
          </a:extLst>
        </xdr:cNvPr>
        <xdr:cNvSpPr/>
      </xdr:nvSpPr>
      <xdr:spPr bwMode="auto">
        <a:xfrm>
          <a:off x="9466729" y="266610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AD071C58-EC36-45CA-ABC6-14B62A810B88}"/>
            </a:ext>
          </a:extLst>
        </xdr:cNvPr>
        <xdr:cNvSpPr/>
      </xdr:nvSpPr>
      <xdr:spPr bwMode="auto">
        <a:xfrm>
          <a:off x="5970494" y="388261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7AB8C7D-0E73-4663-B5FE-4DBBFDAAC161}"/>
            </a:ext>
          </a:extLst>
        </xdr:cNvPr>
        <xdr:cNvSpPr/>
      </xdr:nvSpPr>
      <xdr:spPr bwMode="auto">
        <a:xfrm>
          <a:off x="9466729" y="388261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96B2B598-EE18-4471-BA4F-6F496DDF77C3}"/>
            </a:ext>
          </a:extLst>
        </xdr:cNvPr>
        <xdr:cNvSpPr/>
      </xdr:nvSpPr>
      <xdr:spPr bwMode="auto">
        <a:xfrm>
          <a:off x="5970494" y="388261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31E22FC8-3745-4DD3-995D-310B4A00BB8F}"/>
            </a:ext>
          </a:extLst>
        </xdr:cNvPr>
        <xdr:cNvSpPr/>
      </xdr:nvSpPr>
      <xdr:spPr bwMode="auto">
        <a:xfrm>
          <a:off x="9466729" y="388261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328</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8EC82AD8-7A3D-4EA3-B6C1-650D0E861060}"/>
            </a:ext>
          </a:extLst>
        </xdr:cNvPr>
        <xdr:cNvSpPr/>
      </xdr:nvSpPr>
      <xdr:spPr bwMode="auto">
        <a:xfrm>
          <a:off x="5970494" y="509912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328</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A546ADFE-24EB-4D83-A33E-562C4BB97F81}"/>
            </a:ext>
          </a:extLst>
        </xdr:cNvPr>
        <xdr:cNvSpPr/>
      </xdr:nvSpPr>
      <xdr:spPr bwMode="auto">
        <a:xfrm>
          <a:off x="9466729" y="509912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328</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6B104D98-3035-4086-90B6-709196A4A31A}"/>
            </a:ext>
          </a:extLst>
        </xdr:cNvPr>
        <xdr:cNvSpPr/>
      </xdr:nvSpPr>
      <xdr:spPr bwMode="auto">
        <a:xfrm>
          <a:off x="5970494" y="509912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328</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418932BA-3829-4B0A-ABA6-69610AD9225B}"/>
            </a:ext>
          </a:extLst>
        </xdr:cNvPr>
        <xdr:cNvSpPr/>
      </xdr:nvSpPr>
      <xdr:spPr bwMode="auto">
        <a:xfrm>
          <a:off x="9466729" y="509912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390</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386A7375-F304-4875-B50C-1855C027ABA4}"/>
            </a:ext>
          </a:extLst>
        </xdr:cNvPr>
        <xdr:cNvSpPr/>
      </xdr:nvSpPr>
      <xdr:spPr bwMode="auto">
        <a:xfrm>
          <a:off x="5970494" y="63156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390</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D31FF493-714A-4A67-91B9-484A7696A84B}"/>
            </a:ext>
          </a:extLst>
        </xdr:cNvPr>
        <xdr:cNvSpPr/>
      </xdr:nvSpPr>
      <xdr:spPr bwMode="auto">
        <a:xfrm>
          <a:off x="9466729" y="63156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390</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9ABD7816-B947-42AF-823B-29A251408FFE}"/>
            </a:ext>
          </a:extLst>
        </xdr:cNvPr>
        <xdr:cNvSpPr/>
      </xdr:nvSpPr>
      <xdr:spPr bwMode="auto">
        <a:xfrm>
          <a:off x="5970494" y="63156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390</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479297B3-5BEF-41E6-B8FC-631B2D57F0FB}"/>
            </a:ext>
          </a:extLst>
        </xdr:cNvPr>
        <xdr:cNvSpPr/>
      </xdr:nvSpPr>
      <xdr:spPr bwMode="auto">
        <a:xfrm>
          <a:off x="9466729" y="63156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454</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6EFD2D7E-5E3F-4B10-82C8-2737AEFB6980}"/>
            </a:ext>
          </a:extLst>
        </xdr:cNvPr>
        <xdr:cNvSpPr/>
      </xdr:nvSpPr>
      <xdr:spPr bwMode="auto">
        <a:xfrm>
          <a:off x="5970494" y="75321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454</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C5CD0821-736B-4AFC-AF28-8D023228044B}"/>
            </a:ext>
          </a:extLst>
        </xdr:cNvPr>
        <xdr:cNvSpPr/>
      </xdr:nvSpPr>
      <xdr:spPr bwMode="auto">
        <a:xfrm>
          <a:off x="9466729" y="75321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454</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526A88FE-618F-4BC1-819D-12BDB490124F}"/>
            </a:ext>
          </a:extLst>
        </xdr:cNvPr>
        <xdr:cNvSpPr/>
      </xdr:nvSpPr>
      <xdr:spPr bwMode="auto">
        <a:xfrm>
          <a:off x="5970494" y="75321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454</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72E29EE3-4FE0-43F4-8FBD-B66B2FD592E3}"/>
            </a:ext>
          </a:extLst>
        </xdr:cNvPr>
        <xdr:cNvSpPr/>
      </xdr:nvSpPr>
      <xdr:spPr bwMode="auto">
        <a:xfrm>
          <a:off x="9466729" y="75321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89F041C3-3A6C-4887-869B-655BE51BEE92}"/>
            </a:ext>
          </a:extLst>
        </xdr:cNvPr>
        <xdr:cNvSpPr/>
      </xdr:nvSpPr>
      <xdr:spPr bwMode="auto">
        <a:xfrm>
          <a:off x="5970494" y="874865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9D40A8B0-DA3C-4360-BE96-FD9EB864690E}"/>
            </a:ext>
          </a:extLst>
        </xdr:cNvPr>
        <xdr:cNvSpPr/>
      </xdr:nvSpPr>
      <xdr:spPr bwMode="auto">
        <a:xfrm>
          <a:off x="9466729" y="874865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DBCD5D93-F8EC-41AC-9B74-A3489EDFF473}"/>
            </a:ext>
          </a:extLst>
        </xdr:cNvPr>
        <xdr:cNvSpPr/>
      </xdr:nvSpPr>
      <xdr:spPr bwMode="auto">
        <a:xfrm>
          <a:off x="5970494" y="874865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1783806E-8B24-4366-9353-7DABF3264DA7}"/>
            </a:ext>
          </a:extLst>
        </xdr:cNvPr>
        <xdr:cNvSpPr/>
      </xdr:nvSpPr>
      <xdr:spPr bwMode="auto">
        <a:xfrm>
          <a:off x="9466729" y="874865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582</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AFE6BE33-3880-42DB-A141-0D064D3D2C42}"/>
            </a:ext>
          </a:extLst>
        </xdr:cNvPr>
        <xdr:cNvSpPr/>
      </xdr:nvSpPr>
      <xdr:spPr bwMode="auto">
        <a:xfrm>
          <a:off x="5970494" y="996516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582</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DC9821FF-CDEB-4D33-9951-ABFAA0D51261}"/>
            </a:ext>
          </a:extLst>
        </xdr:cNvPr>
        <xdr:cNvSpPr/>
      </xdr:nvSpPr>
      <xdr:spPr bwMode="auto">
        <a:xfrm>
          <a:off x="9466729" y="996516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582</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3FD5FD54-2A3B-49A8-87CD-3030BFCA65C6}"/>
            </a:ext>
          </a:extLst>
        </xdr:cNvPr>
        <xdr:cNvSpPr/>
      </xdr:nvSpPr>
      <xdr:spPr bwMode="auto">
        <a:xfrm>
          <a:off x="5970494" y="996516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582</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D1C42DD2-ED5C-4816-9425-77A05B5D96FA}"/>
            </a:ext>
          </a:extLst>
        </xdr:cNvPr>
        <xdr:cNvSpPr/>
      </xdr:nvSpPr>
      <xdr:spPr bwMode="auto">
        <a:xfrm>
          <a:off x="9466729" y="996516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646</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EDA350A9-5F01-482F-A33C-F7B40DE7F2D2}"/>
            </a:ext>
          </a:extLst>
        </xdr:cNvPr>
        <xdr:cNvSpPr/>
      </xdr:nvSpPr>
      <xdr:spPr bwMode="auto">
        <a:xfrm>
          <a:off x="5970494" y="1118167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646</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657B0272-0C5E-4670-BF03-A5A9D5EFBDFA}"/>
            </a:ext>
          </a:extLst>
        </xdr:cNvPr>
        <xdr:cNvSpPr/>
      </xdr:nvSpPr>
      <xdr:spPr bwMode="auto">
        <a:xfrm>
          <a:off x="9466729" y="1118167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646</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A8EBDD04-BC56-4CD8-81B7-3C54E0BCE703}"/>
            </a:ext>
          </a:extLst>
        </xdr:cNvPr>
        <xdr:cNvSpPr/>
      </xdr:nvSpPr>
      <xdr:spPr bwMode="auto">
        <a:xfrm>
          <a:off x="5970494" y="1118167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646</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AC9D849B-C356-4C0E-925B-F0355698E77F}"/>
            </a:ext>
          </a:extLst>
        </xdr:cNvPr>
        <xdr:cNvSpPr/>
      </xdr:nvSpPr>
      <xdr:spPr bwMode="auto">
        <a:xfrm>
          <a:off x="9466729" y="1118167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708</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AC5CD12C-6428-4955-A1DF-A36CB28F4C3B}"/>
            </a:ext>
          </a:extLst>
        </xdr:cNvPr>
        <xdr:cNvSpPr/>
      </xdr:nvSpPr>
      <xdr:spPr bwMode="auto">
        <a:xfrm>
          <a:off x="5970494" y="12398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708</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E730E51D-B5BB-4C95-BBF8-CD81ECCA17FA}"/>
            </a:ext>
          </a:extLst>
        </xdr:cNvPr>
        <xdr:cNvSpPr/>
      </xdr:nvSpPr>
      <xdr:spPr bwMode="auto">
        <a:xfrm>
          <a:off x="9466729" y="12398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708</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0FC4F06B-C9FA-46D4-9E94-D76832E61E6C}"/>
            </a:ext>
          </a:extLst>
        </xdr:cNvPr>
        <xdr:cNvSpPr/>
      </xdr:nvSpPr>
      <xdr:spPr bwMode="auto">
        <a:xfrm>
          <a:off x="5970494" y="12398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708</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B9446D66-2662-4C20-84E8-A8749096E661}"/>
            </a:ext>
          </a:extLst>
        </xdr:cNvPr>
        <xdr:cNvSpPr/>
      </xdr:nvSpPr>
      <xdr:spPr bwMode="auto">
        <a:xfrm>
          <a:off x="9466729" y="12398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772</xdr:row>
      <xdr:rowOff>0</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C0FAB5ED-5AEA-47E2-A71A-A7D8280E0F87}"/>
            </a:ext>
          </a:extLst>
        </xdr:cNvPr>
        <xdr:cNvSpPr/>
      </xdr:nvSpPr>
      <xdr:spPr bwMode="auto">
        <a:xfrm>
          <a:off x="5970494" y="1361469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0</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B60D3D58-2066-4342-AE7A-82504E74E668}"/>
            </a:ext>
          </a:extLst>
        </xdr:cNvPr>
        <xdr:cNvSpPr/>
      </xdr:nvSpPr>
      <xdr:spPr bwMode="auto">
        <a:xfrm>
          <a:off x="9466729" y="1361469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772</xdr:row>
      <xdr:rowOff>0</xdr:rowOff>
    </xdr:from>
    <xdr:ext cx="295275" cy="230910"/>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F63C797C-96F3-4D6F-81DF-488FA42408A9}"/>
            </a:ext>
          </a:extLst>
        </xdr:cNvPr>
        <xdr:cNvSpPr/>
      </xdr:nvSpPr>
      <xdr:spPr bwMode="auto">
        <a:xfrm>
          <a:off x="5970494" y="1361469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0</xdr:rowOff>
    </xdr:from>
    <xdr:ext cx="295275" cy="230910"/>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F3AA4521-C8AF-4909-A5F3-FC018C5D5667}"/>
            </a:ext>
          </a:extLst>
        </xdr:cNvPr>
        <xdr:cNvSpPr/>
      </xdr:nvSpPr>
      <xdr:spPr bwMode="auto">
        <a:xfrm>
          <a:off x="9466729" y="1361469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836</xdr:row>
      <xdr:rowOff>0</xdr:rowOff>
    </xdr:from>
    <xdr:ext cx="295275" cy="230910"/>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C6084FA3-248E-441E-9312-E2C85BEB9EF1}"/>
            </a:ext>
          </a:extLst>
        </xdr:cNvPr>
        <xdr:cNvSpPr/>
      </xdr:nvSpPr>
      <xdr:spPr bwMode="auto">
        <a:xfrm>
          <a:off x="5970494" y="1483120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836</xdr:row>
      <xdr:rowOff>0</xdr:rowOff>
    </xdr:from>
    <xdr:ext cx="295275" cy="230910"/>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42346ABE-2B9A-4D85-BB8B-D06E637BC58C}"/>
            </a:ext>
          </a:extLst>
        </xdr:cNvPr>
        <xdr:cNvSpPr/>
      </xdr:nvSpPr>
      <xdr:spPr bwMode="auto">
        <a:xfrm>
          <a:off x="9466729" y="1483120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836</xdr:row>
      <xdr:rowOff>0</xdr:rowOff>
    </xdr:from>
    <xdr:ext cx="295275" cy="230910"/>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C17244B5-944F-41B6-9628-5D519BA9A647}"/>
            </a:ext>
          </a:extLst>
        </xdr:cNvPr>
        <xdr:cNvSpPr/>
      </xdr:nvSpPr>
      <xdr:spPr bwMode="auto">
        <a:xfrm>
          <a:off x="5970494" y="1483120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836</xdr:row>
      <xdr:rowOff>0</xdr:rowOff>
    </xdr:from>
    <xdr:ext cx="295275" cy="230910"/>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6DB69046-6E5D-4FE9-9C57-DEFE01E96001}"/>
            </a:ext>
          </a:extLst>
        </xdr:cNvPr>
        <xdr:cNvSpPr/>
      </xdr:nvSpPr>
      <xdr:spPr bwMode="auto">
        <a:xfrm>
          <a:off x="9466729" y="1483120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900</xdr:row>
      <xdr:rowOff>0</xdr:rowOff>
    </xdr:from>
    <xdr:ext cx="295275" cy="230910"/>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2276140E-FD07-4EB3-85CD-852A1BE8588B}"/>
            </a:ext>
          </a:extLst>
        </xdr:cNvPr>
        <xdr:cNvSpPr/>
      </xdr:nvSpPr>
      <xdr:spPr bwMode="auto">
        <a:xfrm>
          <a:off x="5970494" y="16047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900</xdr:row>
      <xdr:rowOff>0</xdr:rowOff>
    </xdr:from>
    <xdr:ext cx="295275" cy="230910"/>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3D037A43-7273-49C1-8D87-A1B663877476}"/>
            </a:ext>
          </a:extLst>
        </xdr:cNvPr>
        <xdr:cNvSpPr/>
      </xdr:nvSpPr>
      <xdr:spPr bwMode="auto">
        <a:xfrm>
          <a:off x="9466729" y="16047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900</xdr:row>
      <xdr:rowOff>0</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E5562AB9-5470-4357-9CB8-BAE81CA503BD}"/>
            </a:ext>
          </a:extLst>
        </xdr:cNvPr>
        <xdr:cNvSpPr/>
      </xdr:nvSpPr>
      <xdr:spPr bwMode="auto">
        <a:xfrm>
          <a:off x="5970494" y="16047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900</xdr:row>
      <xdr:rowOff>0</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330A331B-BE11-436B-97B5-63D24945856E}"/>
            </a:ext>
          </a:extLst>
        </xdr:cNvPr>
        <xdr:cNvSpPr/>
      </xdr:nvSpPr>
      <xdr:spPr bwMode="auto">
        <a:xfrm>
          <a:off x="9466729" y="16047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964</xdr:row>
      <xdr:rowOff>0</xdr:rowOff>
    </xdr:from>
    <xdr:ext cx="295275" cy="230910"/>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E432D62E-8E37-4FC4-AE83-827F46F7F560}"/>
            </a:ext>
          </a:extLst>
        </xdr:cNvPr>
        <xdr:cNvSpPr/>
      </xdr:nvSpPr>
      <xdr:spPr bwMode="auto">
        <a:xfrm>
          <a:off x="5970494" y="1726423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964</xdr:row>
      <xdr:rowOff>0</xdr:rowOff>
    </xdr:from>
    <xdr:ext cx="295275" cy="230910"/>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2CDCCBF0-5FF1-439A-8D73-3CE505229E3A}"/>
            </a:ext>
          </a:extLst>
        </xdr:cNvPr>
        <xdr:cNvSpPr/>
      </xdr:nvSpPr>
      <xdr:spPr bwMode="auto">
        <a:xfrm>
          <a:off x="9466729" y="1726423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964</xdr:row>
      <xdr:rowOff>0</xdr:rowOff>
    </xdr:from>
    <xdr:ext cx="295275" cy="230910"/>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9DA0BE4E-0789-40DD-9742-1C912FB2B07E}"/>
            </a:ext>
          </a:extLst>
        </xdr:cNvPr>
        <xdr:cNvSpPr/>
      </xdr:nvSpPr>
      <xdr:spPr bwMode="auto">
        <a:xfrm>
          <a:off x="5970494" y="1726423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964</xdr:row>
      <xdr:rowOff>0</xdr:rowOff>
    </xdr:from>
    <xdr:ext cx="295275" cy="230910"/>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9F6DD65F-ED63-429B-B4EF-43AFF5BD3073}"/>
            </a:ext>
          </a:extLst>
        </xdr:cNvPr>
        <xdr:cNvSpPr/>
      </xdr:nvSpPr>
      <xdr:spPr bwMode="auto">
        <a:xfrm>
          <a:off x="9466729" y="1726423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1028</xdr:row>
      <xdr:rowOff>0</xdr:rowOff>
    </xdr:from>
    <xdr:ext cx="295275" cy="230910"/>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A4155323-370E-4BF1-90C5-EF6F233BF384}"/>
            </a:ext>
          </a:extLst>
        </xdr:cNvPr>
        <xdr:cNvSpPr/>
      </xdr:nvSpPr>
      <xdr:spPr bwMode="auto">
        <a:xfrm>
          <a:off x="5970494" y="18480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1028</xdr:row>
      <xdr:rowOff>0</xdr:rowOff>
    </xdr:from>
    <xdr:ext cx="295275" cy="230910"/>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098F3C43-F0F4-434E-AF05-1AB1136C3E3B}"/>
            </a:ext>
          </a:extLst>
        </xdr:cNvPr>
        <xdr:cNvSpPr/>
      </xdr:nvSpPr>
      <xdr:spPr bwMode="auto">
        <a:xfrm>
          <a:off x="9466729" y="18480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1028</xdr:row>
      <xdr:rowOff>0</xdr:rowOff>
    </xdr:from>
    <xdr:ext cx="295275" cy="230910"/>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ED1BF8EF-E3C5-4C78-AAFB-82ABE79D9AFB}"/>
            </a:ext>
          </a:extLst>
        </xdr:cNvPr>
        <xdr:cNvSpPr/>
      </xdr:nvSpPr>
      <xdr:spPr bwMode="auto">
        <a:xfrm>
          <a:off x="5970494" y="18480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1028</xdr:row>
      <xdr:rowOff>0</xdr:rowOff>
    </xdr:from>
    <xdr:ext cx="295275" cy="230910"/>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99778A9B-198F-455E-BF69-52DF65A06B42}"/>
            </a:ext>
          </a:extLst>
        </xdr:cNvPr>
        <xdr:cNvSpPr/>
      </xdr:nvSpPr>
      <xdr:spPr bwMode="auto">
        <a:xfrm>
          <a:off x="9466729" y="18480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1092</xdr:row>
      <xdr:rowOff>0</xdr:rowOff>
    </xdr:from>
    <xdr:ext cx="295275" cy="230910"/>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E9C7B1B7-3162-4D5B-8165-03C6990C421C}"/>
            </a:ext>
          </a:extLst>
        </xdr:cNvPr>
        <xdr:cNvSpPr/>
      </xdr:nvSpPr>
      <xdr:spPr bwMode="auto">
        <a:xfrm>
          <a:off x="5970494" y="1969725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1092</xdr:row>
      <xdr:rowOff>0</xdr:rowOff>
    </xdr:from>
    <xdr:ext cx="295275" cy="230910"/>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61339873-8880-486B-B961-37E9210D1422}"/>
            </a:ext>
          </a:extLst>
        </xdr:cNvPr>
        <xdr:cNvSpPr/>
      </xdr:nvSpPr>
      <xdr:spPr bwMode="auto">
        <a:xfrm>
          <a:off x="9466729" y="1969725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1092</xdr:row>
      <xdr:rowOff>0</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2137497E-B638-4D5E-B970-439D45933CCF}"/>
            </a:ext>
          </a:extLst>
        </xdr:cNvPr>
        <xdr:cNvSpPr/>
      </xdr:nvSpPr>
      <xdr:spPr bwMode="auto">
        <a:xfrm>
          <a:off x="5970494" y="1969725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1092</xdr:row>
      <xdr:rowOff>0</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F147F6EA-873C-404D-85DC-00CEDDA854A5}"/>
            </a:ext>
          </a:extLst>
        </xdr:cNvPr>
        <xdr:cNvSpPr/>
      </xdr:nvSpPr>
      <xdr:spPr bwMode="auto">
        <a:xfrm>
          <a:off x="9466729" y="1969725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1156</xdr:row>
      <xdr:rowOff>0</xdr:rowOff>
    </xdr:from>
    <xdr:ext cx="295275" cy="230910"/>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EA943077-BB0B-40C9-BC35-0002DF2EFF66}"/>
            </a:ext>
          </a:extLst>
        </xdr:cNvPr>
        <xdr:cNvSpPr/>
      </xdr:nvSpPr>
      <xdr:spPr bwMode="auto">
        <a:xfrm>
          <a:off x="5970494" y="2091376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1156</xdr:row>
      <xdr:rowOff>0</xdr:rowOff>
    </xdr:from>
    <xdr:ext cx="295275" cy="230910"/>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CF1CFD78-C350-458A-9458-DE84DC404EDB}"/>
            </a:ext>
          </a:extLst>
        </xdr:cNvPr>
        <xdr:cNvSpPr/>
      </xdr:nvSpPr>
      <xdr:spPr bwMode="auto">
        <a:xfrm>
          <a:off x="9466729" y="2091376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1156</xdr:row>
      <xdr:rowOff>0</xdr:rowOff>
    </xdr:from>
    <xdr:ext cx="295275" cy="230910"/>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2A46E6FC-C9D0-4577-B524-66168FFB696A}"/>
            </a:ext>
          </a:extLst>
        </xdr:cNvPr>
        <xdr:cNvSpPr/>
      </xdr:nvSpPr>
      <xdr:spPr bwMode="auto">
        <a:xfrm>
          <a:off x="5970494" y="2091376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1156</xdr:row>
      <xdr:rowOff>0</xdr:rowOff>
    </xdr:from>
    <xdr:ext cx="295275" cy="230910"/>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A3604412-17E7-46E6-923F-A541867332E4}"/>
            </a:ext>
          </a:extLst>
        </xdr:cNvPr>
        <xdr:cNvSpPr/>
      </xdr:nvSpPr>
      <xdr:spPr bwMode="auto">
        <a:xfrm>
          <a:off x="9466729" y="2091376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1220</xdr:row>
      <xdr:rowOff>0</xdr:rowOff>
    </xdr:from>
    <xdr:ext cx="295275" cy="230910"/>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8707BD92-86B9-4A04-A98F-0E80BC28654A}"/>
            </a:ext>
          </a:extLst>
        </xdr:cNvPr>
        <xdr:cNvSpPr/>
      </xdr:nvSpPr>
      <xdr:spPr bwMode="auto">
        <a:xfrm>
          <a:off x="5970494" y="2213027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1220</xdr:row>
      <xdr:rowOff>0</xdr:rowOff>
    </xdr:from>
    <xdr:ext cx="295275" cy="230910"/>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D4B134FE-8C76-4834-B557-D6A74FB74159}"/>
            </a:ext>
          </a:extLst>
        </xdr:cNvPr>
        <xdr:cNvSpPr/>
      </xdr:nvSpPr>
      <xdr:spPr bwMode="auto">
        <a:xfrm>
          <a:off x="9466729" y="2213027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1220</xdr:row>
      <xdr:rowOff>0</xdr:rowOff>
    </xdr:from>
    <xdr:ext cx="295275" cy="230910"/>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F186F8CD-B93B-467A-BECF-EC2E00D403AD}"/>
            </a:ext>
          </a:extLst>
        </xdr:cNvPr>
        <xdr:cNvSpPr/>
      </xdr:nvSpPr>
      <xdr:spPr bwMode="auto">
        <a:xfrm>
          <a:off x="5970494" y="2213027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1220</xdr:row>
      <xdr:rowOff>0</xdr:rowOff>
    </xdr:from>
    <xdr:ext cx="295275" cy="230910"/>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F539201D-6292-437B-8AB4-EF09404BDB8B}"/>
            </a:ext>
          </a:extLst>
        </xdr:cNvPr>
        <xdr:cNvSpPr/>
      </xdr:nvSpPr>
      <xdr:spPr bwMode="auto">
        <a:xfrm>
          <a:off x="9466729" y="2213027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1284</xdr:row>
      <xdr:rowOff>0</xdr:rowOff>
    </xdr:from>
    <xdr:ext cx="295275" cy="230910"/>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5C6ACD71-7DFC-4C75-BBC4-27085F592CF1}"/>
            </a:ext>
          </a:extLst>
        </xdr:cNvPr>
        <xdr:cNvSpPr/>
      </xdr:nvSpPr>
      <xdr:spPr bwMode="auto">
        <a:xfrm>
          <a:off x="5970494" y="2334678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1284</xdr:row>
      <xdr:rowOff>0</xdr:rowOff>
    </xdr:from>
    <xdr:ext cx="295275" cy="230910"/>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E8AA646E-9ADB-4BCA-A1AF-7378D82A8169}"/>
            </a:ext>
          </a:extLst>
        </xdr:cNvPr>
        <xdr:cNvSpPr/>
      </xdr:nvSpPr>
      <xdr:spPr bwMode="auto">
        <a:xfrm>
          <a:off x="9466729" y="2334678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1284</xdr:row>
      <xdr:rowOff>0</xdr:rowOff>
    </xdr:from>
    <xdr:ext cx="295275" cy="230910"/>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84ED55DD-0377-4E8B-8D68-EE59F8F971AF}"/>
            </a:ext>
          </a:extLst>
        </xdr:cNvPr>
        <xdr:cNvSpPr/>
      </xdr:nvSpPr>
      <xdr:spPr bwMode="auto">
        <a:xfrm>
          <a:off x="5970494" y="2334678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1284</xdr:row>
      <xdr:rowOff>0</xdr:rowOff>
    </xdr:from>
    <xdr:ext cx="295275" cy="230910"/>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252A9018-284A-4330-A72D-D8865C7C721D}"/>
            </a:ext>
          </a:extLst>
        </xdr:cNvPr>
        <xdr:cNvSpPr/>
      </xdr:nvSpPr>
      <xdr:spPr bwMode="auto">
        <a:xfrm>
          <a:off x="9466729" y="2334678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1348</xdr:row>
      <xdr:rowOff>0</xdr:rowOff>
    </xdr:from>
    <xdr:ext cx="295275" cy="230910"/>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9CE0DC78-0A47-4F1E-B0EB-803F110F778A}"/>
            </a:ext>
          </a:extLst>
        </xdr:cNvPr>
        <xdr:cNvSpPr/>
      </xdr:nvSpPr>
      <xdr:spPr bwMode="auto">
        <a:xfrm>
          <a:off x="5970494" y="245632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1348</xdr:row>
      <xdr:rowOff>0</xdr:rowOff>
    </xdr:from>
    <xdr:ext cx="295275" cy="230910"/>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9AF9F48C-4D9B-4F12-AAAC-04B73105B544}"/>
            </a:ext>
          </a:extLst>
        </xdr:cNvPr>
        <xdr:cNvSpPr/>
      </xdr:nvSpPr>
      <xdr:spPr bwMode="auto">
        <a:xfrm>
          <a:off x="9466729" y="245632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1348</xdr:row>
      <xdr:rowOff>0</xdr:rowOff>
    </xdr:from>
    <xdr:ext cx="295275" cy="230910"/>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F687EA51-5906-4EB7-880A-63257C9E2D4D}"/>
            </a:ext>
          </a:extLst>
        </xdr:cNvPr>
        <xdr:cNvSpPr/>
      </xdr:nvSpPr>
      <xdr:spPr bwMode="auto">
        <a:xfrm>
          <a:off x="5970494" y="245632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1348</xdr:row>
      <xdr:rowOff>0</xdr:rowOff>
    </xdr:from>
    <xdr:ext cx="295275" cy="230910"/>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A0671228-3B23-4D9C-BB55-7D874E368297}"/>
            </a:ext>
          </a:extLst>
        </xdr:cNvPr>
        <xdr:cNvSpPr/>
      </xdr:nvSpPr>
      <xdr:spPr bwMode="auto">
        <a:xfrm>
          <a:off x="9466729" y="245632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1412</xdr:row>
      <xdr:rowOff>0</xdr:rowOff>
    </xdr:from>
    <xdr:ext cx="295275" cy="230910"/>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9DE15DD3-5D1C-4700-BA8E-D107162E5297}"/>
            </a:ext>
          </a:extLst>
        </xdr:cNvPr>
        <xdr:cNvSpPr/>
      </xdr:nvSpPr>
      <xdr:spPr bwMode="auto">
        <a:xfrm>
          <a:off x="5970494" y="2577980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1412</xdr:row>
      <xdr:rowOff>0</xdr:rowOff>
    </xdr:from>
    <xdr:ext cx="295275" cy="230910"/>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72C39672-84B0-4449-8ED3-E98327360745}"/>
            </a:ext>
          </a:extLst>
        </xdr:cNvPr>
        <xdr:cNvSpPr/>
      </xdr:nvSpPr>
      <xdr:spPr bwMode="auto">
        <a:xfrm>
          <a:off x="9466729" y="2577980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1412</xdr:row>
      <xdr:rowOff>0</xdr:rowOff>
    </xdr:from>
    <xdr:ext cx="295275" cy="230910"/>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6584DA39-3680-44CD-BC6B-E444B3C224F9}"/>
            </a:ext>
          </a:extLst>
        </xdr:cNvPr>
        <xdr:cNvSpPr/>
      </xdr:nvSpPr>
      <xdr:spPr bwMode="auto">
        <a:xfrm>
          <a:off x="5970494" y="2577980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1412</xdr:row>
      <xdr:rowOff>0</xdr:rowOff>
    </xdr:from>
    <xdr:ext cx="295275" cy="230910"/>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E010E551-F209-4D5F-9E71-5FE18DC3AD32}"/>
            </a:ext>
          </a:extLst>
        </xdr:cNvPr>
        <xdr:cNvSpPr/>
      </xdr:nvSpPr>
      <xdr:spPr bwMode="auto">
        <a:xfrm>
          <a:off x="9466729" y="2577980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1476</xdr:row>
      <xdr:rowOff>0</xdr:rowOff>
    </xdr:from>
    <xdr:ext cx="295275" cy="230910"/>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8F55857F-8D79-4639-A33E-DF4C5155A717}"/>
            </a:ext>
          </a:extLst>
        </xdr:cNvPr>
        <xdr:cNvSpPr/>
      </xdr:nvSpPr>
      <xdr:spPr bwMode="auto">
        <a:xfrm>
          <a:off x="5970494" y="2699631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1476</xdr:row>
      <xdr:rowOff>0</xdr:rowOff>
    </xdr:from>
    <xdr:ext cx="295275" cy="230910"/>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B8EC2207-8FCB-4B85-AEED-516DFBDCD115}"/>
            </a:ext>
          </a:extLst>
        </xdr:cNvPr>
        <xdr:cNvSpPr/>
      </xdr:nvSpPr>
      <xdr:spPr bwMode="auto">
        <a:xfrm>
          <a:off x="9466729" y="2699631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1476</xdr:row>
      <xdr:rowOff>0</xdr:rowOff>
    </xdr:from>
    <xdr:ext cx="295275" cy="230910"/>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BBB58F5F-E41F-47DF-BB89-15B672AFACF8}"/>
            </a:ext>
          </a:extLst>
        </xdr:cNvPr>
        <xdr:cNvSpPr/>
      </xdr:nvSpPr>
      <xdr:spPr bwMode="auto">
        <a:xfrm>
          <a:off x="5970494" y="2699631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1476</xdr:row>
      <xdr:rowOff>0</xdr:rowOff>
    </xdr:from>
    <xdr:ext cx="295275" cy="230910"/>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B4757A10-E4A5-4DE5-A338-AA1E1CE04328}"/>
            </a:ext>
          </a:extLst>
        </xdr:cNvPr>
        <xdr:cNvSpPr/>
      </xdr:nvSpPr>
      <xdr:spPr bwMode="auto">
        <a:xfrm>
          <a:off x="9466729" y="2699631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1540</xdr:row>
      <xdr:rowOff>0</xdr:rowOff>
    </xdr:from>
    <xdr:ext cx="295275" cy="230910"/>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B9111E04-8713-4FA0-9677-8DA9B11B1499}"/>
            </a:ext>
          </a:extLst>
        </xdr:cNvPr>
        <xdr:cNvSpPr/>
      </xdr:nvSpPr>
      <xdr:spPr bwMode="auto">
        <a:xfrm>
          <a:off x="5970494" y="282128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1540</xdr:row>
      <xdr:rowOff>0</xdr:rowOff>
    </xdr:from>
    <xdr:ext cx="295275" cy="230910"/>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E7D9DCEA-9784-4FA7-AB82-3F03335FE22E}"/>
            </a:ext>
          </a:extLst>
        </xdr:cNvPr>
        <xdr:cNvSpPr/>
      </xdr:nvSpPr>
      <xdr:spPr bwMode="auto">
        <a:xfrm>
          <a:off x="9466729" y="282128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1540</xdr:row>
      <xdr:rowOff>0</xdr:rowOff>
    </xdr:from>
    <xdr:ext cx="295275" cy="230910"/>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B98A661A-42EF-4918-B8FC-B87DF3E1139D}"/>
            </a:ext>
          </a:extLst>
        </xdr:cNvPr>
        <xdr:cNvSpPr/>
      </xdr:nvSpPr>
      <xdr:spPr bwMode="auto">
        <a:xfrm>
          <a:off x="5970494" y="282128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1540</xdr:row>
      <xdr:rowOff>0</xdr:rowOff>
    </xdr:from>
    <xdr:ext cx="295275" cy="230910"/>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1F6B624B-C264-4AAB-AF88-7708F1EC351B}"/>
            </a:ext>
          </a:extLst>
        </xdr:cNvPr>
        <xdr:cNvSpPr/>
      </xdr:nvSpPr>
      <xdr:spPr bwMode="auto">
        <a:xfrm>
          <a:off x="9466729" y="282128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1543</xdr:row>
      <xdr:rowOff>0</xdr:rowOff>
    </xdr:from>
    <xdr:ext cx="295275" cy="230910"/>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C4CB8FA1-8DF7-4C58-82A1-74386AE848CA}"/>
            </a:ext>
          </a:extLst>
        </xdr:cNvPr>
        <xdr:cNvSpPr/>
      </xdr:nvSpPr>
      <xdr:spPr bwMode="auto">
        <a:xfrm>
          <a:off x="5970494" y="294293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1543</xdr:row>
      <xdr:rowOff>0</xdr:rowOff>
    </xdr:from>
    <xdr:ext cx="295275" cy="230910"/>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A358B127-1C4C-4F36-B88E-475752ACB998}"/>
            </a:ext>
          </a:extLst>
        </xdr:cNvPr>
        <xdr:cNvSpPr/>
      </xdr:nvSpPr>
      <xdr:spPr bwMode="auto">
        <a:xfrm>
          <a:off x="9466729" y="294293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1543</xdr:row>
      <xdr:rowOff>0</xdr:rowOff>
    </xdr:from>
    <xdr:ext cx="295275" cy="230910"/>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E701D817-391E-4512-B3DF-1205A723EE13}"/>
            </a:ext>
          </a:extLst>
        </xdr:cNvPr>
        <xdr:cNvSpPr/>
      </xdr:nvSpPr>
      <xdr:spPr bwMode="auto">
        <a:xfrm>
          <a:off x="5970494" y="294293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1543</xdr:row>
      <xdr:rowOff>0</xdr:rowOff>
    </xdr:from>
    <xdr:ext cx="295275" cy="230910"/>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D31BA0DD-5348-4141-A19F-DC646AC730F0}"/>
            </a:ext>
          </a:extLst>
        </xdr:cNvPr>
        <xdr:cNvSpPr/>
      </xdr:nvSpPr>
      <xdr:spPr bwMode="auto">
        <a:xfrm>
          <a:off x="9466729" y="2942933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1604</xdr:row>
      <xdr:rowOff>0</xdr:rowOff>
    </xdr:from>
    <xdr:ext cx="295275" cy="230910"/>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986D288A-DCC3-41D3-BDFD-E7159105B169}"/>
            </a:ext>
          </a:extLst>
        </xdr:cNvPr>
        <xdr:cNvSpPr/>
      </xdr:nvSpPr>
      <xdr:spPr bwMode="auto">
        <a:xfrm>
          <a:off x="5970494" y="306458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1604</xdr:row>
      <xdr:rowOff>0</xdr:rowOff>
    </xdr:from>
    <xdr:ext cx="295275" cy="230910"/>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73BFE1CD-EBD1-4DF9-8964-6C8EDBFDCA4C}"/>
            </a:ext>
          </a:extLst>
        </xdr:cNvPr>
        <xdr:cNvSpPr/>
      </xdr:nvSpPr>
      <xdr:spPr bwMode="auto">
        <a:xfrm>
          <a:off x="9466729" y="306458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1604</xdr:row>
      <xdr:rowOff>0</xdr:rowOff>
    </xdr:from>
    <xdr:ext cx="295275" cy="230910"/>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441FE246-5CAF-4EA4-8BDA-27972C847F42}"/>
            </a:ext>
          </a:extLst>
        </xdr:cNvPr>
        <xdr:cNvSpPr/>
      </xdr:nvSpPr>
      <xdr:spPr bwMode="auto">
        <a:xfrm>
          <a:off x="5970494" y="306458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1604</xdr:row>
      <xdr:rowOff>0</xdr:rowOff>
    </xdr:from>
    <xdr:ext cx="295275" cy="230910"/>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A2CC08CF-5E80-43D1-B247-27DAAAB564DE}"/>
            </a:ext>
          </a:extLst>
        </xdr:cNvPr>
        <xdr:cNvSpPr/>
      </xdr:nvSpPr>
      <xdr:spPr bwMode="auto">
        <a:xfrm>
          <a:off x="9466729" y="306458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1668</xdr:row>
      <xdr:rowOff>0</xdr:rowOff>
    </xdr:from>
    <xdr:ext cx="295275" cy="230910"/>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8F3B6DDE-9712-4EC0-A6AE-EFA6DF44B603}"/>
            </a:ext>
          </a:extLst>
        </xdr:cNvPr>
        <xdr:cNvSpPr/>
      </xdr:nvSpPr>
      <xdr:spPr bwMode="auto">
        <a:xfrm>
          <a:off x="5970494" y="3186235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1668</xdr:row>
      <xdr:rowOff>0</xdr:rowOff>
    </xdr:from>
    <xdr:ext cx="295275" cy="230910"/>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4D3155FF-AE53-446E-B3A3-6501A8F72D96}"/>
            </a:ext>
          </a:extLst>
        </xdr:cNvPr>
        <xdr:cNvSpPr/>
      </xdr:nvSpPr>
      <xdr:spPr bwMode="auto">
        <a:xfrm>
          <a:off x="9466729" y="3186235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1668</xdr:row>
      <xdr:rowOff>0</xdr:rowOff>
    </xdr:from>
    <xdr:ext cx="295275" cy="230910"/>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E7469C79-2111-425D-B943-B78D538E1C70}"/>
            </a:ext>
          </a:extLst>
        </xdr:cNvPr>
        <xdr:cNvSpPr/>
      </xdr:nvSpPr>
      <xdr:spPr bwMode="auto">
        <a:xfrm>
          <a:off x="5970494" y="3186235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1668</xdr:row>
      <xdr:rowOff>0</xdr:rowOff>
    </xdr:from>
    <xdr:ext cx="295275" cy="230910"/>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33B49B76-3294-40C4-9C66-0F3D934F4FA8}"/>
            </a:ext>
          </a:extLst>
        </xdr:cNvPr>
        <xdr:cNvSpPr/>
      </xdr:nvSpPr>
      <xdr:spPr bwMode="auto">
        <a:xfrm>
          <a:off x="9466729" y="3186235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1732</xdr:row>
      <xdr:rowOff>0</xdr:rowOff>
    </xdr:from>
    <xdr:ext cx="295275" cy="230910"/>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9FD1A419-C9F1-4F64-A4EB-4CE98C814B16}"/>
            </a:ext>
          </a:extLst>
        </xdr:cNvPr>
        <xdr:cNvSpPr/>
      </xdr:nvSpPr>
      <xdr:spPr bwMode="auto">
        <a:xfrm>
          <a:off x="5970494" y="3307886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1732</xdr:row>
      <xdr:rowOff>0</xdr:rowOff>
    </xdr:from>
    <xdr:ext cx="295275" cy="230910"/>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86F58141-F993-4668-B70D-2051A7838DAC}"/>
            </a:ext>
          </a:extLst>
        </xdr:cNvPr>
        <xdr:cNvSpPr/>
      </xdr:nvSpPr>
      <xdr:spPr bwMode="auto">
        <a:xfrm>
          <a:off x="9466729" y="3307886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1732</xdr:row>
      <xdr:rowOff>0</xdr:rowOff>
    </xdr:from>
    <xdr:ext cx="295275" cy="230910"/>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66B288DA-3A9E-4D1E-B44F-4B1AE379611F}"/>
            </a:ext>
          </a:extLst>
        </xdr:cNvPr>
        <xdr:cNvSpPr/>
      </xdr:nvSpPr>
      <xdr:spPr bwMode="auto">
        <a:xfrm>
          <a:off x="5970494" y="3307886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1732</xdr:row>
      <xdr:rowOff>0</xdr:rowOff>
    </xdr:from>
    <xdr:ext cx="295275" cy="230910"/>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F510A469-6B92-47E8-A7BF-D2199E655D16}"/>
            </a:ext>
          </a:extLst>
        </xdr:cNvPr>
        <xdr:cNvSpPr/>
      </xdr:nvSpPr>
      <xdr:spPr bwMode="auto">
        <a:xfrm>
          <a:off x="9466729" y="3307886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1796</xdr:row>
      <xdr:rowOff>0</xdr:rowOff>
    </xdr:from>
    <xdr:ext cx="295275" cy="230910"/>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FE3F0B7F-B6A5-44D8-BCA7-06684028CBA0}"/>
            </a:ext>
          </a:extLst>
        </xdr:cNvPr>
        <xdr:cNvSpPr/>
      </xdr:nvSpPr>
      <xdr:spPr bwMode="auto">
        <a:xfrm>
          <a:off x="5970494" y="3429537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1796</xdr:row>
      <xdr:rowOff>0</xdr:rowOff>
    </xdr:from>
    <xdr:ext cx="295275" cy="230910"/>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DEAA1246-6F0E-49EB-81EF-3765B0F64C09}"/>
            </a:ext>
          </a:extLst>
        </xdr:cNvPr>
        <xdr:cNvSpPr/>
      </xdr:nvSpPr>
      <xdr:spPr bwMode="auto">
        <a:xfrm>
          <a:off x="9466729" y="3429537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1796</xdr:row>
      <xdr:rowOff>0</xdr:rowOff>
    </xdr:from>
    <xdr:ext cx="295275" cy="230910"/>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28A40A68-E5AB-4A80-BA67-F4EF227CFF3E}"/>
            </a:ext>
          </a:extLst>
        </xdr:cNvPr>
        <xdr:cNvSpPr/>
      </xdr:nvSpPr>
      <xdr:spPr bwMode="auto">
        <a:xfrm>
          <a:off x="5970494" y="3429537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1796</xdr:row>
      <xdr:rowOff>0</xdr:rowOff>
    </xdr:from>
    <xdr:ext cx="295275" cy="230910"/>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9933AD3A-21CA-404B-BF7F-33EF120E3E58}"/>
            </a:ext>
          </a:extLst>
        </xdr:cNvPr>
        <xdr:cNvSpPr/>
      </xdr:nvSpPr>
      <xdr:spPr bwMode="auto">
        <a:xfrm>
          <a:off x="9466729" y="3429537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1860</xdr:row>
      <xdr:rowOff>0</xdr:rowOff>
    </xdr:from>
    <xdr:ext cx="295275" cy="230910"/>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B49F1A99-7BA2-4345-80A1-6961277EEED6}"/>
            </a:ext>
          </a:extLst>
        </xdr:cNvPr>
        <xdr:cNvSpPr/>
      </xdr:nvSpPr>
      <xdr:spPr bwMode="auto">
        <a:xfrm>
          <a:off x="5956300" y="35441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1860</xdr:row>
      <xdr:rowOff>0</xdr:rowOff>
    </xdr:from>
    <xdr:ext cx="295275" cy="230910"/>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EB9A7E01-C378-404E-99C0-20532AAA2D83}"/>
            </a:ext>
          </a:extLst>
        </xdr:cNvPr>
        <xdr:cNvSpPr/>
      </xdr:nvSpPr>
      <xdr:spPr bwMode="auto">
        <a:xfrm>
          <a:off x="9448800" y="35441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1860</xdr:row>
      <xdr:rowOff>0</xdr:rowOff>
    </xdr:from>
    <xdr:ext cx="295275" cy="230910"/>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DA8AFDAD-BF14-4B78-87F6-8ADA1210AA38}"/>
            </a:ext>
          </a:extLst>
        </xdr:cNvPr>
        <xdr:cNvSpPr/>
      </xdr:nvSpPr>
      <xdr:spPr bwMode="auto">
        <a:xfrm>
          <a:off x="5956300" y="35441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1860</xdr:row>
      <xdr:rowOff>0</xdr:rowOff>
    </xdr:from>
    <xdr:ext cx="295275" cy="230910"/>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DF38B7D8-FA5B-48F7-96F4-614C981F1580}"/>
            </a:ext>
          </a:extLst>
        </xdr:cNvPr>
        <xdr:cNvSpPr/>
      </xdr:nvSpPr>
      <xdr:spPr bwMode="auto">
        <a:xfrm>
          <a:off x="9448800" y="35441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1924</xdr:row>
      <xdr:rowOff>0</xdr:rowOff>
    </xdr:from>
    <xdr:ext cx="295275" cy="230910"/>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7249F64C-5C66-488A-9B95-2185B1E6E8FC}"/>
            </a:ext>
          </a:extLst>
        </xdr:cNvPr>
        <xdr:cNvSpPr/>
      </xdr:nvSpPr>
      <xdr:spPr bwMode="auto">
        <a:xfrm>
          <a:off x="5956300" y="36656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1924</xdr:row>
      <xdr:rowOff>0</xdr:rowOff>
    </xdr:from>
    <xdr:ext cx="295275" cy="230910"/>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DF1BE8BE-C775-42D8-B752-15B59D9406F8}"/>
            </a:ext>
          </a:extLst>
        </xdr:cNvPr>
        <xdr:cNvSpPr/>
      </xdr:nvSpPr>
      <xdr:spPr bwMode="auto">
        <a:xfrm>
          <a:off x="9448800" y="36656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1924</xdr:row>
      <xdr:rowOff>0</xdr:rowOff>
    </xdr:from>
    <xdr:ext cx="295275" cy="230910"/>
    <xdr:sp macro="" textlink="">
      <xdr:nvSpPr>
        <xdr:cNvPr id="126" name="Check Box 5" hidden="1">
          <a:extLst>
            <a:ext uri="{63B3BB69-23CF-44E3-9099-C40C66FF867C}">
              <a14:compatExt xmlns:a14="http://schemas.microsoft.com/office/drawing/2010/main" spid="_x0000_s2051"/>
            </a:ext>
            <a:ext uri="{FF2B5EF4-FFF2-40B4-BE49-F238E27FC236}">
              <a16:creationId xmlns:a16="http://schemas.microsoft.com/office/drawing/2014/main" id="{0096A1AA-C8AD-4D2F-BFEF-CDF212B21517}"/>
            </a:ext>
          </a:extLst>
        </xdr:cNvPr>
        <xdr:cNvSpPr/>
      </xdr:nvSpPr>
      <xdr:spPr bwMode="auto">
        <a:xfrm>
          <a:off x="5956300" y="36656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1924</xdr:row>
      <xdr:rowOff>0</xdr:rowOff>
    </xdr:from>
    <xdr:ext cx="295275" cy="230910"/>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1A3FE20D-4197-4975-AADD-84A6A0FBE7FC}"/>
            </a:ext>
          </a:extLst>
        </xdr:cNvPr>
        <xdr:cNvSpPr/>
      </xdr:nvSpPr>
      <xdr:spPr bwMode="auto">
        <a:xfrm>
          <a:off x="9448800" y="36656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1988</xdr:row>
      <xdr:rowOff>0</xdr:rowOff>
    </xdr:from>
    <xdr:ext cx="295275" cy="230910"/>
    <xdr:sp macro="" textlink="">
      <xdr:nvSpPr>
        <xdr:cNvPr id="128" name="Check Box 5" hidden="1">
          <a:extLst>
            <a:ext uri="{63B3BB69-23CF-44E3-9099-C40C66FF867C}">
              <a14:compatExt xmlns:a14="http://schemas.microsoft.com/office/drawing/2010/main" spid="_x0000_s2051"/>
            </a:ext>
            <a:ext uri="{FF2B5EF4-FFF2-40B4-BE49-F238E27FC236}">
              <a16:creationId xmlns:a16="http://schemas.microsoft.com/office/drawing/2014/main" id="{D969D88C-E79D-4A48-9D9D-6F9AE2FBB0AB}"/>
            </a:ext>
          </a:extLst>
        </xdr:cNvPr>
        <xdr:cNvSpPr/>
      </xdr:nvSpPr>
      <xdr:spPr bwMode="auto">
        <a:xfrm>
          <a:off x="5956300" y="37870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1988</xdr:row>
      <xdr:rowOff>0</xdr:rowOff>
    </xdr:from>
    <xdr:ext cx="295275" cy="230910"/>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2A8B3658-1D67-4D3A-85E3-F34A35A013E9}"/>
            </a:ext>
          </a:extLst>
        </xdr:cNvPr>
        <xdr:cNvSpPr/>
      </xdr:nvSpPr>
      <xdr:spPr bwMode="auto">
        <a:xfrm>
          <a:off x="9448800" y="37870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1988</xdr:row>
      <xdr:rowOff>0</xdr:rowOff>
    </xdr:from>
    <xdr:ext cx="295275" cy="230910"/>
    <xdr:sp macro="" textlink="">
      <xdr:nvSpPr>
        <xdr:cNvPr id="130" name="Check Box 5" hidden="1">
          <a:extLst>
            <a:ext uri="{63B3BB69-23CF-44E3-9099-C40C66FF867C}">
              <a14:compatExt xmlns:a14="http://schemas.microsoft.com/office/drawing/2010/main" spid="_x0000_s2051"/>
            </a:ext>
            <a:ext uri="{FF2B5EF4-FFF2-40B4-BE49-F238E27FC236}">
              <a16:creationId xmlns:a16="http://schemas.microsoft.com/office/drawing/2014/main" id="{1F01E597-CC95-43B1-AC81-7D8821BFF495}"/>
            </a:ext>
          </a:extLst>
        </xdr:cNvPr>
        <xdr:cNvSpPr/>
      </xdr:nvSpPr>
      <xdr:spPr bwMode="auto">
        <a:xfrm>
          <a:off x="5956300" y="37870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1988</xdr:row>
      <xdr:rowOff>0</xdr:rowOff>
    </xdr:from>
    <xdr:ext cx="295275" cy="230910"/>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812AF570-AC98-48D8-A131-517F380EE69F}"/>
            </a:ext>
          </a:extLst>
        </xdr:cNvPr>
        <xdr:cNvSpPr/>
      </xdr:nvSpPr>
      <xdr:spPr bwMode="auto">
        <a:xfrm>
          <a:off x="9448800" y="37870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2052</xdr:row>
      <xdr:rowOff>0</xdr:rowOff>
    </xdr:from>
    <xdr:ext cx="295275" cy="230910"/>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BE70014C-6DFC-4C1C-B70C-A88B68F9E5D3}"/>
            </a:ext>
          </a:extLst>
        </xdr:cNvPr>
        <xdr:cNvSpPr/>
      </xdr:nvSpPr>
      <xdr:spPr bwMode="auto">
        <a:xfrm>
          <a:off x="5956300" y="3908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2052</xdr:row>
      <xdr:rowOff>0</xdr:rowOff>
    </xdr:from>
    <xdr:ext cx="295275" cy="230910"/>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B73AC017-2D27-4FC7-953D-4F834E4A0CC6}"/>
            </a:ext>
          </a:extLst>
        </xdr:cNvPr>
        <xdr:cNvSpPr/>
      </xdr:nvSpPr>
      <xdr:spPr bwMode="auto">
        <a:xfrm>
          <a:off x="9448800" y="3908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2052</xdr:row>
      <xdr:rowOff>0</xdr:rowOff>
    </xdr:from>
    <xdr:ext cx="295275" cy="230910"/>
    <xdr:sp macro="" textlink="">
      <xdr:nvSpPr>
        <xdr:cNvPr id="134" name="Check Box 5" hidden="1">
          <a:extLst>
            <a:ext uri="{63B3BB69-23CF-44E3-9099-C40C66FF867C}">
              <a14:compatExt xmlns:a14="http://schemas.microsoft.com/office/drawing/2010/main" spid="_x0000_s2051"/>
            </a:ext>
            <a:ext uri="{FF2B5EF4-FFF2-40B4-BE49-F238E27FC236}">
              <a16:creationId xmlns:a16="http://schemas.microsoft.com/office/drawing/2014/main" id="{C269241A-3D0D-4825-8D9C-B284B0CA09AD}"/>
            </a:ext>
          </a:extLst>
        </xdr:cNvPr>
        <xdr:cNvSpPr/>
      </xdr:nvSpPr>
      <xdr:spPr bwMode="auto">
        <a:xfrm>
          <a:off x="5956300" y="3908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2052</xdr:row>
      <xdr:rowOff>0</xdr:rowOff>
    </xdr:from>
    <xdr:ext cx="295275" cy="230910"/>
    <xdr:sp macro="" textlink="">
      <xdr:nvSpPr>
        <xdr:cNvPr id="135" name="Check Box 6" hidden="1">
          <a:extLst>
            <a:ext uri="{63B3BB69-23CF-44E3-9099-C40C66FF867C}">
              <a14:compatExt xmlns:a14="http://schemas.microsoft.com/office/drawing/2010/main" spid="_x0000_s2052"/>
            </a:ext>
            <a:ext uri="{FF2B5EF4-FFF2-40B4-BE49-F238E27FC236}">
              <a16:creationId xmlns:a16="http://schemas.microsoft.com/office/drawing/2014/main" id="{0A9F1784-D8E4-4253-8B00-EDA0102DEDAC}"/>
            </a:ext>
          </a:extLst>
        </xdr:cNvPr>
        <xdr:cNvSpPr/>
      </xdr:nvSpPr>
      <xdr:spPr bwMode="auto">
        <a:xfrm>
          <a:off x="9448800" y="3908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2116</xdr:row>
      <xdr:rowOff>0</xdr:rowOff>
    </xdr:from>
    <xdr:ext cx="295275" cy="230910"/>
    <xdr:sp macro="" textlink="">
      <xdr:nvSpPr>
        <xdr:cNvPr id="136" name="Check Box 5" hidden="1">
          <a:extLst>
            <a:ext uri="{63B3BB69-23CF-44E3-9099-C40C66FF867C}">
              <a14:compatExt xmlns:a14="http://schemas.microsoft.com/office/drawing/2010/main" spid="_x0000_s2051"/>
            </a:ext>
            <a:ext uri="{FF2B5EF4-FFF2-40B4-BE49-F238E27FC236}">
              <a16:creationId xmlns:a16="http://schemas.microsoft.com/office/drawing/2014/main" id="{6F9984C2-7A3F-41CF-9F6D-410164806DC8}"/>
            </a:ext>
          </a:extLst>
        </xdr:cNvPr>
        <xdr:cNvSpPr/>
      </xdr:nvSpPr>
      <xdr:spPr bwMode="auto">
        <a:xfrm>
          <a:off x="5956300" y="40298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2116</xdr:row>
      <xdr:rowOff>0</xdr:rowOff>
    </xdr:from>
    <xdr:ext cx="295275" cy="230910"/>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E0D0C486-ACCA-4AFC-A36B-595DB419714D}"/>
            </a:ext>
          </a:extLst>
        </xdr:cNvPr>
        <xdr:cNvSpPr/>
      </xdr:nvSpPr>
      <xdr:spPr bwMode="auto">
        <a:xfrm>
          <a:off x="9448800" y="40298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2116</xdr:row>
      <xdr:rowOff>0</xdr:rowOff>
    </xdr:from>
    <xdr:ext cx="295275" cy="230910"/>
    <xdr:sp macro="" textlink="">
      <xdr:nvSpPr>
        <xdr:cNvPr id="138" name="Check Box 5" hidden="1">
          <a:extLst>
            <a:ext uri="{63B3BB69-23CF-44E3-9099-C40C66FF867C}">
              <a14:compatExt xmlns:a14="http://schemas.microsoft.com/office/drawing/2010/main" spid="_x0000_s2051"/>
            </a:ext>
            <a:ext uri="{FF2B5EF4-FFF2-40B4-BE49-F238E27FC236}">
              <a16:creationId xmlns:a16="http://schemas.microsoft.com/office/drawing/2014/main" id="{9C4D37E7-EE01-4625-A2F2-16081AE52B2B}"/>
            </a:ext>
          </a:extLst>
        </xdr:cNvPr>
        <xdr:cNvSpPr/>
      </xdr:nvSpPr>
      <xdr:spPr bwMode="auto">
        <a:xfrm>
          <a:off x="5956300" y="40298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2116</xdr:row>
      <xdr:rowOff>0</xdr:rowOff>
    </xdr:from>
    <xdr:ext cx="295275" cy="230910"/>
    <xdr:sp macro="" textlink="">
      <xdr:nvSpPr>
        <xdr:cNvPr id="139" name="Check Box 6" hidden="1">
          <a:extLst>
            <a:ext uri="{63B3BB69-23CF-44E3-9099-C40C66FF867C}">
              <a14:compatExt xmlns:a14="http://schemas.microsoft.com/office/drawing/2010/main" spid="_x0000_s2052"/>
            </a:ext>
            <a:ext uri="{FF2B5EF4-FFF2-40B4-BE49-F238E27FC236}">
              <a16:creationId xmlns:a16="http://schemas.microsoft.com/office/drawing/2014/main" id="{DD31EA99-7082-436C-A031-8967FB17F0F4}"/>
            </a:ext>
          </a:extLst>
        </xdr:cNvPr>
        <xdr:cNvSpPr/>
      </xdr:nvSpPr>
      <xdr:spPr bwMode="auto">
        <a:xfrm>
          <a:off x="9448800" y="40298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2180</xdr:row>
      <xdr:rowOff>0</xdr:rowOff>
    </xdr:from>
    <xdr:ext cx="295275" cy="230910"/>
    <xdr:sp macro="" textlink="">
      <xdr:nvSpPr>
        <xdr:cNvPr id="140" name="Check Box 5" hidden="1">
          <a:extLst>
            <a:ext uri="{63B3BB69-23CF-44E3-9099-C40C66FF867C}">
              <a14:compatExt xmlns:a14="http://schemas.microsoft.com/office/drawing/2010/main" spid="_x0000_s2051"/>
            </a:ext>
            <a:ext uri="{FF2B5EF4-FFF2-40B4-BE49-F238E27FC236}">
              <a16:creationId xmlns:a16="http://schemas.microsoft.com/office/drawing/2014/main" id="{D8F56755-3A0F-42D4-A8CF-6B7FBA30B9CD}"/>
            </a:ext>
          </a:extLst>
        </xdr:cNvPr>
        <xdr:cNvSpPr/>
      </xdr:nvSpPr>
      <xdr:spPr bwMode="auto">
        <a:xfrm>
          <a:off x="5956300" y="41512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2180</xdr:row>
      <xdr:rowOff>0</xdr:rowOff>
    </xdr:from>
    <xdr:ext cx="295275" cy="230910"/>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C59EF192-47EC-4414-8FE9-361F3C68E046}"/>
            </a:ext>
          </a:extLst>
        </xdr:cNvPr>
        <xdr:cNvSpPr/>
      </xdr:nvSpPr>
      <xdr:spPr bwMode="auto">
        <a:xfrm>
          <a:off x="9448800" y="41512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2180</xdr:row>
      <xdr:rowOff>0</xdr:rowOff>
    </xdr:from>
    <xdr:ext cx="295275" cy="230910"/>
    <xdr:sp macro="" textlink="">
      <xdr:nvSpPr>
        <xdr:cNvPr id="142" name="Check Box 5" hidden="1">
          <a:extLst>
            <a:ext uri="{63B3BB69-23CF-44E3-9099-C40C66FF867C}">
              <a14:compatExt xmlns:a14="http://schemas.microsoft.com/office/drawing/2010/main" spid="_x0000_s2051"/>
            </a:ext>
            <a:ext uri="{FF2B5EF4-FFF2-40B4-BE49-F238E27FC236}">
              <a16:creationId xmlns:a16="http://schemas.microsoft.com/office/drawing/2014/main" id="{09865807-C48D-49B3-AF81-F7EED5F55D3E}"/>
            </a:ext>
          </a:extLst>
        </xdr:cNvPr>
        <xdr:cNvSpPr/>
      </xdr:nvSpPr>
      <xdr:spPr bwMode="auto">
        <a:xfrm>
          <a:off x="5956300" y="41512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2180</xdr:row>
      <xdr:rowOff>0</xdr:rowOff>
    </xdr:from>
    <xdr:ext cx="295275" cy="230910"/>
    <xdr:sp macro="" textlink="">
      <xdr:nvSpPr>
        <xdr:cNvPr id="143" name="Check Box 6" hidden="1">
          <a:extLst>
            <a:ext uri="{63B3BB69-23CF-44E3-9099-C40C66FF867C}">
              <a14:compatExt xmlns:a14="http://schemas.microsoft.com/office/drawing/2010/main" spid="_x0000_s2052"/>
            </a:ext>
            <a:ext uri="{FF2B5EF4-FFF2-40B4-BE49-F238E27FC236}">
              <a16:creationId xmlns:a16="http://schemas.microsoft.com/office/drawing/2014/main" id="{F53A753D-934A-4EA6-86BA-AEC6BD363C69}"/>
            </a:ext>
          </a:extLst>
        </xdr:cNvPr>
        <xdr:cNvSpPr/>
      </xdr:nvSpPr>
      <xdr:spPr bwMode="auto">
        <a:xfrm>
          <a:off x="9448800" y="41512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2244</xdr:row>
      <xdr:rowOff>0</xdr:rowOff>
    </xdr:from>
    <xdr:ext cx="295275" cy="230910"/>
    <xdr:sp macro="" textlink="">
      <xdr:nvSpPr>
        <xdr:cNvPr id="144" name="Check Box 5" hidden="1">
          <a:extLst>
            <a:ext uri="{63B3BB69-23CF-44E3-9099-C40C66FF867C}">
              <a14:compatExt xmlns:a14="http://schemas.microsoft.com/office/drawing/2010/main" spid="_x0000_s2051"/>
            </a:ext>
            <a:ext uri="{FF2B5EF4-FFF2-40B4-BE49-F238E27FC236}">
              <a16:creationId xmlns:a16="http://schemas.microsoft.com/office/drawing/2014/main" id="{E523E8A0-E480-4AF8-AF80-A32494C8D491}"/>
            </a:ext>
          </a:extLst>
        </xdr:cNvPr>
        <xdr:cNvSpPr/>
      </xdr:nvSpPr>
      <xdr:spPr bwMode="auto">
        <a:xfrm>
          <a:off x="5956300" y="427266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2244</xdr:row>
      <xdr:rowOff>0</xdr:rowOff>
    </xdr:from>
    <xdr:ext cx="295275" cy="230910"/>
    <xdr:sp macro="" textlink="">
      <xdr:nvSpPr>
        <xdr:cNvPr id="145" name="Check Box 6" hidden="1">
          <a:extLst>
            <a:ext uri="{63B3BB69-23CF-44E3-9099-C40C66FF867C}">
              <a14:compatExt xmlns:a14="http://schemas.microsoft.com/office/drawing/2010/main" spid="_x0000_s2052"/>
            </a:ext>
            <a:ext uri="{FF2B5EF4-FFF2-40B4-BE49-F238E27FC236}">
              <a16:creationId xmlns:a16="http://schemas.microsoft.com/office/drawing/2014/main" id="{42A1BA8C-B688-4942-AFD7-F1CA4ABDB1D6}"/>
            </a:ext>
          </a:extLst>
        </xdr:cNvPr>
        <xdr:cNvSpPr/>
      </xdr:nvSpPr>
      <xdr:spPr bwMode="auto">
        <a:xfrm>
          <a:off x="9448800" y="427266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2244</xdr:row>
      <xdr:rowOff>0</xdr:rowOff>
    </xdr:from>
    <xdr:ext cx="295275" cy="230910"/>
    <xdr:sp macro="" textlink="">
      <xdr:nvSpPr>
        <xdr:cNvPr id="146" name="Check Box 5" hidden="1">
          <a:extLst>
            <a:ext uri="{63B3BB69-23CF-44E3-9099-C40C66FF867C}">
              <a14:compatExt xmlns:a14="http://schemas.microsoft.com/office/drawing/2010/main" spid="_x0000_s2051"/>
            </a:ext>
            <a:ext uri="{FF2B5EF4-FFF2-40B4-BE49-F238E27FC236}">
              <a16:creationId xmlns:a16="http://schemas.microsoft.com/office/drawing/2014/main" id="{A10FFEE6-532B-4A1D-9FDF-9EC364487465}"/>
            </a:ext>
          </a:extLst>
        </xdr:cNvPr>
        <xdr:cNvSpPr/>
      </xdr:nvSpPr>
      <xdr:spPr bwMode="auto">
        <a:xfrm>
          <a:off x="5956300" y="427266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2244</xdr:row>
      <xdr:rowOff>0</xdr:rowOff>
    </xdr:from>
    <xdr:ext cx="295275" cy="230910"/>
    <xdr:sp macro="" textlink="">
      <xdr:nvSpPr>
        <xdr:cNvPr id="147" name="Check Box 6" hidden="1">
          <a:extLst>
            <a:ext uri="{63B3BB69-23CF-44E3-9099-C40C66FF867C}">
              <a14:compatExt xmlns:a14="http://schemas.microsoft.com/office/drawing/2010/main" spid="_x0000_s2052"/>
            </a:ext>
            <a:ext uri="{FF2B5EF4-FFF2-40B4-BE49-F238E27FC236}">
              <a16:creationId xmlns:a16="http://schemas.microsoft.com/office/drawing/2014/main" id="{ADA43F7E-820F-46E0-B798-79ED80BBF0F2}"/>
            </a:ext>
          </a:extLst>
        </xdr:cNvPr>
        <xdr:cNvSpPr/>
      </xdr:nvSpPr>
      <xdr:spPr bwMode="auto">
        <a:xfrm>
          <a:off x="9448800" y="427266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2308</xdr:row>
      <xdr:rowOff>0</xdr:rowOff>
    </xdr:from>
    <xdr:ext cx="295275" cy="230910"/>
    <xdr:sp macro="" textlink="">
      <xdr:nvSpPr>
        <xdr:cNvPr id="148" name="Check Box 5" hidden="1">
          <a:extLst>
            <a:ext uri="{63B3BB69-23CF-44E3-9099-C40C66FF867C}">
              <a14:compatExt xmlns:a14="http://schemas.microsoft.com/office/drawing/2010/main" spid="_x0000_s2051"/>
            </a:ext>
            <a:ext uri="{FF2B5EF4-FFF2-40B4-BE49-F238E27FC236}">
              <a16:creationId xmlns:a16="http://schemas.microsoft.com/office/drawing/2014/main" id="{2D47E1B3-6596-4EB0-9257-6A09772002AB}"/>
            </a:ext>
          </a:extLst>
        </xdr:cNvPr>
        <xdr:cNvSpPr/>
      </xdr:nvSpPr>
      <xdr:spPr bwMode="auto">
        <a:xfrm>
          <a:off x="5956300" y="439407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2308</xdr:row>
      <xdr:rowOff>0</xdr:rowOff>
    </xdr:from>
    <xdr:ext cx="295275" cy="230910"/>
    <xdr:sp macro="" textlink="">
      <xdr:nvSpPr>
        <xdr:cNvPr id="149" name="Check Box 6" hidden="1">
          <a:extLst>
            <a:ext uri="{63B3BB69-23CF-44E3-9099-C40C66FF867C}">
              <a14:compatExt xmlns:a14="http://schemas.microsoft.com/office/drawing/2010/main" spid="_x0000_s2052"/>
            </a:ext>
            <a:ext uri="{FF2B5EF4-FFF2-40B4-BE49-F238E27FC236}">
              <a16:creationId xmlns:a16="http://schemas.microsoft.com/office/drawing/2014/main" id="{813D98D8-D248-49DE-AFB6-0EB8D9BEAF30}"/>
            </a:ext>
          </a:extLst>
        </xdr:cNvPr>
        <xdr:cNvSpPr/>
      </xdr:nvSpPr>
      <xdr:spPr bwMode="auto">
        <a:xfrm>
          <a:off x="9448800" y="439407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2308</xdr:row>
      <xdr:rowOff>0</xdr:rowOff>
    </xdr:from>
    <xdr:ext cx="295275" cy="230910"/>
    <xdr:sp macro="" textlink="">
      <xdr:nvSpPr>
        <xdr:cNvPr id="150" name="Check Box 5" hidden="1">
          <a:extLst>
            <a:ext uri="{63B3BB69-23CF-44E3-9099-C40C66FF867C}">
              <a14:compatExt xmlns:a14="http://schemas.microsoft.com/office/drawing/2010/main" spid="_x0000_s2051"/>
            </a:ext>
            <a:ext uri="{FF2B5EF4-FFF2-40B4-BE49-F238E27FC236}">
              <a16:creationId xmlns:a16="http://schemas.microsoft.com/office/drawing/2014/main" id="{69FECAE0-23A5-42F4-9B34-061558145F82}"/>
            </a:ext>
          </a:extLst>
        </xdr:cNvPr>
        <xdr:cNvSpPr/>
      </xdr:nvSpPr>
      <xdr:spPr bwMode="auto">
        <a:xfrm>
          <a:off x="5956300" y="439407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2308</xdr:row>
      <xdr:rowOff>0</xdr:rowOff>
    </xdr:from>
    <xdr:ext cx="295275" cy="230910"/>
    <xdr:sp macro="" textlink="">
      <xdr:nvSpPr>
        <xdr:cNvPr id="151" name="Check Box 6" hidden="1">
          <a:extLst>
            <a:ext uri="{63B3BB69-23CF-44E3-9099-C40C66FF867C}">
              <a14:compatExt xmlns:a14="http://schemas.microsoft.com/office/drawing/2010/main" spid="_x0000_s2052"/>
            </a:ext>
            <a:ext uri="{FF2B5EF4-FFF2-40B4-BE49-F238E27FC236}">
              <a16:creationId xmlns:a16="http://schemas.microsoft.com/office/drawing/2014/main" id="{18CB83CA-148C-44D0-8035-3C80473A309E}"/>
            </a:ext>
          </a:extLst>
        </xdr:cNvPr>
        <xdr:cNvSpPr/>
      </xdr:nvSpPr>
      <xdr:spPr bwMode="auto">
        <a:xfrm>
          <a:off x="9448800" y="439407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2372</xdr:row>
      <xdr:rowOff>0</xdr:rowOff>
    </xdr:from>
    <xdr:ext cx="295275" cy="230910"/>
    <xdr:sp macro="" textlink="">
      <xdr:nvSpPr>
        <xdr:cNvPr id="152" name="Check Box 5" hidden="1">
          <a:extLst>
            <a:ext uri="{63B3BB69-23CF-44E3-9099-C40C66FF867C}">
              <a14:compatExt xmlns:a14="http://schemas.microsoft.com/office/drawing/2010/main" spid="_x0000_s2051"/>
            </a:ext>
            <a:ext uri="{FF2B5EF4-FFF2-40B4-BE49-F238E27FC236}">
              <a16:creationId xmlns:a16="http://schemas.microsoft.com/office/drawing/2014/main" id="{9928A285-052C-45D5-8FCD-30AC466FAF77}"/>
            </a:ext>
          </a:extLst>
        </xdr:cNvPr>
        <xdr:cNvSpPr/>
      </xdr:nvSpPr>
      <xdr:spPr bwMode="auto">
        <a:xfrm>
          <a:off x="5956300" y="451548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2372</xdr:row>
      <xdr:rowOff>0</xdr:rowOff>
    </xdr:from>
    <xdr:ext cx="295275" cy="230910"/>
    <xdr:sp macro="" textlink="">
      <xdr:nvSpPr>
        <xdr:cNvPr id="153" name="Check Box 6" hidden="1">
          <a:extLst>
            <a:ext uri="{63B3BB69-23CF-44E3-9099-C40C66FF867C}">
              <a14:compatExt xmlns:a14="http://schemas.microsoft.com/office/drawing/2010/main" spid="_x0000_s2052"/>
            </a:ext>
            <a:ext uri="{FF2B5EF4-FFF2-40B4-BE49-F238E27FC236}">
              <a16:creationId xmlns:a16="http://schemas.microsoft.com/office/drawing/2014/main" id="{4B9E26DF-64AE-42CC-BE53-DD7DEC3B37C5}"/>
            </a:ext>
          </a:extLst>
        </xdr:cNvPr>
        <xdr:cNvSpPr/>
      </xdr:nvSpPr>
      <xdr:spPr bwMode="auto">
        <a:xfrm>
          <a:off x="9448800" y="451548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2372</xdr:row>
      <xdr:rowOff>0</xdr:rowOff>
    </xdr:from>
    <xdr:ext cx="295275" cy="230910"/>
    <xdr:sp macro="" textlink="">
      <xdr:nvSpPr>
        <xdr:cNvPr id="154" name="Check Box 5" hidden="1">
          <a:extLst>
            <a:ext uri="{63B3BB69-23CF-44E3-9099-C40C66FF867C}">
              <a14:compatExt xmlns:a14="http://schemas.microsoft.com/office/drawing/2010/main" spid="_x0000_s2051"/>
            </a:ext>
            <a:ext uri="{FF2B5EF4-FFF2-40B4-BE49-F238E27FC236}">
              <a16:creationId xmlns:a16="http://schemas.microsoft.com/office/drawing/2014/main" id="{B71F225F-0E03-4AB7-95BF-4AE3D87AB608}"/>
            </a:ext>
          </a:extLst>
        </xdr:cNvPr>
        <xdr:cNvSpPr/>
      </xdr:nvSpPr>
      <xdr:spPr bwMode="auto">
        <a:xfrm>
          <a:off x="5956300" y="451548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2372</xdr:row>
      <xdr:rowOff>0</xdr:rowOff>
    </xdr:from>
    <xdr:ext cx="295275" cy="230910"/>
    <xdr:sp macro="" textlink="">
      <xdr:nvSpPr>
        <xdr:cNvPr id="155" name="Check Box 6" hidden="1">
          <a:extLst>
            <a:ext uri="{63B3BB69-23CF-44E3-9099-C40C66FF867C}">
              <a14:compatExt xmlns:a14="http://schemas.microsoft.com/office/drawing/2010/main" spid="_x0000_s2052"/>
            </a:ext>
            <a:ext uri="{FF2B5EF4-FFF2-40B4-BE49-F238E27FC236}">
              <a16:creationId xmlns:a16="http://schemas.microsoft.com/office/drawing/2014/main" id="{6A9D4072-3AD6-4A0C-80A1-96A0D0230C2B}"/>
            </a:ext>
          </a:extLst>
        </xdr:cNvPr>
        <xdr:cNvSpPr/>
      </xdr:nvSpPr>
      <xdr:spPr bwMode="auto">
        <a:xfrm>
          <a:off x="9448800" y="451548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2436</xdr:row>
      <xdr:rowOff>0</xdr:rowOff>
    </xdr:from>
    <xdr:ext cx="295275" cy="230910"/>
    <xdr:sp macro="" textlink="">
      <xdr:nvSpPr>
        <xdr:cNvPr id="156" name="Check Box 5" hidden="1">
          <a:extLst>
            <a:ext uri="{63B3BB69-23CF-44E3-9099-C40C66FF867C}">
              <a14:compatExt xmlns:a14="http://schemas.microsoft.com/office/drawing/2010/main" spid="_x0000_s2051"/>
            </a:ext>
            <a:ext uri="{FF2B5EF4-FFF2-40B4-BE49-F238E27FC236}">
              <a16:creationId xmlns:a16="http://schemas.microsoft.com/office/drawing/2014/main" id="{14A06F46-7DF6-4030-AE99-E0BE1FD4AC0D}"/>
            </a:ext>
          </a:extLst>
        </xdr:cNvPr>
        <xdr:cNvSpPr/>
      </xdr:nvSpPr>
      <xdr:spPr bwMode="auto">
        <a:xfrm>
          <a:off x="5956300" y="463689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2436</xdr:row>
      <xdr:rowOff>0</xdr:rowOff>
    </xdr:from>
    <xdr:ext cx="295275" cy="230910"/>
    <xdr:sp macro="" textlink="">
      <xdr:nvSpPr>
        <xdr:cNvPr id="157" name="Check Box 6" hidden="1">
          <a:extLst>
            <a:ext uri="{63B3BB69-23CF-44E3-9099-C40C66FF867C}">
              <a14:compatExt xmlns:a14="http://schemas.microsoft.com/office/drawing/2010/main" spid="_x0000_s2052"/>
            </a:ext>
            <a:ext uri="{FF2B5EF4-FFF2-40B4-BE49-F238E27FC236}">
              <a16:creationId xmlns:a16="http://schemas.microsoft.com/office/drawing/2014/main" id="{884D4B8C-78BE-4D30-9A4E-0B683C7B7432}"/>
            </a:ext>
          </a:extLst>
        </xdr:cNvPr>
        <xdr:cNvSpPr/>
      </xdr:nvSpPr>
      <xdr:spPr bwMode="auto">
        <a:xfrm>
          <a:off x="9448800" y="463689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2436</xdr:row>
      <xdr:rowOff>0</xdr:rowOff>
    </xdr:from>
    <xdr:ext cx="295275" cy="230910"/>
    <xdr:sp macro="" textlink="">
      <xdr:nvSpPr>
        <xdr:cNvPr id="158" name="Check Box 5" hidden="1">
          <a:extLst>
            <a:ext uri="{63B3BB69-23CF-44E3-9099-C40C66FF867C}">
              <a14:compatExt xmlns:a14="http://schemas.microsoft.com/office/drawing/2010/main" spid="_x0000_s2051"/>
            </a:ext>
            <a:ext uri="{FF2B5EF4-FFF2-40B4-BE49-F238E27FC236}">
              <a16:creationId xmlns:a16="http://schemas.microsoft.com/office/drawing/2014/main" id="{F95EBAC1-17F5-4E04-B3C2-0457359E7889}"/>
            </a:ext>
          </a:extLst>
        </xdr:cNvPr>
        <xdr:cNvSpPr/>
      </xdr:nvSpPr>
      <xdr:spPr bwMode="auto">
        <a:xfrm>
          <a:off x="5956300" y="463689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2436</xdr:row>
      <xdr:rowOff>0</xdr:rowOff>
    </xdr:from>
    <xdr:ext cx="295275" cy="230910"/>
    <xdr:sp macro="" textlink="">
      <xdr:nvSpPr>
        <xdr:cNvPr id="159" name="Check Box 6" hidden="1">
          <a:extLst>
            <a:ext uri="{63B3BB69-23CF-44E3-9099-C40C66FF867C}">
              <a14:compatExt xmlns:a14="http://schemas.microsoft.com/office/drawing/2010/main" spid="_x0000_s2052"/>
            </a:ext>
            <a:ext uri="{FF2B5EF4-FFF2-40B4-BE49-F238E27FC236}">
              <a16:creationId xmlns:a16="http://schemas.microsoft.com/office/drawing/2014/main" id="{6364796D-9658-4524-A0DD-FE3B4E6949C2}"/>
            </a:ext>
          </a:extLst>
        </xdr:cNvPr>
        <xdr:cNvSpPr/>
      </xdr:nvSpPr>
      <xdr:spPr bwMode="auto">
        <a:xfrm>
          <a:off x="9448800" y="463689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2500</xdr:row>
      <xdr:rowOff>0</xdr:rowOff>
    </xdr:from>
    <xdr:ext cx="295275" cy="230910"/>
    <xdr:sp macro="" textlink="">
      <xdr:nvSpPr>
        <xdr:cNvPr id="160" name="Check Box 5" hidden="1">
          <a:extLst>
            <a:ext uri="{63B3BB69-23CF-44E3-9099-C40C66FF867C}">
              <a14:compatExt xmlns:a14="http://schemas.microsoft.com/office/drawing/2010/main" spid="_x0000_s2051"/>
            </a:ext>
            <a:ext uri="{FF2B5EF4-FFF2-40B4-BE49-F238E27FC236}">
              <a16:creationId xmlns:a16="http://schemas.microsoft.com/office/drawing/2014/main" id="{70C9A93C-F8FE-46A6-B13C-E36E2934E49A}"/>
            </a:ext>
          </a:extLst>
        </xdr:cNvPr>
        <xdr:cNvSpPr/>
      </xdr:nvSpPr>
      <xdr:spPr bwMode="auto">
        <a:xfrm>
          <a:off x="5956300" y="475830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2500</xdr:row>
      <xdr:rowOff>0</xdr:rowOff>
    </xdr:from>
    <xdr:ext cx="295275" cy="230910"/>
    <xdr:sp macro="" textlink="">
      <xdr:nvSpPr>
        <xdr:cNvPr id="161" name="Check Box 6" hidden="1">
          <a:extLst>
            <a:ext uri="{63B3BB69-23CF-44E3-9099-C40C66FF867C}">
              <a14:compatExt xmlns:a14="http://schemas.microsoft.com/office/drawing/2010/main" spid="_x0000_s2052"/>
            </a:ext>
            <a:ext uri="{FF2B5EF4-FFF2-40B4-BE49-F238E27FC236}">
              <a16:creationId xmlns:a16="http://schemas.microsoft.com/office/drawing/2014/main" id="{A8BC9514-E4E8-4121-AD7E-8F8BA0889BED}"/>
            </a:ext>
          </a:extLst>
        </xdr:cNvPr>
        <xdr:cNvSpPr/>
      </xdr:nvSpPr>
      <xdr:spPr bwMode="auto">
        <a:xfrm>
          <a:off x="9448800" y="475830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2500</xdr:row>
      <xdr:rowOff>0</xdr:rowOff>
    </xdr:from>
    <xdr:ext cx="295275" cy="230910"/>
    <xdr:sp macro="" textlink="">
      <xdr:nvSpPr>
        <xdr:cNvPr id="162" name="Check Box 5" hidden="1">
          <a:extLst>
            <a:ext uri="{63B3BB69-23CF-44E3-9099-C40C66FF867C}">
              <a14:compatExt xmlns:a14="http://schemas.microsoft.com/office/drawing/2010/main" spid="_x0000_s2051"/>
            </a:ext>
            <a:ext uri="{FF2B5EF4-FFF2-40B4-BE49-F238E27FC236}">
              <a16:creationId xmlns:a16="http://schemas.microsoft.com/office/drawing/2014/main" id="{AB7F0ACE-E961-46CF-9AF6-818EC9B8208F}"/>
            </a:ext>
          </a:extLst>
        </xdr:cNvPr>
        <xdr:cNvSpPr/>
      </xdr:nvSpPr>
      <xdr:spPr bwMode="auto">
        <a:xfrm>
          <a:off x="5956300" y="475830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2500</xdr:row>
      <xdr:rowOff>0</xdr:rowOff>
    </xdr:from>
    <xdr:ext cx="295275" cy="230910"/>
    <xdr:sp macro="" textlink="">
      <xdr:nvSpPr>
        <xdr:cNvPr id="163" name="Check Box 6" hidden="1">
          <a:extLst>
            <a:ext uri="{63B3BB69-23CF-44E3-9099-C40C66FF867C}">
              <a14:compatExt xmlns:a14="http://schemas.microsoft.com/office/drawing/2010/main" spid="_x0000_s2052"/>
            </a:ext>
            <a:ext uri="{FF2B5EF4-FFF2-40B4-BE49-F238E27FC236}">
              <a16:creationId xmlns:a16="http://schemas.microsoft.com/office/drawing/2014/main" id="{BD94FF94-B3BE-4AAB-A311-CA632D47867B}"/>
            </a:ext>
          </a:extLst>
        </xdr:cNvPr>
        <xdr:cNvSpPr/>
      </xdr:nvSpPr>
      <xdr:spPr bwMode="auto">
        <a:xfrm>
          <a:off x="9448800" y="475830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2564</xdr:row>
      <xdr:rowOff>0</xdr:rowOff>
    </xdr:from>
    <xdr:ext cx="295275" cy="230910"/>
    <xdr:sp macro="" textlink="">
      <xdr:nvSpPr>
        <xdr:cNvPr id="164" name="Check Box 5" hidden="1">
          <a:extLst>
            <a:ext uri="{63B3BB69-23CF-44E3-9099-C40C66FF867C}">
              <a14:compatExt xmlns:a14="http://schemas.microsoft.com/office/drawing/2010/main" spid="_x0000_s2051"/>
            </a:ext>
            <a:ext uri="{FF2B5EF4-FFF2-40B4-BE49-F238E27FC236}">
              <a16:creationId xmlns:a16="http://schemas.microsoft.com/office/drawing/2014/main" id="{C00C7D30-8046-41F0-BDF4-91F48694C5DD}"/>
            </a:ext>
          </a:extLst>
        </xdr:cNvPr>
        <xdr:cNvSpPr/>
      </xdr:nvSpPr>
      <xdr:spPr bwMode="auto">
        <a:xfrm>
          <a:off x="5956300" y="487972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2564</xdr:row>
      <xdr:rowOff>0</xdr:rowOff>
    </xdr:from>
    <xdr:ext cx="295275" cy="230910"/>
    <xdr:sp macro="" textlink="">
      <xdr:nvSpPr>
        <xdr:cNvPr id="165" name="Check Box 6" hidden="1">
          <a:extLst>
            <a:ext uri="{63B3BB69-23CF-44E3-9099-C40C66FF867C}">
              <a14:compatExt xmlns:a14="http://schemas.microsoft.com/office/drawing/2010/main" spid="_x0000_s2052"/>
            </a:ext>
            <a:ext uri="{FF2B5EF4-FFF2-40B4-BE49-F238E27FC236}">
              <a16:creationId xmlns:a16="http://schemas.microsoft.com/office/drawing/2014/main" id="{92D24770-5168-47C8-BD2E-127DE258BD5D}"/>
            </a:ext>
          </a:extLst>
        </xdr:cNvPr>
        <xdr:cNvSpPr/>
      </xdr:nvSpPr>
      <xdr:spPr bwMode="auto">
        <a:xfrm>
          <a:off x="9448800" y="487972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2564</xdr:row>
      <xdr:rowOff>0</xdr:rowOff>
    </xdr:from>
    <xdr:ext cx="295275" cy="230910"/>
    <xdr:sp macro="" textlink="">
      <xdr:nvSpPr>
        <xdr:cNvPr id="166" name="Check Box 5" hidden="1">
          <a:extLst>
            <a:ext uri="{63B3BB69-23CF-44E3-9099-C40C66FF867C}">
              <a14:compatExt xmlns:a14="http://schemas.microsoft.com/office/drawing/2010/main" spid="_x0000_s2051"/>
            </a:ext>
            <a:ext uri="{FF2B5EF4-FFF2-40B4-BE49-F238E27FC236}">
              <a16:creationId xmlns:a16="http://schemas.microsoft.com/office/drawing/2014/main" id="{9732ADF1-E7D5-4280-9D4D-8B34EEDDA77A}"/>
            </a:ext>
          </a:extLst>
        </xdr:cNvPr>
        <xdr:cNvSpPr/>
      </xdr:nvSpPr>
      <xdr:spPr bwMode="auto">
        <a:xfrm>
          <a:off x="5956300" y="487972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2564</xdr:row>
      <xdr:rowOff>0</xdr:rowOff>
    </xdr:from>
    <xdr:ext cx="295275" cy="230910"/>
    <xdr:sp macro="" textlink="">
      <xdr:nvSpPr>
        <xdr:cNvPr id="167" name="Check Box 6" hidden="1">
          <a:extLst>
            <a:ext uri="{63B3BB69-23CF-44E3-9099-C40C66FF867C}">
              <a14:compatExt xmlns:a14="http://schemas.microsoft.com/office/drawing/2010/main" spid="_x0000_s2052"/>
            </a:ext>
            <a:ext uri="{FF2B5EF4-FFF2-40B4-BE49-F238E27FC236}">
              <a16:creationId xmlns:a16="http://schemas.microsoft.com/office/drawing/2014/main" id="{62A749A0-F153-4885-900F-C10B793B51EC}"/>
            </a:ext>
          </a:extLst>
        </xdr:cNvPr>
        <xdr:cNvSpPr/>
      </xdr:nvSpPr>
      <xdr:spPr bwMode="auto">
        <a:xfrm>
          <a:off x="9448800" y="487972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2628</xdr:row>
      <xdr:rowOff>0</xdr:rowOff>
    </xdr:from>
    <xdr:ext cx="295275" cy="230910"/>
    <xdr:sp macro="" textlink="">
      <xdr:nvSpPr>
        <xdr:cNvPr id="168" name="Check Box 5" hidden="1">
          <a:extLst>
            <a:ext uri="{63B3BB69-23CF-44E3-9099-C40C66FF867C}">
              <a14:compatExt xmlns:a14="http://schemas.microsoft.com/office/drawing/2010/main" spid="_x0000_s2051"/>
            </a:ext>
            <a:ext uri="{FF2B5EF4-FFF2-40B4-BE49-F238E27FC236}">
              <a16:creationId xmlns:a16="http://schemas.microsoft.com/office/drawing/2014/main" id="{BD29E8F8-EA13-4778-B7B9-5730AA005074}"/>
            </a:ext>
          </a:extLst>
        </xdr:cNvPr>
        <xdr:cNvSpPr/>
      </xdr:nvSpPr>
      <xdr:spPr bwMode="auto">
        <a:xfrm>
          <a:off x="5956300" y="500113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2628</xdr:row>
      <xdr:rowOff>0</xdr:rowOff>
    </xdr:from>
    <xdr:ext cx="295275" cy="230910"/>
    <xdr:sp macro="" textlink="">
      <xdr:nvSpPr>
        <xdr:cNvPr id="169" name="Check Box 6" hidden="1">
          <a:extLst>
            <a:ext uri="{63B3BB69-23CF-44E3-9099-C40C66FF867C}">
              <a14:compatExt xmlns:a14="http://schemas.microsoft.com/office/drawing/2010/main" spid="_x0000_s2052"/>
            </a:ext>
            <a:ext uri="{FF2B5EF4-FFF2-40B4-BE49-F238E27FC236}">
              <a16:creationId xmlns:a16="http://schemas.microsoft.com/office/drawing/2014/main" id="{B0E4D4FA-2B32-4D61-A87B-16452256F203}"/>
            </a:ext>
          </a:extLst>
        </xdr:cNvPr>
        <xdr:cNvSpPr/>
      </xdr:nvSpPr>
      <xdr:spPr bwMode="auto">
        <a:xfrm>
          <a:off x="9448800" y="500113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2628</xdr:row>
      <xdr:rowOff>0</xdr:rowOff>
    </xdr:from>
    <xdr:ext cx="295275" cy="230910"/>
    <xdr:sp macro="" textlink="">
      <xdr:nvSpPr>
        <xdr:cNvPr id="170" name="Check Box 5" hidden="1">
          <a:extLst>
            <a:ext uri="{63B3BB69-23CF-44E3-9099-C40C66FF867C}">
              <a14:compatExt xmlns:a14="http://schemas.microsoft.com/office/drawing/2010/main" spid="_x0000_s2051"/>
            </a:ext>
            <a:ext uri="{FF2B5EF4-FFF2-40B4-BE49-F238E27FC236}">
              <a16:creationId xmlns:a16="http://schemas.microsoft.com/office/drawing/2014/main" id="{94FEF1A1-AA00-42FE-A141-AB1BAC68B879}"/>
            </a:ext>
          </a:extLst>
        </xdr:cNvPr>
        <xdr:cNvSpPr/>
      </xdr:nvSpPr>
      <xdr:spPr bwMode="auto">
        <a:xfrm>
          <a:off x="5956300" y="500113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2628</xdr:row>
      <xdr:rowOff>0</xdr:rowOff>
    </xdr:from>
    <xdr:ext cx="295275" cy="230910"/>
    <xdr:sp macro="" textlink="">
      <xdr:nvSpPr>
        <xdr:cNvPr id="171" name="Check Box 6" hidden="1">
          <a:extLst>
            <a:ext uri="{63B3BB69-23CF-44E3-9099-C40C66FF867C}">
              <a14:compatExt xmlns:a14="http://schemas.microsoft.com/office/drawing/2010/main" spid="_x0000_s2052"/>
            </a:ext>
            <a:ext uri="{FF2B5EF4-FFF2-40B4-BE49-F238E27FC236}">
              <a16:creationId xmlns:a16="http://schemas.microsoft.com/office/drawing/2014/main" id="{C25537C9-4789-42BE-A1FE-121AC0437D08}"/>
            </a:ext>
          </a:extLst>
        </xdr:cNvPr>
        <xdr:cNvSpPr/>
      </xdr:nvSpPr>
      <xdr:spPr bwMode="auto">
        <a:xfrm>
          <a:off x="9448800" y="500113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2692</xdr:row>
      <xdr:rowOff>0</xdr:rowOff>
    </xdr:from>
    <xdr:ext cx="295275" cy="230910"/>
    <xdr:sp macro="" textlink="">
      <xdr:nvSpPr>
        <xdr:cNvPr id="172" name="Check Box 5" hidden="1">
          <a:extLst>
            <a:ext uri="{63B3BB69-23CF-44E3-9099-C40C66FF867C}">
              <a14:compatExt xmlns:a14="http://schemas.microsoft.com/office/drawing/2010/main" spid="_x0000_s2051"/>
            </a:ext>
            <a:ext uri="{FF2B5EF4-FFF2-40B4-BE49-F238E27FC236}">
              <a16:creationId xmlns:a16="http://schemas.microsoft.com/office/drawing/2014/main" id="{61FF6FE3-3958-472A-AEA2-D2809CD1FE5A}"/>
            </a:ext>
          </a:extLst>
        </xdr:cNvPr>
        <xdr:cNvSpPr/>
      </xdr:nvSpPr>
      <xdr:spPr bwMode="auto">
        <a:xfrm>
          <a:off x="5956300" y="512254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2692</xdr:row>
      <xdr:rowOff>0</xdr:rowOff>
    </xdr:from>
    <xdr:ext cx="295275" cy="230910"/>
    <xdr:sp macro="" textlink="">
      <xdr:nvSpPr>
        <xdr:cNvPr id="173" name="Check Box 6" hidden="1">
          <a:extLst>
            <a:ext uri="{63B3BB69-23CF-44E3-9099-C40C66FF867C}">
              <a14:compatExt xmlns:a14="http://schemas.microsoft.com/office/drawing/2010/main" spid="_x0000_s2052"/>
            </a:ext>
            <a:ext uri="{FF2B5EF4-FFF2-40B4-BE49-F238E27FC236}">
              <a16:creationId xmlns:a16="http://schemas.microsoft.com/office/drawing/2014/main" id="{E1E30896-CD38-4F76-A05A-B7F71787C719}"/>
            </a:ext>
          </a:extLst>
        </xdr:cNvPr>
        <xdr:cNvSpPr/>
      </xdr:nvSpPr>
      <xdr:spPr bwMode="auto">
        <a:xfrm>
          <a:off x="9448800" y="512254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2692</xdr:row>
      <xdr:rowOff>0</xdr:rowOff>
    </xdr:from>
    <xdr:ext cx="295275" cy="230910"/>
    <xdr:sp macro="" textlink="">
      <xdr:nvSpPr>
        <xdr:cNvPr id="174" name="Check Box 5" hidden="1">
          <a:extLst>
            <a:ext uri="{63B3BB69-23CF-44E3-9099-C40C66FF867C}">
              <a14:compatExt xmlns:a14="http://schemas.microsoft.com/office/drawing/2010/main" spid="_x0000_s2051"/>
            </a:ext>
            <a:ext uri="{FF2B5EF4-FFF2-40B4-BE49-F238E27FC236}">
              <a16:creationId xmlns:a16="http://schemas.microsoft.com/office/drawing/2014/main" id="{AC987002-6CFE-43E8-BCDD-706D97EC0A28}"/>
            </a:ext>
          </a:extLst>
        </xdr:cNvPr>
        <xdr:cNvSpPr/>
      </xdr:nvSpPr>
      <xdr:spPr bwMode="auto">
        <a:xfrm>
          <a:off x="5956300" y="512254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2692</xdr:row>
      <xdr:rowOff>0</xdr:rowOff>
    </xdr:from>
    <xdr:ext cx="295275" cy="230910"/>
    <xdr:sp macro="" textlink="">
      <xdr:nvSpPr>
        <xdr:cNvPr id="175" name="Check Box 6" hidden="1">
          <a:extLst>
            <a:ext uri="{63B3BB69-23CF-44E3-9099-C40C66FF867C}">
              <a14:compatExt xmlns:a14="http://schemas.microsoft.com/office/drawing/2010/main" spid="_x0000_s2052"/>
            </a:ext>
            <a:ext uri="{FF2B5EF4-FFF2-40B4-BE49-F238E27FC236}">
              <a16:creationId xmlns:a16="http://schemas.microsoft.com/office/drawing/2014/main" id="{B3BB472F-C8C8-49FF-85AD-C3DB97EE0D32}"/>
            </a:ext>
          </a:extLst>
        </xdr:cNvPr>
        <xdr:cNvSpPr/>
      </xdr:nvSpPr>
      <xdr:spPr bwMode="auto">
        <a:xfrm>
          <a:off x="9448800" y="512254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2756</xdr:row>
      <xdr:rowOff>0</xdr:rowOff>
    </xdr:from>
    <xdr:ext cx="295275" cy="230910"/>
    <xdr:sp macro="" textlink="">
      <xdr:nvSpPr>
        <xdr:cNvPr id="176" name="Check Box 5" hidden="1">
          <a:extLst>
            <a:ext uri="{63B3BB69-23CF-44E3-9099-C40C66FF867C}">
              <a14:compatExt xmlns:a14="http://schemas.microsoft.com/office/drawing/2010/main" spid="_x0000_s2051"/>
            </a:ext>
            <a:ext uri="{FF2B5EF4-FFF2-40B4-BE49-F238E27FC236}">
              <a16:creationId xmlns:a16="http://schemas.microsoft.com/office/drawing/2014/main" id="{C9DB4FF3-B2ED-4C41-A046-2D59A1FF15DA}"/>
            </a:ext>
          </a:extLst>
        </xdr:cNvPr>
        <xdr:cNvSpPr/>
      </xdr:nvSpPr>
      <xdr:spPr bwMode="auto">
        <a:xfrm>
          <a:off x="5956300" y="52439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2756</xdr:row>
      <xdr:rowOff>0</xdr:rowOff>
    </xdr:from>
    <xdr:ext cx="295275" cy="230910"/>
    <xdr:sp macro="" textlink="">
      <xdr:nvSpPr>
        <xdr:cNvPr id="177" name="Check Box 6" hidden="1">
          <a:extLst>
            <a:ext uri="{63B3BB69-23CF-44E3-9099-C40C66FF867C}">
              <a14:compatExt xmlns:a14="http://schemas.microsoft.com/office/drawing/2010/main" spid="_x0000_s2052"/>
            </a:ext>
            <a:ext uri="{FF2B5EF4-FFF2-40B4-BE49-F238E27FC236}">
              <a16:creationId xmlns:a16="http://schemas.microsoft.com/office/drawing/2014/main" id="{431844C9-D989-4FC7-8152-B7A0F3586AC7}"/>
            </a:ext>
          </a:extLst>
        </xdr:cNvPr>
        <xdr:cNvSpPr/>
      </xdr:nvSpPr>
      <xdr:spPr bwMode="auto">
        <a:xfrm>
          <a:off x="9448800" y="52439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2756</xdr:row>
      <xdr:rowOff>0</xdr:rowOff>
    </xdr:from>
    <xdr:ext cx="295275" cy="230910"/>
    <xdr:sp macro="" textlink="">
      <xdr:nvSpPr>
        <xdr:cNvPr id="178" name="Check Box 5" hidden="1">
          <a:extLst>
            <a:ext uri="{63B3BB69-23CF-44E3-9099-C40C66FF867C}">
              <a14:compatExt xmlns:a14="http://schemas.microsoft.com/office/drawing/2010/main" spid="_x0000_s2051"/>
            </a:ext>
            <a:ext uri="{FF2B5EF4-FFF2-40B4-BE49-F238E27FC236}">
              <a16:creationId xmlns:a16="http://schemas.microsoft.com/office/drawing/2014/main" id="{62F9AB28-D431-497E-B5FE-4A2D6EEA6832}"/>
            </a:ext>
          </a:extLst>
        </xdr:cNvPr>
        <xdr:cNvSpPr/>
      </xdr:nvSpPr>
      <xdr:spPr bwMode="auto">
        <a:xfrm>
          <a:off x="5956300" y="52439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2756</xdr:row>
      <xdr:rowOff>0</xdr:rowOff>
    </xdr:from>
    <xdr:ext cx="295275" cy="230910"/>
    <xdr:sp macro="" textlink="">
      <xdr:nvSpPr>
        <xdr:cNvPr id="179" name="Check Box 6" hidden="1">
          <a:extLst>
            <a:ext uri="{63B3BB69-23CF-44E3-9099-C40C66FF867C}">
              <a14:compatExt xmlns:a14="http://schemas.microsoft.com/office/drawing/2010/main" spid="_x0000_s2052"/>
            </a:ext>
            <a:ext uri="{FF2B5EF4-FFF2-40B4-BE49-F238E27FC236}">
              <a16:creationId xmlns:a16="http://schemas.microsoft.com/office/drawing/2014/main" id="{9AD0A49B-59B9-4E95-8321-C140C41A55B9}"/>
            </a:ext>
          </a:extLst>
        </xdr:cNvPr>
        <xdr:cNvSpPr/>
      </xdr:nvSpPr>
      <xdr:spPr bwMode="auto">
        <a:xfrm>
          <a:off x="9448800" y="52439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2820</xdr:row>
      <xdr:rowOff>0</xdr:rowOff>
    </xdr:from>
    <xdr:ext cx="295275" cy="230910"/>
    <xdr:sp macro="" textlink="">
      <xdr:nvSpPr>
        <xdr:cNvPr id="180" name="Check Box 5" hidden="1">
          <a:extLst>
            <a:ext uri="{63B3BB69-23CF-44E3-9099-C40C66FF867C}">
              <a14:compatExt xmlns:a14="http://schemas.microsoft.com/office/drawing/2010/main" spid="_x0000_s2051"/>
            </a:ext>
            <a:ext uri="{FF2B5EF4-FFF2-40B4-BE49-F238E27FC236}">
              <a16:creationId xmlns:a16="http://schemas.microsoft.com/office/drawing/2014/main" id="{2850D77C-71DF-4171-B40C-5B8527E2D707}"/>
            </a:ext>
          </a:extLst>
        </xdr:cNvPr>
        <xdr:cNvSpPr/>
      </xdr:nvSpPr>
      <xdr:spPr bwMode="auto">
        <a:xfrm>
          <a:off x="5956300" y="53653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2820</xdr:row>
      <xdr:rowOff>0</xdr:rowOff>
    </xdr:from>
    <xdr:ext cx="295275" cy="230910"/>
    <xdr:sp macro="" textlink="">
      <xdr:nvSpPr>
        <xdr:cNvPr id="181" name="Check Box 6" hidden="1">
          <a:extLst>
            <a:ext uri="{63B3BB69-23CF-44E3-9099-C40C66FF867C}">
              <a14:compatExt xmlns:a14="http://schemas.microsoft.com/office/drawing/2010/main" spid="_x0000_s2052"/>
            </a:ext>
            <a:ext uri="{FF2B5EF4-FFF2-40B4-BE49-F238E27FC236}">
              <a16:creationId xmlns:a16="http://schemas.microsoft.com/office/drawing/2014/main" id="{936E3D8A-777A-4149-9CFA-145698B18E43}"/>
            </a:ext>
          </a:extLst>
        </xdr:cNvPr>
        <xdr:cNvSpPr/>
      </xdr:nvSpPr>
      <xdr:spPr bwMode="auto">
        <a:xfrm>
          <a:off x="9448800" y="53653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2820</xdr:row>
      <xdr:rowOff>0</xdr:rowOff>
    </xdr:from>
    <xdr:ext cx="295275" cy="230910"/>
    <xdr:sp macro="" textlink="">
      <xdr:nvSpPr>
        <xdr:cNvPr id="182" name="Check Box 5" hidden="1">
          <a:extLst>
            <a:ext uri="{63B3BB69-23CF-44E3-9099-C40C66FF867C}">
              <a14:compatExt xmlns:a14="http://schemas.microsoft.com/office/drawing/2010/main" spid="_x0000_s2051"/>
            </a:ext>
            <a:ext uri="{FF2B5EF4-FFF2-40B4-BE49-F238E27FC236}">
              <a16:creationId xmlns:a16="http://schemas.microsoft.com/office/drawing/2014/main" id="{0CD41EBE-44FA-4F0D-B25E-1D47B1FE4636}"/>
            </a:ext>
          </a:extLst>
        </xdr:cNvPr>
        <xdr:cNvSpPr/>
      </xdr:nvSpPr>
      <xdr:spPr bwMode="auto">
        <a:xfrm>
          <a:off x="5956300" y="53653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2820</xdr:row>
      <xdr:rowOff>0</xdr:rowOff>
    </xdr:from>
    <xdr:ext cx="295275" cy="230910"/>
    <xdr:sp macro="" textlink="">
      <xdr:nvSpPr>
        <xdr:cNvPr id="183" name="Check Box 6" hidden="1">
          <a:extLst>
            <a:ext uri="{63B3BB69-23CF-44E3-9099-C40C66FF867C}">
              <a14:compatExt xmlns:a14="http://schemas.microsoft.com/office/drawing/2010/main" spid="_x0000_s2052"/>
            </a:ext>
            <a:ext uri="{FF2B5EF4-FFF2-40B4-BE49-F238E27FC236}">
              <a16:creationId xmlns:a16="http://schemas.microsoft.com/office/drawing/2014/main" id="{E26EB1B9-7C3A-4BBC-A8E3-9036064FA475}"/>
            </a:ext>
          </a:extLst>
        </xdr:cNvPr>
        <xdr:cNvSpPr/>
      </xdr:nvSpPr>
      <xdr:spPr bwMode="auto">
        <a:xfrm>
          <a:off x="9448800" y="53653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2884</xdr:row>
      <xdr:rowOff>0</xdr:rowOff>
    </xdr:from>
    <xdr:ext cx="295275" cy="230910"/>
    <xdr:sp macro="" textlink="">
      <xdr:nvSpPr>
        <xdr:cNvPr id="184" name="Check Box 5" hidden="1">
          <a:extLst>
            <a:ext uri="{63B3BB69-23CF-44E3-9099-C40C66FF867C}">
              <a14:compatExt xmlns:a14="http://schemas.microsoft.com/office/drawing/2010/main" spid="_x0000_s2051"/>
            </a:ext>
            <a:ext uri="{FF2B5EF4-FFF2-40B4-BE49-F238E27FC236}">
              <a16:creationId xmlns:a16="http://schemas.microsoft.com/office/drawing/2014/main" id="{DA8F332A-1450-44E3-8DEE-F555AA82E1F2}"/>
            </a:ext>
          </a:extLst>
        </xdr:cNvPr>
        <xdr:cNvSpPr/>
      </xdr:nvSpPr>
      <xdr:spPr bwMode="auto">
        <a:xfrm>
          <a:off x="5956300" y="54867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2884</xdr:row>
      <xdr:rowOff>0</xdr:rowOff>
    </xdr:from>
    <xdr:ext cx="295275" cy="230910"/>
    <xdr:sp macro="" textlink="">
      <xdr:nvSpPr>
        <xdr:cNvPr id="185" name="Check Box 6" hidden="1">
          <a:extLst>
            <a:ext uri="{63B3BB69-23CF-44E3-9099-C40C66FF867C}">
              <a14:compatExt xmlns:a14="http://schemas.microsoft.com/office/drawing/2010/main" spid="_x0000_s2052"/>
            </a:ext>
            <a:ext uri="{FF2B5EF4-FFF2-40B4-BE49-F238E27FC236}">
              <a16:creationId xmlns:a16="http://schemas.microsoft.com/office/drawing/2014/main" id="{DFECFD2C-49B2-42D6-8C60-A10ADAF352D5}"/>
            </a:ext>
          </a:extLst>
        </xdr:cNvPr>
        <xdr:cNvSpPr/>
      </xdr:nvSpPr>
      <xdr:spPr bwMode="auto">
        <a:xfrm>
          <a:off x="9448800" y="54867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2884</xdr:row>
      <xdr:rowOff>0</xdr:rowOff>
    </xdr:from>
    <xdr:ext cx="295275" cy="230910"/>
    <xdr:sp macro="" textlink="">
      <xdr:nvSpPr>
        <xdr:cNvPr id="186" name="Check Box 5" hidden="1">
          <a:extLst>
            <a:ext uri="{63B3BB69-23CF-44E3-9099-C40C66FF867C}">
              <a14:compatExt xmlns:a14="http://schemas.microsoft.com/office/drawing/2010/main" spid="_x0000_s2051"/>
            </a:ext>
            <a:ext uri="{FF2B5EF4-FFF2-40B4-BE49-F238E27FC236}">
              <a16:creationId xmlns:a16="http://schemas.microsoft.com/office/drawing/2014/main" id="{BF6FBD2D-4D1C-4A02-A872-66AA304FB932}"/>
            </a:ext>
          </a:extLst>
        </xdr:cNvPr>
        <xdr:cNvSpPr/>
      </xdr:nvSpPr>
      <xdr:spPr bwMode="auto">
        <a:xfrm>
          <a:off x="5956300" y="54867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2884</xdr:row>
      <xdr:rowOff>0</xdr:rowOff>
    </xdr:from>
    <xdr:ext cx="295275" cy="230910"/>
    <xdr:sp macro="" textlink="">
      <xdr:nvSpPr>
        <xdr:cNvPr id="187" name="Check Box 6" hidden="1">
          <a:extLst>
            <a:ext uri="{63B3BB69-23CF-44E3-9099-C40C66FF867C}">
              <a14:compatExt xmlns:a14="http://schemas.microsoft.com/office/drawing/2010/main" spid="_x0000_s2052"/>
            </a:ext>
            <a:ext uri="{FF2B5EF4-FFF2-40B4-BE49-F238E27FC236}">
              <a16:creationId xmlns:a16="http://schemas.microsoft.com/office/drawing/2014/main" id="{C9901325-B81D-4FA2-A10C-1E52E1A650E4}"/>
            </a:ext>
          </a:extLst>
        </xdr:cNvPr>
        <xdr:cNvSpPr/>
      </xdr:nvSpPr>
      <xdr:spPr bwMode="auto">
        <a:xfrm>
          <a:off x="9448800" y="54867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2948</xdr:row>
      <xdr:rowOff>0</xdr:rowOff>
    </xdr:from>
    <xdr:ext cx="295275" cy="230910"/>
    <xdr:sp macro="" textlink="">
      <xdr:nvSpPr>
        <xdr:cNvPr id="188" name="Check Box 5" hidden="1">
          <a:extLst>
            <a:ext uri="{63B3BB69-23CF-44E3-9099-C40C66FF867C}">
              <a14:compatExt xmlns:a14="http://schemas.microsoft.com/office/drawing/2010/main" spid="_x0000_s2051"/>
            </a:ext>
            <a:ext uri="{FF2B5EF4-FFF2-40B4-BE49-F238E27FC236}">
              <a16:creationId xmlns:a16="http://schemas.microsoft.com/office/drawing/2014/main" id="{1EEBFBF7-4281-4710-84B5-646F928C1FF2}"/>
            </a:ext>
          </a:extLst>
        </xdr:cNvPr>
        <xdr:cNvSpPr/>
      </xdr:nvSpPr>
      <xdr:spPr bwMode="auto">
        <a:xfrm>
          <a:off x="5956300" y="56081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2948</xdr:row>
      <xdr:rowOff>0</xdr:rowOff>
    </xdr:from>
    <xdr:ext cx="295275" cy="230910"/>
    <xdr:sp macro="" textlink="">
      <xdr:nvSpPr>
        <xdr:cNvPr id="189" name="Check Box 6" hidden="1">
          <a:extLst>
            <a:ext uri="{63B3BB69-23CF-44E3-9099-C40C66FF867C}">
              <a14:compatExt xmlns:a14="http://schemas.microsoft.com/office/drawing/2010/main" spid="_x0000_s2052"/>
            </a:ext>
            <a:ext uri="{FF2B5EF4-FFF2-40B4-BE49-F238E27FC236}">
              <a16:creationId xmlns:a16="http://schemas.microsoft.com/office/drawing/2014/main" id="{3E6DE22F-DED7-451D-B324-21B547400E9A}"/>
            </a:ext>
          </a:extLst>
        </xdr:cNvPr>
        <xdr:cNvSpPr/>
      </xdr:nvSpPr>
      <xdr:spPr bwMode="auto">
        <a:xfrm>
          <a:off x="9448800" y="56081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2948</xdr:row>
      <xdr:rowOff>0</xdr:rowOff>
    </xdr:from>
    <xdr:ext cx="295275" cy="230910"/>
    <xdr:sp macro="" textlink="">
      <xdr:nvSpPr>
        <xdr:cNvPr id="190" name="Check Box 5" hidden="1">
          <a:extLst>
            <a:ext uri="{63B3BB69-23CF-44E3-9099-C40C66FF867C}">
              <a14:compatExt xmlns:a14="http://schemas.microsoft.com/office/drawing/2010/main" spid="_x0000_s2051"/>
            </a:ext>
            <a:ext uri="{FF2B5EF4-FFF2-40B4-BE49-F238E27FC236}">
              <a16:creationId xmlns:a16="http://schemas.microsoft.com/office/drawing/2014/main" id="{EF5CFF6C-73FE-484D-9DDB-9A8427F7A9EE}"/>
            </a:ext>
          </a:extLst>
        </xdr:cNvPr>
        <xdr:cNvSpPr/>
      </xdr:nvSpPr>
      <xdr:spPr bwMode="auto">
        <a:xfrm>
          <a:off x="5956300" y="56081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2948</xdr:row>
      <xdr:rowOff>0</xdr:rowOff>
    </xdr:from>
    <xdr:ext cx="295275" cy="230910"/>
    <xdr:sp macro="" textlink="">
      <xdr:nvSpPr>
        <xdr:cNvPr id="191" name="Check Box 6" hidden="1">
          <a:extLst>
            <a:ext uri="{63B3BB69-23CF-44E3-9099-C40C66FF867C}">
              <a14:compatExt xmlns:a14="http://schemas.microsoft.com/office/drawing/2010/main" spid="_x0000_s2052"/>
            </a:ext>
            <a:ext uri="{FF2B5EF4-FFF2-40B4-BE49-F238E27FC236}">
              <a16:creationId xmlns:a16="http://schemas.microsoft.com/office/drawing/2014/main" id="{48F6F62D-010B-4041-B41F-C72B249367F2}"/>
            </a:ext>
          </a:extLst>
        </xdr:cNvPr>
        <xdr:cNvSpPr/>
      </xdr:nvSpPr>
      <xdr:spPr bwMode="auto">
        <a:xfrm>
          <a:off x="9448800" y="56081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3012</xdr:row>
      <xdr:rowOff>0</xdr:rowOff>
    </xdr:from>
    <xdr:ext cx="295275" cy="230910"/>
    <xdr:sp macro="" textlink="">
      <xdr:nvSpPr>
        <xdr:cNvPr id="192" name="Check Box 5" hidden="1">
          <a:extLst>
            <a:ext uri="{63B3BB69-23CF-44E3-9099-C40C66FF867C}">
              <a14:compatExt xmlns:a14="http://schemas.microsoft.com/office/drawing/2010/main" spid="_x0000_s2051"/>
            </a:ext>
            <a:ext uri="{FF2B5EF4-FFF2-40B4-BE49-F238E27FC236}">
              <a16:creationId xmlns:a16="http://schemas.microsoft.com/office/drawing/2014/main" id="{6A407994-A9AA-467A-A200-749F699F4ABF}"/>
            </a:ext>
          </a:extLst>
        </xdr:cNvPr>
        <xdr:cNvSpPr/>
      </xdr:nvSpPr>
      <xdr:spPr bwMode="auto">
        <a:xfrm>
          <a:off x="5956300" y="57296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3012</xdr:row>
      <xdr:rowOff>0</xdr:rowOff>
    </xdr:from>
    <xdr:ext cx="295275" cy="230910"/>
    <xdr:sp macro="" textlink="">
      <xdr:nvSpPr>
        <xdr:cNvPr id="193" name="Check Box 6" hidden="1">
          <a:extLst>
            <a:ext uri="{63B3BB69-23CF-44E3-9099-C40C66FF867C}">
              <a14:compatExt xmlns:a14="http://schemas.microsoft.com/office/drawing/2010/main" spid="_x0000_s2052"/>
            </a:ext>
            <a:ext uri="{FF2B5EF4-FFF2-40B4-BE49-F238E27FC236}">
              <a16:creationId xmlns:a16="http://schemas.microsoft.com/office/drawing/2014/main" id="{6FA6C585-8624-4C3C-BAFB-A1D118460E9C}"/>
            </a:ext>
          </a:extLst>
        </xdr:cNvPr>
        <xdr:cNvSpPr/>
      </xdr:nvSpPr>
      <xdr:spPr bwMode="auto">
        <a:xfrm>
          <a:off x="9448800" y="57296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3012</xdr:row>
      <xdr:rowOff>0</xdr:rowOff>
    </xdr:from>
    <xdr:ext cx="295275" cy="230910"/>
    <xdr:sp macro="" textlink="">
      <xdr:nvSpPr>
        <xdr:cNvPr id="194" name="Check Box 5" hidden="1">
          <a:extLst>
            <a:ext uri="{63B3BB69-23CF-44E3-9099-C40C66FF867C}">
              <a14:compatExt xmlns:a14="http://schemas.microsoft.com/office/drawing/2010/main" spid="_x0000_s2051"/>
            </a:ext>
            <a:ext uri="{FF2B5EF4-FFF2-40B4-BE49-F238E27FC236}">
              <a16:creationId xmlns:a16="http://schemas.microsoft.com/office/drawing/2014/main" id="{F2AF1729-828B-4D8E-9983-72E9F1C04B43}"/>
            </a:ext>
          </a:extLst>
        </xdr:cNvPr>
        <xdr:cNvSpPr/>
      </xdr:nvSpPr>
      <xdr:spPr bwMode="auto">
        <a:xfrm>
          <a:off x="5956300" y="57296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3012</xdr:row>
      <xdr:rowOff>0</xdr:rowOff>
    </xdr:from>
    <xdr:ext cx="295275" cy="230910"/>
    <xdr:sp macro="" textlink="">
      <xdr:nvSpPr>
        <xdr:cNvPr id="195" name="Check Box 6" hidden="1">
          <a:extLst>
            <a:ext uri="{63B3BB69-23CF-44E3-9099-C40C66FF867C}">
              <a14:compatExt xmlns:a14="http://schemas.microsoft.com/office/drawing/2010/main" spid="_x0000_s2052"/>
            </a:ext>
            <a:ext uri="{FF2B5EF4-FFF2-40B4-BE49-F238E27FC236}">
              <a16:creationId xmlns:a16="http://schemas.microsoft.com/office/drawing/2014/main" id="{0BC2D1C8-6145-4D3B-8C4D-9A0504375CE4}"/>
            </a:ext>
          </a:extLst>
        </xdr:cNvPr>
        <xdr:cNvSpPr/>
      </xdr:nvSpPr>
      <xdr:spPr bwMode="auto">
        <a:xfrm>
          <a:off x="9448800" y="57296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3076</xdr:row>
      <xdr:rowOff>0</xdr:rowOff>
    </xdr:from>
    <xdr:ext cx="295275" cy="230910"/>
    <xdr:sp macro="" textlink="">
      <xdr:nvSpPr>
        <xdr:cNvPr id="196" name="Check Box 5" hidden="1">
          <a:extLst>
            <a:ext uri="{63B3BB69-23CF-44E3-9099-C40C66FF867C}">
              <a14:compatExt xmlns:a14="http://schemas.microsoft.com/office/drawing/2010/main" spid="_x0000_s2051"/>
            </a:ext>
            <a:ext uri="{FF2B5EF4-FFF2-40B4-BE49-F238E27FC236}">
              <a16:creationId xmlns:a16="http://schemas.microsoft.com/office/drawing/2014/main" id="{CBC1265B-92D5-46FB-A081-62349E97548D}"/>
            </a:ext>
          </a:extLst>
        </xdr:cNvPr>
        <xdr:cNvSpPr/>
      </xdr:nvSpPr>
      <xdr:spPr bwMode="auto">
        <a:xfrm>
          <a:off x="5956300" y="585101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3076</xdr:row>
      <xdr:rowOff>0</xdr:rowOff>
    </xdr:from>
    <xdr:ext cx="295275" cy="230910"/>
    <xdr:sp macro="" textlink="">
      <xdr:nvSpPr>
        <xdr:cNvPr id="197" name="Check Box 6" hidden="1">
          <a:extLst>
            <a:ext uri="{63B3BB69-23CF-44E3-9099-C40C66FF867C}">
              <a14:compatExt xmlns:a14="http://schemas.microsoft.com/office/drawing/2010/main" spid="_x0000_s2052"/>
            </a:ext>
            <a:ext uri="{FF2B5EF4-FFF2-40B4-BE49-F238E27FC236}">
              <a16:creationId xmlns:a16="http://schemas.microsoft.com/office/drawing/2014/main" id="{F8C4DFD1-ED59-43AE-9535-1278023BD1F8}"/>
            </a:ext>
          </a:extLst>
        </xdr:cNvPr>
        <xdr:cNvSpPr/>
      </xdr:nvSpPr>
      <xdr:spPr bwMode="auto">
        <a:xfrm>
          <a:off x="9448800" y="585101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3076</xdr:row>
      <xdr:rowOff>0</xdr:rowOff>
    </xdr:from>
    <xdr:ext cx="295275" cy="230910"/>
    <xdr:sp macro="" textlink="">
      <xdr:nvSpPr>
        <xdr:cNvPr id="198" name="Check Box 5" hidden="1">
          <a:extLst>
            <a:ext uri="{63B3BB69-23CF-44E3-9099-C40C66FF867C}">
              <a14:compatExt xmlns:a14="http://schemas.microsoft.com/office/drawing/2010/main" spid="_x0000_s2051"/>
            </a:ext>
            <a:ext uri="{FF2B5EF4-FFF2-40B4-BE49-F238E27FC236}">
              <a16:creationId xmlns:a16="http://schemas.microsoft.com/office/drawing/2014/main" id="{D4D872D0-2FDB-45E4-B1E2-D9F57DCE06EF}"/>
            </a:ext>
          </a:extLst>
        </xdr:cNvPr>
        <xdr:cNvSpPr/>
      </xdr:nvSpPr>
      <xdr:spPr bwMode="auto">
        <a:xfrm>
          <a:off x="5956300" y="585101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3076</xdr:row>
      <xdr:rowOff>0</xdr:rowOff>
    </xdr:from>
    <xdr:ext cx="295275" cy="230910"/>
    <xdr:sp macro="" textlink="">
      <xdr:nvSpPr>
        <xdr:cNvPr id="199" name="Check Box 6" hidden="1">
          <a:extLst>
            <a:ext uri="{63B3BB69-23CF-44E3-9099-C40C66FF867C}">
              <a14:compatExt xmlns:a14="http://schemas.microsoft.com/office/drawing/2010/main" spid="_x0000_s2052"/>
            </a:ext>
            <a:ext uri="{FF2B5EF4-FFF2-40B4-BE49-F238E27FC236}">
              <a16:creationId xmlns:a16="http://schemas.microsoft.com/office/drawing/2014/main" id="{E6AED69A-30E0-418C-BAB3-E62940D0187D}"/>
            </a:ext>
          </a:extLst>
        </xdr:cNvPr>
        <xdr:cNvSpPr/>
      </xdr:nvSpPr>
      <xdr:spPr bwMode="auto">
        <a:xfrm>
          <a:off x="9448800" y="585101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3140</xdr:row>
      <xdr:rowOff>0</xdr:rowOff>
    </xdr:from>
    <xdr:ext cx="295275" cy="230910"/>
    <xdr:sp macro="" textlink="">
      <xdr:nvSpPr>
        <xdr:cNvPr id="200" name="Check Box 5" hidden="1">
          <a:extLst>
            <a:ext uri="{63B3BB69-23CF-44E3-9099-C40C66FF867C}">
              <a14:compatExt xmlns:a14="http://schemas.microsoft.com/office/drawing/2010/main" spid="_x0000_s2051"/>
            </a:ext>
            <a:ext uri="{FF2B5EF4-FFF2-40B4-BE49-F238E27FC236}">
              <a16:creationId xmlns:a16="http://schemas.microsoft.com/office/drawing/2014/main" id="{29B3953E-02CD-4FC5-8DFE-EEFB181E7739}"/>
            </a:ext>
          </a:extLst>
        </xdr:cNvPr>
        <xdr:cNvSpPr/>
      </xdr:nvSpPr>
      <xdr:spPr bwMode="auto">
        <a:xfrm>
          <a:off x="5956300" y="597242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3140</xdr:row>
      <xdr:rowOff>0</xdr:rowOff>
    </xdr:from>
    <xdr:ext cx="295275" cy="230910"/>
    <xdr:sp macro="" textlink="">
      <xdr:nvSpPr>
        <xdr:cNvPr id="201" name="Check Box 6" hidden="1">
          <a:extLst>
            <a:ext uri="{63B3BB69-23CF-44E3-9099-C40C66FF867C}">
              <a14:compatExt xmlns:a14="http://schemas.microsoft.com/office/drawing/2010/main" spid="_x0000_s2052"/>
            </a:ext>
            <a:ext uri="{FF2B5EF4-FFF2-40B4-BE49-F238E27FC236}">
              <a16:creationId xmlns:a16="http://schemas.microsoft.com/office/drawing/2014/main" id="{0E65DCC7-347E-4E16-861E-6A936540AD20}"/>
            </a:ext>
          </a:extLst>
        </xdr:cNvPr>
        <xdr:cNvSpPr/>
      </xdr:nvSpPr>
      <xdr:spPr bwMode="auto">
        <a:xfrm>
          <a:off x="9448800" y="597242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3140</xdr:row>
      <xdr:rowOff>0</xdr:rowOff>
    </xdr:from>
    <xdr:ext cx="295275" cy="230910"/>
    <xdr:sp macro="" textlink="">
      <xdr:nvSpPr>
        <xdr:cNvPr id="202" name="Check Box 5" hidden="1">
          <a:extLst>
            <a:ext uri="{63B3BB69-23CF-44E3-9099-C40C66FF867C}">
              <a14:compatExt xmlns:a14="http://schemas.microsoft.com/office/drawing/2010/main" spid="_x0000_s2051"/>
            </a:ext>
            <a:ext uri="{FF2B5EF4-FFF2-40B4-BE49-F238E27FC236}">
              <a16:creationId xmlns:a16="http://schemas.microsoft.com/office/drawing/2014/main" id="{AEABF50F-84AF-4856-8AF2-519419B4EC43}"/>
            </a:ext>
          </a:extLst>
        </xdr:cNvPr>
        <xdr:cNvSpPr/>
      </xdr:nvSpPr>
      <xdr:spPr bwMode="auto">
        <a:xfrm>
          <a:off x="5956300" y="597242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3140</xdr:row>
      <xdr:rowOff>0</xdr:rowOff>
    </xdr:from>
    <xdr:ext cx="295275" cy="230910"/>
    <xdr:sp macro="" textlink="">
      <xdr:nvSpPr>
        <xdr:cNvPr id="203" name="Check Box 6" hidden="1">
          <a:extLst>
            <a:ext uri="{63B3BB69-23CF-44E3-9099-C40C66FF867C}">
              <a14:compatExt xmlns:a14="http://schemas.microsoft.com/office/drawing/2010/main" spid="_x0000_s2052"/>
            </a:ext>
            <a:ext uri="{FF2B5EF4-FFF2-40B4-BE49-F238E27FC236}">
              <a16:creationId xmlns:a16="http://schemas.microsoft.com/office/drawing/2014/main" id="{B740FDB9-C652-4BF1-9B9A-83A9B7AFBB96}"/>
            </a:ext>
          </a:extLst>
        </xdr:cNvPr>
        <xdr:cNvSpPr/>
      </xdr:nvSpPr>
      <xdr:spPr bwMode="auto">
        <a:xfrm>
          <a:off x="9448800" y="597242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3204</xdr:row>
      <xdr:rowOff>0</xdr:rowOff>
    </xdr:from>
    <xdr:ext cx="295275" cy="230910"/>
    <xdr:sp macro="" textlink="">
      <xdr:nvSpPr>
        <xdr:cNvPr id="204" name="Check Box 5" hidden="1">
          <a:extLst>
            <a:ext uri="{63B3BB69-23CF-44E3-9099-C40C66FF867C}">
              <a14:compatExt xmlns:a14="http://schemas.microsoft.com/office/drawing/2010/main" spid="_x0000_s2051"/>
            </a:ext>
            <a:ext uri="{FF2B5EF4-FFF2-40B4-BE49-F238E27FC236}">
              <a16:creationId xmlns:a16="http://schemas.microsoft.com/office/drawing/2014/main" id="{9648C1CE-48B7-4521-8B30-A54C02CC4E64}"/>
            </a:ext>
          </a:extLst>
        </xdr:cNvPr>
        <xdr:cNvSpPr/>
      </xdr:nvSpPr>
      <xdr:spPr bwMode="auto">
        <a:xfrm>
          <a:off x="5956300" y="609384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3204</xdr:row>
      <xdr:rowOff>0</xdr:rowOff>
    </xdr:from>
    <xdr:ext cx="295275" cy="230910"/>
    <xdr:sp macro="" textlink="">
      <xdr:nvSpPr>
        <xdr:cNvPr id="205" name="Check Box 6" hidden="1">
          <a:extLst>
            <a:ext uri="{63B3BB69-23CF-44E3-9099-C40C66FF867C}">
              <a14:compatExt xmlns:a14="http://schemas.microsoft.com/office/drawing/2010/main" spid="_x0000_s2052"/>
            </a:ext>
            <a:ext uri="{FF2B5EF4-FFF2-40B4-BE49-F238E27FC236}">
              <a16:creationId xmlns:a16="http://schemas.microsoft.com/office/drawing/2014/main" id="{0CF4BEC8-C919-4AD8-8009-C11AB6994F58}"/>
            </a:ext>
          </a:extLst>
        </xdr:cNvPr>
        <xdr:cNvSpPr/>
      </xdr:nvSpPr>
      <xdr:spPr bwMode="auto">
        <a:xfrm>
          <a:off x="9448800" y="609384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3204</xdr:row>
      <xdr:rowOff>0</xdr:rowOff>
    </xdr:from>
    <xdr:ext cx="295275" cy="230910"/>
    <xdr:sp macro="" textlink="">
      <xdr:nvSpPr>
        <xdr:cNvPr id="206" name="Check Box 5" hidden="1">
          <a:extLst>
            <a:ext uri="{63B3BB69-23CF-44E3-9099-C40C66FF867C}">
              <a14:compatExt xmlns:a14="http://schemas.microsoft.com/office/drawing/2010/main" spid="_x0000_s2051"/>
            </a:ext>
            <a:ext uri="{FF2B5EF4-FFF2-40B4-BE49-F238E27FC236}">
              <a16:creationId xmlns:a16="http://schemas.microsoft.com/office/drawing/2014/main" id="{3726A7F0-4485-4204-870B-B4DF798F6798}"/>
            </a:ext>
          </a:extLst>
        </xdr:cNvPr>
        <xdr:cNvSpPr/>
      </xdr:nvSpPr>
      <xdr:spPr bwMode="auto">
        <a:xfrm>
          <a:off x="5956300" y="609384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3204</xdr:row>
      <xdr:rowOff>0</xdr:rowOff>
    </xdr:from>
    <xdr:ext cx="295275" cy="230910"/>
    <xdr:sp macro="" textlink="">
      <xdr:nvSpPr>
        <xdr:cNvPr id="207" name="Check Box 6" hidden="1">
          <a:extLst>
            <a:ext uri="{63B3BB69-23CF-44E3-9099-C40C66FF867C}">
              <a14:compatExt xmlns:a14="http://schemas.microsoft.com/office/drawing/2010/main" spid="_x0000_s2052"/>
            </a:ext>
            <a:ext uri="{FF2B5EF4-FFF2-40B4-BE49-F238E27FC236}">
              <a16:creationId xmlns:a16="http://schemas.microsoft.com/office/drawing/2014/main" id="{310B802F-8E49-40E0-B4CB-471E525D223D}"/>
            </a:ext>
          </a:extLst>
        </xdr:cNvPr>
        <xdr:cNvSpPr/>
      </xdr:nvSpPr>
      <xdr:spPr bwMode="auto">
        <a:xfrm>
          <a:off x="9448800" y="609384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3268</xdr:row>
      <xdr:rowOff>0</xdr:rowOff>
    </xdr:from>
    <xdr:ext cx="295275" cy="230910"/>
    <xdr:sp macro="" textlink="">
      <xdr:nvSpPr>
        <xdr:cNvPr id="208" name="Check Box 5" hidden="1">
          <a:extLst>
            <a:ext uri="{63B3BB69-23CF-44E3-9099-C40C66FF867C}">
              <a14:compatExt xmlns:a14="http://schemas.microsoft.com/office/drawing/2010/main" spid="_x0000_s2051"/>
            </a:ext>
            <a:ext uri="{FF2B5EF4-FFF2-40B4-BE49-F238E27FC236}">
              <a16:creationId xmlns:a16="http://schemas.microsoft.com/office/drawing/2014/main" id="{C2753D70-964A-4874-AAB0-C28632F15418}"/>
            </a:ext>
          </a:extLst>
        </xdr:cNvPr>
        <xdr:cNvSpPr/>
      </xdr:nvSpPr>
      <xdr:spPr bwMode="auto">
        <a:xfrm>
          <a:off x="5956300" y="621525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3268</xdr:row>
      <xdr:rowOff>0</xdr:rowOff>
    </xdr:from>
    <xdr:ext cx="295275" cy="230910"/>
    <xdr:sp macro="" textlink="">
      <xdr:nvSpPr>
        <xdr:cNvPr id="209" name="Check Box 6" hidden="1">
          <a:extLst>
            <a:ext uri="{63B3BB69-23CF-44E3-9099-C40C66FF867C}">
              <a14:compatExt xmlns:a14="http://schemas.microsoft.com/office/drawing/2010/main" spid="_x0000_s2052"/>
            </a:ext>
            <a:ext uri="{FF2B5EF4-FFF2-40B4-BE49-F238E27FC236}">
              <a16:creationId xmlns:a16="http://schemas.microsoft.com/office/drawing/2014/main" id="{78A1A290-3112-47A4-9DA9-E1AF70EAA197}"/>
            </a:ext>
          </a:extLst>
        </xdr:cNvPr>
        <xdr:cNvSpPr/>
      </xdr:nvSpPr>
      <xdr:spPr bwMode="auto">
        <a:xfrm>
          <a:off x="9448800" y="621525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3268</xdr:row>
      <xdr:rowOff>0</xdr:rowOff>
    </xdr:from>
    <xdr:ext cx="295275" cy="230910"/>
    <xdr:sp macro="" textlink="">
      <xdr:nvSpPr>
        <xdr:cNvPr id="210" name="Check Box 5" hidden="1">
          <a:extLst>
            <a:ext uri="{63B3BB69-23CF-44E3-9099-C40C66FF867C}">
              <a14:compatExt xmlns:a14="http://schemas.microsoft.com/office/drawing/2010/main" spid="_x0000_s2051"/>
            </a:ext>
            <a:ext uri="{FF2B5EF4-FFF2-40B4-BE49-F238E27FC236}">
              <a16:creationId xmlns:a16="http://schemas.microsoft.com/office/drawing/2014/main" id="{21658E36-40EC-4039-B168-D1B751149950}"/>
            </a:ext>
          </a:extLst>
        </xdr:cNvPr>
        <xdr:cNvSpPr/>
      </xdr:nvSpPr>
      <xdr:spPr bwMode="auto">
        <a:xfrm>
          <a:off x="5956300" y="621525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3268</xdr:row>
      <xdr:rowOff>0</xdr:rowOff>
    </xdr:from>
    <xdr:ext cx="295275" cy="230910"/>
    <xdr:sp macro="" textlink="">
      <xdr:nvSpPr>
        <xdr:cNvPr id="211" name="Check Box 6" hidden="1">
          <a:extLst>
            <a:ext uri="{63B3BB69-23CF-44E3-9099-C40C66FF867C}">
              <a14:compatExt xmlns:a14="http://schemas.microsoft.com/office/drawing/2010/main" spid="_x0000_s2052"/>
            </a:ext>
            <a:ext uri="{FF2B5EF4-FFF2-40B4-BE49-F238E27FC236}">
              <a16:creationId xmlns:a16="http://schemas.microsoft.com/office/drawing/2014/main" id="{790B1BA4-72B6-47FC-B0D3-DE1130BFE7C8}"/>
            </a:ext>
          </a:extLst>
        </xdr:cNvPr>
        <xdr:cNvSpPr/>
      </xdr:nvSpPr>
      <xdr:spPr bwMode="auto">
        <a:xfrm>
          <a:off x="9448800" y="621525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3332</xdr:row>
      <xdr:rowOff>0</xdr:rowOff>
    </xdr:from>
    <xdr:ext cx="295275" cy="230910"/>
    <xdr:sp macro="" textlink="">
      <xdr:nvSpPr>
        <xdr:cNvPr id="212" name="Check Box 5" hidden="1">
          <a:extLst>
            <a:ext uri="{63B3BB69-23CF-44E3-9099-C40C66FF867C}">
              <a14:compatExt xmlns:a14="http://schemas.microsoft.com/office/drawing/2010/main" spid="_x0000_s2051"/>
            </a:ext>
            <a:ext uri="{FF2B5EF4-FFF2-40B4-BE49-F238E27FC236}">
              <a16:creationId xmlns:a16="http://schemas.microsoft.com/office/drawing/2014/main" id="{B8B4EC24-8192-44B2-8678-13372C1DE34C}"/>
            </a:ext>
          </a:extLst>
        </xdr:cNvPr>
        <xdr:cNvSpPr/>
      </xdr:nvSpPr>
      <xdr:spPr bwMode="auto">
        <a:xfrm>
          <a:off x="5956300" y="633666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3332</xdr:row>
      <xdr:rowOff>0</xdr:rowOff>
    </xdr:from>
    <xdr:ext cx="295275" cy="230910"/>
    <xdr:sp macro="" textlink="">
      <xdr:nvSpPr>
        <xdr:cNvPr id="213" name="Check Box 6" hidden="1">
          <a:extLst>
            <a:ext uri="{63B3BB69-23CF-44E3-9099-C40C66FF867C}">
              <a14:compatExt xmlns:a14="http://schemas.microsoft.com/office/drawing/2010/main" spid="_x0000_s2052"/>
            </a:ext>
            <a:ext uri="{FF2B5EF4-FFF2-40B4-BE49-F238E27FC236}">
              <a16:creationId xmlns:a16="http://schemas.microsoft.com/office/drawing/2014/main" id="{5F1A7AC9-FA87-40F5-9EAC-9F84B847D88A}"/>
            </a:ext>
          </a:extLst>
        </xdr:cNvPr>
        <xdr:cNvSpPr/>
      </xdr:nvSpPr>
      <xdr:spPr bwMode="auto">
        <a:xfrm>
          <a:off x="9448800" y="633666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3332</xdr:row>
      <xdr:rowOff>0</xdr:rowOff>
    </xdr:from>
    <xdr:ext cx="295275" cy="230910"/>
    <xdr:sp macro="" textlink="">
      <xdr:nvSpPr>
        <xdr:cNvPr id="214" name="Check Box 5" hidden="1">
          <a:extLst>
            <a:ext uri="{63B3BB69-23CF-44E3-9099-C40C66FF867C}">
              <a14:compatExt xmlns:a14="http://schemas.microsoft.com/office/drawing/2010/main" spid="_x0000_s2051"/>
            </a:ext>
            <a:ext uri="{FF2B5EF4-FFF2-40B4-BE49-F238E27FC236}">
              <a16:creationId xmlns:a16="http://schemas.microsoft.com/office/drawing/2014/main" id="{8821258F-6C53-4127-A13B-76B94126DB69}"/>
            </a:ext>
          </a:extLst>
        </xdr:cNvPr>
        <xdr:cNvSpPr/>
      </xdr:nvSpPr>
      <xdr:spPr bwMode="auto">
        <a:xfrm>
          <a:off x="5956300" y="633666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3332</xdr:row>
      <xdr:rowOff>0</xdr:rowOff>
    </xdr:from>
    <xdr:ext cx="295275" cy="230910"/>
    <xdr:sp macro="" textlink="">
      <xdr:nvSpPr>
        <xdr:cNvPr id="215" name="Check Box 6" hidden="1">
          <a:extLst>
            <a:ext uri="{63B3BB69-23CF-44E3-9099-C40C66FF867C}">
              <a14:compatExt xmlns:a14="http://schemas.microsoft.com/office/drawing/2010/main" spid="_x0000_s2052"/>
            </a:ext>
            <a:ext uri="{FF2B5EF4-FFF2-40B4-BE49-F238E27FC236}">
              <a16:creationId xmlns:a16="http://schemas.microsoft.com/office/drawing/2014/main" id="{F23AD2FB-14DB-499C-BD69-837D6127F001}"/>
            </a:ext>
          </a:extLst>
        </xdr:cNvPr>
        <xdr:cNvSpPr/>
      </xdr:nvSpPr>
      <xdr:spPr bwMode="auto">
        <a:xfrm>
          <a:off x="9448800" y="633666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3396</xdr:row>
      <xdr:rowOff>0</xdr:rowOff>
    </xdr:from>
    <xdr:ext cx="295275" cy="230910"/>
    <xdr:sp macro="" textlink="">
      <xdr:nvSpPr>
        <xdr:cNvPr id="216" name="Check Box 5" hidden="1">
          <a:extLst>
            <a:ext uri="{63B3BB69-23CF-44E3-9099-C40C66FF867C}">
              <a14:compatExt xmlns:a14="http://schemas.microsoft.com/office/drawing/2010/main" spid="_x0000_s2051"/>
            </a:ext>
            <a:ext uri="{FF2B5EF4-FFF2-40B4-BE49-F238E27FC236}">
              <a16:creationId xmlns:a16="http://schemas.microsoft.com/office/drawing/2014/main" id="{ABC6D99D-6E92-419C-9221-DB6827B85CF6}"/>
            </a:ext>
          </a:extLst>
        </xdr:cNvPr>
        <xdr:cNvSpPr/>
      </xdr:nvSpPr>
      <xdr:spPr bwMode="auto">
        <a:xfrm>
          <a:off x="5956300" y="6458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3396</xdr:row>
      <xdr:rowOff>0</xdr:rowOff>
    </xdr:from>
    <xdr:ext cx="295275" cy="230910"/>
    <xdr:sp macro="" textlink="">
      <xdr:nvSpPr>
        <xdr:cNvPr id="217" name="Check Box 6" hidden="1">
          <a:extLst>
            <a:ext uri="{63B3BB69-23CF-44E3-9099-C40C66FF867C}">
              <a14:compatExt xmlns:a14="http://schemas.microsoft.com/office/drawing/2010/main" spid="_x0000_s2052"/>
            </a:ext>
            <a:ext uri="{FF2B5EF4-FFF2-40B4-BE49-F238E27FC236}">
              <a16:creationId xmlns:a16="http://schemas.microsoft.com/office/drawing/2014/main" id="{5DE4E245-64D8-41C9-A098-3E44DC454997}"/>
            </a:ext>
          </a:extLst>
        </xdr:cNvPr>
        <xdr:cNvSpPr/>
      </xdr:nvSpPr>
      <xdr:spPr bwMode="auto">
        <a:xfrm>
          <a:off x="9448800" y="6458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3396</xdr:row>
      <xdr:rowOff>0</xdr:rowOff>
    </xdr:from>
    <xdr:ext cx="295275" cy="230910"/>
    <xdr:sp macro="" textlink="">
      <xdr:nvSpPr>
        <xdr:cNvPr id="218" name="Check Box 5" hidden="1">
          <a:extLst>
            <a:ext uri="{63B3BB69-23CF-44E3-9099-C40C66FF867C}">
              <a14:compatExt xmlns:a14="http://schemas.microsoft.com/office/drawing/2010/main" spid="_x0000_s2051"/>
            </a:ext>
            <a:ext uri="{FF2B5EF4-FFF2-40B4-BE49-F238E27FC236}">
              <a16:creationId xmlns:a16="http://schemas.microsoft.com/office/drawing/2014/main" id="{B613A119-BC9F-4EC1-B30A-1E8BC3810739}"/>
            </a:ext>
          </a:extLst>
        </xdr:cNvPr>
        <xdr:cNvSpPr/>
      </xdr:nvSpPr>
      <xdr:spPr bwMode="auto">
        <a:xfrm>
          <a:off x="5956300" y="6458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3396</xdr:row>
      <xdr:rowOff>0</xdr:rowOff>
    </xdr:from>
    <xdr:ext cx="295275" cy="230910"/>
    <xdr:sp macro="" textlink="">
      <xdr:nvSpPr>
        <xdr:cNvPr id="219" name="Check Box 6" hidden="1">
          <a:extLst>
            <a:ext uri="{63B3BB69-23CF-44E3-9099-C40C66FF867C}">
              <a14:compatExt xmlns:a14="http://schemas.microsoft.com/office/drawing/2010/main" spid="_x0000_s2052"/>
            </a:ext>
            <a:ext uri="{FF2B5EF4-FFF2-40B4-BE49-F238E27FC236}">
              <a16:creationId xmlns:a16="http://schemas.microsoft.com/office/drawing/2014/main" id="{48812225-0FB9-4C31-BF14-536F120CC2AA}"/>
            </a:ext>
          </a:extLst>
        </xdr:cNvPr>
        <xdr:cNvSpPr/>
      </xdr:nvSpPr>
      <xdr:spPr bwMode="auto">
        <a:xfrm>
          <a:off x="9448800" y="6458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3460</xdr:row>
      <xdr:rowOff>0</xdr:rowOff>
    </xdr:from>
    <xdr:ext cx="295275" cy="230910"/>
    <xdr:sp macro="" textlink="">
      <xdr:nvSpPr>
        <xdr:cNvPr id="220" name="Check Box 5" hidden="1">
          <a:extLst>
            <a:ext uri="{63B3BB69-23CF-44E3-9099-C40C66FF867C}">
              <a14:compatExt xmlns:a14="http://schemas.microsoft.com/office/drawing/2010/main" spid="_x0000_s2051"/>
            </a:ext>
            <a:ext uri="{FF2B5EF4-FFF2-40B4-BE49-F238E27FC236}">
              <a16:creationId xmlns:a16="http://schemas.microsoft.com/office/drawing/2014/main" id="{EF60BB2B-90B1-481F-9E02-5A1F1DCC21C9}"/>
            </a:ext>
          </a:extLst>
        </xdr:cNvPr>
        <xdr:cNvSpPr/>
      </xdr:nvSpPr>
      <xdr:spPr bwMode="auto">
        <a:xfrm>
          <a:off x="5956300" y="65794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3460</xdr:row>
      <xdr:rowOff>0</xdr:rowOff>
    </xdr:from>
    <xdr:ext cx="295275" cy="230910"/>
    <xdr:sp macro="" textlink="">
      <xdr:nvSpPr>
        <xdr:cNvPr id="221" name="Check Box 6" hidden="1">
          <a:extLst>
            <a:ext uri="{63B3BB69-23CF-44E3-9099-C40C66FF867C}">
              <a14:compatExt xmlns:a14="http://schemas.microsoft.com/office/drawing/2010/main" spid="_x0000_s2052"/>
            </a:ext>
            <a:ext uri="{FF2B5EF4-FFF2-40B4-BE49-F238E27FC236}">
              <a16:creationId xmlns:a16="http://schemas.microsoft.com/office/drawing/2014/main" id="{8F2721B0-CA4B-44C8-9681-BB878AE80E16}"/>
            </a:ext>
          </a:extLst>
        </xdr:cNvPr>
        <xdr:cNvSpPr/>
      </xdr:nvSpPr>
      <xdr:spPr bwMode="auto">
        <a:xfrm>
          <a:off x="9448800" y="65794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3460</xdr:row>
      <xdr:rowOff>0</xdr:rowOff>
    </xdr:from>
    <xdr:ext cx="295275" cy="230910"/>
    <xdr:sp macro="" textlink="">
      <xdr:nvSpPr>
        <xdr:cNvPr id="222" name="Check Box 5" hidden="1">
          <a:extLst>
            <a:ext uri="{63B3BB69-23CF-44E3-9099-C40C66FF867C}">
              <a14:compatExt xmlns:a14="http://schemas.microsoft.com/office/drawing/2010/main" spid="_x0000_s2051"/>
            </a:ext>
            <a:ext uri="{FF2B5EF4-FFF2-40B4-BE49-F238E27FC236}">
              <a16:creationId xmlns:a16="http://schemas.microsoft.com/office/drawing/2014/main" id="{B6D7C2D7-C5A3-486B-B5F1-2606333FEC9E}"/>
            </a:ext>
          </a:extLst>
        </xdr:cNvPr>
        <xdr:cNvSpPr/>
      </xdr:nvSpPr>
      <xdr:spPr bwMode="auto">
        <a:xfrm>
          <a:off x="5956300" y="65794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3460</xdr:row>
      <xdr:rowOff>0</xdr:rowOff>
    </xdr:from>
    <xdr:ext cx="295275" cy="230910"/>
    <xdr:sp macro="" textlink="">
      <xdr:nvSpPr>
        <xdr:cNvPr id="223" name="Check Box 6" hidden="1">
          <a:extLst>
            <a:ext uri="{63B3BB69-23CF-44E3-9099-C40C66FF867C}">
              <a14:compatExt xmlns:a14="http://schemas.microsoft.com/office/drawing/2010/main" spid="_x0000_s2052"/>
            </a:ext>
            <a:ext uri="{FF2B5EF4-FFF2-40B4-BE49-F238E27FC236}">
              <a16:creationId xmlns:a16="http://schemas.microsoft.com/office/drawing/2014/main" id="{AC8C473B-A2EF-4C44-A357-491F34DAD3A3}"/>
            </a:ext>
          </a:extLst>
        </xdr:cNvPr>
        <xdr:cNvSpPr/>
      </xdr:nvSpPr>
      <xdr:spPr bwMode="auto">
        <a:xfrm>
          <a:off x="9448800" y="657948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3524</xdr:row>
      <xdr:rowOff>0</xdr:rowOff>
    </xdr:from>
    <xdr:ext cx="295275" cy="230910"/>
    <xdr:sp macro="" textlink="">
      <xdr:nvSpPr>
        <xdr:cNvPr id="224" name="Check Box 5" hidden="1">
          <a:extLst>
            <a:ext uri="{63B3BB69-23CF-44E3-9099-C40C66FF867C}">
              <a14:compatExt xmlns:a14="http://schemas.microsoft.com/office/drawing/2010/main" spid="_x0000_s2051"/>
            </a:ext>
            <a:ext uri="{FF2B5EF4-FFF2-40B4-BE49-F238E27FC236}">
              <a16:creationId xmlns:a16="http://schemas.microsoft.com/office/drawing/2014/main" id="{A7EB471B-FF7F-4346-BF27-30454D602D6D}"/>
            </a:ext>
          </a:extLst>
        </xdr:cNvPr>
        <xdr:cNvSpPr/>
      </xdr:nvSpPr>
      <xdr:spPr bwMode="auto">
        <a:xfrm>
          <a:off x="5956300" y="67009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3524</xdr:row>
      <xdr:rowOff>0</xdr:rowOff>
    </xdr:from>
    <xdr:ext cx="295275" cy="230910"/>
    <xdr:sp macro="" textlink="">
      <xdr:nvSpPr>
        <xdr:cNvPr id="225" name="Check Box 6" hidden="1">
          <a:extLst>
            <a:ext uri="{63B3BB69-23CF-44E3-9099-C40C66FF867C}">
              <a14:compatExt xmlns:a14="http://schemas.microsoft.com/office/drawing/2010/main" spid="_x0000_s2052"/>
            </a:ext>
            <a:ext uri="{FF2B5EF4-FFF2-40B4-BE49-F238E27FC236}">
              <a16:creationId xmlns:a16="http://schemas.microsoft.com/office/drawing/2014/main" id="{F92FA6C5-2D15-4BAB-A0B4-968E6F2E047F}"/>
            </a:ext>
          </a:extLst>
        </xdr:cNvPr>
        <xdr:cNvSpPr/>
      </xdr:nvSpPr>
      <xdr:spPr bwMode="auto">
        <a:xfrm>
          <a:off x="9448800" y="67009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3524</xdr:row>
      <xdr:rowOff>0</xdr:rowOff>
    </xdr:from>
    <xdr:ext cx="295275" cy="230910"/>
    <xdr:sp macro="" textlink="">
      <xdr:nvSpPr>
        <xdr:cNvPr id="226" name="Check Box 5" hidden="1">
          <a:extLst>
            <a:ext uri="{63B3BB69-23CF-44E3-9099-C40C66FF867C}">
              <a14:compatExt xmlns:a14="http://schemas.microsoft.com/office/drawing/2010/main" spid="_x0000_s2051"/>
            </a:ext>
            <a:ext uri="{FF2B5EF4-FFF2-40B4-BE49-F238E27FC236}">
              <a16:creationId xmlns:a16="http://schemas.microsoft.com/office/drawing/2014/main" id="{ADEFC165-78A9-40C1-8E2B-9245254AECF0}"/>
            </a:ext>
          </a:extLst>
        </xdr:cNvPr>
        <xdr:cNvSpPr/>
      </xdr:nvSpPr>
      <xdr:spPr bwMode="auto">
        <a:xfrm>
          <a:off x="5956300" y="67009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3524</xdr:row>
      <xdr:rowOff>0</xdr:rowOff>
    </xdr:from>
    <xdr:ext cx="295275" cy="230910"/>
    <xdr:sp macro="" textlink="">
      <xdr:nvSpPr>
        <xdr:cNvPr id="227" name="Check Box 6" hidden="1">
          <a:extLst>
            <a:ext uri="{63B3BB69-23CF-44E3-9099-C40C66FF867C}">
              <a14:compatExt xmlns:a14="http://schemas.microsoft.com/office/drawing/2010/main" spid="_x0000_s2052"/>
            </a:ext>
            <a:ext uri="{FF2B5EF4-FFF2-40B4-BE49-F238E27FC236}">
              <a16:creationId xmlns:a16="http://schemas.microsoft.com/office/drawing/2014/main" id="{597D292F-369E-4E9B-9944-CDB78F11270A}"/>
            </a:ext>
          </a:extLst>
        </xdr:cNvPr>
        <xdr:cNvSpPr/>
      </xdr:nvSpPr>
      <xdr:spPr bwMode="auto">
        <a:xfrm>
          <a:off x="9448800" y="670090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5BB5C1-904C-417C-9252-0F2EDD5C0902}"/>
            </a:ext>
          </a:extLst>
        </xdr:cNvPr>
        <xdr:cNvSpPr/>
      </xdr:nvSpPr>
      <xdr:spPr bwMode="auto">
        <a:xfrm>
          <a:off x="59626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5CEDA5A-A680-431C-96B6-56A23BBADC21}"/>
            </a:ext>
          </a:extLst>
        </xdr:cNvPr>
        <xdr:cNvSpPr/>
      </xdr:nvSpPr>
      <xdr:spPr bwMode="auto">
        <a:xfrm>
          <a:off x="94297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D8C0BA9-CFDC-47B1-8100-62104F30318C}"/>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2F101A1-3179-4939-9589-925B82FB0B33}"/>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F731DC0-A503-4468-8E7F-1270E12D3198}"/>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5B3E343-1D1A-4913-B8B2-B42195879222}"/>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BE3A70F-99C2-4380-A5AF-8F29AB7E2FB9}"/>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45DACD96-9B3C-4E26-B1F0-66F257D53C11}"/>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304F6A58-639A-4FAF-AB9C-3352041FA75B}"/>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EA4FE23A-8A9E-4DAD-8AC2-B3629F32D628}"/>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84FB549B-7370-4FBA-812D-96363BCACB9A}"/>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89B089E5-CFFF-4544-85DF-515E1A1B4BC2}"/>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5891E92-E0E4-469E-8E7C-34A9A118CF98}"/>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E6214523-47D5-44F8-929E-06E71F443C9F}"/>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2BE93B47-88BD-4BD0-BC01-E43F82A8D7E6}"/>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83553911-376B-4B9B-BE13-AD768C10E0AE}"/>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126F00CE-8DAB-4365-B2FF-EE44B757E3BD}"/>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1559ADF5-12D6-4F84-B1B9-4CE165482B9E}"/>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5EA6414F-FD11-45D0-B352-9367C72779C8}"/>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E5A8C6B8-F93F-40BC-A723-B7D7BC564D7C}"/>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BA0F5A94-1D94-4A00-9F3B-2FC07273EAA9}"/>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465DA1A3-3CC3-408A-A3E3-7BC49EAA1714}"/>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391</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9A94ADA9-DCB5-417B-8CC9-041C16C0A092}"/>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391</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AD14152C-A5A4-49BE-898A-4B1EA6F5037D}"/>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391</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9C455CB0-7B62-4B24-B727-8FA9DEDBBDAC}"/>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391</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7E380C3-C159-48B4-AF91-90EBFDB782B5}"/>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453</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833AC369-AD29-49D2-A11B-75E548750D06}"/>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453</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9BFAD8DF-6D27-4321-A2DF-ECBA4E57B1DC}"/>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453</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67A4028A-F9F6-4D78-9302-4F14F0737F89}"/>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453</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49DDEFA0-B08C-4704-AB7A-0C3A996315AD}"/>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515</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337B4745-4B35-402B-AECF-5B6541D8CDBD}"/>
            </a:ext>
          </a:extLst>
        </xdr:cNvPr>
        <xdr:cNvSpPr/>
      </xdr:nvSpPr>
      <xdr:spPr bwMode="auto">
        <a:xfrm>
          <a:off x="5956300" y="8624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515</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9077BB70-D312-4D19-B8EE-CA6DBC161037}"/>
            </a:ext>
          </a:extLst>
        </xdr:cNvPr>
        <xdr:cNvSpPr/>
      </xdr:nvSpPr>
      <xdr:spPr bwMode="auto">
        <a:xfrm>
          <a:off x="9448800" y="8624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515</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628409EC-8982-4D22-99C8-742E31C58D05}"/>
            </a:ext>
          </a:extLst>
        </xdr:cNvPr>
        <xdr:cNvSpPr/>
      </xdr:nvSpPr>
      <xdr:spPr bwMode="auto">
        <a:xfrm>
          <a:off x="5956300" y="8624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515</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44B12072-E852-435C-AA7E-79392EA09ECB}"/>
            </a:ext>
          </a:extLst>
        </xdr:cNvPr>
        <xdr:cNvSpPr/>
      </xdr:nvSpPr>
      <xdr:spPr bwMode="auto">
        <a:xfrm>
          <a:off x="9448800" y="86245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577</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28D4BEB3-9ADB-4F75-B8A3-890B72CEF42B}"/>
            </a:ext>
          </a:extLst>
        </xdr:cNvPr>
        <xdr:cNvSpPr/>
      </xdr:nvSpPr>
      <xdr:spPr bwMode="auto">
        <a:xfrm>
          <a:off x="5956300" y="9803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577</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711455F8-37B8-4BF1-9437-3B18480B4D35}"/>
            </a:ext>
          </a:extLst>
        </xdr:cNvPr>
        <xdr:cNvSpPr/>
      </xdr:nvSpPr>
      <xdr:spPr bwMode="auto">
        <a:xfrm>
          <a:off x="9448800" y="9803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577</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38289A2C-2682-4AE5-9C2E-CEB70C8F267B}"/>
            </a:ext>
          </a:extLst>
        </xdr:cNvPr>
        <xdr:cNvSpPr/>
      </xdr:nvSpPr>
      <xdr:spPr bwMode="auto">
        <a:xfrm>
          <a:off x="5956300" y="9803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577</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4C97454A-082A-4D9D-A3DA-2A341E8C9C2A}"/>
            </a:ext>
          </a:extLst>
        </xdr:cNvPr>
        <xdr:cNvSpPr/>
      </xdr:nvSpPr>
      <xdr:spPr bwMode="auto">
        <a:xfrm>
          <a:off x="9448800" y="98031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39477246-6F49-47E1-A839-0A98631ECCE0}"/>
            </a:ext>
          </a:extLst>
        </xdr:cNvPr>
        <xdr:cNvSpPr/>
      </xdr:nvSpPr>
      <xdr:spPr bwMode="auto">
        <a:xfrm>
          <a:off x="5956300" y="10981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6B24D2B3-CD34-4789-8D66-1C56BC248824}"/>
            </a:ext>
          </a:extLst>
        </xdr:cNvPr>
        <xdr:cNvSpPr/>
      </xdr:nvSpPr>
      <xdr:spPr bwMode="auto">
        <a:xfrm>
          <a:off x="9448800" y="10981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AC21158A-039E-4CA0-9925-56AC007FC9F4}"/>
            </a:ext>
          </a:extLst>
        </xdr:cNvPr>
        <xdr:cNvSpPr/>
      </xdr:nvSpPr>
      <xdr:spPr bwMode="auto">
        <a:xfrm>
          <a:off x="5956300" y="10981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5F7704EC-451C-4322-BE42-2DC6DFA32386}"/>
            </a:ext>
          </a:extLst>
        </xdr:cNvPr>
        <xdr:cNvSpPr/>
      </xdr:nvSpPr>
      <xdr:spPr bwMode="auto">
        <a:xfrm>
          <a:off x="9448800" y="109816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4DE89BC3-5BAD-4E3C-9577-8BCE6A192F95}"/>
            </a:ext>
          </a:extLst>
        </xdr:cNvPr>
        <xdr:cNvSpPr/>
      </xdr:nvSpPr>
      <xdr:spPr bwMode="auto">
        <a:xfrm>
          <a:off x="5956300" y="12160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CDD179FF-B818-4A2A-9850-E144148B8762}"/>
            </a:ext>
          </a:extLst>
        </xdr:cNvPr>
        <xdr:cNvSpPr/>
      </xdr:nvSpPr>
      <xdr:spPr bwMode="auto">
        <a:xfrm>
          <a:off x="9448800" y="12160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52E2410B-4C6B-4730-841E-92AA123FBB81}"/>
            </a:ext>
          </a:extLst>
        </xdr:cNvPr>
        <xdr:cNvSpPr/>
      </xdr:nvSpPr>
      <xdr:spPr bwMode="auto">
        <a:xfrm>
          <a:off x="5956300" y="12160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A5EFB156-AF89-41A6-9EFD-9F260151CE0D}"/>
            </a:ext>
          </a:extLst>
        </xdr:cNvPr>
        <xdr:cNvSpPr/>
      </xdr:nvSpPr>
      <xdr:spPr bwMode="auto">
        <a:xfrm>
          <a:off x="9448800" y="12160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C184D960-424F-4886-AE63-E5DA6F496314}"/>
            </a:ext>
          </a:extLst>
        </xdr:cNvPr>
        <xdr:cNvSpPr/>
      </xdr:nvSpPr>
      <xdr:spPr bwMode="auto">
        <a:xfrm>
          <a:off x="5956300" y="13338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99EB867B-3DC1-481B-8780-6E8B611D08DC}"/>
            </a:ext>
          </a:extLst>
        </xdr:cNvPr>
        <xdr:cNvSpPr/>
      </xdr:nvSpPr>
      <xdr:spPr bwMode="auto">
        <a:xfrm>
          <a:off x="9448800" y="13338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AA8CF8EC-EA52-4906-870B-0CC76378711E}"/>
            </a:ext>
          </a:extLst>
        </xdr:cNvPr>
        <xdr:cNvSpPr/>
      </xdr:nvSpPr>
      <xdr:spPr bwMode="auto">
        <a:xfrm>
          <a:off x="5956300" y="13338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BEAFA7C3-39B4-40EB-B8F2-2A5E1187A5EC}"/>
            </a:ext>
          </a:extLst>
        </xdr:cNvPr>
        <xdr:cNvSpPr/>
      </xdr:nvSpPr>
      <xdr:spPr bwMode="auto">
        <a:xfrm>
          <a:off x="9448800" y="13338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7AD77DD5-48E9-4906-A979-80F40E2F4C35}"/>
            </a:ext>
          </a:extLst>
        </xdr:cNvPr>
        <xdr:cNvSpPr/>
      </xdr:nvSpPr>
      <xdr:spPr bwMode="auto">
        <a:xfrm>
          <a:off x="5956300" y="14517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E3660EAF-BB8A-4A8F-9F3B-57E7C51CB1DA}"/>
            </a:ext>
          </a:extLst>
        </xdr:cNvPr>
        <xdr:cNvSpPr/>
      </xdr:nvSpPr>
      <xdr:spPr bwMode="auto">
        <a:xfrm>
          <a:off x="9448800" y="14517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2DD96664-B421-4B15-B45E-49E5FAF5679C}"/>
            </a:ext>
          </a:extLst>
        </xdr:cNvPr>
        <xdr:cNvSpPr/>
      </xdr:nvSpPr>
      <xdr:spPr bwMode="auto">
        <a:xfrm>
          <a:off x="5956300" y="14517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BDFA5C24-783B-481D-A10B-B0C958B1C262}"/>
            </a:ext>
          </a:extLst>
        </xdr:cNvPr>
        <xdr:cNvSpPr/>
      </xdr:nvSpPr>
      <xdr:spPr bwMode="auto">
        <a:xfrm>
          <a:off x="9448800" y="145173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639</xdr:row>
      <xdr:rowOff>0</xdr:rowOff>
    </xdr:from>
    <xdr:ext cx="295275" cy="230910"/>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E4D78271-971B-4EE8-B590-721CA54673DB}"/>
            </a:ext>
          </a:extLst>
        </xdr:cNvPr>
        <xdr:cNvSpPr/>
      </xdr:nvSpPr>
      <xdr:spPr bwMode="auto">
        <a:xfrm>
          <a:off x="5956300" y="15695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639</xdr:row>
      <xdr:rowOff>0</xdr:rowOff>
    </xdr:from>
    <xdr:ext cx="295275" cy="230910"/>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C76EC110-5D15-441A-BFE2-E529F35AA885}"/>
            </a:ext>
          </a:extLst>
        </xdr:cNvPr>
        <xdr:cNvSpPr/>
      </xdr:nvSpPr>
      <xdr:spPr bwMode="auto">
        <a:xfrm>
          <a:off x="9448800" y="15695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639</xdr:row>
      <xdr:rowOff>0</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1AD47567-6BDE-4994-B6AA-05FCE0D9F8AF}"/>
            </a:ext>
          </a:extLst>
        </xdr:cNvPr>
        <xdr:cNvSpPr/>
      </xdr:nvSpPr>
      <xdr:spPr bwMode="auto">
        <a:xfrm>
          <a:off x="5956300" y="15695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639</xdr:row>
      <xdr:rowOff>0</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BF161619-A7F7-4230-857A-7ECB28922034}"/>
            </a:ext>
          </a:extLst>
        </xdr:cNvPr>
        <xdr:cNvSpPr/>
      </xdr:nvSpPr>
      <xdr:spPr bwMode="auto">
        <a:xfrm>
          <a:off x="9448800" y="1569593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701</xdr:row>
      <xdr:rowOff>0</xdr:rowOff>
    </xdr:from>
    <xdr:ext cx="295275" cy="230910"/>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A4EC2A94-E791-4215-86C8-40F3BE8F789F}"/>
            </a:ext>
          </a:extLst>
        </xdr:cNvPr>
        <xdr:cNvSpPr/>
      </xdr:nvSpPr>
      <xdr:spPr bwMode="auto">
        <a:xfrm>
          <a:off x="5956300" y="16874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701</xdr:row>
      <xdr:rowOff>0</xdr:rowOff>
    </xdr:from>
    <xdr:ext cx="295275" cy="230910"/>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9BA6BF20-23DC-408D-9A69-89823206CC1A}"/>
            </a:ext>
          </a:extLst>
        </xdr:cNvPr>
        <xdr:cNvSpPr/>
      </xdr:nvSpPr>
      <xdr:spPr bwMode="auto">
        <a:xfrm>
          <a:off x="9448800" y="16874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701</xdr:row>
      <xdr:rowOff>0</xdr:rowOff>
    </xdr:from>
    <xdr:ext cx="295275" cy="230910"/>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119D5AF5-5E39-40F5-BCDC-6AC3D035B5E8}"/>
            </a:ext>
          </a:extLst>
        </xdr:cNvPr>
        <xdr:cNvSpPr/>
      </xdr:nvSpPr>
      <xdr:spPr bwMode="auto">
        <a:xfrm>
          <a:off x="5956300" y="16874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701</xdr:row>
      <xdr:rowOff>0</xdr:rowOff>
    </xdr:from>
    <xdr:ext cx="295275" cy="230910"/>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4754894A-BF98-425E-9612-3424EDDFF4A0}"/>
            </a:ext>
          </a:extLst>
        </xdr:cNvPr>
        <xdr:cNvSpPr/>
      </xdr:nvSpPr>
      <xdr:spPr bwMode="auto">
        <a:xfrm>
          <a:off x="9448800" y="1687449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763</xdr:row>
      <xdr:rowOff>0</xdr:rowOff>
    </xdr:from>
    <xdr:ext cx="295275" cy="230910"/>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A0819ECD-2434-4DED-94FA-867E9428F42E}"/>
            </a:ext>
          </a:extLst>
        </xdr:cNvPr>
        <xdr:cNvSpPr/>
      </xdr:nvSpPr>
      <xdr:spPr bwMode="auto">
        <a:xfrm>
          <a:off x="5956300" y="18053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763</xdr:row>
      <xdr:rowOff>0</xdr:rowOff>
    </xdr:from>
    <xdr:ext cx="295275" cy="230910"/>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2CEE1100-53DE-40FA-AC9D-43115760703A}"/>
            </a:ext>
          </a:extLst>
        </xdr:cNvPr>
        <xdr:cNvSpPr/>
      </xdr:nvSpPr>
      <xdr:spPr bwMode="auto">
        <a:xfrm>
          <a:off x="9448800" y="18053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763</xdr:row>
      <xdr:rowOff>0</xdr:rowOff>
    </xdr:from>
    <xdr:ext cx="295275" cy="230910"/>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F533760D-9CE8-4A0D-96B6-C2469C9BFE93}"/>
            </a:ext>
          </a:extLst>
        </xdr:cNvPr>
        <xdr:cNvSpPr/>
      </xdr:nvSpPr>
      <xdr:spPr bwMode="auto">
        <a:xfrm>
          <a:off x="5956300" y="18053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763</xdr:row>
      <xdr:rowOff>0</xdr:rowOff>
    </xdr:from>
    <xdr:ext cx="295275" cy="230910"/>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7F2D576D-29F0-48E3-B2FA-9BF312255920}"/>
            </a:ext>
          </a:extLst>
        </xdr:cNvPr>
        <xdr:cNvSpPr/>
      </xdr:nvSpPr>
      <xdr:spPr bwMode="auto">
        <a:xfrm>
          <a:off x="9448800" y="180530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825</xdr:row>
      <xdr:rowOff>0</xdr:rowOff>
    </xdr:from>
    <xdr:ext cx="295275" cy="230910"/>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053B2EFA-786A-48D3-87F4-805DAAD2CEA9}"/>
            </a:ext>
          </a:extLst>
        </xdr:cNvPr>
        <xdr:cNvSpPr/>
      </xdr:nvSpPr>
      <xdr:spPr bwMode="auto">
        <a:xfrm>
          <a:off x="5970494" y="192669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825</xdr:row>
      <xdr:rowOff>0</xdr:rowOff>
    </xdr:from>
    <xdr:ext cx="295275" cy="230910"/>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4F29DD01-8D31-4579-BD24-A0C30750D0C1}"/>
            </a:ext>
          </a:extLst>
        </xdr:cNvPr>
        <xdr:cNvSpPr/>
      </xdr:nvSpPr>
      <xdr:spPr bwMode="auto">
        <a:xfrm>
          <a:off x="9466729" y="192669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825</xdr:row>
      <xdr:rowOff>0</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31106946-A9BA-414D-8519-E6ACF32FEE5D}"/>
            </a:ext>
          </a:extLst>
        </xdr:cNvPr>
        <xdr:cNvSpPr/>
      </xdr:nvSpPr>
      <xdr:spPr bwMode="auto">
        <a:xfrm>
          <a:off x="5970494" y="192669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825</xdr:row>
      <xdr:rowOff>0</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1E5D607F-84DE-4D11-BE55-190734AF50FA}"/>
            </a:ext>
          </a:extLst>
        </xdr:cNvPr>
        <xdr:cNvSpPr/>
      </xdr:nvSpPr>
      <xdr:spPr bwMode="auto">
        <a:xfrm>
          <a:off x="9466729" y="1926694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887</xdr:row>
      <xdr:rowOff>0</xdr:rowOff>
    </xdr:from>
    <xdr:ext cx="295275" cy="230910"/>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92FB9E12-EAA0-4DB3-9774-AEACF8D62A0B}"/>
            </a:ext>
          </a:extLst>
        </xdr:cNvPr>
        <xdr:cNvSpPr/>
      </xdr:nvSpPr>
      <xdr:spPr bwMode="auto">
        <a:xfrm>
          <a:off x="5970494" y="2044759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887</xdr:row>
      <xdr:rowOff>0</xdr:rowOff>
    </xdr:from>
    <xdr:ext cx="295275" cy="230910"/>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744616C3-2CE8-46E3-9105-3498F0C70A9E}"/>
            </a:ext>
          </a:extLst>
        </xdr:cNvPr>
        <xdr:cNvSpPr/>
      </xdr:nvSpPr>
      <xdr:spPr bwMode="auto">
        <a:xfrm>
          <a:off x="9466729" y="2044759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887</xdr:row>
      <xdr:rowOff>0</xdr:rowOff>
    </xdr:from>
    <xdr:ext cx="295275" cy="230910"/>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3E5136B7-AFAA-4682-940D-ADD4BC8962C3}"/>
            </a:ext>
          </a:extLst>
        </xdr:cNvPr>
        <xdr:cNvSpPr/>
      </xdr:nvSpPr>
      <xdr:spPr bwMode="auto">
        <a:xfrm>
          <a:off x="5970494" y="2044759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887</xdr:row>
      <xdr:rowOff>0</xdr:rowOff>
    </xdr:from>
    <xdr:ext cx="295275" cy="230910"/>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57BF7FF0-9C50-4D7B-BC18-AF7BC700C2E5}"/>
            </a:ext>
          </a:extLst>
        </xdr:cNvPr>
        <xdr:cNvSpPr/>
      </xdr:nvSpPr>
      <xdr:spPr bwMode="auto">
        <a:xfrm>
          <a:off x="9466729" y="2044759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E1710E8-DC63-4F83-8CC2-F12C61FBC923}"/>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349BD24-6D11-475F-9D44-B09492716D87}"/>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BC7CE81-62AA-46FA-BC8B-875DA35426D1}"/>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054BE09-041F-4DA7-B48A-99D0037574CA}"/>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7DA9833-58C5-4CC3-852F-A2854B39D730}"/>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5CCA67D1-ABFD-407B-80AD-D8F9B1833C49}"/>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E677B40C-CA33-4E0F-872A-8E029C00CBA6}"/>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F3A82E3A-7229-4A25-AB3A-4375FD6200B6}"/>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D19386B2-FD11-4DF1-8780-40C993D09A65}"/>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405E9863-3BE1-4C49-9B9F-47E98060FE00}"/>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7919D1D9-E468-4F59-BA04-AFDA49433B9D}"/>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BBA8A51-08ED-4800-82F2-A102835C37CA}"/>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AD1ED796-5D7A-44FB-975F-9FC70B462D0B}"/>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9CAC2651-7282-4F8F-A654-AFEECA29EC65}"/>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94669E6A-9F78-4A41-9325-A602AA87EDF2}"/>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336D437A-6B31-4EF9-B2E4-50BBA37C2BCC}"/>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240B4F99-50D4-436F-AF05-5651AB4C71A0}"/>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1352C5B2-0339-4368-A51A-7BC99146256F}"/>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9BD75D93-B357-48AF-892C-B27B33DCAC5B}"/>
            </a:ext>
          </a:extLst>
        </xdr:cNvPr>
        <xdr:cNvSpPr/>
      </xdr:nvSpPr>
      <xdr:spPr bwMode="auto">
        <a:xfrm>
          <a:off x="5949043" y="504008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EEAC65A9-C1FE-4AD4-AA57-A588A389C5AF}"/>
            </a:ext>
          </a:extLst>
        </xdr:cNvPr>
        <xdr:cNvSpPr/>
      </xdr:nvSpPr>
      <xdr:spPr bwMode="auto">
        <a:xfrm>
          <a:off x="9405257" y="504008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DD98B1B5-8362-4259-BE11-A1D84FEC1BBA}"/>
            </a:ext>
          </a:extLst>
        </xdr:cNvPr>
        <xdr:cNvSpPr/>
      </xdr:nvSpPr>
      <xdr:spPr bwMode="auto">
        <a:xfrm>
          <a:off x="5949043" y="504008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2D34BE74-B820-4DF8-82B5-DE56106614C3}"/>
            </a:ext>
          </a:extLst>
        </xdr:cNvPr>
        <xdr:cNvSpPr/>
      </xdr:nvSpPr>
      <xdr:spPr bwMode="auto">
        <a:xfrm>
          <a:off x="9405257" y="504008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E7B2BF67-64F7-4872-B4CE-B982360720F4}"/>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737EFFAA-7427-4925-9218-739AA7C17D02}"/>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B56E4D96-49C4-42E6-B9D1-EF1EBA3424E0}"/>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9F8B9971-893A-4252-AAE0-6419B63E8D82}"/>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455</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F6EF1F08-B542-4163-9B95-2C8B454B6678}"/>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455</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4C641FDB-57D6-4EEA-AC13-4178B33AB666}"/>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455</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68EF6CD2-35FE-4C51-BEAA-0A94551969DA}"/>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455</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72448C4A-E80D-40AE-8A0A-59AB9751049C}"/>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458</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B2487784-C752-4397-99F4-772740B19F75}"/>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458</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38795E4B-F97C-4DAD-85DB-F5E08CDCE73E}"/>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458</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0379714A-B3F1-4B88-908A-B3CC5F68EC25}"/>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458</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6635E1A2-DFB2-4B57-B04E-C1623B450281}"/>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1B5D31D8-7CB4-4C41-BCEB-9F86F9825B09}"/>
            </a:ext>
          </a:extLst>
        </xdr:cNvPr>
        <xdr:cNvSpPr/>
      </xdr:nvSpPr>
      <xdr:spPr bwMode="auto">
        <a:xfrm>
          <a:off x="5968253"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51551634-CCB1-4CA1-AE10-7192DD774286}"/>
            </a:ext>
          </a:extLst>
        </xdr:cNvPr>
        <xdr:cNvSpPr/>
      </xdr:nvSpPr>
      <xdr:spPr bwMode="auto">
        <a:xfrm>
          <a:off x="9442076"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EEE6C241-8A20-45D2-B295-C3B66FEDA038}"/>
            </a:ext>
          </a:extLst>
        </xdr:cNvPr>
        <xdr:cNvSpPr/>
      </xdr:nvSpPr>
      <xdr:spPr bwMode="auto">
        <a:xfrm>
          <a:off x="5968253"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6393301E-89E8-4653-B1C8-3E6AE38AA9EA}"/>
            </a:ext>
          </a:extLst>
        </xdr:cNvPr>
        <xdr:cNvSpPr/>
      </xdr:nvSpPr>
      <xdr:spPr bwMode="auto">
        <a:xfrm>
          <a:off x="9442076"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521</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F79A1316-799B-4620-8BA0-78B4464B458E}"/>
            </a:ext>
          </a:extLst>
        </xdr:cNvPr>
        <xdr:cNvSpPr/>
      </xdr:nvSpPr>
      <xdr:spPr bwMode="auto">
        <a:xfrm>
          <a:off x="5956300" y="870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521</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0C3C95EA-C273-4D3F-AFA3-31CFCD226B63}"/>
            </a:ext>
          </a:extLst>
        </xdr:cNvPr>
        <xdr:cNvSpPr/>
      </xdr:nvSpPr>
      <xdr:spPr bwMode="auto">
        <a:xfrm>
          <a:off x="9448800" y="870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521</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98A466C6-98F8-4BAD-B137-1A8F87764E8B}"/>
            </a:ext>
          </a:extLst>
        </xdr:cNvPr>
        <xdr:cNvSpPr/>
      </xdr:nvSpPr>
      <xdr:spPr bwMode="auto">
        <a:xfrm>
          <a:off x="5956300" y="870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521</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54C8B028-CD06-4897-AB99-1FDCB9866D2F}"/>
            </a:ext>
          </a:extLst>
        </xdr:cNvPr>
        <xdr:cNvSpPr/>
      </xdr:nvSpPr>
      <xdr:spPr bwMode="auto">
        <a:xfrm>
          <a:off x="9448800" y="870077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581</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D3DEAB2C-0459-4E8B-891A-594328D6DFEF}"/>
            </a:ext>
          </a:extLst>
        </xdr:cNvPr>
        <xdr:cNvSpPr/>
      </xdr:nvSpPr>
      <xdr:spPr bwMode="auto">
        <a:xfrm>
          <a:off x="59563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581</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59D4E4FB-84EA-4006-B3BC-2DC9EF97BF70}"/>
            </a:ext>
          </a:extLst>
        </xdr:cNvPr>
        <xdr:cNvSpPr/>
      </xdr:nvSpPr>
      <xdr:spPr bwMode="auto">
        <a:xfrm>
          <a:off x="94488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581</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6FBC5946-33A5-4BA6-A0E7-6AA8CC083191}"/>
            </a:ext>
          </a:extLst>
        </xdr:cNvPr>
        <xdr:cNvSpPr/>
      </xdr:nvSpPr>
      <xdr:spPr bwMode="auto">
        <a:xfrm>
          <a:off x="59563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581</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2A912B22-785E-4535-9382-9E36C2BD3E92}"/>
            </a:ext>
          </a:extLst>
        </xdr:cNvPr>
        <xdr:cNvSpPr/>
      </xdr:nvSpPr>
      <xdr:spPr bwMode="auto">
        <a:xfrm>
          <a:off x="94488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F264440-2E31-4C41-B03C-81C19BDD7750}"/>
            </a:ext>
          </a:extLst>
        </xdr:cNvPr>
        <xdr:cNvSpPr/>
      </xdr:nvSpPr>
      <xdr:spPr bwMode="auto">
        <a:xfrm>
          <a:off x="59626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E2E3D75-526F-4B44-A349-55B9A2107937}"/>
            </a:ext>
          </a:extLst>
        </xdr:cNvPr>
        <xdr:cNvSpPr/>
      </xdr:nvSpPr>
      <xdr:spPr bwMode="auto">
        <a:xfrm>
          <a:off x="94297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6924E5C-51CA-4198-9AFA-DC36A16B21FC}"/>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4F2DF6F-9278-4B5C-8CA1-4115F27C4FBB}"/>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D21AE02-F526-4C98-9DB3-44CF83A6B298}"/>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53515F1-5524-4FC9-B467-246BF44F5618}"/>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E894F31-8C41-474E-BB78-B8B3E540D873}"/>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22325498-1044-46EB-9125-31DF92E41DE9}"/>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65F574BE-7053-4A7D-9BC9-4A4690164D05}"/>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1ECAA284-3CFF-496E-8E6F-83863B2579C7}"/>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3FF5BDA0-372C-4705-A054-DFCB5E1662D7}"/>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89472C68-7C1D-4058-BE31-E3686DB1D03E}"/>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E542AC35-4F85-4009-97A6-F86A354642C5}"/>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0B2AD73-74A8-47C6-A117-6C2951EB4203}"/>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6E26565A-8854-474A-AAAE-B931BAAB13EF}"/>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930EC79-336F-4A3E-903B-81D8EF107058}"/>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55678D19-258D-4FAD-B0C5-2453EBB19AED}"/>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9A11E0A4-EF83-45A2-9EEB-F25CBE74B50E}"/>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269</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16B7EE88-0DE2-49CB-A312-D3AD66DBB1F5}"/>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269</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72FBE7D6-EE93-41BF-9FBA-4F4D341D3CBC}"/>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269</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9B19A1C2-46AA-4162-9DC4-EB8829B44AC8}"/>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269</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C744B5CE-2AD3-4878-9B3B-B4F8401974C8}"/>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775126-C032-4136-A244-1FFD6EE5EAEC}"/>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3CFCB13-5416-4126-B7F8-D64F9864B3C2}"/>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91FF480-BAFC-4A24-B62D-B7766F68DB8D}"/>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97F3570-2491-4C6D-AA49-DC1287B11301}"/>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0CA2234-3C0E-4B07-B7E2-83CCB7622A1E}"/>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42CBA84-9AA1-4A27-B852-DEF36A69DB6D}"/>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43A3A55-D81A-422F-BEB2-68DE82F6FB09}"/>
            </a:ext>
          </a:extLst>
        </xdr:cNvPr>
        <xdr:cNvSpPr/>
      </xdr:nvSpPr>
      <xdr:spPr bwMode="auto">
        <a:xfrm>
          <a:off x="5956300" y="14630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E3FE6F8-BE3D-457F-AAEA-B154FC0B607B}"/>
            </a:ext>
          </a:extLst>
        </xdr:cNvPr>
        <xdr:cNvSpPr/>
      </xdr:nvSpPr>
      <xdr:spPr bwMode="auto">
        <a:xfrm>
          <a:off x="9448800" y="14630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5F304F35-EC0C-4596-A520-9EB0A4AC4D10}"/>
            </a:ext>
          </a:extLst>
        </xdr:cNvPr>
        <xdr:cNvSpPr/>
      </xdr:nvSpPr>
      <xdr:spPr bwMode="auto">
        <a:xfrm>
          <a:off x="5956300" y="14630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2B8A29AF-8738-4432-98C0-475B89E10668}"/>
            </a:ext>
          </a:extLst>
        </xdr:cNvPr>
        <xdr:cNvSpPr/>
      </xdr:nvSpPr>
      <xdr:spPr bwMode="auto">
        <a:xfrm>
          <a:off x="9448800" y="14630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139</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82A28DD9-088D-4445-819E-A7F4F294271F}"/>
            </a:ext>
          </a:extLst>
        </xdr:cNvPr>
        <xdr:cNvSpPr/>
      </xdr:nvSpPr>
      <xdr:spPr bwMode="auto">
        <a:xfrm>
          <a:off x="5970494"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139</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B28BEF5F-FDDB-419E-BDAB-8864B0DD6A5E}"/>
            </a:ext>
          </a:extLst>
        </xdr:cNvPr>
        <xdr:cNvSpPr/>
      </xdr:nvSpPr>
      <xdr:spPr bwMode="auto">
        <a:xfrm>
          <a:off x="9466729"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139</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DDAE3E86-9758-44B3-A4D8-470821AE18D5}"/>
            </a:ext>
          </a:extLst>
        </xdr:cNvPr>
        <xdr:cNvSpPr/>
      </xdr:nvSpPr>
      <xdr:spPr bwMode="auto">
        <a:xfrm>
          <a:off x="5970494"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139</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C71BFAB4-D65C-49B8-A855-F6DB5E706DBF}"/>
            </a:ext>
          </a:extLst>
        </xdr:cNvPr>
        <xdr:cNvSpPr/>
      </xdr:nvSpPr>
      <xdr:spPr bwMode="auto">
        <a:xfrm>
          <a:off x="9466729"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202</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806EEE72-D0CD-4EDD-B852-EC107C34BAF3}"/>
            </a:ext>
          </a:extLst>
        </xdr:cNvPr>
        <xdr:cNvSpPr/>
      </xdr:nvSpPr>
      <xdr:spPr bwMode="auto">
        <a:xfrm>
          <a:off x="5970494"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202</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22C5DB43-FC5F-4B2C-AF66-102BA47C1B69}"/>
            </a:ext>
          </a:extLst>
        </xdr:cNvPr>
        <xdr:cNvSpPr/>
      </xdr:nvSpPr>
      <xdr:spPr bwMode="auto">
        <a:xfrm>
          <a:off x="9466729"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202</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965F236F-6847-42EA-AC57-1E81FBB47BCF}"/>
            </a:ext>
          </a:extLst>
        </xdr:cNvPr>
        <xdr:cNvSpPr/>
      </xdr:nvSpPr>
      <xdr:spPr bwMode="auto">
        <a:xfrm>
          <a:off x="5970494"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202</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7976BF73-356B-48EE-8A15-8B88EEF26EDA}"/>
            </a:ext>
          </a:extLst>
        </xdr:cNvPr>
        <xdr:cNvSpPr/>
      </xdr:nvSpPr>
      <xdr:spPr bwMode="auto">
        <a:xfrm>
          <a:off x="9466729"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265</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C3E213DB-5675-41DC-A531-0894139C9EC8}"/>
            </a:ext>
          </a:extLst>
        </xdr:cNvPr>
        <xdr:cNvSpPr/>
      </xdr:nvSpPr>
      <xdr:spPr bwMode="auto">
        <a:xfrm>
          <a:off x="5970494"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265</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FE7CA49F-F1FA-4D98-AA38-9C60E4AC55E7}"/>
            </a:ext>
          </a:extLst>
        </xdr:cNvPr>
        <xdr:cNvSpPr/>
      </xdr:nvSpPr>
      <xdr:spPr bwMode="auto">
        <a:xfrm>
          <a:off x="9466729"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265</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EF34BAA1-CB2B-4BF3-B3DC-35BEEE27CE3F}"/>
            </a:ext>
          </a:extLst>
        </xdr:cNvPr>
        <xdr:cNvSpPr/>
      </xdr:nvSpPr>
      <xdr:spPr bwMode="auto">
        <a:xfrm>
          <a:off x="5970494"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265</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42E20C8F-2679-4048-A6C2-8369A0E15004}"/>
            </a:ext>
          </a:extLst>
        </xdr:cNvPr>
        <xdr:cNvSpPr/>
      </xdr:nvSpPr>
      <xdr:spPr bwMode="auto">
        <a:xfrm>
          <a:off x="9466729"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328</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2A04E7D5-482F-42C1-98A7-9754D7223BCC}"/>
            </a:ext>
          </a:extLst>
        </xdr:cNvPr>
        <xdr:cNvSpPr/>
      </xdr:nvSpPr>
      <xdr:spPr bwMode="auto">
        <a:xfrm>
          <a:off x="5970494" y="626095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328</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F718F074-D15A-4915-8863-4492CDFE07DE}"/>
            </a:ext>
          </a:extLst>
        </xdr:cNvPr>
        <xdr:cNvSpPr/>
      </xdr:nvSpPr>
      <xdr:spPr bwMode="auto">
        <a:xfrm>
          <a:off x="9466729" y="626095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328</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7880592B-0A42-4A6A-ACCE-AC76A4925A0F}"/>
            </a:ext>
          </a:extLst>
        </xdr:cNvPr>
        <xdr:cNvSpPr/>
      </xdr:nvSpPr>
      <xdr:spPr bwMode="auto">
        <a:xfrm>
          <a:off x="5970494" y="626095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328</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B2F47125-FD65-4B5C-A7A1-400B705B801C}"/>
            </a:ext>
          </a:extLst>
        </xdr:cNvPr>
        <xdr:cNvSpPr/>
      </xdr:nvSpPr>
      <xdr:spPr bwMode="auto">
        <a:xfrm>
          <a:off x="9466729" y="626095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391</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D0121F9A-1A8E-420E-8C01-6B8631D5406D}"/>
            </a:ext>
          </a:extLst>
        </xdr:cNvPr>
        <xdr:cNvSpPr/>
      </xdr:nvSpPr>
      <xdr:spPr bwMode="auto">
        <a:xfrm>
          <a:off x="5970494" y="745953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391</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01ABADED-EC71-4DBB-AB22-BE837C1EFEE7}"/>
            </a:ext>
          </a:extLst>
        </xdr:cNvPr>
        <xdr:cNvSpPr/>
      </xdr:nvSpPr>
      <xdr:spPr bwMode="auto">
        <a:xfrm>
          <a:off x="9466729" y="745953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391</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12551B7C-BF3C-4276-BF65-D34C5F2BCE60}"/>
            </a:ext>
          </a:extLst>
        </xdr:cNvPr>
        <xdr:cNvSpPr/>
      </xdr:nvSpPr>
      <xdr:spPr bwMode="auto">
        <a:xfrm>
          <a:off x="5970494" y="745953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391</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95E8CBD7-5BE7-4013-98E0-E865E332B4A0}"/>
            </a:ext>
          </a:extLst>
        </xdr:cNvPr>
        <xdr:cNvSpPr/>
      </xdr:nvSpPr>
      <xdr:spPr bwMode="auto">
        <a:xfrm>
          <a:off x="9466729" y="745953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454</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BE59D667-3417-4A30-83F4-9E15C24C4F83}"/>
            </a:ext>
          </a:extLst>
        </xdr:cNvPr>
        <xdr:cNvSpPr/>
      </xdr:nvSpPr>
      <xdr:spPr bwMode="auto">
        <a:xfrm>
          <a:off x="5970494" y="865811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454</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4BE6141F-89AB-493A-95B3-AD9D1D708318}"/>
            </a:ext>
          </a:extLst>
        </xdr:cNvPr>
        <xdr:cNvSpPr/>
      </xdr:nvSpPr>
      <xdr:spPr bwMode="auto">
        <a:xfrm>
          <a:off x="9466729" y="865811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454</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296BEB0B-E082-424A-997A-192E017D553A}"/>
            </a:ext>
          </a:extLst>
        </xdr:cNvPr>
        <xdr:cNvSpPr/>
      </xdr:nvSpPr>
      <xdr:spPr bwMode="auto">
        <a:xfrm>
          <a:off x="5970494" y="865811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454</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4C57B97F-A166-4DFE-9D37-B4F7E6DBB119}"/>
            </a:ext>
          </a:extLst>
        </xdr:cNvPr>
        <xdr:cNvSpPr/>
      </xdr:nvSpPr>
      <xdr:spPr bwMode="auto">
        <a:xfrm>
          <a:off x="9466729" y="865811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517</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BFD82F02-4684-4917-822F-023371BA196F}"/>
            </a:ext>
          </a:extLst>
        </xdr:cNvPr>
        <xdr:cNvSpPr/>
      </xdr:nvSpPr>
      <xdr:spPr bwMode="auto">
        <a:xfrm>
          <a:off x="5970494" y="98566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517</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A911B8C3-65B2-4ABD-BD15-7ED9DB1762E0}"/>
            </a:ext>
          </a:extLst>
        </xdr:cNvPr>
        <xdr:cNvSpPr/>
      </xdr:nvSpPr>
      <xdr:spPr bwMode="auto">
        <a:xfrm>
          <a:off x="9466729" y="98566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517</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DFDF2C40-4836-4563-80F0-EDAB22DDA80A}"/>
            </a:ext>
          </a:extLst>
        </xdr:cNvPr>
        <xdr:cNvSpPr/>
      </xdr:nvSpPr>
      <xdr:spPr bwMode="auto">
        <a:xfrm>
          <a:off x="5970494" y="98566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517</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FD88999C-C77C-46C8-8697-57A353720E59}"/>
            </a:ext>
          </a:extLst>
        </xdr:cNvPr>
        <xdr:cNvSpPr/>
      </xdr:nvSpPr>
      <xdr:spPr bwMode="auto">
        <a:xfrm>
          <a:off x="9466729" y="985669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175FD8D1-073F-4F3D-A371-9CCEBB55374C}"/>
            </a:ext>
          </a:extLst>
        </xdr:cNvPr>
        <xdr:cNvSpPr/>
      </xdr:nvSpPr>
      <xdr:spPr bwMode="auto">
        <a:xfrm>
          <a:off x="5970494" y="1105527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A89293AC-D51F-4D91-8F14-41F412AA8193}"/>
            </a:ext>
          </a:extLst>
        </xdr:cNvPr>
        <xdr:cNvSpPr/>
      </xdr:nvSpPr>
      <xdr:spPr bwMode="auto">
        <a:xfrm>
          <a:off x="9466729" y="1105527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B8EB2D6D-7B05-4628-A900-A5E5E9D348FE}"/>
            </a:ext>
          </a:extLst>
        </xdr:cNvPr>
        <xdr:cNvSpPr/>
      </xdr:nvSpPr>
      <xdr:spPr bwMode="auto">
        <a:xfrm>
          <a:off x="5970494" y="1105527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1C880C9F-A147-4963-933C-7D054D2815DC}"/>
            </a:ext>
          </a:extLst>
        </xdr:cNvPr>
        <xdr:cNvSpPr/>
      </xdr:nvSpPr>
      <xdr:spPr bwMode="auto">
        <a:xfrm>
          <a:off x="9466729" y="1105527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7F7AFA7-D119-4D4D-A6A3-27997E5716D3}"/>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1A6F44F-F62B-40E6-AB9F-A5C8678F9C5F}"/>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85B9CD6-28C6-432F-8644-269497D2B638}"/>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3BDBC22-4A5D-4F74-BE75-D31BAB8A1DCA}"/>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8A439B1-5A59-4224-B0E4-07AC35BD21B7}"/>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99F688D-02D1-467B-BA64-ACB8D29D6E14}"/>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4CCC1B6E-7C7F-4007-911B-85A9600185BB}"/>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42019C6-0EAD-4081-81DB-2F81CAA34CBC}"/>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C1810FF5-F96C-4A59-B574-0E2F14A2801B}"/>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2E338904-E887-4156-9B8A-C45857CD8A94}"/>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4D3A2D69-827A-4615-8CA7-BCFD1E10297E}"/>
            </a:ext>
          </a:extLst>
        </xdr:cNvPr>
        <xdr:cNvSpPr/>
      </xdr:nvSpPr>
      <xdr:spPr bwMode="auto">
        <a:xfrm>
          <a:off x="5970494"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440802B8-70BC-4461-A3AA-3793D12439F0}"/>
            </a:ext>
          </a:extLst>
        </xdr:cNvPr>
        <xdr:cNvSpPr/>
      </xdr:nvSpPr>
      <xdr:spPr bwMode="auto">
        <a:xfrm>
          <a:off x="9466729"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B4E20984-F684-4D5A-ADE2-9636523A2C90}"/>
            </a:ext>
          </a:extLst>
        </xdr:cNvPr>
        <xdr:cNvSpPr/>
      </xdr:nvSpPr>
      <xdr:spPr bwMode="auto">
        <a:xfrm>
          <a:off x="5970494"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033ABE7-54AE-49A6-83B9-7F5D5534F038}"/>
            </a:ext>
          </a:extLst>
        </xdr:cNvPr>
        <xdr:cNvSpPr/>
      </xdr:nvSpPr>
      <xdr:spPr bwMode="auto">
        <a:xfrm>
          <a:off x="9466729" y="266520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476DF2BB-1716-4248-A712-A131BB0E035D}"/>
            </a:ext>
          </a:extLst>
        </xdr:cNvPr>
        <xdr:cNvSpPr/>
      </xdr:nvSpPr>
      <xdr:spPr bwMode="auto">
        <a:xfrm>
          <a:off x="5970494"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594E132B-37A5-4354-BA34-FC2EFA73C1DA}"/>
            </a:ext>
          </a:extLst>
        </xdr:cNvPr>
        <xdr:cNvSpPr/>
      </xdr:nvSpPr>
      <xdr:spPr bwMode="auto">
        <a:xfrm>
          <a:off x="9466729"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52EA50C2-6DF6-44FE-AFE7-C06797CBFEA6}"/>
            </a:ext>
          </a:extLst>
        </xdr:cNvPr>
        <xdr:cNvSpPr/>
      </xdr:nvSpPr>
      <xdr:spPr bwMode="auto">
        <a:xfrm>
          <a:off x="5970494"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F7A138A-46B2-49E4-96DA-3A4796B878A2}"/>
            </a:ext>
          </a:extLst>
        </xdr:cNvPr>
        <xdr:cNvSpPr/>
      </xdr:nvSpPr>
      <xdr:spPr bwMode="auto">
        <a:xfrm>
          <a:off x="9466729" y="38637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9905F9C9-06F1-45CB-8330-6D9EF0F198A7}"/>
            </a:ext>
          </a:extLst>
        </xdr:cNvPr>
        <xdr:cNvSpPr/>
      </xdr:nvSpPr>
      <xdr:spPr bwMode="auto">
        <a:xfrm>
          <a:off x="5970494"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C19732D0-FD89-4B93-9907-AEFA87A5BD87}"/>
            </a:ext>
          </a:extLst>
        </xdr:cNvPr>
        <xdr:cNvSpPr/>
      </xdr:nvSpPr>
      <xdr:spPr bwMode="auto">
        <a:xfrm>
          <a:off x="9466729"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4A146D9C-1F2D-4022-A979-513DFDF78FF2}"/>
            </a:ext>
          </a:extLst>
        </xdr:cNvPr>
        <xdr:cNvSpPr/>
      </xdr:nvSpPr>
      <xdr:spPr bwMode="auto">
        <a:xfrm>
          <a:off x="5970494"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79ACA00D-D5E3-4F6E-BADB-245B98CBBB7E}"/>
            </a:ext>
          </a:extLst>
        </xdr:cNvPr>
        <xdr:cNvSpPr/>
      </xdr:nvSpPr>
      <xdr:spPr bwMode="auto">
        <a:xfrm>
          <a:off x="9466729" y="506236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D0831EE-2FA9-4C64-B803-C0E537386C77}"/>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3D68075-44CB-42E7-84CA-5D32F31D5BB4}"/>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EB5622B-9EB7-40AB-9074-B6210264CFE6}"/>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1358C9F-9DFB-49D9-8257-371E6C1992A0}"/>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057DDC7-0592-4AEC-B7F9-9A99195C445D}"/>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870A7D0-0C71-4ED7-816F-EF7A6EA67696}"/>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19040EF-A97A-46AC-99E4-449E246C90AF}"/>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777CD9B-1EDE-4696-8D44-07393AA920CD}"/>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816A6154-82DE-4100-A423-D2821B292E51}"/>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C3C8CC30-2A12-4858-AEB8-57868099E9BF}"/>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0C2F45F6-169E-4A9F-BAA1-4CF05ACAFEA3}"/>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7A733E48-336D-40E9-A3C6-BC7A564D4A63}"/>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EFB057E1-F4D7-4E6A-AB4A-C2DBDB8E669B}"/>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4CFE21C7-DE47-49DD-AEAF-9E3BD8203EE2}"/>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7BA3EDCA-0A76-40C3-8664-888ABBD7FDE3}"/>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CFB3C9CD-49BF-4736-BAE7-94B6042B396A}"/>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B38F9660-FB6C-42DF-851F-600AFCC7F4CA}"/>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8F67461D-AF1F-41E2-800D-2EEBE9B94E82}"/>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D4C8E25-8D6F-4FDF-BEF3-A171FDECA444}"/>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4A3E749-8784-427F-B7F2-CD8969AE9111}"/>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9B12D55-8384-4D05-B3D1-47F5E3202B31}"/>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920657D-12CD-4A40-B0A0-B183451CB123}"/>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F00489E-06C9-4AE8-85D7-FE8F981FFA86}"/>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472CAF8-2BA3-4F98-BF24-3437BBCAEB63}"/>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723879B-8F91-4F72-ACF6-1AD0B8F1FC9B}"/>
            </a:ext>
          </a:extLst>
        </xdr:cNvPr>
        <xdr:cNvSpPr/>
      </xdr:nvSpPr>
      <xdr:spPr bwMode="auto">
        <a:xfrm>
          <a:off x="596265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DBD82239-165E-45E9-8230-F2E6B8D019C9}"/>
            </a:ext>
          </a:extLst>
        </xdr:cNvPr>
        <xdr:cNvSpPr/>
      </xdr:nvSpPr>
      <xdr:spPr bwMode="auto">
        <a:xfrm>
          <a:off x="942340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FA831AF9-E8A4-4C57-B167-BA10C159EB15}"/>
            </a:ext>
          </a:extLst>
        </xdr:cNvPr>
        <xdr:cNvSpPr/>
      </xdr:nvSpPr>
      <xdr:spPr bwMode="auto">
        <a:xfrm>
          <a:off x="596265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529B9D06-A796-458A-BB63-144905C30AF6}"/>
            </a:ext>
          </a:extLst>
        </xdr:cNvPr>
        <xdr:cNvSpPr/>
      </xdr:nvSpPr>
      <xdr:spPr bwMode="auto">
        <a:xfrm>
          <a:off x="942340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EC486F27-B12D-4EA8-A788-43F7A58B54A6}"/>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77ECB19E-CCD0-4AA0-9FA6-2D07C822DF7E}"/>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50A4EE0-28AD-4EAB-8738-BA86376B7BC3}"/>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C0673A7E-65A3-48B5-8B5F-6D2660DAE996}"/>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6FDA7207-5274-4DF1-8B78-1D372BF7FC8D}"/>
            </a:ext>
          </a:extLst>
        </xdr:cNvPr>
        <xdr:cNvSpPr/>
      </xdr:nvSpPr>
      <xdr:spPr bwMode="auto">
        <a:xfrm>
          <a:off x="5956300" y="3855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29CAE66-02A8-4836-83D7-D7BBEAC7D333}"/>
            </a:ext>
          </a:extLst>
        </xdr:cNvPr>
        <xdr:cNvSpPr/>
      </xdr:nvSpPr>
      <xdr:spPr bwMode="auto">
        <a:xfrm>
          <a:off x="9448800" y="3855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F4D47A64-EC63-4ECD-B95E-44EFC737D5DE}"/>
            </a:ext>
          </a:extLst>
        </xdr:cNvPr>
        <xdr:cNvSpPr/>
      </xdr:nvSpPr>
      <xdr:spPr bwMode="auto">
        <a:xfrm>
          <a:off x="5956300" y="3855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B00A6D9A-3260-4D3C-ADEC-64EE5DA564A7}"/>
            </a:ext>
          </a:extLst>
        </xdr:cNvPr>
        <xdr:cNvSpPr/>
      </xdr:nvSpPr>
      <xdr:spPr bwMode="auto">
        <a:xfrm>
          <a:off x="9448800" y="38557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A8058CA-593D-4B8B-ADF2-9CE0A07284C9}"/>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369029A-04CE-4092-974C-33EBF2C6CA0E}"/>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5066645-DBA1-481D-ABA0-9B0EF492FBB3}"/>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15088A3-14A5-4C65-992B-800F2A0EDDD6}"/>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0BC613F-1422-4782-BCEA-CBAE249A18CE}"/>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6B7CE1E-5952-42F9-9B45-4FBBAF9A5396}"/>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53BBE3B0-6283-4C10-AAF4-8205D01ECA87}"/>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FF67D861-1496-41AD-B9A8-524EC4FD2207}"/>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902CD1AC-290D-4A73-BF70-E1B9C49445CD}"/>
            </a:ext>
          </a:extLst>
        </xdr:cNvPr>
        <xdr:cNvSpPr/>
      </xdr:nvSpPr>
      <xdr:spPr bwMode="auto">
        <a:xfrm>
          <a:off x="5970494"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3E63ECDD-7202-42F3-8AF4-DD6BD8DBD844}"/>
            </a:ext>
          </a:extLst>
        </xdr:cNvPr>
        <xdr:cNvSpPr/>
      </xdr:nvSpPr>
      <xdr:spPr bwMode="auto">
        <a:xfrm>
          <a:off x="9466729" y="146662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831E6669-3A29-485A-A94B-3FF2F4EA9AAE}"/>
            </a:ext>
          </a:extLst>
        </xdr:cNvPr>
        <xdr:cNvSpPr/>
      </xdr:nvSpPr>
      <xdr:spPr bwMode="auto">
        <a:xfrm>
          <a:off x="5943600" y="2717074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DA300CE4-3077-433F-B06A-D3AE6A9CF965}"/>
            </a:ext>
          </a:extLst>
        </xdr:cNvPr>
        <xdr:cNvSpPr/>
      </xdr:nvSpPr>
      <xdr:spPr bwMode="auto">
        <a:xfrm>
          <a:off x="9427029" y="2717074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AD102F69-39FE-4448-B457-9C33ABCDEAAD}"/>
            </a:ext>
          </a:extLst>
        </xdr:cNvPr>
        <xdr:cNvSpPr/>
      </xdr:nvSpPr>
      <xdr:spPr bwMode="auto">
        <a:xfrm>
          <a:off x="5943600" y="2717074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3CD3FDCB-DE84-4310-B734-BE29E6E1F526}"/>
            </a:ext>
          </a:extLst>
        </xdr:cNvPr>
        <xdr:cNvSpPr/>
      </xdr:nvSpPr>
      <xdr:spPr bwMode="auto">
        <a:xfrm>
          <a:off x="9427029" y="2717074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676FD488-78B0-4434-9A21-4ABEE4E31E51}"/>
            </a:ext>
          </a:extLst>
        </xdr:cNvPr>
        <xdr:cNvSpPr/>
      </xdr:nvSpPr>
      <xdr:spPr bwMode="auto">
        <a:xfrm>
          <a:off x="5943600" y="3940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2156CC1A-0D1B-4C44-B345-1BDF60E9A875}"/>
            </a:ext>
          </a:extLst>
        </xdr:cNvPr>
        <xdr:cNvSpPr/>
      </xdr:nvSpPr>
      <xdr:spPr bwMode="auto">
        <a:xfrm>
          <a:off x="9427029" y="3940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E1407600-EC45-4B51-96AB-41765C15B7CD}"/>
            </a:ext>
          </a:extLst>
        </xdr:cNvPr>
        <xdr:cNvSpPr/>
      </xdr:nvSpPr>
      <xdr:spPr bwMode="auto">
        <a:xfrm>
          <a:off x="5943600" y="3940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C3A15425-736C-43E1-9CB2-E87632E00099}"/>
            </a:ext>
          </a:extLst>
        </xdr:cNvPr>
        <xdr:cNvSpPr/>
      </xdr:nvSpPr>
      <xdr:spPr bwMode="auto">
        <a:xfrm>
          <a:off x="9427029" y="3940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A0F39777-6CC5-442A-B864-1F3C8EC1783D}"/>
            </a:ext>
          </a:extLst>
        </xdr:cNvPr>
        <xdr:cNvSpPr/>
      </xdr:nvSpPr>
      <xdr:spPr bwMode="auto">
        <a:xfrm>
          <a:off x="5943600" y="516418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269F7591-5B55-44F9-881D-247226E0690A}"/>
            </a:ext>
          </a:extLst>
        </xdr:cNvPr>
        <xdr:cNvSpPr/>
      </xdr:nvSpPr>
      <xdr:spPr bwMode="auto">
        <a:xfrm>
          <a:off x="9427029" y="516418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206</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C56C8AE8-1913-4E9E-91D0-58B9B5F4785C}"/>
            </a:ext>
          </a:extLst>
        </xdr:cNvPr>
        <xdr:cNvSpPr/>
      </xdr:nvSpPr>
      <xdr:spPr bwMode="auto">
        <a:xfrm>
          <a:off x="5943600" y="516418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206</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9C2D9C3E-9062-48C0-BDB8-F0E9C0E7A9A1}"/>
            </a:ext>
          </a:extLst>
        </xdr:cNvPr>
        <xdr:cNvSpPr/>
      </xdr:nvSpPr>
      <xdr:spPr bwMode="auto">
        <a:xfrm>
          <a:off x="9427029" y="516418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AE8F0F5B-31CC-4C43-9562-EE23BF74625B}"/>
            </a:ext>
          </a:extLst>
        </xdr:cNvPr>
        <xdr:cNvSpPr/>
      </xdr:nvSpPr>
      <xdr:spPr bwMode="auto">
        <a:xfrm>
          <a:off x="5943600" y="638773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FEBF754C-5975-4A0F-BD51-91F187F23892}"/>
            </a:ext>
          </a:extLst>
        </xdr:cNvPr>
        <xdr:cNvSpPr/>
      </xdr:nvSpPr>
      <xdr:spPr bwMode="auto">
        <a:xfrm>
          <a:off x="9427029" y="638773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629D184A-3080-4F0F-B12C-2D0035E29720}"/>
            </a:ext>
          </a:extLst>
        </xdr:cNvPr>
        <xdr:cNvSpPr/>
      </xdr:nvSpPr>
      <xdr:spPr bwMode="auto">
        <a:xfrm>
          <a:off x="5943600" y="638773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640EB77A-334F-4519-A849-D73FB70F1AC8}"/>
            </a:ext>
          </a:extLst>
        </xdr:cNvPr>
        <xdr:cNvSpPr/>
      </xdr:nvSpPr>
      <xdr:spPr bwMode="auto">
        <a:xfrm>
          <a:off x="9427029" y="638773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F98C1500-8DB9-437F-AAE5-C3144EB8E174}"/>
            </a:ext>
          </a:extLst>
        </xdr:cNvPr>
        <xdr:cNvSpPr/>
      </xdr:nvSpPr>
      <xdr:spPr bwMode="auto">
        <a:xfrm>
          <a:off x="5943600" y="761129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8E02801D-2E5A-4CEF-AAE5-8C82FE1AEDC8}"/>
            </a:ext>
          </a:extLst>
        </xdr:cNvPr>
        <xdr:cNvSpPr/>
      </xdr:nvSpPr>
      <xdr:spPr bwMode="auto">
        <a:xfrm>
          <a:off x="9427029" y="761129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AB36756A-F71B-4309-8D6C-CD2C991BDA50}"/>
            </a:ext>
          </a:extLst>
        </xdr:cNvPr>
        <xdr:cNvSpPr/>
      </xdr:nvSpPr>
      <xdr:spPr bwMode="auto">
        <a:xfrm>
          <a:off x="5943600" y="761129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6354946B-6D7C-49C4-B55F-E5A7FA2E36FE}"/>
            </a:ext>
          </a:extLst>
        </xdr:cNvPr>
        <xdr:cNvSpPr/>
      </xdr:nvSpPr>
      <xdr:spPr bwMode="auto">
        <a:xfrm>
          <a:off x="9427029" y="761129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59D2FEA7-947F-4710-B14B-3E15101CD3BA}"/>
            </a:ext>
          </a:extLst>
        </xdr:cNvPr>
        <xdr:cNvSpPr/>
      </xdr:nvSpPr>
      <xdr:spPr bwMode="auto">
        <a:xfrm>
          <a:off x="5956300" y="86410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CBD92F5F-2944-46A4-97D4-B80817012A9F}"/>
            </a:ext>
          </a:extLst>
        </xdr:cNvPr>
        <xdr:cNvSpPr/>
      </xdr:nvSpPr>
      <xdr:spPr bwMode="auto">
        <a:xfrm>
          <a:off x="9448800" y="86410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1F6DAE52-5E3A-46E2-849A-8BC9E21BE4F4}"/>
            </a:ext>
          </a:extLst>
        </xdr:cNvPr>
        <xdr:cNvSpPr/>
      </xdr:nvSpPr>
      <xdr:spPr bwMode="auto">
        <a:xfrm>
          <a:off x="5956300" y="86410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0C676D52-751C-4354-AB9E-EE7BBB16C57E}"/>
            </a:ext>
          </a:extLst>
        </xdr:cNvPr>
        <xdr:cNvSpPr/>
      </xdr:nvSpPr>
      <xdr:spPr bwMode="auto">
        <a:xfrm>
          <a:off x="9448800" y="86410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8930FA7E-06EF-47D1-90D3-7115BD019F46}"/>
            </a:ext>
          </a:extLst>
        </xdr:cNvPr>
        <xdr:cNvSpPr/>
      </xdr:nvSpPr>
      <xdr:spPr bwMode="auto">
        <a:xfrm>
          <a:off x="59563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FBAC1185-6416-404F-98B4-BE2FACDAB315}"/>
            </a:ext>
          </a:extLst>
        </xdr:cNvPr>
        <xdr:cNvSpPr/>
      </xdr:nvSpPr>
      <xdr:spPr bwMode="auto">
        <a:xfrm>
          <a:off x="94488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00B5D9BF-1BBC-4555-A5C7-1DACBEF2AEE3}"/>
            </a:ext>
          </a:extLst>
        </xdr:cNvPr>
        <xdr:cNvSpPr/>
      </xdr:nvSpPr>
      <xdr:spPr bwMode="auto">
        <a:xfrm>
          <a:off x="59563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9CABC16C-B7B9-42BB-B05C-A57C31698BFC}"/>
            </a:ext>
          </a:extLst>
        </xdr:cNvPr>
        <xdr:cNvSpPr/>
      </xdr:nvSpPr>
      <xdr:spPr bwMode="auto">
        <a:xfrm>
          <a:off x="9448800" y="983742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2C82EDF2-CC44-4F09-BC84-A5F6824251A6}"/>
            </a:ext>
          </a:extLst>
        </xdr:cNvPr>
        <xdr:cNvSpPr/>
      </xdr:nvSpPr>
      <xdr:spPr bwMode="auto">
        <a:xfrm>
          <a:off x="5956300" y="1103376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32B9BADE-B3E3-4D6F-8978-633132ADF58E}"/>
            </a:ext>
          </a:extLst>
        </xdr:cNvPr>
        <xdr:cNvSpPr/>
      </xdr:nvSpPr>
      <xdr:spPr bwMode="auto">
        <a:xfrm>
          <a:off x="9448800" y="1103376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7BB610CF-D5A0-43D4-818D-8F1F0C9494BD}"/>
            </a:ext>
          </a:extLst>
        </xdr:cNvPr>
        <xdr:cNvSpPr/>
      </xdr:nvSpPr>
      <xdr:spPr bwMode="auto">
        <a:xfrm>
          <a:off x="5956300" y="1103376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2F4CF69E-34E2-4F58-A953-381CE98F538C}"/>
            </a:ext>
          </a:extLst>
        </xdr:cNvPr>
        <xdr:cNvSpPr/>
      </xdr:nvSpPr>
      <xdr:spPr bwMode="auto">
        <a:xfrm>
          <a:off x="9448800" y="1103376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F113EB03-E944-491F-9F8E-1B3A44EF8527}"/>
            </a:ext>
          </a:extLst>
        </xdr:cNvPr>
        <xdr:cNvSpPr/>
      </xdr:nvSpPr>
      <xdr:spPr bwMode="auto">
        <a:xfrm>
          <a:off x="5956300" y="122301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A7A0D61C-1448-425F-B2B3-C30A8823B4E8}"/>
            </a:ext>
          </a:extLst>
        </xdr:cNvPr>
        <xdr:cNvSpPr/>
      </xdr:nvSpPr>
      <xdr:spPr bwMode="auto">
        <a:xfrm>
          <a:off x="9448800" y="122301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DD71EE44-828C-4E4C-A72C-9659658B4D64}"/>
            </a:ext>
          </a:extLst>
        </xdr:cNvPr>
        <xdr:cNvSpPr/>
      </xdr:nvSpPr>
      <xdr:spPr bwMode="auto">
        <a:xfrm>
          <a:off x="5956300" y="122301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C318523C-DD18-4163-9749-EB36FB542FC6}"/>
            </a:ext>
          </a:extLst>
        </xdr:cNvPr>
        <xdr:cNvSpPr/>
      </xdr:nvSpPr>
      <xdr:spPr bwMode="auto">
        <a:xfrm>
          <a:off x="9448800" y="122301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0</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6EB4A287-31A7-4D66-9872-8DC5D4BB3C1D}"/>
            </a:ext>
          </a:extLst>
        </xdr:cNvPr>
        <xdr:cNvSpPr/>
      </xdr:nvSpPr>
      <xdr:spPr bwMode="auto">
        <a:xfrm>
          <a:off x="59563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0</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7CD24592-FE1F-418C-ADBE-3290699EBB95}"/>
            </a:ext>
          </a:extLst>
        </xdr:cNvPr>
        <xdr:cNvSpPr/>
      </xdr:nvSpPr>
      <xdr:spPr bwMode="auto">
        <a:xfrm>
          <a:off x="94488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0</xdr:rowOff>
    </xdr:from>
    <xdr:ext cx="295275" cy="230910"/>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F339DA70-D3C1-4BA7-A2EE-C6ADB7507D8E}"/>
            </a:ext>
          </a:extLst>
        </xdr:cNvPr>
        <xdr:cNvSpPr/>
      </xdr:nvSpPr>
      <xdr:spPr bwMode="auto">
        <a:xfrm>
          <a:off x="59563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0</xdr:rowOff>
    </xdr:from>
    <xdr:ext cx="295275" cy="230910"/>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6866D5BC-E796-4663-810E-019DABA249D5}"/>
            </a:ext>
          </a:extLst>
        </xdr:cNvPr>
        <xdr:cNvSpPr/>
      </xdr:nvSpPr>
      <xdr:spPr bwMode="auto">
        <a:xfrm>
          <a:off x="94488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455</xdr:row>
      <xdr:rowOff>0</xdr:rowOff>
    </xdr:from>
    <xdr:ext cx="295275" cy="230910"/>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C75C6607-381B-4D5D-94BF-16927A9B30C4}"/>
            </a:ext>
          </a:extLst>
        </xdr:cNvPr>
        <xdr:cNvSpPr/>
      </xdr:nvSpPr>
      <xdr:spPr bwMode="auto">
        <a:xfrm>
          <a:off x="5970494" y="1465101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455</xdr:row>
      <xdr:rowOff>0</xdr:rowOff>
    </xdr:from>
    <xdr:ext cx="295275" cy="230910"/>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60120837-7638-45A6-AFD4-33FEB3CFDAD4}"/>
            </a:ext>
          </a:extLst>
        </xdr:cNvPr>
        <xdr:cNvSpPr/>
      </xdr:nvSpPr>
      <xdr:spPr bwMode="auto">
        <a:xfrm>
          <a:off x="9466729" y="1465101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455</xdr:row>
      <xdr:rowOff>0</xdr:rowOff>
    </xdr:from>
    <xdr:ext cx="295275" cy="230910"/>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272A9F65-DA30-4D4E-9D3F-7DF00B03A5B5}"/>
            </a:ext>
          </a:extLst>
        </xdr:cNvPr>
        <xdr:cNvSpPr/>
      </xdr:nvSpPr>
      <xdr:spPr bwMode="auto">
        <a:xfrm>
          <a:off x="5970494" y="1465101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455</xdr:row>
      <xdr:rowOff>0</xdr:rowOff>
    </xdr:from>
    <xdr:ext cx="295275" cy="230910"/>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EE157C7C-A435-41E8-92B0-8E5B3D0CE92E}"/>
            </a:ext>
          </a:extLst>
        </xdr:cNvPr>
        <xdr:cNvSpPr/>
      </xdr:nvSpPr>
      <xdr:spPr bwMode="auto">
        <a:xfrm>
          <a:off x="9466729" y="1465101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6EA60AB8-B696-401C-9350-A30FA8600A9C}"/>
            </a:ext>
          </a:extLst>
        </xdr:cNvPr>
        <xdr:cNvSpPr/>
      </xdr:nvSpPr>
      <xdr:spPr bwMode="auto">
        <a:xfrm>
          <a:off x="5943600" y="1617617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9BEE211B-E98A-4A03-A0B7-E436B940AD9F}"/>
            </a:ext>
          </a:extLst>
        </xdr:cNvPr>
        <xdr:cNvSpPr/>
      </xdr:nvSpPr>
      <xdr:spPr bwMode="auto">
        <a:xfrm>
          <a:off x="9427029" y="1617617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910BCAFD-B4DD-4256-A594-D2AB1DCBBFCC}"/>
            </a:ext>
          </a:extLst>
        </xdr:cNvPr>
        <xdr:cNvSpPr/>
      </xdr:nvSpPr>
      <xdr:spPr bwMode="auto">
        <a:xfrm>
          <a:off x="5943600" y="1617617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F9AC7E14-B280-4A4B-A1A2-9326E311E47A}"/>
            </a:ext>
          </a:extLst>
        </xdr:cNvPr>
        <xdr:cNvSpPr/>
      </xdr:nvSpPr>
      <xdr:spPr bwMode="auto">
        <a:xfrm>
          <a:off x="9427029" y="16176171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581</xdr:row>
      <xdr:rowOff>0</xdr:rowOff>
    </xdr:from>
    <xdr:ext cx="295275" cy="230910"/>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2651EC6A-0B81-4988-9794-C107D09A6EEC}"/>
            </a:ext>
          </a:extLst>
        </xdr:cNvPr>
        <xdr:cNvSpPr/>
      </xdr:nvSpPr>
      <xdr:spPr bwMode="auto">
        <a:xfrm>
          <a:off x="5943600" y="1739972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581</xdr:row>
      <xdr:rowOff>0</xdr:rowOff>
    </xdr:from>
    <xdr:ext cx="295275" cy="230910"/>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F57E950B-9AC9-498E-B29E-94F04549179C}"/>
            </a:ext>
          </a:extLst>
        </xdr:cNvPr>
        <xdr:cNvSpPr/>
      </xdr:nvSpPr>
      <xdr:spPr bwMode="auto">
        <a:xfrm>
          <a:off x="9427029" y="1739972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581</xdr:row>
      <xdr:rowOff>0</xdr:rowOff>
    </xdr:from>
    <xdr:ext cx="295275" cy="230910"/>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9A99F7ED-9890-42CA-AE38-8485B6332963}"/>
            </a:ext>
          </a:extLst>
        </xdr:cNvPr>
        <xdr:cNvSpPr/>
      </xdr:nvSpPr>
      <xdr:spPr bwMode="auto">
        <a:xfrm>
          <a:off x="5943600" y="1739972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581</xdr:row>
      <xdr:rowOff>0</xdr:rowOff>
    </xdr:from>
    <xdr:ext cx="295275" cy="230910"/>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2ED014E7-6857-430D-899F-31B1ADD72202}"/>
            </a:ext>
          </a:extLst>
        </xdr:cNvPr>
        <xdr:cNvSpPr/>
      </xdr:nvSpPr>
      <xdr:spPr bwMode="auto">
        <a:xfrm>
          <a:off x="9427029" y="1739972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644</xdr:row>
      <xdr:rowOff>0</xdr:rowOff>
    </xdr:from>
    <xdr:ext cx="295275" cy="230910"/>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E1572271-9F81-40B6-9934-91A4B56C93AC}"/>
            </a:ext>
          </a:extLst>
        </xdr:cNvPr>
        <xdr:cNvSpPr/>
      </xdr:nvSpPr>
      <xdr:spPr bwMode="auto">
        <a:xfrm>
          <a:off x="5949043" y="18166896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644</xdr:row>
      <xdr:rowOff>0</xdr:rowOff>
    </xdr:from>
    <xdr:ext cx="295275" cy="230910"/>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64EA04BF-41AE-465F-9ACF-7EBABFEC1FBB}"/>
            </a:ext>
          </a:extLst>
        </xdr:cNvPr>
        <xdr:cNvSpPr/>
      </xdr:nvSpPr>
      <xdr:spPr bwMode="auto">
        <a:xfrm>
          <a:off x="9405257" y="18166896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644</xdr:row>
      <xdr:rowOff>0</xdr:rowOff>
    </xdr:from>
    <xdr:ext cx="295275" cy="230910"/>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6F89EA63-9561-4759-8262-BFEE180474EE}"/>
            </a:ext>
          </a:extLst>
        </xdr:cNvPr>
        <xdr:cNvSpPr/>
      </xdr:nvSpPr>
      <xdr:spPr bwMode="auto">
        <a:xfrm>
          <a:off x="5949043" y="18166896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644</xdr:row>
      <xdr:rowOff>0</xdr:rowOff>
    </xdr:from>
    <xdr:ext cx="295275" cy="230910"/>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D9AE58E5-FC11-45A5-B7AF-CD81D97A9EBF}"/>
            </a:ext>
          </a:extLst>
        </xdr:cNvPr>
        <xdr:cNvSpPr/>
      </xdr:nvSpPr>
      <xdr:spPr bwMode="auto">
        <a:xfrm>
          <a:off x="9405257" y="18166896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707</xdr:row>
      <xdr:rowOff>0</xdr:rowOff>
    </xdr:from>
    <xdr:ext cx="295275" cy="230910"/>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DFF9EAC4-B24A-4AC5-B11D-9A0DE9B75C63}"/>
            </a:ext>
          </a:extLst>
        </xdr:cNvPr>
        <xdr:cNvSpPr/>
      </xdr:nvSpPr>
      <xdr:spPr bwMode="auto">
        <a:xfrm>
          <a:off x="5949043" y="1936024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707</xdr:row>
      <xdr:rowOff>0</xdr:rowOff>
    </xdr:from>
    <xdr:ext cx="295275" cy="230910"/>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8BC80F61-5CD4-4485-8024-8546ECE06F52}"/>
            </a:ext>
          </a:extLst>
        </xdr:cNvPr>
        <xdr:cNvSpPr/>
      </xdr:nvSpPr>
      <xdr:spPr bwMode="auto">
        <a:xfrm>
          <a:off x="9405257" y="1936024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707</xdr:row>
      <xdr:rowOff>0</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6A70E554-BC81-4225-8C66-45CDD0FFD3FF}"/>
            </a:ext>
          </a:extLst>
        </xdr:cNvPr>
        <xdr:cNvSpPr/>
      </xdr:nvSpPr>
      <xdr:spPr bwMode="auto">
        <a:xfrm>
          <a:off x="5949043" y="1936024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707</xdr:row>
      <xdr:rowOff>0</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33CEEA37-DF60-48D9-9C63-064BA03073D4}"/>
            </a:ext>
          </a:extLst>
        </xdr:cNvPr>
        <xdr:cNvSpPr/>
      </xdr:nvSpPr>
      <xdr:spPr bwMode="auto">
        <a:xfrm>
          <a:off x="9405257" y="1936024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770</xdr:row>
      <xdr:rowOff>0</xdr:rowOff>
    </xdr:from>
    <xdr:ext cx="295275" cy="230910"/>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29DB8933-DE8B-4368-8739-81B4864D5EAA}"/>
            </a:ext>
          </a:extLst>
        </xdr:cNvPr>
        <xdr:cNvSpPr/>
      </xdr:nvSpPr>
      <xdr:spPr bwMode="auto">
        <a:xfrm>
          <a:off x="5949043" y="20553589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770</xdr:row>
      <xdr:rowOff>0</xdr:rowOff>
    </xdr:from>
    <xdr:ext cx="295275" cy="230910"/>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5DF70EAB-B83B-4F09-948E-776CB1D9DA25}"/>
            </a:ext>
          </a:extLst>
        </xdr:cNvPr>
        <xdr:cNvSpPr/>
      </xdr:nvSpPr>
      <xdr:spPr bwMode="auto">
        <a:xfrm>
          <a:off x="9405257" y="20553589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770</xdr:row>
      <xdr:rowOff>0</xdr:rowOff>
    </xdr:from>
    <xdr:ext cx="295275" cy="230910"/>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CF65BA77-09FC-4751-80D1-59B480E7CBE3}"/>
            </a:ext>
          </a:extLst>
        </xdr:cNvPr>
        <xdr:cNvSpPr/>
      </xdr:nvSpPr>
      <xdr:spPr bwMode="auto">
        <a:xfrm>
          <a:off x="5949043" y="20553589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770</xdr:row>
      <xdr:rowOff>0</xdr:rowOff>
    </xdr:from>
    <xdr:ext cx="295275" cy="230910"/>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74132A6F-7849-4CF0-9A4A-03A26797D6BD}"/>
            </a:ext>
          </a:extLst>
        </xdr:cNvPr>
        <xdr:cNvSpPr/>
      </xdr:nvSpPr>
      <xdr:spPr bwMode="auto">
        <a:xfrm>
          <a:off x="9405257" y="20553589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833</xdr:row>
      <xdr:rowOff>0</xdr:rowOff>
    </xdr:from>
    <xdr:ext cx="295275" cy="230910"/>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287A1DD8-A93C-4398-B38F-0C0DF951044A}"/>
            </a:ext>
          </a:extLst>
        </xdr:cNvPr>
        <xdr:cNvSpPr/>
      </xdr:nvSpPr>
      <xdr:spPr bwMode="auto">
        <a:xfrm>
          <a:off x="5949043" y="2174693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833</xdr:row>
      <xdr:rowOff>0</xdr:rowOff>
    </xdr:from>
    <xdr:ext cx="295275" cy="230910"/>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9F6BF111-1E6E-44FB-AC43-006D30F96977}"/>
            </a:ext>
          </a:extLst>
        </xdr:cNvPr>
        <xdr:cNvSpPr/>
      </xdr:nvSpPr>
      <xdr:spPr bwMode="auto">
        <a:xfrm>
          <a:off x="9405257" y="2174693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833</xdr:row>
      <xdr:rowOff>0</xdr:rowOff>
    </xdr:from>
    <xdr:ext cx="295275" cy="230910"/>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CBD1904A-EAC1-4CC0-B3FD-77A8E3276497}"/>
            </a:ext>
          </a:extLst>
        </xdr:cNvPr>
        <xdr:cNvSpPr/>
      </xdr:nvSpPr>
      <xdr:spPr bwMode="auto">
        <a:xfrm>
          <a:off x="5949043" y="2174693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833</xdr:row>
      <xdr:rowOff>0</xdr:rowOff>
    </xdr:from>
    <xdr:ext cx="295275" cy="230910"/>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13213191-74EB-4992-A32D-F12D8384D078}"/>
            </a:ext>
          </a:extLst>
        </xdr:cNvPr>
        <xdr:cNvSpPr/>
      </xdr:nvSpPr>
      <xdr:spPr bwMode="auto">
        <a:xfrm>
          <a:off x="9405257" y="21746935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896</xdr:row>
      <xdr:rowOff>0</xdr:rowOff>
    </xdr:from>
    <xdr:ext cx="295275" cy="230910"/>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C4352339-ADD6-4A15-AA94-84F4F79DD575}"/>
            </a:ext>
          </a:extLst>
        </xdr:cNvPr>
        <xdr:cNvSpPr/>
      </xdr:nvSpPr>
      <xdr:spPr bwMode="auto">
        <a:xfrm>
          <a:off x="5949043" y="22940282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896</xdr:row>
      <xdr:rowOff>0</xdr:rowOff>
    </xdr:from>
    <xdr:ext cx="295275" cy="230910"/>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EE888D42-C83A-459D-BA80-D2C8D5292831}"/>
            </a:ext>
          </a:extLst>
        </xdr:cNvPr>
        <xdr:cNvSpPr/>
      </xdr:nvSpPr>
      <xdr:spPr bwMode="auto">
        <a:xfrm>
          <a:off x="9405257" y="22940282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896</xdr:row>
      <xdr:rowOff>0</xdr:rowOff>
    </xdr:from>
    <xdr:ext cx="295275" cy="230910"/>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2252DAE0-9170-4609-B395-046760F11288}"/>
            </a:ext>
          </a:extLst>
        </xdr:cNvPr>
        <xdr:cNvSpPr/>
      </xdr:nvSpPr>
      <xdr:spPr bwMode="auto">
        <a:xfrm>
          <a:off x="5949043" y="22940282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896</xdr:row>
      <xdr:rowOff>0</xdr:rowOff>
    </xdr:from>
    <xdr:ext cx="295275" cy="230910"/>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6B1E8927-7072-4D45-8653-E7332B14499C}"/>
            </a:ext>
          </a:extLst>
        </xdr:cNvPr>
        <xdr:cNvSpPr/>
      </xdr:nvSpPr>
      <xdr:spPr bwMode="auto">
        <a:xfrm>
          <a:off x="9405257" y="22940282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959</xdr:row>
      <xdr:rowOff>0</xdr:rowOff>
    </xdr:from>
    <xdr:ext cx="295275" cy="230910"/>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1E1797AB-E572-4105-9DA0-3EC8F779E9BD}"/>
            </a:ext>
          </a:extLst>
        </xdr:cNvPr>
        <xdr:cNvSpPr/>
      </xdr:nvSpPr>
      <xdr:spPr bwMode="auto">
        <a:xfrm>
          <a:off x="5949043" y="24133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959</xdr:row>
      <xdr:rowOff>0</xdr:rowOff>
    </xdr:from>
    <xdr:ext cx="295275" cy="230910"/>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F5AFAE15-DB9C-4BD5-992B-2BC9D8E319F7}"/>
            </a:ext>
          </a:extLst>
        </xdr:cNvPr>
        <xdr:cNvSpPr/>
      </xdr:nvSpPr>
      <xdr:spPr bwMode="auto">
        <a:xfrm>
          <a:off x="9405257" y="24133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959</xdr:row>
      <xdr:rowOff>0</xdr:rowOff>
    </xdr:from>
    <xdr:ext cx="295275" cy="230910"/>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5C17A9D2-4AB9-45F5-B404-515E04325FBA}"/>
            </a:ext>
          </a:extLst>
        </xdr:cNvPr>
        <xdr:cNvSpPr/>
      </xdr:nvSpPr>
      <xdr:spPr bwMode="auto">
        <a:xfrm>
          <a:off x="5949043" y="24133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959</xdr:row>
      <xdr:rowOff>0</xdr:rowOff>
    </xdr:from>
    <xdr:ext cx="295275" cy="230910"/>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EC11DBE7-1060-4C56-A26C-1F38067D5B19}"/>
            </a:ext>
          </a:extLst>
        </xdr:cNvPr>
        <xdr:cNvSpPr/>
      </xdr:nvSpPr>
      <xdr:spPr bwMode="auto">
        <a:xfrm>
          <a:off x="9405257" y="24133628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1022</xdr:row>
      <xdr:rowOff>0</xdr:rowOff>
    </xdr:from>
    <xdr:ext cx="295275" cy="230910"/>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47539D24-D99A-46CC-BCC6-AA0381C4EFEF}"/>
            </a:ext>
          </a:extLst>
        </xdr:cNvPr>
        <xdr:cNvSpPr/>
      </xdr:nvSpPr>
      <xdr:spPr bwMode="auto">
        <a:xfrm>
          <a:off x="5949043" y="2532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1022</xdr:row>
      <xdr:rowOff>0</xdr:rowOff>
    </xdr:from>
    <xdr:ext cx="295275" cy="230910"/>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BC5ECBE0-422B-4F10-8F93-5C476E63B8CE}"/>
            </a:ext>
          </a:extLst>
        </xdr:cNvPr>
        <xdr:cNvSpPr/>
      </xdr:nvSpPr>
      <xdr:spPr bwMode="auto">
        <a:xfrm>
          <a:off x="9405257" y="2532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1022</xdr:row>
      <xdr:rowOff>0</xdr:rowOff>
    </xdr:from>
    <xdr:ext cx="295275" cy="230910"/>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2521EC3F-363A-4B65-A26D-A187690BD4D4}"/>
            </a:ext>
          </a:extLst>
        </xdr:cNvPr>
        <xdr:cNvSpPr/>
      </xdr:nvSpPr>
      <xdr:spPr bwMode="auto">
        <a:xfrm>
          <a:off x="5949043" y="2532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1022</xdr:row>
      <xdr:rowOff>0</xdr:rowOff>
    </xdr:from>
    <xdr:ext cx="295275" cy="230910"/>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CFB04FE2-D811-4595-B250-0D9ABC95BD30}"/>
            </a:ext>
          </a:extLst>
        </xdr:cNvPr>
        <xdr:cNvSpPr/>
      </xdr:nvSpPr>
      <xdr:spPr bwMode="auto">
        <a:xfrm>
          <a:off x="9405257" y="2532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1085</xdr:row>
      <xdr:rowOff>0</xdr:rowOff>
    </xdr:from>
    <xdr:ext cx="295275" cy="230910"/>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F213F918-DFE2-4A10-9AB1-08558BB52C8A}"/>
            </a:ext>
          </a:extLst>
        </xdr:cNvPr>
        <xdr:cNvSpPr/>
      </xdr:nvSpPr>
      <xdr:spPr bwMode="auto">
        <a:xfrm>
          <a:off x="5956300" y="241935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1085</xdr:row>
      <xdr:rowOff>0</xdr:rowOff>
    </xdr:from>
    <xdr:ext cx="295275" cy="230910"/>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DE73A726-7D56-407F-9B52-91E8007C8663}"/>
            </a:ext>
          </a:extLst>
        </xdr:cNvPr>
        <xdr:cNvSpPr/>
      </xdr:nvSpPr>
      <xdr:spPr bwMode="auto">
        <a:xfrm>
          <a:off x="9448800" y="241935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1085</xdr:row>
      <xdr:rowOff>0</xdr:rowOff>
    </xdr:from>
    <xdr:ext cx="295275" cy="230910"/>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F8C99710-7BEB-498F-B13A-7822B2E617B3}"/>
            </a:ext>
          </a:extLst>
        </xdr:cNvPr>
        <xdr:cNvSpPr/>
      </xdr:nvSpPr>
      <xdr:spPr bwMode="auto">
        <a:xfrm>
          <a:off x="5956300" y="241935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1085</xdr:row>
      <xdr:rowOff>0</xdr:rowOff>
    </xdr:from>
    <xdr:ext cx="295275" cy="230910"/>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C71C497D-9AE5-4DAD-861B-BF1AC2FCB97F}"/>
            </a:ext>
          </a:extLst>
        </xdr:cNvPr>
        <xdr:cNvSpPr/>
      </xdr:nvSpPr>
      <xdr:spPr bwMode="auto">
        <a:xfrm>
          <a:off x="9448800" y="241935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5BE2A2-5C51-49D7-9360-846105056061}"/>
            </a:ext>
          </a:extLst>
        </xdr:cNvPr>
        <xdr:cNvSpPr/>
      </xdr:nvSpPr>
      <xdr:spPr bwMode="auto">
        <a:xfrm>
          <a:off x="59626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163C6F7-651B-4465-80CD-EC4496220AFA}"/>
            </a:ext>
          </a:extLst>
        </xdr:cNvPr>
        <xdr:cNvSpPr/>
      </xdr:nvSpPr>
      <xdr:spPr bwMode="auto">
        <a:xfrm>
          <a:off x="94297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8A7FFDC-ECB1-4D24-88D8-AA96F01CA562}"/>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2191389-1DB1-4C93-8E1E-B1A90C28A04F}"/>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4C1D662-123F-4F35-95D6-8A4F80955D79}"/>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B483905-A812-4E46-9D64-53BD6FA2BDA4}"/>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1E4313B-B45D-4EFA-B902-FBA5C01A6067}"/>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B698BA8A-51C7-4394-A16A-BA71D6C3B2BC}"/>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3E24C6BE-F44D-4434-8219-500B8C16F575}"/>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8EB655E4-C3F9-45CD-944D-95A46AB05DA9}"/>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205</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AF083FA5-53A9-403C-BF4D-F0C7A3483F6C}"/>
            </a:ext>
          </a:extLst>
        </xdr:cNvPr>
        <xdr:cNvSpPr/>
      </xdr:nvSpPr>
      <xdr:spPr bwMode="auto">
        <a:xfrm>
          <a:off x="5968253" y="266139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205</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BDAE4624-BE4E-4805-9341-2E79BCBF2A16}"/>
            </a:ext>
          </a:extLst>
        </xdr:cNvPr>
        <xdr:cNvSpPr/>
      </xdr:nvSpPr>
      <xdr:spPr bwMode="auto">
        <a:xfrm>
          <a:off x="9442076" y="266139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205</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A74FA3AA-9531-44FB-AD36-C38714215B2E}"/>
            </a:ext>
          </a:extLst>
        </xdr:cNvPr>
        <xdr:cNvSpPr/>
      </xdr:nvSpPr>
      <xdr:spPr bwMode="auto">
        <a:xfrm>
          <a:off x="5968253" y="266139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205</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4EDCBDEC-4AA4-49BD-9247-C97FA4315B3A}"/>
            </a:ext>
          </a:extLst>
        </xdr:cNvPr>
        <xdr:cNvSpPr/>
      </xdr:nvSpPr>
      <xdr:spPr bwMode="auto">
        <a:xfrm>
          <a:off x="9442076" y="266139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269</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685688CA-6B3A-4966-B051-13A0C0E17801}"/>
            </a:ext>
          </a:extLst>
        </xdr:cNvPr>
        <xdr:cNvSpPr/>
      </xdr:nvSpPr>
      <xdr:spPr bwMode="auto">
        <a:xfrm>
          <a:off x="5968253" y="3870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269</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4F89ADCA-ABE1-43E9-BA02-6087449D3CB8}"/>
            </a:ext>
          </a:extLst>
        </xdr:cNvPr>
        <xdr:cNvSpPr/>
      </xdr:nvSpPr>
      <xdr:spPr bwMode="auto">
        <a:xfrm>
          <a:off x="9442076" y="3870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269</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07DB72B0-2942-4BBE-B74E-EECA2D6C6FCF}"/>
            </a:ext>
          </a:extLst>
        </xdr:cNvPr>
        <xdr:cNvSpPr/>
      </xdr:nvSpPr>
      <xdr:spPr bwMode="auto">
        <a:xfrm>
          <a:off x="5968253" y="3870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269</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CDFA9C7A-E533-4A6D-B638-BFDD4F9314CE}"/>
            </a:ext>
          </a:extLst>
        </xdr:cNvPr>
        <xdr:cNvSpPr/>
      </xdr:nvSpPr>
      <xdr:spPr bwMode="auto">
        <a:xfrm>
          <a:off x="9442076" y="3870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333</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7A72D36F-A255-4431-B9E3-5F0AC0A533EC}"/>
            </a:ext>
          </a:extLst>
        </xdr:cNvPr>
        <xdr:cNvSpPr/>
      </xdr:nvSpPr>
      <xdr:spPr bwMode="auto">
        <a:xfrm>
          <a:off x="5968253" y="507962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333</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C8AE3FF-0A0C-4E4C-9E2B-856FABD74090}"/>
            </a:ext>
          </a:extLst>
        </xdr:cNvPr>
        <xdr:cNvSpPr/>
      </xdr:nvSpPr>
      <xdr:spPr bwMode="auto">
        <a:xfrm>
          <a:off x="9442076" y="507962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333</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31C77E80-A885-452A-9CBB-AB77C42EFF02}"/>
            </a:ext>
          </a:extLst>
        </xdr:cNvPr>
        <xdr:cNvSpPr/>
      </xdr:nvSpPr>
      <xdr:spPr bwMode="auto">
        <a:xfrm>
          <a:off x="5968253" y="507962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333</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50DA6099-75BF-4EF9-AC70-7FAB61770500}"/>
            </a:ext>
          </a:extLst>
        </xdr:cNvPr>
        <xdr:cNvSpPr/>
      </xdr:nvSpPr>
      <xdr:spPr bwMode="auto">
        <a:xfrm>
          <a:off x="9442076" y="507962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397</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EC7ED9D3-725D-4259-A206-C18E9EF29AE9}"/>
            </a:ext>
          </a:extLst>
        </xdr:cNvPr>
        <xdr:cNvSpPr/>
      </xdr:nvSpPr>
      <xdr:spPr bwMode="auto">
        <a:xfrm>
          <a:off x="5968253" y="6288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397</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885F38B7-135D-4EA7-AC6E-58C05F905A3A}"/>
            </a:ext>
          </a:extLst>
        </xdr:cNvPr>
        <xdr:cNvSpPr/>
      </xdr:nvSpPr>
      <xdr:spPr bwMode="auto">
        <a:xfrm>
          <a:off x="9442076" y="6288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397</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EAFE4EE7-B549-4FCF-B535-08197A21FB43}"/>
            </a:ext>
          </a:extLst>
        </xdr:cNvPr>
        <xdr:cNvSpPr/>
      </xdr:nvSpPr>
      <xdr:spPr bwMode="auto">
        <a:xfrm>
          <a:off x="5968253" y="6288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397</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B237F33D-B74F-469A-8544-0A0FBEC273B2}"/>
            </a:ext>
          </a:extLst>
        </xdr:cNvPr>
        <xdr:cNvSpPr/>
      </xdr:nvSpPr>
      <xdr:spPr bwMode="auto">
        <a:xfrm>
          <a:off x="9442076" y="62887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461</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1584417A-C473-411F-BD96-6FFEE30D20D4}"/>
            </a:ext>
          </a:extLst>
        </xdr:cNvPr>
        <xdr:cNvSpPr/>
      </xdr:nvSpPr>
      <xdr:spPr bwMode="auto">
        <a:xfrm>
          <a:off x="5968253" y="749785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461</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344D8A00-388A-49D9-941A-302AC5A5E45A}"/>
            </a:ext>
          </a:extLst>
        </xdr:cNvPr>
        <xdr:cNvSpPr/>
      </xdr:nvSpPr>
      <xdr:spPr bwMode="auto">
        <a:xfrm>
          <a:off x="9442076" y="749785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461</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956AAD02-6250-4C59-8DF9-D9A3C0CBABAF}"/>
            </a:ext>
          </a:extLst>
        </xdr:cNvPr>
        <xdr:cNvSpPr/>
      </xdr:nvSpPr>
      <xdr:spPr bwMode="auto">
        <a:xfrm>
          <a:off x="5968253" y="749785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461</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04273C90-9F93-4662-9CB5-BC0A0DACF9CC}"/>
            </a:ext>
          </a:extLst>
        </xdr:cNvPr>
        <xdr:cNvSpPr/>
      </xdr:nvSpPr>
      <xdr:spPr bwMode="auto">
        <a:xfrm>
          <a:off x="9442076" y="749785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525</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B759462A-4EFB-4105-A5FB-A90CD8233A27}"/>
            </a:ext>
          </a:extLst>
        </xdr:cNvPr>
        <xdr:cNvSpPr/>
      </xdr:nvSpPr>
      <xdr:spPr bwMode="auto">
        <a:xfrm>
          <a:off x="5968253" y="87069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525</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90D6F8CC-4372-45E8-83DB-AB7F2F91D720}"/>
            </a:ext>
          </a:extLst>
        </xdr:cNvPr>
        <xdr:cNvSpPr/>
      </xdr:nvSpPr>
      <xdr:spPr bwMode="auto">
        <a:xfrm>
          <a:off x="9442076" y="87069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525</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07ADA289-D458-4D75-8D91-4E4C6A9BAE38}"/>
            </a:ext>
          </a:extLst>
        </xdr:cNvPr>
        <xdr:cNvSpPr/>
      </xdr:nvSpPr>
      <xdr:spPr bwMode="auto">
        <a:xfrm>
          <a:off x="5968253" y="87069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525</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A70F3CA1-30F9-4DB7-9DBE-2BDCE95806A4}"/>
            </a:ext>
          </a:extLst>
        </xdr:cNvPr>
        <xdr:cNvSpPr/>
      </xdr:nvSpPr>
      <xdr:spPr bwMode="auto">
        <a:xfrm>
          <a:off x="9442076" y="87069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589</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82D5385A-91D5-44AE-BDA6-97562F9DAB8C}"/>
            </a:ext>
          </a:extLst>
        </xdr:cNvPr>
        <xdr:cNvSpPr/>
      </xdr:nvSpPr>
      <xdr:spPr bwMode="auto">
        <a:xfrm>
          <a:off x="5968253" y="991608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589</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7C847822-C171-4DF2-96F9-6612B6C31527}"/>
            </a:ext>
          </a:extLst>
        </xdr:cNvPr>
        <xdr:cNvSpPr/>
      </xdr:nvSpPr>
      <xdr:spPr bwMode="auto">
        <a:xfrm>
          <a:off x="9442076" y="991608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589</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8624B505-3377-4C47-AF7A-E596F9E91042}"/>
            </a:ext>
          </a:extLst>
        </xdr:cNvPr>
        <xdr:cNvSpPr/>
      </xdr:nvSpPr>
      <xdr:spPr bwMode="auto">
        <a:xfrm>
          <a:off x="5968253" y="991608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589</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98D57871-C641-4BE2-896A-945D1A82CDB8}"/>
            </a:ext>
          </a:extLst>
        </xdr:cNvPr>
        <xdr:cNvSpPr/>
      </xdr:nvSpPr>
      <xdr:spPr bwMode="auto">
        <a:xfrm>
          <a:off x="9442076" y="991608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653</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744F7AB3-0E1B-42A2-9B87-EDEAEA034FE0}"/>
            </a:ext>
          </a:extLst>
        </xdr:cNvPr>
        <xdr:cNvSpPr/>
      </xdr:nvSpPr>
      <xdr:spPr bwMode="auto">
        <a:xfrm>
          <a:off x="5968253" y="111252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653</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A6F6A843-6EF4-427C-AC5D-780B9E573641}"/>
            </a:ext>
          </a:extLst>
        </xdr:cNvPr>
        <xdr:cNvSpPr/>
      </xdr:nvSpPr>
      <xdr:spPr bwMode="auto">
        <a:xfrm>
          <a:off x="9442076" y="111252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653</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57F0559D-13FF-46D1-BF50-03D5CC44514B}"/>
            </a:ext>
          </a:extLst>
        </xdr:cNvPr>
        <xdr:cNvSpPr/>
      </xdr:nvSpPr>
      <xdr:spPr bwMode="auto">
        <a:xfrm>
          <a:off x="5968253" y="111252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653</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247A8679-EEB8-4415-A113-66E449160526}"/>
            </a:ext>
          </a:extLst>
        </xdr:cNvPr>
        <xdr:cNvSpPr/>
      </xdr:nvSpPr>
      <xdr:spPr bwMode="auto">
        <a:xfrm>
          <a:off x="9442076" y="111252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656</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3657183E-FF0E-40DA-9D44-6C053DCDFB3B}"/>
            </a:ext>
          </a:extLst>
        </xdr:cNvPr>
        <xdr:cNvSpPr/>
      </xdr:nvSpPr>
      <xdr:spPr bwMode="auto">
        <a:xfrm>
          <a:off x="5968253" y="1233431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656</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08C71201-81E2-447C-A41D-8488591F4F53}"/>
            </a:ext>
          </a:extLst>
        </xdr:cNvPr>
        <xdr:cNvSpPr/>
      </xdr:nvSpPr>
      <xdr:spPr bwMode="auto">
        <a:xfrm>
          <a:off x="9442076" y="1233431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656</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446E9CC3-0B5B-467A-9DAE-1E2F9F1E008A}"/>
            </a:ext>
          </a:extLst>
        </xdr:cNvPr>
        <xdr:cNvSpPr/>
      </xdr:nvSpPr>
      <xdr:spPr bwMode="auto">
        <a:xfrm>
          <a:off x="5968253" y="1233431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656</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D4BDC329-04D3-4C0A-9340-081A1197160E}"/>
            </a:ext>
          </a:extLst>
        </xdr:cNvPr>
        <xdr:cNvSpPr/>
      </xdr:nvSpPr>
      <xdr:spPr bwMode="auto">
        <a:xfrm>
          <a:off x="9442076" y="1233431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717</xdr:row>
      <xdr:rowOff>0</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425F2038-BC7F-4655-BE4A-6124F28BB676}"/>
            </a:ext>
          </a:extLst>
        </xdr:cNvPr>
        <xdr:cNvSpPr/>
      </xdr:nvSpPr>
      <xdr:spPr bwMode="auto">
        <a:xfrm>
          <a:off x="5968253" y="135434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717</xdr:row>
      <xdr:rowOff>0</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88865D8B-46D3-42E7-8A20-FF99E39842F0}"/>
            </a:ext>
          </a:extLst>
        </xdr:cNvPr>
        <xdr:cNvSpPr/>
      </xdr:nvSpPr>
      <xdr:spPr bwMode="auto">
        <a:xfrm>
          <a:off x="9442076" y="135434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717</xdr:row>
      <xdr:rowOff>0</xdr:rowOff>
    </xdr:from>
    <xdr:ext cx="295275" cy="230910"/>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CD654EDE-5154-4684-A0A2-837D24944715}"/>
            </a:ext>
          </a:extLst>
        </xdr:cNvPr>
        <xdr:cNvSpPr/>
      </xdr:nvSpPr>
      <xdr:spPr bwMode="auto">
        <a:xfrm>
          <a:off x="5968253" y="135434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717</xdr:row>
      <xdr:rowOff>0</xdr:rowOff>
    </xdr:from>
    <xdr:ext cx="295275" cy="230910"/>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D0BF57B7-33DA-46C9-807F-DDFD7DF9431C}"/>
            </a:ext>
          </a:extLst>
        </xdr:cNvPr>
        <xdr:cNvSpPr/>
      </xdr:nvSpPr>
      <xdr:spPr bwMode="auto">
        <a:xfrm>
          <a:off x="9442076" y="135434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781</xdr:row>
      <xdr:rowOff>0</xdr:rowOff>
    </xdr:from>
    <xdr:ext cx="295275" cy="230910"/>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5D042E4F-6110-4760-B85C-8367137C7058}"/>
            </a:ext>
          </a:extLst>
        </xdr:cNvPr>
        <xdr:cNvSpPr/>
      </xdr:nvSpPr>
      <xdr:spPr bwMode="auto">
        <a:xfrm>
          <a:off x="5968253" y="1475254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781</xdr:row>
      <xdr:rowOff>0</xdr:rowOff>
    </xdr:from>
    <xdr:ext cx="295275" cy="230910"/>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B11A3A04-D638-4317-825E-B715AEE3216B}"/>
            </a:ext>
          </a:extLst>
        </xdr:cNvPr>
        <xdr:cNvSpPr/>
      </xdr:nvSpPr>
      <xdr:spPr bwMode="auto">
        <a:xfrm>
          <a:off x="9442076" y="1475254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781</xdr:row>
      <xdr:rowOff>0</xdr:rowOff>
    </xdr:from>
    <xdr:ext cx="295275" cy="230910"/>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8E4EEFD9-2C21-4CD1-88C4-535D75CD00FE}"/>
            </a:ext>
          </a:extLst>
        </xdr:cNvPr>
        <xdr:cNvSpPr/>
      </xdr:nvSpPr>
      <xdr:spPr bwMode="auto">
        <a:xfrm>
          <a:off x="5968253" y="1475254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781</xdr:row>
      <xdr:rowOff>0</xdr:rowOff>
    </xdr:from>
    <xdr:ext cx="295275" cy="230910"/>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C713A200-604B-4AEF-9019-83E793235DCD}"/>
            </a:ext>
          </a:extLst>
        </xdr:cNvPr>
        <xdr:cNvSpPr/>
      </xdr:nvSpPr>
      <xdr:spPr bwMode="auto">
        <a:xfrm>
          <a:off x="9442076" y="14752544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845</xdr:row>
      <xdr:rowOff>0</xdr:rowOff>
    </xdr:from>
    <xdr:ext cx="295275" cy="230910"/>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7F5F1325-C021-43FD-A419-5532E2E3901D}"/>
            </a:ext>
          </a:extLst>
        </xdr:cNvPr>
        <xdr:cNvSpPr/>
      </xdr:nvSpPr>
      <xdr:spPr bwMode="auto">
        <a:xfrm>
          <a:off x="5968253" y="159616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845</xdr:row>
      <xdr:rowOff>0</xdr:rowOff>
    </xdr:from>
    <xdr:ext cx="295275" cy="230910"/>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DD37321B-DBA6-419B-88AD-DB8B3DAF6A02}"/>
            </a:ext>
          </a:extLst>
        </xdr:cNvPr>
        <xdr:cNvSpPr/>
      </xdr:nvSpPr>
      <xdr:spPr bwMode="auto">
        <a:xfrm>
          <a:off x="9442076" y="159616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845</xdr:row>
      <xdr:rowOff>0</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D556DD71-0CEC-41D2-BD0B-D113CDED2E24}"/>
            </a:ext>
          </a:extLst>
        </xdr:cNvPr>
        <xdr:cNvSpPr/>
      </xdr:nvSpPr>
      <xdr:spPr bwMode="auto">
        <a:xfrm>
          <a:off x="5968253" y="159616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845</xdr:row>
      <xdr:rowOff>0</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54BB72C5-6103-4715-8AA2-EBD3E89AF711}"/>
            </a:ext>
          </a:extLst>
        </xdr:cNvPr>
        <xdr:cNvSpPr/>
      </xdr:nvSpPr>
      <xdr:spPr bwMode="auto">
        <a:xfrm>
          <a:off x="9442076" y="159616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909</xdr:row>
      <xdr:rowOff>0</xdr:rowOff>
    </xdr:from>
    <xdr:ext cx="295275" cy="230910"/>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3AF320A3-F57C-463E-BB81-27004803A06F}"/>
            </a:ext>
          </a:extLst>
        </xdr:cNvPr>
        <xdr:cNvSpPr/>
      </xdr:nvSpPr>
      <xdr:spPr bwMode="auto">
        <a:xfrm>
          <a:off x="5968253" y="1717077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909</xdr:row>
      <xdr:rowOff>0</xdr:rowOff>
    </xdr:from>
    <xdr:ext cx="295275" cy="230910"/>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29E861B5-B250-4C1E-B554-FF25B4E1F2EC}"/>
            </a:ext>
          </a:extLst>
        </xdr:cNvPr>
        <xdr:cNvSpPr/>
      </xdr:nvSpPr>
      <xdr:spPr bwMode="auto">
        <a:xfrm>
          <a:off x="9442076" y="1717077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909</xdr:row>
      <xdr:rowOff>0</xdr:rowOff>
    </xdr:from>
    <xdr:ext cx="295275" cy="230910"/>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3905C589-36E3-428C-A397-89CAF3FF7707}"/>
            </a:ext>
          </a:extLst>
        </xdr:cNvPr>
        <xdr:cNvSpPr/>
      </xdr:nvSpPr>
      <xdr:spPr bwMode="auto">
        <a:xfrm>
          <a:off x="5968253" y="1717077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909</xdr:row>
      <xdr:rowOff>0</xdr:rowOff>
    </xdr:from>
    <xdr:ext cx="295275" cy="230910"/>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7FDCB0C4-F2BA-425C-8929-035F33299E1C}"/>
            </a:ext>
          </a:extLst>
        </xdr:cNvPr>
        <xdr:cNvSpPr/>
      </xdr:nvSpPr>
      <xdr:spPr bwMode="auto">
        <a:xfrm>
          <a:off x="9442076" y="1717077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973</xdr:row>
      <xdr:rowOff>0</xdr:rowOff>
    </xdr:from>
    <xdr:ext cx="295275" cy="230910"/>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80B95410-D656-495B-9313-64DE62D6DE49}"/>
            </a:ext>
          </a:extLst>
        </xdr:cNvPr>
        <xdr:cNvSpPr/>
      </xdr:nvSpPr>
      <xdr:spPr bwMode="auto">
        <a:xfrm>
          <a:off x="5968253" y="183798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973</xdr:row>
      <xdr:rowOff>0</xdr:rowOff>
    </xdr:from>
    <xdr:ext cx="295275" cy="230910"/>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05592C2C-D943-4070-9F91-1EDEA497C924}"/>
            </a:ext>
          </a:extLst>
        </xdr:cNvPr>
        <xdr:cNvSpPr/>
      </xdr:nvSpPr>
      <xdr:spPr bwMode="auto">
        <a:xfrm>
          <a:off x="9442076" y="183798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973</xdr:row>
      <xdr:rowOff>0</xdr:rowOff>
    </xdr:from>
    <xdr:ext cx="295275" cy="230910"/>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CDD04AD6-8247-453A-B120-5C49DBC9CBF5}"/>
            </a:ext>
          </a:extLst>
        </xdr:cNvPr>
        <xdr:cNvSpPr/>
      </xdr:nvSpPr>
      <xdr:spPr bwMode="auto">
        <a:xfrm>
          <a:off x="5968253" y="183798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973</xdr:row>
      <xdr:rowOff>0</xdr:rowOff>
    </xdr:from>
    <xdr:ext cx="295275" cy="230910"/>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7CD0D5C1-D39E-4F29-A4D9-31DC5851FC22}"/>
            </a:ext>
          </a:extLst>
        </xdr:cNvPr>
        <xdr:cNvSpPr/>
      </xdr:nvSpPr>
      <xdr:spPr bwMode="auto">
        <a:xfrm>
          <a:off x="9442076" y="183798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1037</xdr:row>
      <xdr:rowOff>0</xdr:rowOff>
    </xdr:from>
    <xdr:ext cx="295275" cy="230910"/>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62DE3314-91C1-4A2E-BB9D-20EB253DF121}"/>
            </a:ext>
          </a:extLst>
        </xdr:cNvPr>
        <xdr:cNvSpPr/>
      </xdr:nvSpPr>
      <xdr:spPr bwMode="auto">
        <a:xfrm>
          <a:off x="5968253" y="1958900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1037</xdr:row>
      <xdr:rowOff>0</xdr:rowOff>
    </xdr:from>
    <xdr:ext cx="295275" cy="230910"/>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62413388-1F5D-458A-97B2-DE99B12B131E}"/>
            </a:ext>
          </a:extLst>
        </xdr:cNvPr>
        <xdr:cNvSpPr/>
      </xdr:nvSpPr>
      <xdr:spPr bwMode="auto">
        <a:xfrm>
          <a:off x="9442076" y="1958900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1037</xdr:row>
      <xdr:rowOff>0</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A44A06AD-928D-4647-81F3-ECE4598159F7}"/>
            </a:ext>
          </a:extLst>
        </xdr:cNvPr>
        <xdr:cNvSpPr/>
      </xdr:nvSpPr>
      <xdr:spPr bwMode="auto">
        <a:xfrm>
          <a:off x="5968253" y="1958900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1037</xdr:row>
      <xdr:rowOff>0</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AB964D43-37EE-4A88-9EAD-44142DFD2BF0}"/>
            </a:ext>
          </a:extLst>
        </xdr:cNvPr>
        <xdr:cNvSpPr/>
      </xdr:nvSpPr>
      <xdr:spPr bwMode="auto">
        <a:xfrm>
          <a:off x="9442076" y="1958900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1040</xdr:row>
      <xdr:rowOff>0</xdr:rowOff>
    </xdr:from>
    <xdr:ext cx="295275" cy="230910"/>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A24A5454-1592-48C3-93CE-E1819B3C2BC2}"/>
            </a:ext>
          </a:extLst>
        </xdr:cNvPr>
        <xdr:cNvSpPr/>
      </xdr:nvSpPr>
      <xdr:spPr bwMode="auto">
        <a:xfrm>
          <a:off x="5968253" y="207981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1040</xdr:row>
      <xdr:rowOff>0</xdr:rowOff>
    </xdr:from>
    <xdr:ext cx="295275" cy="230910"/>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EA2535F6-E7C1-4EC8-917C-326D6E60935D}"/>
            </a:ext>
          </a:extLst>
        </xdr:cNvPr>
        <xdr:cNvSpPr/>
      </xdr:nvSpPr>
      <xdr:spPr bwMode="auto">
        <a:xfrm>
          <a:off x="9442076" y="207981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1040</xdr:row>
      <xdr:rowOff>0</xdr:rowOff>
    </xdr:from>
    <xdr:ext cx="295275" cy="230910"/>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6FA26F04-B7CF-4A39-9F15-15EBCDAFB3A5}"/>
            </a:ext>
          </a:extLst>
        </xdr:cNvPr>
        <xdr:cNvSpPr/>
      </xdr:nvSpPr>
      <xdr:spPr bwMode="auto">
        <a:xfrm>
          <a:off x="5968253" y="207981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1040</xdr:row>
      <xdr:rowOff>0</xdr:rowOff>
    </xdr:from>
    <xdr:ext cx="295275" cy="230910"/>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79783256-9F6D-402D-8FBA-0EC806D24BCD}"/>
            </a:ext>
          </a:extLst>
        </xdr:cNvPr>
        <xdr:cNvSpPr/>
      </xdr:nvSpPr>
      <xdr:spPr bwMode="auto">
        <a:xfrm>
          <a:off x="9442076" y="207981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1040</xdr:row>
      <xdr:rowOff>0</xdr:rowOff>
    </xdr:from>
    <xdr:ext cx="295275" cy="230910"/>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305CF05D-C748-4035-8B05-1E5ED5BCD5FB}"/>
            </a:ext>
          </a:extLst>
        </xdr:cNvPr>
        <xdr:cNvSpPr/>
      </xdr:nvSpPr>
      <xdr:spPr bwMode="auto">
        <a:xfrm>
          <a:off x="5968253" y="2200723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1040</xdr:row>
      <xdr:rowOff>0</xdr:rowOff>
    </xdr:from>
    <xdr:ext cx="295275" cy="230910"/>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36F3CFA5-9998-45B1-9680-0172AB9782F7}"/>
            </a:ext>
          </a:extLst>
        </xdr:cNvPr>
        <xdr:cNvSpPr/>
      </xdr:nvSpPr>
      <xdr:spPr bwMode="auto">
        <a:xfrm>
          <a:off x="9442076" y="2200723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1040</xdr:row>
      <xdr:rowOff>0</xdr:rowOff>
    </xdr:from>
    <xdr:ext cx="295275" cy="230910"/>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C8793B30-E819-4228-BC4F-0B67708D7187}"/>
            </a:ext>
          </a:extLst>
        </xdr:cNvPr>
        <xdr:cNvSpPr/>
      </xdr:nvSpPr>
      <xdr:spPr bwMode="auto">
        <a:xfrm>
          <a:off x="5968253" y="2200723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1040</xdr:row>
      <xdr:rowOff>0</xdr:rowOff>
    </xdr:from>
    <xdr:ext cx="295275" cy="230910"/>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806044FC-F112-4BB2-A5CD-F59A131081A1}"/>
            </a:ext>
          </a:extLst>
        </xdr:cNvPr>
        <xdr:cNvSpPr/>
      </xdr:nvSpPr>
      <xdr:spPr bwMode="auto">
        <a:xfrm>
          <a:off x="9442076" y="2200723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1040</xdr:row>
      <xdr:rowOff>0</xdr:rowOff>
    </xdr:from>
    <xdr:ext cx="295275" cy="230910"/>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C7E0D031-7464-4910-99E1-3B44DB0140B8}"/>
            </a:ext>
          </a:extLst>
        </xdr:cNvPr>
        <xdr:cNvSpPr/>
      </xdr:nvSpPr>
      <xdr:spPr bwMode="auto">
        <a:xfrm>
          <a:off x="5956300" y="197535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1040</xdr:row>
      <xdr:rowOff>0</xdr:rowOff>
    </xdr:from>
    <xdr:ext cx="295275" cy="230910"/>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DD8A8971-E5F2-40DD-BB74-D5E4752963BD}"/>
            </a:ext>
          </a:extLst>
        </xdr:cNvPr>
        <xdr:cNvSpPr/>
      </xdr:nvSpPr>
      <xdr:spPr bwMode="auto">
        <a:xfrm>
          <a:off x="9448800" y="197535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1040</xdr:row>
      <xdr:rowOff>0</xdr:rowOff>
    </xdr:from>
    <xdr:ext cx="295275" cy="230910"/>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BE12B6A2-B351-4C54-A9EC-3802F764DB55}"/>
            </a:ext>
          </a:extLst>
        </xdr:cNvPr>
        <xdr:cNvSpPr/>
      </xdr:nvSpPr>
      <xdr:spPr bwMode="auto">
        <a:xfrm>
          <a:off x="5956300" y="197535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1040</xdr:row>
      <xdr:rowOff>0</xdr:rowOff>
    </xdr:from>
    <xdr:ext cx="295275" cy="230910"/>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BB79217D-95B8-423C-9103-C89B8B94174D}"/>
            </a:ext>
          </a:extLst>
        </xdr:cNvPr>
        <xdr:cNvSpPr/>
      </xdr:nvSpPr>
      <xdr:spPr bwMode="auto">
        <a:xfrm>
          <a:off x="9448800" y="1975358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1101</xdr:row>
      <xdr:rowOff>0</xdr:rowOff>
    </xdr:from>
    <xdr:ext cx="295275" cy="230910"/>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2B09CB88-1CA5-4D96-B43E-534E081C7C61}"/>
            </a:ext>
          </a:extLst>
        </xdr:cNvPr>
        <xdr:cNvSpPr/>
      </xdr:nvSpPr>
      <xdr:spPr bwMode="auto">
        <a:xfrm>
          <a:off x="5956300" y="209359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1101</xdr:row>
      <xdr:rowOff>0</xdr:rowOff>
    </xdr:from>
    <xdr:ext cx="295275" cy="230910"/>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653D1183-D398-4E22-AD29-75D1A5B38E63}"/>
            </a:ext>
          </a:extLst>
        </xdr:cNvPr>
        <xdr:cNvSpPr/>
      </xdr:nvSpPr>
      <xdr:spPr bwMode="auto">
        <a:xfrm>
          <a:off x="9448800" y="209359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1101</xdr:row>
      <xdr:rowOff>0</xdr:rowOff>
    </xdr:from>
    <xdr:ext cx="295275" cy="230910"/>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DB1DD6C9-0585-4267-8D82-55B505BC6F9C}"/>
            </a:ext>
          </a:extLst>
        </xdr:cNvPr>
        <xdr:cNvSpPr/>
      </xdr:nvSpPr>
      <xdr:spPr bwMode="auto">
        <a:xfrm>
          <a:off x="5956300" y="209359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1101</xdr:row>
      <xdr:rowOff>0</xdr:rowOff>
    </xdr:from>
    <xdr:ext cx="295275" cy="230910"/>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9AF25691-3064-4928-95E8-ED7320EDF73D}"/>
            </a:ext>
          </a:extLst>
        </xdr:cNvPr>
        <xdr:cNvSpPr/>
      </xdr:nvSpPr>
      <xdr:spPr bwMode="auto">
        <a:xfrm>
          <a:off x="9448800" y="209359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14B350F-166B-47A1-B8AB-D3B3123BF24F}"/>
            </a:ext>
          </a:extLst>
        </xdr:cNvPr>
        <xdr:cNvSpPr/>
      </xdr:nvSpPr>
      <xdr:spPr bwMode="auto">
        <a:xfrm>
          <a:off x="59626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82A0AC7-DD9B-4A15-BE64-2EFD3596A2D8}"/>
            </a:ext>
          </a:extLst>
        </xdr:cNvPr>
        <xdr:cNvSpPr/>
      </xdr:nvSpPr>
      <xdr:spPr bwMode="auto">
        <a:xfrm>
          <a:off x="94297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697379A-AA34-4E09-AD96-5A48B3C44F36}"/>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B64ED05-FD71-4AF0-A3E1-136F02EAA714}"/>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387E4E3-4622-4832-9230-F980005F0F5C}"/>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5EF2F60-162E-43B5-984A-BCD6B1F16B0D}"/>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F3A4F024-100B-43E5-B25D-515D85E57A4F}"/>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866F5F2-055C-49A9-8823-3C7F78DA3217}"/>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88389AE-D808-400E-848F-60B77123FDFE}"/>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8D7E9695-8347-495A-9F69-B1DB4F8CCF7F}"/>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1AC8500-227A-4B5E-846B-FCDF1F297C0B}"/>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E37BE28A-8477-4D11-932B-5AD4C6E30B59}"/>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9DA4EFC-B5FC-46F5-B8DE-9D9C93CB282D}"/>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93F870D6-469D-4266-9E28-C46DE8DC41D1}"/>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204</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E1B3CA4F-10FD-4DDA-A421-E3F30E963265}"/>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204</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12BD5D3B-623F-4B1D-9567-01A2AF6F9821}"/>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204</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B6614B75-CD74-435E-9F7A-822E1BCC3E99}"/>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204</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7C57F193-617D-4ADA-AC53-1A5DBCBE05C3}"/>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153F05C-9828-4222-9C75-00EEA89E7413}"/>
            </a:ext>
          </a:extLst>
        </xdr:cNvPr>
        <xdr:cNvSpPr/>
      </xdr:nvSpPr>
      <xdr:spPr bwMode="auto">
        <a:xfrm>
          <a:off x="59626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E271898-8F99-43D8-AD4D-F287F489762F}"/>
            </a:ext>
          </a:extLst>
        </xdr:cNvPr>
        <xdr:cNvSpPr/>
      </xdr:nvSpPr>
      <xdr:spPr bwMode="auto">
        <a:xfrm>
          <a:off x="94297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2C61130-EB4C-49AB-9E96-776151ECA9DD}"/>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52A398A-4059-4CEF-9804-350508949456}"/>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547537B6-1F32-43E1-9A26-B117733CE97F}"/>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54D9965-B72F-46FB-9718-1458721AE2F5}"/>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309DAA1-A6D1-4C51-850B-53BD65FF272D}"/>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9EB6946-0A84-487E-BDDC-D57D0198A24F}"/>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90379408-6758-4DAF-9231-D472F14EC505}"/>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D445A9D7-8240-4291-95DD-1FE76DAC447F}"/>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211AADA2-5172-4974-A21B-E4B6B809292F}"/>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9D3125A8-1117-4B33-9A89-2E789EA6C2D9}"/>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3AE5258F-D123-4158-9A7E-D1765466EBE5}"/>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856F8576-681B-4913-92F0-B110FDE56351}"/>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DF03FCDA-1365-4485-90EB-6FD0E5EA6579}"/>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B99AC99A-3ED8-4B6E-9ABB-C890A3A09673}"/>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282D0D98-B177-46FF-963F-ADB5C7AD4026}"/>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E885CE63-FDB0-46D4-9108-2BD243D874EA}"/>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2C0C3891-CA8E-4945-B0CD-5A003194B37C}"/>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105A626F-0024-4F68-86D2-5F10B6DA86FD}"/>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329</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5741AA1C-939D-41A0-9BA7-F03894812FCB}"/>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329</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75FC6724-985D-4F8A-B555-976725B8978A}"/>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82E18712-3F9B-4546-B8C8-8B229216960F}"/>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ED04EE13-D85F-4529-A1FD-ACAEF3D02F7C}"/>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899A60D9-D18F-4CE2-AC2C-571E05E3D611}"/>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12C1598E-AB11-4A26-8828-DC55D921A087}"/>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1DD35C32-4B09-44F5-98A8-AE5E73832813}"/>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4EEA107C-06E1-4DD7-83B3-CCE13DEF49C6}"/>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EE660B44-68A8-4BE5-AA4F-31133A535A8B}"/>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FD8AD54B-5188-473F-8723-6728B0B45BB4}"/>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FE4A022F-EA4E-4D0B-B946-D62289B7C6CC}"/>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0AAFE228-06BC-4DB0-B703-39F7291D73AA}"/>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7251279C-6225-4C1E-B24F-16F07BCFB2F5}"/>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089E2ADE-3FDB-4303-B0E3-270D485CFCBA}"/>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DBAE7BBA-215D-4310-AFC7-6B2ACF5F946F}"/>
            </a:ext>
          </a:extLst>
        </xdr:cNvPr>
        <xdr:cNvSpPr/>
      </xdr:nvSpPr>
      <xdr:spPr bwMode="auto">
        <a:xfrm>
          <a:off x="5968253"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BBF567AD-CD35-4298-B435-6116D695C0F6}"/>
            </a:ext>
          </a:extLst>
        </xdr:cNvPr>
        <xdr:cNvSpPr/>
      </xdr:nvSpPr>
      <xdr:spPr bwMode="auto">
        <a:xfrm>
          <a:off x="9442076"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332</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767D4980-D38F-4B72-8DE4-CFF41FF00DA7}"/>
            </a:ext>
          </a:extLst>
        </xdr:cNvPr>
        <xdr:cNvSpPr/>
      </xdr:nvSpPr>
      <xdr:spPr bwMode="auto">
        <a:xfrm>
          <a:off x="5968253"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332</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33A2E7E7-B4C7-424A-A3E4-B6E6A1F36682}"/>
            </a:ext>
          </a:extLst>
        </xdr:cNvPr>
        <xdr:cNvSpPr/>
      </xdr:nvSpPr>
      <xdr:spPr bwMode="auto">
        <a:xfrm>
          <a:off x="9442076"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729DA515-4859-41A4-9533-34C9FFA4928D}"/>
            </a:ext>
          </a:extLst>
        </xdr:cNvPr>
        <xdr:cNvSpPr/>
      </xdr:nvSpPr>
      <xdr:spPr bwMode="auto">
        <a:xfrm>
          <a:off x="5968253"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58089AC0-2644-4AD7-9B8B-27ED27198FB7}"/>
            </a:ext>
          </a:extLst>
        </xdr:cNvPr>
        <xdr:cNvSpPr/>
      </xdr:nvSpPr>
      <xdr:spPr bwMode="auto">
        <a:xfrm>
          <a:off x="9442076"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716F6F91-10B8-465A-A59F-BAFA46C10902}"/>
            </a:ext>
          </a:extLst>
        </xdr:cNvPr>
        <xdr:cNvSpPr/>
      </xdr:nvSpPr>
      <xdr:spPr bwMode="auto">
        <a:xfrm>
          <a:off x="5968253"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6A875285-478E-4B8A-9C88-887C780F509D}"/>
            </a:ext>
          </a:extLst>
        </xdr:cNvPr>
        <xdr:cNvSpPr/>
      </xdr:nvSpPr>
      <xdr:spPr bwMode="auto">
        <a:xfrm>
          <a:off x="9442076"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455</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94D1081D-19A5-48AB-B1AF-DD41C6EC4AF0}"/>
            </a:ext>
          </a:extLst>
        </xdr:cNvPr>
        <xdr:cNvSpPr/>
      </xdr:nvSpPr>
      <xdr:spPr bwMode="auto">
        <a:xfrm>
          <a:off x="5968253"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455</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CE4ACC04-0E3F-4E8A-8F80-64ADDF28ABB0}"/>
            </a:ext>
          </a:extLst>
        </xdr:cNvPr>
        <xdr:cNvSpPr/>
      </xdr:nvSpPr>
      <xdr:spPr bwMode="auto">
        <a:xfrm>
          <a:off x="9442076"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455</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C2BCDE46-2296-4940-B4D3-3A0B4B0BF1D6}"/>
            </a:ext>
          </a:extLst>
        </xdr:cNvPr>
        <xdr:cNvSpPr/>
      </xdr:nvSpPr>
      <xdr:spPr bwMode="auto">
        <a:xfrm>
          <a:off x="5968253"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455</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CCB2DC9E-A160-4BF0-8312-14ED8B130C56}"/>
            </a:ext>
          </a:extLst>
        </xdr:cNvPr>
        <xdr:cNvSpPr/>
      </xdr:nvSpPr>
      <xdr:spPr bwMode="auto">
        <a:xfrm>
          <a:off x="9442076"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9B4192B9-8739-462B-9595-DF312A2DD2EC}"/>
            </a:ext>
          </a:extLst>
        </xdr:cNvPr>
        <xdr:cNvSpPr/>
      </xdr:nvSpPr>
      <xdr:spPr bwMode="auto">
        <a:xfrm>
          <a:off x="59563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C0B9BF25-4ED6-4BA2-ABD9-0930705862CA}"/>
            </a:ext>
          </a:extLst>
        </xdr:cNvPr>
        <xdr:cNvSpPr/>
      </xdr:nvSpPr>
      <xdr:spPr bwMode="auto">
        <a:xfrm>
          <a:off x="94488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518</xdr:row>
      <xdr:rowOff>0</xdr:rowOff>
    </xdr:from>
    <xdr:ext cx="295275" cy="230910"/>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CEFDDB25-B096-403F-8C24-45313AF683B3}"/>
            </a:ext>
          </a:extLst>
        </xdr:cNvPr>
        <xdr:cNvSpPr/>
      </xdr:nvSpPr>
      <xdr:spPr bwMode="auto">
        <a:xfrm>
          <a:off x="59563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518</xdr:row>
      <xdr:rowOff>0</xdr:rowOff>
    </xdr:from>
    <xdr:ext cx="295275" cy="230910"/>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4D59AF05-3B85-4055-8DD8-9C511724E06C}"/>
            </a:ext>
          </a:extLst>
        </xdr:cNvPr>
        <xdr:cNvSpPr/>
      </xdr:nvSpPr>
      <xdr:spPr bwMode="auto">
        <a:xfrm>
          <a:off x="9448800" y="1342644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1ED8804-484A-4B2C-B72C-EECE87A44D90}"/>
            </a:ext>
          </a:extLst>
        </xdr:cNvPr>
        <xdr:cNvSpPr/>
      </xdr:nvSpPr>
      <xdr:spPr bwMode="auto">
        <a:xfrm>
          <a:off x="59626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2BE8ED8-AFFF-4414-86EA-8F815286D380}"/>
            </a:ext>
          </a:extLst>
        </xdr:cNvPr>
        <xdr:cNvSpPr/>
      </xdr:nvSpPr>
      <xdr:spPr bwMode="auto">
        <a:xfrm>
          <a:off x="9429750" y="2646045"/>
          <a:ext cx="283845" cy="252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8F692D3-F340-4453-A47F-7661EF06C2EF}"/>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77086F9-3D7B-4CAB-92E5-BF4BC09CCAD1}"/>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2C620D1-D8F1-431E-BCC6-509102EE007F}"/>
            </a:ext>
          </a:extLst>
        </xdr:cNvPr>
        <xdr:cNvSpPr/>
      </xdr:nvSpPr>
      <xdr:spPr bwMode="auto">
        <a:xfrm>
          <a:off x="59626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EFC5314-DACC-4ED5-A41D-C5252F03EE8D}"/>
            </a:ext>
          </a:extLst>
        </xdr:cNvPr>
        <xdr:cNvSpPr/>
      </xdr:nvSpPr>
      <xdr:spPr bwMode="auto">
        <a:xfrm>
          <a:off x="9429750" y="146399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EF5EB1A-B335-43F7-9F07-1926D7F2F5B3}"/>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BE04750B-75D2-4884-82DA-BFE14B7E3727}"/>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3EF0780D-7FCC-4B53-AD14-AAFB2A87EF9D}"/>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B993635F-0158-491C-830E-18786DF5F62E}"/>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01554B5-D0B5-4DAB-85C5-4A20C57855A9}"/>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B822F99-5E17-4AD7-91C7-274BBF32DD1F}"/>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248BEA8-1824-465F-8C8F-5B9B5193E8F5}"/>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8C435BC-9B05-47B3-9AEE-F834A7A8026D}"/>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D593A53-0CA4-4477-AB28-6B5CC33DB0FA}"/>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72E81063-81EE-48C6-8828-EB1FEDC41883}"/>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B9BFD9C3-246C-4AE5-9BF8-599DD953ECF2}"/>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68DF5E7-3949-473D-9EE5-BCFA7D45BE2A}"/>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6934066B-2374-43BE-8051-A58B28335A8B}"/>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349D82C2-E479-45D6-880F-A0A5EC997F91}"/>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CDF11AD-EBB1-421D-9A35-C57FFD0C5CD9}"/>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FC5D191C-4457-4B28-8143-0CF1D53CAFBB}"/>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8131D690-EAD1-418E-ABDF-7F41F43928F8}"/>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3FA678DE-D852-42D0-B4DB-3BF471C96C3F}"/>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D38ED6FE-E48C-4DE7-8F07-FF48FBFB4C39}"/>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83AA120B-E05B-4912-AA59-75766EF968C8}"/>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6A107653-4E03-4529-8C13-0AEB919913DB}"/>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F1C8383-D2FF-42EE-989E-5E6EC03D2BF9}"/>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BD3C58A1-ED12-4F4B-88FC-DB564F4D9F6F}"/>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50182CEE-A967-4AC0-B499-72A268328928}"/>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1CCC598B-290A-4F03-AD63-C8C77A17EBE7}"/>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7A32C024-8449-4E4F-AD7D-1E1CDA88BFD7}"/>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E7871D9B-D17F-4AAA-B82D-26DEE8F40C48}"/>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1B0DB7F7-D22B-4634-AD08-388893B809A1}"/>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721C5D2A-C38D-4D71-BCA2-BD7F8F404899}"/>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F9EF3D45-6FD2-4D78-A2BB-27D514E24964}"/>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731C4291-1F41-44E0-87E5-7D0D344E2FF3}"/>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232A2B94-C57D-432B-B1F7-C274DB9C5F16}"/>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203</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BB345FD8-7A82-436B-A200-4AE53E6613C9}"/>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203</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48E602F2-C302-4566-8736-8B0F8A5C0A57}"/>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D1DF9E50-7AB1-41B7-88F9-372403B0C47F}"/>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E3CFBCAB-7155-4845-9434-FF0C4CFE6C26}"/>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266</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DC76901C-2DA4-40E5-AED5-8FC1759CE9D7}"/>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266</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A21473A8-3B31-4697-8C2E-DAD70607F48D}"/>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A4CD33B-96EE-46E3-BD16-6B613B4490C0}"/>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A229348-DE0B-40F0-842F-A3DA52C46A04}"/>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FAF9D1A-AAB6-46C6-8969-6528A73B4DDE}"/>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C6E17D4-A0AE-4401-8D33-5645D4F0A21F}"/>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6B8C0E4-F2FD-4908-A514-F740517CC25C}"/>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4561076-EE35-4135-9EB9-0E139497A336}"/>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C801C39-D3D4-484F-AFBF-CC8C6389032E}"/>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9740F6A-9580-4A28-852E-D096EFFDEBE1}"/>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B600DD0-12BE-492B-B19E-3492D7E5D81C}"/>
            </a:ext>
          </a:extLst>
        </xdr:cNvPr>
        <xdr:cNvSpPr/>
      </xdr:nvSpPr>
      <xdr:spPr bwMode="auto">
        <a:xfrm>
          <a:off x="5968253"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6CEDAD98-7ED3-4B01-90FA-E4B292C20EFF}"/>
            </a:ext>
          </a:extLst>
        </xdr:cNvPr>
        <xdr:cNvSpPr/>
      </xdr:nvSpPr>
      <xdr:spPr bwMode="auto">
        <a:xfrm>
          <a:off x="9442076" y="1452282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DF60010D-55BB-4A03-B08F-12F29430CDA4}"/>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4481E034-6709-43A6-A7BC-30C72A03799C}"/>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6F143446-4C51-469C-AB76-2AE5CB669397}"/>
            </a:ext>
          </a:extLst>
        </xdr:cNvPr>
        <xdr:cNvSpPr/>
      </xdr:nvSpPr>
      <xdr:spPr bwMode="auto">
        <a:xfrm>
          <a:off x="5968253"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AE7ED2EF-D974-4310-B18A-F1A4B456C3BF}"/>
            </a:ext>
          </a:extLst>
        </xdr:cNvPr>
        <xdr:cNvSpPr/>
      </xdr:nvSpPr>
      <xdr:spPr bwMode="auto">
        <a:xfrm>
          <a:off x="9442076" y="26423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FE41726A-C7D5-44C5-A414-F60F8EA9D981}"/>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2D7E38EA-DC77-44C6-806C-C347D58065D7}"/>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4959B27D-E74F-41FD-9467-57916A646503}"/>
            </a:ext>
          </a:extLst>
        </xdr:cNvPr>
        <xdr:cNvSpPr/>
      </xdr:nvSpPr>
      <xdr:spPr bwMode="auto">
        <a:xfrm>
          <a:off x="5968253"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1049B8C-BB34-4EE6-B7B0-B8628A9DB478}"/>
            </a:ext>
          </a:extLst>
        </xdr:cNvPr>
        <xdr:cNvSpPr/>
      </xdr:nvSpPr>
      <xdr:spPr bwMode="auto">
        <a:xfrm>
          <a:off x="9442076" y="38324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274CDCB-B5D0-47EA-9164-355BE842677F}"/>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E7448128-EEBD-4524-862A-65A48A5BAA56}"/>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14E6080C-0B9E-4CAE-A944-1876D9173E76}"/>
            </a:ext>
          </a:extLst>
        </xdr:cNvPr>
        <xdr:cNvSpPr/>
      </xdr:nvSpPr>
      <xdr:spPr bwMode="auto">
        <a:xfrm>
          <a:off x="5968253"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2C1D2E14-3205-4AA2-BB4A-89E2655892BA}"/>
            </a:ext>
          </a:extLst>
        </xdr:cNvPr>
        <xdr:cNvSpPr/>
      </xdr:nvSpPr>
      <xdr:spPr bwMode="auto">
        <a:xfrm>
          <a:off x="9442076" y="50224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CE5FF60E-0C64-44E6-9740-FD02E51B34A2}"/>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F8B8839A-AE7F-4469-99F0-08E935E97493}"/>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6DECDA6A-5919-44A9-A138-F9D8B05726B1}"/>
            </a:ext>
          </a:extLst>
        </xdr:cNvPr>
        <xdr:cNvSpPr/>
      </xdr:nvSpPr>
      <xdr:spPr bwMode="auto">
        <a:xfrm>
          <a:off x="5968253"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52DFB174-50E2-46DD-818D-EA99C3D01DBB}"/>
            </a:ext>
          </a:extLst>
        </xdr:cNvPr>
        <xdr:cNvSpPr/>
      </xdr:nvSpPr>
      <xdr:spPr bwMode="auto">
        <a:xfrm>
          <a:off x="9442076" y="62125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13E0CCC2-C400-412B-996F-67A8475F5134}"/>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ED16A736-FA3C-4301-8A34-D05B8A05E7BD}"/>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D93A3C81-FC92-4372-9D2E-851C68ECD9AC}"/>
            </a:ext>
          </a:extLst>
        </xdr:cNvPr>
        <xdr:cNvSpPr/>
      </xdr:nvSpPr>
      <xdr:spPr bwMode="auto">
        <a:xfrm>
          <a:off x="5968253"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C9F7DCAF-76F2-45D8-94FD-A88AC47FC9F7}"/>
            </a:ext>
          </a:extLst>
        </xdr:cNvPr>
        <xdr:cNvSpPr/>
      </xdr:nvSpPr>
      <xdr:spPr bwMode="auto">
        <a:xfrm>
          <a:off x="9442076" y="74026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4EC57AD2-CF77-4763-B2CA-17A94E210E10}"/>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748851A0-1C7D-4231-8AF2-72560D1A2FCE}"/>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96AEEC0B-D804-4B67-907F-E464371C4D99}"/>
            </a:ext>
          </a:extLst>
        </xdr:cNvPr>
        <xdr:cNvSpPr/>
      </xdr:nvSpPr>
      <xdr:spPr bwMode="auto">
        <a:xfrm>
          <a:off x="5968253"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E58A665C-E246-42E7-AA3E-EC02547EB858}"/>
            </a:ext>
          </a:extLst>
        </xdr:cNvPr>
        <xdr:cNvSpPr/>
      </xdr:nvSpPr>
      <xdr:spPr bwMode="auto">
        <a:xfrm>
          <a:off x="9442076" y="85926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65D78D1B-018B-49DC-B9EB-C201616809B0}"/>
            </a:ext>
          </a:extLst>
        </xdr:cNvPr>
        <xdr:cNvSpPr/>
      </xdr:nvSpPr>
      <xdr:spPr bwMode="auto">
        <a:xfrm>
          <a:off x="5968253"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06325A32-D67A-46CB-82B1-A45F40DCCF10}"/>
            </a:ext>
          </a:extLst>
        </xdr:cNvPr>
        <xdr:cNvSpPr/>
      </xdr:nvSpPr>
      <xdr:spPr bwMode="auto">
        <a:xfrm>
          <a:off x="9442076"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E9A651FF-7AC7-4524-9BE2-D1A8CDC756AC}"/>
            </a:ext>
          </a:extLst>
        </xdr:cNvPr>
        <xdr:cNvSpPr/>
      </xdr:nvSpPr>
      <xdr:spPr bwMode="auto">
        <a:xfrm>
          <a:off x="5968253"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4BB54407-9F63-4048-B521-F47555181F30}"/>
            </a:ext>
          </a:extLst>
        </xdr:cNvPr>
        <xdr:cNvSpPr/>
      </xdr:nvSpPr>
      <xdr:spPr bwMode="auto">
        <a:xfrm>
          <a:off x="9442076" y="97827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63812370-A0F9-4CDB-B8B0-08191CA61E35}"/>
            </a:ext>
          </a:extLst>
        </xdr:cNvPr>
        <xdr:cNvSpPr/>
      </xdr:nvSpPr>
      <xdr:spPr bwMode="auto">
        <a:xfrm>
          <a:off x="5968253"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75294E8A-BF6E-462F-B7B9-56EEF53195D3}"/>
            </a:ext>
          </a:extLst>
        </xdr:cNvPr>
        <xdr:cNvSpPr/>
      </xdr:nvSpPr>
      <xdr:spPr bwMode="auto">
        <a:xfrm>
          <a:off x="9442076"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CB3B0DAB-A1AA-4F78-820B-276CE001E87A}"/>
            </a:ext>
          </a:extLst>
        </xdr:cNvPr>
        <xdr:cNvSpPr/>
      </xdr:nvSpPr>
      <xdr:spPr bwMode="auto">
        <a:xfrm>
          <a:off x="5968253"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D4792405-B77B-4AB6-B44C-466D284F9B64}"/>
            </a:ext>
          </a:extLst>
        </xdr:cNvPr>
        <xdr:cNvSpPr/>
      </xdr:nvSpPr>
      <xdr:spPr bwMode="auto">
        <a:xfrm>
          <a:off x="9442076" y="109728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6E6198CB-1501-40E8-B5B1-05715892C231}"/>
            </a:ext>
          </a:extLst>
        </xdr:cNvPr>
        <xdr:cNvSpPr/>
      </xdr:nvSpPr>
      <xdr:spPr bwMode="auto">
        <a:xfrm>
          <a:off x="5968253"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8D26D9A8-CE91-4DFB-8FC7-529A622BDAC7}"/>
            </a:ext>
          </a:extLst>
        </xdr:cNvPr>
        <xdr:cNvSpPr/>
      </xdr:nvSpPr>
      <xdr:spPr bwMode="auto">
        <a:xfrm>
          <a:off x="9442076"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4EFEC1E9-4556-4D7D-B028-B7104B691FE5}"/>
            </a:ext>
          </a:extLst>
        </xdr:cNvPr>
        <xdr:cNvSpPr/>
      </xdr:nvSpPr>
      <xdr:spPr bwMode="auto">
        <a:xfrm>
          <a:off x="5968253"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18D5ACDC-08C3-44A2-B63E-F19812EDF8B2}"/>
            </a:ext>
          </a:extLst>
        </xdr:cNvPr>
        <xdr:cNvSpPr/>
      </xdr:nvSpPr>
      <xdr:spPr bwMode="auto">
        <a:xfrm>
          <a:off x="9442076" y="121628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2A9B24FA-409B-41D5-AF8F-5519E3C10F90}"/>
            </a:ext>
          </a:extLst>
        </xdr:cNvPr>
        <xdr:cNvSpPr/>
      </xdr:nvSpPr>
      <xdr:spPr bwMode="auto">
        <a:xfrm>
          <a:off x="5968253"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6AD2B50C-C090-4249-B8EC-50B7ADF31136}"/>
            </a:ext>
          </a:extLst>
        </xdr:cNvPr>
        <xdr:cNvSpPr/>
      </xdr:nvSpPr>
      <xdr:spPr bwMode="auto">
        <a:xfrm>
          <a:off x="9442076"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7FB99A6C-C29C-4376-BC8D-44D73A4F5FC0}"/>
            </a:ext>
          </a:extLst>
        </xdr:cNvPr>
        <xdr:cNvSpPr/>
      </xdr:nvSpPr>
      <xdr:spPr bwMode="auto">
        <a:xfrm>
          <a:off x="5968253"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2B983D08-26CB-4933-B164-6C75FFA5CD27}"/>
            </a:ext>
          </a:extLst>
        </xdr:cNvPr>
        <xdr:cNvSpPr/>
      </xdr:nvSpPr>
      <xdr:spPr bwMode="auto">
        <a:xfrm>
          <a:off x="9442076"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509CD7F4-1D41-40F4-990D-AE107B031B50}"/>
            </a:ext>
          </a:extLst>
        </xdr:cNvPr>
        <xdr:cNvSpPr/>
      </xdr:nvSpPr>
      <xdr:spPr bwMode="auto">
        <a:xfrm>
          <a:off x="5968253"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4705374D-1959-4099-8294-810539BB1A81}"/>
            </a:ext>
          </a:extLst>
        </xdr:cNvPr>
        <xdr:cNvSpPr/>
      </xdr:nvSpPr>
      <xdr:spPr bwMode="auto">
        <a:xfrm>
          <a:off x="9442076"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56B3F7D3-78E9-4D32-905F-FC046E002BEA}"/>
            </a:ext>
          </a:extLst>
        </xdr:cNvPr>
        <xdr:cNvSpPr/>
      </xdr:nvSpPr>
      <xdr:spPr bwMode="auto">
        <a:xfrm>
          <a:off x="5968253"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0FEA5A2E-606E-4A61-95BB-95C95C7A19C3}"/>
            </a:ext>
          </a:extLst>
        </xdr:cNvPr>
        <xdr:cNvSpPr/>
      </xdr:nvSpPr>
      <xdr:spPr bwMode="auto">
        <a:xfrm>
          <a:off x="9442076" y="133529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0F4B61AF-11EF-48BD-9BCA-B8158A99BAB2}"/>
            </a:ext>
          </a:extLst>
        </xdr:cNvPr>
        <xdr:cNvSpPr/>
      </xdr:nvSpPr>
      <xdr:spPr bwMode="auto">
        <a:xfrm>
          <a:off x="5968253" y="157330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2B78B5DB-660E-466A-AF58-8F03AB18E63C}"/>
            </a:ext>
          </a:extLst>
        </xdr:cNvPr>
        <xdr:cNvSpPr/>
      </xdr:nvSpPr>
      <xdr:spPr bwMode="auto">
        <a:xfrm>
          <a:off x="9442076" y="157330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8EB88EB4-2007-4F81-98A7-45FA97B98D5D}"/>
            </a:ext>
          </a:extLst>
        </xdr:cNvPr>
        <xdr:cNvSpPr/>
      </xdr:nvSpPr>
      <xdr:spPr bwMode="auto">
        <a:xfrm>
          <a:off x="5968253" y="157330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2A35906B-7BC8-4AEC-A16C-B73DF3F8B401}"/>
            </a:ext>
          </a:extLst>
        </xdr:cNvPr>
        <xdr:cNvSpPr/>
      </xdr:nvSpPr>
      <xdr:spPr bwMode="auto">
        <a:xfrm>
          <a:off x="9442076" y="15733058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BFF21655-C209-4164-B650-9CB85E21379E}"/>
            </a:ext>
          </a:extLst>
        </xdr:cNvPr>
        <xdr:cNvSpPr/>
      </xdr:nvSpPr>
      <xdr:spPr bwMode="auto">
        <a:xfrm>
          <a:off x="5968253" y="1692312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7A5C731E-0BBA-45A4-AE87-209F38CB69C3}"/>
            </a:ext>
          </a:extLst>
        </xdr:cNvPr>
        <xdr:cNvSpPr/>
      </xdr:nvSpPr>
      <xdr:spPr bwMode="auto">
        <a:xfrm>
          <a:off x="9442076" y="1692312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0DE70D26-D719-49D3-8342-FDA6E3FF6D0C}"/>
            </a:ext>
          </a:extLst>
        </xdr:cNvPr>
        <xdr:cNvSpPr/>
      </xdr:nvSpPr>
      <xdr:spPr bwMode="auto">
        <a:xfrm>
          <a:off x="5968253" y="1692312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028DF653-565A-44B4-B520-1D9C2C6E15AD}"/>
            </a:ext>
          </a:extLst>
        </xdr:cNvPr>
        <xdr:cNvSpPr/>
      </xdr:nvSpPr>
      <xdr:spPr bwMode="auto">
        <a:xfrm>
          <a:off x="9442076" y="16923123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3EBBCA3B-520D-4258-8128-D29CEB0BC55A}"/>
            </a:ext>
          </a:extLst>
        </xdr:cNvPr>
        <xdr:cNvSpPr/>
      </xdr:nvSpPr>
      <xdr:spPr bwMode="auto">
        <a:xfrm>
          <a:off x="5968253" y="18113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55BCC428-A14F-4ACA-BCEE-DE53FA97E243}"/>
            </a:ext>
          </a:extLst>
        </xdr:cNvPr>
        <xdr:cNvSpPr/>
      </xdr:nvSpPr>
      <xdr:spPr bwMode="auto">
        <a:xfrm>
          <a:off x="9442076" y="18113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3A956B31-8869-4564-B8F0-727CBD3BC12E}"/>
            </a:ext>
          </a:extLst>
        </xdr:cNvPr>
        <xdr:cNvSpPr/>
      </xdr:nvSpPr>
      <xdr:spPr bwMode="auto">
        <a:xfrm>
          <a:off x="5968253" y="18113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1DF39B90-DA18-4CCA-9DE3-E7C7629B4021}"/>
            </a:ext>
          </a:extLst>
        </xdr:cNvPr>
        <xdr:cNvSpPr/>
      </xdr:nvSpPr>
      <xdr:spPr bwMode="auto">
        <a:xfrm>
          <a:off x="9442076" y="18113188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E24CCFCA-EB3C-4325-937E-6DB15EF562B4}"/>
            </a:ext>
          </a:extLst>
        </xdr:cNvPr>
        <xdr:cNvSpPr/>
      </xdr:nvSpPr>
      <xdr:spPr bwMode="auto">
        <a:xfrm>
          <a:off x="5968253" y="1930325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02608D37-7DF6-4C3E-8108-B355932FE2D3}"/>
            </a:ext>
          </a:extLst>
        </xdr:cNvPr>
        <xdr:cNvSpPr/>
      </xdr:nvSpPr>
      <xdr:spPr bwMode="auto">
        <a:xfrm>
          <a:off x="9442076" y="1930325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E5FB02DD-155D-4317-8D50-9FA91B65DC0C}"/>
            </a:ext>
          </a:extLst>
        </xdr:cNvPr>
        <xdr:cNvSpPr/>
      </xdr:nvSpPr>
      <xdr:spPr bwMode="auto">
        <a:xfrm>
          <a:off x="5968253" y="1930325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759F90B7-5C77-4D24-913B-FEF0936E6BBF}"/>
            </a:ext>
          </a:extLst>
        </xdr:cNvPr>
        <xdr:cNvSpPr/>
      </xdr:nvSpPr>
      <xdr:spPr bwMode="auto">
        <a:xfrm>
          <a:off x="9442076" y="19303252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A0067C27-9205-41C5-95FD-F274C2FAF56F}"/>
            </a:ext>
          </a:extLst>
        </xdr:cNvPr>
        <xdr:cNvSpPr/>
      </xdr:nvSpPr>
      <xdr:spPr bwMode="auto">
        <a:xfrm>
          <a:off x="5968253"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8A986409-5B88-4971-9B81-6D5B7FD38A25}"/>
            </a:ext>
          </a:extLst>
        </xdr:cNvPr>
        <xdr:cNvSpPr/>
      </xdr:nvSpPr>
      <xdr:spPr bwMode="auto">
        <a:xfrm>
          <a:off x="9442076"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426AC4BB-06C5-407F-AC82-C9EFE7BA302D}"/>
            </a:ext>
          </a:extLst>
        </xdr:cNvPr>
        <xdr:cNvSpPr/>
      </xdr:nvSpPr>
      <xdr:spPr bwMode="auto">
        <a:xfrm>
          <a:off x="5968253"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413F71E2-B566-4349-8E97-CF5CE43BADCC}"/>
            </a:ext>
          </a:extLst>
        </xdr:cNvPr>
        <xdr:cNvSpPr/>
      </xdr:nvSpPr>
      <xdr:spPr bwMode="auto">
        <a:xfrm>
          <a:off x="9442076"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1287A649-5EA5-4AC7-81E7-B011C781E954}"/>
            </a:ext>
          </a:extLst>
        </xdr:cNvPr>
        <xdr:cNvSpPr/>
      </xdr:nvSpPr>
      <xdr:spPr bwMode="auto">
        <a:xfrm>
          <a:off x="5968253"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9D2FC359-C34C-4E4B-B5D9-C7D93BD95687}"/>
            </a:ext>
          </a:extLst>
        </xdr:cNvPr>
        <xdr:cNvSpPr/>
      </xdr:nvSpPr>
      <xdr:spPr bwMode="auto">
        <a:xfrm>
          <a:off x="9442076"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C8C13392-6F99-49F5-8CCE-E9AB9AFB2BAA}"/>
            </a:ext>
          </a:extLst>
        </xdr:cNvPr>
        <xdr:cNvSpPr/>
      </xdr:nvSpPr>
      <xdr:spPr bwMode="auto">
        <a:xfrm>
          <a:off x="5968253"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A921E9DD-9590-4293-B726-D1C21C59969F}"/>
            </a:ext>
          </a:extLst>
        </xdr:cNvPr>
        <xdr:cNvSpPr/>
      </xdr:nvSpPr>
      <xdr:spPr bwMode="auto">
        <a:xfrm>
          <a:off x="9442076" y="20493317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6AD599C5-46D1-47AD-815F-E92D9EC9C34E}"/>
            </a:ext>
          </a:extLst>
        </xdr:cNvPr>
        <xdr:cNvSpPr/>
      </xdr:nvSpPr>
      <xdr:spPr bwMode="auto">
        <a:xfrm>
          <a:off x="5968253" y="228734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4189534D-C4A5-4C17-88D4-676ADFD8589F}"/>
            </a:ext>
          </a:extLst>
        </xdr:cNvPr>
        <xdr:cNvSpPr/>
      </xdr:nvSpPr>
      <xdr:spPr bwMode="auto">
        <a:xfrm>
          <a:off x="9442076" y="228734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B92A6F45-D77D-464A-854B-6220D9BFB9FC}"/>
            </a:ext>
          </a:extLst>
        </xdr:cNvPr>
        <xdr:cNvSpPr/>
      </xdr:nvSpPr>
      <xdr:spPr bwMode="auto">
        <a:xfrm>
          <a:off x="5968253" y="228734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3C6C9D13-44F4-40A4-AB74-275D54A19CCC}"/>
            </a:ext>
          </a:extLst>
        </xdr:cNvPr>
        <xdr:cNvSpPr/>
      </xdr:nvSpPr>
      <xdr:spPr bwMode="auto">
        <a:xfrm>
          <a:off x="9442076" y="22873447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F2350196-48CD-4235-9D18-0B4F089179DB}"/>
            </a:ext>
          </a:extLst>
        </xdr:cNvPr>
        <xdr:cNvSpPr/>
      </xdr:nvSpPr>
      <xdr:spPr bwMode="auto">
        <a:xfrm>
          <a:off x="5968253" y="24063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4F4E780B-C149-492E-BBA8-565E4AF4A8E7}"/>
            </a:ext>
          </a:extLst>
        </xdr:cNvPr>
        <xdr:cNvSpPr/>
      </xdr:nvSpPr>
      <xdr:spPr bwMode="auto">
        <a:xfrm>
          <a:off x="9442076" y="24063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2EAE1561-C9B2-4D7C-A5E3-80EA250597E1}"/>
            </a:ext>
          </a:extLst>
        </xdr:cNvPr>
        <xdr:cNvSpPr/>
      </xdr:nvSpPr>
      <xdr:spPr bwMode="auto">
        <a:xfrm>
          <a:off x="5968253" y="24063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43518A37-5ABE-4764-B069-430ADCC54CAE}"/>
            </a:ext>
          </a:extLst>
        </xdr:cNvPr>
        <xdr:cNvSpPr/>
      </xdr:nvSpPr>
      <xdr:spPr bwMode="auto">
        <a:xfrm>
          <a:off x="9442076" y="24063511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0A45CCD5-5B3A-487C-A45F-B41A6629C596}"/>
            </a:ext>
          </a:extLst>
        </xdr:cNvPr>
        <xdr:cNvSpPr/>
      </xdr:nvSpPr>
      <xdr:spPr bwMode="auto">
        <a:xfrm>
          <a:off x="5968253" y="252535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62611B42-3FF4-41F5-8394-0332A3058E2A}"/>
            </a:ext>
          </a:extLst>
        </xdr:cNvPr>
        <xdr:cNvSpPr/>
      </xdr:nvSpPr>
      <xdr:spPr bwMode="auto">
        <a:xfrm>
          <a:off x="9442076" y="252535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22D91CDF-3084-4A8D-9AAF-434EB45BF64E}"/>
            </a:ext>
          </a:extLst>
        </xdr:cNvPr>
        <xdr:cNvSpPr/>
      </xdr:nvSpPr>
      <xdr:spPr bwMode="auto">
        <a:xfrm>
          <a:off x="5968253" y="252535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C5DBECDB-C6E7-42AE-B64D-07BFF3F7A0F7}"/>
            </a:ext>
          </a:extLst>
        </xdr:cNvPr>
        <xdr:cNvSpPr/>
      </xdr:nvSpPr>
      <xdr:spPr bwMode="auto">
        <a:xfrm>
          <a:off x="9442076" y="25253576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D362AA10-F420-4457-BF1C-2FDC01635D9E}"/>
            </a:ext>
          </a:extLst>
        </xdr:cNvPr>
        <xdr:cNvSpPr/>
      </xdr:nvSpPr>
      <xdr:spPr bwMode="auto">
        <a:xfrm>
          <a:off x="5968253" y="264436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1C37D646-8333-448C-99B9-FE6703104F80}"/>
            </a:ext>
          </a:extLst>
        </xdr:cNvPr>
        <xdr:cNvSpPr/>
      </xdr:nvSpPr>
      <xdr:spPr bwMode="auto">
        <a:xfrm>
          <a:off x="9442076" y="264436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875067E8-5DE9-43E1-894E-472F93097E6F}"/>
            </a:ext>
          </a:extLst>
        </xdr:cNvPr>
        <xdr:cNvSpPr/>
      </xdr:nvSpPr>
      <xdr:spPr bwMode="auto">
        <a:xfrm>
          <a:off x="5968253" y="264436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CA70FBD8-79CD-44CC-ABD3-1AFCA67D60BF}"/>
            </a:ext>
          </a:extLst>
        </xdr:cNvPr>
        <xdr:cNvSpPr/>
      </xdr:nvSpPr>
      <xdr:spPr bwMode="auto">
        <a:xfrm>
          <a:off x="9442076" y="26443641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651BE8E5-4A72-44E0-86F7-FD0349475EE1}"/>
            </a:ext>
          </a:extLst>
        </xdr:cNvPr>
        <xdr:cNvSpPr/>
      </xdr:nvSpPr>
      <xdr:spPr bwMode="auto">
        <a:xfrm>
          <a:off x="5968253" y="276337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F76B15A1-F531-4B0F-A94E-0A164B21435F}"/>
            </a:ext>
          </a:extLst>
        </xdr:cNvPr>
        <xdr:cNvSpPr/>
      </xdr:nvSpPr>
      <xdr:spPr bwMode="auto">
        <a:xfrm>
          <a:off x="9442076" y="276337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E41EB2E4-6EC4-49A0-90CC-A54982BCED6F}"/>
            </a:ext>
          </a:extLst>
        </xdr:cNvPr>
        <xdr:cNvSpPr/>
      </xdr:nvSpPr>
      <xdr:spPr bwMode="auto">
        <a:xfrm>
          <a:off x="5968253" y="276337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90025E56-98FB-405C-B964-C2A480961E77}"/>
            </a:ext>
          </a:extLst>
        </xdr:cNvPr>
        <xdr:cNvSpPr/>
      </xdr:nvSpPr>
      <xdr:spPr bwMode="auto">
        <a:xfrm>
          <a:off x="9442076" y="276337059"/>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1A628684-D460-46B1-BC49-3C3011375CF5}"/>
            </a:ext>
          </a:extLst>
        </xdr:cNvPr>
        <xdr:cNvSpPr/>
      </xdr:nvSpPr>
      <xdr:spPr bwMode="auto">
        <a:xfrm>
          <a:off x="5968253" y="288237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D7B17C80-E867-41A8-8CCA-4E0EDD56EFFD}"/>
            </a:ext>
          </a:extLst>
        </xdr:cNvPr>
        <xdr:cNvSpPr/>
      </xdr:nvSpPr>
      <xdr:spPr bwMode="auto">
        <a:xfrm>
          <a:off x="9442076" y="288237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EAAB5900-419D-44E0-8532-FE7D944934A5}"/>
            </a:ext>
          </a:extLst>
        </xdr:cNvPr>
        <xdr:cNvSpPr/>
      </xdr:nvSpPr>
      <xdr:spPr bwMode="auto">
        <a:xfrm>
          <a:off x="5968253" y="288237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C36C97A5-9B22-4034-8997-808E0C19B0C1}"/>
            </a:ext>
          </a:extLst>
        </xdr:cNvPr>
        <xdr:cNvSpPr/>
      </xdr:nvSpPr>
      <xdr:spPr bwMode="auto">
        <a:xfrm>
          <a:off x="9442076" y="288237706"/>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E502B192-26D8-4F69-864F-FEA23C2F1628}"/>
            </a:ext>
          </a:extLst>
        </xdr:cNvPr>
        <xdr:cNvSpPr/>
      </xdr:nvSpPr>
      <xdr:spPr bwMode="auto">
        <a:xfrm>
          <a:off x="5968253" y="300138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8FDC3729-DDB4-47F1-9E34-505B34EA7A70}"/>
            </a:ext>
          </a:extLst>
        </xdr:cNvPr>
        <xdr:cNvSpPr/>
      </xdr:nvSpPr>
      <xdr:spPr bwMode="auto">
        <a:xfrm>
          <a:off x="9442076" y="300138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8B2CD5D3-3B4A-4AF9-A28B-B353F8EC20E9}"/>
            </a:ext>
          </a:extLst>
        </xdr:cNvPr>
        <xdr:cNvSpPr/>
      </xdr:nvSpPr>
      <xdr:spPr bwMode="auto">
        <a:xfrm>
          <a:off x="5968253" y="300138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95C5780A-176D-41E3-99D1-8E1EBBEB36EA}"/>
            </a:ext>
          </a:extLst>
        </xdr:cNvPr>
        <xdr:cNvSpPr/>
      </xdr:nvSpPr>
      <xdr:spPr bwMode="auto">
        <a:xfrm>
          <a:off x="9442076" y="300138353"/>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28C064F9-4ED0-42AB-B113-FF3830E47A6D}"/>
            </a:ext>
          </a:extLst>
        </xdr:cNvPr>
        <xdr:cNvSpPr/>
      </xdr:nvSpPr>
      <xdr:spPr bwMode="auto">
        <a:xfrm>
          <a:off x="5968253" y="312039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81398FB9-EBA3-4ACA-A6C3-344A78892480}"/>
            </a:ext>
          </a:extLst>
        </xdr:cNvPr>
        <xdr:cNvSpPr/>
      </xdr:nvSpPr>
      <xdr:spPr bwMode="auto">
        <a:xfrm>
          <a:off x="9442076" y="312039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E3563488-40B5-49AC-B735-34997B2BFB66}"/>
            </a:ext>
          </a:extLst>
        </xdr:cNvPr>
        <xdr:cNvSpPr/>
      </xdr:nvSpPr>
      <xdr:spPr bwMode="auto">
        <a:xfrm>
          <a:off x="5968253" y="312039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E3EB4D30-F06A-4DB0-BEC6-C1248FA1BE58}"/>
            </a:ext>
          </a:extLst>
        </xdr:cNvPr>
        <xdr:cNvSpPr/>
      </xdr:nvSpPr>
      <xdr:spPr bwMode="auto">
        <a:xfrm>
          <a:off x="9442076" y="312039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8BB7834D-F6EF-47CC-8181-41B2F3004CB0}"/>
            </a:ext>
          </a:extLst>
        </xdr:cNvPr>
        <xdr:cNvSpPr/>
      </xdr:nvSpPr>
      <xdr:spPr bwMode="auto">
        <a:xfrm>
          <a:off x="5968253" y="323939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B5D98640-9F5E-4C24-9B70-82B28482E53A}"/>
            </a:ext>
          </a:extLst>
        </xdr:cNvPr>
        <xdr:cNvSpPr/>
      </xdr:nvSpPr>
      <xdr:spPr bwMode="auto">
        <a:xfrm>
          <a:off x="9442076" y="323939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xdr:row>
      <xdr:rowOff>0</xdr:rowOff>
    </xdr:from>
    <xdr:ext cx="295275" cy="230910"/>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BABFC51B-7094-44A5-914B-3A31F32F4F08}"/>
            </a:ext>
          </a:extLst>
        </xdr:cNvPr>
        <xdr:cNvSpPr/>
      </xdr:nvSpPr>
      <xdr:spPr bwMode="auto">
        <a:xfrm>
          <a:off x="5968253" y="323939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xdr:row>
      <xdr:rowOff>0</xdr:rowOff>
    </xdr:from>
    <xdr:ext cx="295275" cy="230910"/>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FF344AE1-0778-46C6-A8D5-F985FE167B98}"/>
            </a:ext>
          </a:extLst>
        </xdr:cNvPr>
        <xdr:cNvSpPr/>
      </xdr:nvSpPr>
      <xdr:spPr bwMode="auto">
        <a:xfrm>
          <a:off x="9442076" y="323939647"/>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0111FD1B-34E6-4A79-B516-C07FDADDD429}"/>
            </a:ext>
          </a:extLst>
        </xdr:cNvPr>
        <xdr:cNvSpPr/>
      </xdr:nvSpPr>
      <xdr:spPr bwMode="auto">
        <a:xfrm>
          <a:off x="5968253" y="335840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C8020B69-CA82-47D2-888C-FB257065A056}"/>
            </a:ext>
          </a:extLst>
        </xdr:cNvPr>
        <xdr:cNvSpPr/>
      </xdr:nvSpPr>
      <xdr:spPr bwMode="auto">
        <a:xfrm>
          <a:off x="9442076" y="335840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BFE1632A-358B-413B-952E-B53A807DFCC5}"/>
            </a:ext>
          </a:extLst>
        </xdr:cNvPr>
        <xdr:cNvSpPr/>
      </xdr:nvSpPr>
      <xdr:spPr bwMode="auto">
        <a:xfrm>
          <a:off x="5968253" y="335840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C099EE6D-9C7C-4A0C-AD84-B83969E391CE}"/>
            </a:ext>
          </a:extLst>
        </xdr:cNvPr>
        <xdr:cNvSpPr/>
      </xdr:nvSpPr>
      <xdr:spPr bwMode="auto">
        <a:xfrm>
          <a:off x="9442076" y="33584029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440055</xdr:colOff>
      <xdr:row>15</xdr:row>
      <xdr:rowOff>56292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8A00C52-284B-48AB-8325-443D5F0A3DF0}"/>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440055</xdr:colOff>
      <xdr:row>15</xdr:row>
      <xdr:rowOff>56292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2808497-275F-43CC-BCCC-A43BBC573632}"/>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2688418-A679-4C3D-B4A1-AEC4E79CBE13}"/>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D57EBA7-5B03-499B-9478-F119B9C918AB}"/>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30CB907-349C-4546-8B26-D106E202B812}"/>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76145BE-8715-4E60-8A18-03C4AF8AF9E8}"/>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3A737FF0-FEA1-463E-8D7B-FEED5D544EDF}"/>
            </a:ext>
          </a:extLst>
        </xdr:cNvPr>
        <xdr:cNvSpPr/>
      </xdr:nvSpPr>
      <xdr:spPr bwMode="auto">
        <a:xfrm>
          <a:off x="596265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AF3235D-E9C1-4A5F-9204-AFC0FC801781}"/>
            </a:ext>
          </a:extLst>
        </xdr:cNvPr>
        <xdr:cNvSpPr/>
      </xdr:nvSpPr>
      <xdr:spPr bwMode="auto">
        <a:xfrm>
          <a:off x="942340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84ED84C4-EBE9-4AC8-BB3B-D16C43EADF71}"/>
            </a:ext>
          </a:extLst>
        </xdr:cNvPr>
        <xdr:cNvSpPr/>
      </xdr:nvSpPr>
      <xdr:spPr bwMode="auto">
        <a:xfrm>
          <a:off x="596265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D100AB8D-8C71-430D-B870-92D0EA904C5E}"/>
            </a:ext>
          </a:extLst>
        </xdr:cNvPr>
        <xdr:cNvSpPr/>
      </xdr:nvSpPr>
      <xdr:spPr bwMode="auto">
        <a:xfrm>
          <a:off x="9423400" y="14462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532CE11-3BBA-4A57-9E43-8DBC7022A800}"/>
            </a:ext>
          </a:extLst>
        </xdr:cNvPr>
        <xdr:cNvSpPr/>
      </xdr:nvSpPr>
      <xdr:spPr bwMode="auto">
        <a:xfrm>
          <a:off x="595884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C713098-37A5-44C3-913C-740D17D7E363}"/>
            </a:ext>
          </a:extLst>
        </xdr:cNvPr>
        <xdr:cNvSpPr/>
      </xdr:nvSpPr>
      <xdr:spPr bwMode="auto">
        <a:xfrm>
          <a:off x="9441180" y="2672715"/>
          <a:ext cx="287655" cy="2486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75</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139D75D-436A-400A-B68C-589591C4A290}"/>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75</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60DB03B-FE4D-45AB-8646-0F2D354135BA}"/>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75</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87D261C-7164-47AB-AC76-F126AD147242}"/>
            </a:ext>
          </a:extLst>
        </xdr:cNvPr>
        <xdr:cNvSpPr/>
      </xdr:nvSpPr>
      <xdr:spPr bwMode="auto">
        <a:xfrm>
          <a:off x="595884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75</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4EDBCE3-7466-4604-8935-A7A3FB540765}"/>
            </a:ext>
          </a:extLst>
        </xdr:cNvPr>
        <xdr:cNvSpPr/>
      </xdr:nvSpPr>
      <xdr:spPr bwMode="auto">
        <a:xfrm>
          <a:off x="9441180" y="1476756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137</xdr:row>
      <xdr:rowOff>0</xdr:rowOff>
    </xdr:from>
    <xdr:ext cx="295275" cy="23091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5FC0A911-16AD-458F-A448-19A4E49CE799}"/>
            </a:ext>
          </a:extLst>
        </xdr:cNvPr>
        <xdr:cNvSpPr/>
      </xdr:nvSpPr>
      <xdr:spPr bwMode="auto">
        <a:xfrm>
          <a:off x="5962650" y="14097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137</xdr:row>
      <xdr:rowOff>0</xdr:rowOff>
    </xdr:from>
    <xdr:ext cx="295275" cy="230910"/>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293999B-84E8-4541-A53C-880E5A6FAF80}"/>
            </a:ext>
          </a:extLst>
        </xdr:cNvPr>
        <xdr:cNvSpPr/>
      </xdr:nvSpPr>
      <xdr:spPr bwMode="auto">
        <a:xfrm>
          <a:off x="9423400" y="14097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137</xdr:row>
      <xdr:rowOff>0</xdr:rowOff>
    </xdr:from>
    <xdr:ext cx="295275" cy="230910"/>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18959031-F131-4B30-94A5-B2E57EB3DF85}"/>
            </a:ext>
          </a:extLst>
        </xdr:cNvPr>
        <xdr:cNvSpPr/>
      </xdr:nvSpPr>
      <xdr:spPr bwMode="auto">
        <a:xfrm>
          <a:off x="5962650" y="14097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137</xdr:row>
      <xdr:rowOff>0</xdr:rowOff>
    </xdr:from>
    <xdr:ext cx="295275" cy="230910"/>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D6288833-153D-41B8-97B1-C60457166A13}"/>
            </a:ext>
          </a:extLst>
        </xdr:cNvPr>
        <xdr:cNvSpPr/>
      </xdr:nvSpPr>
      <xdr:spPr bwMode="auto">
        <a:xfrm>
          <a:off x="9423400" y="140970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199</xdr:row>
      <xdr:rowOff>0</xdr:rowOff>
    </xdr:from>
    <xdr:ext cx="295275" cy="230910"/>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80F48956-5782-4E85-BB2B-9C2DB8EDC46B}"/>
            </a:ext>
          </a:extLst>
        </xdr:cNvPr>
        <xdr:cNvSpPr/>
      </xdr:nvSpPr>
      <xdr:spPr bwMode="auto">
        <a:xfrm>
          <a:off x="5962650" y="257333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199</xdr:row>
      <xdr:rowOff>0</xdr:rowOff>
    </xdr:from>
    <xdr:ext cx="295275" cy="230910"/>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81B0700E-84B7-48A9-8563-E512E4AFC843}"/>
            </a:ext>
          </a:extLst>
        </xdr:cNvPr>
        <xdr:cNvSpPr/>
      </xdr:nvSpPr>
      <xdr:spPr bwMode="auto">
        <a:xfrm>
          <a:off x="9423400" y="257333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199</xdr:row>
      <xdr:rowOff>0</xdr:rowOff>
    </xdr:from>
    <xdr:ext cx="295275" cy="230910"/>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50EAC920-48CB-47A3-8AD0-D837A2E70A68}"/>
            </a:ext>
          </a:extLst>
        </xdr:cNvPr>
        <xdr:cNvSpPr/>
      </xdr:nvSpPr>
      <xdr:spPr bwMode="auto">
        <a:xfrm>
          <a:off x="5962650" y="257333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199</xdr:row>
      <xdr:rowOff>0</xdr:rowOff>
    </xdr:from>
    <xdr:ext cx="295275" cy="230910"/>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8B9A295D-90C0-46B6-8826-13958E694F04}"/>
            </a:ext>
          </a:extLst>
        </xdr:cNvPr>
        <xdr:cNvSpPr/>
      </xdr:nvSpPr>
      <xdr:spPr bwMode="auto">
        <a:xfrm>
          <a:off x="9423400" y="257333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261</xdr:row>
      <xdr:rowOff>0</xdr:rowOff>
    </xdr:from>
    <xdr:ext cx="295275" cy="230910"/>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BD4D5548-7F9F-4184-9C3B-F907C2C2BE6B}"/>
            </a:ext>
          </a:extLst>
        </xdr:cNvPr>
        <xdr:cNvSpPr/>
      </xdr:nvSpPr>
      <xdr:spPr bwMode="auto">
        <a:xfrm>
          <a:off x="5962650" y="373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261</xdr:row>
      <xdr:rowOff>0</xdr:rowOff>
    </xdr:from>
    <xdr:ext cx="295275" cy="230910"/>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CF5405E-9F28-439D-94AF-9445695D84FE}"/>
            </a:ext>
          </a:extLst>
        </xdr:cNvPr>
        <xdr:cNvSpPr/>
      </xdr:nvSpPr>
      <xdr:spPr bwMode="auto">
        <a:xfrm>
          <a:off x="9423400" y="373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261</xdr:row>
      <xdr:rowOff>0</xdr:rowOff>
    </xdr:from>
    <xdr:ext cx="295275" cy="230910"/>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BE14C752-82C1-44E5-A0C9-AD54D2B593EF}"/>
            </a:ext>
          </a:extLst>
        </xdr:cNvPr>
        <xdr:cNvSpPr/>
      </xdr:nvSpPr>
      <xdr:spPr bwMode="auto">
        <a:xfrm>
          <a:off x="5962650" y="373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261</xdr:row>
      <xdr:rowOff>0</xdr:rowOff>
    </xdr:from>
    <xdr:ext cx="295275" cy="230910"/>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888530B8-DAC1-49C4-AF8D-BDE109E1D2AB}"/>
            </a:ext>
          </a:extLst>
        </xdr:cNvPr>
        <xdr:cNvSpPr/>
      </xdr:nvSpPr>
      <xdr:spPr bwMode="auto">
        <a:xfrm>
          <a:off x="9423400" y="3736975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323</xdr:row>
      <xdr:rowOff>0</xdr:rowOff>
    </xdr:from>
    <xdr:ext cx="295275" cy="230910"/>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174ACB8D-5BC3-4D3F-95DF-39F716BBD74B}"/>
            </a:ext>
          </a:extLst>
        </xdr:cNvPr>
        <xdr:cNvSpPr/>
      </xdr:nvSpPr>
      <xdr:spPr bwMode="auto">
        <a:xfrm>
          <a:off x="5962650" y="49006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323</xdr:row>
      <xdr:rowOff>0</xdr:rowOff>
    </xdr:from>
    <xdr:ext cx="295275" cy="230910"/>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CCDB137B-83ED-4027-9D42-41A696472C5F}"/>
            </a:ext>
          </a:extLst>
        </xdr:cNvPr>
        <xdr:cNvSpPr/>
      </xdr:nvSpPr>
      <xdr:spPr bwMode="auto">
        <a:xfrm>
          <a:off x="9423400" y="49006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323</xdr:row>
      <xdr:rowOff>0</xdr:rowOff>
    </xdr:from>
    <xdr:ext cx="295275" cy="230910"/>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DB0EBFE5-EAEA-48E4-AA21-7F85E5844B2D}"/>
            </a:ext>
          </a:extLst>
        </xdr:cNvPr>
        <xdr:cNvSpPr/>
      </xdr:nvSpPr>
      <xdr:spPr bwMode="auto">
        <a:xfrm>
          <a:off x="5962650" y="49006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323</xdr:row>
      <xdr:rowOff>0</xdr:rowOff>
    </xdr:from>
    <xdr:ext cx="295275" cy="230910"/>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5CE8BDDA-AFF4-4956-B25C-6F76016A180A}"/>
            </a:ext>
          </a:extLst>
        </xdr:cNvPr>
        <xdr:cNvSpPr/>
      </xdr:nvSpPr>
      <xdr:spPr bwMode="auto">
        <a:xfrm>
          <a:off x="9423400" y="4900612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326</xdr:row>
      <xdr:rowOff>0</xdr:rowOff>
    </xdr:from>
    <xdr:ext cx="295275" cy="230910"/>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448E3609-0F55-40AC-A1BF-CB43464AC396}"/>
            </a:ext>
          </a:extLst>
        </xdr:cNvPr>
        <xdr:cNvSpPr/>
      </xdr:nvSpPr>
      <xdr:spPr bwMode="auto">
        <a:xfrm>
          <a:off x="5962650" y="606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326</xdr:row>
      <xdr:rowOff>0</xdr:rowOff>
    </xdr:from>
    <xdr:ext cx="295275" cy="230910"/>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D7B91B01-9E0B-475D-87FE-9E57588A1FB9}"/>
            </a:ext>
          </a:extLst>
        </xdr:cNvPr>
        <xdr:cNvSpPr/>
      </xdr:nvSpPr>
      <xdr:spPr bwMode="auto">
        <a:xfrm>
          <a:off x="9423400" y="606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326</xdr:row>
      <xdr:rowOff>0</xdr:rowOff>
    </xdr:from>
    <xdr:ext cx="295275" cy="230910"/>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71E0D04C-29EF-42D6-8907-1058A4CA1B3E}"/>
            </a:ext>
          </a:extLst>
        </xdr:cNvPr>
        <xdr:cNvSpPr/>
      </xdr:nvSpPr>
      <xdr:spPr bwMode="auto">
        <a:xfrm>
          <a:off x="5962650" y="606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326</xdr:row>
      <xdr:rowOff>0</xdr:rowOff>
    </xdr:from>
    <xdr:ext cx="295275" cy="230910"/>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37F9AA17-8ADF-4427-9D03-DE9A61570A5C}"/>
            </a:ext>
          </a:extLst>
        </xdr:cNvPr>
        <xdr:cNvSpPr/>
      </xdr:nvSpPr>
      <xdr:spPr bwMode="auto">
        <a:xfrm>
          <a:off x="9423400" y="606425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436245</xdr:colOff>
      <xdr:row>15</xdr:row>
      <xdr:rowOff>60102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90C3CC-6734-47F7-9EEA-CACA6195F8CD}"/>
            </a:ext>
          </a:extLst>
        </xdr:cNvPr>
        <xdr:cNvSpPr/>
      </xdr:nvSpPr>
      <xdr:spPr bwMode="auto">
        <a:xfrm>
          <a:off x="5958840" y="389191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436245</xdr:colOff>
      <xdr:row>15</xdr:row>
      <xdr:rowOff>60102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515AEC4-FC2F-4A5B-AFC5-4AB6F4C94510}"/>
            </a:ext>
          </a:extLst>
        </xdr:cNvPr>
        <xdr:cNvSpPr/>
      </xdr:nvSpPr>
      <xdr:spPr bwMode="auto">
        <a:xfrm>
          <a:off x="9441180" y="389191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77</xdr:row>
      <xdr:rowOff>0</xdr:rowOff>
    </xdr:from>
    <xdr:ext cx="295275" cy="230910"/>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3F441FF-937D-485A-ADE5-82A794D1547C}"/>
            </a:ext>
          </a:extLst>
        </xdr:cNvPr>
        <xdr:cNvSpPr/>
      </xdr:nvSpPr>
      <xdr:spPr bwMode="auto">
        <a:xfrm>
          <a:off x="595884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6AEA9B7-B625-4FDA-96B8-C42C5D7554C0}"/>
            </a:ext>
          </a:extLst>
        </xdr:cNvPr>
        <xdr:cNvSpPr/>
      </xdr:nvSpPr>
      <xdr:spPr bwMode="auto">
        <a:xfrm>
          <a:off x="944118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xdr:row>
      <xdr:rowOff>0</xdr:rowOff>
    </xdr:from>
    <xdr:ext cx="295275" cy="230910"/>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E796621-243D-49BA-A9CB-74B31E327472}"/>
            </a:ext>
          </a:extLst>
        </xdr:cNvPr>
        <xdr:cNvSpPr/>
      </xdr:nvSpPr>
      <xdr:spPr bwMode="auto">
        <a:xfrm>
          <a:off x="595884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xdr:row>
      <xdr:rowOff>0</xdr:rowOff>
    </xdr:from>
    <xdr:ext cx="295275" cy="230910"/>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93F1F111-DADE-4E79-9263-A6A7A3569C55}"/>
            </a:ext>
          </a:extLst>
        </xdr:cNvPr>
        <xdr:cNvSpPr/>
      </xdr:nvSpPr>
      <xdr:spPr bwMode="auto">
        <a:xfrm>
          <a:off x="9441180" y="1146810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hyperlink" Target="file:///F:\cartilla%2029%20noviembre\APUS%20URBANISMO\APUS_ACUEDUCTO.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A0E2F-2D8A-48A0-94FB-F1923BC96E6D}">
  <sheetPr>
    <pageSetUpPr fitToPage="1"/>
  </sheetPr>
  <dimension ref="B2:E35"/>
  <sheetViews>
    <sheetView topLeftCell="A26" workbookViewId="0">
      <selection activeCell="C24" sqref="C24:G24"/>
    </sheetView>
  </sheetViews>
  <sheetFormatPr baseColWidth="10" defaultRowHeight="13.2"/>
  <cols>
    <col min="2" max="2" width="25.33203125" customWidth="1"/>
    <col min="3" max="3" width="40.21875" customWidth="1"/>
    <col min="4" max="4" width="35.88671875" customWidth="1"/>
    <col min="5" max="5" width="36" customWidth="1"/>
  </cols>
  <sheetData>
    <row r="2" spans="2:5" ht="13.8" thickBot="1"/>
    <row r="3" spans="2:5">
      <c r="B3" s="434" t="s">
        <v>2873</v>
      </c>
      <c r="C3" s="435"/>
      <c r="D3" s="435"/>
      <c r="E3" s="436"/>
    </row>
    <row r="4" spans="2:5" ht="13.8" thickBot="1">
      <c r="B4" s="437"/>
      <c r="C4" s="438"/>
      <c r="D4" s="438"/>
      <c r="E4" s="439"/>
    </row>
    <row r="5" spans="2:5" ht="13.8" thickBot="1">
      <c r="B5" s="419"/>
      <c r="C5" s="419"/>
      <c r="D5" s="419"/>
      <c r="E5" s="419"/>
    </row>
    <row r="6" spans="2:5">
      <c r="B6" s="434" t="str">
        <f>PRESUPUESTO!C13</f>
        <v>CONSTRUCCIÓN DEL CENTRO DE DESARROLLO INFANTIL BRISAS DEL MUNICIPIO DE MOSQUERA, CUNDINAMARCA</v>
      </c>
      <c r="C6" s="435"/>
      <c r="D6" s="435"/>
      <c r="E6" s="436"/>
    </row>
    <row r="7" spans="2:5" ht="13.8" thickBot="1">
      <c r="B7" s="437"/>
      <c r="C7" s="438"/>
      <c r="D7" s="438"/>
      <c r="E7" s="439"/>
    </row>
    <row r="8" spans="2:5">
      <c r="B8" s="419"/>
      <c r="C8" s="419"/>
      <c r="D8" s="419"/>
      <c r="E8" s="419"/>
    </row>
    <row r="9" spans="2:5" ht="13.8">
      <c r="B9" s="417" t="s">
        <v>2874</v>
      </c>
      <c r="C9" s="411">
        <f>PRESUPUESTO!K378</f>
        <v>0</v>
      </c>
      <c r="D9" s="412"/>
      <c r="E9" s="410"/>
    </row>
    <row r="10" spans="2:5" ht="13.8">
      <c r="B10" s="413"/>
      <c r="C10" s="413"/>
      <c r="D10" s="409"/>
      <c r="E10" s="410"/>
    </row>
    <row r="11" spans="2:5" ht="27.6">
      <c r="B11" s="414" t="s">
        <v>2875</v>
      </c>
      <c r="C11" s="420" t="s">
        <v>2876</v>
      </c>
      <c r="D11" s="414" t="s">
        <v>2877</v>
      </c>
      <c r="E11" s="415" t="s">
        <v>2878</v>
      </c>
    </row>
    <row r="12" spans="2:5" ht="13.8">
      <c r="B12" s="417" t="s">
        <v>2879</v>
      </c>
      <c r="C12" s="417" t="str">
        <f>PRESUPUESTO!C14</f>
        <v>1- PRELIMINARES, DEMOLICIONES Y DESMONTE</v>
      </c>
      <c r="D12" s="411">
        <f>PRESUPUESTO!K21</f>
        <v>0</v>
      </c>
      <c r="E12" s="416" t="e">
        <f>+D12/$C$9</f>
        <v>#DIV/0!</v>
      </c>
    </row>
    <row r="13" spans="2:5" ht="13.8">
      <c r="B13" s="417" t="s">
        <v>2880</v>
      </c>
      <c r="C13" s="417" t="str">
        <f>PRESUPUESTO!C22</f>
        <v>2- EXCAVACIONES Y RELLENOS</v>
      </c>
      <c r="D13" s="411">
        <f>PRESUPUESTO!K27</f>
        <v>0</v>
      </c>
      <c r="E13" s="416" t="e">
        <f t="shared" ref="E13:E34" si="0">+D13/$C$9</f>
        <v>#DIV/0!</v>
      </c>
    </row>
    <row r="14" spans="2:5" ht="13.8">
      <c r="B14" s="417" t="s">
        <v>2881</v>
      </c>
      <c r="C14" s="417" t="str">
        <f>PRESUPUESTO!C28</f>
        <v xml:space="preserve">3- CIMENTACIONES EN CONCRETO </v>
      </c>
      <c r="D14" s="411">
        <f>PRESUPUESTO!K39</f>
        <v>0</v>
      </c>
      <c r="E14" s="416" t="e">
        <f t="shared" si="0"/>
        <v>#DIV/0!</v>
      </c>
    </row>
    <row r="15" spans="2:5" ht="13.8">
      <c r="B15" s="417" t="s">
        <v>2882</v>
      </c>
      <c r="C15" s="417" t="str">
        <f>PRESUPUESTO!C40</f>
        <v>4- ESTRUCTURA</v>
      </c>
      <c r="D15" s="411">
        <f>PRESUPUESTO!K53</f>
        <v>0</v>
      </c>
      <c r="E15" s="416" t="e">
        <f t="shared" si="0"/>
        <v>#DIV/0!</v>
      </c>
    </row>
    <row r="16" spans="2:5" ht="13.8">
      <c r="B16" s="417" t="s">
        <v>2883</v>
      </c>
      <c r="C16" s="417" t="str">
        <f>PRESUPUESTO!C54</f>
        <v>5- INSTALACIONES ELÉCTRICAS</v>
      </c>
      <c r="D16" s="411">
        <f>PRESUPUESTO!K158</f>
        <v>0</v>
      </c>
      <c r="E16" s="416" t="e">
        <f t="shared" si="0"/>
        <v>#DIV/0!</v>
      </c>
    </row>
    <row r="17" spans="2:5" ht="13.8">
      <c r="B17" s="417" t="s">
        <v>2884</v>
      </c>
      <c r="C17" s="417" t="str">
        <f>PRESUPUESTO!C159</f>
        <v>6- ESTRUCTURA METALICA</v>
      </c>
      <c r="D17" s="411">
        <f>PRESUPUESTO!K161</f>
        <v>0</v>
      </c>
      <c r="E17" s="416" t="e">
        <f t="shared" si="0"/>
        <v>#DIV/0!</v>
      </c>
    </row>
    <row r="18" spans="2:5" ht="13.8">
      <c r="B18" s="417" t="s">
        <v>2885</v>
      </c>
      <c r="C18" s="417" t="str">
        <f>PRESUPUESTO!C162</f>
        <v>7- INSTALACIONES HIDROSANITARIAS</v>
      </c>
      <c r="D18" s="411">
        <f>PRESUPUESTO!K223</f>
        <v>0</v>
      </c>
      <c r="E18" s="416" t="e">
        <f t="shared" si="0"/>
        <v>#DIV/0!</v>
      </c>
    </row>
    <row r="19" spans="2:5" ht="13.8">
      <c r="B19" s="417" t="s">
        <v>2886</v>
      </c>
      <c r="C19" s="417" t="str">
        <f>PRESUPUESTO!C224</f>
        <v>8-CUBIERTA E IMPERMEABILIZACIONES</v>
      </c>
      <c r="D19" s="411">
        <f>PRESUPUESTO!K237</f>
        <v>0</v>
      </c>
      <c r="E19" s="416" t="e">
        <f t="shared" si="0"/>
        <v>#DIV/0!</v>
      </c>
    </row>
    <row r="20" spans="2:5" ht="13.8">
      <c r="B20" s="417" t="s">
        <v>2887</v>
      </c>
      <c r="C20" s="417" t="str">
        <f>PRESUPUESTO!C238</f>
        <v>9- PISOS Y BASES</v>
      </c>
      <c r="D20" s="411">
        <f>PRESUPUESTO!K241</f>
        <v>0</v>
      </c>
      <c r="E20" s="416" t="e">
        <f t="shared" si="0"/>
        <v>#DIV/0!</v>
      </c>
    </row>
    <row r="21" spans="2:5" ht="13.8">
      <c r="B21" s="417" t="s">
        <v>2888</v>
      </c>
      <c r="C21" s="417" t="str">
        <f>PRESUPUESTO!C242</f>
        <v>10- MUROS, MAMPOSTERÍA Y PAÑETES</v>
      </c>
      <c r="D21" s="411">
        <f>PRESUPUESTO!K258</f>
        <v>0</v>
      </c>
      <c r="E21" s="416" t="e">
        <f t="shared" si="0"/>
        <v>#DIV/0!</v>
      </c>
    </row>
    <row r="22" spans="2:5" ht="13.8">
      <c r="B22" s="417" t="s">
        <v>2889</v>
      </c>
      <c r="C22" s="417" t="str">
        <f>PRESUPUESTO!C259</f>
        <v>11- ACABADO DE PISOS</v>
      </c>
      <c r="D22" s="411">
        <f>PRESUPUESTO!K272</f>
        <v>0</v>
      </c>
      <c r="E22" s="416" t="e">
        <f t="shared" si="0"/>
        <v>#DIV/0!</v>
      </c>
    </row>
    <row r="23" spans="2:5" ht="13.8">
      <c r="B23" s="417" t="s">
        <v>2890</v>
      </c>
      <c r="C23" s="417" t="str">
        <f>PRESUPUESTO!C273</f>
        <v>12- ACABADOS DE MURO</v>
      </c>
      <c r="D23" s="411">
        <f>PRESUPUESTO!K279</f>
        <v>0</v>
      </c>
      <c r="E23" s="416" t="e">
        <f t="shared" si="0"/>
        <v>#DIV/0!</v>
      </c>
    </row>
    <row r="24" spans="2:5" ht="13.8">
      <c r="B24" s="417" t="s">
        <v>2891</v>
      </c>
      <c r="C24" s="417" t="str">
        <f>PRESUPUESTO!C280</f>
        <v>13- PINTURAS</v>
      </c>
      <c r="D24" s="411">
        <f>PRESUPUESTO!K284</f>
        <v>0</v>
      </c>
      <c r="E24" s="416" t="e">
        <f t="shared" si="0"/>
        <v>#DIV/0!</v>
      </c>
    </row>
    <row r="25" spans="2:5" ht="13.8">
      <c r="B25" s="417" t="s">
        <v>2892</v>
      </c>
      <c r="C25" s="417" t="str">
        <f>PRESUPUESTO!C285</f>
        <v xml:space="preserve">14- CIELO RASOS </v>
      </c>
      <c r="D25" s="411">
        <f>PRESUPUESTO!K291</f>
        <v>0</v>
      </c>
      <c r="E25" s="416" t="e">
        <f t="shared" si="0"/>
        <v>#DIV/0!</v>
      </c>
    </row>
    <row r="26" spans="2:5" ht="13.8">
      <c r="B26" s="417" t="s">
        <v>2893</v>
      </c>
      <c r="C26" s="417" t="str">
        <f>PRESUPUESTO!C292</f>
        <v>15- APARATOS SANITARIOS, MESONES Y ACCESORIOS</v>
      </c>
      <c r="D26" s="411">
        <f>PRESUPUESTO!K310</f>
        <v>0</v>
      </c>
      <c r="E26" s="416" t="e">
        <f t="shared" si="0"/>
        <v>#DIV/0!</v>
      </c>
    </row>
    <row r="27" spans="2:5" ht="13.8">
      <c r="B27" s="417" t="s">
        <v>2894</v>
      </c>
      <c r="C27" s="417" t="str">
        <f>PRESUPUESTO!C311</f>
        <v>16- CARPINTERÍA EN ALUMINIO Y METÁLICA</v>
      </c>
      <c r="D27" s="411">
        <f>PRESUPUESTO!K329</f>
        <v>0</v>
      </c>
      <c r="E27" s="416" t="e">
        <f t="shared" si="0"/>
        <v>#DIV/0!</v>
      </c>
    </row>
    <row r="28" spans="2:5" ht="13.8">
      <c r="B28" s="417" t="s">
        <v>2895</v>
      </c>
      <c r="C28" s="417" t="str">
        <f>PRESUPUESTO!C330</f>
        <v>17- CARPINTERÍA EN MADERA</v>
      </c>
      <c r="D28" s="411">
        <f>PRESUPUESTO!K334</f>
        <v>0</v>
      </c>
      <c r="E28" s="416" t="e">
        <f t="shared" si="0"/>
        <v>#DIV/0!</v>
      </c>
    </row>
    <row r="29" spans="2:5" ht="13.8">
      <c r="B29" s="417" t="s">
        <v>2896</v>
      </c>
      <c r="C29" s="417" t="str">
        <f>PRESUPUESTO!C335</f>
        <v>18- OBRAS EXTERIORES, URBANISMO Y CERRAMIENTO</v>
      </c>
      <c r="D29" s="411">
        <f>PRESUPUESTO!K350</f>
        <v>0</v>
      </c>
      <c r="E29" s="416" t="e">
        <f t="shared" si="0"/>
        <v>#DIV/0!</v>
      </c>
    </row>
    <row r="30" spans="2:5" ht="13.8">
      <c r="B30" s="417" t="s">
        <v>2897</v>
      </c>
      <c r="C30" s="417" t="str">
        <f>PRESUPUESTO!C351</f>
        <v xml:space="preserve">19- ELEMENTOS DE IMAGEN DE FACHADA </v>
      </c>
      <c r="D30" s="411">
        <f>PRESUPUESTO!K353</f>
        <v>0</v>
      </c>
      <c r="E30" s="416" t="e">
        <f t="shared" si="0"/>
        <v>#DIV/0!</v>
      </c>
    </row>
    <row r="31" spans="2:5" ht="13.8">
      <c r="B31" s="417" t="s">
        <v>2898</v>
      </c>
      <c r="C31" s="417" t="str">
        <f>PRESUPUESTO!C354</f>
        <v xml:space="preserve">20- SEÑALIZACION </v>
      </c>
      <c r="D31" s="411">
        <f>PRESUPUESTO!K358</f>
        <v>0</v>
      </c>
      <c r="E31" s="416" t="e">
        <f t="shared" si="0"/>
        <v>#DIV/0!</v>
      </c>
    </row>
    <row r="32" spans="2:5" ht="13.8">
      <c r="B32" s="417" t="s">
        <v>2899</v>
      </c>
      <c r="C32" s="417" t="s">
        <v>3052</v>
      </c>
      <c r="D32" s="411">
        <f>PRESUPUESTO!K361</f>
        <v>0</v>
      </c>
      <c r="E32" s="416" t="e">
        <f t="shared" si="0"/>
        <v>#DIV/0!</v>
      </c>
    </row>
    <row r="33" spans="2:5" ht="13.8">
      <c r="B33" s="417" t="s">
        <v>2901</v>
      </c>
      <c r="C33" s="417" t="str">
        <f>PRESUPUESTO!C362</f>
        <v>22- ASEO</v>
      </c>
      <c r="D33" s="411">
        <f>PRESUPUESTO!K365</f>
        <v>0</v>
      </c>
      <c r="E33" s="416" t="e">
        <f t="shared" si="0"/>
        <v>#DIV/0!</v>
      </c>
    </row>
    <row r="34" spans="2:5" ht="13.8">
      <c r="B34" s="417" t="s">
        <v>2902</v>
      </c>
      <c r="C34" s="417" t="str">
        <f>PRESUPUESTO!C368</f>
        <v>23- TRAMITES, CERTIFICACIONES Y PRUEBAS</v>
      </c>
      <c r="D34" s="411">
        <f>PRESUPUESTO!K374</f>
        <v>0</v>
      </c>
      <c r="E34" s="416" t="e">
        <f t="shared" si="0"/>
        <v>#DIV/0!</v>
      </c>
    </row>
    <row r="35" spans="2:5" ht="13.8">
      <c r="B35" s="410"/>
      <c r="C35" s="410"/>
      <c r="D35" s="418" t="s">
        <v>2900</v>
      </c>
      <c r="E35" s="416" t="e">
        <f>+SUM(E12:E34)</f>
        <v>#DIV/0!</v>
      </c>
    </row>
  </sheetData>
  <mergeCells count="2">
    <mergeCell ref="B3:E4"/>
    <mergeCell ref="B6:E7"/>
  </mergeCells>
  <phoneticPr fontId="93" type="noConversion"/>
  <pageMargins left="0.7" right="0.7" top="0.75" bottom="0.75" header="0.3" footer="0.3"/>
  <pageSetup scale="5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82313-DC75-4DA3-B6AB-A05768F4E70E}">
  <sheetPr>
    <pageSetUpPr fitToPage="1"/>
  </sheetPr>
  <dimension ref="A1:L393"/>
  <sheetViews>
    <sheetView tabSelected="1" view="pageBreakPreview" zoomScale="70" zoomScaleNormal="60" zoomScaleSheetLayoutView="70" workbookViewId="0">
      <selection activeCell="K15" sqref="K15:K20"/>
    </sheetView>
  </sheetViews>
  <sheetFormatPr baseColWidth="10" defaultColWidth="11.44140625" defaultRowHeight="13.8"/>
  <cols>
    <col min="1" max="1" width="1.5546875" style="3" customWidth="1"/>
    <col min="2" max="2" width="4.44140625" style="3" customWidth="1"/>
    <col min="3" max="3" width="12.33203125" style="3" customWidth="1"/>
    <col min="4" max="4" width="21" style="3" customWidth="1"/>
    <col min="5" max="5" width="21.21875" style="39" bestFit="1" customWidth="1"/>
    <col min="6" max="6" width="18.33203125" style="3" customWidth="1"/>
    <col min="7" max="7" width="110.21875" style="390" customWidth="1"/>
    <col min="8" max="8" width="22.5546875" style="3" bestFit="1" customWidth="1"/>
    <col min="9" max="9" width="23.88671875" style="283" customWidth="1"/>
    <col min="10" max="10" width="18" style="3" customWidth="1"/>
    <col min="11" max="11" width="24.33203125" style="408" bestFit="1" customWidth="1"/>
    <col min="12" max="12" width="4.44140625" style="3" customWidth="1"/>
    <col min="13" max="16384" width="11.44140625" style="3"/>
  </cols>
  <sheetData>
    <row r="1" spans="1:11" ht="16.2" thickBot="1">
      <c r="A1" s="1"/>
      <c r="B1" s="1"/>
      <c r="C1" s="1"/>
      <c r="D1" s="1"/>
      <c r="E1" s="2"/>
      <c r="F1" s="1"/>
      <c r="G1" s="372"/>
      <c r="H1" s="1"/>
      <c r="I1" s="361"/>
      <c r="J1" s="1"/>
      <c r="K1" s="393"/>
    </row>
    <row r="2" spans="1:11" ht="16.2" thickTop="1">
      <c r="A2" s="1"/>
      <c r="B2" s="4"/>
      <c r="C2" s="5"/>
      <c r="D2" s="5"/>
      <c r="E2" s="6"/>
      <c r="F2" s="5"/>
      <c r="G2" s="373"/>
      <c r="H2" s="5"/>
      <c r="I2" s="362"/>
      <c r="J2" s="5"/>
      <c r="K2" s="394"/>
    </row>
    <row r="3" spans="1:11" ht="15.6">
      <c r="A3" s="1"/>
      <c r="B3" s="7"/>
      <c r="C3" s="319" t="s">
        <v>0</v>
      </c>
      <c r="D3" s="251"/>
      <c r="E3" s="251"/>
      <c r="F3" s="251"/>
      <c r="G3" s="372"/>
      <c r="H3" s="1"/>
      <c r="I3" s="361"/>
      <c r="J3" s="1"/>
      <c r="K3" s="393"/>
    </row>
    <row r="4" spans="1:11" ht="15.6">
      <c r="A4" s="1"/>
      <c r="B4" s="7"/>
      <c r="C4" s="8" t="s">
        <v>1</v>
      </c>
      <c r="D4" s="9" t="s">
        <v>2</v>
      </c>
      <c r="E4" s="8" t="s">
        <v>3</v>
      </c>
      <c r="F4" s="10">
        <v>1</v>
      </c>
      <c r="G4" s="372"/>
      <c r="H4" s="1"/>
      <c r="I4" s="361"/>
      <c r="J4" s="1"/>
      <c r="K4" s="393"/>
    </row>
    <row r="5" spans="1:11" ht="16.2" thickBot="1">
      <c r="A5" s="1"/>
      <c r="B5" s="7"/>
      <c r="C5" s="252"/>
      <c r="D5" s="252"/>
      <c r="E5" s="252"/>
      <c r="F5" s="252"/>
      <c r="G5" s="374"/>
      <c r="H5" s="252"/>
      <c r="I5" s="363"/>
      <c r="J5" s="252"/>
      <c r="K5" s="395"/>
    </row>
    <row r="6" spans="1:11" ht="21.6" thickBot="1">
      <c r="A6" s="1"/>
      <c r="B6" s="7"/>
      <c r="C6" s="442" t="s">
        <v>4</v>
      </c>
      <c r="D6" s="443"/>
      <c r="E6" s="443"/>
      <c r="F6" s="443"/>
      <c r="G6" s="443"/>
      <c r="H6" s="443"/>
      <c r="I6" s="443"/>
      <c r="J6" s="443"/>
      <c r="K6" s="443"/>
    </row>
    <row r="7" spans="1:11" s="13" customFormat="1" ht="32.4" customHeight="1">
      <c r="A7" s="11"/>
      <c r="B7" s="12"/>
      <c r="C7" s="448" t="s">
        <v>5</v>
      </c>
      <c r="D7" s="449"/>
      <c r="E7" s="449"/>
      <c r="F7" s="449"/>
      <c r="G7" s="449"/>
      <c r="H7" s="449"/>
      <c r="I7" s="449"/>
      <c r="J7" s="449"/>
      <c r="K7" s="449"/>
    </row>
    <row r="8" spans="1:11" ht="15.6">
      <c r="A8" s="1"/>
      <c r="B8" s="14"/>
      <c r="C8" s="450"/>
      <c r="D8" s="451"/>
      <c r="E8" s="451"/>
      <c r="F8" s="451"/>
      <c r="G8" s="451"/>
      <c r="H8" s="451"/>
      <c r="I8" s="451"/>
      <c r="J8" s="451"/>
      <c r="K8" s="451"/>
    </row>
    <row r="9" spans="1:11" ht="37.200000000000003" customHeight="1" thickBot="1">
      <c r="A9" s="1"/>
      <c r="B9" s="14"/>
      <c r="C9" s="452" t="s">
        <v>6</v>
      </c>
      <c r="D9" s="453"/>
      <c r="E9" s="453"/>
      <c r="F9" s="453"/>
      <c r="G9" s="453"/>
      <c r="H9" s="453"/>
      <c r="I9" s="453"/>
      <c r="J9" s="453"/>
      <c r="K9" s="453"/>
    </row>
    <row r="10" spans="1:11" ht="16.2" thickBot="1">
      <c r="A10" s="1"/>
      <c r="B10" s="7"/>
      <c r="C10" s="253"/>
      <c r="D10" s="254"/>
      <c r="E10" s="254"/>
      <c r="F10" s="254"/>
      <c r="G10" s="375"/>
      <c r="H10" s="254"/>
      <c r="I10" s="364"/>
      <c r="J10" s="254"/>
      <c r="K10" s="396"/>
    </row>
    <row r="11" spans="1:11" ht="15.6">
      <c r="A11" s="1"/>
      <c r="B11" s="7"/>
      <c r="C11" s="454" t="s">
        <v>7</v>
      </c>
      <c r="D11" s="456" t="s">
        <v>8</v>
      </c>
      <c r="E11" s="446" t="s">
        <v>9</v>
      </c>
      <c r="F11" s="447"/>
      <c r="G11" s="458" t="s">
        <v>10</v>
      </c>
      <c r="H11" s="456" t="s">
        <v>11</v>
      </c>
      <c r="I11" s="460" t="s">
        <v>12</v>
      </c>
      <c r="J11" s="456" t="s">
        <v>13</v>
      </c>
      <c r="K11" s="462" t="s">
        <v>14</v>
      </c>
    </row>
    <row r="12" spans="1:11" ht="16.2" thickBot="1">
      <c r="A12" s="1"/>
      <c r="B12" s="7"/>
      <c r="C12" s="455"/>
      <c r="D12" s="457"/>
      <c r="E12" s="15" t="s">
        <v>15</v>
      </c>
      <c r="F12" s="15" t="s">
        <v>16</v>
      </c>
      <c r="G12" s="459"/>
      <c r="H12" s="457"/>
      <c r="I12" s="461"/>
      <c r="J12" s="457"/>
      <c r="K12" s="463"/>
    </row>
    <row r="13" spans="1:11" ht="21.6" thickBot="1">
      <c r="A13" s="1"/>
      <c r="B13" s="7"/>
      <c r="C13" s="444" t="s">
        <v>2262</v>
      </c>
      <c r="D13" s="445"/>
      <c r="E13" s="445"/>
      <c r="F13" s="445"/>
      <c r="G13" s="445"/>
      <c r="H13" s="445"/>
      <c r="I13" s="445"/>
      <c r="J13" s="445"/>
      <c r="K13" s="445"/>
    </row>
    <row r="14" spans="1:11" ht="16.2" thickBot="1">
      <c r="A14" s="1"/>
      <c r="B14" s="7"/>
      <c r="C14" s="253" t="s">
        <v>17</v>
      </c>
      <c r="D14" s="247"/>
      <c r="E14" s="247"/>
      <c r="F14" s="247"/>
      <c r="G14" s="375"/>
      <c r="H14" s="247"/>
      <c r="I14" s="365"/>
      <c r="J14" s="16"/>
      <c r="K14" s="397"/>
    </row>
    <row r="15" spans="1:11" ht="15.6">
      <c r="A15" s="1"/>
      <c r="B15" s="7"/>
      <c r="C15" s="17">
        <v>1.01</v>
      </c>
      <c r="D15" s="18" t="str">
        <f>IFERROR(VLOOKUP(G15,'LISTA ICCU 2026'!$D$6:$G$1065,4,FALSE),"APU - "&amp;C15)</f>
        <v>1,1 - C</v>
      </c>
      <c r="E15" s="18">
        <f>C15</f>
        <v>1.01</v>
      </c>
      <c r="F15" s="214" t="str">
        <f>IF(OR(TRIM(D15)="APU - "&amp;SUBSTITUTE(TEXT(C15,"0,00"),",","."),TRIM(D15)="APU - "&amp;TEXT(C15,"0,00")),"N/A",IFERROR(VLOOKUP(G15,'LISTA ICCU 2026'!$D$6:$G$1065,4,FALSE),"APU - "&amp;SUBSTITUTE(TEXT(C15,"0,00"),",",".")))</f>
        <v>1,1 - C</v>
      </c>
      <c r="G15" s="376" t="s">
        <v>78</v>
      </c>
      <c r="H15" s="18" t="str">
        <f>IFERROR(VLOOKUP(G15,'LISTA ICCU 2026'!$D$6:$H$1065,2,FALSE),"NO ")</f>
        <v>UN</v>
      </c>
      <c r="I15" s="19">
        <v>2</v>
      </c>
      <c r="J15" s="278"/>
      <c r="K15" s="20"/>
    </row>
    <row r="16" spans="1:11" ht="15.6">
      <c r="A16" s="1"/>
      <c r="B16" s="7"/>
      <c r="C16" s="21">
        <f>C15+0.01</f>
        <v>1.02</v>
      </c>
      <c r="D16" s="214" t="str">
        <f>IFERROR(VLOOKUP(G16,'LISTA ICCU 2026'!$D$6:$G$1065,4,FALSE),"APU - "&amp;C16)</f>
        <v>1,8 - C</v>
      </c>
      <c r="E16" s="214">
        <f>C16</f>
        <v>1.02</v>
      </c>
      <c r="F16" s="214" t="str">
        <f>IF(OR(TRIM(D16)="APU - "&amp;SUBSTITUTE(TEXT(C16,"0,00"),",","."),TRIM(D16)="APU - "&amp;TEXT(C16,"0,00")),"N/A",IFERROR(VLOOKUP(G16,'LISTA ICCU 2026'!$D$6:$G$1065,4,FALSE),"APU - "&amp;SUBSTITUTE(TEXT(C16,"0,00"),",",".")))</f>
        <v>1,8 - C</v>
      </c>
      <c r="G16" s="377" t="s">
        <v>87</v>
      </c>
      <c r="H16" s="22" t="str">
        <f>IFERROR(VLOOKUP(G16,'LISTA ICCU 2026'!$D$6:$H$1065,2,FALSE),"NO ")</f>
        <v>ML</v>
      </c>
      <c r="I16" s="215">
        <v>157.72999999999999</v>
      </c>
      <c r="J16" s="278"/>
      <c r="K16" s="216"/>
    </row>
    <row r="17" spans="1:11" ht="15.6">
      <c r="A17" s="1"/>
      <c r="B17" s="7"/>
      <c r="C17" s="21">
        <f t="shared" ref="C17:C20" si="0">C16+0.01</f>
        <v>1.03</v>
      </c>
      <c r="D17" s="214" t="str">
        <f>IFERROR(VLOOKUP(G17,'LISTA ICCU 2026'!$D$6:$G$1065,4,FALSE),"APU - "&amp;C17)</f>
        <v>1.30 - C</v>
      </c>
      <c r="E17" s="214">
        <f t="shared" ref="E17:E20" si="1">C17</f>
        <v>1.03</v>
      </c>
      <c r="F17" s="214" t="str">
        <f>IF(OR(TRIM(D17)="APU - "&amp;SUBSTITUTE(TEXT(C17,"0,00"),",","."),TRIM(D17)="APU - "&amp;TEXT(C17,"0,00")),"N/A",IFERROR(VLOOKUP(G17,'LISTA ICCU 2026'!$D$6:$G$1065,4,FALSE),"APU - "&amp;SUBSTITUTE(TEXT(C17,"0,00"),",",".")))</f>
        <v>1.30 - C</v>
      </c>
      <c r="G17" s="377" t="s">
        <v>111</v>
      </c>
      <c r="H17" s="22" t="str">
        <f>IFERROR(VLOOKUP(G17,'LISTA ICCU 2026'!$D$6:$H$1065,2,FALSE),"NO ")</f>
        <v>M2</v>
      </c>
      <c r="I17" s="215">
        <v>1474.92</v>
      </c>
      <c r="J17" s="278"/>
      <c r="K17" s="216"/>
    </row>
    <row r="18" spans="1:11" ht="27.6">
      <c r="A18" s="1"/>
      <c r="B18" s="7"/>
      <c r="C18" s="21">
        <f t="shared" si="0"/>
        <v>1.04</v>
      </c>
      <c r="D18" s="214" t="str">
        <f>IFERROR(VLOOKUP(G18,'LISTA ICCU 2026'!$D$6:$G$1065,4,FALSE),"APU - "&amp;C18)</f>
        <v>1,41 - C</v>
      </c>
      <c r="E18" s="214">
        <f t="shared" si="1"/>
        <v>1.04</v>
      </c>
      <c r="F18" s="214" t="str">
        <f>IF(OR(TRIM(D18)="APU - "&amp;SUBSTITUTE(TEXT(C18,"0,00"),",","."),TRIM(D18)="APU - "&amp;TEXT(C18,"0,00")),"N/A",IFERROR(VLOOKUP(G18,'LISTA ICCU 2026'!$D$6:$G$1065,4,FALSE),"APU - "&amp;SUBSTITUTE(TEXT(C18,"0,00"),",",".")))</f>
        <v>1,41 - C</v>
      </c>
      <c r="G18" s="377" t="s">
        <v>122</v>
      </c>
      <c r="H18" s="22" t="str">
        <f>IFERROR(VLOOKUP(G18,'LISTA ICCU 2026'!$D$6:$H$1065,2,FALSE),"NO ")</f>
        <v>M2</v>
      </c>
      <c r="I18" s="215">
        <v>778.2</v>
      </c>
      <c r="J18" s="278"/>
      <c r="K18" s="216"/>
    </row>
    <row r="19" spans="1:11" ht="15.6">
      <c r="A19" s="1"/>
      <c r="B19" s="7"/>
      <c r="C19" s="21">
        <f t="shared" si="0"/>
        <v>1.05</v>
      </c>
      <c r="D19" s="214" t="str">
        <f>IFERROR(VLOOKUP(G19,'LISTA ICCU 2026'!$D$6:$G$1065,4,FALSE),"APU - "&amp;C19)</f>
        <v>1,43 - C</v>
      </c>
      <c r="E19" s="214">
        <f t="shared" ref="E19" si="2">C19</f>
        <v>1.05</v>
      </c>
      <c r="F19" s="214" t="str">
        <f>IF(OR(TRIM(D19)="APU - "&amp;SUBSTITUTE(TEXT(C19,"0,00"),",","."),TRIM(D19)="APU - "&amp;TEXT(C19,"0,00")),"N/A",IFERROR(VLOOKUP(G19,'LISTA ICCU 2026'!$D$6:$G$1065,4,FALSE),"APU - "&amp;SUBSTITUTE(TEXT(C19,"0,00"),",",".")))</f>
        <v>1,43 - C</v>
      </c>
      <c r="G19" s="377" t="s">
        <v>124</v>
      </c>
      <c r="H19" s="22" t="str">
        <f>IFERROR(VLOOKUP(G19,'LISTA ICCU 2026'!$D$6:$H$1065,2,FALSE),"NO ")</f>
        <v>UN</v>
      </c>
      <c r="I19" s="215">
        <v>1</v>
      </c>
      <c r="J19" s="278"/>
      <c r="K19" s="216"/>
    </row>
    <row r="20" spans="1:11" ht="15.6">
      <c r="A20" s="1"/>
      <c r="B20" s="7"/>
      <c r="C20" s="21">
        <f t="shared" si="0"/>
        <v>1.06</v>
      </c>
      <c r="D20" s="214" t="str">
        <f>IFERROR(VLOOKUP(G20,'LISTA ICCU 2026'!$D$6:$G$1065,4,FALSE),"APU - "&amp;C20)</f>
        <v>11,1 - C</v>
      </c>
      <c r="E20" s="214">
        <f t="shared" si="1"/>
        <v>1.06</v>
      </c>
      <c r="F20" s="214" t="str">
        <f>IF(OR(TRIM(D20)="APU - "&amp;SUBSTITUTE(TEXT(C20,"0,00"),",","."),TRIM(D20)="APU - "&amp;TEXT(C20,"0,00")),"N/A",IFERROR(VLOOKUP(G20,'LISTA ICCU 2026'!$D$6:$G$1065,4,FALSE),"APU - "&amp;SUBSTITUTE(TEXT(C20,"0,00"),",",".")))</f>
        <v>11,1 - C</v>
      </c>
      <c r="G20" s="377" t="s">
        <v>411</v>
      </c>
      <c r="H20" s="22" t="str">
        <f>IFERROR(VLOOKUP(G20,'LISTA ICCU 2026'!$D$6:$H$1065,2,FALSE),"NO ")</f>
        <v>UN</v>
      </c>
      <c r="I20" s="215">
        <v>1</v>
      </c>
      <c r="J20" s="278"/>
      <c r="K20" s="216"/>
    </row>
    <row r="21" spans="1:11" ht="16.2" thickBot="1">
      <c r="A21" s="1"/>
      <c r="B21" s="7"/>
      <c r="C21" s="248"/>
      <c r="D21" s="249"/>
      <c r="E21" s="249"/>
      <c r="F21" s="249"/>
      <c r="G21" s="378"/>
      <c r="H21" s="249"/>
      <c r="I21" s="366"/>
      <c r="J21" s="250"/>
      <c r="K21" s="398"/>
    </row>
    <row r="22" spans="1:11" ht="16.2" thickBot="1">
      <c r="A22" s="1"/>
      <c r="B22" s="7"/>
      <c r="C22" s="253" t="s">
        <v>19</v>
      </c>
      <c r="D22" s="247"/>
      <c r="E22" s="247"/>
      <c r="F22" s="247"/>
      <c r="G22" s="375"/>
      <c r="H22" s="247"/>
      <c r="I22" s="365"/>
      <c r="J22" s="16"/>
      <c r="K22" s="397"/>
    </row>
    <row r="23" spans="1:11" ht="27.6">
      <c r="A23" s="1"/>
      <c r="B23" s="7"/>
      <c r="C23" s="17">
        <v>2.0099999999999998</v>
      </c>
      <c r="D23" s="18" t="str">
        <f>IFERROR(VLOOKUP(G23,'LISTA ICCU 2026'!$D$6:$G$1065,4,FALSE),"APU - "&amp;C23)</f>
        <v>16,2 - C</v>
      </c>
      <c r="E23" s="18">
        <f>C23</f>
        <v>2.0099999999999998</v>
      </c>
      <c r="F23" s="214" t="str">
        <f>IF(OR(TRIM(D23)="APU - "&amp;SUBSTITUTE(TEXT(C23,"0,00"),",","."),TRIM(D23)="APU - "&amp;TEXT(C23,"0,00")),"N/A",IFERROR(VLOOKUP(G23,'LISTA ICCU 2026'!$D$6:$G$1065,4,FALSE),"APU - "&amp;SUBSTITUTE(TEXT(C23,"0,00"),",",".")))</f>
        <v>16,2 - C</v>
      </c>
      <c r="G23" s="376" t="s">
        <v>707</v>
      </c>
      <c r="H23" s="18" t="str">
        <f>IFERROR(VLOOKUP(G23,'LISTA ICCU 2026'!$D$6:$H$1065,2,FALSE),"NO ")</f>
        <v>M3</v>
      </c>
      <c r="I23" s="19">
        <v>622.57000000000005</v>
      </c>
      <c r="J23" s="278"/>
      <c r="K23" s="20"/>
    </row>
    <row r="24" spans="1:11" ht="27.6">
      <c r="A24" s="1"/>
      <c r="B24" s="7"/>
      <c r="C24" s="21">
        <f>C23+0.01</f>
        <v>2.0199999999999996</v>
      </c>
      <c r="D24" s="214" t="str">
        <f>IFERROR(VLOOKUP(G24,'LISTA ICCU 2026'!$D$6:$G$1065,4,FALSE),"APU - "&amp;C24)</f>
        <v>16,5 - C</v>
      </c>
      <c r="E24" s="214">
        <f>C24</f>
        <v>2.0199999999999996</v>
      </c>
      <c r="F24" s="214" t="str">
        <f>IF(OR(TRIM(D24)="APU - "&amp;SUBSTITUTE(TEXT(C24,"0,00"),",","."),TRIM(D24)="APU - "&amp;TEXT(C24,"0,00")),"N/A",IFERROR(VLOOKUP(G24,'LISTA ICCU 2026'!$D$6:$G$1065,4,FALSE),"APU - "&amp;SUBSTITUTE(TEXT(C24,"0,00"),",",".")))</f>
        <v>16,5 - C</v>
      </c>
      <c r="G24" s="377" t="s">
        <v>710</v>
      </c>
      <c r="H24" s="22" t="str">
        <f>IFERROR(VLOOKUP(G24,'LISTA ICCU 2026'!$D$6:$H$1065,2,FALSE),"NO ")</f>
        <v>M3</v>
      </c>
      <c r="I24" s="215">
        <v>134.71</v>
      </c>
      <c r="J24" s="278"/>
      <c r="K24" s="216"/>
    </row>
    <row r="25" spans="1:11" ht="15.6">
      <c r="A25" s="1"/>
      <c r="B25" s="7"/>
      <c r="C25" s="21">
        <f t="shared" ref="C25:C26" si="3">C24+0.01</f>
        <v>2.0299999999999994</v>
      </c>
      <c r="D25" s="214" t="str">
        <f>IFERROR(VLOOKUP(G25,'LISTA ICCU 2026'!$D$6:$G$1065,4,FALSE),"APU - "&amp;C25)</f>
        <v>16,8 - C</v>
      </c>
      <c r="E25" s="214">
        <f t="shared" ref="E25:E26" si="4">C25</f>
        <v>2.0299999999999994</v>
      </c>
      <c r="F25" s="214" t="str">
        <f>IF(OR(TRIM(D25)="APU - "&amp;SUBSTITUTE(TEXT(C25,"0,00"),",","."),TRIM(D25)="APU - "&amp;TEXT(C25,"0,00")),"N/A",IFERROR(VLOOKUP(G25,'LISTA ICCU 2026'!$D$6:$G$1065,4,FALSE),"APU - "&amp;SUBSTITUTE(TEXT(C25,"0,00"),",",".")))</f>
        <v>16,8 - C</v>
      </c>
      <c r="G25" s="377" t="s">
        <v>713</v>
      </c>
      <c r="H25" s="22" t="str">
        <f>IFERROR(VLOOKUP(G25,'LISTA ICCU 2026'!$D$6:$H$1065,2,FALSE),"NO ")</f>
        <v>M3</v>
      </c>
      <c r="I25" s="215">
        <v>156.86000000000001</v>
      </c>
      <c r="J25" s="278"/>
      <c r="K25" s="216"/>
    </row>
    <row r="26" spans="1:11" ht="27.6">
      <c r="A26" s="1"/>
      <c r="B26" s="7"/>
      <c r="C26" s="21">
        <f t="shared" si="3"/>
        <v>2.0399999999999991</v>
      </c>
      <c r="D26" s="214" t="str">
        <f>IFERROR(VLOOKUP(G26,'LISTA ICCU 2026'!$D$6:$G$1065,4,FALSE),"APU - "&amp;C26)</f>
        <v>1,6 - V</v>
      </c>
      <c r="E26" s="214">
        <f t="shared" si="4"/>
        <v>2.0399999999999991</v>
      </c>
      <c r="F26" s="214" t="str">
        <f>IF(OR(TRIM(D26)="APU - "&amp;SUBSTITUTE(TEXT(C26,"0,00"),",","."),TRIM(D26)="APU - "&amp;TEXT(C26,"0,00")),"N/A",IFERROR(VLOOKUP(G26,'LISTA ICCU 2026'!$D$6:$G$1065,4,FALSE),"APU - "&amp;SUBSTITUTE(TEXT(C26,"0,00"),",",".")))</f>
        <v>1,6 - V</v>
      </c>
      <c r="G26" s="377" t="s">
        <v>1010</v>
      </c>
      <c r="H26" s="22" t="str">
        <f>IFERROR(VLOOKUP(G26,'LISTA ICCU 2026'!$D$6:$H$1065,2,FALSE),"NO ")</f>
        <v>M3-KM</v>
      </c>
      <c r="I26" s="215">
        <v>7572.72</v>
      </c>
      <c r="J26" s="278"/>
      <c r="K26" s="216"/>
    </row>
    <row r="27" spans="1:11" ht="16.2" thickBot="1">
      <c r="A27" s="1"/>
      <c r="B27" s="7"/>
      <c r="C27" s="248" t="s">
        <v>18</v>
      </c>
      <c r="D27" s="249"/>
      <c r="E27" s="249"/>
      <c r="F27" s="249"/>
      <c r="G27" s="378"/>
      <c r="H27" s="249"/>
      <c r="I27" s="366"/>
      <c r="J27" s="250"/>
      <c r="K27" s="398"/>
    </row>
    <row r="28" spans="1:11" ht="16.2" thickBot="1">
      <c r="A28" s="1"/>
      <c r="B28" s="7"/>
      <c r="C28" s="253" t="s">
        <v>2213</v>
      </c>
      <c r="D28" s="247"/>
      <c r="E28" s="247"/>
      <c r="F28" s="247"/>
      <c r="G28" s="375"/>
      <c r="H28" s="247"/>
      <c r="I28" s="365"/>
      <c r="J28" s="16"/>
      <c r="K28" s="397"/>
    </row>
    <row r="29" spans="1:11" ht="15.6">
      <c r="A29" s="1"/>
      <c r="B29" s="7"/>
      <c r="C29" s="17">
        <v>3.01</v>
      </c>
      <c r="D29" s="18" t="str">
        <f>IFERROR(VLOOKUP(G29,'LISTA ICCU 2026'!$D$6:$G$1065,4,FALSE),"APU - "&amp;C29)</f>
        <v>4,29 - C</v>
      </c>
      <c r="E29" s="18">
        <f>C29</f>
        <v>3.01</v>
      </c>
      <c r="F29" s="214" t="str">
        <f>IF(OR(TRIM(D29)="APU - "&amp;SUBSTITUTE(TEXT(C29,"0,00"),",","."),TRIM(D29)="APU - "&amp;TEXT(C29,"0,00")),"N/A",IFERROR(VLOOKUP(G29,'LISTA ICCU 2026'!$D$6:$G$1065,4,FALSE),"APU - "&amp;SUBSTITUTE(TEXT(C29,"0,00"),",",".")))</f>
        <v>4,29 - C</v>
      </c>
      <c r="G29" s="376" t="s">
        <v>196</v>
      </c>
      <c r="H29" s="18" t="str">
        <f>IFERROR(VLOOKUP(G29,'LISTA ICCU 2026'!$D$6:$H$1065,2,FALSE),"NO ")</f>
        <v>M3</v>
      </c>
      <c r="I29" s="19">
        <v>12.68</v>
      </c>
      <c r="J29" s="278"/>
      <c r="K29" s="20"/>
    </row>
    <row r="30" spans="1:11" ht="15.6">
      <c r="A30" s="1"/>
      <c r="B30" s="7"/>
      <c r="C30" s="21">
        <f>C29+0.01</f>
        <v>3.0199999999999996</v>
      </c>
      <c r="D30" s="214" t="str">
        <f>IFERROR(VLOOKUP(G30,'LISTA ICCU 2026'!$D$6:$G$1065,4,FALSE),"APU - "&amp;C30)</f>
        <v>APU - 3.02</v>
      </c>
      <c r="E30" s="214">
        <f>C30</f>
        <v>3.0199999999999996</v>
      </c>
      <c r="F30" s="214" t="str">
        <f>IF(OR(TRIM(D30)="APU - "&amp;SUBSTITUTE(TEXT(C30,"0,00"),",","."),TRIM(D30)="APU - "&amp;TEXT(C30,"0,00")),"N/A",IFERROR(VLOOKUP(G30,'LISTA ICCU 2026'!$D$6:$G$1065,4,FALSE),"APU - "&amp;SUBSTITUTE(TEXT(C30,"0,00"),",",".")))</f>
        <v>APU - 003</v>
      </c>
      <c r="G30" s="377" t="s">
        <v>2395</v>
      </c>
      <c r="H30" s="22" t="s">
        <v>89</v>
      </c>
      <c r="I30" s="215">
        <v>766.51</v>
      </c>
      <c r="J30" s="278"/>
      <c r="K30" s="216"/>
    </row>
    <row r="31" spans="1:11" ht="15.6">
      <c r="A31" s="1"/>
      <c r="B31" s="7"/>
      <c r="C31" s="21">
        <f>C30+0.01</f>
        <v>3.0299999999999994</v>
      </c>
      <c r="D31" s="214" t="str">
        <f>IFERROR(VLOOKUP(G31,'LISTA ICCU 2026'!$D$6:$G$1065,4,FALSE),"APU - "&amp;C31)</f>
        <v>2,7 - C</v>
      </c>
      <c r="E31" s="214">
        <f>C31</f>
        <v>3.0299999999999994</v>
      </c>
      <c r="F31" s="214" t="str">
        <f>IF(OR(TRIM(D31)="APU - "&amp;SUBSTITUTE(TEXT(C31,"0,00"),",","."),TRIM(D31)="APU - "&amp;TEXT(C31,"0,00")),"N/A",IFERROR(VLOOKUP(G31,'LISTA ICCU 2026'!$D$6:$G$1065,4,FALSE),"APU - "&amp;SUBSTITUTE(TEXT(C31,"0,00"),",",".")))</f>
        <v>2,7 - C</v>
      </c>
      <c r="G31" s="377" t="s">
        <v>135</v>
      </c>
      <c r="H31" s="22" t="str">
        <f>IFERROR(VLOOKUP(G31,'LISTA ICCU 2026'!$D$6:$H$1065,2,FALSE),"NO ")</f>
        <v>M3</v>
      </c>
      <c r="I31" s="215">
        <v>44.26</v>
      </c>
      <c r="J31" s="278"/>
      <c r="K31" s="216"/>
    </row>
    <row r="32" spans="1:11" ht="15.6">
      <c r="A32" s="1"/>
      <c r="B32" s="7"/>
      <c r="C32" s="21">
        <f t="shared" ref="C32:C37" si="5">C31+0.01</f>
        <v>3.0399999999999991</v>
      </c>
      <c r="D32" s="214" t="str">
        <f>IFERROR(VLOOKUP(G32,'LISTA ICCU 2026'!$D$6:$G$1065,4,FALSE),"APU - "&amp;C32)</f>
        <v>2,8 - C</v>
      </c>
      <c r="E32" s="214">
        <f>C32</f>
        <v>3.0399999999999991</v>
      </c>
      <c r="F32" s="214" t="str">
        <f>IF(OR(TRIM(D32)="APU - "&amp;SUBSTITUTE(TEXT(C32,"0,00"),",","."),TRIM(D32)="APU - "&amp;TEXT(C32,"0,00")),"N/A",IFERROR(VLOOKUP(G32,'LISTA ICCU 2026'!$D$6:$G$1065,4,FALSE),"APU - "&amp;SUBSTITUTE(TEXT(C32,"0,00"),",",".")))</f>
        <v>2,8 - C</v>
      </c>
      <c r="G32" s="377" t="s">
        <v>136</v>
      </c>
      <c r="H32" s="22" t="str">
        <f>IFERROR(VLOOKUP(G32,'LISTA ICCU 2026'!$D$6:$H$1065,2,FALSE),"NO ")</f>
        <v>M3</v>
      </c>
      <c r="I32" s="215">
        <v>65.760000000000005</v>
      </c>
      <c r="J32" s="278"/>
      <c r="K32" s="216"/>
    </row>
    <row r="33" spans="1:11" ht="15.6">
      <c r="A33" s="1"/>
      <c r="B33" s="7"/>
      <c r="C33" s="21">
        <f t="shared" si="5"/>
        <v>3.0499999999999989</v>
      </c>
      <c r="D33" s="214" t="str">
        <f>IFERROR(VLOOKUP(G33,'LISTA ICCU 2026'!$D$6:$G$1065,4,FALSE),"APU - "&amp;C33)</f>
        <v>4,22 - C</v>
      </c>
      <c r="E33" s="214">
        <f t="shared" ref="E33:E38" si="6">C33</f>
        <v>3.0499999999999989</v>
      </c>
      <c r="F33" s="214" t="str">
        <f>IF(OR(TRIM(D33)="APU - "&amp;SUBSTITUTE(TEXT(C33,"0,00"),",","."),TRIM(D33)="APU - "&amp;TEXT(C33,"0,00")),"N/A",IFERROR(VLOOKUP(G33,'LISTA ICCU 2026'!$D$6:$G$1065,4,FALSE),"APU - "&amp;SUBSTITUTE(TEXT(C33,"0,00"),",",".")))</f>
        <v>4,22 - C</v>
      </c>
      <c r="G33" s="377" t="s">
        <v>189</v>
      </c>
      <c r="H33" s="22" t="str">
        <f>IFERROR(VLOOKUP(G33,'LISTA ICCU 2026'!$D$6:$H$1065,2,FALSE),"NO ")</f>
        <v>KG</v>
      </c>
      <c r="I33" s="215">
        <v>13115.27</v>
      </c>
      <c r="J33" s="278"/>
      <c r="K33" s="216"/>
    </row>
    <row r="34" spans="1:11" ht="15.6">
      <c r="A34" s="1"/>
      <c r="B34" s="7"/>
      <c r="C34" s="21">
        <f t="shared" si="5"/>
        <v>3.0599999999999987</v>
      </c>
      <c r="D34" s="214" t="str">
        <f>IFERROR(VLOOKUP(G34,'LISTA ICCU 2026'!$D$6:$G$1065,4,FALSE),"APU - "&amp;C34)</f>
        <v>4,23 - C</v>
      </c>
      <c r="E34" s="214">
        <f t="shared" si="6"/>
        <v>3.0599999999999987</v>
      </c>
      <c r="F34" s="214" t="str">
        <f>IF(OR(TRIM(D34)="APU - "&amp;SUBSTITUTE(TEXT(C34,"0,00"),",","."),TRIM(D34)="APU - "&amp;TEXT(C34,"0,00")),"N/A",IFERROR(VLOOKUP(G34,'LISTA ICCU 2026'!$D$6:$G$1065,4,FALSE),"APU - "&amp;SUBSTITUTE(TEXT(C34,"0,00"),",",".")))</f>
        <v>4,23 - C</v>
      </c>
      <c r="G34" s="377" t="s">
        <v>190</v>
      </c>
      <c r="H34" s="22" t="str">
        <f>IFERROR(VLOOKUP(G34,'LISTA ICCU 2026'!$D$6:$H$1065,2,FALSE),"NO ")</f>
        <v>KG</v>
      </c>
      <c r="I34" s="215">
        <v>2957.96</v>
      </c>
      <c r="J34" s="278"/>
      <c r="K34" s="216"/>
    </row>
    <row r="35" spans="1:11" ht="15.6">
      <c r="A35" s="1"/>
      <c r="B35" s="7"/>
      <c r="C35" s="21">
        <f t="shared" si="5"/>
        <v>3.0699999999999985</v>
      </c>
      <c r="D35" s="214" t="str">
        <f>IFERROR(VLOOKUP(G35,'LISTA ICCU 2026'!$D$6:$G$1065,4,FALSE),"APU - "&amp;C35)</f>
        <v>13,14 - C</v>
      </c>
      <c r="E35" s="214">
        <f t="shared" si="6"/>
        <v>3.0699999999999985</v>
      </c>
      <c r="F35" s="214" t="str">
        <f>IF(OR(TRIM(D35)="APU - "&amp;SUBSTITUTE(TEXT(C35,"0,00"),",","."),TRIM(D35)="APU - "&amp;TEXT(C35,"0,00")),"N/A",IFERROR(VLOOKUP(G35,'LISTA ICCU 2026'!$D$6:$G$1065,4,FALSE),"APU - "&amp;SUBSTITUTE(TEXT(C35,"0,00"),",",".")))</f>
        <v>13,14 - C</v>
      </c>
      <c r="G35" s="377" t="s">
        <v>642</v>
      </c>
      <c r="H35" s="22" t="str">
        <f>IFERROR(VLOOKUP(G35,'LISTA ICCU 2026'!$D$6:$H$1065,2,FALSE),"NO ")</f>
        <v>M2</v>
      </c>
      <c r="I35" s="215">
        <v>766.31</v>
      </c>
      <c r="J35" s="278"/>
      <c r="K35" s="216"/>
    </row>
    <row r="36" spans="1:11" ht="15.6">
      <c r="A36" s="1"/>
      <c r="B36" s="7"/>
      <c r="C36" s="21">
        <f t="shared" si="5"/>
        <v>3.0799999999999983</v>
      </c>
      <c r="D36" s="214" t="str">
        <f>IFERROR(VLOOKUP(G36,'LISTA ICCU 2026'!$D$6:$G$1065,4,FALSE),"APU - "&amp;C36)</f>
        <v>APU - 3.08</v>
      </c>
      <c r="E36" s="214">
        <f t="shared" si="6"/>
        <v>3.0799999999999983</v>
      </c>
      <c r="F36" s="214" t="str">
        <f>IF(OR(TRIM(D36)="APU - "&amp;SUBSTITUTE(TEXT(C36,"0,00"),",","."),TRIM(D36)="APU - "&amp;TEXT(C36,"0,00")),"N/A",IFERROR(VLOOKUP(G36,'LISTA ICCU 2026'!$D$6:$G$1065,4,FALSE),"APU - "&amp;SUBSTITUTE(TEXT(C36,"0,00"),",",".")))</f>
        <v>APU - 003</v>
      </c>
      <c r="G36" s="377" t="s">
        <v>2210</v>
      </c>
      <c r="H36" s="22" t="s">
        <v>110</v>
      </c>
      <c r="I36" s="215">
        <v>20.23</v>
      </c>
      <c r="J36" s="278"/>
      <c r="K36" s="216"/>
    </row>
    <row r="37" spans="1:11" ht="15.6">
      <c r="A37" s="1"/>
      <c r="B37" s="7"/>
      <c r="C37" s="21">
        <f t="shared" si="5"/>
        <v>3.0899999999999981</v>
      </c>
      <c r="D37" s="214" t="str">
        <f>IFERROR(VLOOKUP(G37,'LISTA ICCU 2026'!$D$6:$G$1065,4,FALSE),"APU - "&amp;C37)</f>
        <v>APU - 3.09</v>
      </c>
      <c r="E37" s="214">
        <f t="shared" si="6"/>
        <v>3.0899999999999981</v>
      </c>
      <c r="F37" s="214" t="str">
        <f>IF(OR(TRIM(D37)="APU - "&amp;SUBSTITUTE(TEXT(C37,"0,00"),",","."),TRIM(D37)="APU - "&amp;TEXT(C37,"0,00")),"N/A",IFERROR(VLOOKUP(G37,'LISTA ICCU 2026'!$D$6:$G$1065,4,FALSE),"APU - "&amp;SUBSTITUTE(TEXT(C37,"0,00"),",",".")))</f>
        <v>APU - 003</v>
      </c>
      <c r="G37" s="377" t="s">
        <v>2211</v>
      </c>
      <c r="H37" s="22" t="s">
        <v>110</v>
      </c>
      <c r="I37" s="215">
        <v>245.2</v>
      </c>
      <c r="J37" s="278"/>
      <c r="K37" s="216"/>
    </row>
    <row r="38" spans="1:11" ht="27.6">
      <c r="A38" s="1"/>
      <c r="B38" s="7"/>
      <c r="C38" s="280">
        <f>C37+0.01</f>
        <v>3.0999999999999979</v>
      </c>
      <c r="D38" s="214" t="str">
        <f>IFERROR(VLOOKUP(G38,'LISTA ICCU 2026'!$D$6:$G$1065,4,FALSE),"APU - "&amp;C38)</f>
        <v>2,12 - C</v>
      </c>
      <c r="E38" s="281">
        <f t="shared" si="6"/>
        <v>3.0999999999999979</v>
      </c>
      <c r="F38" s="214" t="str">
        <f>IF(OR(TRIM(D38)="APU - "&amp;SUBSTITUTE(TEXT(C38,"0,00"),",","."),TRIM(D38)="APU - "&amp;TEXT(C38,"0,00")),"N/A",IFERROR(VLOOKUP(G38,'LISTA ICCU 2026'!$D$6:$G$1065,4,FALSE),"APU - "&amp;SUBSTITUTE(TEXT(C38,"0,00"),",",".")))</f>
        <v>2,12 - C</v>
      </c>
      <c r="G38" s="377" t="s">
        <v>140</v>
      </c>
      <c r="H38" s="22" t="str">
        <f>IFERROR(VLOOKUP(G38,'LISTA ICCU 2026'!$D$6:$H$1065,2,FALSE),"NO ")</f>
        <v>ML</v>
      </c>
      <c r="I38" s="215">
        <v>53.3</v>
      </c>
      <c r="J38" s="278"/>
      <c r="K38" s="216"/>
    </row>
    <row r="39" spans="1:11" ht="16.2" thickBot="1">
      <c r="A39" s="1"/>
      <c r="B39" s="7"/>
      <c r="C39" s="248" t="s">
        <v>18</v>
      </c>
      <c r="D39" s="249"/>
      <c r="E39" s="249"/>
      <c r="F39" s="249"/>
      <c r="G39" s="378"/>
      <c r="H39" s="249"/>
      <c r="I39" s="366"/>
      <c r="J39" s="250"/>
      <c r="K39" s="398"/>
    </row>
    <row r="40" spans="1:11" ht="16.2" thickBot="1">
      <c r="A40" s="1"/>
      <c r="B40" s="7"/>
      <c r="C40" s="253" t="s">
        <v>2214</v>
      </c>
      <c r="D40" s="247"/>
      <c r="E40" s="247"/>
      <c r="F40" s="247"/>
      <c r="G40" s="375"/>
      <c r="H40" s="247"/>
      <c r="I40" s="365"/>
      <c r="J40" s="16"/>
      <c r="K40" s="397"/>
    </row>
    <row r="41" spans="1:11" ht="15.6">
      <c r="A41" s="1"/>
      <c r="B41" s="7"/>
      <c r="C41" s="17">
        <v>4.01</v>
      </c>
      <c r="D41" s="18" t="str">
        <f>IFERROR(VLOOKUP(G41,'LISTA ICCU 2026'!$D$6:$G$1065,4,FALSE),"APU - "&amp;C41)</f>
        <v>4,3 - C</v>
      </c>
      <c r="E41" s="18">
        <f>C41</f>
        <v>4.01</v>
      </c>
      <c r="F41" s="214" t="str">
        <f>IF(OR(TRIM(D41)="APU - "&amp;SUBSTITUTE(TEXT(C41,"0,00"),",","."),TRIM(D41)="APU - "&amp;TEXT(C41,"0,00")),"N/A",IFERROR(VLOOKUP(G41,'LISTA ICCU 2026'!$D$6:$G$1065,4,FALSE),"APU - "&amp;SUBSTITUTE(TEXT(C41,"0,00"),",",".")))</f>
        <v>4,3 - C</v>
      </c>
      <c r="G41" s="376" t="s">
        <v>169</v>
      </c>
      <c r="H41" s="18" t="str">
        <f>IFERROR(VLOOKUP(G41,'LISTA ICCU 2026'!$D$6:$H$1065,2,FALSE),"NO ")</f>
        <v>M3</v>
      </c>
      <c r="I41" s="19">
        <v>18.61</v>
      </c>
      <c r="J41" s="278"/>
      <c r="K41" s="20"/>
    </row>
    <row r="42" spans="1:11" ht="15.6">
      <c r="A42" s="1"/>
      <c r="B42" s="7"/>
      <c r="C42" s="21">
        <f t="shared" ref="C42:C52" si="7">C41+0.01</f>
        <v>4.0199999999999996</v>
      </c>
      <c r="D42" s="214" t="str">
        <f>IFERROR(VLOOKUP(G42,'LISTA ICCU 2026'!$D$6:$G$1065,4,FALSE),"APU - "&amp;C42)</f>
        <v>APU - 4.02</v>
      </c>
      <c r="E42" s="214">
        <f t="shared" ref="E42" si="8">C42</f>
        <v>4.0199999999999996</v>
      </c>
      <c r="F42" s="214" t="str">
        <f>IF(OR(TRIM(D42)="APU - "&amp;SUBSTITUTE(TEXT(C42,"0,00"),",","."),TRIM(D42)="APU - "&amp;TEXT(C42,"0,00")),"N/A",IFERROR(VLOOKUP(G42,'LISTA ICCU 2026'!$D$6:$G$1065,4,FALSE),"APU - "&amp;SUBSTITUTE(TEXT(C42,"0,00"),",",".")))</f>
        <v>APU - 004</v>
      </c>
      <c r="G42" s="377" t="s">
        <v>2212</v>
      </c>
      <c r="H42" s="22" t="s">
        <v>110</v>
      </c>
      <c r="I42" s="215">
        <v>14.9</v>
      </c>
      <c r="J42" s="278"/>
      <c r="K42" s="216"/>
    </row>
    <row r="43" spans="1:11" ht="15.6">
      <c r="A43" s="1"/>
      <c r="B43" s="7"/>
      <c r="C43" s="21">
        <f t="shared" si="7"/>
        <v>4.0299999999999994</v>
      </c>
      <c r="D43" s="214" t="str">
        <f>IFERROR(VLOOKUP(G43,'LISTA ICCU 2026'!$D$6:$G$1065,4,FALSE),"APU - "&amp;C43)</f>
        <v>4,27 - C</v>
      </c>
      <c r="E43" s="214">
        <f t="shared" ref="E43:E48" si="9">C43</f>
        <v>4.0299999999999994</v>
      </c>
      <c r="F43" s="214" t="str">
        <f>IF(OR(TRIM(D43)="APU - "&amp;SUBSTITUTE(TEXT(C43,"0,00"),",","."),TRIM(D43)="APU - "&amp;TEXT(C43,"0,00")),"N/A",IFERROR(VLOOKUP(G43,'LISTA ICCU 2026'!$D$6:$G$1065,4,FALSE),"APU - "&amp;SUBSTITUTE(TEXT(C43,"0,00"),",",".")))</f>
        <v>4,27 - C</v>
      </c>
      <c r="G43" s="377" t="s">
        <v>194</v>
      </c>
      <c r="H43" s="22" t="str">
        <f>IFERROR(VLOOKUP(G43,'LISTA ICCU 2026'!$D$6:$H$1065,2,FALSE),"NO ")</f>
        <v>M3</v>
      </c>
      <c r="I43" s="215">
        <v>47.57</v>
      </c>
      <c r="J43" s="278"/>
      <c r="K43" s="216"/>
    </row>
    <row r="44" spans="1:11" ht="15.6">
      <c r="A44" s="1"/>
      <c r="B44" s="7"/>
      <c r="C44" s="21">
        <f t="shared" si="7"/>
        <v>4.0399999999999991</v>
      </c>
      <c r="D44" s="214" t="str">
        <f>IFERROR(VLOOKUP(G44,'LISTA ICCU 2026'!$D$6:$G$1065,4,FALSE),"APU - "&amp;C44)</f>
        <v>4,22 - C</v>
      </c>
      <c r="E44" s="214">
        <f t="shared" si="9"/>
        <v>4.0399999999999991</v>
      </c>
      <c r="F44" s="214" t="str">
        <f>IF(OR(TRIM(D44)="APU - "&amp;SUBSTITUTE(TEXT(C44,"0,00"),",","."),TRIM(D44)="APU - "&amp;TEXT(C44,"0,00")),"N/A",IFERROR(VLOOKUP(G44,'LISTA ICCU 2026'!$D$6:$G$1065,4,FALSE),"APU - "&amp;SUBSTITUTE(TEXT(C44,"0,00"),",",".")))</f>
        <v>4,22 - C</v>
      </c>
      <c r="G44" s="377" t="s">
        <v>189</v>
      </c>
      <c r="H44" s="22" t="str">
        <f>IFERROR(VLOOKUP(G44,'LISTA ICCU 2026'!$D$6:$H$1065,2,FALSE),"NO ")</f>
        <v>KG</v>
      </c>
      <c r="I44" s="215">
        <v>12726</v>
      </c>
      <c r="J44" s="278"/>
      <c r="K44" s="216"/>
    </row>
    <row r="45" spans="1:11" ht="15.6">
      <c r="A45" s="1"/>
      <c r="B45" s="7"/>
      <c r="C45" s="21">
        <f t="shared" si="7"/>
        <v>4.0499999999999989</v>
      </c>
      <c r="D45" s="214" t="str">
        <f>IFERROR(VLOOKUP(G45,'LISTA ICCU 2026'!$D$6:$G$1065,4,FALSE),"APU - "&amp;C45)</f>
        <v>4,26 - C</v>
      </c>
      <c r="E45" s="214">
        <f t="shared" si="9"/>
        <v>4.0499999999999989</v>
      </c>
      <c r="F45" s="214" t="str">
        <f>IF(OR(TRIM(D45)="APU - "&amp;SUBSTITUTE(TEXT(C45,"0,00"),",","."),TRIM(D45)="APU - "&amp;TEXT(C45,"0,00")),"N/A",IFERROR(VLOOKUP(G45,'LISTA ICCU 2026'!$D$6:$G$1065,4,FALSE),"APU - "&amp;SUBSTITUTE(TEXT(C45,"0,00"),",",".")))</f>
        <v>4,26 - C</v>
      </c>
      <c r="G45" s="377" t="s">
        <v>193</v>
      </c>
      <c r="H45" s="22" t="str">
        <f>IFERROR(VLOOKUP(G45,'LISTA ICCU 2026'!$D$6:$H$1065,2,FALSE),"NO ")</f>
        <v>M3</v>
      </c>
      <c r="I45" s="215">
        <v>7.53</v>
      </c>
      <c r="J45" s="278"/>
      <c r="K45" s="216"/>
    </row>
    <row r="46" spans="1:11" ht="15.6">
      <c r="A46" s="1"/>
      <c r="B46" s="7"/>
      <c r="C46" s="21">
        <f t="shared" si="7"/>
        <v>4.0599999999999987</v>
      </c>
      <c r="D46" s="214" t="str">
        <f>IFERROR(VLOOKUP(G46,'LISTA ICCU 2026'!$D$6:$G$1065,4,FALSE),"APU - "&amp;C46)</f>
        <v>4,28 - C</v>
      </c>
      <c r="E46" s="214">
        <f t="shared" si="9"/>
        <v>4.0599999999999987</v>
      </c>
      <c r="F46" s="214" t="str">
        <f>IF(OR(TRIM(D46)="APU - "&amp;SUBSTITUTE(TEXT(C46,"0,00"),",","."),TRIM(D46)="APU - "&amp;TEXT(C46,"0,00")),"N/A",IFERROR(VLOOKUP(G46,'LISTA ICCU 2026'!$D$6:$G$1065,4,FALSE),"APU - "&amp;SUBSTITUTE(TEXT(C46,"0,00"),",",".")))</f>
        <v>4,28 - C</v>
      </c>
      <c r="G46" s="377" t="s">
        <v>195</v>
      </c>
      <c r="H46" s="22" t="str">
        <f>IFERROR(VLOOKUP(G46,'LISTA ICCU 2026'!$D$6:$H$1065,2,FALSE),"NO ")</f>
        <v>M3</v>
      </c>
      <c r="I46" s="215">
        <v>30.74</v>
      </c>
      <c r="J46" s="278"/>
      <c r="K46" s="216"/>
    </row>
    <row r="47" spans="1:11" ht="15.6">
      <c r="A47" s="1"/>
      <c r="B47" s="7"/>
      <c r="C47" s="21">
        <f t="shared" si="7"/>
        <v>4.0699999999999985</v>
      </c>
      <c r="D47" s="214" t="str">
        <f>IFERROR(VLOOKUP(G47,'LISTA ICCU 2026'!$D$6:$G$1065,4,FALSE),"APU - "&amp;C47)</f>
        <v>4,23 - C</v>
      </c>
      <c r="E47" s="214">
        <f t="shared" ref="E47" si="10">C47</f>
        <v>4.0699999999999985</v>
      </c>
      <c r="F47" s="214" t="str">
        <f>IF(OR(TRIM(D47)="APU - "&amp;SUBSTITUTE(TEXT(C47,"0,00"),",","."),TRIM(D47)="APU - "&amp;TEXT(C47,"0,00")),"N/A",IFERROR(VLOOKUP(G47,'LISTA ICCU 2026'!$D$6:$G$1065,4,FALSE),"APU - "&amp;SUBSTITUTE(TEXT(C47,"0,00"),",",".")))</f>
        <v>4,23 - C</v>
      </c>
      <c r="G47" s="377" t="s">
        <v>190</v>
      </c>
      <c r="H47" s="22" t="str">
        <f>IFERROR(VLOOKUP(G47,'LISTA ICCU 2026'!$D$6:$H$1065,2,FALSE),"NO ")</f>
        <v>KG</v>
      </c>
      <c r="I47" s="215">
        <v>1033.79</v>
      </c>
      <c r="J47" s="278"/>
      <c r="K47" s="216"/>
    </row>
    <row r="48" spans="1:11" ht="15.6">
      <c r="A48" s="1"/>
      <c r="B48" s="7"/>
      <c r="C48" s="21">
        <f t="shared" si="7"/>
        <v>4.0799999999999983</v>
      </c>
      <c r="D48" s="214" t="str">
        <f>IFERROR(VLOOKUP(G48,'LISTA ICCU 2026'!$D$6:$G$1065,4,FALSE),"APU - "&amp;C48)</f>
        <v>4,15 - C</v>
      </c>
      <c r="E48" s="214">
        <f t="shared" si="9"/>
        <v>4.0799999999999983</v>
      </c>
      <c r="F48" s="214" t="str">
        <f>IF(OR(TRIM(D48)="APU - "&amp;SUBSTITUTE(TEXT(C48,"0,00"),",","."),TRIM(D48)="APU - "&amp;TEXT(C48,"0,00")),"N/A",IFERROR(VLOOKUP(G48,'LISTA ICCU 2026'!$D$6:$G$1065,4,FALSE),"APU - "&amp;SUBSTITUTE(TEXT(C48,"0,00"),",",".")))</f>
        <v>4,15 - C</v>
      </c>
      <c r="G48" s="377" t="s">
        <v>181</v>
      </c>
      <c r="H48" s="22" t="str">
        <f>IFERROR(VLOOKUP(G48,'LISTA ICCU 2026'!$D$6:$H$1065,2,FALSE),"NO ")</f>
        <v>M2</v>
      </c>
      <c r="I48" s="215">
        <v>4.75</v>
      </c>
      <c r="J48" s="278"/>
      <c r="K48" s="216"/>
    </row>
    <row r="49" spans="1:11" ht="15.6">
      <c r="A49" s="1"/>
      <c r="B49" s="7"/>
      <c r="C49" s="21">
        <f t="shared" si="7"/>
        <v>4.0899999999999981</v>
      </c>
      <c r="D49" s="214" t="str">
        <f>IFERROR(VLOOKUP(G49,'LISTA ICCU 2026'!$D$6:$G$1065,4,FALSE),"APU - "&amp;C49)</f>
        <v>4,16 - C</v>
      </c>
      <c r="E49" s="214">
        <f t="shared" ref="E49:E52" si="11">C49</f>
        <v>4.0899999999999981</v>
      </c>
      <c r="F49" s="214" t="str">
        <f>IF(OR(TRIM(D49)="APU - "&amp;SUBSTITUTE(TEXT(C49,"0,00"),",","."),TRIM(D49)="APU - "&amp;TEXT(C49,"0,00")),"N/A",IFERROR(VLOOKUP(G49,'LISTA ICCU 2026'!$D$6:$G$1065,4,FALSE),"APU - "&amp;SUBSTITUTE(TEXT(C49,"0,00"),",",".")))</f>
        <v>4,16 - C</v>
      </c>
      <c r="G49" s="377" t="s">
        <v>182</v>
      </c>
      <c r="H49" s="22" t="str">
        <f>IFERROR(VLOOKUP(G49,'LISTA ICCU 2026'!$D$6:$H$1065,2,FALSE),"NO ")</f>
        <v>M2</v>
      </c>
      <c r="I49" s="215">
        <v>259.32</v>
      </c>
      <c r="J49" s="278"/>
      <c r="K49" s="216"/>
    </row>
    <row r="50" spans="1:11" ht="15.6">
      <c r="A50" s="1"/>
      <c r="B50" s="7"/>
      <c r="C50" s="280">
        <f t="shared" si="7"/>
        <v>4.0999999999999979</v>
      </c>
      <c r="D50" s="214" t="str">
        <f>IFERROR(VLOOKUP(G50,'LISTA ICCU 2026'!$D$6:$G$1065,4,FALSE),"APU - "&amp;TEXT(C50,"0,00"))</f>
        <v>4,17 - C</v>
      </c>
      <c r="E50" s="281">
        <f t="shared" ref="E50" si="12">C50</f>
        <v>4.0999999999999979</v>
      </c>
      <c r="F50" s="214" t="str">
        <f>IF(OR(TRIM(D50)="APU - "&amp;SUBSTITUTE(TEXT(C50,"0,00"),",","."),TRIM(D50)="APU - "&amp;TEXT(C50,"0,00")),"N/A",IFERROR(VLOOKUP(G50,'LISTA ICCU 2026'!$D$6:$G$1065,4,FALSE),"APU - "&amp;SUBSTITUTE(TEXT(C50,"0,00"),",",".")))</f>
        <v>4,17 - C</v>
      </c>
      <c r="G50" s="377" t="s">
        <v>183</v>
      </c>
      <c r="H50" s="22" t="str">
        <f>IFERROR(VLOOKUP(G50,'LISTA ICCU 2026'!$D$6:$H$1065,2,FALSE),"NO ")</f>
        <v>M2</v>
      </c>
      <c r="I50" s="215">
        <v>3.75</v>
      </c>
      <c r="J50" s="278"/>
      <c r="K50" s="216"/>
    </row>
    <row r="51" spans="1:11" ht="15.6">
      <c r="A51" s="1"/>
      <c r="B51" s="7"/>
      <c r="C51" s="21">
        <f t="shared" si="7"/>
        <v>4.1099999999999977</v>
      </c>
      <c r="D51" s="214" t="str">
        <f>IFERROR(VLOOKUP(G51,'LISTA ICCU 2026'!$D$6:$G$1065,4,FALSE),"APU - "&amp;TEXT(C51,"0,00"))</f>
        <v>APU - 004</v>
      </c>
      <c r="E51" s="281">
        <f t="shared" si="11"/>
        <v>4.1099999999999977</v>
      </c>
      <c r="F51" s="214" t="str">
        <f>IF(OR(TRIM(D51)="APU - "&amp;SUBSTITUTE(TEXT(C51,"0,00"),",","."),TRIM(D51)="APU - "&amp;TEXT(C51,"0,00")),"N/A",IFERROR(VLOOKUP(G51,'LISTA ICCU 2026'!$D$6:$G$1065,4,FALSE),"APU - "&amp;SUBSTITUTE(TEXT(C51,"0,00"),",",".")))</f>
        <v>N/A</v>
      </c>
      <c r="G51" s="377" t="s">
        <v>2211</v>
      </c>
      <c r="H51" s="22" t="s">
        <v>110</v>
      </c>
      <c r="I51" s="215">
        <v>124.3</v>
      </c>
      <c r="J51" s="278"/>
      <c r="K51" s="216"/>
    </row>
    <row r="52" spans="1:11" ht="15.6">
      <c r="A52" s="1"/>
      <c r="B52" s="7"/>
      <c r="C52" s="21">
        <f t="shared" si="7"/>
        <v>4.1199999999999974</v>
      </c>
      <c r="D52" s="214" t="str">
        <f>IFERROR(VLOOKUP(G52,'LISTA ICCU 2026'!$D$6:$G$1065,4,FALSE),"APU - "&amp;C52)</f>
        <v>4,13 - C</v>
      </c>
      <c r="E52" s="214">
        <f t="shared" si="11"/>
        <v>4.1199999999999974</v>
      </c>
      <c r="F52" s="214" t="str">
        <f>IF(OR(TRIM(D52)="APU - "&amp;SUBSTITUTE(TEXT(C52,"0,00"),",","."),TRIM(D52)="APU - "&amp;TEXT(C52,"0,00")),"N/A",IFERROR(VLOOKUP(G52,'LISTA ICCU 2026'!$D$6:$G$1065,4,FALSE),"APU - "&amp;SUBSTITUTE(TEXT(C52,"0,00"),",",".")))</f>
        <v>4,13 - C</v>
      </c>
      <c r="G52" s="377" t="s">
        <v>179</v>
      </c>
      <c r="H52" s="22" t="str">
        <f>IFERROR(VLOOKUP(G52,'LISTA ICCU 2026'!$D$6:$H$1065,2,FALSE),"NO ")</f>
        <v>M3</v>
      </c>
      <c r="I52" s="215">
        <v>3.53</v>
      </c>
      <c r="J52" s="278"/>
      <c r="K52" s="216"/>
    </row>
    <row r="53" spans="1:11" ht="16.2" thickBot="1">
      <c r="A53" s="1"/>
      <c r="B53" s="7"/>
      <c r="C53" s="248" t="s">
        <v>18</v>
      </c>
      <c r="D53" s="249"/>
      <c r="E53" s="249"/>
      <c r="F53" s="249"/>
      <c r="G53" s="378"/>
      <c r="H53" s="249"/>
      <c r="I53" s="366"/>
      <c r="J53" s="250"/>
      <c r="K53" s="398"/>
    </row>
    <row r="54" spans="1:11" ht="16.2" thickBot="1">
      <c r="A54" s="1"/>
      <c r="B54" s="7"/>
      <c r="C54" s="253" t="s">
        <v>20</v>
      </c>
      <c r="D54" s="247"/>
      <c r="E54" s="247"/>
      <c r="F54" s="247"/>
      <c r="G54" s="375"/>
      <c r="H54" s="247"/>
      <c r="I54" s="365"/>
      <c r="J54" s="16"/>
      <c r="K54" s="397"/>
    </row>
    <row r="55" spans="1:11" ht="15.6">
      <c r="A55" s="1"/>
      <c r="B55" s="7"/>
      <c r="C55" s="348">
        <v>5</v>
      </c>
      <c r="D55" s="347"/>
      <c r="E55" s="347"/>
      <c r="F55" s="347"/>
      <c r="G55" s="379" t="s">
        <v>2971</v>
      </c>
      <c r="H55" s="347"/>
      <c r="I55" s="346"/>
      <c r="J55" s="355"/>
      <c r="K55" s="345"/>
    </row>
    <row r="56" spans="1:11" ht="15.6">
      <c r="A56" s="1"/>
      <c r="B56" s="7"/>
      <c r="C56" s="280">
        <v>5.01</v>
      </c>
      <c r="D56" s="214" t="str">
        <f>IFERROR(VLOOKUP(G56,'LISTA ICCU 2026'!$D$6:$G$1065,4,FALSE),"APU - "&amp;C56)</f>
        <v>12.102 - C</v>
      </c>
      <c r="E56" s="281">
        <f t="shared" ref="E56" si="13">C56</f>
        <v>5.01</v>
      </c>
      <c r="F56" s="214" t="str">
        <f>IF(D56="APU - "&amp;C56,"N/A",IFERROR(VLOOKUP(G56,'LISTA ICCU 2026'!$D$6:$G$1065,4,FALSE),"APU - "&amp;C56))</f>
        <v>12.102 - C</v>
      </c>
      <c r="G56" s="377" t="s">
        <v>578</v>
      </c>
      <c r="H56" s="22" t="str">
        <f>IFERROR(VLOOKUP(G56,'LISTA ICCU 2026'!$D$6:$H$1065,2,FALSE),"NO ")</f>
        <v>UN</v>
      </c>
      <c r="I56" s="215">
        <v>1</v>
      </c>
      <c r="J56" s="278"/>
      <c r="K56" s="216"/>
    </row>
    <row r="57" spans="1:11" ht="15.6">
      <c r="A57" s="1"/>
      <c r="B57" s="7"/>
      <c r="C57" s="280">
        <v>5.0199999999999996</v>
      </c>
      <c r="D57" s="214" t="str">
        <f>IFERROR(VLOOKUP(G57,'LISTA ICCU 2026'!$D$6:$G$1065,4,FALSE),"APU - "&amp;C57)</f>
        <v>12.137 - C</v>
      </c>
      <c r="E57" s="281">
        <f t="shared" ref="E57:E118" si="14">C57</f>
        <v>5.0199999999999996</v>
      </c>
      <c r="F57" s="214" t="str">
        <f>IF(D57="APU - "&amp;C57,"N/A",IFERROR(VLOOKUP(G57,'LISTA ICCU 2026'!$D$6:$G$1065,4,FALSE),"APU - "&amp;C57))</f>
        <v>12.137 - C</v>
      </c>
      <c r="G57" s="377" t="s">
        <v>613</v>
      </c>
      <c r="H57" s="22" t="str">
        <f>IFERROR(VLOOKUP(G57,'LISTA ICCU 2026'!$D$6:$H$1065,2,FALSE),"NO ")</f>
        <v>UN</v>
      </c>
      <c r="I57" s="215">
        <v>1</v>
      </c>
      <c r="J57" s="278"/>
      <c r="K57" s="216"/>
    </row>
    <row r="58" spans="1:11" ht="15.6">
      <c r="A58" s="1"/>
      <c r="B58" s="7"/>
      <c r="C58" s="280">
        <v>5.03</v>
      </c>
      <c r="D58" s="214" t="str">
        <f>IFERROR(VLOOKUP(G58,'LISTA ICCU 2026'!$D$6:$G$1065,4,FALSE),"APU - "&amp;C58)</f>
        <v>12.105 - C</v>
      </c>
      <c r="E58" s="281">
        <f t="shared" si="14"/>
        <v>5.03</v>
      </c>
      <c r="F58" s="214" t="str">
        <f>IF(D58="APU - "&amp;C58,"N/A",IFERROR(VLOOKUP(G58,'LISTA ICCU 2026'!$D$6:$G$1065,4,FALSE),"APU - "&amp;C58))</f>
        <v>12.105 - C</v>
      </c>
      <c r="G58" s="377" t="s">
        <v>581</v>
      </c>
      <c r="H58" s="22" t="str">
        <f>IFERROR(VLOOKUP(G58,'LISTA ICCU 2026'!$D$6:$H$1065,2,FALSE),"NO ")</f>
        <v>UN</v>
      </c>
      <c r="I58" s="215">
        <v>1</v>
      </c>
      <c r="J58" s="278"/>
      <c r="K58" s="216"/>
    </row>
    <row r="59" spans="1:11" ht="15.6">
      <c r="A59" s="1"/>
      <c r="B59" s="7"/>
      <c r="C59" s="354" t="s">
        <v>2491</v>
      </c>
      <c r="D59" s="344"/>
      <c r="E59" s="353"/>
      <c r="F59" s="344"/>
      <c r="G59" s="380" t="s">
        <v>2552</v>
      </c>
      <c r="H59" s="352"/>
      <c r="I59" s="343"/>
      <c r="J59" s="355"/>
      <c r="K59" s="351"/>
    </row>
    <row r="60" spans="1:11" ht="15.6">
      <c r="A60" s="1"/>
      <c r="B60" s="7"/>
      <c r="C60" s="280" t="s">
        <v>2492</v>
      </c>
      <c r="D60" s="214" t="str">
        <f>IFERROR(VLOOKUP(G60,'LISTA ICCU 2026'!$D$6:$G$1065,4,FALSE),"APU - "&amp;C60)</f>
        <v>12,17 - C</v>
      </c>
      <c r="E60" s="281" t="str">
        <f t="shared" si="14"/>
        <v>5.1.1</v>
      </c>
      <c r="F60" s="214" t="str">
        <f>IF(D60="APU - "&amp;C60,"N/A",IFERROR(VLOOKUP(G60,'LISTA ICCU 2026'!$D$6:$G$1065,4,FALSE),"APU - "&amp;C60))</f>
        <v>12,17 - C</v>
      </c>
      <c r="G60" s="377" t="s">
        <v>493</v>
      </c>
      <c r="H60" s="22" t="str">
        <f>IFERROR(VLOOKUP(G60,'LISTA ICCU 2026'!$D$6:$H$1065,2,FALSE),"NO ")</f>
        <v>ML</v>
      </c>
      <c r="I60" s="215">
        <v>395</v>
      </c>
      <c r="J60" s="278"/>
      <c r="K60" s="216"/>
    </row>
    <row r="61" spans="1:11" ht="15.6">
      <c r="A61" s="1"/>
      <c r="B61" s="7"/>
      <c r="C61" s="280" t="s">
        <v>2493</v>
      </c>
      <c r="D61" s="214" t="str">
        <f>IFERROR(VLOOKUP(G61,'LISTA ICCU 2026'!$D$6:$G$1065,4,FALSE),"APU - "&amp;C61)</f>
        <v>21,14 - C</v>
      </c>
      <c r="E61" s="281" t="str">
        <f t="shared" si="14"/>
        <v>5.1.2</v>
      </c>
      <c r="F61" s="214" t="str">
        <f>IF(D61="APU - "&amp;C61,"N/A",IFERROR(VLOOKUP(G61,'LISTA ICCU 2026'!$D$6:$G$1065,4,FALSE),"APU - "&amp;C61))</f>
        <v>21,14 - C</v>
      </c>
      <c r="G61" s="377" t="s">
        <v>817</v>
      </c>
      <c r="H61" s="22" t="str">
        <f>IFERROR(VLOOKUP(G61,'LISTA ICCU 2026'!$D$6:$H$1065,2,FALSE),"NO ")</f>
        <v>ML</v>
      </c>
      <c r="I61" s="215">
        <v>725</v>
      </c>
      <c r="J61" s="278"/>
      <c r="K61" s="216"/>
    </row>
    <row r="62" spans="1:11" ht="15.6">
      <c r="A62" s="1"/>
      <c r="B62" s="7"/>
      <c r="C62" s="280" t="s">
        <v>2494</v>
      </c>
      <c r="D62" s="214" t="str">
        <f>IFERROR(VLOOKUP(G62,'LISTA ICCU 2026'!$D$6:$G$1065,4,FALSE),"APU - "&amp;C62)</f>
        <v>12,18 - C</v>
      </c>
      <c r="E62" s="281" t="str">
        <f t="shared" si="14"/>
        <v>5.1.3</v>
      </c>
      <c r="F62" s="214" t="str">
        <f>IF(D62="APU - "&amp;C62,"N/A",IFERROR(VLOOKUP(G62,'LISTA ICCU 2026'!$D$6:$G$1065,4,FALSE),"APU - "&amp;C62))</f>
        <v>12,18 - C</v>
      </c>
      <c r="G62" s="377" t="s">
        <v>494</v>
      </c>
      <c r="H62" s="22" t="str">
        <f>IFERROR(VLOOKUP(G62,'LISTA ICCU 2026'!$D$6:$H$1065,2,FALSE),"NO ")</f>
        <v>ML</v>
      </c>
      <c r="I62" s="215">
        <v>170</v>
      </c>
      <c r="J62" s="278"/>
      <c r="K62" s="216"/>
    </row>
    <row r="63" spans="1:11" ht="15.6">
      <c r="A63" s="1"/>
      <c r="B63" s="7"/>
      <c r="C63" s="280" t="s">
        <v>2495</v>
      </c>
      <c r="D63" s="214" t="str">
        <f>IFERROR(VLOOKUP(G63,'LISTA ICCU 2026'!$D$6:$G$1065,4,FALSE),"APU - "&amp;C63)</f>
        <v>21,15 - C</v>
      </c>
      <c r="E63" s="281" t="str">
        <f t="shared" si="14"/>
        <v>5.1.4</v>
      </c>
      <c r="F63" s="214" t="str">
        <f>IF(D63="APU - "&amp;C63,"N/A",IFERROR(VLOOKUP(G63,'LISTA ICCU 2026'!$D$6:$G$1065,4,FALSE),"APU - "&amp;C63))</f>
        <v>21,15 - C</v>
      </c>
      <c r="G63" s="377" t="s">
        <v>818</v>
      </c>
      <c r="H63" s="22" t="str">
        <f>IFERROR(VLOOKUP(G63,'LISTA ICCU 2026'!$D$6:$H$1065,2,FALSE),"NO ")</f>
        <v>ML</v>
      </c>
      <c r="I63" s="215">
        <v>12</v>
      </c>
      <c r="J63" s="278"/>
      <c r="K63" s="216"/>
    </row>
    <row r="64" spans="1:11" ht="15.6">
      <c r="A64" s="1"/>
      <c r="B64" s="7"/>
      <c r="C64" s="280" t="s">
        <v>2496</v>
      </c>
      <c r="D64" s="214" t="str">
        <f>IFERROR(VLOOKUP(G64,'LISTA ICCU 2026'!$D$6:$G$1065,4,FALSE),"APU - "&amp;C64)</f>
        <v>12,57 - C</v>
      </c>
      <c r="E64" s="281" t="str">
        <f t="shared" si="14"/>
        <v>5.1.5</v>
      </c>
      <c r="F64" s="214" t="str">
        <f>IF(D64="APU - "&amp;C64,"N/A",IFERROR(VLOOKUP(G64,'LISTA ICCU 2026'!$D$6:$G$1065,4,FALSE),"APU - "&amp;C64))</f>
        <v>12,57 - C</v>
      </c>
      <c r="G64" s="377" t="s">
        <v>533</v>
      </c>
      <c r="H64" s="22" t="str">
        <f>IFERROR(VLOOKUP(G64,'LISTA ICCU 2026'!$D$6:$H$1065,2,FALSE),"NO ")</f>
        <v>ML</v>
      </c>
      <c r="I64" s="215">
        <v>55</v>
      </c>
      <c r="J64" s="278"/>
      <c r="K64" s="216"/>
    </row>
    <row r="65" spans="1:11" ht="15.6">
      <c r="A65" s="1"/>
      <c r="B65" s="7"/>
      <c r="C65" s="280" t="s">
        <v>2497</v>
      </c>
      <c r="D65" s="214" t="str">
        <f>IFERROR(VLOOKUP(G65,'LISTA ICCU 2026'!$D$6:$G$1065,4,FALSE),"APU - "&amp;C65)</f>
        <v>12.149 - C</v>
      </c>
      <c r="E65" s="281" t="str">
        <f t="shared" si="14"/>
        <v>5.1.6</v>
      </c>
      <c r="F65" s="214" t="str">
        <f>IF(D65="APU - "&amp;C65,"N/A",IFERROR(VLOOKUP(G65,'LISTA ICCU 2026'!$D$6:$G$1065,4,FALSE),"APU - "&amp;C65))</f>
        <v>12.149 - C</v>
      </c>
      <c r="G65" s="377" t="s">
        <v>625</v>
      </c>
      <c r="H65" s="22" t="str">
        <f>IFERROR(VLOOKUP(G65,'LISTA ICCU 2026'!$D$6:$H$1065,2,FALSE),"NO ")</f>
        <v>ML</v>
      </c>
      <c r="I65" s="215">
        <v>12</v>
      </c>
      <c r="J65" s="278"/>
      <c r="K65" s="216"/>
    </row>
    <row r="66" spans="1:11" ht="41.4">
      <c r="A66" s="1"/>
      <c r="B66" s="7"/>
      <c r="C66" s="280" t="s">
        <v>2397</v>
      </c>
      <c r="D66" s="214" t="str">
        <f>IFERROR(VLOOKUP(G66,'LISTA ICCU 2026'!$D$6:$G$1065,4,FALSE),"APU - "&amp;C66)</f>
        <v>APU - 5.1.7</v>
      </c>
      <c r="E66" s="281" t="str">
        <f t="shared" si="14"/>
        <v>5.1.7</v>
      </c>
      <c r="F66" s="214" t="str">
        <f>IF(D66="APU - "&amp;C66,"N/A",IFERROR(VLOOKUP(G66,'LISTA ICCU 2026'!$D$6:$G$1065,4,FALSE),"APU - "&amp;C66))</f>
        <v>N/A</v>
      </c>
      <c r="G66" s="377" t="s">
        <v>2480</v>
      </c>
      <c r="H66" s="22" t="s">
        <v>82</v>
      </c>
      <c r="I66" s="215">
        <v>65</v>
      </c>
      <c r="J66" s="278"/>
      <c r="K66" s="216"/>
    </row>
    <row r="67" spans="1:11" ht="41.4">
      <c r="A67" s="1"/>
      <c r="B67" s="7"/>
      <c r="C67" s="280" t="s">
        <v>2403</v>
      </c>
      <c r="D67" s="214" t="str">
        <f>IFERROR(VLOOKUP(G67,'LISTA ICCU 2026'!$D$6:$G$1065,4,FALSE),"APU - "&amp;C67)</f>
        <v>APU - 5.1.8</v>
      </c>
      <c r="E67" s="281" t="str">
        <f t="shared" si="14"/>
        <v>5.1.8</v>
      </c>
      <c r="F67" s="214" t="str">
        <f>IF(D67="APU - "&amp;C67,"N/A",IFERROR(VLOOKUP(G67,'LISTA ICCU 2026'!$D$6:$G$1065,4,FALSE),"APU - "&amp;C67))</f>
        <v>N/A</v>
      </c>
      <c r="G67" s="377" t="s">
        <v>2481</v>
      </c>
      <c r="H67" s="22" t="s">
        <v>82</v>
      </c>
      <c r="I67" s="215">
        <v>65</v>
      </c>
      <c r="J67" s="278"/>
      <c r="K67" s="216"/>
    </row>
    <row r="68" spans="1:11" ht="15.6">
      <c r="A68" s="1"/>
      <c r="B68" s="7"/>
      <c r="C68" s="354" t="s">
        <v>2498</v>
      </c>
      <c r="D68" s="344"/>
      <c r="E68" s="353"/>
      <c r="F68" s="344"/>
      <c r="G68" s="380" t="s">
        <v>2553</v>
      </c>
      <c r="H68" s="352"/>
      <c r="I68" s="343"/>
      <c r="J68" s="355"/>
      <c r="K68" s="351"/>
    </row>
    <row r="69" spans="1:11" ht="15.6">
      <c r="A69" s="1"/>
      <c r="B69" s="7"/>
      <c r="C69" s="354" t="s">
        <v>2499</v>
      </c>
      <c r="D69" s="344"/>
      <c r="E69" s="353"/>
      <c r="F69" s="344"/>
      <c r="G69" s="380" t="s">
        <v>2554</v>
      </c>
      <c r="H69" s="352"/>
      <c r="I69" s="343"/>
      <c r="J69" s="355"/>
      <c r="K69" s="351"/>
    </row>
    <row r="70" spans="1:11" ht="41.4">
      <c r="A70" s="1"/>
      <c r="B70" s="7"/>
      <c r="C70" s="280" t="s">
        <v>2405</v>
      </c>
      <c r="D70" s="214" t="str">
        <f>IFERROR(VLOOKUP(G70,'LISTA ICCU 2026'!$D$6:$G$1065,4,FALSE),"APU - "&amp;C70)</f>
        <v>APU - 5.2.1.1</v>
      </c>
      <c r="E70" s="281" t="str">
        <f t="shared" si="14"/>
        <v>5.2.1.1</v>
      </c>
      <c r="F70" s="214" t="str">
        <f>IF(D70="APU - "&amp;C70,"N/A",IFERROR(VLOOKUP(G70,'LISTA ICCU 2026'!$D$6:$G$1065,4,FALSE),"APU - "&amp;C70))</f>
        <v>N/A</v>
      </c>
      <c r="G70" s="377" t="s">
        <v>2247</v>
      </c>
      <c r="H70" s="22" t="s">
        <v>79</v>
      </c>
      <c r="I70" s="215">
        <v>1</v>
      </c>
      <c r="J70" s="278"/>
      <c r="K70" s="216"/>
    </row>
    <row r="71" spans="1:11" ht="27.6">
      <c r="A71" s="1"/>
      <c r="B71" s="7"/>
      <c r="C71" s="280" t="s">
        <v>2410</v>
      </c>
      <c r="D71" s="214" t="str">
        <f>IFERROR(VLOOKUP(G71,'LISTA ICCU 2026'!$D$6:$G$1065,4,FALSE),"APU - "&amp;C71)</f>
        <v>APU - 5.2.1.2</v>
      </c>
      <c r="E71" s="281" t="str">
        <f t="shared" si="14"/>
        <v>5.2.1.2</v>
      </c>
      <c r="F71" s="214" t="str">
        <f>IF(D71="APU - "&amp;C71,"N/A",IFERROR(VLOOKUP(G71,'LISTA ICCU 2026'!$D$6:$G$1065,4,FALSE),"APU - "&amp;C71))</f>
        <v>N/A</v>
      </c>
      <c r="G71" s="377" t="s">
        <v>2482</v>
      </c>
      <c r="H71" s="22" t="s">
        <v>79</v>
      </c>
      <c r="I71" s="215">
        <v>1</v>
      </c>
      <c r="J71" s="278"/>
      <c r="K71" s="216"/>
    </row>
    <row r="72" spans="1:11" ht="15.6">
      <c r="A72" s="1"/>
      <c r="B72" s="7"/>
      <c r="C72" s="280" t="s">
        <v>2500</v>
      </c>
      <c r="D72" s="214" t="str">
        <f>IFERROR(VLOOKUP(G72,'LISTA ICCU 2026'!$D$6:$G$1065,4,FALSE),"APU - "&amp;C72)</f>
        <v>12,15 - C</v>
      </c>
      <c r="E72" s="281" t="str">
        <f t="shared" si="14"/>
        <v>5.2.1.3</v>
      </c>
      <c r="F72" s="214" t="str">
        <f>IF(D72="APU - "&amp;C72,"N/A",IFERROR(VLOOKUP(G72,'LISTA ICCU 2026'!$D$6:$G$1065,4,FALSE),"APU - "&amp;C72))</f>
        <v>12,15 - C</v>
      </c>
      <c r="G72" s="377" t="s">
        <v>491</v>
      </c>
      <c r="H72" s="22" t="str">
        <f>IFERROR(VLOOKUP(G72,'LISTA ICCU 2026'!$D$6:$H$1065,2,FALSE),"NO ")</f>
        <v>UN</v>
      </c>
      <c r="I72" s="215">
        <v>1</v>
      </c>
      <c r="J72" s="278"/>
      <c r="K72" s="216"/>
    </row>
    <row r="73" spans="1:11" ht="15.6">
      <c r="A73" s="1"/>
      <c r="B73" s="7"/>
      <c r="C73" s="280" t="s">
        <v>2501</v>
      </c>
      <c r="D73" s="214" t="str">
        <f>IFERROR(VLOOKUP(G73,'LISTA ICCU 2026'!$D$6:$G$1065,4,FALSE),"APU - "&amp;C73)</f>
        <v>12,14 - C</v>
      </c>
      <c r="E73" s="281" t="str">
        <f t="shared" si="14"/>
        <v>5.2.1.4</v>
      </c>
      <c r="F73" s="214" t="str">
        <f>IF(D73="APU - "&amp;C73,"N/A",IFERROR(VLOOKUP(G73,'LISTA ICCU 2026'!$D$6:$G$1065,4,FALSE),"APU - "&amp;C73))</f>
        <v>12,14 - C</v>
      </c>
      <c r="G73" s="377" t="s">
        <v>490</v>
      </c>
      <c r="H73" s="22" t="str">
        <f>IFERROR(VLOOKUP(G73,'LISTA ICCU 2026'!$D$6:$H$1065,2,FALSE),"NO ")</f>
        <v>UN</v>
      </c>
      <c r="I73" s="215">
        <v>1</v>
      </c>
      <c r="J73" s="278"/>
      <c r="K73" s="216"/>
    </row>
    <row r="74" spans="1:11" ht="27.6">
      <c r="A74" s="1"/>
      <c r="B74" s="7"/>
      <c r="C74" s="280" t="s">
        <v>2411</v>
      </c>
      <c r="D74" s="214" t="str">
        <f>IFERROR(VLOOKUP(G74,'LISTA ICCU 2026'!$D$6:$G$1065,4,FALSE),"APU - "&amp;C74)</f>
        <v>APU - 5.2.1.5</v>
      </c>
      <c r="E74" s="281" t="str">
        <f t="shared" si="14"/>
        <v>5.2.1.5</v>
      </c>
      <c r="F74" s="214" t="str">
        <f>IF(D74="APU - "&amp;C74,"N/A",IFERROR(VLOOKUP(G74,'LISTA ICCU 2026'!$D$6:$G$1065,4,FALSE),"APU - "&amp;C74))</f>
        <v>N/A</v>
      </c>
      <c r="G74" s="377" t="s">
        <v>3036</v>
      </c>
      <c r="H74" s="22" t="s">
        <v>79</v>
      </c>
      <c r="I74" s="215">
        <v>1</v>
      </c>
      <c r="J74" s="278"/>
      <c r="K74" s="216"/>
    </row>
    <row r="75" spans="1:11" ht="27.6">
      <c r="A75" s="1"/>
      <c r="B75" s="7"/>
      <c r="C75" s="280" t="s">
        <v>2414</v>
      </c>
      <c r="D75" s="214" t="str">
        <f>IFERROR(VLOOKUP(G75,'LISTA ICCU 2026'!$D$6:$G$1065,4,FALSE),"APU - "&amp;C75)</f>
        <v>APU - 5.2.1.6</v>
      </c>
      <c r="E75" s="281" t="str">
        <f t="shared" si="14"/>
        <v>5.2.1.6</v>
      </c>
      <c r="F75" s="214" t="str">
        <f>IF(D75="APU - "&amp;C75,"N/A",IFERROR(VLOOKUP(G75,'LISTA ICCU 2026'!$D$6:$G$1065,4,FALSE),"APU - "&amp;C75))</f>
        <v>N/A</v>
      </c>
      <c r="G75" s="377" t="s">
        <v>2248</v>
      </c>
      <c r="H75" s="22" t="s">
        <v>79</v>
      </c>
      <c r="I75" s="215">
        <v>1</v>
      </c>
      <c r="J75" s="278"/>
      <c r="K75" s="216"/>
    </row>
    <row r="76" spans="1:11" ht="15.6">
      <c r="A76" s="1"/>
      <c r="B76" s="7"/>
      <c r="C76" s="354" t="s">
        <v>2502</v>
      </c>
      <c r="D76" s="344"/>
      <c r="E76" s="353"/>
      <c r="F76" s="344"/>
      <c r="G76" s="380" t="s">
        <v>2555</v>
      </c>
      <c r="H76" s="352"/>
      <c r="I76" s="343"/>
      <c r="J76" s="355"/>
      <c r="K76" s="351"/>
    </row>
    <row r="77" spans="1:11" ht="15.6">
      <c r="A77" s="1"/>
      <c r="B77" s="7"/>
      <c r="C77" s="280" t="s">
        <v>2418</v>
      </c>
      <c r="D77" s="214" t="str">
        <f>IFERROR(VLOOKUP(G77,'LISTA ICCU 2026'!$D$6:$G$1065,4,FALSE),"APU - "&amp;C77)</f>
        <v>APU - 5.2.2.1</v>
      </c>
      <c r="E77" s="281" t="str">
        <f t="shared" si="14"/>
        <v>5.2.2.1</v>
      </c>
      <c r="F77" s="214" t="str">
        <f>IF(D77="APU - "&amp;C77,"N/A",IFERROR(VLOOKUP(G77,'LISTA ICCU 2026'!$D$6:$G$1065,4,FALSE),"APU - "&amp;C77))</f>
        <v>N/A</v>
      </c>
      <c r="G77" s="377" t="s">
        <v>2483</v>
      </c>
      <c r="H77" s="22" t="s">
        <v>79</v>
      </c>
      <c r="I77" s="215">
        <v>1</v>
      </c>
      <c r="J77" s="278"/>
      <c r="K77" s="216"/>
    </row>
    <row r="78" spans="1:11" ht="15.6">
      <c r="A78" s="1"/>
      <c r="B78" s="7"/>
      <c r="C78" s="354" t="s">
        <v>2503</v>
      </c>
      <c r="D78" s="344"/>
      <c r="E78" s="353"/>
      <c r="F78" s="344"/>
      <c r="G78" s="380" t="s">
        <v>2556</v>
      </c>
      <c r="H78" s="352"/>
      <c r="I78" s="343"/>
      <c r="J78" s="355"/>
      <c r="K78" s="351"/>
    </row>
    <row r="79" spans="1:11" ht="15.6">
      <c r="A79" s="1"/>
      <c r="B79" s="7"/>
      <c r="C79" s="280" t="s">
        <v>2504</v>
      </c>
      <c r="D79" s="214" t="str">
        <f>IFERROR(VLOOKUP(G79,'LISTA ICCU 2026'!$D$6:$G$1065,4,FALSE),"APU - "&amp;C79)</f>
        <v>12,43 - C</v>
      </c>
      <c r="E79" s="281" t="str">
        <f t="shared" si="14"/>
        <v>5.2.3.1</v>
      </c>
      <c r="F79" s="214" t="str">
        <f>IF(D79="APU - "&amp;C79,"N/A",IFERROR(VLOOKUP(G79,'LISTA ICCU 2026'!$D$6:$G$1065,4,FALSE),"APU - "&amp;C79))</f>
        <v>12,43 - C</v>
      </c>
      <c r="G79" s="377" t="s">
        <v>519</v>
      </c>
      <c r="H79" s="22" t="str">
        <f>IFERROR(VLOOKUP(G79,'LISTA ICCU 2026'!$D$6:$H$1065,2,FALSE),"NO ")</f>
        <v>ML</v>
      </c>
      <c r="I79" s="215">
        <v>65</v>
      </c>
      <c r="J79" s="278"/>
      <c r="K79" s="216"/>
    </row>
    <row r="80" spans="1:11" ht="27.6">
      <c r="A80" s="1"/>
      <c r="B80" s="7"/>
      <c r="C80" s="280" t="s">
        <v>2421</v>
      </c>
      <c r="D80" s="214" t="str">
        <f>IFERROR(VLOOKUP(G80,'LISTA ICCU 2026'!$D$6:$G$1065,4,FALSE),"APU - "&amp;C80)</f>
        <v>APU - 5.2.3.2</v>
      </c>
      <c r="E80" s="281" t="str">
        <f t="shared" si="14"/>
        <v>5.2.3.2</v>
      </c>
      <c r="F80" s="214" t="str">
        <f>IF(D80="APU - "&amp;C80,"N/A",IFERROR(VLOOKUP(G80,'LISTA ICCU 2026'!$D$6:$G$1065,4,FALSE),"APU - "&amp;C80))</f>
        <v>N/A</v>
      </c>
      <c r="G80" s="377" t="s">
        <v>2484</v>
      </c>
      <c r="H80" s="22" t="s">
        <v>82</v>
      </c>
      <c r="I80" s="215">
        <v>25</v>
      </c>
      <c r="J80" s="278"/>
      <c r="K80" s="216"/>
    </row>
    <row r="81" spans="1:11" ht="27.6">
      <c r="A81" s="1"/>
      <c r="B81" s="7"/>
      <c r="C81" s="280" t="s">
        <v>2432</v>
      </c>
      <c r="D81" s="214" t="str">
        <f>IFERROR(VLOOKUP(G81,'LISTA ICCU 2026'!$D$6:$G$1065,4,FALSE),"APU - "&amp;C81)</f>
        <v>APU - 5.2.3.3</v>
      </c>
      <c r="E81" s="281" t="str">
        <f t="shared" si="14"/>
        <v>5.2.3.3</v>
      </c>
      <c r="F81" s="214" t="str">
        <f>IF(D81="APU - "&amp;C81,"N/A",IFERROR(VLOOKUP(G81,'LISTA ICCU 2026'!$D$6:$G$1065,4,FALSE),"APU - "&amp;C81))</f>
        <v>N/A</v>
      </c>
      <c r="G81" s="377" t="s">
        <v>2485</v>
      </c>
      <c r="H81" s="22" t="s">
        <v>82</v>
      </c>
      <c r="I81" s="215">
        <v>12</v>
      </c>
      <c r="J81" s="278"/>
      <c r="K81" s="216"/>
    </row>
    <row r="82" spans="1:11" ht="27.6">
      <c r="A82" s="1"/>
      <c r="B82" s="7"/>
      <c r="C82" s="280" t="s">
        <v>2437</v>
      </c>
      <c r="D82" s="214" t="str">
        <f>IFERROR(VLOOKUP(G82,'LISTA ICCU 2026'!$D$6:$G$1065,4,FALSE),"APU - "&amp;C82)</f>
        <v>APU - 5.2.3.4</v>
      </c>
      <c r="E82" s="281" t="str">
        <f t="shared" si="14"/>
        <v>5.2.3.4</v>
      </c>
      <c r="F82" s="214" t="str">
        <f>IF(D82="APU - "&amp;C82,"N/A",IFERROR(VLOOKUP(G82,'LISTA ICCU 2026'!$D$6:$G$1065,4,FALSE),"APU - "&amp;C82))</f>
        <v>N/A</v>
      </c>
      <c r="G82" s="377" t="s">
        <v>2486</v>
      </c>
      <c r="H82" s="22" t="s">
        <v>82</v>
      </c>
      <c r="I82" s="215">
        <v>12</v>
      </c>
      <c r="J82" s="278"/>
      <c r="K82" s="216"/>
    </row>
    <row r="83" spans="1:11" ht="27.6">
      <c r="A83" s="1"/>
      <c r="B83" s="7"/>
      <c r="C83" s="280" t="s">
        <v>2505</v>
      </c>
      <c r="D83" s="214" t="str">
        <f>IFERROR(VLOOKUP(G83,'LISTA ICCU 2026'!$D$6:$G$1065,4,FALSE),"APU - "&amp;C83)</f>
        <v>APU - 5.2.3.5</v>
      </c>
      <c r="E83" s="281" t="str">
        <f t="shared" si="14"/>
        <v>5.2.3.5</v>
      </c>
      <c r="F83" s="214" t="str">
        <f>IF(D83="APU - "&amp;C83,"N/A",IFERROR(VLOOKUP(G83,'LISTA ICCU 2026'!$D$6:$G$1065,4,FALSE),"APU - "&amp;C83))</f>
        <v>N/A</v>
      </c>
      <c r="G83" s="377" t="s">
        <v>2487</v>
      </c>
      <c r="H83" s="22" t="s">
        <v>82</v>
      </c>
      <c r="I83" s="215">
        <v>25</v>
      </c>
      <c r="J83" s="278"/>
      <c r="K83" s="216"/>
    </row>
    <row r="84" spans="1:11" ht="27.6">
      <c r="A84" s="1"/>
      <c r="B84" s="7"/>
      <c r="C84" s="280" t="s">
        <v>2506</v>
      </c>
      <c r="D84" s="214" t="str">
        <f>IFERROR(VLOOKUP(G84,'LISTA ICCU 2026'!$D$6:$G$1065,4,FALSE),"APU - "&amp;C84)</f>
        <v>APU - 5.2.3.6</v>
      </c>
      <c r="E84" s="281" t="str">
        <f t="shared" si="14"/>
        <v>5.2.3.6</v>
      </c>
      <c r="F84" s="214" t="str">
        <f>IF(D84="APU - "&amp;C84,"N/A",IFERROR(VLOOKUP(G84,'LISTA ICCU 2026'!$D$6:$G$1065,4,FALSE),"APU - "&amp;C84))</f>
        <v>N/A</v>
      </c>
      <c r="G84" s="377" t="s">
        <v>2249</v>
      </c>
      <c r="H84" s="22" t="s">
        <v>82</v>
      </c>
      <c r="I84" s="215">
        <v>1790</v>
      </c>
      <c r="J84" s="278"/>
      <c r="K84" s="216"/>
    </row>
    <row r="85" spans="1:11" ht="15.6">
      <c r="A85" s="1"/>
      <c r="B85" s="7"/>
      <c r="C85" s="354" t="s">
        <v>2507</v>
      </c>
      <c r="D85" s="344"/>
      <c r="E85" s="353"/>
      <c r="F85" s="344"/>
      <c r="G85" s="380" t="s">
        <v>2557</v>
      </c>
      <c r="H85" s="352"/>
      <c r="I85" s="343"/>
      <c r="J85" s="355"/>
      <c r="K85" s="351"/>
    </row>
    <row r="86" spans="1:11" ht="15.6">
      <c r="A86" s="1"/>
      <c r="B86" s="7"/>
      <c r="C86" s="280" t="s">
        <v>2508</v>
      </c>
      <c r="D86" s="214" t="str">
        <f>IFERROR(VLOOKUP(G86,'LISTA ICCU 2026'!$D$6:$G$1065,4,FALSE),"APU - "&amp;C86)</f>
        <v>12,9 - C</v>
      </c>
      <c r="E86" s="281" t="str">
        <f t="shared" si="14"/>
        <v>5.2.4.1</v>
      </c>
      <c r="F86" s="214" t="str">
        <f>IF(D86="APU - "&amp;C86,"N/A",IFERROR(VLOOKUP(G86,'LISTA ICCU 2026'!$D$6:$G$1065,4,FALSE),"APU - "&amp;C86))</f>
        <v>12,9 - C</v>
      </c>
      <c r="G86" s="377" t="s">
        <v>485</v>
      </c>
      <c r="H86" s="22" t="str">
        <f>IFERROR(VLOOKUP(G86,'LISTA ICCU 2026'!$D$6:$H$1065,2,FALSE),"NO ")</f>
        <v>UN</v>
      </c>
      <c r="I86" s="215">
        <v>78</v>
      </c>
      <c r="J86" s="278"/>
      <c r="K86" s="216"/>
    </row>
    <row r="87" spans="1:11" ht="27.6">
      <c r="A87" s="1"/>
      <c r="B87" s="7"/>
      <c r="C87" s="280" t="s">
        <v>2509</v>
      </c>
      <c r="D87" s="214" t="str">
        <f>IFERROR(VLOOKUP(G87,'LISTA ICCU 2026'!$D$6:$G$1065,4,FALSE),"APU - "&amp;C87)</f>
        <v>12,92 - C</v>
      </c>
      <c r="E87" s="281" t="str">
        <f t="shared" si="14"/>
        <v>5.2.4.2</v>
      </c>
      <c r="F87" s="214" t="str">
        <f>IF(D87="APU - "&amp;C87,"N/A",IFERROR(VLOOKUP(G87,'LISTA ICCU 2026'!$D$6:$G$1065,4,FALSE),"APU - "&amp;C87))</f>
        <v>12,92 - C</v>
      </c>
      <c r="G87" s="377" t="s">
        <v>568</v>
      </c>
      <c r="H87" s="22" t="str">
        <f>IFERROR(VLOOKUP(G87,'LISTA ICCU 2026'!$D$6:$H$1065,2,FALSE),"NO ")</f>
        <v>UN</v>
      </c>
      <c r="I87" s="215">
        <v>10</v>
      </c>
      <c r="J87" s="278"/>
      <c r="K87" s="216"/>
    </row>
    <row r="88" spans="1:11" ht="41.4">
      <c r="A88" s="1"/>
      <c r="B88" s="7"/>
      <c r="C88" s="280" t="s">
        <v>2510</v>
      </c>
      <c r="D88" s="214" t="str">
        <f>IFERROR(VLOOKUP(G88,'LISTA ICCU 2026'!$D$6:$G$1065,4,FALSE),"APU - "&amp;C88)</f>
        <v>APU - 5.2.4.3</v>
      </c>
      <c r="E88" s="281" t="str">
        <f t="shared" si="14"/>
        <v>5.2.4.3</v>
      </c>
      <c r="F88" s="214" t="str">
        <f>IF(D88="APU - "&amp;C88,"N/A",IFERROR(VLOOKUP(G88,'LISTA ICCU 2026'!$D$6:$G$1065,4,FALSE),"APU - "&amp;C88))</f>
        <v>N/A</v>
      </c>
      <c r="G88" s="377" t="s">
        <v>2488</v>
      </c>
      <c r="H88" s="22" t="s">
        <v>79</v>
      </c>
      <c r="I88" s="215">
        <v>8</v>
      </c>
      <c r="J88" s="278"/>
      <c r="K88" s="216"/>
    </row>
    <row r="89" spans="1:11" ht="15.6">
      <c r="A89" s="1"/>
      <c r="B89" s="7"/>
      <c r="C89" s="280" t="s">
        <v>2511</v>
      </c>
      <c r="D89" s="214" t="str">
        <f>IFERROR(VLOOKUP(G89,'LISTA ICCU 2026'!$D$6:$G$1065,4,FALSE),"APU - "&amp;C89)</f>
        <v>12,12 - C</v>
      </c>
      <c r="E89" s="281" t="str">
        <f t="shared" si="14"/>
        <v>5.2.4.4</v>
      </c>
      <c r="F89" s="214" t="str">
        <f>IF(D89="APU - "&amp;C89,"N/A",IFERROR(VLOOKUP(G89,'LISTA ICCU 2026'!$D$6:$G$1065,4,FALSE),"APU - "&amp;C89))</f>
        <v>12,12 - C</v>
      </c>
      <c r="G89" s="377" t="s">
        <v>488</v>
      </c>
      <c r="H89" s="22" t="str">
        <f>IFERROR(VLOOKUP(G89,'LISTA ICCU 2026'!$D$6:$H$1065,2,FALSE),"NO ")</f>
        <v>UN</v>
      </c>
      <c r="I89" s="215">
        <v>5</v>
      </c>
      <c r="J89" s="278"/>
      <c r="K89" s="216"/>
    </row>
    <row r="90" spans="1:11" ht="15.6">
      <c r="A90" s="1"/>
      <c r="B90" s="7"/>
      <c r="C90" s="280" t="s">
        <v>2512</v>
      </c>
      <c r="D90" s="214" t="str">
        <f>IFERROR(VLOOKUP(G90,'LISTA ICCU 2026'!$D$6:$G$1065,4,FALSE),"APU - "&amp;C90)</f>
        <v>12.10 - C</v>
      </c>
      <c r="E90" s="281" t="str">
        <f t="shared" si="14"/>
        <v>5.2.4.5</v>
      </c>
      <c r="F90" s="214" t="str">
        <f>IF(D90="APU - "&amp;C90,"N/A",IFERROR(VLOOKUP(G90,'LISTA ICCU 2026'!$D$6:$G$1065,4,FALSE),"APU - "&amp;C90))</f>
        <v>12.10 - C</v>
      </c>
      <c r="G90" s="377" t="s">
        <v>486</v>
      </c>
      <c r="H90" s="22" t="str">
        <f>IFERROR(VLOOKUP(G90,'LISTA ICCU 2026'!$D$6:$H$1065,2,FALSE),"NO ")</f>
        <v>UN</v>
      </c>
      <c r="I90" s="215">
        <v>3</v>
      </c>
      <c r="J90" s="278"/>
      <c r="K90" s="216"/>
    </row>
    <row r="91" spans="1:11" ht="15.6">
      <c r="A91" s="1"/>
      <c r="B91" s="7"/>
      <c r="C91" s="354" t="s">
        <v>2513</v>
      </c>
      <c r="D91" s="344"/>
      <c r="E91" s="353"/>
      <c r="F91" s="344"/>
      <c r="G91" s="380" t="s">
        <v>2558</v>
      </c>
      <c r="H91" s="352"/>
      <c r="I91" s="343"/>
      <c r="J91" s="355"/>
      <c r="K91" s="351"/>
    </row>
    <row r="92" spans="1:11" ht="15.6">
      <c r="A92" s="1"/>
      <c r="B92" s="7"/>
      <c r="C92" s="354" t="s">
        <v>2514</v>
      </c>
      <c r="D92" s="344"/>
      <c r="E92" s="353"/>
      <c r="F92" s="344"/>
      <c r="G92" s="380" t="s">
        <v>2559</v>
      </c>
      <c r="H92" s="352"/>
      <c r="I92" s="343"/>
      <c r="J92" s="355"/>
      <c r="K92" s="351"/>
    </row>
    <row r="93" spans="1:11" ht="15.6">
      <c r="A93" s="1"/>
      <c r="B93" s="7"/>
      <c r="C93" s="280" t="s">
        <v>2515</v>
      </c>
      <c r="D93" s="214" t="str">
        <f>IFERROR(VLOOKUP(G93,'LISTA ICCU 2026'!$D$6:$G$1065,4,FALSE),"APU - "&amp;C93)</f>
        <v>12,3 - C</v>
      </c>
      <c r="E93" s="281" t="str">
        <f t="shared" si="14"/>
        <v>5.3.1.1</v>
      </c>
      <c r="F93" s="214" t="str">
        <f>IF(D93="APU - "&amp;C93,"N/A",IFERROR(VLOOKUP(G93,'LISTA ICCU 2026'!$D$6:$G$1065,4,FALSE),"APU - "&amp;C93))</f>
        <v>12,3 - C</v>
      </c>
      <c r="G93" s="377" t="s">
        <v>479</v>
      </c>
      <c r="H93" s="22" t="str">
        <f>IFERROR(VLOOKUP(G93,'LISTA ICCU 2026'!$D$6:$H$1065,2,FALSE),"NO ")</f>
        <v>UN</v>
      </c>
      <c r="I93" s="215">
        <v>288</v>
      </c>
      <c r="J93" s="278"/>
      <c r="K93" s="216"/>
    </row>
    <row r="94" spans="1:11" ht="15.6">
      <c r="A94" s="1"/>
      <c r="B94" s="7"/>
      <c r="C94" s="280" t="s">
        <v>2516</v>
      </c>
      <c r="D94" s="214" t="str">
        <f>IFERROR(VLOOKUP(G94,'LISTA ICCU 2026'!$D$6:$G$1065,4,FALSE),"APU - "&amp;C94)</f>
        <v>APU - 5.3.1.2</v>
      </c>
      <c r="E94" s="281" t="str">
        <f t="shared" si="14"/>
        <v>5.3.1.2</v>
      </c>
      <c r="F94" s="214" t="str">
        <f>IF(D94="APU - "&amp;C94,"N/A",IFERROR(VLOOKUP(G94,'LISTA ICCU 2026'!$D$6:$G$1065,4,FALSE),"APU - "&amp;C94))</f>
        <v>N/A</v>
      </c>
      <c r="G94" s="377" t="s">
        <v>2489</v>
      </c>
      <c r="H94" s="22" t="s">
        <v>79</v>
      </c>
      <c r="I94" s="215">
        <v>35</v>
      </c>
      <c r="J94" s="278"/>
      <c r="K94" s="216"/>
    </row>
    <row r="95" spans="1:11" ht="15.6">
      <c r="A95" s="1"/>
      <c r="B95" s="7"/>
      <c r="C95" s="280" t="s">
        <v>2517</v>
      </c>
      <c r="D95" s="214" t="str">
        <f>IFERROR(VLOOKUP(G95,'LISTA ICCU 2026'!$D$6:$G$1065,4,FALSE),"APU - "&amp;C95)</f>
        <v>APU - 5.3.1.3</v>
      </c>
      <c r="E95" s="281" t="str">
        <f t="shared" si="14"/>
        <v>5.3.1.3</v>
      </c>
      <c r="F95" s="214" t="str">
        <f>IF(D95="APU - "&amp;C95,"N/A",IFERROR(VLOOKUP(G95,'LISTA ICCU 2026'!$D$6:$G$1065,4,FALSE),"APU - "&amp;C95))</f>
        <v>N/A</v>
      </c>
      <c r="G95" s="377" t="s">
        <v>2250</v>
      </c>
      <c r="H95" s="22" t="s">
        <v>79</v>
      </c>
      <c r="I95" s="215">
        <v>35</v>
      </c>
      <c r="J95" s="278"/>
      <c r="K95" s="216"/>
    </row>
    <row r="96" spans="1:11" ht="15.6">
      <c r="A96" s="1"/>
      <c r="B96" s="7"/>
      <c r="C96" s="280" t="s">
        <v>2518</v>
      </c>
      <c r="D96" s="214" t="str">
        <f>IFERROR(VLOOKUP(G96,'LISTA ICCU 2026'!$D$6:$G$1065,4,FALSE),"APU - "&amp;C96)</f>
        <v>APU - 5.3.1.4</v>
      </c>
      <c r="E96" s="281" t="str">
        <f t="shared" si="14"/>
        <v>5.3.1.4</v>
      </c>
      <c r="F96" s="214" t="str">
        <f>IF(D96="APU - "&amp;C96,"N/A",IFERROR(VLOOKUP(G96,'LISTA ICCU 2026'!$D$6:$G$1065,4,FALSE),"APU - "&amp;C96))</f>
        <v>N/A</v>
      </c>
      <c r="G96" s="377" t="s">
        <v>2251</v>
      </c>
      <c r="H96" s="22" t="s">
        <v>79</v>
      </c>
      <c r="I96" s="215">
        <v>28</v>
      </c>
      <c r="J96" s="278"/>
      <c r="K96" s="216"/>
    </row>
    <row r="97" spans="1:11" ht="15.6">
      <c r="A97" s="1"/>
      <c r="B97" s="7"/>
      <c r="C97" s="280" t="s">
        <v>2519</v>
      </c>
      <c r="D97" s="214" t="str">
        <f>IFERROR(VLOOKUP(G97,'LISTA ICCU 2026'!$D$6:$G$1065,4,FALSE),"APU - "&amp;C97)</f>
        <v>APU - 5.3.1.5</v>
      </c>
      <c r="E97" s="281" t="str">
        <f t="shared" si="14"/>
        <v>5.3.1.5</v>
      </c>
      <c r="F97" s="214" t="str">
        <f>IF(D97="APU - "&amp;C97,"N/A",IFERROR(VLOOKUP(G97,'LISTA ICCU 2026'!$D$6:$G$1065,4,FALSE),"APU - "&amp;C97))</f>
        <v>N/A</v>
      </c>
      <c r="G97" s="377" t="s">
        <v>2252</v>
      </c>
      <c r="H97" s="22" t="s">
        <v>79</v>
      </c>
      <c r="I97" s="215">
        <v>26</v>
      </c>
      <c r="J97" s="278"/>
      <c r="K97" s="216"/>
    </row>
    <row r="98" spans="1:11" ht="15.6">
      <c r="A98" s="1"/>
      <c r="B98" s="7"/>
      <c r="C98" s="280" t="s">
        <v>2520</v>
      </c>
      <c r="D98" s="214" t="str">
        <f>IFERROR(VLOOKUP(G98,'LISTA ICCU 2026'!$D$6:$G$1065,4,FALSE),"APU - "&amp;C98)</f>
        <v>APU - 5.3.1.6</v>
      </c>
      <c r="E98" s="281" t="str">
        <f t="shared" si="14"/>
        <v>5.3.1.6</v>
      </c>
      <c r="F98" s="214" t="str">
        <f>IF(D98="APU - "&amp;C98,"N/A",IFERROR(VLOOKUP(G98,'LISTA ICCU 2026'!$D$6:$G$1065,4,FALSE),"APU - "&amp;C98))</f>
        <v>N/A</v>
      </c>
      <c r="G98" s="377" t="s">
        <v>3055</v>
      </c>
      <c r="H98" s="22" t="s">
        <v>79</v>
      </c>
      <c r="I98" s="215">
        <v>28</v>
      </c>
      <c r="J98" s="278"/>
      <c r="K98" s="216"/>
    </row>
    <row r="99" spans="1:11" ht="15.6">
      <c r="A99" s="1"/>
      <c r="B99" s="7"/>
      <c r="C99" s="280" t="s">
        <v>2521</v>
      </c>
      <c r="D99" s="214" t="str">
        <f>IFERROR(VLOOKUP(G99,'LISTA ICCU 2026'!$D$6:$G$1065,4,FALSE),"APU - "&amp;C99)</f>
        <v>APU - 5.3.1.7</v>
      </c>
      <c r="E99" s="281" t="str">
        <f t="shared" si="14"/>
        <v>5.3.1.7</v>
      </c>
      <c r="F99" s="214" t="str">
        <f>IF(D99="APU - "&amp;C99,"N/A",IFERROR(VLOOKUP(G99,'LISTA ICCU 2026'!$D$6:$G$1065,4,FALSE),"APU - "&amp;C99))</f>
        <v>N/A</v>
      </c>
      <c r="G99" s="377" t="s">
        <v>3037</v>
      </c>
      <c r="H99" s="22" t="s">
        <v>79</v>
      </c>
      <c r="I99" s="215">
        <v>14</v>
      </c>
      <c r="J99" s="278"/>
      <c r="K99" s="216"/>
    </row>
    <row r="100" spans="1:11" ht="27.6">
      <c r="A100" s="1"/>
      <c r="B100" s="7"/>
      <c r="C100" s="280" t="s">
        <v>2522</v>
      </c>
      <c r="D100" s="214" t="str">
        <f>IFERROR(VLOOKUP(G100,'LISTA ICCU 2026'!$D$6:$G$1065,4,FALSE),"APU - "&amp;C100)</f>
        <v>APU - 5.3.1.8</v>
      </c>
      <c r="E100" s="281" t="str">
        <f t="shared" si="14"/>
        <v>5.3.1.8</v>
      </c>
      <c r="F100" s="214" t="str">
        <f>IF(D100="APU - "&amp;C100,"N/A",IFERROR(VLOOKUP(G100,'LISTA ICCU 2026'!$D$6:$G$1065,4,FALSE),"APU - "&amp;C100))</f>
        <v>N/A</v>
      </c>
      <c r="G100" s="377" t="s">
        <v>3038</v>
      </c>
      <c r="H100" s="22" t="s">
        <v>79</v>
      </c>
      <c r="I100" s="215">
        <v>94</v>
      </c>
      <c r="J100" s="278"/>
      <c r="K100" s="216"/>
    </row>
    <row r="101" spans="1:11" ht="27.6">
      <c r="A101" s="1"/>
      <c r="B101" s="7"/>
      <c r="C101" s="280" t="s">
        <v>2523</v>
      </c>
      <c r="D101" s="214" t="str">
        <f>IFERROR(VLOOKUP(G101,'LISTA ICCU 2026'!$D$6:$G$1065,4,FALSE),"APU - "&amp;C101)</f>
        <v>APU - 5.3.1.9</v>
      </c>
      <c r="E101" s="281" t="str">
        <f t="shared" si="14"/>
        <v>5.3.1.9</v>
      </c>
      <c r="F101" s="214" t="str">
        <f>IF(D101="APU - "&amp;C101,"N/A",IFERROR(VLOOKUP(G101,'LISTA ICCU 2026'!$D$6:$G$1065,4,FALSE),"APU - "&amp;C101))</f>
        <v>N/A</v>
      </c>
      <c r="G101" s="377" t="s">
        <v>3039</v>
      </c>
      <c r="H101" s="22" t="s">
        <v>79</v>
      </c>
      <c r="I101" s="215">
        <v>15</v>
      </c>
      <c r="J101" s="278"/>
      <c r="K101" s="216"/>
    </row>
    <row r="102" spans="1:11" ht="27.6">
      <c r="A102" s="1"/>
      <c r="B102" s="7"/>
      <c r="C102" s="280" t="s">
        <v>2524</v>
      </c>
      <c r="D102" s="214" t="str">
        <f>IFERROR(VLOOKUP(G102,'LISTA ICCU 2026'!$D$6:$G$1065,4,FALSE),"APU - "&amp;C102)</f>
        <v>APU - 5.3.1.10</v>
      </c>
      <c r="E102" s="281" t="str">
        <f t="shared" si="14"/>
        <v>5.3.1.10</v>
      </c>
      <c r="F102" s="214" t="str">
        <f>IF(D102="APU - "&amp;C102,"N/A",IFERROR(VLOOKUP(G102,'LISTA ICCU 2026'!$D$6:$G$1065,4,FALSE),"APU - "&amp;C102))</f>
        <v>N/A</v>
      </c>
      <c r="G102" s="377" t="s">
        <v>3040</v>
      </c>
      <c r="H102" s="22" t="s">
        <v>79</v>
      </c>
      <c r="I102" s="215">
        <v>4</v>
      </c>
      <c r="J102" s="278"/>
      <c r="K102" s="216"/>
    </row>
    <row r="103" spans="1:11" ht="15.6">
      <c r="A103" s="1"/>
      <c r="B103" s="7"/>
      <c r="C103" s="280" t="s">
        <v>2525</v>
      </c>
      <c r="D103" s="214" t="str">
        <f>IFERROR(VLOOKUP(G103,'LISTA ICCU 2026'!$D$6:$G$1065,4,FALSE),"APU - "&amp;C103)</f>
        <v>APU - 5.3.1.11</v>
      </c>
      <c r="E103" s="281" t="str">
        <f t="shared" si="14"/>
        <v>5.3.1.11</v>
      </c>
      <c r="F103" s="214" t="str">
        <f>IF(D103="APU - "&amp;C103,"N/A",IFERROR(VLOOKUP(G103,'LISTA ICCU 2026'!$D$6:$G$1065,4,FALSE),"APU - "&amp;C103))</f>
        <v>N/A</v>
      </c>
      <c r="G103" s="377" t="s">
        <v>3041</v>
      </c>
      <c r="H103" s="22" t="s">
        <v>79</v>
      </c>
      <c r="I103" s="215">
        <v>9</v>
      </c>
      <c r="J103" s="278"/>
      <c r="K103" s="216"/>
    </row>
    <row r="104" spans="1:11" ht="15.6">
      <c r="A104" s="1"/>
      <c r="B104" s="7"/>
      <c r="C104" s="280" t="s">
        <v>2526</v>
      </c>
      <c r="D104" s="214" t="str">
        <f>IFERROR(VLOOKUP(G104,'LISTA ICCU 2026'!$D$6:$G$1065,4,FALSE),"APU - "&amp;C104)</f>
        <v>12.112 - C</v>
      </c>
      <c r="E104" s="281" t="str">
        <f t="shared" si="14"/>
        <v>5.3.1.12</v>
      </c>
      <c r="F104" s="214" t="str">
        <f>IF(D104="APU - "&amp;C104,"N/A",IFERROR(VLOOKUP(G104,'LISTA ICCU 2026'!$D$6:$G$1065,4,FALSE),"APU - "&amp;C104))</f>
        <v>12.112 - C</v>
      </c>
      <c r="G104" s="377" t="s">
        <v>588</v>
      </c>
      <c r="H104" s="22" t="s">
        <v>79</v>
      </c>
      <c r="I104" s="215">
        <v>8</v>
      </c>
      <c r="J104" s="278"/>
      <c r="K104" s="216"/>
    </row>
    <row r="105" spans="1:11" ht="15.6">
      <c r="A105" s="1"/>
      <c r="B105" s="7"/>
      <c r="C105" s="280" t="s">
        <v>2527</v>
      </c>
      <c r="D105" s="214" t="str">
        <f>IFERROR(VLOOKUP(G105,'LISTA ICCU 2026'!$D$6:$G$1065,4,FALSE),"APU - "&amp;C105)</f>
        <v>12.113 - C</v>
      </c>
      <c r="E105" s="281" t="str">
        <f t="shared" si="14"/>
        <v>5.3.1.13</v>
      </c>
      <c r="F105" s="214" t="str">
        <f>IF(D105="APU - "&amp;C105,"N/A",IFERROR(VLOOKUP(G105,'LISTA ICCU 2026'!$D$6:$G$1065,4,FALSE),"APU - "&amp;C105))</f>
        <v>12.113 - C</v>
      </c>
      <c r="G105" s="377" t="s">
        <v>589</v>
      </c>
      <c r="H105" s="22" t="s">
        <v>79</v>
      </c>
      <c r="I105" s="215">
        <v>2</v>
      </c>
      <c r="J105" s="278"/>
      <c r="K105" s="216"/>
    </row>
    <row r="106" spans="1:11" ht="15.6">
      <c r="A106" s="1"/>
      <c r="B106" s="7"/>
      <c r="C106" s="354" t="s">
        <v>2528</v>
      </c>
      <c r="D106" s="344"/>
      <c r="E106" s="353"/>
      <c r="F106" s="344"/>
      <c r="G106" s="380" t="s">
        <v>2560</v>
      </c>
      <c r="H106" s="352"/>
      <c r="I106" s="343"/>
      <c r="J106" s="355"/>
      <c r="K106" s="351"/>
    </row>
    <row r="107" spans="1:11" ht="27.6">
      <c r="A107" s="1"/>
      <c r="B107" s="7"/>
      <c r="C107" s="280" t="s">
        <v>2529</v>
      </c>
      <c r="D107" s="214" t="str">
        <f>IFERROR(VLOOKUP(G107,'LISTA ICCU 2026'!$D$6:$G$1065,4,FALSE),"APU - "&amp;C107)</f>
        <v>12,85 - C</v>
      </c>
      <c r="E107" s="281" t="str">
        <f t="shared" si="14"/>
        <v>5.3.2.1</v>
      </c>
      <c r="F107" s="214" t="str">
        <f>IF(D107="APU - "&amp;C107,"N/A",IFERROR(VLOOKUP(G107,'LISTA ICCU 2026'!$D$6:$G$1065,4,FALSE),"APU - "&amp;C107))</f>
        <v>12,85 - C</v>
      </c>
      <c r="G107" s="377" t="s">
        <v>561</v>
      </c>
      <c r="H107" s="22" t="str">
        <f>IFERROR(VLOOKUP(G107,'LISTA ICCU 2026'!$D$6:$H$1065,2,FALSE),"NO ")</f>
        <v>UN</v>
      </c>
      <c r="I107" s="215">
        <v>32</v>
      </c>
      <c r="J107" s="278"/>
      <c r="K107" s="216"/>
    </row>
    <row r="108" spans="1:11" ht="27.6">
      <c r="A108" s="1"/>
      <c r="B108" s="7"/>
      <c r="C108" s="280" t="s">
        <v>2530</v>
      </c>
      <c r="D108" s="214" t="str">
        <f>IFERROR(VLOOKUP(G108,'LISTA ICCU 2026'!$D$6:$G$1065,4,FALSE),"APU - "&amp;C108)</f>
        <v>12,86 - C</v>
      </c>
      <c r="E108" s="281" t="str">
        <f t="shared" si="14"/>
        <v>5.3.2.2</v>
      </c>
      <c r="F108" s="214" t="str">
        <f>IF(D108="APU - "&amp;C108,"N/A",IFERROR(VLOOKUP(G108,'LISTA ICCU 2026'!$D$6:$G$1065,4,FALSE),"APU - "&amp;C108))</f>
        <v>12,86 - C</v>
      </c>
      <c r="G108" s="377" t="s">
        <v>562</v>
      </c>
      <c r="H108" s="22" t="str">
        <f>IFERROR(VLOOKUP(G108,'LISTA ICCU 2026'!$D$6:$H$1065,2,FALSE),"NO ")</f>
        <v>UN</v>
      </c>
      <c r="I108" s="215">
        <v>6</v>
      </c>
      <c r="J108" s="278"/>
      <c r="K108" s="216"/>
    </row>
    <row r="109" spans="1:11" ht="15.6">
      <c r="A109" s="1"/>
      <c r="B109" s="7"/>
      <c r="C109" s="354" t="s">
        <v>2531</v>
      </c>
      <c r="D109" s="344"/>
      <c r="E109" s="353"/>
      <c r="F109" s="344"/>
      <c r="G109" s="380" t="s">
        <v>2561</v>
      </c>
      <c r="H109" s="352"/>
      <c r="I109" s="343"/>
      <c r="J109" s="355"/>
      <c r="K109" s="351"/>
    </row>
    <row r="110" spans="1:11" ht="15.6">
      <c r="A110" s="1"/>
      <c r="B110" s="7"/>
      <c r="C110" s="354" t="s">
        <v>2532</v>
      </c>
      <c r="D110" s="344"/>
      <c r="E110" s="353"/>
      <c r="F110" s="344"/>
      <c r="G110" s="380" t="s">
        <v>2562</v>
      </c>
      <c r="H110" s="352"/>
      <c r="I110" s="343"/>
      <c r="J110" s="355"/>
      <c r="K110" s="351"/>
    </row>
    <row r="111" spans="1:11" ht="15.6">
      <c r="A111" s="1"/>
      <c r="B111" s="7"/>
      <c r="C111" s="280" t="s">
        <v>2533</v>
      </c>
      <c r="D111" s="214" t="str">
        <f>IFERROR(VLOOKUP(G111,'LISTA ICCU 2026'!$D$6:$G$1065,4,FALSE),"APU - "&amp;C111)</f>
        <v>21,22 - C</v>
      </c>
      <c r="E111" s="281" t="str">
        <f t="shared" si="14"/>
        <v>5.4.1.1</v>
      </c>
      <c r="F111" s="214" t="str">
        <f>IF(D111="APU - "&amp;C111,"N/A",IFERROR(VLOOKUP(G111,'LISTA ICCU 2026'!$D$6:$G$1065,4,FALSE),"APU - "&amp;C111))</f>
        <v>21,22 - C</v>
      </c>
      <c r="G111" s="377" t="s">
        <v>825</v>
      </c>
      <c r="H111" s="22" t="str">
        <f>IFERROR(VLOOKUP(G111,'LISTA ICCU 2026'!$D$6:$H$1065,2,FALSE),"NO ")</f>
        <v>UN</v>
      </c>
      <c r="I111" s="215">
        <v>1</v>
      </c>
      <c r="J111" s="278"/>
      <c r="K111" s="216"/>
    </row>
    <row r="112" spans="1:11" ht="15.6">
      <c r="A112" s="1"/>
      <c r="B112" s="7"/>
      <c r="C112" s="280" t="s">
        <v>2534</v>
      </c>
      <c r="D112" s="214" t="str">
        <f>IFERROR(VLOOKUP(G112,'LISTA ICCU 2026'!$D$6:$G$1065,4,FALSE),"APU - "&amp;C112)</f>
        <v>21,48 - C</v>
      </c>
      <c r="E112" s="281" t="str">
        <f t="shared" si="14"/>
        <v>5.4.1.2</v>
      </c>
      <c r="F112" s="214" t="str">
        <f>IF(D112="APU - "&amp;C112,"N/A",IFERROR(VLOOKUP(G112,'LISTA ICCU 2026'!$D$6:$G$1065,4,FALSE),"APU - "&amp;C112))</f>
        <v>21,48 - C</v>
      </c>
      <c r="G112" s="377" t="s">
        <v>851</v>
      </c>
      <c r="H112" s="22" t="str">
        <f>IFERROR(VLOOKUP(G112,'LISTA ICCU 2026'!$D$6:$H$1065,2,FALSE),"NO ")</f>
        <v>UN</v>
      </c>
      <c r="I112" s="215">
        <v>1</v>
      </c>
      <c r="J112" s="278"/>
      <c r="K112" s="216"/>
    </row>
    <row r="113" spans="1:11" ht="15.6">
      <c r="A113" s="1"/>
      <c r="B113" s="7"/>
      <c r="C113" s="280" t="s">
        <v>2535</v>
      </c>
      <c r="D113" s="214" t="str">
        <f>IFERROR(VLOOKUP(G113,'LISTA ICCU 2026'!$D$6:$G$1065,4,FALSE),"APU - "&amp;C113)</f>
        <v>21,23 - C</v>
      </c>
      <c r="E113" s="281" t="str">
        <f t="shared" si="14"/>
        <v>5.4.1.3</v>
      </c>
      <c r="F113" s="214" t="str">
        <f>IF(D113="APU - "&amp;C113,"N/A",IFERROR(VLOOKUP(G113,'LISTA ICCU 2026'!$D$6:$G$1065,4,FALSE),"APU - "&amp;C113))</f>
        <v>21,23 - C</v>
      </c>
      <c r="G113" s="377" t="s">
        <v>826</v>
      </c>
      <c r="H113" s="22" t="str">
        <f>IFERROR(VLOOKUP(G113,'LISTA ICCU 2026'!$D$6:$H$1065,2,FALSE),"NO ")</f>
        <v>UN</v>
      </c>
      <c r="I113" s="215">
        <v>1</v>
      </c>
      <c r="J113" s="278"/>
      <c r="K113" s="216"/>
    </row>
    <row r="114" spans="1:11" ht="15.6">
      <c r="A114" s="1"/>
      <c r="B114" s="7"/>
      <c r="C114" s="354" t="s">
        <v>2536</v>
      </c>
      <c r="D114" s="344"/>
      <c r="E114" s="353"/>
      <c r="F114" s="344"/>
      <c r="G114" s="380" t="s">
        <v>2563</v>
      </c>
      <c r="H114" s="352"/>
      <c r="I114" s="343"/>
      <c r="J114" s="355"/>
      <c r="K114" s="351"/>
    </row>
    <row r="115" spans="1:11" ht="15.6">
      <c r="A115" s="1"/>
      <c r="B115" s="7"/>
      <c r="C115" s="280" t="s">
        <v>2537</v>
      </c>
      <c r="D115" s="214" t="str">
        <f>IFERROR(VLOOKUP(G115,'LISTA ICCU 2026'!$D$6:$G$1065,4,FALSE),"APU - "&amp;C115)</f>
        <v>21,47 - C</v>
      </c>
      <c r="E115" s="281" t="str">
        <f t="shared" si="14"/>
        <v>5.4.2.1</v>
      </c>
      <c r="F115" s="214" t="str">
        <f>IF(D115="APU - "&amp;C115,"N/A",IFERROR(VLOOKUP(G115,'LISTA ICCU 2026'!$D$6:$G$1065,4,FALSE),"APU - "&amp;C115))</f>
        <v>21,47 - C</v>
      </c>
      <c r="G115" s="377" t="s">
        <v>850</v>
      </c>
      <c r="H115" s="22" t="str">
        <f>IFERROR(VLOOKUP(G115,'LISTA ICCU 2026'!$D$6:$H$1065,2,FALSE),"NO ")</f>
        <v>ML</v>
      </c>
      <c r="I115" s="215">
        <v>65</v>
      </c>
      <c r="J115" s="278"/>
      <c r="K115" s="216"/>
    </row>
    <row r="116" spans="1:11" ht="15.6">
      <c r="A116" s="1"/>
      <c r="B116" s="7"/>
      <c r="C116" s="280" t="s">
        <v>2538</v>
      </c>
      <c r="D116" s="214" t="str">
        <f>IFERROR(VLOOKUP(G116,'LISTA ICCU 2026'!$D$6:$G$1065,4,FALSE),"APU - "&amp;C116)</f>
        <v>21,28 - C</v>
      </c>
      <c r="E116" s="281" t="str">
        <f t="shared" si="14"/>
        <v>5.4.2.2</v>
      </c>
      <c r="F116" s="214" t="str">
        <f>IF(D116="APU - "&amp;C116,"N/A",IFERROR(VLOOKUP(G116,'LISTA ICCU 2026'!$D$6:$G$1065,4,FALSE),"APU - "&amp;C116))</f>
        <v>21,28 - C</v>
      </c>
      <c r="G116" s="377" t="s">
        <v>831</v>
      </c>
      <c r="H116" s="22" t="str">
        <f>IFERROR(VLOOKUP(G116,'LISTA ICCU 2026'!$D$6:$H$1065,2,FALSE),"NO ")</f>
        <v>ML</v>
      </c>
      <c r="I116" s="215">
        <v>250</v>
      </c>
      <c r="J116" s="278"/>
      <c r="K116" s="216"/>
    </row>
    <row r="117" spans="1:11" ht="15.6">
      <c r="A117" s="1"/>
      <c r="B117" s="7"/>
      <c r="C117" s="280" t="s">
        <v>2539</v>
      </c>
      <c r="D117" s="214" t="str">
        <f>IFERROR(VLOOKUP(G117,'LISTA ICCU 2026'!$D$6:$G$1065,4,FALSE),"APU - "&amp;C117)</f>
        <v>21,26 - C</v>
      </c>
      <c r="E117" s="281" t="str">
        <f t="shared" si="14"/>
        <v>5.4.2.3</v>
      </c>
      <c r="F117" s="214" t="str">
        <f>IF(D117="APU - "&amp;C117,"N/A",IFERROR(VLOOKUP(G117,'LISTA ICCU 2026'!$D$6:$G$1065,4,FALSE),"APU - "&amp;C117))</f>
        <v>21,26 - C</v>
      </c>
      <c r="G117" s="377" t="s">
        <v>829</v>
      </c>
      <c r="H117" s="22" t="str">
        <f>IFERROR(VLOOKUP(G117,'LISTA ICCU 2026'!$D$6:$H$1065,2,FALSE),"NO ")</f>
        <v>UN</v>
      </c>
      <c r="I117" s="215">
        <v>7</v>
      </c>
      <c r="J117" s="278"/>
      <c r="K117" s="216"/>
    </row>
    <row r="118" spans="1:11" ht="15.6">
      <c r="A118" s="1"/>
      <c r="B118" s="7"/>
      <c r="C118" s="280" t="s">
        <v>2540</v>
      </c>
      <c r="D118" s="214" t="str">
        <f>IFERROR(VLOOKUP(G118,'LISTA ICCU 2026'!$D$6:$G$1065,4,FALSE),"APU - "&amp;C118)</f>
        <v>21,27 - C</v>
      </c>
      <c r="E118" s="281" t="str">
        <f t="shared" si="14"/>
        <v>5.4.2.4</v>
      </c>
      <c r="F118" s="214" t="str">
        <f>IF(D118="APU - "&amp;C118,"N/A",IFERROR(VLOOKUP(G118,'LISTA ICCU 2026'!$D$6:$G$1065,4,FALSE),"APU - "&amp;C118))</f>
        <v>21,27 - C</v>
      </c>
      <c r="G118" s="377" t="s">
        <v>830</v>
      </c>
      <c r="H118" s="22" t="str">
        <f>IFERROR(VLOOKUP(G118,'LISTA ICCU 2026'!$D$6:$H$1065,2,FALSE),"NO ")</f>
        <v>UN</v>
      </c>
      <c r="I118" s="215">
        <v>7</v>
      </c>
      <c r="J118" s="278"/>
      <c r="K118" s="216"/>
    </row>
    <row r="119" spans="1:11" ht="15.6">
      <c r="A119" s="1"/>
      <c r="B119" s="7"/>
      <c r="C119" s="354" t="s">
        <v>2541</v>
      </c>
      <c r="D119" s="344"/>
      <c r="E119" s="353"/>
      <c r="F119" s="344"/>
      <c r="G119" s="380" t="s">
        <v>2564</v>
      </c>
      <c r="H119" s="352"/>
      <c r="I119" s="343"/>
      <c r="J119" s="355"/>
      <c r="K119" s="351"/>
    </row>
    <row r="120" spans="1:11" ht="15.6">
      <c r="A120" s="1"/>
      <c r="B120" s="7"/>
      <c r="C120" s="280" t="s">
        <v>2542</v>
      </c>
      <c r="D120" s="214" t="str">
        <f>IFERROR(VLOOKUP(G120,'LISTA ICCU 2026'!$D$6:$G$1065,4,FALSE),"APU - "&amp;C120)</f>
        <v>21,25 - C</v>
      </c>
      <c r="E120" s="281" t="str">
        <f t="shared" ref="E120:E129" si="15">C120</f>
        <v>5.4.3.1</v>
      </c>
      <c r="F120" s="214" t="str">
        <f>IF(D120="APU - "&amp;C120,"N/A",IFERROR(VLOOKUP(G120,'LISTA ICCU 2026'!$D$6:$G$1065,4,FALSE),"APU - "&amp;C120))</f>
        <v>21,25 - C</v>
      </c>
      <c r="G120" s="377" t="s">
        <v>828</v>
      </c>
      <c r="H120" s="22" t="str">
        <f>IFERROR(VLOOKUP(G120,'LISTA ICCU 2026'!$D$6:$H$1065,2,FALSE),"NO ")</f>
        <v>UN</v>
      </c>
      <c r="I120" s="215">
        <v>5</v>
      </c>
      <c r="J120" s="278"/>
      <c r="K120" s="216"/>
    </row>
    <row r="121" spans="1:11" ht="27.6">
      <c r="A121" s="1"/>
      <c r="B121" s="7"/>
      <c r="C121" s="280" t="s">
        <v>2543</v>
      </c>
      <c r="D121" s="214" t="str">
        <f>IFERROR(VLOOKUP(G121,'LISTA ICCU 2026'!$D$6:$G$1065,4,FALSE),"APU - "&amp;C121)</f>
        <v>APU - 5.4.3.2</v>
      </c>
      <c r="E121" s="281" t="str">
        <f t="shared" si="15"/>
        <v>5.4.3.2</v>
      </c>
      <c r="F121" s="214" t="str">
        <f>IF(D121="APU - "&amp;C121,"N/A",IFERROR(VLOOKUP(G121,'LISTA ICCU 2026'!$D$6:$G$1065,4,FALSE),"APU - "&amp;C121))</f>
        <v>N/A</v>
      </c>
      <c r="G121" s="377" t="s">
        <v>2490</v>
      </c>
      <c r="H121" s="22" t="s">
        <v>79</v>
      </c>
      <c r="I121" s="215">
        <v>9</v>
      </c>
      <c r="J121" s="278"/>
      <c r="K121" s="216"/>
    </row>
    <row r="122" spans="1:11" ht="15.6">
      <c r="A122" s="1"/>
      <c r="B122" s="7"/>
      <c r="C122" s="280" t="s">
        <v>2544</v>
      </c>
      <c r="D122" s="214" t="str">
        <f>IFERROR(VLOOKUP(G122,'LISTA ICCU 2026'!$D$6:$G$1065,4,FALSE),"APU - "&amp;C122)</f>
        <v>21.10 - C</v>
      </c>
      <c r="E122" s="281" t="str">
        <f t="shared" si="15"/>
        <v>5.4.3.3</v>
      </c>
      <c r="F122" s="214" t="str">
        <f>IF(D122="APU - "&amp;C122,"N/A",IFERROR(VLOOKUP(G122,'LISTA ICCU 2026'!$D$6:$G$1065,4,FALSE),"APU - "&amp;C122))</f>
        <v>21.10 - C</v>
      </c>
      <c r="G122" s="377" t="s">
        <v>813</v>
      </c>
      <c r="H122" s="22" t="str">
        <f>IFERROR(VLOOKUP(G122,'LISTA ICCU 2026'!$D$6:$H$1065,2,FALSE),"NO ")</f>
        <v>UN</v>
      </c>
      <c r="I122" s="215">
        <v>2</v>
      </c>
      <c r="J122" s="278"/>
      <c r="K122" s="216"/>
    </row>
    <row r="123" spans="1:11" ht="15.6">
      <c r="A123" s="1"/>
      <c r="B123" s="7"/>
      <c r="C123" s="354" t="s">
        <v>2545</v>
      </c>
      <c r="D123" s="344"/>
      <c r="E123" s="353"/>
      <c r="F123" s="344"/>
      <c r="G123" s="380" t="s">
        <v>2565</v>
      </c>
      <c r="H123" s="352"/>
      <c r="I123" s="343"/>
      <c r="J123" s="355"/>
      <c r="K123" s="351"/>
    </row>
    <row r="124" spans="1:11" ht="15.6">
      <c r="A124" s="1"/>
      <c r="B124" s="7"/>
      <c r="C124" s="280" t="s">
        <v>2546</v>
      </c>
      <c r="D124" s="214" t="str">
        <f>IFERROR(VLOOKUP(G124,'LISTA ICCU 2026'!$D$6:$G$1065,4,FALSE),"APU - "&amp;C124)</f>
        <v>21,5 - C</v>
      </c>
      <c r="E124" s="281" t="str">
        <f t="shared" si="15"/>
        <v>5.5.1</v>
      </c>
      <c r="F124" s="214" t="str">
        <f>IF(D124="APU - "&amp;C124,"N/A",IFERROR(VLOOKUP(G124,'LISTA ICCU 2026'!$D$6:$G$1065,4,FALSE),"APU - "&amp;C124))</f>
        <v>21,5 - C</v>
      </c>
      <c r="G124" s="377" t="s">
        <v>808</v>
      </c>
      <c r="H124" s="22" t="s">
        <v>79</v>
      </c>
      <c r="I124" s="215">
        <v>10</v>
      </c>
      <c r="J124" s="278"/>
      <c r="K124" s="216"/>
    </row>
    <row r="125" spans="1:11" ht="27.6">
      <c r="A125" s="1"/>
      <c r="B125" s="7"/>
      <c r="C125" s="280" t="s">
        <v>2547</v>
      </c>
      <c r="D125" s="214" t="str">
        <f>IFERROR(VLOOKUP(G125,'LISTA ICCU 2026'!$D$6:$G$1065,4,FALSE),"APU - "&amp;C125)</f>
        <v>APU - 5.5.2</v>
      </c>
      <c r="E125" s="281" t="str">
        <f t="shared" si="15"/>
        <v>5.5.2</v>
      </c>
      <c r="F125" s="214" t="str">
        <f>IF(D125="APU - "&amp;C125,"N/A",IFERROR(VLOOKUP(G125,'LISTA ICCU 2026'!$D$6:$G$1065,4,FALSE),"APU - "&amp;C125))</f>
        <v>N/A</v>
      </c>
      <c r="G125" s="377" t="s">
        <v>2253</v>
      </c>
      <c r="H125" s="22" t="s">
        <v>79</v>
      </c>
      <c r="I125" s="215">
        <v>2</v>
      </c>
      <c r="J125" s="278"/>
      <c r="K125" s="216"/>
    </row>
    <row r="126" spans="1:11" ht="15.6">
      <c r="A126" s="1"/>
      <c r="B126" s="7"/>
      <c r="C126" s="280" t="s">
        <v>2548</v>
      </c>
      <c r="D126" s="214" t="str">
        <f>IFERROR(VLOOKUP(G126,'LISTA ICCU 2026'!$D$6:$G$1065,4,FALSE),"APU - "&amp;C126)</f>
        <v>21,7 - C</v>
      </c>
      <c r="E126" s="281" t="str">
        <f t="shared" si="15"/>
        <v>5.5.3</v>
      </c>
      <c r="F126" s="214" t="str">
        <f>IF(D126="APU - "&amp;C126,"N/A",IFERROR(VLOOKUP(G126,'LISTA ICCU 2026'!$D$6:$G$1065,4,FALSE),"APU - "&amp;C126))</f>
        <v>21,7 - C</v>
      </c>
      <c r="G126" s="377" t="s">
        <v>810</v>
      </c>
      <c r="H126" s="22" t="str">
        <f>IFERROR(VLOOKUP(G126,'LISTA ICCU 2026'!$D$6:$H$1065,2,FALSE),"NO ")</f>
        <v>UN</v>
      </c>
      <c r="I126" s="215">
        <v>1</v>
      </c>
      <c r="J126" s="278"/>
      <c r="K126" s="216"/>
    </row>
    <row r="127" spans="1:11" ht="15.6">
      <c r="A127" s="1"/>
      <c r="B127" s="7"/>
      <c r="C127" s="280" t="s">
        <v>2549</v>
      </c>
      <c r="D127" s="214" t="str">
        <f>IFERROR(VLOOKUP(G127,'LISTA ICCU 2026'!$D$6:$G$1065,4,FALSE),"APU - "&amp;C127)</f>
        <v>APU - 5.5.4</v>
      </c>
      <c r="E127" s="281" t="str">
        <f t="shared" si="15"/>
        <v>5.5.4</v>
      </c>
      <c r="F127" s="214" t="str">
        <f>IF(D127="APU - "&amp;C127,"N/A",IFERROR(VLOOKUP(G127,'LISTA ICCU 2026'!$D$6:$G$1065,4,FALSE),"APU - "&amp;C127))</f>
        <v>N/A</v>
      </c>
      <c r="G127" s="377" t="s">
        <v>2254</v>
      </c>
      <c r="H127" s="22" t="s">
        <v>82</v>
      </c>
      <c r="I127" s="215">
        <v>510</v>
      </c>
      <c r="J127" s="278"/>
      <c r="K127" s="216"/>
    </row>
    <row r="128" spans="1:11" ht="27.6">
      <c r="A128" s="1"/>
      <c r="B128" s="7"/>
      <c r="C128" s="280" t="s">
        <v>2550</v>
      </c>
      <c r="D128" s="214" t="str">
        <f>IFERROR(VLOOKUP(G128,'LISTA ICCU 2026'!$D$6:$G$1065,4,FALSE),"APU - "&amp;C128)</f>
        <v>APU - 5.5.5</v>
      </c>
      <c r="E128" s="281" t="str">
        <f t="shared" si="15"/>
        <v>5.5.5</v>
      </c>
      <c r="F128" s="214" t="str">
        <f>IF(D128="APU - "&amp;C128,"N/A",IFERROR(VLOOKUP(G128,'LISTA ICCU 2026'!$D$6:$G$1065,4,FALSE),"APU - "&amp;C128))</f>
        <v>N/A</v>
      </c>
      <c r="G128" s="377" t="s">
        <v>2255</v>
      </c>
      <c r="H128" s="22" t="s">
        <v>79</v>
      </c>
      <c r="I128" s="215">
        <v>2</v>
      </c>
      <c r="J128" s="278"/>
      <c r="K128" s="216"/>
    </row>
    <row r="129" spans="1:11" ht="15.6">
      <c r="A129" s="1"/>
      <c r="B129" s="7"/>
      <c r="C129" s="280" t="s">
        <v>2551</v>
      </c>
      <c r="D129" s="214" t="str">
        <f>IFERROR(VLOOKUP(G129,'LISTA ICCU 2026'!$D$6:$G$1065,4,FALSE),"APU - "&amp;C129)</f>
        <v>APU - 5.5.6</v>
      </c>
      <c r="E129" s="281" t="str">
        <f t="shared" si="15"/>
        <v>5.5.6</v>
      </c>
      <c r="F129" s="214" t="str">
        <f>IF(D129="APU - "&amp;C129,"N/A",IFERROR(VLOOKUP(G129,'LISTA ICCU 2026'!$D$6:$G$1065,4,FALSE),"APU - "&amp;C129))</f>
        <v>N/A</v>
      </c>
      <c r="G129" s="377" t="s">
        <v>2256</v>
      </c>
      <c r="H129" s="22" t="s">
        <v>79</v>
      </c>
      <c r="I129" s="215">
        <v>1</v>
      </c>
      <c r="J129" s="278"/>
      <c r="K129" s="216"/>
    </row>
    <row r="130" spans="1:11" ht="15.6">
      <c r="A130" s="1"/>
      <c r="B130" s="7"/>
      <c r="C130" s="354" t="s">
        <v>2914</v>
      </c>
      <c r="D130" s="344"/>
      <c r="E130" s="353"/>
      <c r="F130" s="344"/>
      <c r="G130" s="380" t="s">
        <v>2929</v>
      </c>
      <c r="H130" s="352"/>
      <c r="I130" s="343"/>
      <c r="J130" s="355"/>
      <c r="K130" s="351"/>
    </row>
    <row r="131" spans="1:11" ht="15.6">
      <c r="A131" s="1"/>
      <c r="B131" s="7"/>
      <c r="C131" s="280" t="s">
        <v>2915</v>
      </c>
      <c r="D131" s="214" t="str">
        <f>IFERROR(VLOOKUP(G131,'LISTA ICCU 2026'!$D$6:$G$1065,4,FALSE),"APU - "&amp;C131)</f>
        <v>APU - 5.6.1</v>
      </c>
      <c r="E131" s="281" t="str">
        <f t="shared" ref="E131:E136" si="16">C131</f>
        <v>5.6.1</v>
      </c>
      <c r="F131" s="214" t="str">
        <f>IF(D131="APU - "&amp;C131,"N/A",IFERROR(VLOOKUP(G131,'LISTA ICCU 2026'!$D$6:$G$1065,4,FALSE),"APU - "&amp;C131))</f>
        <v>N/A</v>
      </c>
      <c r="G131" s="377" t="s">
        <v>2930</v>
      </c>
      <c r="H131" s="22" t="s">
        <v>82</v>
      </c>
      <c r="I131" s="215">
        <v>150.44999999999999</v>
      </c>
      <c r="J131" s="278"/>
      <c r="K131" s="216"/>
    </row>
    <row r="132" spans="1:11" ht="27.6">
      <c r="A132" s="1"/>
      <c r="B132" s="7"/>
      <c r="C132" s="280" t="s">
        <v>2916</v>
      </c>
      <c r="D132" s="214" t="str">
        <f>IFERROR(VLOOKUP(G132,'LISTA ICCU 2026'!$D$6:$G$1065,4,FALSE),"APU - "&amp;C132)</f>
        <v>APU - 5.6.2</v>
      </c>
      <c r="E132" s="281" t="str">
        <f t="shared" si="16"/>
        <v>5.6.2</v>
      </c>
      <c r="F132" s="214" t="str">
        <f>IF(D132="APU - "&amp;C132,"N/A",IFERROR(VLOOKUP(G132,'LISTA ICCU 2026'!$D$6:$G$1065,4,FALSE),"APU - "&amp;C132))</f>
        <v>N/A</v>
      </c>
      <c r="G132" s="377" t="s">
        <v>2931</v>
      </c>
      <c r="H132" s="22" t="s">
        <v>79</v>
      </c>
      <c r="I132" s="215">
        <v>9</v>
      </c>
      <c r="J132" s="278"/>
      <c r="K132" s="216"/>
    </row>
    <row r="133" spans="1:11" ht="15.6">
      <c r="A133" s="1"/>
      <c r="B133" s="7"/>
      <c r="C133" s="280" t="s">
        <v>2917</v>
      </c>
      <c r="D133" s="214" t="str">
        <f>IFERROR(VLOOKUP(G133,'LISTA ICCU 2026'!$D$6:$G$1065,4,FALSE),"APU - "&amp;C133)</f>
        <v>APU - 5.6.3</v>
      </c>
      <c r="E133" s="281" t="str">
        <f t="shared" si="16"/>
        <v>5.6.3</v>
      </c>
      <c r="F133" s="214" t="str">
        <f>IF(D133="APU - "&amp;C133,"N/A",IFERROR(VLOOKUP(G133,'LISTA ICCU 2026'!$D$6:$G$1065,4,FALSE),"APU - "&amp;C133))</f>
        <v>N/A</v>
      </c>
      <c r="G133" s="377" t="s">
        <v>2932</v>
      </c>
      <c r="H133" s="22" t="s">
        <v>79</v>
      </c>
      <c r="I133" s="215">
        <v>9</v>
      </c>
      <c r="J133" s="278"/>
      <c r="K133" s="216"/>
    </row>
    <row r="134" spans="1:11" ht="15.6">
      <c r="A134" s="1"/>
      <c r="B134" s="7"/>
      <c r="C134" s="280" t="s">
        <v>2918</v>
      </c>
      <c r="D134" s="214" t="str">
        <f>IFERROR(VLOOKUP(G134,'LISTA ICCU 2026'!$D$6:$G$1065,4,FALSE),"APU - "&amp;C134)</f>
        <v>APU - 5.6.4</v>
      </c>
      <c r="E134" s="281" t="str">
        <f t="shared" si="16"/>
        <v>5.6.4</v>
      </c>
      <c r="F134" s="214" t="str">
        <f>IF(D134="APU - "&amp;C134,"N/A",IFERROR(VLOOKUP(G134,'LISTA ICCU 2026'!$D$6:$G$1065,4,FALSE),"APU - "&amp;C134))</f>
        <v>N/A</v>
      </c>
      <c r="G134" s="377" t="s">
        <v>2933</v>
      </c>
      <c r="H134" s="22" t="s">
        <v>79</v>
      </c>
      <c r="I134" s="215">
        <v>1</v>
      </c>
      <c r="J134" s="278"/>
      <c r="K134" s="216"/>
    </row>
    <row r="135" spans="1:11" ht="15.6">
      <c r="A135" s="1"/>
      <c r="B135" s="7"/>
      <c r="C135" s="280" t="s">
        <v>2919</v>
      </c>
      <c r="D135" s="214" t="str">
        <f>IFERROR(VLOOKUP(G135,'LISTA ICCU 2026'!$D$6:$G$1065,4,FALSE),"APU - "&amp;C135)</f>
        <v>APU - 5.6.5</v>
      </c>
      <c r="E135" s="281" t="str">
        <f t="shared" si="16"/>
        <v>5.6.5</v>
      </c>
      <c r="F135" s="214" t="str">
        <f>IF(D135="APU - "&amp;C135,"N/A",IFERROR(VLOOKUP(G135,'LISTA ICCU 2026'!$D$6:$G$1065,4,FALSE),"APU - "&amp;C135))</f>
        <v>N/A</v>
      </c>
      <c r="G135" s="377" t="s">
        <v>2934</v>
      </c>
      <c r="H135" s="22" t="s">
        <v>79</v>
      </c>
      <c r="I135" s="215">
        <v>16</v>
      </c>
      <c r="J135" s="278"/>
      <c r="K135" s="216"/>
    </row>
    <row r="136" spans="1:11" ht="15.6">
      <c r="A136" s="1"/>
      <c r="B136" s="7"/>
      <c r="C136" s="280" t="s">
        <v>2920</v>
      </c>
      <c r="D136" s="214" t="str">
        <f>IFERROR(VLOOKUP(G136,'LISTA ICCU 2026'!$D$6:$G$1065,4,FALSE),"APU - "&amp;C136)</f>
        <v>APU - 5.6.6</v>
      </c>
      <c r="E136" s="281" t="str">
        <f t="shared" si="16"/>
        <v>5.6.6</v>
      </c>
      <c r="F136" s="214" t="str">
        <f>IF(D136="APU - "&amp;C136,"N/A",IFERROR(VLOOKUP(G136,'LISTA ICCU 2026'!$D$6:$G$1065,4,FALSE),"APU - "&amp;C136))</f>
        <v>N/A</v>
      </c>
      <c r="G136" s="377" t="s">
        <v>2935</v>
      </c>
      <c r="H136" s="22" t="s">
        <v>82</v>
      </c>
      <c r="I136" s="215">
        <v>224.4</v>
      </c>
      <c r="J136" s="278"/>
      <c r="K136" s="216"/>
    </row>
    <row r="137" spans="1:11" ht="15.6">
      <c r="A137" s="1"/>
      <c r="B137" s="7"/>
      <c r="C137" s="280" t="s">
        <v>2921</v>
      </c>
      <c r="D137" s="214" t="str">
        <f>IFERROR(VLOOKUP(G137,'LISTA ICCU 2026'!$D$6:$G$1065,4,FALSE),"APU - "&amp;C137)</f>
        <v>APU - 5.6.7</v>
      </c>
      <c r="E137" s="281" t="str">
        <f t="shared" ref="E137:E141" si="17">C137</f>
        <v>5.6.7</v>
      </c>
      <c r="F137" s="214" t="str">
        <f>IF(D137="APU - "&amp;C137,"N/A",IFERROR(VLOOKUP(G137,'LISTA ICCU 2026'!$D$6:$G$1065,4,FALSE),"APU - "&amp;C137))</f>
        <v>N/A</v>
      </c>
      <c r="G137" s="377" t="s">
        <v>2936</v>
      </c>
      <c r="H137" s="22" t="s">
        <v>79</v>
      </c>
      <c r="I137" s="215">
        <v>153</v>
      </c>
      <c r="J137" s="278"/>
      <c r="K137" s="216"/>
    </row>
    <row r="138" spans="1:11" ht="15.6">
      <c r="A138" s="1"/>
      <c r="B138" s="7"/>
      <c r="C138" s="280" t="s">
        <v>2922</v>
      </c>
      <c r="D138" s="214" t="str">
        <f>IFERROR(VLOOKUP(G138,'LISTA ICCU 2026'!$D$6:$G$1065,4,FALSE),"APU - "&amp;C138)</f>
        <v>APU - 5.6.8</v>
      </c>
      <c r="E138" s="281" t="str">
        <f t="shared" si="17"/>
        <v>5.6.8</v>
      </c>
      <c r="F138" s="214" t="str">
        <f>IF(D138="APU - "&amp;C138,"N/A",IFERROR(VLOOKUP(G138,'LISTA ICCU 2026'!$D$6:$G$1065,4,FALSE),"APU - "&amp;C138))</f>
        <v>N/A</v>
      </c>
      <c r="G138" s="377" t="s">
        <v>2937</v>
      </c>
      <c r="H138" s="22" t="s">
        <v>79</v>
      </c>
      <c r="I138" s="215">
        <v>16</v>
      </c>
      <c r="J138" s="278"/>
      <c r="K138" s="216"/>
    </row>
    <row r="139" spans="1:11" ht="15.6">
      <c r="A139" s="1"/>
      <c r="B139" s="7"/>
      <c r="C139" s="280" t="s">
        <v>2923</v>
      </c>
      <c r="D139" s="214" t="str">
        <f>IFERROR(VLOOKUP(G139,'LISTA ICCU 2026'!$D$6:$G$1065,4,FALSE),"APU - "&amp;C139)</f>
        <v>APU - 5.6.9</v>
      </c>
      <c r="E139" s="281" t="str">
        <f t="shared" si="17"/>
        <v>5.6.9</v>
      </c>
      <c r="F139" s="214" t="str">
        <f>IF(D139="APU - "&amp;C139,"N/A",IFERROR(VLOOKUP(G139,'LISTA ICCU 2026'!$D$6:$G$1065,4,FALSE),"APU - "&amp;C139))</f>
        <v>N/A</v>
      </c>
      <c r="G139" s="377" t="s">
        <v>2938</v>
      </c>
      <c r="H139" s="22" t="s">
        <v>79</v>
      </c>
      <c r="I139" s="215">
        <v>8</v>
      </c>
      <c r="J139" s="278"/>
      <c r="K139" s="216"/>
    </row>
    <row r="140" spans="1:11" ht="15.6">
      <c r="A140" s="1"/>
      <c r="B140" s="7"/>
      <c r="C140" s="280" t="s">
        <v>2924</v>
      </c>
      <c r="D140" s="214" t="str">
        <f>IFERROR(VLOOKUP(G140,'LISTA ICCU 2026'!$D$6:$G$1065,4,FALSE),"APU - "&amp;C140)</f>
        <v>APU - 5.6.10</v>
      </c>
      <c r="E140" s="281" t="str">
        <f t="shared" si="17"/>
        <v>5.6.10</v>
      </c>
      <c r="F140" s="214" t="str">
        <f>IF(D140="APU - "&amp;C140,"N/A",IFERROR(VLOOKUP(G140,'LISTA ICCU 2026'!$D$6:$G$1065,4,FALSE),"APU - "&amp;C140))</f>
        <v>N/A</v>
      </c>
      <c r="G140" s="377" t="s">
        <v>2939</v>
      </c>
      <c r="H140" s="22" t="s">
        <v>79</v>
      </c>
      <c r="I140" s="215">
        <v>8</v>
      </c>
      <c r="J140" s="278"/>
      <c r="K140" s="216"/>
    </row>
    <row r="141" spans="1:11" ht="15.6">
      <c r="A141" s="1"/>
      <c r="B141" s="7"/>
      <c r="C141" s="280" t="s">
        <v>2925</v>
      </c>
      <c r="D141" s="214" t="str">
        <f>IFERROR(VLOOKUP(G141,'LISTA ICCU 2026'!$D$6:$G$1065,4,FALSE),"APU - "&amp;C141)</f>
        <v>APU - 5.6.11</v>
      </c>
      <c r="E141" s="281" t="str">
        <f t="shared" si="17"/>
        <v>5.6.11</v>
      </c>
      <c r="F141" s="214" t="str">
        <f>IF(D141="APU - "&amp;C141,"N/A",IFERROR(VLOOKUP(G141,'LISTA ICCU 2026'!$D$6:$G$1065,4,FALSE),"APU - "&amp;C141))</f>
        <v>N/A</v>
      </c>
      <c r="G141" s="377" t="s">
        <v>2940</v>
      </c>
      <c r="H141" s="22" t="s">
        <v>79</v>
      </c>
      <c r="I141" s="215">
        <v>16</v>
      </c>
      <c r="J141" s="278"/>
      <c r="K141" s="216"/>
    </row>
    <row r="142" spans="1:11" ht="15.6">
      <c r="A142" s="1"/>
      <c r="B142" s="7"/>
      <c r="C142" s="280" t="s">
        <v>2926</v>
      </c>
      <c r="D142" s="214" t="str">
        <f>IFERROR(VLOOKUP(G142,'LISTA ICCU 2026'!$D$6:$G$1065,4,FALSE),"APU - "&amp;C142)</f>
        <v>APU - 5.6.12</v>
      </c>
      <c r="E142" s="281" t="str">
        <f t="shared" ref="E142:E144" si="18">C142</f>
        <v>5.6.12</v>
      </c>
      <c r="F142" s="214" t="str">
        <f>IF(D142="APU - "&amp;C142,"N/A",IFERROR(VLOOKUP(G142,'LISTA ICCU 2026'!$D$6:$G$1065,4,FALSE),"APU - "&amp;C142))</f>
        <v>N/A</v>
      </c>
      <c r="G142" s="377" t="s">
        <v>2941</v>
      </c>
      <c r="H142" s="22" t="s">
        <v>79</v>
      </c>
      <c r="I142" s="215">
        <v>8</v>
      </c>
      <c r="J142" s="278"/>
      <c r="K142" s="216"/>
    </row>
    <row r="143" spans="1:11" ht="15.6">
      <c r="A143" s="1"/>
      <c r="B143" s="7"/>
      <c r="C143" s="280" t="s">
        <v>2927</v>
      </c>
      <c r="D143" s="214" t="str">
        <f>IFERROR(VLOOKUP(G143,'LISTA ICCU 2026'!$D$6:$G$1065,4,FALSE),"APU - "&amp;C143)</f>
        <v>APU - 5.6.13</v>
      </c>
      <c r="E143" s="281" t="str">
        <f t="shared" si="18"/>
        <v>5.6.13</v>
      </c>
      <c r="F143" s="214" t="str">
        <f>IF(D143="APU - "&amp;C143,"N/A",IFERROR(VLOOKUP(G143,'LISTA ICCU 2026'!$D$6:$G$1065,4,FALSE),"APU - "&amp;C143))</f>
        <v>N/A</v>
      </c>
      <c r="G143" s="377" t="s">
        <v>2942</v>
      </c>
      <c r="H143" s="22" t="s">
        <v>79</v>
      </c>
      <c r="I143" s="215">
        <v>8</v>
      </c>
      <c r="J143" s="278"/>
      <c r="K143" s="216"/>
    </row>
    <row r="144" spans="1:11" ht="15.6">
      <c r="A144" s="1"/>
      <c r="B144" s="7"/>
      <c r="C144" s="280" t="s">
        <v>2928</v>
      </c>
      <c r="D144" s="214" t="str">
        <f>IFERROR(VLOOKUP(G144,'LISTA ICCU 2026'!$D$6:$G$1065,4,FALSE),"APU - "&amp;C144)</f>
        <v>APU - 5.6.14</v>
      </c>
      <c r="E144" s="281" t="str">
        <f t="shared" si="18"/>
        <v>5.6.14</v>
      </c>
      <c r="F144" s="214" t="str">
        <f>IF(D144="APU - "&amp;C144,"N/A",IFERROR(VLOOKUP(G144,'LISTA ICCU 2026'!$D$6:$G$1065,4,FALSE),"APU - "&amp;C144))</f>
        <v>N/A</v>
      </c>
      <c r="G144" s="377" t="s">
        <v>2943</v>
      </c>
      <c r="H144" s="22" t="s">
        <v>79</v>
      </c>
      <c r="I144" s="215">
        <v>16</v>
      </c>
      <c r="J144" s="278"/>
      <c r="K144" s="216"/>
    </row>
    <row r="145" spans="1:11" ht="15.6">
      <c r="A145" s="1"/>
      <c r="B145" s="7"/>
      <c r="C145" s="354" t="s">
        <v>2945</v>
      </c>
      <c r="D145" s="344"/>
      <c r="E145" s="353"/>
      <c r="F145" s="344"/>
      <c r="G145" s="380" t="s">
        <v>2958</v>
      </c>
      <c r="H145" s="352"/>
      <c r="I145" s="343"/>
      <c r="J145" s="355"/>
      <c r="K145" s="351"/>
    </row>
    <row r="146" spans="1:11" ht="15.6">
      <c r="A146" s="1"/>
      <c r="B146" s="7"/>
      <c r="C146" s="280" t="s">
        <v>2947</v>
      </c>
      <c r="D146" s="214" t="str">
        <f>IFERROR(VLOOKUP(G146,'LISTA ICCU 2026'!$D$6:$G$1065,4,FALSE),"APU - "&amp;C146)</f>
        <v>APU - 5.7.1</v>
      </c>
      <c r="E146" s="281" t="str">
        <f t="shared" ref="E146:E157" si="19">C146</f>
        <v>5.7.1</v>
      </c>
      <c r="F146" s="214" t="str">
        <f>IF(D146="APU - "&amp;C146,"N/A",IFERROR(VLOOKUP(G146,'LISTA ICCU 2026'!$D$6:$G$1065,4,FALSE),"APU - "&amp;C146))</f>
        <v>N/A</v>
      </c>
      <c r="G146" s="377" t="s">
        <v>2959</v>
      </c>
      <c r="H146" s="22" t="s">
        <v>82</v>
      </c>
      <c r="I146" s="215">
        <v>195</v>
      </c>
      <c r="J146" s="278"/>
      <c r="K146" s="216"/>
    </row>
    <row r="147" spans="1:11" ht="15.6">
      <c r="A147" s="1"/>
      <c r="B147" s="7"/>
      <c r="C147" s="280" t="s">
        <v>2948</v>
      </c>
      <c r="D147" s="214" t="str">
        <f>IFERROR(VLOOKUP(G147,'LISTA ICCU 2026'!$D$6:$G$1065,4,FALSE),"APU - "&amp;C147)</f>
        <v>APU - 5.7.2</v>
      </c>
      <c r="E147" s="281" t="str">
        <f t="shared" si="19"/>
        <v>5.7.2</v>
      </c>
      <c r="F147" s="214" t="str">
        <f>IF(D147="APU - "&amp;C147,"N/A",IFERROR(VLOOKUP(G147,'LISTA ICCU 2026'!$D$6:$G$1065,4,FALSE),"APU - "&amp;C147))</f>
        <v>N/A</v>
      </c>
      <c r="G147" s="377" t="s">
        <v>2960</v>
      </c>
      <c r="H147" s="22" t="s">
        <v>82</v>
      </c>
      <c r="I147" s="215">
        <v>412</v>
      </c>
      <c r="J147" s="278"/>
      <c r="K147" s="216"/>
    </row>
    <row r="148" spans="1:11" ht="15.6">
      <c r="A148" s="1"/>
      <c r="B148" s="7"/>
      <c r="C148" s="280" t="s">
        <v>2949</v>
      </c>
      <c r="D148" s="214" t="str">
        <f>IFERROR(VLOOKUP(G148,'LISTA ICCU 2026'!$D$6:$G$1065,4,FALSE),"APU - "&amp;C148)</f>
        <v>APU - 5.7.3</v>
      </c>
      <c r="E148" s="281" t="str">
        <f t="shared" si="19"/>
        <v>5.7.3</v>
      </c>
      <c r="F148" s="214" t="str">
        <f>IF(D148="APU - "&amp;C148,"N/A",IFERROR(VLOOKUP(G148,'LISTA ICCU 2026'!$D$6:$G$1065,4,FALSE),"APU - "&amp;C148))</f>
        <v>N/A</v>
      </c>
      <c r="G148" s="377" t="s">
        <v>2961</v>
      </c>
      <c r="H148" s="22" t="s">
        <v>79</v>
      </c>
      <c r="I148" s="215">
        <v>1</v>
      </c>
      <c r="J148" s="278"/>
      <c r="K148" s="216"/>
    </row>
    <row r="149" spans="1:11" ht="15.6">
      <c r="A149" s="1"/>
      <c r="B149" s="7"/>
      <c r="C149" s="280" t="s">
        <v>2950</v>
      </c>
      <c r="D149" s="214" t="str">
        <f>IFERROR(VLOOKUP(G149,'LISTA ICCU 2026'!$D$6:$G$1065,4,FALSE),"APU - "&amp;C149)</f>
        <v>APU - 5.7.4</v>
      </c>
      <c r="E149" s="281" t="str">
        <f t="shared" si="19"/>
        <v>5.7.4</v>
      </c>
      <c r="F149" s="214" t="str">
        <f>IF(D149="APU - "&amp;C149,"N/A",IFERROR(VLOOKUP(G149,'LISTA ICCU 2026'!$D$6:$G$1065,4,FALSE),"APU - "&amp;C149))</f>
        <v>N/A</v>
      </c>
      <c r="G149" s="377" t="s">
        <v>2962</v>
      </c>
      <c r="H149" s="22" t="s">
        <v>79</v>
      </c>
      <c r="I149" s="215">
        <v>1</v>
      </c>
      <c r="J149" s="278"/>
      <c r="K149" s="216"/>
    </row>
    <row r="150" spans="1:11" ht="27.6">
      <c r="A150" s="1"/>
      <c r="B150" s="7"/>
      <c r="C150" s="280" t="s">
        <v>2946</v>
      </c>
      <c r="D150" s="214" t="str">
        <f>IFERROR(VLOOKUP(G150,'LISTA ICCU 2026'!$D$6:$G$1065,4,FALSE),"APU - "&amp;C150)</f>
        <v>APU - 5.7.5</v>
      </c>
      <c r="E150" s="281" t="str">
        <f t="shared" si="19"/>
        <v>5.7.5</v>
      </c>
      <c r="F150" s="214" t="str">
        <f>IF(D150="APU - "&amp;C150,"N/A",IFERROR(VLOOKUP(G150,'LISTA ICCU 2026'!$D$6:$G$1065,4,FALSE),"APU - "&amp;C150))</f>
        <v>N/A</v>
      </c>
      <c r="G150" s="377" t="s">
        <v>2963</v>
      </c>
      <c r="H150" s="22" t="s">
        <v>79</v>
      </c>
      <c r="I150" s="215">
        <v>47</v>
      </c>
      <c r="J150" s="278"/>
      <c r="K150" s="216"/>
    </row>
    <row r="151" spans="1:11" ht="41.4">
      <c r="A151" s="1"/>
      <c r="B151" s="7"/>
      <c r="C151" s="280" t="s">
        <v>2951</v>
      </c>
      <c r="D151" s="214" t="str">
        <f>IFERROR(VLOOKUP(G151,'LISTA ICCU 2026'!$D$6:$G$1065,4,FALSE),"APU - "&amp;C151)</f>
        <v>APU - 5.7.6</v>
      </c>
      <c r="E151" s="281" t="str">
        <f t="shared" si="19"/>
        <v>5.7.6</v>
      </c>
      <c r="F151" s="214" t="str">
        <f>IF(D151="APU - "&amp;C151,"N/A",IFERROR(VLOOKUP(G151,'LISTA ICCU 2026'!$D$6:$G$1065,4,FALSE),"APU - "&amp;C151))</f>
        <v>N/A</v>
      </c>
      <c r="G151" s="377" t="s">
        <v>2964</v>
      </c>
      <c r="H151" s="22" t="s">
        <v>79</v>
      </c>
      <c r="I151" s="215">
        <v>5</v>
      </c>
      <c r="J151" s="278"/>
      <c r="K151" s="216"/>
    </row>
    <row r="152" spans="1:11" ht="41.4">
      <c r="A152" s="1"/>
      <c r="B152" s="7"/>
      <c r="C152" s="280" t="s">
        <v>2952</v>
      </c>
      <c r="D152" s="214" t="str">
        <f>IFERROR(VLOOKUP(G152,'LISTA ICCU 2026'!$D$6:$G$1065,4,FALSE),"APU - "&amp;C152)</f>
        <v>APU - 5.7.7</v>
      </c>
      <c r="E152" s="281" t="str">
        <f t="shared" si="19"/>
        <v>5.7.7</v>
      </c>
      <c r="F152" s="214" t="str">
        <f>IF(D152="APU - "&amp;C152,"N/A",IFERROR(VLOOKUP(G152,'LISTA ICCU 2026'!$D$6:$G$1065,4,FALSE),"APU - "&amp;C152))</f>
        <v>N/A</v>
      </c>
      <c r="G152" s="377" t="s">
        <v>2965</v>
      </c>
      <c r="H152" s="22" t="s">
        <v>79</v>
      </c>
      <c r="I152" s="215">
        <v>1</v>
      </c>
      <c r="J152" s="278"/>
      <c r="K152" s="216"/>
    </row>
    <row r="153" spans="1:11" ht="27.6">
      <c r="A153" s="1"/>
      <c r="B153" s="7"/>
      <c r="C153" s="280" t="s">
        <v>2953</v>
      </c>
      <c r="D153" s="214" t="str">
        <f>IFERROR(VLOOKUP(G153,'LISTA ICCU 2026'!$D$6:$G$1065,4,FALSE),"APU - "&amp;C153)</f>
        <v>APU - 5.7.8</v>
      </c>
      <c r="E153" s="281" t="str">
        <f t="shared" si="19"/>
        <v>5.7.8</v>
      </c>
      <c r="F153" s="214" t="str">
        <f>IF(D153="APU - "&amp;C153,"N/A",IFERROR(VLOOKUP(G153,'LISTA ICCU 2026'!$D$6:$G$1065,4,FALSE),"APU - "&amp;C153))</f>
        <v>N/A</v>
      </c>
      <c r="G153" s="377" t="s">
        <v>2966</v>
      </c>
      <c r="H153" s="22" t="s">
        <v>79</v>
      </c>
      <c r="I153" s="215">
        <v>6</v>
      </c>
      <c r="J153" s="278"/>
      <c r="K153" s="216"/>
    </row>
    <row r="154" spans="1:11" ht="41.4">
      <c r="A154" s="1"/>
      <c r="B154" s="7"/>
      <c r="C154" s="280" t="s">
        <v>2954</v>
      </c>
      <c r="D154" s="214" t="str">
        <f>IFERROR(VLOOKUP(G154,'LISTA ICCU 2026'!$D$6:$G$1065,4,FALSE),"APU - "&amp;C154)</f>
        <v>APU - 5.7.9</v>
      </c>
      <c r="E154" s="281" t="str">
        <f t="shared" si="19"/>
        <v>5.7.9</v>
      </c>
      <c r="F154" s="214" t="str">
        <f>IF(D154="APU - "&amp;C154,"N/A",IFERROR(VLOOKUP(G154,'LISTA ICCU 2026'!$D$6:$G$1065,4,FALSE),"APU - "&amp;C154))</f>
        <v>N/A</v>
      </c>
      <c r="G154" s="377" t="s">
        <v>2967</v>
      </c>
      <c r="H154" s="22" t="s">
        <v>79</v>
      </c>
      <c r="I154" s="215">
        <v>2</v>
      </c>
      <c r="J154" s="278"/>
      <c r="K154" s="216"/>
    </row>
    <row r="155" spans="1:11" ht="27.6">
      <c r="A155" s="1"/>
      <c r="B155" s="7"/>
      <c r="C155" s="280" t="s">
        <v>2955</v>
      </c>
      <c r="D155" s="214" t="str">
        <f>IFERROR(VLOOKUP(G155,'LISTA ICCU 2026'!$D$6:$G$1065,4,FALSE),"APU - "&amp;C155)</f>
        <v>APU - 5.7.10</v>
      </c>
      <c r="E155" s="281" t="str">
        <f t="shared" si="19"/>
        <v>5.7.10</v>
      </c>
      <c r="F155" s="214" t="str">
        <f>IF(D155="APU - "&amp;C155,"N/A",IFERROR(VLOOKUP(G155,'LISTA ICCU 2026'!$D$6:$G$1065,4,FALSE),"APU - "&amp;C155))</f>
        <v>N/A</v>
      </c>
      <c r="G155" s="377" t="s">
        <v>2968</v>
      </c>
      <c r="H155" s="22" t="s">
        <v>79</v>
      </c>
      <c r="I155" s="215">
        <v>1</v>
      </c>
      <c r="J155" s="278"/>
      <c r="K155" s="216"/>
    </row>
    <row r="156" spans="1:11" ht="27.6">
      <c r="A156" s="1"/>
      <c r="B156" s="7"/>
      <c r="C156" s="280" t="s">
        <v>2956</v>
      </c>
      <c r="D156" s="214" t="str">
        <f>IFERROR(VLOOKUP(G156,'LISTA ICCU 2026'!$D$6:$G$1065,4,FALSE),"APU - "&amp;C156)</f>
        <v>APU - 5.7.11</v>
      </c>
      <c r="E156" s="281" t="str">
        <f t="shared" si="19"/>
        <v>5.7.11</v>
      </c>
      <c r="F156" s="214" t="str">
        <f>IF(D156="APU - "&amp;C156,"N/A",IFERROR(VLOOKUP(G156,'LISTA ICCU 2026'!$D$6:$G$1065,4,FALSE),"APU - "&amp;C156))</f>
        <v>N/A</v>
      </c>
      <c r="G156" s="377" t="s">
        <v>2969</v>
      </c>
      <c r="H156" s="22" t="s">
        <v>79</v>
      </c>
      <c r="I156" s="215">
        <v>5</v>
      </c>
      <c r="J156" s="278"/>
      <c r="K156" s="216"/>
    </row>
    <row r="157" spans="1:11" ht="27.6">
      <c r="A157" s="1"/>
      <c r="B157" s="7"/>
      <c r="C157" s="280" t="s">
        <v>2957</v>
      </c>
      <c r="D157" s="214" t="str">
        <f>IFERROR(VLOOKUP(G157,'LISTA ICCU 2026'!$D$6:$G$1065,4,FALSE),"APU - "&amp;C157)</f>
        <v>APU - 5.7.12</v>
      </c>
      <c r="E157" s="281" t="str">
        <f t="shared" si="19"/>
        <v>5.7.12</v>
      </c>
      <c r="F157" s="214" t="str">
        <f>IF(D157="APU - "&amp;C157,"N/A",IFERROR(VLOOKUP(G157,'LISTA ICCU 2026'!$D$6:$G$1065,4,FALSE),"APU - "&amp;C157))</f>
        <v>N/A</v>
      </c>
      <c r="G157" s="377" t="s">
        <v>2970</v>
      </c>
      <c r="H157" s="22" t="s">
        <v>79</v>
      </c>
      <c r="I157" s="215">
        <v>1</v>
      </c>
      <c r="J157" s="278"/>
      <c r="K157" s="216"/>
    </row>
    <row r="158" spans="1:11" ht="16.2" thickBot="1">
      <c r="A158" s="1"/>
      <c r="B158" s="7"/>
      <c r="C158" s="248" t="s">
        <v>18</v>
      </c>
      <c r="D158" s="249"/>
      <c r="E158" s="249"/>
      <c r="F158" s="249"/>
      <c r="G158" s="378"/>
      <c r="H158" s="249"/>
      <c r="I158" s="366"/>
      <c r="J158" s="250"/>
      <c r="K158" s="398"/>
    </row>
    <row r="159" spans="1:11" ht="16.2" thickBot="1">
      <c r="A159" s="1"/>
      <c r="B159" s="7"/>
      <c r="C159" s="253" t="s">
        <v>2905</v>
      </c>
      <c r="D159" s="247"/>
      <c r="E159" s="247"/>
      <c r="F159" s="247"/>
      <c r="G159" s="375"/>
      <c r="H159" s="247"/>
      <c r="I159" s="365"/>
      <c r="J159" s="16"/>
      <c r="K159" s="397"/>
    </row>
    <row r="160" spans="1:11" ht="41.4">
      <c r="A160" s="1"/>
      <c r="B160" s="7"/>
      <c r="C160" s="21">
        <v>6.01</v>
      </c>
      <c r="D160" s="214" t="str">
        <f>IFERROR(VLOOKUP(G160,'LISTA ICCU 2026'!$D$6:$G$1065,4,FALSE),"APU - "&amp;C160)</f>
        <v>10,23 - C</v>
      </c>
      <c r="E160" s="214">
        <f t="shared" ref="E160" si="20">C160</f>
        <v>6.01</v>
      </c>
      <c r="F160" s="214" t="str">
        <f>IF(OR(TRIM(D160)="APU - "&amp;SUBSTITUTE(TEXT(C160,"0,00"),",","."),TRIM(D160)="APU - "&amp;TEXT(C160,"0,00")),"N/A",IFERROR(VLOOKUP(G160,'LISTA ICCU 2026'!$D$6:$G$1065,4,FALSE),"APU - "&amp;SUBSTITUTE(TEXT(C160,"0,00"),",",".")))</f>
        <v>10,23 - C</v>
      </c>
      <c r="G160" s="377" t="s">
        <v>402</v>
      </c>
      <c r="H160" s="22" t="str">
        <f>IFERROR(VLOOKUP(G160,'LISTA ICCU 2026'!$D$6:$H$1065,2,FALSE),"NO ")</f>
        <v>KG</v>
      </c>
      <c r="I160" s="215">
        <v>5628.78</v>
      </c>
      <c r="J160" s="278"/>
      <c r="K160" s="216"/>
    </row>
    <row r="161" spans="1:11" ht="16.2" thickBot="1">
      <c r="A161" s="1"/>
      <c r="B161" s="7"/>
      <c r="C161" s="248" t="s">
        <v>18</v>
      </c>
      <c r="D161" s="249"/>
      <c r="E161" s="249"/>
      <c r="F161" s="249"/>
      <c r="G161" s="378"/>
      <c r="H161" s="249"/>
      <c r="I161" s="366"/>
      <c r="J161" s="250"/>
      <c r="K161" s="398"/>
    </row>
    <row r="162" spans="1:11" ht="16.2" thickBot="1">
      <c r="A162" s="1"/>
      <c r="B162" s="7"/>
      <c r="C162" s="253" t="s">
        <v>21</v>
      </c>
      <c r="D162" s="247"/>
      <c r="E162" s="247"/>
      <c r="F162" s="247"/>
      <c r="G162" s="375"/>
      <c r="H162" s="247"/>
      <c r="I162" s="365"/>
      <c r="J162" s="16"/>
      <c r="K162" s="397"/>
    </row>
    <row r="163" spans="1:11" ht="15.6">
      <c r="A163" s="1"/>
      <c r="B163" s="7"/>
      <c r="C163" s="21" t="s">
        <v>2647</v>
      </c>
      <c r="D163" s="344"/>
      <c r="E163" s="353"/>
      <c r="F163" s="344"/>
      <c r="G163" s="380" t="s">
        <v>2701</v>
      </c>
      <c r="H163" s="352"/>
      <c r="I163" s="343"/>
      <c r="J163" s="355"/>
      <c r="K163" s="351"/>
    </row>
    <row r="164" spans="1:11" ht="15.6">
      <c r="A164" s="1"/>
      <c r="B164" s="7"/>
      <c r="C164" s="21" t="s">
        <v>2648</v>
      </c>
      <c r="D164" s="214" t="str">
        <f>IFERROR(VLOOKUP(G164,'LISTA ICCU 2026'!$D$6:$G$1065,4,FALSE),"APU - "&amp;C164)</f>
        <v>11,27 - C</v>
      </c>
      <c r="E164" s="214" t="str">
        <f>C164</f>
        <v>7.1.1</v>
      </c>
      <c r="F164" s="214" t="str">
        <f>IF(D164="APU - "&amp;C164,"N/A",IFERROR(VLOOKUP(G164,'LISTA ICCU 2026'!$D$6:$G$1065,4,FALSE),"APU - "&amp;C164))</f>
        <v>11,27 - C</v>
      </c>
      <c r="G164" s="377" t="s">
        <v>437</v>
      </c>
      <c r="H164" s="22" t="str">
        <f>IFERROR(VLOOKUP(G164,'LISTA ICCU 2026'!$D$6:$H$1065,2,FALSE),"NO ")</f>
        <v>ML</v>
      </c>
      <c r="I164" s="215">
        <v>144.01</v>
      </c>
      <c r="J164" s="278"/>
      <c r="K164" s="216"/>
    </row>
    <row r="165" spans="1:11" ht="15.6">
      <c r="A165" s="1"/>
      <c r="B165" s="7"/>
      <c r="C165" s="21" t="s">
        <v>2649</v>
      </c>
      <c r="D165" s="214" t="str">
        <f>IFERROR(VLOOKUP(G165,'LISTA ICCU 2026'!$D$6:$G$1065,4,FALSE),"APU - "&amp;C165)</f>
        <v>11.30 - C</v>
      </c>
      <c r="E165" s="214" t="str">
        <f t="shared" ref="E165:E171" si="21">C165</f>
        <v>7.1.2</v>
      </c>
      <c r="F165" s="214" t="str">
        <f>IF(D165="APU - "&amp;C165,"N/A",IFERROR(VLOOKUP(G165,'LISTA ICCU 2026'!$D$6:$G$1065,4,FALSE),"APU - "&amp;C165))</f>
        <v>11.30 - C</v>
      </c>
      <c r="G165" s="377" t="s">
        <v>440</v>
      </c>
      <c r="H165" s="22" t="str">
        <f>IFERROR(VLOOKUP(G165,'LISTA ICCU 2026'!$D$6:$H$1065,2,FALSE),"NO ")</f>
        <v>ML</v>
      </c>
      <c r="I165" s="215">
        <v>71.34</v>
      </c>
      <c r="J165" s="278"/>
      <c r="K165" s="216"/>
    </row>
    <row r="166" spans="1:11" ht="15.6">
      <c r="A166" s="1"/>
      <c r="B166" s="7"/>
      <c r="C166" s="21" t="s">
        <v>2650</v>
      </c>
      <c r="D166" s="214" t="str">
        <f>IFERROR(VLOOKUP(G166,'LISTA ICCU 2026'!$D$6:$G$1065,4,FALSE),"APU - "&amp;C166)</f>
        <v>11,26 - C</v>
      </c>
      <c r="E166" s="214" t="str">
        <f t="shared" si="21"/>
        <v>7.1.3</v>
      </c>
      <c r="F166" s="214" t="str">
        <f>IF(D166="APU - "&amp;C166,"N/A",IFERROR(VLOOKUP(G166,'LISTA ICCU 2026'!$D$6:$G$1065,4,FALSE),"APU - "&amp;C166))</f>
        <v>11,26 - C</v>
      </c>
      <c r="G166" s="377" t="s">
        <v>436</v>
      </c>
      <c r="H166" s="22" t="str">
        <f>IFERROR(VLOOKUP(G166,'LISTA ICCU 2026'!$D$6:$H$1065,2,FALSE),"NO ")</f>
        <v>ML</v>
      </c>
      <c r="I166" s="215">
        <v>97.2</v>
      </c>
      <c r="J166" s="278"/>
      <c r="K166" s="216"/>
    </row>
    <row r="167" spans="1:11" ht="15.6">
      <c r="A167" s="1"/>
      <c r="B167" s="7"/>
      <c r="C167" s="21" t="s">
        <v>2651</v>
      </c>
      <c r="D167" s="214" t="str">
        <f>IFERROR(VLOOKUP(G167,'LISTA ICCU 2026'!$D$6:$G$1065,4,FALSE),"APU - "&amp;C167)</f>
        <v>APU - 7.1.4</v>
      </c>
      <c r="E167" s="214" t="str">
        <f t="shared" si="21"/>
        <v>7.1.4</v>
      </c>
      <c r="F167" s="214" t="str">
        <f>IF(D167="APU - "&amp;C167,"N/A",IFERROR(VLOOKUP(G167,'LISTA ICCU 2026'!$D$6:$G$1065,4,FALSE),"APU - "&amp;C167))</f>
        <v>N/A</v>
      </c>
      <c r="G167" s="377" t="s">
        <v>2702</v>
      </c>
      <c r="H167" s="22" t="s">
        <v>82</v>
      </c>
      <c r="I167" s="215">
        <v>48</v>
      </c>
      <c r="J167" s="278"/>
      <c r="K167" s="216"/>
    </row>
    <row r="168" spans="1:11" ht="15.6">
      <c r="A168" s="1"/>
      <c r="B168" s="7"/>
      <c r="C168" s="21" t="s">
        <v>2652</v>
      </c>
      <c r="D168" s="214" t="str">
        <f>IFERROR(VLOOKUP(G168,'LISTA ICCU 2026'!$D$6:$G$1065,4,FALSE),"APU - "&amp;C168)</f>
        <v>11,25 - C</v>
      </c>
      <c r="E168" s="214" t="str">
        <f t="shared" si="21"/>
        <v>7.1.5</v>
      </c>
      <c r="F168" s="214" t="str">
        <f>IF(D168="APU - "&amp;C168,"N/A",IFERROR(VLOOKUP(G168,'LISTA ICCU 2026'!$D$6:$G$1065,4,FALSE),"APU - "&amp;C168))</f>
        <v>11,25 - C</v>
      </c>
      <c r="G168" s="377" t="s">
        <v>435</v>
      </c>
      <c r="H168" s="22" t="str">
        <f>IFERROR(VLOOKUP(G168,'LISTA ICCU 2026'!$D$6:$H$1065,2,FALSE),"NO ")</f>
        <v>ML</v>
      </c>
      <c r="I168" s="215">
        <v>28</v>
      </c>
      <c r="J168" s="278"/>
      <c r="K168" s="216"/>
    </row>
    <row r="169" spans="1:11" ht="15.6">
      <c r="A169" s="1"/>
      <c r="B169" s="7"/>
      <c r="C169" s="21" t="s">
        <v>2653</v>
      </c>
      <c r="D169" s="214" t="str">
        <f>IFERROR(VLOOKUP(G169,'LISTA ICCU 2026'!$D$6:$G$1065,4,FALSE),"APU - "&amp;C169)</f>
        <v>11,29 - C</v>
      </c>
      <c r="E169" s="214" t="str">
        <f t="shared" si="21"/>
        <v>7.1.6</v>
      </c>
      <c r="F169" s="214" t="str">
        <f>IF(D169="APU - "&amp;C169,"N/A",IFERROR(VLOOKUP(G169,'LISTA ICCU 2026'!$D$6:$G$1065,4,FALSE),"APU - "&amp;C169))</f>
        <v>11,29 - C</v>
      </c>
      <c r="G169" s="377" t="s">
        <v>439</v>
      </c>
      <c r="H169" s="22" t="str">
        <f>IFERROR(VLOOKUP(G169,'LISTA ICCU 2026'!$D$6:$H$1065,2,FALSE),"NO ")</f>
        <v>ML</v>
      </c>
      <c r="I169" s="215">
        <v>22</v>
      </c>
      <c r="J169" s="278"/>
      <c r="K169" s="216"/>
    </row>
    <row r="170" spans="1:11" ht="15.6">
      <c r="A170" s="1"/>
      <c r="B170" s="7"/>
      <c r="C170" s="21" t="s">
        <v>2654</v>
      </c>
      <c r="D170" s="214" t="str">
        <f>IFERROR(VLOOKUP(G170,'LISTA ICCU 2026'!$D$6:$G$1065,4,FALSE),"APU - "&amp;C170)</f>
        <v>11,28 - C</v>
      </c>
      <c r="E170" s="214" t="str">
        <f t="shared" si="21"/>
        <v>7.1.7</v>
      </c>
      <c r="F170" s="214" t="str">
        <f>IF(D170="APU - "&amp;C170,"N/A",IFERROR(VLOOKUP(G170,'LISTA ICCU 2026'!$D$6:$G$1065,4,FALSE),"APU - "&amp;C170))</f>
        <v>11,28 - C</v>
      </c>
      <c r="G170" s="377" t="s">
        <v>438</v>
      </c>
      <c r="H170" s="22" t="str">
        <f>IFERROR(VLOOKUP(G170,'LISTA ICCU 2026'!$D$6:$H$1065,2,FALSE),"NO ")</f>
        <v>ML</v>
      </c>
      <c r="I170" s="215">
        <v>16</v>
      </c>
      <c r="J170" s="278"/>
      <c r="K170" s="216"/>
    </row>
    <row r="171" spans="1:11" ht="15.6">
      <c r="A171" s="1"/>
      <c r="B171" s="7"/>
      <c r="C171" s="21" t="s">
        <v>2655</v>
      </c>
      <c r="D171" s="214" t="str">
        <f>IFERROR(VLOOKUP(G171,'LISTA ICCU 2026'!$D$6:$G$1065,4,FALSE),"APU - "&amp;C171)</f>
        <v>5,53 - C</v>
      </c>
      <c r="E171" s="214" t="str">
        <f t="shared" si="21"/>
        <v>7.1.8</v>
      </c>
      <c r="F171" s="214" t="str">
        <f>IF(D171="APU - "&amp;C171,"N/A",IFERROR(VLOOKUP(G171,'LISTA ICCU 2026'!$D$6:$G$1065,4,FALSE),"APU - "&amp;C171))</f>
        <v>5,53 - C</v>
      </c>
      <c r="G171" s="377" t="s">
        <v>251</v>
      </c>
      <c r="H171" s="22" t="str">
        <f>IFERROR(VLOOKUP(G171,'LISTA ICCU 2026'!$D$6:$H$1065,2,FALSE),"NO ")</f>
        <v>UN</v>
      </c>
      <c r="I171" s="215">
        <v>71</v>
      </c>
      <c r="J171" s="278"/>
      <c r="K171" s="216"/>
    </row>
    <row r="172" spans="1:11" ht="15.6">
      <c r="A172" s="1"/>
      <c r="B172" s="7"/>
      <c r="C172" s="21" t="s">
        <v>2656</v>
      </c>
      <c r="D172" s="214" t="str">
        <f>IFERROR(VLOOKUP(G172,'LISTA ICCU 2026'!$D$6:$G$1065,4,FALSE),"APU - "&amp;C172)</f>
        <v>11,16 - C</v>
      </c>
      <c r="E172" s="214" t="str">
        <f t="shared" ref="E172:E222" si="22">C172</f>
        <v>7.1.9</v>
      </c>
      <c r="F172" s="214" t="str">
        <f>IF(D172="APU - "&amp;C172,"N/A",IFERROR(VLOOKUP(G172,'LISTA ICCU 2026'!$D$6:$G$1065,4,FALSE),"APU - "&amp;C172))</f>
        <v>11,16 - C</v>
      </c>
      <c r="G172" s="377" t="s">
        <v>426</v>
      </c>
      <c r="H172" s="22" t="str">
        <f>IFERROR(VLOOKUP(G172,'LISTA ICCU 2026'!$D$6:$H$1065,2,FALSE),"NO ")</f>
        <v>UN</v>
      </c>
      <c r="I172" s="215">
        <v>46</v>
      </c>
      <c r="J172" s="278"/>
      <c r="K172" s="216"/>
    </row>
    <row r="173" spans="1:11" ht="15.6">
      <c r="A173" s="1"/>
      <c r="B173" s="7"/>
      <c r="C173" s="21" t="s">
        <v>2973</v>
      </c>
      <c r="D173" s="214" t="str">
        <f>IFERROR(VLOOKUP(G173,'LISTA ICCU 2026'!$D$6:$G$1065,4,FALSE),"APU - "&amp;C173)</f>
        <v>11,36 - C</v>
      </c>
      <c r="E173" s="214" t="str">
        <f t="shared" si="22"/>
        <v>7.1.10</v>
      </c>
      <c r="F173" s="214" t="str">
        <f>IF(D173="APU - "&amp;C173,"N/A",IFERROR(VLOOKUP(G173,'LISTA ICCU 2026'!$D$6:$G$1065,4,FALSE),"APU - "&amp;C173))</f>
        <v>11,36 - C</v>
      </c>
      <c r="G173" s="377" t="s">
        <v>446</v>
      </c>
      <c r="H173" s="22" t="str">
        <f>IFERROR(VLOOKUP(G173,'LISTA ICCU 2026'!$D$6:$H$1065,2,FALSE),"NO ")</f>
        <v>UN</v>
      </c>
      <c r="I173" s="215">
        <v>4</v>
      </c>
      <c r="J173" s="278"/>
      <c r="K173" s="216"/>
    </row>
    <row r="174" spans="1:11" ht="15.6">
      <c r="A174" s="1"/>
      <c r="B174" s="7"/>
      <c r="C174" s="21" t="s">
        <v>2657</v>
      </c>
      <c r="D174" s="214" t="str">
        <f>IFERROR(VLOOKUP(G174,'LISTA ICCU 2026'!$D$6:$G$1065,4,FALSE),"APU - "&amp;C174)</f>
        <v>11,37 - C</v>
      </c>
      <c r="E174" s="214" t="str">
        <f t="shared" si="22"/>
        <v>7.1.11</v>
      </c>
      <c r="F174" s="214" t="str">
        <f>IF(D174="APU - "&amp;C174,"N/A",IFERROR(VLOOKUP(G174,'LISTA ICCU 2026'!$D$6:$G$1065,4,FALSE),"APU - "&amp;C174))</f>
        <v>11,37 - C</v>
      </c>
      <c r="G174" s="377" t="s">
        <v>447</v>
      </c>
      <c r="H174" s="22" t="str">
        <f>IFERROR(VLOOKUP(G174,'LISTA ICCU 2026'!$D$6:$H$1065,2,FALSE),"NO ")</f>
        <v>UN</v>
      </c>
      <c r="I174" s="215">
        <v>2</v>
      </c>
      <c r="J174" s="278"/>
      <c r="K174" s="216"/>
    </row>
    <row r="175" spans="1:11" ht="15.6">
      <c r="A175" s="1"/>
      <c r="B175" s="7"/>
      <c r="C175" s="21" t="s">
        <v>2658</v>
      </c>
      <c r="D175" s="214" t="str">
        <f>IFERROR(VLOOKUP(G175,'LISTA ICCU 2026'!$D$6:$G$1065,4,FALSE),"APU - "&amp;C175)</f>
        <v>11,35 - C</v>
      </c>
      <c r="E175" s="214" t="str">
        <f t="shared" si="22"/>
        <v>7.1.12</v>
      </c>
      <c r="F175" s="214" t="str">
        <f>IF(D175="APU - "&amp;C175,"N/A",IFERROR(VLOOKUP(G175,'LISTA ICCU 2026'!$D$6:$G$1065,4,FALSE),"APU - "&amp;C175))</f>
        <v>11,35 - C</v>
      </c>
      <c r="G175" s="377" t="s">
        <v>445</v>
      </c>
      <c r="H175" s="22" t="str">
        <f>IFERROR(VLOOKUP(G175,'LISTA ICCU 2026'!$D$6:$H$1065,2,FALSE),"NO ")</f>
        <v>UN</v>
      </c>
      <c r="I175" s="215">
        <v>1</v>
      </c>
      <c r="J175" s="278"/>
      <c r="K175" s="216"/>
    </row>
    <row r="176" spans="1:11" ht="15.6">
      <c r="A176" s="1"/>
      <c r="B176" s="7"/>
      <c r="C176" s="21" t="s">
        <v>2659</v>
      </c>
      <c r="D176" s="214" t="str">
        <f>IFERROR(VLOOKUP(G176,'LISTA ICCU 2026'!$D$6:$G$1065,4,FALSE),"APU - "&amp;C176)</f>
        <v>APU - 7.1.13</v>
      </c>
      <c r="E176" s="214" t="str">
        <f t="shared" si="22"/>
        <v>7.1.13</v>
      </c>
      <c r="F176" s="214" t="str">
        <f>IF(D176="APU - "&amp;C176,"N/A",IFERROR(VLOOKUP(G176,'LISTA ICCU 2026'!$D$6:$G$1065,4,FALSE),"APU - "&amp;C176))</f>
        <v>N/A</v>
      </c>
      <c r="G176" s="377" t="s">
        <v>2703</v>
      </c>
      <c r="H176" s="22" t="s">
        <v>79</v>
      </c>
      <c r="I176" s="215">
        <v>12</v>
      </c>
      <c r="J176" s="278"/>
      <c r="K176" s="216"/>
    </row>
    <row r="177" spans="1:11" ht="15.6">
      <c r="A177" s="1"/>
      <c r="B177" s="7"/>
      <c r="C177" s="21" t="s">
        <v>2660</v>
      </c>
      <c r="D177" s="214" t="str">
        <f>IFERROR(VLOOKUP(G177,'LISTA ICCU 2026'!$D$6:$G$1065,4,FALSE),"APU - "&amp;C177)</f>
        <v>11,38 - C</v>
      </c>
      <c r="E177" s="214" t="str">
        <f t="shared" si="22"/>
        <v>7.1.14</v>
      </c>
      <c r="F177" s="214" t="str">
        <f>IF(D177="APU - "&amp;C177,"N/A",IFERROR(VLOOKUP(G177,'LISTA ICCU 2026'!$D$6:$G$1065,4,FALSE),"APU - "&amp;C177))</f>
        <v>11,38 - C</v>
      </c>
      <c r="G177" s="377" t="s">
        <v>448</v>
      </c>
      <c r="H177" s="22" t="str">
        <f>IFERROR(VLOOKUP(G177,'LISTA ICCU 2026'!$D$6:$H$1065,2,FALSE),"NO ")</f>
        <v>UN</v>
      </c>
      <c r="I177" s="215">
        <v>1</v>
      </c>
      <c r="J177" s="278"/>
      <c r="K177" s="216"/>
    </row>
    <row r="178" spans="1:11" ht="15.6">
      <c r="A178" s="1"/>
      <c r="B178" s="7"/>
      <c r="C178" s="21" t="s">
        <v>2661</v>
      </c>
      <c r="D178" s="214" t="str">
        <f>IFERROR(VLOOKUP(G178,'LISTA ICCU 2026'!$D$6:$G$1065,4,FALSE),"APU - "&amp;C178)</f>
        <v>11.40 - C</v>
      </c>
      <c r="E178" s="214" t="str">
        <f t="shared" si="22"/>
        <v>7.1.15</v>
      </c>
      <c r="F178" s="214" t="str">
        <f>IF(D178="APU - "&amp;C178,"N/A",IFERROR(VLOOKUP(G178,'LISTA ICCU 2026'!$D$6:$G$1065,4,FALSE),"APU - "&amp;C178))</f>
        <v>11.40 - C</v>
      </c>
      <c r="G178" s="377" t="s">
        <v>450</v>
      </c>
      <c r="H178" s="22" t="str">
        <f>IFERROR(VLOOKUP(G178,'LISTA ICCU 2026'!$D$6:$H$1065,2,FALSE),"NO ")</f>
        <v>UN</v>
      </c>
      <c r="I178" s="215">
        <v>1</v>
      </c>
      <c r="J178" s="278"/>
      <c r="K178" s="216"/>
    </row>
    <row r="179" spans="1:11" ht="15.6">
      <c r="A179" s="1"/>
      <c r="B179" s="7"/>
      <c r="C179" s="21" t="s">
        <v>2662</v>
      </c>
      <c r="D179" s="214" t="str">
        <f>IFERROR(VLOOKUP(G179,'LISTA ICCU 2026'!$D$6:$G$1065,4,FALSE),"APU - "&amp;C179)</f>
        <v>APU - 7.1.16</v>
      </c>
      <c r="E179" s="214" t="str">
        <f t="shared" si="22"/>
        <v>7.1.16</v>
      </c>
      <c r="F179" s="214" t="str">
        <f>IF(D179="APU - "&amp;C179,"N/A",IFERROR(VLOOKUP(G179,'LISTA ICCU 2026'!$D$6:$G$1065,4,FALSE),"APU - "&amp;C179))</f>
        <v>N/A</v>
      </c>
      <c r="G179" s="377" t="s">
        <v>2704</v>
      </c>
      <c r="H179" s="22" t="s">
        <v>79</v>
      </c>
      <c r="I179" s="215">
        <v>2</v>
      </c>
      <c r="J179" s="278"/>
      <c r="K179" s="216"/>
    </row>
    <row r="180" spans="1:11" ht="15.6">
      <c r="A180" s="1"/>
      <c r="B180" s="7"/>
      <c r="C180" s="21" t="s">
        <v>2663</v>
      </c>
      <c r="D180" s="214" t="str">
        <f>IFERROR(VLOOKUP(G180,'LISTA ICCU 2026'!$D$6:$G$1065,4,FALSE),"APU - "&amp;C180)</f>
        <v>APU - 7.1.17</v>
      </c>
      <c r="E180" s="214" t="str">
        <f t="shared" si="22"/>
        <v>7.1.17</v>
      </c>
      <c r="F180" s="214" t="str">
        <f>IF(D180="APU - "&amp;C180,"N/A",IFERROR(VLOOKUP(G180,'LISTA ICCU 2026'!$D$6:$G$1065,4,FALSE),"APU - "&amp;C180))</f>
        <v>N/A</v>
      </c>
      <c r="G180" s="377" t="s">
        <v>2705</v>
      </c>
      <c r="H180" s="22" t="s">
        <v>79</v>
      </c>
      <c r="I180" s="215">
        <v>2</v>
      </c>
      <c r="J180" s="278"/>
      <c r="K180" s="216"/>
    </row>
    <row r="181" spans="1:11" ht="15.6">
      <c r="A181" s="1"/>
      <c r="B181" s="7"/>
      <c r="C181" s="21" t="s">
        <v>2664</v>
      </c>
      <c r="D181" s="214" t="str">
        <f>IFERROR(VLOOKUP(G181,'LISTA ICCU 2026'!$D$6:$G$1065,4,FALSE),"APU - "&amp;C181)</f>
        <v>APU - 7.1.18</v>
      </c>
      <c r="E181" s="214" t="str">
        <f t="shared" si="22"/>
        <v>7.1.18</v>
      </c>
      <c r="F181" s="214" t="str">
        <f>IF(D181="APU - "&amp;C181,"N/A",IFERROR(VLOOKUP(G181,'LISTA ICCU 2026'!$D$6:$G$1065,4,FALSE),"APU - "&amp;C181))</f>
        <v>N/A</v>
      </c>
      <c r="G181" s="377" t="s">
        <v>2706</v>
      </c>
      <c r="H181" s="22" t="s">
        <v>79</v>
      </c>
      <c r="I181" s="215">
        <v>4</v>
      </c>
      <c r="J181" s="278"/>
      <c r="K181" s="216"/>
    </row>
    <row r="182" spans="1:11" ht="41.4">
      <c r="A182" s="1"/>
      <c r="B182" s="7"/>
      <c r="C182" s="21" t="s">
        <v>2665</v>
      </c>
      <c r="D182" s="214" t="str">
        <f>IFERROR(VLOOKUP(G182,'LISTA ICCU 2026'!$D$6:$G$1065,4,FALSE),"APU - "&amp;C182)</f>
        <v>APU - 7.1.19</v>
      </c>
      <c r="E182" s="214" t="str">
        <f t="shared" si="22"/>
        <v>7.1.19</v>
      </c>
      <c r="F182" s="214" t="str">
        <f>IF(D182="APU - "&amp;C182,"N/A",IFERROR(VLOOKUP(G182,'LISTA ICCU 2026'!$D$6:$G$1065,4,FALSE),"APU - "&amp;C182))</f>
        <v>N/A</v>
      </c>
      <c r="G182" s="377" t="s">
        <v>2707</v>
      </c>
      <c r="H182" s="22" t="s">
        <v>79</v>
      </c>
      <c r="I182" s="215">
        <v>2</v>
      </c>
      <c r="J182" s="278"/>
      <c r="K182" s="216"/>
    </row>
    <row r="183" spans="1:11" ht="15.6">
      <c r="A183" s="1"/>
      <c r="B183" s="7"/>
      <c r="C183" s="21" t="s">
        <v>2666</v>
      </c>
      <c r="D183" s="214" t="str">
        <f>IFERROR(VLOOKUP(G183,'LISTA ICCU 2026'!$D$6:$G$1065,4,FALSE),"APU - "&amp;C183)</f>
        <v>APU - 7.1.20</v>
      </c>
      <c r="E183" s="214" t="str">
        <f t="shared" si="22"/>
        <v>7.1.20</v>
      </c>
      <c r="F183" s="214" t="str">
        <f>IF(D183="APU - "&amp;C183,"N/A",IFERROR(VLOOKUP(G183,'LISTA ICCU 2026'!$D$6:$G$1065,4,FALSE),"APU - "&amp;C183))</f>
        <v>N/A</v>
      </c>
      <c r="G183" s="377" t="s">
        <v>2708</v>
      </c>
      <c r="H183" s="22" t="s">
        <v>79</v>
      </c>
      <c r="I183" s="215">
        <v>1</v>
      </c>
      <c r="J183" s="278"/>
      <c r="K183" s="216"/>
    </row>
    <row r="184" spans="1:11" ht="15.6">
      <c r="A184" s="1"/>
      <c r="B184" s="7"/>
      <c r="C184" s="21" t="s">
        <v>2667</v>
      </c>
      <c r="D184" s="344"/>
      <c r="E184" s="353"/>
      <c r="F184" s="344"/>
      <c r="G184" s="380" t="s">
        <v>2711</v>
      </c>
      <c r="H184" s="352"/>
      <c r="I184" s="343"/>
      <c r="J184" s="355"/>
      <c r="K184" s="351"/>
    </row>
    <row r="185" spans="1:11" ht="15.6">
      <c r="A185" s="1"/>
      <c r="B185" s="7"/>
      <c r="C185" s="21" t="s">
        <v>2668</v>
      </c>
      <c r="D185" s="214" t="str">
        <f>IFERROR(VLOOKUP(G185,'LISTA ICCU 2026'!$D$6:$G$1065,4,FALSE),"APU - "&amp;C185)</f>
        <v>11,31 - C</v>
      </c>
      <c r="E185" s="214" t="str">
        <f t="shared" si="22"/>
        <v>7.2.1</v>
      </c>
      <c r="F185" s="214" t="str">
        <f>IF(D185="APU - "&amp;C185,"N/A",IFERROR(VLOOKUP(G185,'LISTA ICCU 2026'!$D$6:$G$1065,4,FALSE),"APU - "&amp;C185))</f>
        <v>11,31 - C</v>
      </c>
      <c r="G185" s="377" t="s">
        <v>441</v>
      </c>
      <c r="H185" s="22" t="str">
        <f>IFERROR(VLOOKUP(G185,'LISTA ICCU 2026'!$D$6:$H$1065,2,FALSE),"NO ")</f>
        <v>ML</v>
      </c>
      <c r="I185" s="215">
        <v>93.61</v>
      </c>
      <c r="J185" s="278"/>
      <c r="K185" s="216"/>
    </row>
    <row r="186" spans="1:11" ht="15.6">
      <c r="A186" s="1"/>
      <c r="B186" s="7"/>
      <c r="C186" s="21" t="s">
        <v>2669</v>
      </c>
      <c r="D186" s="214" t="str">
        <f>IFERROR(VLOOKUP(G186,'LISTA ICCU 2026'!$D$6:$G$1065,4,FALSE),"APU - "&amp;C186)</f>
        <v>11,32 - C</v>
      </c>
      <c r="E186" s="214" t="str">
        <f t="shared" si="22"/>
        <v>7.2.2</v>
      </c>
      <c r="F186" s="214" t="str">
        <f>IF(D186="APU - "&amp;C186,"N/A",IFERROR(VLOOKUP(G186,'LISTA ICCU 2026'!$D$6:$G$1065,4,FALSE),"APU - "&amp;C186))</f>
        <v>11,32 - C</v>
      </c>
      <c r="G186" s="377" t="s">
        <v>442</v>
      </c>
      <c r="H186" s="22" t="str">
        <f>IFERROR(VLOOKUP(G186,'LISTA ICCU 2026'!$D$6:$H$1065,2,FALSE),"NO ")</f>
        <v>ML</v>
      </c>
      <c r="I186" s="215">
        <v>28</v>
      </c>
      <c r="J186" s="278"/>
      <c r="K186" s="216"/>
    </row>
    <row r="187" spans="1:11" ht="15.6">
      <c r="A187" s="1"/>
      <c r="B187" s="7"/>
      <c r="C187" s="21" t="s">
        <v>2670</v>
      </c>
      <c r="D187" s="214" t="str">
        <f>IFERROR(VLOOKUP(G187,'LISTA ICCU 2026'!$D$6:$G$1065,4,FALSE),"APU - "&amp;C187)</f>
        <v>11,33 - C</v>
      </c>
      <c r="E187" s="214" t="str">
        <f t="shared" si="22"/>
        <v>7.2.3</v>
      </c>
      <c r="F187" s="214" t="str">
        <f>IF(D187="APU - "&amp;C187,"N/A",IFERROR(VLOOKUP(G187,'LISTA ICCU 2026'!$D$6:$G$1065,4,FALSE),"APU - "&amp;C187))</f>
        <v>11,33 - C</v>
      </c>
      <c r="G187" s="377" t="s">
        <v>443</v>
      </c>
      <c r="H187" s="22" t="str">
        <f>IFERROR(VLOOKUP(G187,'LISTA ICCU 2026'!$D$6:$H$1065,2,FALSE),"NO ")</f>
        <v>ML</v>
      </c>
      <c r="I187" s="215">
        <v>177</v>
      </c>
      <c r="J187" s="278"/>
      <c r="K187" s="216"/>
    </row>
    <row r="188" spans="1:11" ht="15.6">
      <c r="A188" s="1"/>
      <c r="B188" s="7"/>
      <c r="C188" s="21" t="s">
        <v>2974</v>
      </c>
      <c r="D188" s="214" t="str">
        <f>IFERROR(VLOOKUP(G188,'LISTA ICCU 2026'!$D$6:$G$1065,4,FALSE),"APU - "&amp;C188)</f>
        <v>APU - 7.2.4</v>
      </c>
      <c r="E188" s="214" t="str">
        <f t="shared" si="22"/>
        <v>7.2.4</v>
      </c>
      <c r="F188" s="214" t="str">
        <f>IF(D188="APU - "&amp;C188,"N/A",IFERROR(VLOOKUP(G188,'LISTA ICCU 2026'!$D$6:$G$1065,4,FALSE),"APU - "&amp;C188))</f>
        <v>N/A</v>
      </c>
      <c r="G188" s="377" t="s">
        <v>2709</v>
      </c>
      <c r="H188" s="22" t="s">
        <v>82</v>
      </c>
      <c r="I188" s="215">
        <v>88.5</v>
      </c>
      <c r="J188" s="428"/>
      <c r="K188" s="216"/>
    </row>
    <row r="189" spans="1:11" ht="15.6">
      <c r="A189" s="1"/>
      <c r="B189" s="7"/>
      <c r="C189" s="21" t="s">
        <v>2671</v>
      </c>
      <c r="D189" s="214" t="str">
        <f>IFERROR(VLOOKUP(G189,'LISTA ICCU 2026'!$D$6:$G$1065,4,FALSE),"APU - "&amp;C189)</f>
        <v>APU - 7.2.5</v>
      </c>
      <c r="E189" s="214" t="str">
        <f t="shared" si="22"/>
        <v>7.2.5</v>
      </c>
      <c r="F189" s="214" t="str">
        <f>IF(D189="APU - "&amp;C189,"N/A",IFERROR(VLOOKUP(G189,'LISTA ICCU 2026'!$D$6:$G$1065,4,FALSE),"APU - "&amp;C189))</f>
        <v>N/A</v>
      </c>
      <c r="G189" s="377" t="s">
        <v>2710</v>
      </c>
      <c r="H189" s="22" t="s">
        <v>82</v>
      </c>
      <c r="I189" s="215">
        <v>1</v>
      </c>
      <c r="J189" s="428"/>
      <c r="K189" s="216"/>
    </row>
    <row r="190" spans="1:11" ht="15.6">
      <c r="A190" s="1"/>
      <c r="B190" s="7"/>
      <c r="C190" s="21" t="s">
        <v>2672</v>
      </c>
      <c r="D190" s="214" t="str">
        <f>IFERROR(VLOOKUP(G190,'LISTA ICCU 2026'!$D$6:$G$1065,4,FALSE),"APU - "&amp;C190)</f>
        <v>5,53 - C</v>
      </c>
      <c r="E190" s="214" t="str">
        <f t="shared" si="22"/>
        <v>7.2.6</v>
      </c>
      <c r="F190" s="214" t="str">
        <f>IF(D190="APU - "&amp;C190,"N/A",IFERROR(VLOOKUP(G190,'LISTA ICCU 2026'!$D$6:$G$1065,4,FALSE),"APU - "&amp;C190))</f>
        <v>5,53 - C</v>
      </c>
      <c r="G190" s="377" t="s">
        <v>251</v>
      </c>
      <c r="H190" s="22" t="str">
        <f>IFERROR(VLOOKUP(G190,'LISTA ICCU 2026'!$D$6:$H$1065,2,FALSE),"NO ")</f>
        <v>UN</v>
      </c>
      <c r="I190" s="215">
        <v>65</v>
      </c>
      <c r="J190" s="278"/>
      <c r="K190" s="216"/>
    </row>
    <row r="191" spans="1:11" ht="15.6">
      <c r="A191" s="1"/>
      <c r="B191" s="7"/>
      <c r="C191" s="21" t="s">
        <v>2673</v>
      </c>
      <c r="D191" s="214" t="str">
        <f>IFERROR(VLOOKUP(G191,'LISTA ICCU 2026'!$D$6:$G$1065,4,FALSE),"APU - "&amp;C191)</f>
        <v>3,5 - C</v>
      </c>
      <c r="E191" s="214" t="str">
        <f t="shared" si="22"/>
        <v>7.2.7</v>
      </c>
      <c r="F191" s="214" t="str">
        <f>IF(D191="APU - "&amp;C191,"N/A",IFERROR(VLOOKUP(G191,'LISTA ICCU 2026'!$D$6:$G$1065,4,FALSE),"APU - "&amp;C191))</f>
        <v>3,5 - C</v>
      </c>
      <c r="G191" s="377" t="s">
        <v>151</v>
      </c>
      <c r="H191" s="22" t="s">
        <v>79</v>
      </c>
      <c r="I191" s="215">
        <v>10</v>
      </c>
      <c r="J191" s="278"/>
      <c r="K191" s="216"/>
    </row>
    <row r="192" spans="1:11" ht="15.6">
      <c r="A192" s="1"/>
      <c r="B192" s="7"/>
      <c r="C192" s="21" t="s">
        <v>2674</v>
      </c>
      <c r="D192" s="214" t="str">
        <f>IFERROR(VLOOKUP(G192,'LISTA ICCU 2026'!$D$6:$G$1065,4,FALSE),"APU - "&amp;C192)</f>
        <v>11,19 - C</v>
      </c>
      <c r="E192" s="214" t="str">
        <f t="shared" si="22"/>
        <v>7.2.8</v>
      </c>
      <c r="F192" s="214" t="str">
        <f>IF(D192="APU - "&amp;C192,"N/A",IFERROR(VLOOKUP(G192,'LISTA ICCU 2026'!$D$6:$G$1065,4,FALSE),"APU - "&amp;C192))</f>
        <v>11,19 - C</v>
      </c>
      <c r="G192" s="377" t="s">
        <v>429</v>
      </c>
      <c r="H192" s="22" t="s">
        <v>79</v>
      </c>
      <c r="I192" s="215">
        <v>25</v>
      </c>
      <c r="J192" s="278"/>
      <c r="K192" s="216"/>
    </row>
    <row r="193" spans="1:11" ht="15.6">
      <c r="A193" s="1"/>
      <c r="B193" s="7"/>
      <c r="C193" s="21" t="s">
        <v>2975</v>
      </c>
      <c r="D193" s="214" t="str">
        <f>IFERROR(VLOOKUP(G193,'LISTA ICCU 2026'!$D$6:$G$1065,4,FALSE),"APU - "&amp;C193)</f>
        <v>11.20 - C</v>
      </c>
      <c r="E193" s="214" t="str">
        <f t="shared" si="22"/>
        <v>7.2.9</v>
      </c>
      <c r="F193" s="214" t="str">
        <f>IF(D193="APU - "&amp;C193,"N/A",IFERROR(VLOOKUP(G193,'LISTA ICCU 2026'!$D$6:$G$1065,4,FALSE),"APU - "&amp;C193))</f>
        <v>11.20 - C</v>
      </c>
      <c r="G193" s="377" t="s">
        <v>430</v>
      </c>
      <c r="H193" s="22" t="s">
        <v>79</v>
      </c>
      <c r="I193" s="215">
        <v>27</v>
      </c>
      <c r="J193" s="278"/>
      <c r="K193" s="216"/>
    </row>
    <row r="194" spans="1:11" ht="15.6">
      <c r="A194" s="1"/>
      <c r="B194" s="7"/>
      <c r="C194" s="21" t="s">
        <v>2675</v>
      </c>
      <c r="D194" s="214" t="str">
        <f>IFERROR(VLOOKUP(G194,'LISTA ICCU 2026'!$D$6:$G$1065,4,FALSE),"APU - "&amp;C194)</f>
        <v>11,21 - C</v>
      </c>
      <c r="E194" s="214" t="str">
        <f t="shared" si="22"/>
        <v>7.2.10</v>
      </c>
      <c r="F194" s="214" t="str">
        <f>IF(D194="APU - "&amp;C194,"N/A",IFERROR(VLOOKUP(G194,'LISTA ICCU 2026'!$D$6:$G$1065,4,FALSE),"APU - "&amp;C194))</f>
        <v>11,21 - C</v>
      </c>
      <c r="G194" s="377" t="s">
        <v>431</v>
      </c>
      <c r="H194" s="22" t="s">
        <v>79</v>
      </c>
      <c r="I194" s="215">
        <v>17</v>
      </c>
      <c r="J194" s="278"/>
      <c r="K194" s="216"/>
    </row>
    <row r="195" spans="1:11" ht="15.6">
      <c r="A195" s="1"/>
      <c r="B195" s="7"/>
      <c r="C195" s="21" t="s">
        <v>2676</v>
      </c>
      <c r="D195" s="214" t="str">
        <f>IFERROR(VLOOKUP(G195,'LISTA ICCU 2026'!$D$6:$G$1065,4,FALSE),"APU - "&amp;C195)</f>
        <v>16,3 - C</v>
      </c>
      <c r="E195" s="214" t="str">
        <f t="shared" si="22"/>
        <v>7.2.11</v>
      </c>
      <c r="F195" s="214" t="str">
        <f>IF(D195="APU - "&amp;C195,"N/A",IFERROR(VLOOKUP(G195,'LISTA ICCU 2026'!$D$6:$G$1065,4,FALSE),"APU - "&amp;C195))</f>
        <v>16,3 - C</v>
      </c>
      <c r="G195" s="377" t="s">
        <v>708</v>
      </c>
      <c r="H195" s="22" t="str">
        <f>IFERROR(VLOOKUP(G195,'LISTA ICCU 2026'!$D$6:$H$1065,2,FALSE),"NO ")</f>
        <v>M3</v>
      </c>
      <c r="I195" s="215">
        <v>95.56</v>
      </c>
      <c r="J195" s="278"/>
      <c r="K195" s="216"/>
    </row>
    <row r="196" spans="1:11" ht="15.6">
      <c r="A196" s="1"/>
      <c r="B196" s="7"/>
      <c r="C196" s="21" t="s">
        <v>2677</v>
      </c>
      <c r="D196" s="214" t="str">
        <f>IFERROR(VLOOKUP(G196,'LISTA ICCU 2026'!$D$6:$G$1065,4,FALSE),"APU - "&amp;C196)</f>
        <v>16,9 - C</v>
      </c>
      <c r="E196" s="214" t="str">
        <f t="shared" si="22"/>
        <v>7.2.12</v>
      </c>
      <c r="F196" s="214" t="str">
        <f>IF(D196="APU - "&amp;C196,"N/A",IFERROR(VLOOKUP(G196,'LISTA ICCU 2026'!$D$6:$G$1065,4,FALSE),"APU - "&amp;C196))</f>
        <v>16,9 - C</v>
      </c>
      <c r="G196" s="377" t="s">
        <v>714</v>
      </c>
      <c r="H196" s="22" t="str">
        <f>IFERROR(VLOOKUP(G196,'LISTA ICCU 2026'!$D$6:$H$1065,2,FALSE),"NO ")</f>
        <v>M3</v>
      </c>
      <c r="I196" s="215">
        <v>23.89</v>
      </c>
      <c r="J196" s="278"/>
      <c r="K196" s="216"/>
    </row>
    <row r="197" spans="1:11" ht="15.6">
      <c r="A197" s="1"/>
      <c r="B197" s="7"/>
      <c r="C197" s="21" t="s">
        <v>2678</v>
      </c>
      <c r="D197" s="214" t="str">
        <f>IFERROR(VLOOKUP(G197,'LISTA ICCU 2026'!$D$6:$G$1065,4,FALSE),"APU - "&amp;C197)</f>
        <v>16,8 - C</v>
      </c>
      <c r="E197" s="214" t="str">
        <f t="shared" si="22"/>
        <v>7.2.13</v>
      </c>
      <c r="F197" s="214" t="str">
        <f>IF(D197="APU - "&amp;C197,"N/A",IFERROR(VLOOKUP(G197,'LISTA ICCU 2026'!$D$6:$G$1065,4,FALSE),"APU - "&amp;C197))</f>
        <v>16,8 - C</v>
      </c>
      <c r="G197" s="377" t="s">
        <v>713</v>
      </c>
      <c r="H197" s="22" t="str">
        <f>IFERROR(VLOOKUP(G197,'LISTA ICCU 2026'!$D$6:$H$1065,2,FALSE),"NO ")</f>
        <v>M3</v>
      </c>
      <c r="I197" s="215">
        <v>35.83</v>
      </c>
      <c r="J197" s="278"/>
      <c r="K197" s="216"/>
    </row>
    <row r="198" spans="1:11" ht="15.6">
      <c r="A198" s="1"/>
      <c r="B198" s="7"/>
      <c r="C198" s="21" t="s">
        <v>2679</v>
      </c>
      <c r="D198" s="214" t="str">
        <f>IFERROR(VLOOKUP(G198,'LISTA ICCU 2026'!$D$6:$G$1065,4,FALSE),"APU - "&amp;C198)</f>
        <v>16,7 - C</v>
      </c>
      <c r="E198" s="214" t="str">
        <f t="shared" si="22"/>
        <v>7.2.14</v>
      </c>
      <c r="F198" s="214" t="str">
        <f>IF(D198="APU - "&amp;C198,"N/A",IFERROR(VLOOKUP(G198,'LISTA ICCU 2026'!$D$6:$G$1065,4,FALSE),"APU - "&amp;C198))</f>
        <v>16,7 - C</v>
      </c>
      <c r="G198" s="377" t="s">
        <v>712</v>
      </c>
      <c r="H198" s="22" t="str">
        <f>IFERROR(VLOOKUP(G198,'LISTA ICCU 2026'!$D$6:$H$1065,2,FALSE),"NO ")</f>
        <v>M3</v>
      </c>
      <c r="I198" s="215">
        <v>35.83</v>
      </c>
      <c r="J198" s="278"/>
      <c r="K198" s="216"/>
    </row>
    <row r="199" spans="1:11" ht="15.6">
      <c r="A199" s="1"/>
      <c r="B199" s="7"/>
      <c r="C199" s="21" t="s">
        <v>2680</v>
      </c>
      <c r="D199" s="214" t="str">
        <f>IFERROR(VLOOKUP(G199,'LISTA ICCU 2026'!$D$6:$G$1065,4,FALSE),"APU - "&amp;C199)</f>
        <v>11,22 - C</v>
      </c>
      <c r="E199" s="214" t="str">
        <f t="shared" si="22"/>
        <v>7.2.15</v>
      </c>
      <c r="F199" s="214" t="str">
        <f>IF(D199="APU - "&amp;C199,"N/A",IFERROR(VLOOKUP(G199,'LISTA ICCU 2026'!$D$6:$G$1065,4,FALSE),"APU - "&amp;C199))</f>
        <v>11,22 - C</v>
      </c>
      <c r="G199" s="377" t="s">
        <v>432</v>
      </c>
      <c r="H199" s="22" t="str">
        <f>IFERROR(VLOOKUP(G199,'LISTA ICCU 2026'!$D$6:$H$1065,2,FALSE),"NO ")</f>
        <v>UN</v>
      </c>
      <c r="I199" s="215">
        <v>27</v>
      </c>
      <c r="J199" s="278"/>
      <c r="K199" s="216"/>
    </row>
    <row r="200" spans="1:11" ht="15.6">
      <c r="A200" s="1"/>
      <c r="B200" s="7"/>
      <c r="C200" s="21" t="s">
        <v>2681</v>
      </c>
      <c r="D200" s="344"/>
      <c r="E200" s="353"/>
      <c r="F200" s="344"/>
      <c r="G200" s="380" t="s">
        <v>2712</v>
      </c>
      <c r="H200" s="352"/>
      <c r="I200" s="343"/>
      <c r="J200" s="355"/>
      <c r="K200" s="351"/>
    </row>
    <row r="201" spans="1:11" ht="15.6">
      <c r="A201" s="1"/>
      <c r="B201" s="7"/>
      <c r="C201" s="21" t="s">
        <v>2682</v>
      </c>
      <c r="D201" s="214" t="str">
        <f>IFERROR(VLOOKUP(G201,'LISTA ICCU 2026'!$D$6:$G$1065,4,FALSE),"APU - "&amp;C201)</f>
        <v>APU - 7.3.1</v>
      </c>
      <c r="E201" s="214" t="str">
        <f t="shared" si="22"/>
        <v>7.3.1</v>
      </c>
      <c r="F201" s="214" t="str">
        <f>IF(D201="APU - "&amp;C201,"N/A",IFERROR(VLOOKUP(G201,'LISTA ICCU 2026'!$D$6:$G$1065,4,FALSE),"APU - "&amp;C201))</f>
        <v>N/A</v>
      </c>
      <c r="G201" s="377" t="s">
        <v>2713</v>
      </c>
      <c r="H201" s="22" t="s">
        <v>82</v>
      </c>
      <c r="I201" s="215">
        <v>27.02</v>
      </c>
      <c r="J201" s="428"/>
      <c r="K201" s="216"/>
    </row>
    <row r="202" spans="1:11" ht="15.6">
      <c r="A202" s="1"/>
      <c r="B202" s="7"/>
      <c r="C202" s="21" t="s">
        <v>2683</v>
      </c>
      <c r="D202" s="214" t="str">
        <f>IFERROR(VLOOKUP(G202,'LISTA ICCU 2026'!$D$6:$G$1065,4,FALSE),"APU - "&amp;C202)</f>
        <v>11,3 - C</v>
      </c>
      <c r="E202" s="214" t="str">
        <f t="shared" si="22"/>
        <v>7.3.2</v>
      </c>
      <c r="F202" s="214" t="str">
        <f>IF(D202="APU - "&amp;C202,"N/A",IFERROR(VLOOKUP(G202,'LISTA ICCU 2026'!$D$6:$G$1065,4,FALSE),"APU - "&amp;C202))</f>
        <v>11,3 - C</v>
      </c>
      <c r="G202" s="377" t="s">
        <v>413</v>
      </c>
      <c r="H202" s="22" t="str">
        <f>IFERROR(VLOOKUP(G202,'LISTA ICCU 2026'!$D$6:$H$1065,2,FALSE),"NO ")</f>
        <v>ML</v>
      </c>
      <c r="I202" s="215">
        <v>175.27</v>
      </c>
      <c r="J202" s="278"/>
      <c r="K202" s="216"/>
    </row>
    <row r="203" spans="1:11" ht="15.6">
      <c r="A203" s="1"/>
      <c r="B203" s="7"/>
      <c r="C203" s="21" t="s">
        <v>2684</v>
      </c>
      <c r="D203" s="214" t="str">
        <f>IFERROR(VLOOKUP(G203,'LISTA ICCU 2026'!$D$6:$G$1065,4,FALSE),"APU - "&amp;C203)</f>
        <v>11,33 - C</v>
      </c>
      <c r="E203" s="214" t="str">
        <f t="shared" si="22"/>
        <v>7.3.3</v>
      </c>
      <c r="F203" s="214" t="str">
        <f>IF(D203="APU - "&amp;C203,"N/A",IFERROR(VLOOKUP(G203,'LISTA ICCU 2026'!$D$6:$G$1065,4,FALSE),"APU - "&amp;C203))</f>
        <v>11,33 - C</v>
      </c>
      <c r="G203" s="377" t="s">
        <v>443</v>
      </c>
      <c r="H203" s="22" t="str">
        <f>IFERROR(VLOOKUP(G203,'LISTA ICCU 2026'!$D$6:$H$1065,2,FALSE),"NO ")</f>
        <v>ML</v>
      </c>
      <c r="I203" s="215">
        <v>88</v>
      </c>
      <c r="J203" s="278"/>
      <c r="K203" s="216"/>
    </row>
    <row r="204" spans="1:11" ht="15.6">
      <c r="A204" s="1"/>
      <c r="B204" s="7"/>
      <c r="C204" s="21" t="s">
        <v>2685</v>
      </c>
      <c r="D204" s="214" t="str">
        <f>IFERROR(VLOOKUP(G204,'LISTA ICCU 2026'!$D$6:$G$1065,4,FALSE),"APU - "&amp;C204)</f>
        <v>11,34 - C</v>
      </c>
      <c r="E204" s="214" t="str">
        <f t="shared" si="22"/>
        <v>7.3.4</v>
      </c>
      <c r="F204" s="214" t="str">
        <f>IF(D204="APU - "&amp;C204,"N/A",IFERROR(VLOOKUP(G204,'LISTA ICCU 2026'!$D$6:$G$1065,4,FALSE),"APU - "&amp;C204))</f>
        <v>11,34 - C</v>
      </c>
      <c r="G204" s="377" t="s">
        <v>444</v>
      </c>
      <c r="H204" s="22" t="str">
        <f>IFERROR(VLOOKUP(G204,'LISTA ICCU 2026'!$D$6:$H$1065,2,FALSE),"NO ")</f>
        <v>ML</v>
      </c>
      <c r="I204" s="215">
        <v>39</v>
      </c>
      <c r="J204" s="278"/>
      <c r="K204" s="216"/>
    </row>
    <row r="205" spans="1:11" ht="15.6">
      <c r="A205" s="1"/>
      <c r="B205" s="7"/>
      <c r="C205" s="21" t="s">
        <v>2686</v>
      </c>
      <c r="D205" s="214" t="str">
        <f>IFERROR(VLOOKUP(G205,'LISTA ICCU 2026'!$D$6:$G$1065,4,FALSE),"APU - "&amp;C205)</f>
        <v>3,25 - U</v>
      </c>
      <c r="E205" s="214" t="str">
        <f t="shared" si="22"/>
        <v>7.3.5</v>
      </c>
      <c r="F205" s="214" t="str">
        <f>IF(D205="APU - "&amp;C205,"N/A",IFERROR(VLOOKUP(G205,'LISTA ICCU 2026'!$D$6:$G$1065,4,FALSE),"APU - "&amp;C205))</f>
        <v>3,25 - U</v>
      </c>
      <c r="G205" s="377" t="s">
        <v>926</v>
      </c>
      <c r="H205" s="22" t="str">
        <f>IFERROR(VLOOKUP(G205,'LISTA ICCU 2026'!$D$6:$H$1065,2,FALSE),"NO ")</f>
        <v>ML</v>
      </c>
      <c r="I205" s="215">
        <v>24.5</v>
      </c>
      <c r="J205" s="278"/>
      <c r="K205" s="216"/>
    </row>
    <row r="206" spans="1:11" ht="15.6">
      <c r="A206" s="1"/>
      <c r="B206" s="7"/>
      <c r="C206" s="21" t="s">
        <v>2687</v>
      </c>
      <c r="D206" s="214" t="str">
        <f>IFERROR(VLOOKUP(G206,'LISTA ICCU 2026'!$D$6:$G$1065,4,FALSE),"APU - "&amp;C206)</f>
        <v>5,53 - C</v>
      </c>
      <c r="E206" s="214" t="str">
        <f t="shared" si="22"/>
        <v>7.3.6</v>
      </c>
      <c r="F206" s="214" t="str">
        <f>IF(D206="APU - "&amp;C206,"N/A",IFERROR(VLOOKUP(G206,'LISTA ICCU 2026'!$D$6:$G$1065,4,FALSE),"APU - "&amp;C206))</f>
        <v>5,53 - C</v>
      </c>
      <c r="G206" s="377" t="s">
        <v>251</v>
      </c>
      <c r="H206" s="22" t="str">
        <f>IFERROR(VLOOKUP(G206,'LISTA ICCU 2026'!$D$6:$H$1065,2,FALSE),"NO ")</f>
        <v>UN</v>
      </c>
      <c r="I206" s="215">
        <v>48</v>
      </c>
      <c r="J206" s="278"/>
      <c r="K206" s="216"/>
    </row>
    <row r="207" spans="1:11" ht="15.6">
      <c r="A207" s="1"/>
      <c r="B207" s="7"/>
      <c r="C207" s="21" t="s">
        <v>2688</v>
      </c>
      <c r="D207" s="214" t="str">
        <f>IFERROR(VLOOKUP(G207,'LISTA ICCU 2026'!$D$6:$G$1065,4,FALSE),"APU - "&amp;C207)</f>
        <v>16,3 - C</v>
      </c>
      <c r="E207" s="214" t="str">
        <f t="shared" si="22"/>
        <v>7.3.7</v>
      </c>
      <c r="F207" s="214" t="str">
        <f>IF(D207="APU - "&amp;C207,"N/A",IFERROR(VLOOKUP(G207,'LISTA ICCU 2026'!$D$6:$G$1065,4,FALSE),"APU - "&amp;C207))</f>
        <v>16,3 - C</v>
      </c>
      <c r="G207" s="377" t="s">
        <v>708</v>
      </c>
      <c r="H207" s="22" t="str">
        <f>IFERROR(VLOOKUP(G207,'LISTA ICCU 2026'!$D$6:$H$1065,2,FALSE),"NO ")</f>
        <v>M3</v>
      </c>
      <c r="I207" s="215">
        <v>105.37</v>
      </c>
      <c r="J207" s="278"/>
      <c r="K207" s="216"/>
    </row>
    <row r="208" spans="1:11" ht="15.6">
      <c r="A208" s="1"/>
      <c r="B208" s="7"/>
      <c r="C208" s="21" t="s">
        <v>2689</v>
      </c>
      <c r="D208" s="214" t="str">
        <f>IFERROR(VLOOKUP(G208,'LISTA ICCU 2026'!$D$6:$G$1065,4,FALSE),"APU - "&amp;C208)</f>
        <v>16,9 - C</v>
      </c>
      <c r="E208" s="214" t="str">
        <f t="shared" si="22"/>
        <v>7.3.8</v>
      </c>
      <c r="F208" s="214" t="str">
        <f>IF(D208="APU - "&amp;C208,"N/A",IFERROR(VLOOKUP(G208,'LISTA ICCU 2026'!$D$6:$G$1065,4,FALSE),"APU - "&amp;C208))</f>
        <v>16,9 - C</v>
      </c>
      <c r="G208" s="377" t="s">
        <v>714</v>
      </c>
      <c r="H208" s="22" t="str">
        <f>IFERROR(VLOOKUP(G208,'LISTA ICCU 2026'!$D$6:$H$1065,2,FALSE),"NO ")</f>
        <v>M3</v>
      </c>
      <c r="I208" s="215">
        <v>26.34</v>
      </c>
      <c r="J208" s="278"/>
      <c r="K208" s="216"/>
    </row>
    <row r="209" spans="1:11" ht="15.6">
      <c r="A209" s="1"/>
      <c r="B209" s="7"/>
      <c r="C209" s="21" t="s">
        <v>2690</v>
      </c>
      <c r="D209" s="214" t="str">
        <f>IFERROR(VLOOKUP(G209,'LISTA ICCU 2026'!$D$6:$G$1065,4,FALSE),"APU - "&amp;C209)</f>
        <v>16,8 - C</v>
      </c>
      <c r="E209" s="214" t="str">
        <f t="shared" si="22"/>
        <v>7.3.9</v>
      </c>
      <c r="F209" s="214" t="str">
        <f>IF(D209="APU - "&amp;C209,"N/A",IFERROR(VLOOKUP(G209,'LISTA ICCU 2026'!$D$6:$G$1065,4,FALSE),"APU - "&amp;C209))</f>
        <v>16,8 - C</v>
      </c>
      <c r="G209" s="377" t="s">
        <v>713</v>
      </c>
      <c r="H209" s="22" t="str">
        <f>IFERROR(VLOOKUP(G209,'LISTA ICCU 2026'!$D$6:$H$1065,2,FALSE),"NO ")</f>
        <v>M3</v>
      </c>
      <c r="I209" s="215">
        <v>39.51</v>
      </c>
      <c r="J209" s="278"/>
      <c r="K209" s="216"/>
    </row>
    <row r="210" spans="1:11" ht="15.6">
      <c r="A210" s="1"/>
      <c r="B210" s="7"/>
      <c r="C210" s="21" t="s">
        <v>2691</v>
      </c>
      <c r="D210" s="214" t="str">
        <f>IFERROR(VLOOKUP(G210,'LISTA ICCU 2026'!$D$6:$G$1065,4,FALSE),"APU - "&amp;C210)</f>
        <v>16,7 - C</v>
      </c>
      <c r="E210" s="214" t="str">
        <f t="shared" si="22"/>
        <v>7.3.10</v>
      </c>
      <c r="F210" s="214" t="str">
        <f>IF(D210="APU - "&amp;C210,"N/A",IFERROR(VLOOKUP(G210,'LISTA ICCU 2026'!$D$6:$G$1065,4,FALSE),"APU - "&amp;C210))</f>
        <v>16,7 - C</v>
      </c>
      <c r="G210" s="377" t="s">
        <v>712</v>
      </c>
      <c r="H210" s="22" t="str">
        <f>IFERROR(VLOOKUP(G210,'LISTA ICCU 2026'!$D$6:$H$1065,2,FALSE),"NO ")</f>
        <v>M3</v>
      </c>
      <c r="I210" s="215">
        <v>39.51</v>
      </c>
      <c r="J210" s="278"/>
      <c r="K210" s="216"/>
    </row>
    <row r="211" spans="1:11" ht="15.6">
      <c r="A211" s="1"/>
      <c r="B211" s="7"/>
      <c r="C211" s="21" t="s">
        <v>2692</v>
      </c>
      <c r="D211" s="214" t="str">
        <f>IFERROR(VLOOKUP(G211,'LISTA ICCU 2026'!$D$6:$G$1065,4,FALSE),"APU - "&amp;C211)</f>
        <v>APU - 7.3.11</v>
      </c>
      <c r="E211" s="214" t="str">
        <f t="shared" si="22"/>
        <v>7.3.11</v>
      </c>
      <c r="F211" s="214" t="str">
        <f>IF(D211="APU - "&amp;C211,"N/A",IFERROR(VLOOKUP(G211,'LISTA ICCU 2026'!$D$6:$G$1065,4,FALSE),"APU - "&amp;C211))</f>
        <v>N/A</v>
      </c>
      <c r="G211" s="377" t="s">
        <v>2714</v>
      </c>
      <c r="H211" s="22" t="s">
        <v>79</v>
      </c>
      <c r="I211" s="215">
        <v>55</v>
      </c>
      <c r="J211" s="428"/>
      <c r="K211" s="216"/>
    </row>
    <row r="212" spans="1:11" ht="15.6">
      <c r="A212" s="1"/>
      <c r="B212" s="7"/>
      <c r="C212" s="21" t="s">
        <v>2693</v>
      </c>
      <c r="D212" s="214" t="str">
        <f>IFERROR(VLOOKUP(G212,'LISTA ICCU 2026'!$D$6:$G$1065,4,FALSE),"APU - "&amp;C212)</f>
        <v>3,5 - C</v>
      </c>
      <c r="E212" s="214" t="str">
        <f t="shared" ref="E212" si="23">C212</f>
        <v>7.3.12</v>
      </c>
      <c r="F212" s="214" t="str">
        <f>IF(OR(TRIM(D212)="APU - "&amp;SUBSTITUTE(TEXT(C212,"0,00"),",","."),TRIM(D212)="APU - "&amp;TEXT(C212,"0,00")),"N/A",IFERROR(VLOOKUP(G212,'LISTA ICCU 2026'!$D$6:$G$1065,4,FALSE),"APU - "&amp;SUBSTITUTE(TEXT(C212,"0,00"),",",".")))</f>
        <v>3,5 - C</v>
      </c>
      <c r="G212" s="377" t="s">
        <v>151</v>
      </c>
      <c r="H212" s="22" t="str">
        <f>IFERROR(VLOOKUP(G212,'LISTA ICCU 2026'!$D$6:$H$1065,2,FALSE),"NO ")</f>
        <v>UN</v>
      </c>
      <c r="I212" s="215">
        <v>3</v>
      </c>
      <c r="J212" s="278"/>
      <c r="K212" s="216"/>
    </row>
    <row r="213" spans="1:11" ht="15.6">
      <c r="A213" s="1"/>
      <c r="B213" s="7"/>
      <c r="C213" s="21" t="s">
        <v>2906</v>
      </c>
      <c r="D213" s="214" t="str">
        <f>IFERROR(VLOOKUP(G213,'LISTA ICCU 2026'!$D$6:$G$1065,4,FALSE),"APU - "&amp;C213)</f>
        <v>3,3 - C</v>
      </c>
      <c r="E213" s="214" t="str">
        <f t="shared" si="22"/>
        <v>7.3.13</v>
      </c>
      <c r="F213" s="214" t="str">
        <f>IF(OR(TRIM(D213)="APU - "&amp;SUBSTITUTE(TEXT(C213,"0,00"),",","."),TRIM(D213)="APU - "&amp;TEXT(C213,"0,00")),"N/A",IFERROR(VLOOKUP(G213,'LISTA ICCU 2026'!$D$6:$G$1065,4,FALSE),"APU - "&amp;SUBSTITUTE(TEXT(C213,"0,00"),",",".")))</f>
        <v>3,3 - C</v>
      </c>
      <c r="G213" s="377" t="s">
        <v>149</v>
      </c>
      <c r="H213" s="22" t="str">
        <f>IFERROR(VLOOKUP(G213,'LISTA ICCU 2026'!$D$6:$H$1065,2,FALSE),"NO ")</f>
        <v>UN</v>
      </c>
      <c r="I213" s="215">
        <v>4</v>
      </c>
      <c r="J213" s="278"/>
      <c r="K213" s="216"/>
    </row>
    <row r="214" spans="1:11" ht="15.6">
      <c r="A214" s="1"/>
      <c r="B214" s="7"/>
      <c r="C214" s="21" t="s">
        <v>2907</v>
      </c>
      <c r="D214" s="214" t="str">
        <f>IFERROR(VLOOKUP(G214,'LISTA ICCU 2026'!$D$6:$G$1065,4,FALSE),"APU - "&amp;C214)</f>
        <v>3,6 - C</v>
      </c>
      <c r="E214" s="214" t="str">
        <f t="shared" ref="E214" si="24">C214</f>
        <v>7.3.14</v>
      </c>
      <c r="F214" s="214" t="str">
        <f>IF(OR(TRIM(D214)="APU - "&amp;SUBSTITUTE(TEXT(C214,"0,00"),",","."),TRIM(D214)="APU - "&amp;TEXT(C214,"0,00")),"N/A",IFERROR(VLOOKUP(G214,'LISTA ICCU 2026'!$D$6:$G$1065,4,FALSE),"APU - "&amp;SUBSTITUTE(TEXT(C214,"0,00"),",",".")))</f>
        <v>3,6 - C</v>
      </c>
      <c r="G214" s="377" t="s">
        <v>152</v>
      </c>
      <c r="H214" s="22" t="str">
        <f>IFERROR(VLOOKUP(G214,'LISTA ICCU 2026'!$D$6:$H$1065,2,FALSE),"NO ")</f>
        <v>UN</v>
      </c>
      <c r="I214" s="215">
        <v>2</v>
      </c>
      <c r="J214" s="278"/>
      <c r="K214" s="216"/>
    </row>
    <row r="215" spans="1:11" ht="15.6">
      <c r="A215" s="1"/>
      <c r="B215" s="7"/>
      <c r="C215" s="21" t="s">
        <v>2694</v>
      </c>
      <c r="D215" s="344"/>
      <c r="E215" s="353"/>
      <c r="F215" s="344"/>
      <c r="G215" s="380" t="s">
        <v>2715</v>
      </c>
      <c r="H215" s="352"/>
      <c r="I215" s="343"/>
      <c r="J215" s="355"/>
      <c r="K215" s="351"/>
    </row>
    <row r="216" spans="1:11" ht="15.6">
      <c r="A216" s="1"/>
      <c r="B216" s="7"/>
      <c r="C216" s="21" t="s">
        <v>2695</v>
      </c>
      <c r="D216" s="214" t="str">
        <f>IFERROR(VLOOKUP(G216,'LISTA ICCU 2026'!$D$6:$G$1065,4,FALSE),"APU - "&amp;C216)</f>
        <v>20,1 - C</v>
      </c>
      <c r="E216" s="214" t="str">
        <f t="shared" si="22"/>
        <v>7.4.1</v>
      </c>
      <c r="F216" s="214" t="str">
        <f>IF(D216="APU - "&amp;C216,"N/A",IFERROR(VLOOKUP(G216,'LISTA ICCU 2026'!$D$6:$G$1065,4,FALSE),"APU - "&amp;C216))</f>
        <v>20,1 - C</v>
      </c>
      <c r="G216" s="377" t="s">
        <v>787</v>
      </c>
      <c r="H216" s="22" t="str">
        <f>IFERROR(VLOOKUP(G216,'LISTA ICCU 2026'!$D$6:$H$1065,2,FALSE),"NO ")</f>
        <v>ML</v>
      </c>
      <c r="I216" s="215">
        <v>62.07</v>
      </c>
      <c r="J216" s="278"/>
      <c r="K216" s="216"/>
    </row>
    <row r="217" spans="1:11" ht="15.6">
      <c r="A217" s="1"/>
      <c r="B217" s="7"/>
      <c r="C217" s="21" t="s">
        <v>2696</v>
      </c>
      <c r="D217" s="214" t="str">
        <f>IFERROR(VLOOKUP(G217,'LISTA ICCU 2026'!$D$6:$G$1065,4,FALSE),"APU - "&amp;C217)</f>
        <v>20,2 - C</v>
      </c>
      <c r="E217" s="214" t="str">
        <f t="shared" si="22"/>
        <v>7.4.2</v>
      </c>
      <c r="F217" s="214" t="str">
        <f>IF(D217="APU - "&amp;C217,"N/A",IFERROR(VLOOKUP(G217,'LISTA ICCU 2026'!$D$6:$G$1065,4,FALSE),"APU - "&amp;C217))</f>
        <v>20,2 - C</v>
      </c>
      <c r="G217" s="377" t="s">
        <v>788</v>
      </c>
      <c r="H217" s="22" t="str">
        <f>IFERROR(VLOOKUP(G217,'LISTA ICCU 2026'!$D$6:$H$1065,2,FALSE),"NO ")</f>
        <v>ML</v>
      </c>
      <c r="I217" s="215">
        <v>1</v>
      </c>
      <c r="J217" s="278"/>
      <c r="K217" s="216"/>
    </row>
    <row r="218" spans="1:11" ht="15.6">
      <c r="A218" s="1"/>
      <c r="B218" s="7"/>
      <c r="C218" s="21" t="s">
        <v>2697</v>
      </c>
      <c r="D218" s="214" t="str">
        <f>IFERROR(VLOOKUP(G218,'LISTA ICCU 2026'!$D$6:$G$1065,4,FALSE),"APU - "&amp;C218)</f>
        <v>20,9 - C</v>
      </c>
      <c r="E218" s="214" t="str">
        <f t="shared" si="22"/>
        <v>7.4.3</v>
      </c>
      <c r="F218" s="214" t="str">
        <f>IF(D218="APU - "&amp;C218,"N/A",IFERROR(VLOOKUP(G218,'LISTA ICCU 2026'!$D$6:$G$1065,4,FALSE),"APU - "&amp;C218))</f>
        <v>20,9 - C</v>
      </c>
      <c r="G218" s="377" t="s">
        <v>795</v>
      </c>
      <c r="H218" s="22" t="str">
        <f>IFERROR(VLOOKUP(G218,'LISTA ICCU 2026'!$D$6:$H$1065,2,FALSE),"NO ")</f>
        <v>ML</v>
      </c>
      <c r="I218" s="215">
        <v>35</v>
      </c>
      <c r="J218" s="278"/>
      <c r="K218" s="216"/>
    </row>
    <row r="219" spans="1:11" ht="27.6">
      <c r="A219" s="1"/>
      <c r="B219" s="7"/>
      <c r="C219" s="21" t="s">
        <v>2976</v>
      </c>
      <c r="D219" s="214" t="str">
        <f>IFERROR(VLOOKUP(G219,'LISTA ICCU 2026'!$D$6:$G$1065,4,FALSE),"APU - "&amp;C219)</f>
        <v>APU - 7.4.4</v>
      </c>
      <c r="E219" s="214" t="str">
        <f t="shared" si="22"/>
        <v>7.4.4</v>
      </c>
      <c r="F219" s="214" t="str">
        <f>IF(D219="APU - "&amp;C219,"N/A",IFERROR(VLOOKUP(G219,'LISTA ICCU 2026'!$D$6:$G$1065,4,FALSE),"APU - "&amp;C219))</f>
        <v>N/A</v>
      </c>
      <c r="G219" s="377" t="s">
        <v>2716</v>
      </c>
      <c r="H219" s="22" t="s">
        <v>79</v>
      </c>
      <c r="I219" s="215">
        <v>4</v>
      </c>
      <c r="J219" s="428"/>
      <c r="K219" s="216"/>
    </row>
    <row r="220" spans="1:11" ht="15.6">
      <c r="A220" s="1"/>
      <c r="B220" s="7"/>
      <c r="C220" s="21" t="s">
        <v>2698</v>
      </c>
      <c r="D220" s="214" t="str">
        <f>IFERROR(VLOOKUP(G220,'LISTA ICCU 2026'!$D$6:$G$1065,4,FALSE),"APU - "&amp;C220)</f>
        <v>20.10 - C</v>
      </c>
      <c r="E220" s="214" t="str">
        <f t="shared" si="22"/>
        <v>7.4.5</v>
      </c>
      <c r="F220" s="214" t="str">
        <f>IF(D220="APU - "&amp;C220,"N/A",IFERROR(VLOOKUP(G220,'LISTA ICCU 2026'!$D$6:$G$1065,4,FALSE),"APU - "&amp;C220))</f>
        <v>20.10 - C</v>
      </c>
      <c r="G220" s="377" t="s">
        <v>796</v>
      </c>
      <c r="H220" s="22" t="str">
        <f>IFERROR(VLOOKUP(G220,'LISTA ICCU 2026'!$D$6:$H$1065,2,FALSE),"NO ")</f>
        <v>UN</v>
      </c>
      <c r="I220" s="215">
        <v>15</v>
      </c>
      <c r="J220" s="278"/>
      <c r="K220" s="216"/>
    </row>
    <row r="221" spans="1:11" ht="15.6">
      <c r="A221" s="1"/>
      <c r="B221" s="7"/>
      <c r="C221" s="21" t="s">
        <v>2699</v>
      </c>
      <c r="D221" s="214" t="str">
        <f>IFERROR(VLOOKUP(G221,'LISTA ICCU 2026'!$D$6:$G$1065,4,FALSE),"APU - "&amp;C221)</f>
        <v>APU - 7.4.6</v>
      </c>
      <c r="E221" s="214" t="str">
        <f t="shared" si="22"/>
        <v>7.4.6</v>
      </c>
      <c r="F221" s="214" t="str">
        <f>IF(D221="APU - "&amp;C221,"N/A",IFERROR(VLOOKUP(G221,'LISTA ICCU 2026'!$D$6:$G$1065,4,FALSE),"APU - "&amp;C221))</f>
        <v>N/A</v>
      </c>
      <c r="G221" s="377" t="s">
        <v>2717</v>
      </c>
      <c r="H221" s="22" t="s">
        <v>79</v>
      </c>
      <c r="I221" s="215">
        <v>1</v>
      </c>
      <c r="J221" s="278"/>
      <c r="K221" s="216"/>
    </row>
    <row r="222" spans="1:11" ht="15.6">
      <c r="A222" s="1"/>
      <c r="B222" s="7"/>
      <c r="C222" s="21" t="s">
        <v>2700</v>
      </c>
      <c r="D222" s="214" t="str">
        <f>IFERROR(VLOOKUP(G222,'LISTA ICCU 2026'!$D$6:$G$1065,4,FALSE),"APU - "&amp;C222)</f>
        <v>APU - 7.4.7</v>
      </c>
      <c r="E222" s="214" t="str">
        <f t="shared" si="22"/>
        <v>7.4.7</v>
      </c>
      <c r="F222" s="214" t="str">
        <f>IF(D222="APU - "&amp;C222,"N/A",IFERROR(VLOOKUP(G222,'LISTA ICCU 2026'!$D$6:$G$1065,4,FALSE),"APU - "&amp;C222))</f>
        <v>N/A</v>
      </c>
      <c r="G222" s="377" t="s">
        <v>2718</v>
      </c>
      <c r="H222" s="22" t="s">
        <v>79</v>
      </c>
      <c r="I222" s="215">
        <v>4</v>
      </c>
      <c r="J222" s="278"/>
      <c r="K222" s="216"/>
    </row>
    <row r="223" spans="1:11" ht="16.2" thickBot="1">
      <c r="A223" s="1"/>
      <c r="B223" s="7"/>
      <c r="C223" s="248" t="s">
        <v>18</v>
      </c>
      <c r="D223" s="249"/>
      <c r="E223" s="249"/>
      <c r="F223" s="249"/>
      <c r="G223" s="378"/>
      <c r="H223" s="249"/>
      <c r="I223" s="366"/>
      <c r="J223" s="250"/>
      <c r="K223" s="398"/>
    </row>
    <row r="224" spans="1:11" ht="16.2" thickBot="1">
      <c r="A224" s="1"/>
      <c r="B224" s="7"/>
      <c r="C224" s="253" t="s">
        <v>2218</v>
      </c>
      <c r="D224" s="247"/>
      <c r="E224" s="247"/>
      <c r="F224" s="247"/>
      <c r="G224" s="375"/>
      <c r="H224" s="247"/>
      <c r="I224" s="365"/>
      <c r="J224" s="16"/>
      <c r="K224" s="397"/>
    </row>
    <row r="225" spans="1:11" ht="15.6">
      <c r="A225" s="1"/>
      <c r="B225" s="7"/>
      <c r="C225" s="17">
        <v>8.01</v>
      </c>
      <c r="D225" s="214" t="str">
        <f>IFERROR(VLOOKUP(G225,'LISTA ICCU 2026'!$D$6:$G$1065,4,FALSE),"APU - "&amp;SUBSTITUTE(TEXT(C225,"0,00"),",","."))</f>
        <v>7,28 - C</v>
      </c>
      <c r="E225" s="18">
        <f>C225</f>
        <v>8.01</v>
      </c>
      <c r="F225" s="214" t="str">
        <f>IF(OR(TRIM(D225)="APU - "&amp;SUBSTITUTE(TEXT(C225,"0,00"),",","."),TRIM(D225)="APU - "&amp;TEXT(C225,"0,00")),"N/A",IFERROR(VLOOKUP(G225,'LISTA ICCU 2026'!$D$6:$G$1065,4,FALSE),"APU - "&amp;SUBSTITUTE(TEXT(C225,"0,00"),",",".")))</f>
        <v>7,28 - C</v>
      </c>
      <c r="G225" s="376" t="s">
        <v>313</v>
      </c>
      <c r="H225" s="18" t="str">
        <f>IFERROR(VLOOKUP(G225,'LISTA ICCU 2026'!$D$6:$H$1065,2,FALSE),"NO ")</f>
        <v>M2</v>
      </c>
      <c r="I225" s="19">
        <v>387.35</v>
      </c>
      <c r="J225" s="278"/>
      <c r="K225" s="20"/>
    </row>
    <row r="226" spans="1:11" ht="27.6">
      <c r="A226" s="1"/>
      <c r="B226" s="7"/>
      <c r="C226" s="21">
        <f>C225+0.01</f>
        <v>8.02</v>
      </c>
      <c r="D226" s="214" t="str">
        <f>IFERROR(VLOOKUP(G226,'LISTA ICCU 2026'!$D$6:$G$1065,4,FALSE),"APU - "&amp;SUBSTITUTE(TEXT(C226,"0,00"),",","."))</f>
        <v>APU - 008</v>
      </c>
      <c r="E226" s="214">
        <f>C226</f>
        <v>8.02</v>
      </c>
      <c r="F226" s="214" t="str">
        <f>IF(OR(TRIM(D226)="APU - "&amp;SUBSTITUTE(TEXT(C226,"0,00"),",","."),TRIM(D226)="APU - "&amp;TEXT(C226,"0,00")),"N/A",IFERROR(VLOOKUP(G226,'LISTA ICCU 2026'!$D$6:$G$1065,4,FALSE),"APU - "&amp;SUBSTITUTE(TEXT(C226,"0,00"),",",".")))</f>
        <v>N/A</v>
      </c>
      <c r="G226" s="377" t="s">
        <v>2749</v>
      </c>
      <c r="H226" s="22" t="s">
        <v>82</v>
      </c>
      <c r="I226" s="215">
        <v>95.84</v>
      </c>
      <c r="J226" s="278"/>
      <c r="K226" s="216"/>
    </row>
    <row r="227" spans="1:11" ht="15.6">
      <c r="A227" s="1"/>
      <c r="B227" s="7"/>
      <c r="C227" s="21">
        <f>C226+0.01</f>
        <v>8.0299999999999994</v>
      </c>
      <c r="D227" s="214" t="str">
        <f>IFERROR(VLOOKUP(G227,'LISTA ICCU 2026'!$D$6:$G$1065,4,FALSE),"APU - "&amp;SUBSTITUTE(TEXT(C227,"0,00"),",","."))</f>
        <v>APU - 008</v>
      </c>
      <c r="E227" s="214">
        <f>C227</f>
        <v>8.0299999999999994</v>
      </c>
      <c r="F227" s="214" t="str">
        <f>IF(OR(TRIM(D227)="APU - "&amp;SUBSTITUTE(TEXT(C227,"0,00"),",","."),TRIM(D227)="APU - "&amp;TEXT(C227,"0,00")),"N/A",IFERROR(VLOOKUP(G227,'LISTA ICCU 2026'!$D$6:$G$1065,4,FALSE),"APU - "&amp;SUBSTITUTE(TEXT(C227,"0,00"),",",".")))</f>
        <v>N/A</v>
      </c>
      <c r="G227" s="377" t="s">
        <v>2751</v>
      </c>
      <c r="H227" s="22" t="s">
        <v>82</v>
      </c>
      <c r="I227" s="215">
        <v>128.69999999999999</v>
      </c>
      <c r="J227" s="278"/>
      <c r="K227" s="216"/>
    </row>
    <row r="228" spans="1:11" ht="15.6">
      <c r="A228" s="1"/>
      <c r="B228" s="7"/>
      <c r="C228" s="21">
        <f t="shared" ref="C228:C234" si="25">C227+0.01</f>
        <v>8.0399999999999991</v>
      </c>
      <c r="D228" s="214" t="str">
        <f>IFERROR(VLOOKUP(G228,'LISTA ICCU 2026'!$D$6:$G$1065,4,FALSE),"APU - "&amp;SUBSTITUTE(TEXT(C228,"0,00"),",","."))</f>
        <v>APU - 008</v>
      </c>
      <c r="E228" s="214">
        <f t="shared" ref="E228:E235" si="26">C228</f>
        <v>8.0399999999999991</v>
      </c>
      <c r="F228" s="214" t="str">
        <f>IF(OR(TRIM(D228)="APU - "&amp;SUBSTITUTE(TEXT(C228,"0,00"),",","."),TRIM(D228)="APU - "&amp;TEXT(C228,"0,00")),"N/A",IFERROR(VLOOKUP(G228,'LISTA ICCU 2026'!$D$6:$G$1065,4,FALSE),"APU - "&amp;SUBSTITUTE(TEXT(C228,"0,00"),",",".")))</f>
        <v>N/A</v>
      </c>
      <c r="G228" s="377" t="s">
        <v>2753</v>
      </c>
      <c r="H228" s="22" t="s">
        <v>89</v>
      </c>
      <c r="I228" s="215">
        <v>222.66</v>
      </c>
      <c r="J228" s="278"/>
      <c r="K228" s="216"/>
    </row>
    <row r="229" spans="1:11" ht="15.6">
      <c r="A229" s="1"/>
      <c r="B229" s="7"/>
      <c r="C229" s="21">
        <f t="shared" si="25"/>
        <v>8.0499999999999989</v>
      </c>
      <c r="D229" s="214" t="str">
        <f>IFERROR(VLOOKUP(G229,'LISTA ICCU 2026'!$D$6:$G$1065,4,FALSE),"APU - "&amp;SUBSTITUTE(TEXT(C229,"0,00"),",","."))</f>
        <v>APU - 008</v>
      </c>
      <c r="E229" s="214">
        <f t="shared" si="26"/>
        <v>8.0499999999999989</v>
      </c>
      <c r="F229" s="214" t="str">
        <f>IF(OR(TRIM(D229)="APU - "&amp;SUBSTITUTE(TEXT(C229,"0,00"),",","."),TRIM(D229)="APU - "&amp;TEXT(C229,"0,00")),"N/A",IFERROR(VLOOKUP(G229,'LISTA ICCU 2026'!$D$6:$G$1065,4,FALSE),"APU - "&amp;SUBSTITUTE(TEXT(C229,"0,00"),",",".")))</f>
        <v>N/A</v>
      </c>
      <c r="G229" s="377" t="s">
        <v>2215</v>
      </c>
      <c r="H229" s="22" t="s">
        <v>82</v>
      </c>
      <c r="I229" s="215">
        <v>328.47</v>
      </c>
      <c r="J229" s="278"/>
      <c r="K229" s="216"/>
    </row>
    <row r="230" spans="1:11" ht="37.200000000000003" customHeight="1">
      <c r="A230" s="1"/>
      <c r="B230" s="7"/>
      <c r="C230" s="21">
        <f t="shared" si="25"/>
        <v>8.0599999999999987</v>
      </c>
      <c r="D230" s="214" t="str">
        <f>IFERROR(VLOOKUP(G230,'LISTA ICCU 2026'!$D$6:$G$1065,4,FALSE),"APU - "&amp;SUBSTITUTE(TEXT(C230,"0,00"),",","."))</f>
        <v>APU - 008</v>
      </c>
      <c r="E230" s="214">
        <f t="shared" si="26"/>
        <v>8.0599999999999987</v>
      </c>
      <c r="F230" s="214" t="str">
        <f>IF(OR(TRIM(D230)="APU - "&amp;SUBSTITUTE(TEXT(C230,"0,00"),",","."),TRIM(D230)="APU - "&amp;TEXT(C230,"0,00")),"N/A",IFERROR(VLOOKUP(G230,'LISTA ICCU 2026'!$D$6:$G$1065,4,FALSE),"APU - "&amp;SUBSTITUTE(TEXT(C230,"0,00"),",",".")))</f>
        <v>N/A</v>
      </c>
      <c r="G230" s="377" t="s">
        <v>2754</v>
      </c>
      <c r="H230" s="22" t="s">
        <v>82</v>
      </c>
      <c r="I230" s="215">
        <v>328.07</v>
      </c>
      <c r="J230" s="278"/>
      <c r="K230" s="216"/>
    </row>
    <row r="231" spans="1:11" ht="34.200000000000003" customHeight="1">
      <c r="A231" s="1"/>
      <c r="B231" s="7"/>
      <c r="C231" s="21">
        <f t="shared" si="25"/>
        <v>8.0699999999999985</v>
      </c>
      <c r="D231" s="214" t="str">
        <f>IFERROR(VLOOKUP(G231,'LISTA ICCU 2026'!$D$6:$G$1065,4,FALSE),"APU - "&amp;SUBSTITUTE(TEXT(C231,"0,00"),",","."))</f>
        <v>APU - 008</v>
      </c>
      <c r="E231" s="214">
        <f t="shared" si="26"/>
        <v>8.0699999999999985</v>
      </c>
      <c r="F231" s="214" t="str">
        <f>IF(OR(TRIM(D231)="APU - "&amp;SUBSTITUTE(TEXT(C231,"0,00"),",","."),TRIM(D231)="APU - "&amp;TEXT(C231,"0,00")),"N/A",IFERROR(VLOOKUP(G231,'LISTA ICCU 2026'!$D$6:$G$1065,4,FALSE),"APU - "&amp;SUBSTITUTE(TEXT(C231,"0,00"),",",".")))</f>
        <v>N/A</v>
      </c>
      <c r="G231" s="377" t="s">
        <v>2216</v>
      </c>
      <c r="H231" s="22" t="s">
        <v>79</v>
      </c>
      <c r="I231" s="215">
        <v>12</v>
      </c>
      <c r="J231" s="278"/>
      <c r="K231" s="216"/>
    </row>
    <row r="232" spans="1:11" ht="27.6" customHeight="1">
      <c r="A232" s="1"/>
      <c r="B232" s="7"/>
      <c r="C232" s="21">
        <f t="shared" si="25"/>
        <v>8.0799999999999983</v>
      </c>
      <c r="D232" s="214" t="str">
        <f>IFERROR(VLOOKUP(G232,'LISTA ICCU 2026'!$D$6:$G$1065,4,FALSE),"APU - "&amp;SUBSTITUTE(TEXT(C232,"0,00"),",","."))</f>
        <v>APU - 008</v>
      </c>
      <c r="E232" s="214">
        <f t="shared" si="26"/>
        <v>8.0799999999999983</v>
      </c>
      <c r="F232" s="214" t="str">
        <f>IF(OR(TRIM(D232)="APU - "&amp;SUBSTITUTE(TEXT(C232,"0,00"),",","."),TRIM(D232)="APU - "&amp;TEXT(C232,"0,00")),"N/A",IFERROR(VLOOKUP(G232,'LISTA ICCU 2026'!$D$6:$G$1065,4,FALSE),"APU - "&amp;SUBSTITUTE(TEXT(C232,"0,00"),",",".")))</f>
        <v>N/A</v>
      </c>
      <c r="G232" s="377" t="s">
        <v>2217</v>
      </c>
      <c r="H232" s="22" t="s">
        <v>89</v>
      </c>
      <c r="I232" s="215">
        <v>279.32</v>
      </c>
      <c r="J232" s="278"/>
      <c r="K232" s="216"/>
    </row>
    <row r="233" spans="1:11" ht="41.4">
      <c r="A233" s="1"/>
      <c r="B233" s="7"/>
      <c r="C233" s="21">
        <f t="shared" si="25"/>
        <v>8.0899999999999981</v>
      </c>
      <c r="D233" s="214" t="str">
        <f>IFERROR(VLOOKUP(G233,'LISTA ICCU 2026'!$D$6:$G$1065,4,FALSE),"APU - "&amp;SUBSTITUTE(TEXT(C233,"0,00"),",","."))</f>
        <v>APU - 008</v>
      </c>
      <c r="E233" s="281">
        <f t="shared" ref="E233:E234" si="27">C233</f>
        <v>8.0899999999999981</v>
      </c>
      <c r="F233" s="214" t="str">
        <f>IF(OR(TRIM(D233)="APU - "&amp;SUBSTITUTE(TEXT(C233,"0,00"),",","."),TRIM(D233)="APU - "&amp;TEXT(C233,"0,00")),"N/A",IFERROR(VLOOKUP(G233,'LISTA ICCU 2026'!$D$6:$G$1065,4,FALSE),"APU - "&amp;SUBSTITUTE(TEXT(C233,"0,00"),",",".")))</f>
        <v>N/A</v>
      </c>
      <c r="G233" s="377" t="s">
        <v>2755</v>
      </c>
      <c r="H233" s="22" t="s">
        <v>89</v>
      </c>
      <c r="I233" s="215">
        <v>80.89</v>
      </c>
      <c r="J233" s="278"/>
      <c r="K233" s="216"/>
    </row>
    <row r="234" spans="1:11" ht="15.6">
      <c r="A234" s="1"/>
      <c r="B234" s="7"/>
      <c r="C234" s="280">
        <f t="shared" si="25"/>
        <v>8.0999999999999979</v>
      </c>
      <c r="D234" s="214" t="str">
        <f>IFERROR(VLOOKUP(G234,'LISTA ICCU 2026'!$D$6:$G$1065,4,FALSE),"APU - "&amp;SUBSTITUTE(TEXT(C234,"0,00"),",","."))</f>
        <v>2,4 - U</v>
      </c>
      <c r="E234" s="281">
        <f t="shared" si="27"/>
        <v>8.0999999999999979</v>
      </c>
      <c r="F234" s="214" t="str">
        <f>IF(OR(TRIM(D234)="APU - "&amp;SUBSTITUTE(TEXT(C234,"0,00"),",","."),TRIM(D234)="APU - "&amp;TEXT(C234,"0,00")),"N/A",IFERROR(VLOOKUP(G234,'LISTA ICCU 2026'!$D$6:$G$1065,4,FALSE),"APU - "&amp;SUBSTITUTE(TEXT(C234,"0,00"),",",".")))</f>
        <v>2,4 - U</v>
      </c>
      <c r="G234" s="377" t="s">
        <v>895</v>
      </c>
      <c r="H234" s="22" t="str">
        <f>IFERROR(VLOOKUP(G234,'LISTA ICCU 2026'!$D$6:$H$1065,2,FALSE),"NO ")</f>
        <v>M3</v>
      </c>
      <c r="I234" s="215">
        <v>11.13</v>
      </c>
      <c r="J234" s="278"/>
      <c r="K234" s="216"/>
    </row>
    <row r="235" spans="1:11" ht="15.6">
      <c r="A235" s="1"/>
      <c r="B235" s="7"/>
      <c r="C235" s="280">
        <f>C234+0.01</f>
        <v>8.1099999999999977</v>
      </c>
      <c r="D235" s="214" t="str">
        <f>IFERROR(VLOOKUP(G235,'LISTA ICCU 2026'!$D$6:$G$1065,4,FALSE),"APU - "&amp;SUBSTITUTE(TEXT(C235,"0,00"),",","."))</f>
        <v>7,12 - C</v>
      </c>
      <c r="E235" s="281">
        <f t="shared" si="26"/>
        <v>8.1099999999999977</v>
      </c>
      <c r="F235" s="214" t="str">
        <f>IF(OR(TRIM(D235)="APU - "&amp;SUBSTITUTE(TEXT(C235,"0,00"),",","."),TRIM(D235)="APU - "&amp;TEXT(C235,"0,00")),"N/A",IFERROR(VLOOKUP(G235,'LISTA ICCU 2026'!$D$6:$G$1065,4,FALSE),"APU - "&amp;SUBSTITUTE(TEXT(C235,"0,00"),",",".")))</f>
        <v>7,12 - C</v>
      </c>
      <c r="G235" s="377" t="s">
        <v>297</v>
      </c>
      <c r="H235" s="22" t="str">
        <f>IFERROR(VLOOKUP(G235,'LISTA ICCU 2026'!$D$6:$H$1065,2,FALSE),"NO ")</f>
        <v>ML</v>
      </c>
      <c r="I235" s="215">
        <v>33.39</v>
      </c>
      <c r="J235" s="278"/>
      <c r="K235" s="216"/>
    </row>
    <row r="236" spans="1:11" ht="55.2">
      <c r="A236" s="1"/>
      <c r="B236" s="7"/>
      <c r="C236" s="280">
        <f>C235+0.01</f>
        <v>8.1199999999999974</v>
      </c>
      <c r="D236" s="214" t="str">
        <f>IFERROR(VLOOKUP(G236,'LISTA ICCU 2026'!$D$6:$G$1065,4,FALSE),"APU - "&amp;SUBSTITUTE(TEXT(C236,"0,00"),",","."))</f>
        <v>APU - 008</v>
      </c>
      <c r="E236" s="281">
        <f t="shared" ref="E236" si="28">C236</f>
        <v>8.1199999999999974</v>
      </c>
      <c r="F236" s="214" t="str">
        <f>IF(OR(TRIM(D236)="APU - "&amp;SUBSTITUTE(TEXT(C236,"0,00"),",","."),TRIM(D236)="APU - "&amp;TEXT(C236,"0,00")),"N/A",IFERROR(VLOOKUP(G236,'LISTA ICCU 2026'!$D$6:$G$1065,4,FALSE),"APU - "&amp;SUBSTITUTE(TEXT(C236,"0,00"),",",".")))</f>
        <v>N/A</v>
      </c>
      <c r="G236" s="377" t="s">
        <v>2868</v>
      </c>
      <c r="H236" s="22" t="s">
        <v>89</v>
      </c>
      <c r="I236" s="215">
        <v>120.96</v>
      </c>
      <c r="J236" s="422"/>
      <c r="K236" s="216"/>
    </row>
    <row r="237" spans="1:11" ht="16.2" thickBot="1">
      <c r="A237" s="1"/>
      <c r="B237" s="7"/>
      <c r="C237" s="248" t="s">
        <v>18</v>
      </c>
      <c r="D237" s="249"/>
      <c r="E237" s="249"/>
      <c r="F237" s="249"/>
      <c r="G237" s="378"/>
      <c r="H237" s="249"/>
      <c r="I237" s="366"/>
      <c r="J237" s="250"/>
      <c r="K237" s="398"/>
    </row>
    <row r="238" spans="1:11" ht="16.2" thickBot="1">
      <c r="A238" s="1"/>
      <c r="B238" s="7"/>
      <c r="C238" s="253" t="s">
        <v>22</v>
      </c>
      <c r="D238" s="247"/>
      <c r="E238" s="247"/>
      <c r="F238" s="247"/>
      <c r="G238" s="375"/>
      <c r="H238" s="247"/>
      <c r="I238" s="365"/>
      <c r="J238" s="16"/>
      <c r="K238" s="397"/>
    </row>
    <row r="239" spans="1:11" ht="15.6">
      <c r="A239" s="1"/>
      <c r="B239" s="7"/>
      <c r="C239" s="17">
        <v>9.01</v>
      </c>
      <c r="D239" s="18" t="str">
        <f>IFERROR(VLOOKUP(G239,'LISTA ICCU 2026'!$D$6:$G$1065,4,FALSE),"APU - "&amp;C239)</f>
        <v>13,4 - C</v>
      </c>
      <c r="E239" s="18">
        <f>C239</f>
        <v>9.01</v>
      </c>
      <c r="F239" s="214" t="str">
        <f>IF(OR(TRIM(D239)="APU - "&amp;SUBSTITUTE(TEXT(C239,"0,00"),",","."),TRIM(D239)="APU - "&amp;TEXT(C239,"0,00")),"N/A",IFERROR(VLOOKUP(G239,'LISTA ICCU 2026'!$D$6:$G$1065,4,FALSE),"APU - "&amp;SUBSTITUTE(TEXT(C239,"0,00"),",",".")))</f>
        <v>13,4 - C</v>
      </c>
      <c r="G239" s="376" t="s">
        <v>632</v>
      </c>
      <c r="H239" s="18" t="str">
        <f>IFERROR(VLOOKUP(G239,'LISTA ICCU 2026'!$D$6:$H$1065,2,FALSE),"NO ")</f>
        <v>M2</v>
      </c>
      <c r="I239" s="19">
        <v>556.21</v>
      </c>
      <c r="J239" s="278"/>
      <c r="K239" s="20"/>
    </row>
    <row r="240" spans="1:11" ht="15.6">
      <c r="A240" s="1"/>
      <c r="B240" s="7"/>
      <c r="C240" s="21">
        <f>C239+0.01</f>
        <v>9.02</v>
      </c>
      <c r="D240" s="214" t="str">
        <f>IFERROR(VLOOKUP(G240,'LISTA ICCU 2026'!$D$6:$G$1065,4,FALSE),"APU - "&amp;C240)</f>
        <v>13,2 - C</v>
      </c>
      <c r="E240" s="214">
        <f>C240</f>
        <v>9.02</v>
      </c>
      <c r="F240" s="214" t="str">
        <f>IF(OR(TRIM(D240)="APU - "&amp;SUBSTITUTE(TEXT(C240,"0,00"),",","."),TRIM(D240)="APU - "&amp;TEXT(C240,"0,00")),"N/A",IFERROR(VLOOKUP(G240,'LISTA ICCU 2026'!$D$6:$G$1065,4,FALSE),"APU - "&amp;SUBSTITUTE(TEXT(C240,"0,00"),",",".")))</f>
        <v>13,2 - C</v>
      </c>
      <c r="G240" s="377" t="s">
        <v>630</v>
      </c>
      <c r="H240" s="22" t="str">
        <f>IFERROR(VLOOKUP(G240,'LISTA ICCU 2026'!$D$6:$H$1065,2,FALSE),"NO ")</f>
        <v>M2</v>
      </c>
      <c r="I240" s="215">
        <v>140.65</v>
      </c>
      <c r="J240" s="278"/>
      <c r="K240" s="216"/>
    </row>
    <row r="241" spans="1:11" ht="16.2" thickBot="1">
      <c r="A241" s="1"/>
      <c r="B241" s="7"/>
      <c r="C241" s="248" t="s">
        <v>18</v>
      </c>
      <c r="D241" s="249"/>
      <c r="E241" s="249"/>
      <c r="F241" s="249"/>
      <c r="G241" s="378"/>
      <c r="H241" s="249"/>
      <c r="I241" s="366"/>
      <c r="J241" s="250"/>
      <c r="K241" s="398"/>
    </row>
    <row r="242" spans="1:11" ht="16.2" thickBot="1">
      <c r="A242" s="1"/>
      <c r="B242" s="7"/>
      <c r="C242" s="253" t="s">
        <v>23</v>
      </c>
      <c r="D242" s="247"/>
      <c r="E242" s="247"/>
      <c r="F242" s="247"/>
      <c r="G242" s="375"/>
      <c r="H242" s="247"/>
      <c r="I242" s="365"/>
      <c r="J242" s="16"/>
      <c r="K242" s="397"/>
    </row>
    <row r="243" spans="1:11" ht="41.4">
      <c r="A243" s="1"/>
      <c r="B243" s="7"/>
      <c r="C243" s="17">
        <v>10.01</v>
      </c>
      <c r="D243" s="18" t="str">
        <f>IFERROR(VLOOKUP(G243,'LISTA ICCU 2026'!$D$6:$G$1065,4,FALSE),"APU - "&amp;C243)</f>
        <v>APU - 10.01</v>
      </c>
      <c r="E243" s="18">
        <f>C243</f>
        <v>10.01</v>
      </c>
      <c r="F243" s="214" t="str">
        <f>IF(OR(TRIM(D243)="APU - "&amp;SUBSTITUTE(TEXT(C243,"0,00"),",","."),TRIM(D243)="APU - "&amp;TEXT(C243,"0,00")),"N/A",IFERROR(VLOOKUP(G243,'LISTA ICCU 2026'!$D$6:$G$1065,4,FALSE),"APU - "&amp;SUBSTITUTE(TEXT(C243,"0,00"),",",".")))</f>
        <v>APU - 010</v>
      </c>
      <c r="G243" s="376" t="s">
        <v>2219</v>
      </c>
      <c r="H243" s="18" t="s">
        <v>89</v>
      </c>
      <c r="I243" s="19">
        <v>844.23</v>
      </c>
      <c r="J243" s="278"/>
      <c r="K243" s="20"/>
    </row>
    <row r="244" spans="1:11" ht="41.4">
      <c r="A244" s="1"/>
      <c r="B244" s="7"/>
      <c r="C244" s="21">
        <f>C243+0.01</f>
        <v>10.02</v>
      </c>
      <c r="D244" s="214" t="str">
        <f>IFERROR(VLOOKUP(G244,'LISTA ICCU 2026'!$D$6:$G$1065,4,FALSE),"APU - "&amp;C244)</f>
        <v>APU - 10.02</v>
      </c>
      <c r="E244" s="214">
        <f>C244</f>
        <v>10.02</v>
      </c>
      <c r="F244" s="214" t="str">
        <f>IF(OR(TRIM(D244)="APU - "&amp;SUBSTITUTE(TEXT(C244,"0,00"),",","."),TRIM(D244)="APU - "&amp;TEXT(C244,"0,00")),"N/A",IFERROR(VLOOKUP(G244,'LISTA ICCU 2026'!$D$6:$G$1065,4,FALSE),"APU - "&amp;SUBSTITUTE(TEXT(C244,"0,00"),",",".")))</f>
        <v>APU - 010</v>
      </c>
      <c r="G244" s="377" t="s">
        <v>2220</v>
      </c>
      <c r="H244" s="22" t="s">
        <v>82</v>
      </c>
      <c r="I244" s="215">
        <v>449.62</v>
      </c>
      <c r="J244" s="278"/>
      <c r="K244" s="216"/>
    </row>
    <row r="245" spans="1:11" ht="27.6">
      <c r="A245" s="1"/>
      <c r="B245" s="7"/>
      <c r="C245" s="21">
        <f t="shared" ref="C245:C257" si="29">C244+0.01</f>
        <v>10.029999999999999</v>
      </c>
      <c r="D245" s="214" t="str">
        <f>IFERROR(VLOOKUP(G245,'LISTA ICCU 2026'!$D$6:$G$1065,4,FALSE),"APU - "&amp;C245)</f>
        <v>APU - 10.03</v>
      </c>
      <c r="E245" s="214">
        <f t="shared" ref="E245:E257" si="30">C245</f>
        <v>10.029999999999999</v>
      </c>
      <c r="F245" s="214" t="str">
        <f>IF(OR(TRIM(D245)="APU - "&amp;SUBSTITUTE(TEXT(C245,"0,00"),",","."),TRIM(D245)="APU - "&amp;TEXT(C245,"0,00")),"N/A",IFERROR(VLOOKUP(G245,'LISTA ICCU 2026'!$D$6:$G$1065,4,FALSE),"APU - "&amp;SUBSTITUTE(TEXT(C245,"0,00"),",",".")))</f>
        <v>APU - 010</v>
      </c>
      <c r="G245" s="377" t="s">
        <v>2221</v>
      </c>
      <c r="H245" s="22" t="s">
        <v>82</v>
      </c>
      <c r="I245" s="215">
        <v>46.22</v>
      </c>
      <c r="J245" s="278"/>
      <c r="K245" s="216"/>
    </row>
    <row r="246" spans="1:11" ht="27.6">
      <c r="A246" s="1"/>
      <c r="B246" s="7"/>
      <c r="C246" s="21">
        <f t="shared" si="29"/>
        <v>10.039999999999999</v>
      </c>
      <c r="D246" s="214" t="str">
        <f>IFERROR(VLOOKUP(G246,'LISTA ICCU 2026'!$D$6:$G$1065,4,FALSE),"APU - "&amp;C246)</f>
        <v>APU - 10.04</v>
      </c>
      <c r="E246" s="214">
        <f t="shared" si="30"/>
        <v>10.039999999999999</v>
      </c>
      <c r="F246" s="214" t="str">
        <f>IF(OR(TRIM(D246)="APU - "&amp;SUBSTITUTE(TEXT(C246,"0,00"),",","."),TRIM(D246)="APU - "&amp;TEXT(C246,"0,00")),"N/A",IFERROR(VLOOKUP(G246,'LISTA ICCU 2026'!$D$6:$G$1065,4,FALSE),"APU - "&amp;SUBSTITUTE(TEXT(C246,"0,00"),",",".")))</f>
        <v>APU - 010</v>
      </c>
      <c r="G246" s="377" t="s">
        <v>2222</v>
      </c>
      <c r="H246" s="22" t="s">
        <v>82</v>
      </c>
      <c r="I246" s="215">
        <v>328.37</v>
      </c>
      <c r="J246" s="278"/>
      <c r="K246" s="216"/>
    </row>
    <row r="247" spans="1:11" ht="15.6">
      <c r="A247" s="1"/>
      <c r="B247" s="7"/>
      <c r="C247" s="21">
        <f t="shared" si="29"/>
        <v>10.049999999999999</v>
      </c>
      <c r="D247" s="214" t="str">
        <f>IFERROR(VLOOKUP(G247,'LISTA ICCU 2026'!$D$6:$G$1065,4,FALSE),"APU - "&amp;C247)</f>
        <v>5,52 - C</v>
      </c>
      <c r="E247" s="214">
        <f t="shared" si="30"/>
        <v>10.049999999999999</v>
      </c>
      <c r="F247" s="214" t="str">
        <f>IF(OR(TRIM(D247)="APU - "&amp;SUBSTITUTE(TEXT(C247,"0,00"),",","."),TRIM(D247)="APU - "&amp;TEXT(C247,"0,00")),"N/A",IFERROR(VLOOKUP(G247,'LISTA ICCU 2026'!$D$6:$G$1065,4,FALSE),"APU - "&amp;SUBSTITUTE(TEXT(C247,"0,00"),",",".")))</f>
        <v>5,52 - C</v>
      </c>
      <c r="G247" s="377" t="s">
        <v>250</v>
      </c>
      <c r="H247" s="22" t="str">
        <f>IFERROR(VLOOKUP(G247,'LISTA ICCU 2026'!$D$6:$H$1065,2,FALSE),"NO ")</f>
        <v>ML</v>
      </c>
      <c r="I247" s="215">
        <v>1062.29</v>
      </c>
      <c r="J247" s="278"/>
      <c r="K247" s="216"/>
    </row>
    <row r="248" spans="1:11" ht="15.6">
      <c r="A248" s="1"/>
      <c r="B248" s="7"/>
      <c r="C248" s="21">
        <f t="shared" si="29"/>
        <v>10.059999999999999</v>
      </c>
      <c r="D248" s="214" t="str">
        <f>IFERROR(VLOOKUP(G248,'LISTA ICCU 2026'!$D$6:$G$1065,4,FALSE),"APU - "&amp;C248)</f>
        <v>4,22 - C</v>
      </c>
      <c r="E248" s="214">
        <f t="shared" si="30"/>
        <v>10.059999999999999</v>
      </c>
      <c r="F248" s="214" t="str">
        <f>IF(OR(TRIM(D248)="APU - "&amp;SUBSTITUTE(TEXT(C248,"0,00"),",","."),TRIM(D248)="APU - "&amp;TEXT(C248,"0,00")),"N/A",IFERROR(VLOOKUP(G248,'LISTA ICCU 2026'!$D$6:$G$1065,4,FALSE),"APU - "&amp;SUBSTITUTE(TEXT(C248,"0,00"),",",".")))</f>
        <v>4,22 - C</v>
      </c>
      <c r="G248" s="377" t="s">
        <v>189</v>
      </c>
      <c r="H248" s="22" t="str">
        <f>IFERROR(VLOOKUP(G248,'LISTA ICCU 2026'!$D$6:$H$1065,2,FALSE),"NO ")</f>
        <v>KG</v>
      </c>
      <c r="I248" s="215">
        <v>669.19</v>
      </c>
      <c r="J248" s="278"/>
      <c r="K248" s="216"/>
    </row>
    <row r="249" spans="1:11" ht="15.6">
      <c r="A249" s="1"/>
      <c r="B249" s="7"/>
      <c r="C249" s="21">
        <f t="shared" si="29"/>
        <v>10.069999999999999</v>
      </c>
      <c r="D249" s="214" t="str">
        <f>IFERROR(VLOOKUP(G249,'LISTA ICCU 2026'!$D$6:$G$1065,4,FALSE),"APU - "&amp;C249)</f>
        <v>5,54 - C</v>
      </c>
      <c r="E249" s="214">
        <f t="shared" si="30"/>
        <v>10.069999999999999</v>
      </c>
      <c r="F249" s="214" t="str">
        <f>IF(OR(TRIM(D249)="APU - "&amp;SUBSTITUTE(TEXT(C249,"0,00"),",","."),TRIM(D249)="APU - "&amp;TEXT(C249,"0,00")),"N/A",IFERROR(VLOOKUP(G249,'LISTA ICCU 2026'!$D$6:$G$1065,4,FALSE),"APU - "&amp;SUBSTITUTE(TEXT(C249,"0,00"),",",".")))</f>
        <v>5,54 - C</v>
      </c>
      <c r="G249" s="377" t="s">
        <v>252</v>
      </c>
      <c r="H249" s="22" t="str">
        <f>IFERROR(VLOOKUP(G249,'LISTA ICCU 2026'!$D$6:$H$1065,2,FALSE),"NO ")</f>
        <v>UN</v>
      </c>
      <c r="I249" s="215">
        <v>835</v>
      </c>
      <c r="J249" s="278"/>
      <c r="K249" s="216"/>
    </row>
    <row r="250" spans="1:11" ht="15.6">
      <c r="A250" s="1"/>
      <c r="B250" s="7"/>
      <c r="C250" s="21">
        <f t="shared" si="29"/>
        <v>10.079999999999998</v>
      </c>
      <c r="D250" s="214" t="str">
        <f>IFERROR(VLOOKUP(G250,'LISTA ICCU 2026'!$D$6:$G$1065,4,FALSE),"APU - "&amp;C250)</f>
        <v>5,17 - C</v>
      </c>
      <c r="E250" s="214">
        <f t="shared" si="30"/>
        <v>10.079999999999998</v>
      </c>
      <c r="F250" s="214" t="str">
        <f>IF(OR(TRIM(D250)="APU - "&amp;SUBSTITUTE(TEXT(C250,"0,00"),",","."),TRIM(D250)="APU - "&amp;TEXT(C250,"0,00")),"N/A",IFERROR(VLOOKUP(G250,'LISTA ICCU 2026'!$D$6:$G$1065,4,FALSE),"APU - "&amp;SUBSTITUTE(TEXT(C250,"0,00"),",",".")))</f>
        <v>5,17 - C</v>
      </c>
      <c r="G250" s="377" t="s">
        <v>215</v>
      </c>
      <c r="H250" s="22" t="str">
        <f>IFERROR(VLOOKUP(G250,'LISTA ICCU 2026'!$D$6:$H$1065,2,FALSE),"NO ")</f>
        <v>M2</v>
      </c>
      <c r="I250" s="215">
        <v>159.85</v>
      </c>
      <c r="J250" s="278"/>
      <c r="K250" s="216"/>
    </row>
    <row r="251" spans="1:11" ht="15.6">
      <c r="A251" s="1"/>
      <c r="B251" s="7"/>
      <c r="C251" s="21">
        <f t="shared" si="29"/>
        <v>10.089999999999998</v>
      </c>
      <c r="D251" s="214" t="str">
        <f>IFERROR(VLOOKUP(G251,'LISTA ICCU 2026'!$D$6:$G$1065,4,FALSE),"APU - "&amp;C251)</f>
        <v>5,18 - C</v>
      </c>
      <c r="E251" s="214">
        <f t="shared" si="30"/>
        <v>10.089999999999998</v>
      </c>
      <c r="F251" s="214" t="str">
        <f>IF(OR(TRIM(D251)="APU - "&amp;SUBSTITUTE(TEXT(C251,"0,00"),",","."),TRIM(D251)="APU - "&amp;TEXT(C251,"0,00")),"N/A",IFERROR(VLOOKUP(G251,'LISTA ICCU 2026'!$D$6:$G$1065,4,FALSE),"APU - "&amp;SUBSTITUTE(TEXT(C251,"0,00"),",",".")))</f>
        <v>5,18 - C</v>
      </c>
      <c r="G251" s="377" t="s">
        <v>216</v>
      </c>
      <c r="H251" s="22" t="str">
        <f>IFERROR(VLOOKUP(G251,'LISTA ICCU 2026'!$D$6:$H$1065,2,FALSE),"NO ")</f>
        <v>ML</v>
      </c>
      <c r="I251" s="215">
        <v>74.650000000000006</v>
      </c>
      <c r="J251" s="278"/>
      <c r="K251" s="216"/>
    </row>
    <row r="252" spans="1:11" ht="15.6">
      <c r="A252" s="1"/>
      <c r="B252" s="7"/>
      <c r="C252" s="280">
        <f t="shared" si="29"/>
        <v>10.099999999999998</v>
      </c>
      <c r="D252" s="214" t="str">
        <f>IFERROR(VLOOKUP(G252,'LISTA ICCU 2026'!$D$6:$G$1065,4,FALSE),"APU - "&amp;C252)</f>
        <v>6,15 - C</v>
      </c>
      <c r="E252" s="281">
        <f t="shared" si="30"/>
        <v>10.099999999999998</v>
      </c>
      <c r="F252" s="214" t="str">
        <f>IF(OR(TRIM(D252)="APU - "&amp;SUBSTITUTE(TEXT(C252,"0,00"),",","."),TRIM(D252)="APU - "&amp;TEXT(C252,"0,00")),"N/A",IFERROR(VLOOKUP(G252,'LISTA ICCU 2026'!$D$6:$G$1065,4,FALSE),"APU - "&amp;SUBSTITUTE(TEXT(C252,"0,00"),",",".")))</f>
        <v>6,15 - C</v>
      </c>
      <c r="G252" s="377" t="s">
        <v>271</v>
      </c>
      <c r="H252" s="22" t="str">
        <f>IFERROR(VLOOKUP(G252,'LISTA ICCU 2026'!$D$6:$H$1065,2,FALSE),"NO ")</f>
        <v>M2</v>
      </c>
      <c r="I252" s="215">
        <v>416.86</v>
      </c>
      <c r="J252" s="278"/>
      <c r="K252" s="216"/>
    </row>
    <row r="253" spans="1:11" ht="15.6">
      <c r="A253" s="1"/>
      <c r="B253" s="7"/>
      <c r="C253" s="21">
        <f t="shared" si="29"/>
        <v>10.109999999999998</v>
      </c>
      <c r="D253" s="214" t="str">
        <f>IFERROR(VLOOKUP(G253,'LISTA ICCU 2026'!$D$6:$G$1065,4,FALSE),"APU - "&amp;C253)</f>
        <v>6,16 - C</v>
      </c>
      <c r="E253" s="214">
        <f t="shared" si="30"/>
        <v>10.109999999999998</v>
      </c>
      <c r="F253" s="214" t="str">
        <f>IF(OR(TRIM(D253)="APU - "&amp;SUBSTITUTE(TEXT(C253,"0,00"),",","."),TRIM(D253)="APU - "&amp;TEXT(C253,"0,00")),"N/A",IFERROR(VLOOKUP(G253,'LISTA ICCU 2026'!$D$6:$G$1065,4,FALSE),"APU - "&amp;SUBSTITUTE(TEXT(C253,"0,00"),",",".")))</f>
        <v>6,16 - C</v>
      </c>
      <c r="G253" s="377" t="s">
        <v>272</v>
      </c>
      <c r="H253" s="22" t="str">
        <f>IFERROR(VLOOKUP(G253,'LISTA ICCU 2026'!$D$6:$H$1065,2,FALSE),"NO ")</f>
        <v>ML</v>
      </c>
      <c r="I253" s="215">
        <v>422.32</v>
      </c>
      <c r="J253" s="278"/>
      <c r="K253" s="216"/>
    </row>
    <row r="254" spans="1:11" ht="15.6">
      <c r="A254" s="1"/>
      <c r="B254" s="7"/>
      <c r="C254" s="21">
        <f t="shared" si="29"/>
        <v>10.119999999999997</v>
      </c>
      <c r="D254" s="214" t="str">
        <f>IFERROR(VLOOKUP(G254,'LISTA ICCU 2026'!$D$6:$G$1065,4,FALSE),"APU - "&amp;C254)</f>
        <v>6,17 - C</v>
      </c>
      <c r="E254" s="214">
        <f t="shared" si="30"/>
        <v>10.119999999999997</v>
      </c>
      <c r="F254" s="214" t="str">
        <f>IF(OR(TRIM(D254)="APU - "&amp;SUBSTITUTE(TEXT(C254,"0,00"),",","."),TRIM(D254)="APU - "&amp;TEXT(C254,"0,00")),"N/A",IFERROR(VLOOKUP(G254,'LISTA ICCU 2026'!$D$6:$G$1065,4,FALSE),"APU - "&amp;SUBSTITUTE(TEXT(C254,"0,00"),",",".")))</f>
        <v>6,17 - C</v>
      </c>
      <c r="G254" s="377" t="s">
        <v>273</v>
      </c>
      <c r="H254" s="22" t="str">
        <f>IFERROR(VLOOKUP(G254,'LISTA ICCU 2026'!$D$6:$H$1065,2,FALSE),"NO ")</f>
        <v>M2</v>
      </c>
      <c r="I254" s="215">
        <v>186.25</v>
      </c>
      <c r="J254" s="278"/>
      <c r="K254" s="216"/>
    </row>
    <row r="255" spans="1:11" ht="15.6">
      <c r="A255" s="1"/>
      <c r="B255" s="7"/>
      <c r="C255" s="21">
        <f t="shared" si="29"/>
        <v>10.129999999999997</v>
      </c>
      <c r="D255" s="214" t="str">
        <f>IFERROR(VLOOKUP(G255,'LISTA ICCU 2026'!$D$6:$G$1065,4,FALSE),"APU - "&amp;C255)</f>
        <v>6,18 - C</v>
      </c>
      <c r="E255" s="214">
        <f t="shared" si="30"/>
        <v>10.129999999999997</v>
      </c>
      <c r="F255" s="214" t="str">
        <f>IF(OR(TRIM(D255)="APU - "&amp;SUBSTITUTE(TEXT(C255,"0,00"),",","."),TRIM(D255)="APU - "&amp;TEXT(C255,"0,00")),"N/A",IFERROR(VLOOKUP(G255,'LISTA ICCU 2026'!$D$6:$G$1065,4,FALSE),"APU - "&amp;SUBSTITUTE(TEXT(C255,"0,00"),",",".")))</f>
        <v>6,18 - C</v>
      </c>
      <c r="G255" s="377" t="s">
        <v>274</v>
      </c>
      <c r="H255" s="22" t="str">
        <f>IFERROR(VLOOKUP(G255,'LISTA ICCU 2026'!$D$6:$H$1065,2,FALSE),"NO ")</f>
        <v>ML</v>
      </c>
      <c r="I255" s="215">
        <v>126.8</v>
      </c>
      <c r="J255" s="278"/>
      <c r="K255" s="216"/>
    </row>
    <row r="256" spans="1:11" ht="15.6">
      <c r="A256" s="1"/>
      <c r="B256" s="7"/>
      <c r="C256" s="21">
        <f t="shared" si="29"/>
        <v>10.139999999999997</v>
      </c>
      <c r="D256" s="214" t="str">
        <f>IFERROR(VLOOKUP(G256,'LISTA ICCU 2026'!$D$6:$G$1065,4,FALSE),"APU - "&amp;C256)</f>
        <v>18,1 - C</v>
      </c>
      <c r="E256" s="214">
        <f t="shared" si="30"/>
        <v>10.139999999999997</v>
      </c>
      <c r="F256" s="214" t="str">
        <f>IF(OR(TRIM(D256)="APU - "&amp;SUBSTITUTE(TEXT(C256,"0,00"),",","."),TRIM(D256)="APU - "&amp;TEXT(C256,"0,00")),"N/A",IFERROR(VLOOKUP(G256,'LISTA ICCU 2026'!$D$6:$G$1065,4,FALSE),"APU - "&amp;SUBSTITUTE(TEXT(C256,"0,00"),",",".")))</f>
        <v>18,1 - C</v>
      </c>
      <c r="G256" s="377" t="s">
        <v>742</v>
      </c>
      <c r="H256" s="22" t="str">
        <f>IFERROR(VLOOKUP(G256,'LISTA ICCU 2026'!$D$6:$H$1065,2,FALSE),"NO ")</f>
        <v>M2</v>
      </c>
      <c r="I256" s="215">
        <v>1017.32</v>
      </c>
      <c r="J256" s="278"/>
      <c r="K256" s="216"/>
    </row>
    <row r="257" spans="1:11" ht="15.6">
      <c r="A257" s="1"/>
      <c r="B257" s="7"/>
      <c r="C257" s="21">
        <f t="shared" si="29"/>
        <v>10.149999999999997</v>
      </c>
      <c r="D257" s="214" t="str">
        <f>IFERROR(VLOOKUP(G257,'LISTA ICCU 2026'!$D$6:$G$1065,4,FALSE),"APU - "&amp;C257)</f>
        <v>5.50 - C</v>
      </c>
      <c r="E257" s="214">
        <f t="shared" si="30"/>
        <v>10.149999999999997</v>
      </c>
      <c r="F257" s="214" t="str">
        <f>IF(OR(TRIM(D257)="APU - "&amp;SUBSTITUTE(TEXT(C257,"0,00"),",","."),TRIM(D257)="APU - "&amp;TEXT(C257,"0,00")),"N/A",IFERROR(VLOOKUP(G257,'LISTA ICCU 2026'!$D$6:$G$1065,4,FALSE),"APU - "&amp;SUBSTITUTE(TEXT(C257,"0,00"),",",".")))</f>
        <v>5.50 - C</v>
      </c>
      <c r="G257" s="377" t="s">
        <v>248</v>
      </c>
      <c r="H257" s="22" t="str">
        <f>IFERROR(VLOOKUP(G257,'LISTA ICCU 2026'!$D$6:$H$1065,2,FALSE),"NO ")</f>
        <v>M2</v>
      </c>
      <c r="I257" s="215">
        <v>2259.88</v>
      </c>
      <c r="J257" s="278"/>
      <c r="K257" s="216"/>
    </row>
    <row r="258" spans="1:11" ht="16.2" thickBot="1">
      <c r="A258" s="1"/>
      <c r="B258" s="7"/>
      <c r="C258" s="248" t="s">
        <v>18</v>
      </c>
      <c r="D258" s="249"/>
      <c r="E258" s="249"/>
      <c r="F258" s="249"/>
      <c r="G258" s="378"/>
      <c r="H258" s="249"/>
      <c r="I258" s="366"/>
      <c r="J258" s="250"/>
      <c r="K258" s="398"/>
    </row>
    <row r="259" spans="1:11" ht="16.2" thickBot="1">
      <c r="A259" s="1"/>
      <c r="B259" s="7"/>
      <c r="C259" s="253" t="s">
        <v>24</v>
      </c>
      <c r="D259" s="247"/>
      <c r="E259" s="247"/>
      <c r="F259" s="247"/>
      <c r="G259" s="375"/>
      <c r="H259" s="247"/>
      <c r="I259" s="365"/>
      <c r="J259" s="16"/>
      <c r="K259" s="397"/>
    </row>
    <row r="260" spans="1:11" ht="27.6">
      <c r="A260" s="1"/>
      <c r="B260" s="7"/>
      <c r="C260" s="21">
        <v>11.01</v>
      </c>
      <c r="D260" s="214" t="str">
        <f>IFERROR(VLOOKUP(G260,'LISTA ICCU 2026'!$D$6:$G$1065,4,FALSE),"APU - "&amp;C260)</f>
        <v>APU - 11.01</v>
      </c>
      <c r="E260" s="214">
        <f t="shared" ref="E260" si="31">C260</f>
        <v>11.01</v>
      </c>
      <c r="F260" s="214" t="str">
        <f>IF(OR(TRIM(D260)="APU - "&amp;SUBSTITUTE(TEXT(C260,"0,00"),",","."),TRIM(D260)="APU - "&amp;TEXT(C260,"0,00")),"N/A",IFERROR(VLOOKUP(G260,'LISTA ICCU 2026'!$D$6:$G$1065,4,FALSE),"APU - "&amp;SUBSTITUTE(TEXT(C260,"0,00"),",",".")))</f>
        <v>APU - 011</v>
      </c>
      <c r="G260" s="377" t="s">
        <v>2223</v>
      </c>
      <c r="H260" s="22" t="s">
        <v>89</v>
      </c>
      <c r="I260" s="215">
        <v>3.54</v>
      </c>
      <c r="J260" s="278"/>
      <c r="K260" s="216"/>
    </row>
    <row r="261" spans="1:11" ht="15.6">
      <c r="A261" s="1"/>
      <c r="B261" s="7"/>
      <c r="C261" s="21">
        <f t="shared" ref="C261:C271" si="32">C260+0.01</f>
        <v>11.02</v>
      </c>
      <c r="D261" s="214" t="str">
        <f>IFERROR(VLOOKUP(G261,'LISTA ICCU 2026'!$D$6:$G$1065,4,FALSE),"APU - "&amp;C261)</f>
        <v>14,6 - C</v>
      </c>
      <c r="E261" s="214">
        <f t="shared" ref="E261:E270" si="33">C261</f>
        <v>11.02</v>
      </c>
      <c r="F261" s="214" t="str">
        <f>IF(OR(TRIM(D261)="APU - "&amp;SUBSTITUTE(TEXT(C261,"0,00"),",","."),TRIM(D261)="APU - "&amp;TEXT(C261,"0,00")),"N/A",IFERROR(VLOOKUP(G261,'LISTA ICCU 2026'!$D$6:$G$1065,4,FALSE),"APU - "&amp;SUBSTITUTE(TEXT(C261,"0,00"),",",".")))</f>
        <v>14,6 - C</v>
      </c>
      <c r="G261" s="377" t="s">
        <v>651</v>
      </c>
      <c r="H261" s="22" t="s">
        <v>89</v>
      </c>
      <c r="I261" s="215">
        <v>264.29000000000002</v>
      </c>
      <c r="J261" s="278"/>
      <c r="K261" s="216"/>
    </row>
    <row r="262" spans="1:11" ht="15.6">
      <c r="A262" s="1"/>
      <c r="B262" s="7"/>
      <c r="C262" s="21">
        <f t="shared" si="32"/>
        <v>11.03</v>
      </c>
      <c r="D262" s="214" t="str">
        <f>IFERROR(VLOOKUP(G262,'LISTA ICCU 2026'!$D$6:$G$1065,4,FALSE),"APU - "&amp;C262)</f>
        <v>APU - 11.03</v>
      </c>
      <c r="E262" s="214">
        <f t="shared" si="33"/>
        <v>11.03</v>
      </c>
      <c r="F262" s="214" t="str">
        <f>IF(OR(TRIM(D262)="APU - "&amp;SUBSTITUTE(TEXT(C262,"0,00"),",","."),TRIM(D262)="APU - "&amp;TEXT(C262,"0,00")),"N/A",IFERROR(VLOOKUP(G262,'LISTA ICCU 2026'!$D$6:$G$1065,4,FALSE),"APU - "&amp;SUBSTITUTE(TEXT(C262,"0,00"),",",".")))</f>
        <v>APU - 011</v>
      </c>
      <c r="G262" s="377" t="s">
        <v>2760</v>
      </c>
      <c r="H262" s="22" t="s">
        <v>89</v>
      </c>
      <c r="I262" s="215">
        <v>11.52</v>
      </c>
      <c r="J262" s="278"/>
      <c r="K262" s="216"/>
    </row>
    <row r="263" spans="1:11" ht="15.6">
      <c r="A263" s="1"/>
      <c r="B263" s="7"/>
      <c r="C263" s="21">
        <f t="shared" si="32"/>
        <v>11.04</v>
      </c>
      <c r="D263" s="214" t="str">
        <f>IFERROR(VLOOKUP(G263,'LISTA ICCU 2026'!$D$6:$G$1065,4,FALSE),"APU - "&amp;C263)</f>
        <v>APU - 11.04</v>
      </c>
      <c r="E263" s="214">
        <f t="shared" si="33"/>
        <v>11.04</v>
      </c>
      <c r="F263" s="214" t="str">
        <f>IF(OR(TRIM(D263)="APU - "&amp;SUBSTITUTE(TEXT(C263,"0,00"),",","."),TRIM(D263)="APU - "&amp;TEXT(C263,"0,00")),"N/A",IFERROR(VLOOKUP(G263,'LISTA ICCU 2026'!$D$6:$G$1065,4,FALSE),"APU - "&amp;SUBSTITUTE(TEXT(C263,"0,00"),",",".")))</f>
        <v>APU - 011</v>
      </c>
      <c r="G263" s="377" t="s">
        <v>2761</v>
      </c>
      <c r="H263" s="22" t="s">
        <v>82</v>
      </c>
      <c r="I263" s="215">
        <v>205.04</v>
      </c>
      <c r="J263" s="278"/>
      <c r="K263" s="216"/>
    </row>
    <row r="264" spans="1:11" ht="15.6">
      <c r="A264" s="1"/>
      <c r="B264" s="7"/>
      <c r="C264" s="21">
        <f t="shared" si="32"/>
        <v>11.049999999999999</v>
      </c>
      <c r="D264" s="214" t="str">
        <f>IFERROR(VLOOKUP(G264,'LISTA ICCU 2026'!$D$6:$G$1065,4,FALSE),"APU - "&amp;C264)</f>
        <v>14,39 - C</v>
      </c>
      <c r="E264" s="214">
        <f t="shared" si="33"/>
        <v>11.049999999999999</v>
      </c>
      <c r="F264" s="214" t="str">
        <f>IF(OR(TRIM(D264)="APU - "&amp;SUBSTITUTE(TEXT(C264,"0,00"),",","."),TRIM(D264)="APU - "&amp;TEXT(C264,"0,00")),"N/A",IFERROR(VLOOKUP(G264,'LISTA ICCU 2026'!$D$6:$G$1065,4,FALSE),"APU - "&amp;SUBSTITUTE(TEXT(C264,"0,00"),",",".")))</f>
        <v>14,39 - C</v>
      </c>
      <c r="G264" s="377" t="s">
        <v>684</v>
      </c>
      <c r="H264" s="22" t="s">
        <v>89</v>
      </c>
      <c r="I264" s="215">
        <v>275.81</v>
      </c>
      <c r="J264" s="278"/>
      <c r="K264" s="216"/>
    </row>
    <row r="265" spans="1:11" ht="27.6">
      <c r="A265" s="1"/>
      <c r="B265" s="7"/>
      <c r="C265" s="21">
        <f t="shared" si="32"/>
        <v>11.059999999999999</v>
      </c>
      <c r="D265" s="214" t="str">
        <f>IFERROR(VLOOKUP(G265,'LISTA ICCU 2026'!$D$6:$G$1065,4,FALSE),"APU - "&amp;C265)</f>
        <v>APU - 11.06</v>
      </c>
      <c r="E265" s="214">
        <f t="shared" si="33"/>
        <v>11.059999999999999</v>
      </c>
      <c r="F265" s="214" t="str">
        <f>IF(OR(TRIM(D265)="APU - "&amp;SUBSTITUTE(TEXT(C265,"0,00"),",","."),TRIM(D265)="APU - "&amp;TEXT(C265,"0,00")),"N/A",IFERROR(VLOOKUP(G265,'LISTA ICCU 2026'!$D$6:$G$1065,4,FALSE),"APU - "&amp;SUBSTITUTE(TEXT(C265,"0,00"),",",".")))</f>
        <v>APU - 011</v>
      </c>
      <c r="G265" s="377" t="s">
        <v>2763</v>
      </c>
      <c r="H265" s="22" t="s">
        <v>89</v>
      </c>
      <c r="I265" s="215">
        <v>44.44</v>
      </c>
      <c r="J265" s="278"/>
      <c r="K265" s="216"/>
    </row>
    <row r="266" spans="1:11" ht="27.6">
      <c r="A266" s="1"/>
      <c r="B266" s="7"/>
      <c r="C266" s="21">
        <f t="shared" si="32"/>
        <v>11.069999999999999</v>
      </c>
      <c r="D266" s="214" t="str">
        <f>IFERROR(VLOOKUP(G266,'LISTA ICCU 2026'!$D$6:$G$1065,4,FALSE),"APU - "&amp;C266)</f>
        <v>APU - 11.07</v>
      </c>
      <c r="E266" s="214">
        <f t="shared" si="33"/>
        <v>11.069999999999999</v>
      </c>
      <c r="F266" s="214" t="str">
        <f>IF(OR(TRIM(D266)="APU - "&amp;SUBSTITUTE(TEXT(C266,"0,00"),",","."),TRIM(D266)="APU - "&amp;TEXT(C266,"0,00")),"N/A",IFERROR(VLOOKUP(G266,'LISTA ICCU 2026'!$D$6:$G$1065,4,FALSE),"APU - "&amp;SUBSTITUTE(TEXT(C266,"0,00"),",",".")))</f>
        <v>APU - 011</v>
      </c>
      <c r="G266" s="377" t="s">
        <v>2765</v>
      </c>
      <c r="H266" s="22" t="s">
        <v>89</v>
      </c>
      <c r="I266" s="215">
        <v>275.48</v>
      </c>
      <c r="J266" s="278"/>
      <c r="K266" s="216"/>
    </row>
    <row r="267" spans="1:11" ht="15.6">
      <c r="A267" s="1"/>
      <c r="B267" s="7"/>
      <c r="C267" s="21">
        <f t="shared" si="32"/>
        <v>11.079999999999998</v>
      </c>
      <c r="D267" s="214" t="str">
        <f>IFERROR(VLOOKUP(G267,'LISTA ICCU 2026'!$D$6:$G$1065,4,FALSE),"APU - "&amp;C267)</f>
        <v>14,48 - C</v>
      </c>
      <c r="E267" s="214">
        <f t="shared" si="33"/>
        <v>11.079999999999998</v>
      </c>
      <c r="F267" s="214" t="str">
        <f>IF(OR(TRIM(D267)="APU - "&amp;SUBSTITUTE(TEXT(C267,"0,00"),",","."),TRIM(D267)="APU - "&amp;TEXT(C267,"0,00")),"N/A",IFERROR(VLOOKUP(G267,'LISTA ICCU 2026'!$D$6:$G$1065,4,FALSE),"APU - "&amp;SUBSTITUTE(TEXT(C267,"0,00"),",",".")))</f>
        <v>14,48 - C</v>
      </c>
      <c r="G267" s="377" t="str">
        <f>UPPER('LISTA ICCU 2026'!D624)</f>
        <v>PISO CAUCHO RECICL 3CM (EPDM 1CM+SBR 2CM)  INC. COLOR</v>
      </c>
      <c r="H267" s="22" t="s">
        <v>89</v>
      </c>
      <c r="I267" s="215">
        <v>74.27</v>
      </c>
      <c r="J267" s="278"/>
      <c r="K267" s="216"/>
    </row>
    <row r="268" spans="1:11" ht="15.6">
      <c r="A268" s="1"/>
      <c r="B268" s="7"/>
      <c r="C268" s="280">
        <f>C267+0.01</f>
        <v>11.089999999999998</v>
      </c>
      <c r="D268" s="214" t="str">
        <f>IFERROR(VLOOKUP(G268,'LISTA ICCU 2026'!$D$6:$G$1065,4,FALSE),"APU - "&amp;SUBSTITUTE(TEXT(C268,"0,00"),",","."))</f>
        <v>APU - 011</v>
      </c>
      <c r="E268" s="281">
        <f t="shared" si="33"/>
        <v>11.089999999999998</v>
      </c>
      <c r="F268" s="214" t="str">
        <f>IF(OR(TRIM(D268)="APU - "&amp;SUBSTITUTE(TEXT(C268,"0,00"),",","."),TRIM(D268)="APU - "&amp;TEXT(C268,"0,00")),"N/A",IFERROR(VLOOKUP(G268,'LISTA ICCU 2026'!$D$6:$G$1065,4,FALSE),"APU - "&amp;SUBSTITUTE(TEXT(C268,"0,00"),",",".")))</f>
        <v>N/A</v>
      </c>
      <c r="G268" s="377" t="s">
        <v>2762</v>
      </c>
      <c r="H268" s="22" t="s">
        <v>82</v>
      </c>
      <c r="I268" s="215">
        <v>189.31</v>
      </c>
      <c r="J268" s="278"/>
      <c r="K268" s="216"/>
    </row>
    <row r="269" spans="1:11" ht="15.6">
      <c r="A269" s="1"/>
      <c r="B269" s="7"/>
      <c r="C269" s="21">
        <f t="shared" si="32"/>
        <v>11.099999999999998</v>
      </c>
      <c r="D269" s="214" t="str">
        <f>IFERROR(VLOOKUP(G269,'LISTA ICCU 2026'!$D$6:$G$1065,4,FALSE),"APU - "&amp;SUBSTITUTE(TEXT(C269,"0,00"),",","."))</f>
        <v>APU - 011</v>
      </c>
      <c r="E269" s="214">
        <f t="shared" si="33"/>
        <v>11.099999999999998</v>
      </c>
      <c r="F269" s="214" t="str">
        <f>IF(OR(TRIM(D269)="APU - "&amp;SUBSTITUTE(TEXT(C269,"0,00"),",","."),TRIM(D269)="APU - "&amp;TEXT(C269,"0,00")),"N/A",IFERROR(VLOOKUP(G269,'LISTA ICCU 2026'!$D$6:$G$1065,4,FALSE),"APU - "&amp;SUBSTITUTE(TEXT(C269,"0,00"),",",".")))</f>
        <v>N/A</v>
      </c>
      <c r="G269" s="377" t="s">
        <v>2224</v>
      </c>
      <c r="H269" s="22" t="s">
        <v>82</v>
      </c>
      <c r="I269" s="215">
        <v>31.25</v>
      </c>
      <c r="J269" s="278"/>
      <c r="K269" s="216"/>
    </row>
    <row r="270" spans="1:11" ht="27.6">
      <c r="A270" s="1"/>
      <c r="B270" s="7"/>
      <c r="C270" s="21">
        <f t="shared" si="32"/>
        <v>11.109999999999998</v>
      </c>
      <c r="D270" s="214" t="str">
        <f>IFERROR(VLOOKUP(G270,'LISTA ICCU 2026'!$D$6:$G$1065,4,FALSE),"APU - "&amp;SUBSTITUTE(TEXT(C270,"0,00"),",","."))</f>
        <v>APU - 011</v>
      </c>
      <c r="E270" s="214">
        <f t="shared" si="33"/>
        <v>11.109999999999998</v>
      </c>
      <c r="F270" s="214" t="str">
        <f>IF(OR(TRIM(D270)="APU - "&amp;SUBSTITUTE(TEXT(C270,"0,00"),",","."),TRIM(D270)="APU - "&amp;TEXT(C270,"0,00")),"N/A",IFERROR(VLOOKUP(G270,'LISTA ICCU 2026'!$D$6:$G$1065,4,FALSE),"APU - "&amp;SUBSTITUTE(TEXT(C270,"0,00"),",",".")))</f>
        <v>N/A</v>
      </c>
      <c r="G270" s="377" t="s">
        <v>2903</v>
      </c>
      <c r="H270" s="22" t="s">
        <v>82</v>
      </c>
      <c r="I270" s="215">
        <v>9.4499999999999993</v>
      </c>
      <c r="J270" s="278"/>
      <c r="K270" s="216"/>
    </row>
    <row r="271" spans="1:11" ht="27.6">
      <c r="A271" s="1"/>
      <c r="B271" s="7"/>
      <c r="C271" s="21">
        <f t="shared" si="32"/>
        <v>11.119999999999997</v>
      </c>
      <c r="D271" s="214" t="str">
        <f>IFERROR(VLOOKUP(G271,'LISTA ICCU 2026'!$D$6:$G$1065,4,FALSE),"APU - "&amp;SUBSTITUTE(TEXT(C271,"0,00"),",","."))</f>
        <v>APU - 011</v>
      </c>
      <c r="E271" s="214">
        <f t="shared" ref="E271" si="34">C271</f>
        <v>11.119999999999997</v>
      </c>
      <c r="F271" s="214" t="str">
        <f>IF(OR(TRIM(D271)="APU - "&amp;SUBSTITUTE(TEXT(C271,"0,00"),",","."),TRIM(D271)="APU - "&amp;TEXT(C271,"0,00")),"N/A",IFERROR(VLOOKUP(G271,'LISTA ICCU 2026'!$D$6:$G$1065,4,FALSE),"APU - "&amp;SUBSTITUTE(TEXT(C271,"0,00"),",",".")))</f>
        <v>N/A</v>
      </c>
      <c r="G271" s="377" t="s">
        <v>2767</v>
      </c>
      <c r="H271" s="22" t="s">
        <v>89</v>
      </c>
      <c r="I271" s="215">
        <v>23.95</v>
      </c>
      <c r="J271" s="278"/>
      <c r="K271" s="216"/>
    </row>
    <row r="272" spans="1:11" ht="16.2" thickBot="1">
      <c r="A272" s="1"/>
      <c r="B272" s="7"/>
      <c r="C272" s="248" t="s">
        <v>18</v>
      </c>
      <c r="D272" s="249"/>
      <c r="E272" s="249"/>
      <c r="F272" s="249"/>
      <c r="G272" s="378"/>
      <c r="H272" s="249"/>
      <c r="I272" s="366"/>
      <c r="J272" s="250"/>
      <c r="K272" s="398"/>
    </row>
    <row r="273" spans="1:11" ht="16.2" thickBot="1">
      <c r="A273" s="1"/>
      <c r="B273" s="7"/>
      <c r="C273" s="253" t="s">
        <v>25</v>
      </c>
      <c r="D273" s="247"/>
      <c r="E273" s="247"/>
      <c r="F273" s="247"/>
      <c r="G273" s="375"/>
      <c r="H273" s="247"/>
      <c r="I273" s="365"/>
      <c r="J273" s="16"/>
      <c r="K273" s="397"/>
    </row>
    <row r="274" spans="1:11" ht="43.2" customHeight="1">
      <c r="A274" s="1"/>
      <c r="B274" s="7"/>
      <c r="C274" s="21">
        <v>12.01</v>
      </c>
      <c r="D274" s="214" t="str">
        <f>IFERROR(VLOOKUP(G274,'LISTA ICCU 2026'!$D$6:$G$1065,4,FALSE),"APU - "&amp;C274)</f>
        <v>APU - 12.01</v>
      </c>
      <c r="E274" s="214">
        <f t="shared" ref="E274:E276" si="35">C274</f>
        <v>12.01</v>
      </c>
      <c r="F274" s="214" t="str">
        <f>IF(OR(TRIM(D274)="APU - "&amp;SUBSTITUTE(TEXT(C274,"0,00"),",","."),TRIM(D274)="APU - "&amp;TEXT(C274,"0,00")),"N/A",IFERROR(VLOOKUP(G274,'LISTA ICCU 2026'!$D$6:$G$1065,4,FALSE),"APU - "&amp;SUBSTITUTE(TEXT(C274,"0,00"),",",".")))</f>
        <v>APU - 012</v>
      </c>
      <c r="G274" s="377" t="s">
        <v>2769</v>
      </c>
      <c r="H274" s="22" t="s">
        <v>89</v>
      </c>
      <c r="I274" s="215">
        <v>186.53</v>
      </c>
      <c r="J274" s="278"/>
      <c r="K274" s="216"/>
    </row>
    <row r="275" spans="1:11" ht="43.2" customHeight="1">
      <c r="A275" s="1"/>
      <c r="B275" s="7"/>
      <c r="C275" s="21">
        <f>C274+0.01</f>
        <v>12.02</v>
      </c>
      <c r="D275" s="214" t="str">
        <f>IFERROR(VLOOKUP(G275,'LISTA ICCU 2026'!$D$6:$G$1065,4,FALSE),"APU - "&amp;C275)</f>
        <v>APU - 12.02</v>
      </c>
      <c r="E275" s="214">
        <f t="shared" ref="E275" si="36">C275</f>
        <v>12.02</v>
      </c>
      <c r="F275" s="214" t="str">
        <f>IF(OR(TRIM(D275)="APU - "&amp;SUBSTITUTE(TEXT(C275,"0,00"),",","."),TRIM(D275)="APU - "&amp;TEXT(C275,"0,00")),"N/A",IFERROR(VLOOKUP(G275,'LISTA ICCU 2026'!$D$6:$G$1065,4,FALSE),"APU - "&amp;SUBSTITUTE(TEXT(C275,"0,00"),",",".")))</f>
        <v>APU - 012</v>
      </c>
      <c r="G275" s="377" t="s">
        <v>2769</v>
      </c>
      <c r="H275" s="22" t="s">
        <v>82</v>
      </c>
      <c r="I275" s="215">
        <v>165.27</v>
      </c>
      <c r="J275" s="278"/>
      <c r="K275" s="216"/>
    </row>
    <row r="276" spans="1:11" ht="43.2" customHeight="1">
      <c r="A276" s="1"/>
      <c r="B276" s="7"/>
      <c r="C276" s="21">
        <f t="shared" ref="C276:C277" si="37">C275+0.01</f>
        <v>12.03</v>
      </c>
      <c r="D276" s="214" t="str">
        <f>IFERROR(VLOOKUP(G276,'LISTA ICCU 2026'!$D$6:$G$1065,4,FALSE),"APU - "&amp;C276)</f>
        <v>APU - 12.03</v>
      </c>
      <c r="E276" s="214">
        <f t="shared" si="35"/>
        <v>12.03</v>
      </c>
      <c r="F276" s="214" t="str">
        <f>IF(OR(TRIM(D276)="APU - "&amp;SUBSTITUTE(TEXT(C276,"0,00"),",","."),TRIM(D276)="APU - "&amp;TEXT(C276,"0,00")),"N/A",IFERROR(VLOOKUP(G276,'LISTA ICCU 2026'!$D$6:$G$1065,4,FALSE),"APU - "&amp;SUBSTITUTE(TEXT(C276,"0,00"),",",".")))</f>
        <v>APU - 012</v>
      </c>
      <c r="G276" s="377" t="s">
        <v>2768</v>
      </c>
      <c r="H276" s="22" t="s">
        <v>89</v>
      </c>
      <c r="I276" s="215">
        <v>247.21</v>
      </c>
      <c r="J276" s="278"/>
      <c r="K276" s="216"/>
    </row>
    <row r="277" spans="1:11" ht="43.2" customHeight="1">
      <c r="A277" s="1"/>
      <c r="B277" s="7"/>
      <c r="C277" s="21">
        <f t="shared" si="37"/>
        <v>12.04</v>
      </c>
      <c r="D277" s="214" t="str">
        <f>IFERROR(VLOOKUP(G277,'LISTA ICCU 2026'!$D$6:$G$1065,4,FALSE),"APU - "&amp;C277)</f>
        <v>APU - 12.04</v>
      </c>
      <c r="E277" s="214">
        <f t="shared" ref="E277" si="38">C277</f>
        <v>12.04</v>
      </c>
      <c r="F277" s="214" t="str">
        <f>IF(OR(TRIM(D277)="APU - "&amp;SUBSTITUTE(TEXT(C277,"0,00"),",","."),TRIM(D277)="APU - "&amp;TEXT(C277,"0,00")),"N/A",IFERROR(VLOOKUP(G277,'LISTA ICCU 2026'!$D$6:$G$1065,4,FALSE),"APU - "&amp;SUBSTITUTE(TEXT(C277,"0,00"),",",".")))</f>
        <v>APU - 012</v>
      </c>
      <c r="G277" s="377" t="s">
        <v>2768</v>
      </c>
      <c r="H277" s="22" t="s">
        <v>82</v>
      </c>
      <c r="I277" s="215">
        <v>243.7</v>
      </c>
      <c r="J277" s="278"/>
      <c r="K277" s="216"/>
    </row>
    <row r="278" spans="1:11" ht="43.2" customHeight="1">
      <c r="A278" s="1"/>
      <c r="B278" s="7"/>
      <c r="C278" s="21">
        <f>C277+0.01</f>
        <v>12.049999999999999</v>
      </c>
      <c r="D278" s="214" t="str">
        <f>IFERROR(VLOOKUP(G278,'LISTA ICCU 2026'!$D$6:$G$1065,4,FALSE),"APU - "&amp;C278)</f>
        <v>APU - 12.05</v>
      </c>
      <c r="E278" s="214">
        <f t="shared" ref="E278" si="39">C278</f>
        <v>12.049999999999999</v>
      </c>
      <c r="F278" s="214" t="str">
        <f>IF(OR(TRIM(D278)="APU - "&amp;SUBSTITUTE(TEXT(C278,"0,00"),",","."),TRIM(D278)="APU - "&amp;TEXT(C278,"0,00")),"N/A",IFERROR(VLOOKUP(G278,'LISTA ICCU 2026'!$D$6:$G$1065,4,FALSE),"APU - "&amp;SUBSTITUTE(TEXT(C278,"0,00"),",",".")))</f>
        <v>APU - 012</v>
      </c>
      <c r="G278" s="377" t="s">
        <v>2770</v>
      </c>
      <c r="H278" s="22" t="s">
        <v>82</v>
      </c>
      <c r="I278" s="215">
        <v>688.82</v>
      </c>
      <c r="J278" s="278"/>
      <c r="K278" s="216"/>
    </row>
    <row r="279" spans="1:11" ht="16.2" thickBot="1">
      <c r="A279" s="1"/>
      <c r="B279" s="7"/>
      <c r="C279" s="248" t="s">
        <v>18</v>
      </c>
      <c r="D279" s="249"/>
      <c r="E279" s="249"/>
      <c r="F279" s="249"/>
      <c r="G279" s="378"/>
      <c r="H279" s="249"/>
      <c r="I279" s="366"/>
      <c r="J279" s="250"/>
      <c r="K279" s="398"/>
    </row>
    <row r="280" spans="1:11" ht="16.2" thickBot="1">
      <c r="A280" s="1"/>
      <c r="B280" s="7"/>
      <c r="C280" s="253" t="s">
        <v>2772</v>
      </c>
      <c r="D280" s="247"/>
      <c r="E280" s="247"/>
      <c r="F280" s="247"/>
      <c r="G280" s="375"/>
      <c r="H280" s="247"/>
      <c r="I280" s="365"/>
      <c r="J280" s="16"/>
      <c r="K280" s="397"/>
    </row>
    <row r="281" spans="1:11" ht="27.6">
      <c r="A281" s="1"/>
      <c r="B281" s="7"/>
      <c r="C281" s="21">
        <v>13.01</v>
      </c>
      <c r="D281" s="214" t="str">
        <f>IFERROR(VLOOKUP(G281,'LISTA ICCU 2026'!$D$6:$G$1065,4,FALSE),"APU - "&amp;C281)</f>
        <v>APU - 13.01</v>
      </c>
      <c r="E281" s="214">
        <f t="shared" ref="E281:E282" si="40">C281</f>
        <v>13.01</v>
      </c>
      <c r="F281" s="214" t="str">
        <f>IF(OR(TRIM(D281)="APU - "&amp;SUBSTITUTE(TEXT(C281,"0,00"),",","."),TRIM(D281)="APU - "&amp;TEXT(C281,"0,00")),"N/A",IFERROR(VLOOKUP(G281,'LISTA ICCU 2026'!$D$6:$G$1065,4,FALSE),"APU - "&amp;SUBSTITUTE(TEXT(C281,"0,00"),",",".")))</f>
        <v>APU - 013</v>
      </c>
      <c r="G281" s="377" t="s">
        <v>2771</v>
      </c>
      <c r="H281" s="22" t="s">
        <v>89</v>
      </c>
      <c r="I281" s="215">
        <v>169.45</v>
      </c>
      <c r="J281" s="278"/>
      <c r="K281" s="216"/>
    </row>
    <row r="282" spans="1:11" ht="27.6">
      <c r="A282" s="1"/>
      <c r="B282" s="7"/>
      <c r="C282" s="21">
        <f t="shared" ref="C282" si="41">C281+0.01</f>
        <v>13.02</v>
      </c>
      <c r="D282" s="214" t="str">
        <f>IFERROR(VLOOKUP(G282,'LISTA ICCU 2026'!$D$6:$G$1065,4,FALSE),"APU - "&amp;C282)</f>
        <v>APU - 13.02</v>
      </c>
      <c r="E282" s="214">
        <f t="shared" si="40"/>
        <v>13.02</v>
      </c>
      <c r="F282" s="214" t="str">
        <f>IF(OR(TRIM(D282)="APU - "&amp;SUBSTITUTE(TEXT(C282,"0,00"),",","."),TRIM(D282)="APU - "&amp;TEXT(C282,"0,00")),"N/A",IFERROR(VLOOKUP(G282,'LISTA ICCU 2026'!$D$6:$G$1065,4,FALSE),"APU - "&amp;SUBSTITUTE(TEXT(C282,"0,00"),",",".")))</f>
        <v>APU - 013</v>
      </c>
      <c r="G282" s="377" t="s">
        <v>2771</v>
      </c>
      <c r="H282" s="22" t="s">
        <v>82</v>
      </c>
      <c r="I282" s="215">
        <v>153.80000000000001</v>
      </c>
      <c r="J282" s="278"/>
      <c r="K282" s="216"/>
    </row>
    <row r="283" spans="1:11" ht="27.6">
      <c r="A283" s="1"/>
      <c r="B283" s="7"/>
      <c r="C283" s="21">
        <f t="shared" ref="C283" si="42">C282+0.01</f>
        <v>13.03</v>
      </c>
      <c r="D283" s="214" t="str">
        <f>IFERROR(VLOOKUP(G283,'LISTA ICCU 2026'!$D$6:$G$1065,4,FALSE),"APU - "&amp;C283)</f>
        <v>APU - 13.03</v>
      </c>
      <c r="E283" s="214">
        <f t="shared" ref="E283" si="43">C283</f>
        <v>13.03</v>
      </c>
      <c r="F283" s="214" t="str">
        <f>IF(OR(TRIM(D283)="APU - "&amp;SUBSTITUTE(TEXT(C283,"0,00"),",","."),TRIM(D283)="APU - "&amp;TEXT(C283,"0,00")),"N/A",IFERROR(VLOOKUP(G283,'LISTA ICCU 2026'!$D$6:$G$1065,4,FALSE),"APU - "&amp;SUBSTITUTE(TEXT(C283,"0,00"),",",".")))</f>
        <v>APU - 013</v>
      </c>
      <c r="G283" s="381" t="s">
        <v>2225</v>
      </c>
      <c r="H283" s="22" t="s">
        <v>89</v>
      </c>
      <c r="I283" s="215">
        <v>185.87</v>
      </c>
      <c r="J283" s="278"/>
      <c r="K283" s="216"/>
    </row>
    <row r="284" spans="1:11" ht="16.2" thickBot="1">
      <c r="A284" s="1"/>
      <c r="B284" s="7"/>
      <c r="C284" s="248" t="s">
        <v>18</v>
      </c>
      <c r="D284" s="249"/>
      <c r="E284" s="249"/>
      <c r="F284" s="249"/>
      <c r="G284" s="378"/>
      <c r="H284" s="249"/>
      <c r="I284" s="366"/>
      <c r="J284" s="250"/>
      <c r="K284" s="398"/>
    </row>
    <row r="285" spans="1:11" ht="16.2" thickBot="1">
      <c r="A285" s="1"/>
      <c r="B285" s="7"/>
      <c r="C285" s="253" t="s">
        <v>2773</v>
      </c>
      <c r="D285" s="247"/>
      <c r="E285" s="247"/>
      <c r="F285" s="247"/>
      <c r="G285" s="375"/>
      <c r="H285" s="247"/>
      <c r="I285" s="365"/>
      <c r="J285" s="16"/>
      <c r="K285" s="397"/>
    </row>
    <row r="286" spans="1:11" ht="15.6">
      <c r="A286" s="1"/>
      <c r="B286" s="7"/>
      <c r="C286" s="21">
        <v>14.01</v>
      </c>
      <c r="D286" s="214" t="str">
        <f>IFERROR(VLOOKUP(G286,'LISTA ICCU 2026'!$D$6:$G$1065,4,FALSE),"APU - "&amp;C286)</f>
        <v>15,5 - C</v>
      </c>
      <c r="E286" s="214">
        <f t="shared" ref="E286" si="44">C286</f>
        <v>14.01</v>
      </c>
      <c r="F286" s="214" t="str">
        <f>IF(OR(TRIM(D286)="APU - "&amp;SUBSTITUTE(TEXT(C286,"0,00"),",","."),TRIM(D286)="APU - "&amp;TEXT(C286,"0,00")),"N/A",IFERROR(VLOOKUP(G286,'LISTA ICCU 2026'!$D$6:$G$1065,4,FALSE),"APU - "&amp;SUBSTITUTE(TEXT(C286,"0,00"),",",".")))</f>
        <v>15,5 - C</v>
      </c>
      <c r="G286" s="377" t="s">
        <v>699</v>
      </c>
      <c r="H286" s="22" t="str">
        <f>IFERROR(VLOOKUP(G286,'LISTA ICCU 2026'!$D$6:$H$1065,2,FALSE),"NO ")</f>
        <v>M2</v>
      </c>
      <c r="I286" s="215">
        <v>49.36</v>
      </c>
      <c r="J286" s="278"/>
      <c r="K286" s="216"/>
    </row>
    <row r="287" spans="1:11" ht="15.6">
      <c r="A287" s="1"/>
      <c r="B287" s="7"/>
      <c r="C287" s="21">
        <f>C286+0.01</f>
        <v>14.02</v>
      </c>
      <c r="D287" s="214" t="str">
        <f>IFERROR(VLOOKUP(G287,'LISTA ICCU 2026'!$D$6:$G$1065,4,FALSE),"APU - "&amp;C287)</f>
        <v>APU - 14.02</v>
      </c>
      <c r="E287" s="214">
        <f t="shared" ref="E287:E289" si="45">C287</f>
        <v>14.02</v>
      </c>
      <c r="F287" s="214" t="str">
        <f>IF(OR(TRIM(D287)="APU - "&amp;SUBSTITUTE(TEXT(C287,"0,00"),",","."),TRIM(D287)="APU - "&amp;TEXT(C287,"0,00")),"N/A",IFERROR(VLOOKUP(G287,'LISTA ICCU 2026'!$D$6:$G$1065,4,FALSE),"APU - "&amp;SUBSTITUTE(TEXT(C287,"0,00"),",",".")))</f>
        <v>APU - 014</v>
      </c>
      <c r="G287" s="377" t="s">
        <v>2238</v>
      </c>
      <c r="H287" s="22" t="s">
        <v>89</v>
      </c>
      <c r="I287" s="215">
        <v>136.46</v>
      </c>
      <c r="J287" s="278"/>
      <c r="K287" s="216"/>
    </row>
    <row r="288" spans="1:11" ht="27.6">
      <c r="A288" s="1"/>
      <c r="B288" s="7"/>
      <c r="C288" s="21">
        <f t="shared" ref="C288:C290" si="46">C287+0.01</f>
        <v>14.03</v>
      </c>
      <c r="D288" s="214" t="str">
        <f>IFERROR(VLOOKUP(G288,'LISTA ICCU 2026'!$D$6:$G$1065,4,FALSE),"APU - "&amp;C288)</f>
        <v>APU - 14.03</v>
      </c>
      <c r="E288" s="214">
        <f t="shared" si="45"/>
        <v>14.03</v>
      </c>
      <c r="F288" s="214" t="str">
        <f>IF(OR(TRIM(D288)="APU - "&amp;SUBSTITUTE(TEXT(C288,"0,00"),",","."),TRIM(D288)="APU - "&amp;TEXT(C288,"0,00")),"N/A",IFERROR(VLOOKUP(G288,'LISTA ICCU 2026'!$D$6:$G$1065,4,FALSE),"APU - "&amp;SUBSTITUTE(TEXT(C288,"0,00"),",",".")))</f>
        <v>APU - 014</v>
      </c>
      <c r="G288" s="377" t="s">
        <v>2236</v>
      </c>
      <c r="H288" s="22" t="s">
        <v>79</v>
      </c>
      <c r="I288" s="215">
        <v>29</v>
      </c>
      <c r="J288" s="278"/>
      <c r="K288" s="216"/>
    </row>
    <row r="289" spans="1:11" ht="15.6">
      <c r="A289" s="1"/>
      <c r="B289" s="7"/>
      <c r="C289" s="21">
        <f t="shared" si="46"/>
        <v>14.04</v>
      </c>
      <c r="D289" s="214" t="str">
        <f>IFERROR(VLOOKUP(G289,'LISTA ICCU 2026'!$D$6:$G$1065,4,FALSE),"APU - "&amp;C289)</f>
        <v>APU - 14.04</v>
      </c>
      <c r="E289" s="214">
        <f t="shared" si="45"/>
        <v>14.04</v>
      </c>
      <c r="F289" s="214" t="str">
        <f>IF(OR(TRIM(D289)="APU - "&amp;SUBSTITUTE(TEXT(C289,"0,00"),",","."),TRIM(D289)="APU - "&amp;TEXT(C289,"0,00")),"N/A",IFERROR(VLOOKUP(G289,'LISTA ICCU 2026'!$D$6:$G$1065,4,FALSE),"APU - "&amp;SUBSTITUTE(TEXT(C289,"0,00"),",",".")))</f>
        <v>APU - 014</v>
      </c>
      <c r="G289" s="377" t="s">
        <v>2237</v>
      </c>
      <c r="H289" s="22" t="s">
        <v>82</v>
      </c>
      <c r="I289" s="215">
        <v>233.6</v>
      </c>
      <c r="J289" s="278"/>
      <c r="K289" s="216"/>
    </row>
    <row r="290" spans="1:11" ht="15.6">
      <c r="A290" s="1"/>
      <c r="B290" s="7"/>
      <c r="C290" s="21">
        <f t="shared" si="46"/>
        <v>14.049999999999999</v>
      </c>
      <c r="D290" s="214" t="str">
        <f>IFERROR(VLOOKUP(G290,'LISTA ICCU 2026'!$D$6:$G$1065,4,FALSE),"APU - "&amp;C290)</f>
        <v>APU - 14.05</v>
      </c>
      <c r="E290" s="214">
        <f t="shared" ref="E290" si="47">C290</f>
        <v>14.049999999999999</v>
      </c>
      <c r="F290" s="214" t="str">
        <f>IF(OR(TRIM(D290)="APU - "&amp;SUBSTITUTE(TEXT(C290,"0,00"),",","."),TRIM(D290)="APU - "&amp;TEXT(C290,"0,00")),"N/A",IFERROR(VLOOKUP(G290,'LISTA ICCU 2026'!$D$6:$G$1065,4,FALSE),"APU - "&amp;SUBSTITUTE(TEXT(C290,"0,00"),",",".")))</f>
        <v>APU - 014</v>
      </c>
      <c r="G290" s="377" t="s">
        <v>2869</v>
      </c>
      <c r="H290" s="22" t="s">
        <v>82</v>
      </c>
      <c r="I290" s="215">
        <v>93.58</v>
      </c>
      <c r="J290" s="422"/>
      <c r="K290" s="216"/>
    </row>
    <row r="291" spans="1:11" ht="16.2" thickBot="1">
      <c r="A291" s="1"/>
      <c r="B291" s="7"/>
      <c r="C291" s="248" t="s">
        <v>18</v>
      </c>
      <c r="D291" s="249"/>
      <c r="E291" s="249"/>
      <c r="F291" s="249"/>
      <c r="G291" s="378"/>
      <c r="H291" s="249"/>
      <c r="I291" s="366"/>
      <c r="J291" s="250"/>
      <c r="K291" s="398"/>
    </row>
    <row r="292" spans="1:11" ht="16.2" thickBot="1">
      <c r="A292" s="1"/>
      <c r="B292" s="7"/>
      <c r="C292" s="253" t="s">
        <v>2239</v>
      </c>
      <c r="D292" s="247"/>
      <c r="E292" s="247"/>
      <c r="F292" s="247"/>
      <c r="G292" s="375"/>
      <c r="H292" s="247"/>
      <c r="I292" s="365"/>
      <c r="J292" s="16"/>
      <c r="K292" s="397"/>
    </row>
    <row r="293" spans="1:11" ht="41.4">
      <c r="A293" s="1"/>
      <c r="B293" s="7"/>
      <c r="C293" s="21">
        <v>15.01</v>
      </c>
      <c r="D293" s="214" t="str">
        <f>IFERROR(VLOOKUP(G293,'LISTA ICCU 2026'!$D$6:$G$1065,4,FALSE),"APU - "&amp;C293)</f>
        <v>APU - 15.01</v>
      </c>
      <c r="E293" s="214">
        <f t="shared" ref="E293:E294" si="48">C293</f>
        <v>15.01</v>
      </c>
      <c r="F293" s="214" t="str">
        <f>IF(OR(TRIM(D293)="APU - "&amp;SUBSTITUTE(TEXT(C293,"0,00"),",","."),TRIM(D293)="APU - "&amp;TEXT(C293,"0,00")),"N/A",IFERROR(VLOOKUP(G293,'LISTA ICCU 2026'!$D$6:$G$1065,4,FALSE),"APU - "&amp;SUBSTITUTE(TEXT(C293,"0,00"),",",".")))</f>
        <v>APU - 015</v>
      </c>
      <c r="G293" s="377" t="s">
        <v>2776</v>
      </c>
      <c r="H293" s="22" t="s">
        <v>79</v>
      </c>
      <c r="I293" s="215">
        <v>8</v>
      </c>
      <c r="J293" s="278"/>
      <c r="K293" s="216"/>
    </row>
    <row r="294" spans="1:11" ht="41.4">
      <c r="A294" s="1"/>
      <c r="B294" s="7"/>
      <c r="C294" s="21">
        <f t="shared" ref="C294:C309" si="49">C293+0.01</f>
        <v>15.02</v>
      </c>
      <c r="D294" s="214" t="str">
        <f>IFERROR(VLOOKUP(G294,'LISTA ICCU 2026'!$D$6:$G$1065,4,FALSE),"APU - "&amp;C294)</f>
        <v>APU - 15.02</v>
      </c>
      <c r="E294" s="214">
        <f t="shared" si="48"/>
        <v>15.02</v>
      </c>
      <c r="F294" s="214" t="str">
        <f>IF(OR(TRIM(D294)="APU - "&amp;SUBSTITUTE(TEXT(C294,"0,00"),",","."),TRIM(D294)="APU - "&amp;TEXT(C294,"0,00")),"N/A",IFERROR(VLOOKUP(G294,'LISTA ICCU 2026'!$D$6:$G$1065,4,FALSE),"APU - "&amp;SUBSTITUTE(TEXT(C294,"0,00"),",",".")))</f>
        <v>APU - 015</v>
      </c>
      <c r="G294" s="377" t="s">
        <v>2777</v>
      </c>
      <c r="H294" s="22" t="s">
        <v>79</v>
      </c>
      <c r="I294" s="215">
        <v>1</v>
      </c>
      <c r="J294" s="278"/>
      <c r="K294" s="216"/>
    </row>
    <row r="295" spans="1:11" ht="41.4">
      <c r="A295" s="1"/>
      <c r="B295" s="7"/>
      <c r="C295" s="21">
        <f t="shared" si="49"/>
        <v>15.03</v>
      </c>
      <c r="D295" s="214" t="str">
        <f>IFERROR(VLOOKUP(G295,'LISTA ICCU 2026'!$D$6:$G$1065,4,FALSE),"APU - "&amp;C295)</f>
        <v>APU - 15.03</v>
      </c>
      <c r="E295" s="214">
        <f t="shared" ref="E295:E302" si="50">C295</f>
        <v>15.03</v>
      </c>
      <c r="F295" s="214" t="str">
        <f>IF(OR(TRIM(D295)="APU - "&amp;SUBSTITUTE(TEXT(C295,"0,00"),",","."),TRIM(D295)="APU - "&amp;TEXT(C295,"0,00")),"N/A",IFERROR(VLOOKUP(G295,'LISTA ICCU 2026'!$D$6:$G$1065,4,FALSE),"APU - "&amp;SUBSTITUTE(TEXT(C295,"0,00"),",",".")))</f>
        <v>APU - 015</v>
      </c>
      <c r="G295" s="377" t="s">
        <v>2787</v>
      </c>
      <c r="H295" s="22" t="s">
        <v>79</v>
      </c>
      <c r="I295" s="215">
        <v>2</v>
      </c>
      <c r="J295" s="278"/>
      <c r="K295" s="216"/>
    </row>
    <row r="296" spans="1:11" ht="41.4">
      <c r="A296" s="1"/>
      <c r="B296" s="7"/>
      <c r="C296" s="21">
        <f t="shared" si="49"/>
        <v>15.04</v>
      </c>
      <c r="D296" s="214" t="str">
        <f>IFERROR(VLOOKUP(G296,'LISTA ICCU 2026'!$D$6:$G$1065,4,FALSE),"APU - "&amp;C296)</f>
        <v>APU - 15.04</v>
      </c>
      <c r="E296" s="214">
        <f t="shared" si="50"/>
        <v>15.04</v>
      </c>
      <c r="F296" s="214" t="str">
        <f>IF(OR(TRIM(D296)="APU - "&amp;SUBSTITUTE(TEXT(C296,"0,00"),",","."),TRIM(D296)="APU - "&amp;TEXT(C296,"0,00")),"N/A",IFERROR(VLOOKUP(G296,'LISTA ICCU 2026'!$D$6:$G$1065,4,FALSE),"APU - "&amp;SUBSTITUTE(TEXT(C296,"0,00"),",",".")))</f>
        <v>APU - 015</v>
      </c>
      <c r="G296" s="377" t="s">
        <v>2778</v>
      </c>
      <c r="H296" s="22" t="s">
        <v>79</v>
      </c>
      <c r="I296" s="215">
        <v>14</v>
      </c>
      <c r="J296" s="278"/>
      <c r="K296" s="216"/>
    </row>
    <row r="297" spans="1:11" ht="27.6">
      <c r="A297" s="1"/>
      <c r="B297" s="7"/>
      <c r="C297" s="21">
        <f t="shared" si="49"/>
        <v>15.049999999999999</v>
      </c>
      <c r="D297" s="214" t="str">
        <f>IFERROR(VLOOKUP(G297,'LISTA ICCU 2026'!$D$6:$G$1065,4,FALSE),"APU - "&amp;C297)</f>
        <v>APU - 15.05</v>
      </c>
      <c r="E297" s="214">
        <f t="shared" si="50"/>
        <v>15.049999999999999</v>
      </c>
      <c r="F297" s="214" t="str">
        <f>IF(OR(TRIM(D297)="APU - "&amp;SUBSTITUTE(TEXT(C297,"0,00"),",","."),TRIM(D297)="APU - "&amp;TEXT(C297,"0,00")),"N/A",IFERROR(VLOOKUP(G297,'LISTA ICCU 2026'!$D$6:$G$1065,4,FALSE),"APU - "&amp;SUBSTITUTE(TEXT(C297,"0,00"),",",".")))</f>
        <v>APU - 015</v>
      </c>
      <c r="G297" s="377" t="s">
        <v>2779</v>
      </c>
      <c r="H297" s="22" t="s">
        <v>79</v>
      </c>
      <c r="I297" s="215">
        <v>22</v>
      </c>
      <c r="J297" s="278"/>
      <c r="K297" s="216"/>
    </row>
    <row r="298" spans="1:11" ht="27.6">
      <c r="A298" s="1"/>
      <c r="B298" s="7"/>
      <c r="C298" s="21">
        <f t="shared" si="49"/>
        <v>15.059999999999999</v>
      </c>
      <c r="D298" s="214" t="str">
        <f>IFERROR(VLOOKUP(G298,'LISTA ICCU 2026'!$D$6:$G$1065,4,FALSE),"APU - "&amp;C298)</f>
        <v>APU - 15.06</v>
      </c>
      <c r="E298" s="214">
        <f t="shared" si="50"/>
        <v>15.059999999999999</v>
      </c>
      <c r="F298" s="214" t="s">
        <v>2796</v>
      </c>
      <c r="G298" s="377" t="s">
        <v>2780</v>
      </c>
      <c r="H298" s="22" t="s">
        <v>79</v>
      </c>
      <c r="I298" s="215">
        <v>2</v>
      </c>
      <c r="J298" s="278"/>
      <c r="K298" s="216"/>
    </row>
    <row r="299" spans="1:11" ht="27.6">
      <c r="A299" s="1"/>
      <c r="B299" s="7"/>
      <c r="C299" s="21">
        <f t="shared" si="49"/>
        <v>15.069999999999999</v>
      </c>
      <c r="D299" s="214" t="str">
        <f>IFERROR(VLOOKUP(G299,'LISTA ICCU 2026'!$D$6:$G$1065,4,FALSE),"APU - "&amp;C299)</f>
        <v>APU - 15.07</v>
      </c>
      <c r="E299" s="214">
        <f t="shared" si="50"/>
        <v>15.069999999999999</v>
      </c>
      <c r="F299" s="214" t="str">
        <f>IF(OR(TRIM(D299)="APU - "&amp;SUBSTITUTE(TEXT(C299,"0,00"),",","."),TRIM(D299)="APU - "&amp;TEXT(C299,"0,00")),"N/A",IFERROR(VLOOKUP(G299,'LISTA ICCU 2026'!$D$6:$G$1065,4,FALSE),"APU - "&amp;SUBSTITUTE(TEXT(C299,"0,00"),",",".")))</f>
        <v>APU - 015</v>
      </c>
      <c r="G299" s="377" t="s">
        <v>2781</v>
      </c>
      <c r="H299" s="22" t="s">
        <v>79</v>
      </c>
      <c r="I299" s="215">
        <v>2</v>
      </c>
      <c r="J299" s="278"/>
      <c r="K299" s="216"/>
    </row>
    <row r="300" spans="1:11" ht="27.6">
      <c r="A300" s="1"/>
      <c r="B300" s="7"/>
      <c r="C300" s="21">
        <f t="shared" si="49"/>
        <v>15.079999999999998</v>
      </c>
      <c r="D300" s="214" t="str">
        <f>IFERROR(VLOOKUP(G300,'LISTA ICCU 2026'!$D$6:$G$1065,4,FALSE),"APU - "&amp;C300)</f>
        <v>APU - 15.08</v>
      </c>
      <c r="E300" s="214">
        <f t="shared" si="50"/>
        <v>15.079999999999998</v>
      </c>
      <c r="F300" s="214" t="str">
        <f>IF(OR(TRIM(D300)="APU - "&amp;SUBSTITUTE(TEXT(C300,"0,00"),",","."),TRIM(D300)="APU - "&amp;TEXT(C300,"0,00")),"N/A",IFERROR(VLOOKUP(G300,'LISTA ICCU 2026'!$D$6:$G$1065,4,FALSE),"APU - "&amp;SUBSTITUTE(TEXT(C300,"0,00"),",",".")))</f>
        <v>APU - 015</v>
      </c>
      <c r="G300" s="377" t="s">
        <v>2782</v>
      </c>
      <c r="H300" s="22" t="s">
        <v>79</v>
      </c>
      <c r="I300" s="215">
        <v>14</v>
      </c>
      <c r="J300" s="278"/>
      <c r="K300" s="216"/>
    </row>
    <row r="301" spans="1:11" ht="27.6">
      <c r="A301" s="1"/>
      <c r="B301" s="7"/>
      <c r="C301" s="21">
        <f t="shared" si="49"/>
        <v>15.089999999999998</v>
      </c>
      <c r="D301" s="214" t="str">
        <f>IFERROR(VLOOKUP(G301,'LISTA ICCU 2026'!$D$6:$G$1065,4,FALSE),"APU - "&amp;C301)</f>
        <v>APU - 15.09</v>
      </c>
      <c r="E301" s="214">
        <f t="shared" si="50"/>
        <v>15.089999999999998</v>
      </c>
      <c r="F301" s="214" t="str">
        <f>IF(OR(TRIM(D301)="APU - "&amp;SUBSTITUTE(TEXT(C301,"0,00"),",","."),TRIM(D301)="APU - "&amp;TEXT(C301,"0,00")),"N/A",IFERROR(VLOOKUP(G301,'LISTA ICCU 2026'!$D$6:$G$1065,4,FALSE),"APU - "&amp;SUBSTITUTE(TEXT(C301,"0,00"),",",".")))</f>
        <v>APU - 015</v>
      </c>
      <c r="G301" s="377" t="s">
        <v>2791</v>
      </c>
      <c r="H301" s="22" t="s">
        <v>89</v>
      </c>
      <c r="I301" s="215">
        <v>9</v>
      </c>
      <c r="J301" s="278"/>
      <c r="K301" s="216"/>
    </row>
    <row r="302" spans="1:11" ht="27.6">
      <c r="A302" s="1"/>
      <c r="B302" s="7"/>
      <c r="C302" s="280">
        <f t="shared" si="49"/>
        <v>15.099999999999998</v>
      </c>
      <c r="D302" s="214" t="str">
        <f>IFERROR(VLOOKUP(G302,'LISTA ICCU 2026'!$D$6:$G$1065,4,FALSE),"APU - "&amp;TEXT(C302,"0,00"))</f>
        <v>APU - 015</v>
      </c>
      <c r="E302" s="281">
        <f t="shared" si="50"/>
        <v>15.099999999999998</v>
      </c>
      <c r="F302" s="214" t="str">
        <f>IF(OR(TRIM(D302)="APU - "&amp;SUBSTITUTE(TEXT(C302,"0,00"),",","."),TRIM(D302)="APU - "&amp;TEXT(C302,"0,00")),"N/A",IFERROR(VLOOKUP(G302,'LISTA ICCU 2026'!$D$6:$G$1065,4,FALSE),"APU - "&amp;SUBSTITUTE(TEXT(C302,"0,00"),",",".")))</f>
        <v>N/A</v>
      </c>
      <c r="G302" s="377" t="s">
        <v>2792</v>
      </c>
      <c r="H302" s="22" t="s">
        <v>89</v>
      </c>
      <c r="I302" s="215">
        <v>1.2</v>
      </c>
      <c r="J302" s="278"/>
      <c r="K302" s="216"/>
    </row>
    <row r="303" spans="1:11" ht="27.6">
      <c r="A303" s="1"/>
      <c r="B303" s="7"/>
      <c r="C303" s="21">
        <f t="shared" si="49"/>
        <v>15.109999999999998</v>
      </c>
      <c r="D303" s="214" t="str">
        <f>IFERROR(VLOOKUP(G303,'LISTA ICCU 2026'!$D$6:$G$1065,4,FALSE),"APU - "&amp;C303)</f>
        <v>APU - 15.11</v>
      </c>
      <c r="E303" s="214">
        <f t="shared" ref="E303:E308" si="51">C303</f>
        <v>15.109999999999998</v>
      </c>
      <c r="F303" s="214" t="str">
        <f>IF(OR(TRIM(D303)="APU - "&amp;SUBSTITUTE(TEXT(C303,"0,00"),",","."),TRIM(D303)="APU - "&amp;TEXT(C303,"0,00")),"N/A",IFERROR(VLOOKUP(G303,'LISTA ICCU 2026'!$D$6:$G$1065,4,FALSE),"APU - "&amp;SUBSTITUTE(TEXT(C303,"0,00"),",",".")))</f>
        <v>APU - 015</v>
      </c>
      <c r="G303" s="377" t="s">
        <v>2783</v>
      </c>
      <c r="H303" s="22" t="s">
        <v>79</v>
      </c>
      <c r="I303" s="215">
        <v>1</v>
      </c>
      <c r="J303" s="278"/>
      <c r="K303" s="216"/>
    </row>
    <row r="304" spans="1:11" ht="27.6">
      <c r="A304" s="1"/>
      <c r="B304" s="7"/>
      <c r="C304" s="21">
        <f t="shared" si="49"/>
        <v>15.119999999999997</v>
      </c>
      <c r="D304" s="214" t="str">
        <f>IFERROR(VLOOKUP(G304,'LISTA ICCU 2026'!$D$6:$G$1065,4,FALSE),"APU - "&amp;C304)</f>
        <v>APU - 15.12</v>
      </c>
      <c r="E304" s="214">
        <f t="shared" si="51"/>
        <v>15.119999999999997</v>
      </c>
      <c r="F304" s="214" t="str">
        <f>IF(OR(TRIM(D304)="APU - "&amp;SUBSTITUTE(TEXT(C304,"0,00"),",","."),TRIM(D304)="APU - "&amp;TEXT(C304,"0,00")),"N/A",IFERROR(VLOOKUP(G304,'LISTA ICCU 2026'!$D$6:$G$1065,4,FALSE),"APU - "&amp;SUBSTITUTE(TEXT(C304,"0,00"),",",".")))</f>
        <v>APU - 015</v>
      </c>
      <c r="G304" s="377" t="s">
        <v>2784</v>
      </c>
      <c r="H304" s="22" t="s">
        <v>79</v>
      </c>
      <c r="I304" s="215">
        <v>1</v>
      </c>
      <c r="J304" s="278"/>
      <c r="K304" s="216"/>
    </row>
    <row r="305" spans="1:11" ht="27.6">
      <c r="A305" s="1"/>
      <c r="B305" s="7"/>
      <c r="C305" s="21">
        <f t="shared" si="49"/>
        <v>15.129999999999997</v>
      </c>
      <c r="D305" s="214" t="str">
        <f>IFERROR(VLOOKUP(G305,'LISTA ICCU 2026'!$D$6:$G$1065,4,FALSE),"APU - "&amp;C305)</f>
        <v>APU - 15.13</v>
      </c>
      <c r="E305" s="214">
        <f t="shared" si="51"/>
        <v>15.129999999999997</v>
      </c>
      <c r="F305" s="214" t="str">
        <f>IF(OR(TRIM(D305)="APU - "&amp;SUBSTITUTE(TEXT(C305,"0,00"),",","."),TRIM(D305)="APU - "&amp;TEXT(C305,"0,00")),"N/A",IFERROR(VLOOKUP(G305,'LISTA ICCU 2026'!$D$6:$G$1065,4,FALSE),"APU - "&amp;SUBSTITUTE(TEXT(C305,"0,00"),",",".")))</f>
        <v>APU - 015</v>
      </c>
      <c r="G305" s="377" t="s">
        <v>2785</v>
      </c>
      <c r="H305" s="22" t="s">
        <v>79</v>
      </c>
      <c r="I305" s="215">
        <v>3</v>
      </c>
      <c r="J305" s="278"/>
      <c r="K305" s="216"/>
    </row>
    <row r="306" spans="1:11" ht="15.6">
      <c r="A306" s="1"/>
      <c r="B306" s="7"/>
      <c r="C306" s="21">
        <f t="shared" si="49"/>
        <v>15.139999999999997</v>
      </c>
      <c r="D306" s="214" t="str">
        <f>IFERROR(VLOOKUP(G306,'LISTA ICCU 2026'!$D$6:$G$1065,4,FALSE),"APU - "&amp;C306)</f>
        <v>14,37 - C</v>
      </c>
      <c r="E306" s="214">
        <f t="shared" si="51"/>
        <v>15.139999999999997</v>
      </c>
      <c r="F306" s="214" t="str">
        <f>IF(OR(TRIM(D306)="APU - "&amp;SUBSTITUTE(TEXT(C306,"0,00"),",","."),TRIM(D306)="APU - "&amp;TEXT(C306,"0,00")),"N/A",IFERROR(VLOOKUP(G306,'LISTA ICCU 2026'!$D$6:$G$1065,4,FALSE),"APU - "&amp;SUBSTITUTE(TEXT(C306,"0,00"),",",".")))</f>
        <v>14,37 - C</v>
      </c>
      <c r="G306" s="377" t="s">
        <v>682</v>
      </c>
      <c r="H306" s="22" t="str">
        <f>IFERROR(VLOOKUP(G306,'LISTA ICCU 2026'!$D$6:$H$1065,2,FALSE),"NO ")</f>
        <v>UN</v>
      </c>
      <c r="I306" s="215">
        <v>17</v>
      </c>
      <c r="J306" s="278"/>
      <c r="K306" s="216"/>
    </row>
    <row r="307" spans="1:11" ht="27.6">
      <c r="A307" s="1"/>
      <c r="B307" s="7"/>
      <c r="C307" s="280">
        <f t="shared" si="49"/>
        <v>15.149999999999997</v>
      </c>
      <c r="D307" s="214" t="str">
        <f>IFERROR(VLOOKUP(G307,'LISTA ICCU 2026'!$D$6:$G$1065,4,FALSE),"APU - "&amp;TEXT(C307,"0,00"))</f>
        <v>APU - 015</v>
      </c>
      <c r="E307" s="281">
        <f t="shared" si="51"/>
        <v>15.149999999999997</v>
      </c>
      <c r="F307" s="214" t="str">
        <f>IF(OR(TRIM(D307)="APU - "&amp;SUBSTITUTE(TEXT(C307,"0,00"),",","."),TRIM(D307)="APU - "&amp;TEXT(C307,"0,00")),"N/A",IFERROR(VLOOKUP(G307,'LISTA ICCU 2026'!$D$6:$G$1065,4,FALSE),"APU - "&amp;SUBSTITUTE(TEXT(C307,"0,00"),",",".")))</f>
        <v>N/A</v>
      </c>
      <c r="G307" s="377" t="s">
        <v>2786</v>
      </c>
      <c r="H307" s="22" t="s">
        <v>79</v>
      </c>
      <c r="I307" s="215">
        <v>14</v>
      </c>
      <c r="J307" s="278"/>
      <c r="K307" s="216"/>
    </row>
    <row r="308" spans="1:11" ht="41.4">
      <c r="A308" s="1"/>
      <c r="B308" s="7"/>
      <c r="C308" s="280">
        <f t="shared" si="49"/>
        <v>15.159999999999997</v>
      </c>
      <c r="D308" s="214" t="str">
        <f>IFERROR(VLOOKUP(G308,'LISTA ICCU 2026'!$D$6:$G$1065,4,FALSE),"APU - "&amp;C308)</f>
        <v>APU - 15.16</v>
      </c>
      <c r="E308" s="281">
        <f t="shared" si="51"/>
        <v>15.159999999999997</v>
      </c>
      <c r="F308" s="214" t="s">
        <v>2796</v>
      </c>
      <c r="G308" s="377" t="s">
        <v>2908</v>
      </c>
      <c r="H308" s="22" t="s">
        <v>82</v>
      </c>
      <c r="I308" s="215">
        <v>14.66</v>
      </c>
      <c r="J308" s="422"/>
      <c r="K308" s="216"/>
    </row>
    <row r="309" spans="1:11" ht="27.6">
      <c r="A309" s="1"/>
      <c r="B309" s="7"/>
      <c r="C309" s="21">
        <f t="shared" si="49"/>
        <v>15.169999999999996</v>
      </c>
      <c r="D309" s="214" t="str">
        <f>IFERROR(VLOOKUP(G309,'LISTA ICCU 2026'!$D$6:$G$1065,4,FALSE),"APU - "&amp;C309)</f>
        <v>APU - 15.17</v>
      </c>
      <c r="E309" s="214">
        <f t="shared" ref="E309" si="52">C309</f>
        <v>15.169999999999996</v>
      </c>
      <c r="F309" s="214" t="s">
        <v>2796</v>
      </c>
      <c r="G309" s="377" t="s">
        <v>2911</v>
      </c>
      <c r="H309" s="22" t="s">
        <v>89</v>
      </c>
      <c r="I309" s="215">
        <v>51.08</v>
      </c>
      <c r="J309" s="278"/>
      <c r="K309" s="216"/>
    </row>
    <row r="310" spans="1:11" ht="16.2" thickBot="1">
      <c r="A310" s="1"/>
      <c r="B310" s="7"/>
      <c r="C310" s="248" t="s">
        <v>18</v>
      </c>
      <c r="D310" s="249"/>
      <c r="E310" s="249"/>
      <c r="F310" s="249"/>
      <c r="G310" s="378"/>
      <c r="H310" s="249"/>
      <c r="I310" s="366"/>
      <c r="J310" s="250"/>
      <c r="K310" s="398"/>
    </row>
    <row r="311" spans="1:11" ht="16.2" thickBot="1">
      <c r="A311" s="1"/>
      <c r="B311" s="7"/>
      <c r="C311" s="253" t="s">
        <v>2226</v>
      </c>
      <c r="D311" s="247"/>
      <c r="E311" s="247"/>
      <c r="F311" s="247"/>
      <c r="G311" s="375"/>
      <c r="H311" s="247"/>
      <c r="I311" s="365"/>
      <c r="J311" s="16"/>
      <c r="K311" s="397"/>
    </row>
    <row r="312" spans="1:11" ht="69">
      <c r="A312" s="1"/>
      <c r="B312" s="7"/>
      <c r="C312" s="21">
        <v>16.010000000000002</v>
      </c>
      <c r="D312" s="214" t="str">
        <f>IFERROR(VLOOKUP(G312,'LISTA ICCU 2026'!$D$6:$G$1065,4,FALSE),"APU - "&amp;C312)</f>
        <v>APU - 16.01</v>
      </c>
      <c r="E312" s="214">
        <f t="shared" ref="E312" si="53">C312</f>
        <v>16.010000000000002</v>
      </c>
      <c r="F312" s="214" t="str">
        <f>IF(OR(TRIM(D312)="APU - "&amp;SUBSTITUTE(TEXT(C312,"0,00"),",","."),TRIM(D312)="APU - "&amp;TEXT(C312,"0,00")),"N/A",IFERROR(VLOOKUP(G312,'LISTA ICCU 2026'!$D$6:$G$1065,4,FALSE),"APU - "&amp;SUBSTITUTE(TEXT(C312,"0,00"),",",".")))</f>
        <v>APU - 016</v>
      </c>
      <c r="G312" s="377" t="s">
        <v>2797</v>
      </c>
      <c r="H312" s="22" t="s">
        <v>89</v>
      </c>
      <c r="I312" s="215">
        <v>15.84</v>
      </c>
      <c r="J312" s="278"/>
      <c r="K312" s="216"/>
    </row>
    <row r="313" spans="1:11" ht="55.2">
      <c r="A313" s="1"/>
      <c r="B313" s="7"/>
      <c r="C313" s="21">
        <f t="shared" ref="C313:C320" si="54">C312+0.01</f>
        <v>16.020000000000003</v>
      </c>
      <c r="D313" s="214" t="str">
        <f>IFERROR(VLOOKUP(G313,'LISTA ICCU 2026'!$D$6:$G$1065,4,FALSE),"APU - "&amp;C313)</f>
        <v>APU - 16.02</v>
      </c>
      <c r="E313" s="214">
        <f t="shared" ref="E313:E321" si="55">C313</f>
        <v>16.020000000000003</v>
      </c>
      <c r="F313" s="214" t="str">
        <f>IF(OR(TRIM(D313)="APU - "&amp;SUBSTITUTE(TEXT(C313,"0,00"),",","."),TRIM(D313)="APU - "&amp;TEXT(C313,"0,00")),"N/A",IFERROR(VLOOKUP(G313,'LISTA ICCU 2026'!$D$6:$G$1065,4,FALSE),"APU - "&amp;SUBSTITUTE(TEXT(C313,"0,00"),",",".")))</f>
        <v>APU - 016</v>
      </c>
      <c r="G313" s="377" t="s">
        <v>2798</v>
      </c>
      <c r="H313" s="22" t="s">
        <v>89</v>
      </c>
      <c r="I313" s="215">
        <v>27.51</v>
      </c>
      <c r="J313" s="278"/>
      <c r="K313" s="216"/>
    </row>
    <row r="314" spans="1:11" ht="55.2">
      <c r="A314" s="1"/>
      <c r="B314" s="7"/>
      <c r="C314" s="21">
        <f t="shared" si="54"/>
        <v>16.030000000000005</v>
      </c>
      <c r="D314" s="214" t="str">
        <f>IFERROR(VLOOKUP(G314,'LISTA ICCU 2026'!$D$6:$G$1065,4,FALSE),"APU - "&amp;C314)</f>
        <v>APU - 16.03</v>
      </c>
      <c r="E314" s="214">
        <f t="shared" si="55"/>
        <v>16.030000000000005</v>
      </c>
      <c r="F314" s="214" t="str">
        <f>IF(OR(TRIM(D314)="APU - "&amp;SUBSTITUTE(TEXT(C314,"0,00"),",","."),TRIM(D314)="APU - "&amp;TEXT(C314,"0,00")),"N/A",IFERROR(VLOOKUP(G314,'LISTA ICCU 2026'!$D$6:$G$1065,4,FALSE),"APU - "&amp;SUBSTITUTE(TEXT(C314,"0,00"),",",".")))</f>
        <v>APU - 016</v>
      </c>
      <c r="G314" s="377" t="s">
        <v>2799</v>
      </c>
      <c r="H314" s="22" t="s">
        <v>89</v>
      </c>
      <c r="I314" s="215">
        <v>7.38</v>
      </c>
      <c r="J314" s="278"/>
      <c r="K314" s="216"/>
    </row>
    <row r="315" spans="1:11" ht="55.2">
      <c r="A315" s="1"/>
      <c r="B315" s="7"/>
      <c r="C315" s="21">
        <f t="shared" si="54"/>
        <v>16.040000000000006</v>
      </c>
      <c r="D315" s="214" t="str">
        <f>IFERROR(VLOOKUP(G315,'LISTA ICCU 2026'!$D$6:$G$1065,4,FALSE),"APU - "&amp;C315)</f>
        <v>APU - 16.04</v>
      </c>
      <c r="E315" s="214">
        <f t="shared" si="55"/>
        <v>16.040000000000006</v>
      </c>
      <c r="F315" s="214" t="str">
        <f>IF(OR(TRIM(D315)="APU - "&amp;SUBSTITUTE(TEXT(C315,"0,00"),",","."),TRIM(D315)="APU - "&amp;TEXT(C315,"0,00")),"N/A",IFERROR(VLOOKUP(G315,'LISTA ICCU 2026'!$D$6:$G$1065,4,FALSE),"APU - "&amp;SUBSTITUTE(TEXT(C315,"0,00"),",",".")))</f>
        <v>APU - 016</v>
      </c>
      <c r="G315" s="377" t="s">
        <v>2800</v>
      </c>
      <c r="H315" s="22" t="s">
        <v>89</v>
      </c>
      <c r="I315" s="215">
        <v>5.3</v>
      </c>
      <c r="J315" s="278"/>
      <c r="K315" s="216"/>
    </row>
    <row r="316" spans="1:11" ht="69">
      <c r="A316" s="1"/>
      <c r="B316" s="7"/>
      <c r="C316" s="21">
        <f t="shared" si="54"/>
        <v>16.050000000000008</v>
      </c>
      <c r="D316" s="214" t="str">
        <f>IFERROR(VLOOKUP(G316,'LISTA ICCU 2026'!$D$6:$G$1065,4,FALSE),"APU - "&amp;C316)</f>
        <v>APU - 16.05</v>
      </c>
      <c r="E316" s="214">
        <f t="shared" si="55"/>
        <v>16.050000000000008</v>
      </c>
      <c r="F316" s="214" t="str">
        <f>IF(OR(TRIM(D316)="APU - "&amp;SUBSTITUTE(TEXT(C316,"0,00"),",","."),TRIM(D316)="APU - "&amp;TEXT(C316,"0,00")),"N/A",IFERROR(VLOOKUP(G316,'LISTA ICCU 2026'!$D$6:$G$1065,4,FALSE),"APU - "&amp;SUBSTITUTE(TEXT(C316,"0,00"),",",".")))</f>
        <v>APU - 016</v>
      </c>
      <c r="G316" s="377" t="s">
        <v>2801</v>
      </c>
      <c r="H316" s="22" t="s">
        <v>89</v>
      </c>
      <c r="I316" s="215">
        <v>11.7</v>
      </c>
      <c r="J316" s="278"/>
      <c r="K316" s="216"/>
    </row>
    <row r="317" spans="1:11" ht="55.2">
      <c r="A317" s="1"/>
      <c r="B317" s="7"/>
      <c r="C317" s="21">
        <f t="shared" si="54"/>
        <v>16.060000000000009</v>
      </c>
      <c r="D317" s="214" t="str">
        <f>IFERROR(VLOOKUP(G317,'LISTA ICCU 2026'!$D$6:$G$1065,4,FALSE),"APU - "&amp;C317)</f>
        <v>APU - 16.06</v>
      </c>
      <c r="E317" s="214">
        <f t="shared" si="55"/>
        <v>16.060000000000009</v>
      </c>
      <c r="F317" s="214" t="str">
        <f>IF(OR(TRIM(D317)="APU - "&amp;SUBSTITUTE(TEXT(C317,"0,00"),",","."),TRIM(D317)="APU - "&amp;TEXT(C317,"0,00")),"N/A",IFERROR(VLOOKUP(G317,'LISTA ICCU 2026'!$D$6:$G$1065,4,FALSE),"APU - "&amp;SUBSTITUTE(TEXT(C317,"0,00"),",",".")))</f>
        <v>APU - 016</v>
      </c>
      <c r="G317" s="377" t="s">
        <v>2802</v>
      </c>
      <c r="H317" s="22" t="s">
        <v>89</v>
      </c>
      <c r="I317" s="215">
        <v>24.4</v>
      </c>
      <c r="J317" s="278"/>
      <c r="K317" s="216"/>
    </row>
    <row r="318" spans="1:11" ht="55.2">
      <c r="A318" s="1"/>
      <c r="B318" s="7"/>
      <c r="C318" s="21">
        <f t="shared" si="54"/>
        <v>16.070000000000011</v>
      </c>
      <c r="D318" s="214" t="str">
        <f>IFERROR(VLOOKUP(G318,'LISTA ICCU 2026'!$D$6:$G$1065,4,FALSE),"APU - "&amp;C318)</f>
        <v>APU - 16.07</v>
      </c>
      <c r="E318" s="214">
        <f t="shared" si="55"/>
        <v>16.070000000000011</v>
      </c>
      <c r="F318" s="214" t="str">
        <f>IF(OR(TRIM(D318)="APU - "&amp;SUBSTITUTE(TEXT(C318,"0,00"),",","."),TRIM(D318)="APU - "&amp;TEXT(C318,"0,00")),"N/A",IFERROR(VLOOKUP(G318,'LISTA ICCU 2026'!$D$6:$G$1065,4,FALSE),"APU - "&amp;SUBSTITUTE(TEXT(C318,"0,00"),",",".")))</f>
        <v>APU - 016</v>
      </c>
      <c r="G318" s="377" t="s">
        <v>2803</v>
      </c>
      <c r="H318" s="22" t="s">
        <v>89</v>
      </c>
      <c r="I318" s="215">
        <v>67.5</v>
      </c>
      <c r="J318" s="278"/>
      <c r="K318" s="216"/>
    </row>
    <row r="319" spans="1:11" ht="69">
      <c r="A319" s="1"/>
      <c r="B319" s="7"/>
      <c r="C319" s="21">
        <f t="shared" si="54"/>
        <v>16.080000000000013</v>
      </c>
      <c r="D319" s="214" t="str">
        <f>IFERROR(VLOOKUP(G319,'LISTA ICCU 2026'!$D$6:$G$1065,4,FALSE),"APU - "&amp;C319)</f>
        <v>APU - 16.08</v>
      </c>
      <c r="E319" s="214">
        <f t="shared" si="55"/>
        <v>16.080000000000013</v>
      </c>
      <c r="F319" s="214" t="str">
        <f>IF(OR(TRIM(D319)="APU - "&amp;SUBSTITUTE(TEXT(C319,"0,00"),",","."),TRIM(D319)="APU - "&amp;TEXT(C319,"0,00")),"N/A",IFERROR(VLOOKUP(G319,'LISTA ICCU 2026'!$D$6:$G$1065,4,FALSE),"APU - "&amp;SUBSTITUTE(TEXT(C319,"0,00"),",",".")))</f>
        <v>APU - 016</v>
      </c>
      <c r="G319" s="377" t="s">
        <v>2804</v>
      </c>
      <c r="H319" s="22" t="s">
        <v>89</v>
      </c>
      <c r="I319" s="215">
        <v>20.98</v>
      </c>
      <c r="J319" s="278"/>
      <c r="K319" s="216"/>
    </row>
    <row r="320" spans="1:11" ht="41.4">
      <c r="A320" s="1"/>
      <c r="B320" s="7"/>
      <c r="C320" s="280">
        <f t="shared" si="54"/>
        <v>16.090000000000014</v>
      </c>
      <c r="D320" s="214" t="str">
        <f>IFERROR(VLOOKUP(G320,'LISTA ICCU 2026'!$D$6:$G$1065,4,FALSE),"APU - "&amp;C320)</f>
        <v>APU - 16.09</v>
      </c>
      <c r="E320" s="214">
        <f t="shared" si="55"/>
        <v>16.090000000000014</v>
      </c>
      <c r="F320" s="214" t="str">
        <f>IF(OR(TRIM(D320)="APU - "&amp;SUBSTITUTE(TEXT(C320,"0,00"),",","."),TRIM(D320)="APU - "&amp;TEXT(C320,"0,00")),"N/A",IFERROR(VLOOKUP(G320,'LISTA ICCU 2026'!$D$6:$G$1065,4,FALSE),"APU - "&amp;SUBSTITUTE(TEXT(C320,"0,00"),",",".")))</f>
        <v>APU - 016</v>
      </c>
      <c r="G320" s="377" t="s">
        <v>2810</v>
      </c>
      <c r="H320" s="22" t="s">
        <v>89</v>
      </c>
      <c r="I320" s="215">
        <v>3.12</v>
      </c>
      <c r="J320" s="278"/>
      <c r="K320" s="216"/>
    </row>
    <row r="321" spans="1:11" ht="41.4">
      <c r="A321" s="1"/>
      <c r="B321" s="7"/>
      <c r="C321" s="280">
        <f>C320+0.01</f>
        <v>16.100000000000016</v>
      </c>
      <c r="D321" s="214" t="str">
        <f>IFERROR(VLOOKUP(G321,'LISTA ICCU 2026'!$D$6:$G$1065,4,FALSE),"APU - "&amp;SUBSTITUTE(TEXT(C321,"0,00"),",","."))</f>
        <v>APU - 016</v>
      </c>
      <c r="E321" s="281">
        <f t="shared" si="55"/>
        <v>16.100000000000016</v>
      </c>
      <c r="F321" s="214" t="str">
        <f>IF(OR(TRIM(D321)="APU - "&amp;SUBSTITUTE(TEXT(C321,"0,00"),",","."),TRIM(D321)="APU - "&amp;TEXT(C321,"0,00")),"N/A",IFERROR(VLOOKUP(G321,'LISTA ICCU 2026'!$D$6:$G$1065,4,FALSE),"APU - "&amp;SUBSTITUTE(TEXT(C321,"0,00"),",",".")))</f>
        <v>N/A</v>
      </c>
      <c r="G321" s="377" t="s">
        <v>2805</v>
      </c>
      <c r="H321" s="22" t="s">
        <v>89</v>
      </c>
      <c r="I321" s="215">
        <v>26.49</v>
      </c>
      <c r="J321" s="422"/>
      <c r="K321" s="216"/>
    </row>
    <row r="322" spans="1:11" ht="41.4">
      <c r="A322" s="1"/>
      <c r="B322" s="7"/>
      <c r="C322" s="280">
        <f>C321+0.01</f>
        <v>16.110000000000017</v>
      </c>
      <c r="D322" s="214" t="str">
        <f>IFERROR(VLOOKUP(G322,'LISTA ICCU 2026'!$D$6:$G$1065,4,FALSE),"APU - "&amp;SUBSTITUTE(TEXT(C322,"0,00"),",","."))</f>
        <v>APU - 016</v>
      </c>
      <c r="E322" s="281">
        <f t="shared" ref="E322:E327" si="56">C322</f>
        <v>16.110000000000017</v>
      </c>
      <c r="F322" s="214" t="str">
        <f>IF(OR(TRIM(D322)="APU - "&amp;SUBSTITUTE(TEXT(C322,"0,00"),",","."),TRIM(D322)="APU - "&amp;TEXT(C322,"0,00")),"N/A",IFERROR(VLOOKUP(G322,'LISTA ICCU 2026'!$D$6:$G$1065,4,FALSE),"APU - "&amp;SUBSTITUTE(TEXT(C322,"0,00"),",",".")))</f>
        <v>N/A</v>
      </c>
      <c r="G322" s="377" t="s">
        <v>2806</v>
      </c>
      <c r="H322" s="22" t="s">
        <v>89</v>
      </c>
      <c r="I322" s="215">
        <v>76.27</v>
      </c>
      <c r="J322" s="422"/>
      <c r="K322" s="216"/>
    </row>
    <row r="323" spans="1:11" ht="41.4">
      <c r="A323" s="1"/>
      <c r="B323" s="7"/>
      <c r="C323" s="280">
        <f t="shared" ref="C323:C328" si="57">C322+0.01</f>
        <v>16.120000000000019</v>
      </c>
      <c r="D323" s="214" t="str">
        <f>IFERROR(VLOOKUP(G323,'LISTA ICCU 2026'!$D$6:$G$1065,4,FALSE),"APU - "&amp;SUBSTITUTE(TEXT(C323,"0,00"),",","."))</f>
        <v>APU - 016</v>
      </c>
      <c r="E323" s="281">
        <f t="shared" si="56"/>
        <v>16.120000000000019</v>
      </c>
      <c r="F323" s="214" t="str">
        <f>IF(OR(TRIM(D323)="APU - "&amp;SUBSTITUTE(TEXT(C323,"0,00"),",","."),TRIM(D323)="APU - "&amp;TEXT(C323,"0,00")),"N/A",IFERROR(VLOOKUP(G323,'LISTA ICCU 2026'!$D$6:$G$1065,4,FALSE),"APU - "&amp;SUBSTITUTE(TEXT(C323,"0,00"),",",".")))</f>
        <v>N/A</v>
      </c>
      <c r="G323" s="377" t="s">
        <v>2807</v>
      </c>
      <c r="H323" s="22" t="s">
        <v>89</v>
      </c>
      <c r="I323" s="215">
        <v>8.9700000000000006</v>
      </c>
      <c r="J323" s="422"/>
      <c r="K323" s="216"/>
    </row>
    <row r="324" spans="1:11" ht="69">
      <c r="A324" s="1"/>
      <c r="B324" s="7"/>
      <c r="C324" s="280">
        <f t="shared" si="57"/>
        <v>16.13000000000002</v>
      </c>
      <c r="D324" s="214" t="str">
        <f>IFERROR(VLOOKUP(G324,'LISTA ICCU 2026'!$D$6:$G$1065,4,FALSE),"APU - "&amp;SUBSTITUTE(TEXT(C324,"0,00"),",","."))</f>
        <v>APU - 016</v>
      </c>
      <c r="E324" s="281">
        <f t="shared" si="56"/>
        <v>16.13000000000002</v>
      </c>
      <c r="F324" s="214" t="str">
        <f>IF(OR(TRIM(D324)="APU - "&amp;SUBSTITUTE(TEXT(C324,"0,00"),",","."),TRIM(D324)="APU - "&amp;TEXT(C324,"0,00")),"N/A",IFERROR(VLOOKUP(G324,'LISTA ICCU 2026'!$D$6:$G$1065,4,FALSE),"APU - "&amp;SUBSTITUTE(TEXT(C324,"0,00"),",",".")))</f>
        <v>N/A</v>
      </c>
      <c r="G324" s="377" t="s">
        <v>2870</v>
      </c>
      <c r="H324" s="22" t="s">
        <v>89</v>
      </c>
      <c r="I324" s="215">
        <v>23.55</v>
      </c>
      <c r="J324" s="278"/>
      <c r="K324" s="216"/>
    </row>
    <row r="325" spans="1:11" ht="55.2">
      <c r="A325" s="1"/>
      <c r="B325" s="7"/>
      <c r="C325" s="280">
        <f t="shared" si="57"/>
        <v>16.140000000000022</v>
      </c>
      <c r="D325" s="214" t="str">
        <f>IFERROR(VLOOKUP(G325,'LISTA ICCU 2026'!$D$6:$G$1065,4,FALSE),"APU - "&amp;SUBSTITUTE(TEXT(C325,"0,00"),",","."))</f>
        <v>APU - 016</v>
      </c>
      <c r="E325" s="281">
        <f t="shared" si="56"/>
        <v>16.140000000000022</v>
      </c>
      <c r="F325" s="214" t="str">
        <f>IF(OR(TRIM(D325)="APU - "&amp;SUBSTITUTE(TEXT(C325,"0,00"),",","."),TRIM(D325)="APU - "&amp;TEXT(C325,"0,00")),"N/A",IFERROR(VLOOKUP(G325,'LISTA ICCU 2026'!$D$6:$G$1065,4,FALSE),"APU - "&amp;SUBSTITUTE(TEXT(C325,"0,00"),",",".")))</f>
        <v>N/A</v>
      </c>
      <c r="G325" s="377" t="s">
        <v>2871</v>
      </c>
      <c r="H325" s="22" t="s">
        <v>89</v>
      </c>
      <c r="I325" s="215">
        <v>27.3</v>
      </c>
      <c r="J325" s="278"/>
      <c r="K325" s="216"/>
    </row>
    <row r="326" spans="1:11" ht="41.4">
      <c r="A326" s="1"/>
      <c r="B326" s="7"/>
      <c r="C326" s="280">
        <f t="shared" si="57"/>
        <v>16.150000000000023</v>
      </c>
      <c r="D326" s="214" t="str">
        <f>IFERROR(VLOOKUP(G326,'LISTA ICCU 2026'!$D$6:$G$1065,4,FALSE),"APU - "&amp;SUBSTITUTE(TEXT(C326,"0,00"),",","."))</f>
        <v>APU - 016</v>
      </c>
      <c r="E326" s="281">
        <f t="shared" si="56"/>
        <v>16.150000000000023</v>
      </c>
      <c r="F326" s="214" t="str">
        <f>IF(OR(TRIM(D326)="APU - "&amp;SUBSTITUTE(TEXT(C326,"0,00"),",","."),TRIM(D326)="APU - "&amp;TEXT(C326,"0,00")),"N/A",IFERROR(VLOOKUP(G326,'LISTA ICCU 2026'!$D$6:$G$1065,4,FALSE),"APU - "&amp;SUBSTITUTE(TEXT(C326,"0,00"),",",".")))</f>
        <v>N/A</v>
      </c>
      <c r="G326" s="377" t="s">
        <v>2808</v>
      </c>
      <c r="H326" s="22" t="s">
        <v>82</v>
      </c>
      <c r="I326" s="215">
        <v>7.22</v>
      </c>
      <c r="J326" s="278"/>
      <c r="K326" s="216"/>
    </row>
    <row r="327" spans="1:11" ht="41.4">
      <c r="A327" s="1"/>
      <c r="B327" s="7"/>
      <c r="C327" s="280">
        <f t="shared" si="57"/>
        <v>16.160000000000025</v>
      </c>
      <c r="D327" s="214" t="str">
        <f>IFERROR(VLOOKUP(G327,'LISTA ICCU 2026'!$D$6:$G$1065,4,FALSE),"APU - "&amp;SUBSTITUTE(TEXT(C327,"0,00"),",","."))</f>
        <v>APU - 016</v>
      </c>
      <c r="E327" s="281">
        <f t="shared" si="56"/>
        <v>16.160000000000025</v>
      </c>
      <c r="F327" s="214" t="str">
        <f>IF(OR(TRIM(D327)="APU - "&amp;SUBSTITUTE(TEXT(C327,"0,00"),",","."),TRIM(D327)="APU - "&amp;TEXT(C327,"0,00")),"N/A",IFERROR(VLOOKUP(G327,'LISTA ICCU 2026'!$D$6:$G$1065,4,FALSE),"APU - "&amp;SUBSTITUTE(TEXT(C327,"0,00"),",",".")))</f>
        <v>N/A</v>
      </c>
      <c r="G327" s="377" t="s">
        <v>2809</v>
      </c>
      <c r="H327" s="22" t="s">
        <v>82</v>
      </c>
      <c r="I327" s="215">
        <v>15.95</v>
      </c>
      <c r="J327" s="278"/>
      <c r="K327" s="216"/>
    </row>
    <row r="328" spans="1:11" ht="55.2">
      <c r="A328" s="1"/>
      <c r="B328" s="7"/>
      <c r="C328" s="280">
        <f t="shared" si="57"/>
        <v>16.170000000000027</v>
      </c>
      <c r="D328" s="214" t="str">
        <f>IFERROR(VLOOKUP(G328,'LISTA ICCU 2026'!$D$6:$G$1065,4,FALSE),"APU - "&amp;SUBSTITUTE(TEXT(C328,"0,00"),",","."))</f>
        <v>APU - 016</v>
      </c>
      <c r="E328" s="281">
        <f t="shared" ref="E328" si="58">C328</f>
        <v>16.170000000000027</v>
      </c>
      <c r="F328" s="214" t="str">
        <f>IF(OR(TRIM(D328)="APU - "&amp;SUBSTITUTE(TEXT(C328,"0,00"),",","."),TRIM(D328)="APU - "&amp;TEXT(C328,"0,00")),"N/A",IFERROR(VLOOKUP(G328,'LISTA ICCU 2026'!$D$6:$G$1065,4,FALSE),"APU - "&amp;SUBSTITUTE(TEXT(C328,"0,00"),",",".")))</f>
        <v>N/A</v>
      </c>
      <c r="G328" s="377" t="s">
        <v>2904</v>
      </c>
      <c r="H328" s="22" t="s">
        <v>89</v>
      </c>
      <c r="I328" s="215">
        <v>16.48</v>
      </c>
      <c r="J328" s="422"/>
      <c r="K328" s="216"/>
    </row>
    <row r="329" spans="1:11" ht="16.2" thickBot="1">
      <c r="A329" s="1"/>
      <c r="B329" s="7"/>
      <c r="C329" s="248" t="s">
        <v>18</v>
      </c>
      <c r="D329" s="249"/>
      <c r="E329" s="249"/>
      <c r="F329" s="249"/>
      <c r="G329" s="378"/>
      <c r="H329" s="249"/>
      <c r="I329" s="366"/>
      <c r="J329" s="250"/>
      <c r="K329" s="398"/>
    </row>
    <row r="330" spans="1:11" ht="16.2" thickBot="1">
      <c r="A330" s="1"/>
      <c r="B330" s="7"/>
      <c r="C330" s="253" t="s">
        <v>2227</v>
      </c>
      <c r="D330" s="247"/>
      <c r="E330" s="247"/>
      <c r="F330" s="247"/>
      <c r="G330" s="375"/>
      <c r="H330" s="247"/>
      <c r="I330" s="365"/>
      <c r="J330" s="16"/>
      <c r="K330" s="397"/>
    </row>
    <row r="331" spans="1:11" ht="69">
      <c r="A331" s="1"/>
      <c r="B331" s="7"/>
      <c r="C331" s="21">
        <v>17.010000000000002</v>
      </c>
      <c r="D331" s="214" t="str">
        <f>IFERROR(VLOOKUP(G331,'LISTA ICCU 2026'!$D$6:$G$1065,4,FALSE),"APU - "&amp;C331)</f>
        <v>APU - 17.01</v>
      </c>
      <c r="E331" s="214">
        <f t="shared" ref="E331:E333" si="59">C331</f>
        <v>17.010000000000002</v>
      </c>
      <c r="F331" s="214" t="str">
        <f>IF(OR(TRIM(D331)="APU - "&amp;SUBSTITUTE(TEXT(C331,"0,00"),",","."),TRIM(D331)="APU - "&amp;TEXT(C331,"0,00")),"N/A",IFERROR(VLOOKUP(G331,'LISTA ICCU 2026'!$D$6:$G$1065,4,FALSE),"APU - "&amp;SUBSTITUTE(TEXT(C331,"0,00"),",",".")))</f>
        <v>APU - 017</v>
      </c>
      <c r="G331" s="377" t="s">
        <v>2829</v>
      </c>
      <c r="H331" s="22" t="s">
        <v>89</v>
      </c>
      <c r="I331" s="215">
        <v>6.24</v>
      </c>
      <c r="J331" s="278"/>
      <c r="K331" s="216"/>
    </row>
    <row r="332" spans="1:11" ht="55.2">
      <c r="A332" s="1"/>
      <c r="B332" s="7"/>
      <c r="C332" s="21">
        <f>C331+0.01</f>
        <v>17.020000000000003</v>
      </c>
      <c r="D332" s="214" t="str">
        <f>IFERROR(VLOOKUP(G332,'LISTA ICCU 2026'!$D$6:$G$1065,4,FALSE),"APU - "&amp;C332)</f>
        <v>APU - 17.02</v>
      </c>
      <c r="E332" s="214">
        <f t="shared" ref="E332" si="60">C332</f>
        <v>17.020000000000003</v>
      </c>
      <c r="F332" s="214" t="str">
        <f>IF(OR(TRIM(D332)="APU - "&amp;SUBSTITUTE(TEXT(C332,"0,00"),",","."),TRIM(D332)="APU - "&amp;TEXT(C332,"0,00")),"N/A",IFERROR(VLOOKUP(G332,'LISTA ICCU 2026'!$D$6:$G$1065,4,FALSE),"APU - "&amp;SUBSTITUTE(TEXT(C332,"0,00"),",",".")))</f>
        <v>APU - 017</v>
      </c>
      <c r="G332" s="377" t="s">
        <v>2830</v>
      </c>
      <c r="H332" s="22" t="s">
        <v>89</v>
      </c>
      <c r="I332" s="215">
        <v>19.239999999999998</v>
      </c>
      <c r="J332" s="278"/>
      <c r="K332" s="216"/>
    </row>
    <row r="333" spans="1:11" ht="41.4">
      <c r="A333" s="1"/>
      <c r="B333" s="7"/>
      <c r="C333" s="21">
        <f>C332+0.01</f>
        <v>17.030000000000005</v>
      </c>
      <c r="D333" s="214" t="str">
        <f>IFERROR(VLOOKUP(G333,'LISTA ICCU 2026'!$D$6:$G$1065,4,FALSE),"APU - "&amp;C333)</f>
        <v>APU - 17.03</v>
      </c>
      <c r="E333" s="214">
        <f t="shared" si="59"/>
        <v>17.030000000000005</v>
      </c>
      <c r="F333" s="214" t="str">
        <f>IF(OR(TRIM(D333)="APU - "&amp;SUBSTITUTE(TEXT(C333,"0,00"),",","."),TRIM(D333)="APU - "&amp;TEXT(C333,"0,00")),"N/A",IFERROR(VLOOKUP(G333,'LISTA ICCU 2026'!$D$6:$G$1065,4,FALSE),"APU - "&amp;SUBSTITUTE(TEXT(C333,"0,00"),",",".")))</f>
        <v>APU - 017</v>
      </c>
      <c r="G333" s="377" t="s">
        <v>2831</v>
      </c>
      <c r="H333" s="22" t="s">
        <v>89</v>
      </c>
      <c r="I333" s="215">
        <v>17.829999999999998</v>
      </c>
      <c r="J333" s="278"/>
      <c r="K333" s="216"/>
    </row>
    <row r="334" spans="1:11" ht="16.2" thickBot="1">
      <c r="A334" s="1"/>
      <c r="B334" s="7"/>
      <c r="C334" s="248" t="s">
        <v>18</v>
      </c>
      <c r="D334" s="249"/>
      <c r="E334" s="249"/>
      <c r="F334" s="249"/>
      <c r="G334" s="378"/>
      <c r="H334" s="249"/>
      <c r="I334" s="366"/>
      <c r="J334" s="250"/>
      <c r="K334" s="398"/>
    </row>
    <row r="335" spans="1:11" ht="16.2" thickBot="1">
      <c r="A335" s="1"/>
      <c r="B335" s="7"/>
      <c r="C335" s="253" t="s">
        <v>2228</v>
      </c>
      <c r="D335" s="247"/>
      <c r="E335" s="247"/>
      <c r="F335" s="247"/>
      <c r="G335" s="375"/>
      <c r="H335" s="247"/>
      <c r="I335" s="365"/>
      <c r="J335" s="16"/>
      <c r="K335" s="397"/>
    </row>
    <row r="336" spans="1:11" ht="15.6">
      <c r="A336" s="1"/>
      <c r="B336" s="7"/>
      <c r="C336" s="21">
        <v>18.010000000000002</v>
      </c>
      <c r="D336" s="214" t="str">
        <f>IFERROR(VLOOKUP(G336,'LISTA ICCU 2026'!$D$6:$G$1065,4,FALSE),"APU - "&amp;C336)</f>
        <v>3,2 - V</v>
      </c>
      <c r="E336" s="214">
        <f t="shared" ref="E336:E337" si="61">C336</f>
        <v>18.010000000000002</v>
      </c>
      <c r="F336" s="214" t="str">
        <f>IF(OR(TRIM(D336)="APU - "&amp;SUBSTITUTE(TEXT(C336,"0,00"),",","."),TRIM(D336)="APU - "&amp;TEXT(C336,"0,00")),"N/A",IFERROR(VLOOKUP(G336,'LISTA ICCU 2026'!$D$6:$G$1065,4,FALSE),"APU - "&amp;SUBSTITUTE(TEXT(C336,"0,00"),",",".")))</f>
        <v>3,2 - V</v>
      </c>
      <c r="G336" s="377" t="s">
        <v>1047</v>
      </c>
      <c r="H336" s="22" t="str">
        <f>IFERROR(VLOOKUP(G336,'LISTA ICCU 2026'!$D$6:$H$1065,2,FALSE),"NO ")</f>
        <v>M3</v>
      </c>
      <c r="I336" s="215">
        <v>187.73</v>
      </c>
      <c r="J336" s="278"/>
      <c r="K336" s="216"/>
    </row>
    <row r="337" spans="1:11" ht="15.6">
      <c r="A337" s="1"/>
      <c r="B337" s="7"/>
      <c r="C337" s="21">
        <f t="shared" ref="C337" si="62">C336+0.01</f>
        <v>18.020000000000003</v>
      </c>
      <c r="D337" s="214" t="str">
        <f>IFERROR(VLOOKUP(G337,'LISTA ICCU 2026'!$D$6:$G$1065,4,FALSE),"APU - "&amp;C337)</f>
        <v>3,3 - V</v>
      </c>
      <c r="E337" s="214">
        <f t="shared" si="61"/>
        <v>18.020000000000003</v>
      </c>
      <c r="F337" s="214" t="str">
        <f>IF(OR(TRIM(D337)="APU - "&amp;SUBSTITUTE(TEXT(C337,"0,00"),",","."),TRIM(D337)="APU - "&amp;TEXT(C337,"0,00")),"N/A",IFERROR(VLOOKUP(G337,'LISTA ICCU 2026'!$D$6:$G$1065,4,FALSE),"APU - "&amp;SUBSTITUTE(TEXT(C337,"0,00"),",",".")))</f>
        <v>3,3 - V</v>
      </c>
      <c r="G337" s="377" t="s">
        <v>1049</v>
      </c>
      <c r="H337" s="22" t="str">
        <f>IFERROR(VLOOKUP(G337,'LISTA ICCU 2026'!$D$6:$H$1065,2,FALSE),"NO ")</f>
        <v>M3</v>
      </c>
      <c r="I337" s="215">
        <v>70.489999999999995</v>
      </c>
      <c r="J337" s="278"/>
      <c r="K337" s="216"/>
    </row>
    <row r="338" spans="1:11" ht="15.6">
      <c r="A338" s="1"/>
      <c r="B338" s="7"/>
      <c r="C338" s="21">
        <f t="shared" ref="C338:C349" si="63">C337+0.01</f>
        <v>18.030000000000005</v>
      </c>
      <c r="D338" s="214" t="str">
        <f>IFERROR(VLOOKUP(G338,'LISTA ICCU 2026'!$D$6:$G$1065,4,FALSE),"APU - "&amp;C338)</f>
        <v>4,46 - V</v>
      </c>
      <c r="E338" s="214">
        <f t="shared" ref="E338:E344" si="64">C338</f>
        <v>18.030000000000005</v>
      </c>
      <c r="F338" s="214" t="str">
        <f>IF(OR(TRIM(D338)="APU - "&amp;SUBSTITUTE(TEXT(C338,"0,00"),",","."),TRIM(D338)="APU - "&amp;TEXT(C338,"0,00")),"N/A",IFERROR(VLOOKUP(G338,'LISTA ICCU 2026'!$D$6:$G$1065,4,FALSE),"APU - "&amp;SUBSTITUTE(TEXT(C338,"0,00"),",",".")))</f>
        <v>4,46 - V</v>
      </c>
      <c r="G338" s="377" t="s">
        <v>1155</v>
      </c>
      <c r="H338" s="22" t="str">
        <f>IFERROR(VLOOKUP(G338,'LISTA ICCU 2026'!$D$6:$H$1065,2,FALSE),"NO ")</f>
        <v>M2</v>
      </c>
      <c r="I338" s="215">
        <v>469.33</v>
      </c>
      <c r="J338" s="278"/>
      <c r="K338" s="216"/>
    </row>
    <row r="339" spans="1:11" ht="27.6">
      <c r="A339" s="1"/>
      <c r="B339" s="7"/>
      <c r="C339" s="21">
        <f t="shared" si="63"/>
        <v>18.040000000000006</v>
      </c>
      <c r="D339" s="214" t="str">
        <f>IFERROR(VLOOKUP(G339,'LISTA ICCU 2026'!$D$6:$G$1065,4,FALSE),"APU - "&amp;C339)</f>
        <v>APU - 18.04</v>
      </c>
      <c r="E339" s="214">
        <f t="shared" si="64"/>
        <v>18.040000000000006</v>
      </c>
      <c r="F339" s="214" t="str">
        <f>IF(OR(TRIM(D339)="APU - "&amp;SUBSTITUTE(TEXT(C339,"0,00"),",","."),TRIM(D339)="APU - "&amp;TEXT(C339,"0,00")),"N/A",IFERROR(VLOOKUP(G339,'LISTA ICCU 2026'!$D$6:$G$1065,4,FALSE),"APU - "&amp;SUBSTITUTE(TEXT(C339,"0,00"),",",".")))</f>
        <v>APU - 018</v>
      </c>
      <c r="G339" s="377" t="s">
        <v>2229</v>
      </c>
      <c r="H339" s="22" t="s">
        <v>82</v>
      </c>
      <c r="I339" s="215">
        <v>486.56</v>
      </c>
      <c r="J339" s="278"/>
      <c r="K339" s="216"/>
    </row>
    <row r="340" spans="1:11" ht="15.6">
      <c r="A340" s="1"/>
      <c r="B340" s="7"/>
      <c r="C340" s="21">
        <f t="shared" si="63"/>
        <v>18.050000000000008</v>
      </c>
      <c r="D340" s="214" t="str">
        <f>IFERROR(VLOOKUP(G340,'LISTA ICCU 2026'!$D$6:$G$1065,4,FALSE),"APU - "&amp;C340)</f>
        <v>5,15 - U</v>
      </c>
      <c r="E340" s="214">
        <f t="shared" si="64"/>
        <v>18.050000000000008</v>
      </c>
      <c r="F340" s="214" t="str">
        <f>IF(OR(TRIM(D340)="APU - "&amp;SUBSTITUTE(TEXT(C340,"0,00"),",","."),TRIM(D340)="APU - "&amp;TEXT(C340,"0,00")),"N/A",IFERROR(VLOOKUP(G340,'LISTA ICCU 2026'!$D$6:$G$1065,4,FALSE),"APU - "&amp;SUBSTITUTE(TEXT(C340,"0,00"),",",".")))</f>
        <v>5,15 - U</v>
      </c>
      <c r="G340" s="377" t="s">
        <v>964</v>
      </c>
      <c r="H340" s="22" t="str">
        <f>IFERROR(VLOOKUP(G340,'LISTA ICCU 2026'!$D$6:$H$1065,2,FALSE),"NO ")</f>
        <v>ML</v>
      </c>
      <c r="I340" s="215">
        <v>194.18</v>
      </c>
      <c r="J340" s="278"/>
      <c r="K340" s="216"/>
    </row>
    <row r="341" spans="1:11" ht="15.6">
      <c r="A341" s="1"/>
      <c r="B341" s="7"/>
      <c r="C341" s="21">
        <f t="shared" si="63"/>
        <v>18.060000000000009</v>
      </c>
      <c r="D341" s="214" t="str">
        <f>IFERROR(VLOOKUP(G341,'LISTA ICCU 2026'!$D$6:$G$1065,4,FALSE),"APU - "&amp;C341)</f>
        <v>5,9 - U</v>
      </c>
      <c r="E341" s="214">
        <f t="shared" si="64"/>
        <v>18.060000000000009</v>
      </c>
      <c r="F341" s="214" t="str">
        <f>IF(OR(TRIM(D341)="APU - "&amp;SUBSTITUTE(TEXT(C341,"0,00"),",","."),TRIM(D341)="APU - "&amp;TEXT(C341,"0,00")),"N/A",IFERROR(VLOOKUP(G341,'LISTA ICCU 2026'!$D$6:$G$1065,4,FALSE),"APU - "&amp;SUBSTITUTE(TEXT(C341,"0,00"),",",".")))</f>
        <v>5,9 - U</v>
      </c>
      <c r="G341" s="377" t="s">
        <v>958</v>
      </c>
      <c r="H341" s="22" t="str">
        <f>IFERROR(VLOOKUP(G341,'LISTA ICCU 2026'!$D$6:$H$1065,2,FALSE),"NO ")</f>
        <v>ML</v>
      </c>
      <c r="I341" s="215">
        <v>78</v>
      </c>
      <c r="J341" s="278"/>
      <c r="K341" s="216"/>
    </row>
    <row r="342" spans="1:11" ht="15.6">
      <c r="A342" s="1"/>
      <c r="B342" s="7"/>
      <c r="C342" s="21">
        <f t="shared" si="63"/>
        <v>18.070000000000011</v>
      </c>
      <c r="D342" s="214" t="str">
        <f>IFERROR(VLOOKUP(G342,'LISTA ICCU 2026'!$D$6:$G$1065,4,FALSE),"APU - "&amp;C342)</f>
        <v>14,3 - C</v>
      </c>
      <c r="E342" s="214">
        <f t="shared" si="64"/>
        <v>18.070000000000011</v>
      </c>
      <c r="F342" s="214" t="str">
        <f>IF(OR(TRIM(D342)="APU - "&amp;SUBSTITUTE(TEXT(C342,"0,00"),",","."),TRIM(D342)="APU - "&amp;TEXT(C342,"0,00")),"N/A",IFERROR(VLOOKUP(G342,'LISTA ICCU 2026'!$D$6:$G$1065,4,FALSE),"APU - "&amp;SUBSTITUTE(TEXT(C342,"0,00"),",",".")))</f>
        <v>14,3 - C</v>
      </c>
      <c r="G342" s="377" t="s">
        <v>648</v>
      </c>
      <c r="H342" s="22" t="str">
        <f>IFERROR(VLOOKUP(G342,'LISTA ICCU 2026'!$D$6:$H$1065,2,FALSE),"NO ")</f>
        <v>M2</v>
      </c>
      <c r="I342" s="215">
        <v>163.68</v>
      </c>
      <c r="J342" s="278"/>
      <c r="K342" s="216"/>
    </row>
    <row r="343" spans="1:11" ht="15.6">
      <c r="A343" s="1"/>
      <c r="B343" s="7"/>
      <c r="C343" s="21">
        <f t="shared" si="63"/>
        <v>18.080000000000013</v>
      </c>
      <c r="D343" s="214" t="str">
        <f>IFERROR(VLOOKUP(G343,'LISTA ICCU 2026'!$D$6:$G$1065,4,FALSE),"APU - "&amp;C343)</f>
        <v>APU - 18.08</v>
      </c>
      <c r="E343" s="214">
        <f t="shared" si="64"/>
        <v>18.080000000000013</v>
      </c>
      <c r="F343" s="214" t="str">
        <f>IF(OR(TRIM(D343)="APU - "&amp;SUBSTITUTE(TEXT(C343,"0,00"),",","."),TRIM(D343)="APU - "&amp;TEXT(C343,"0,00")),"N/A",IFERROR(VLOOKUP(G343,'LISTA ICCU 2026'!$D$6:$G$1065,4,FALSE),"APU - "&amp;SUBSTITUTE(TEXT(C343,"0,00"),",",".")))</f>
        <v>APU - 018</v>
      </c>
      <c r="G343" s="377" t="s">
        <v>2230</v>
      </c>
      <c r="H343" s="22" t="s">
        <v>89</v>
      </c>
      <c r="I343" s="215">
        <v>155.38999999999999</v>
      </c>
      <c r="J343" s="278"/>
      <c r="K343" s="216"/>
    </row>
    <row r="344" spans="1:11" ht="41.4">
      <c r="A344" s="1"/>
      <c r="B344" s="7"/>
      <c r="C344" s="21">
        <f t="shared" si="63"/>
        <v>18.090000000000014</v>
      </c>
      <c r="D344" s="214" t="str">
        <f>IFERROR(VLOOKUP(G344,'LISTA ICCU 2026'!$D$6:$G$1065,4,FALSE),"APU - "&amp;C344)</f>
        <v>APU - 18.09</v>
      </c>
      <c r="E344" s="214">
        <f t="shared" si="64"/>
        <v>18.090000000000014</v>
      </c>
      <c r="F344" s="214" t="str">
        <f>IF(OR(TRIM(D344)="APU - "&amp;SUBSTITUTE(TEXT(C344,"0,00"),",","."),TRIM(D344)="APU - "&amp;TEXT(C344,"0,00")),"N/A",IFERROR(VLOOKUP(G344,'LISTA ICCU 2026'!$D$6:$G$1065,4,FALSE),"APU - "&amp;SUBSTITUTE(TEXT(C344,"0,00"),",",".")))</f>
        <v>APU - 018</v>
      </c>
      <c r="G344" s="377" t="s">
        <v>2838</v>
      </c>
      <c r="H344" s="22" t="s">
        <v>89</v>
      </c>
      <c r="I344" s="215">
        <v>75.069999999999993</v>
      </c>
      <c r="J344" s="278"/>
      <c r="K344" s="216"/>
    </row>
    <row r="345" spans="1:11" ht="41.4">
      <c r="A345" s="1"/>
      <c r="B345" s="7"/>
      <c r="C345" s="280">
        <f t="shared" si="63"/>
        <v>18.100000000000016</v>
      </c>
      <c r="D345" s="214" t="str">
        <f>IFERROR(VLOOKUP(G345,'LISTA ICCU 2026'!$D$6:$G$1065,4,FALSE),"APU - "&amp;SUBSTITUTE(TEXT(C345,"0,00"),",","."))</f>
        <v>APU - 018</v>
      </c>
      <c r="E345" s="281">
        <f t="shared" ref="E345" si="65">C345</f>
        <v>18.100000000000016</v>
      </c>
      <c r="F345" s="214" t="str">
        <f>IF(OR(TRIM(D345)="APU - "&amp;SUBSTITUTE(TEXT(C345,"0,00"),",","."),TRIM(D345)="APU - "&amp;TEXT(C345,"0,00")),"N/A",IFERROR(VLOOKUP(G345,'LISTA ICCU 2026'!$D$6:$G$1065,4,FALSE),"APU - "&amp;SUBSTITUTE(TEXT(C345,"0,00"),",",".")))</f>
        <v>N/A</v>
      </c>
      <c r="G345" s="377" t="s">
        <v>2839</v>
      </c>
      <c r="H345" s="22" t="s">
        <v>82</v>
      </c>
      <c r="I345" s="215">
        <v>35.200000000000003</v>
      </c>
      <c r="J345" s="278"/>
      <c r="K345" s="216"/>
    </row>
    <row r="346" spans="1:11" ht="41.4">
      <c r="A346" s="1"/>
      <c r="B346" s="7"/>
      <c r="C346" s="21">
        <f t="shared" si="63"/>
        <v>18.110000000000017</v>
      </c>
      <c r="D346" s="214" t="str">
        <f>IFERROR(VLOOKUP(G346,'LISTA ICCU 2026'!$D$6:$G$1065,4,FALSE),"APU - "&amp;C346)</f>
        <v>APU - 18.11</v>
      </c>
      <c r="E346" s="214">
        <f t="shared" ref="E346" si="66">C346</f>
        <v>18.110000000000017</v>
      </c>
      <c r="F346" s="214" t="str">
        <f>IF(OR(TRIM(D346)="APU - "&amp;SUBSTITUTE(TEXT(C346,"0,00"),",","."),TRIM(D346)="APU - "&amp;TEXT(C346,"0,00")),"N/A",IFERROR(VLOOKUP(G346,'LISTA ICCU 2026'!$D$6:$G$1065,4,FALSE),"APU - "&amp;SUBSTITUTE(TEXT(C346,"0,00"),",",".")))</f>
        <v>APU - 018</v>
      </c>
      <c r="G346" s="377" t="s">
        <v>2840</v>
      </c>
      <c r="H346" s="22" t="s">
        <v>82</v>
      </c>
      <c r="I346" s="215">
        <v>45.51</v>
      </c>
      <c r="J346" s="278"/>
      <c r="K346" s="216"/>
    </row>
    <row r="347" spans="1:11" ht="41.4">
      <c r="A347" s="1"/>
      <c r="B347" s="7"/>
      <c r="C347" s="21">
        <f t="shared" si="63"/>
        <v>18.120000000000019</v>
      </c>
      <c r="D347" s="214" t="str">
        <f>IFERROR(VLOOKUP(G347,'LISTA ICCU 2026'!$D$6:$G$1065,4,FALSE),"APU - "&amp;C347)</f>
        <v>APU - 18.12</v>
      </c>
      <c r="E347" s="214">
        <f t="shared" ref="E347:E349" si="67">C347</f>
        <v>18.120000000000019</v>
      </c>
      <c r="F347" s="214" t="str">
        <f>IF(OR(TRIM(D347)="APU - "&amp;SUBSTITUTE(TEXT(C347,"0,00"),",","."),TRIM(D347)="APU - "&amp;TEXT(C347,"0,00")),"N/A",IFERROR(VLOOKUP(G347,'LISTA ICCU 2026'!$D$6:$G$1065,4,FALSE),"APU - "&amp;SUBSTITUTE(TEXT(C347,"0,00"),",",".")))</f>
        <v>APU - 018</v>
      </c>
      <c r="G347" s="377" t="s">
        <v>2231</v>
      </c>
      <c r="H347" s="22" t="s">
        <v>82</v>
      </c>
      <c r="I347" s="215">
        <v>68.150000000000006</v>
      </c>
      <c r="J347" s="278"/>
      <c r="K347" s="216"/>
    </row>
    <row r="348" spans="1:11" ht="55.2">
      <c r="A348" s="1"/>
      <c r="B348" s="7"/>
      <c r="C348" s="21">
        <f t="shared" si="63"/>
        <v>18.13000000000002</v>
      </c>
      <c r="D348" s="214" t="str">
        <f>IFERROR(VLOOKUP(G348,'LISTA ICCU 2026'!$D$6:$G$1065,4,FALSE),"APU - "&amp;SUBSTITUTE(TEXT(C348,"0,00"),",","."))</f>
        <v>APU - 018</v>
      </c>
      <c r="E348" s="281">
        <f t="shared" si="67"/>
        <v>18.13000000000002</v>
      </c>
      <c r="F348" s="214" t="str">
        <f>IF(OR(TRIM(D348)="APU - "&amp;SUBSTITUTE(TEXT(C348,"0,00"),",","."),TRIM(D348)="APU - "&amp;TEXT(C348,"0,00")),"N/A",IFERROR(VLOOKUP(G348,'LISTA ICCU 2026'!$D$6:$G$1065,4,FALSE),"APU - "&amp;SUBSTITUTE(TEXT(C348,"0,00"),",",".")))</f>
        <v>N/A</v>
      </c>
      <c r="G348" s="377" t="s">
        <v>2841</v>
      </c>
      <c r="H348" s="22" t="s">
        <v>89</v>
      </c>
      <c r="I348" s="215">
        <v>10.5</v>
      </c>
      <c r="J348" s="278"/>
      <c r="K348" s="216"/>
    </row>
    <row r="349" spans="1:11" ht="15.6">
      <c r="A349" s="1"/>
      <c r="B349" s="7"/>
      <c r="C349" s="21">
        <f t="shared" si="63"/>
        <v>18.140000000000022</v>
      </c>
      <c r="D349" s="214" t="str">
        <f>IFERROR(VLOOKUP(G349,'LISTA ICCU 2026'!$D$6:$G$1065,4,FALSE),"APU - "&amp;SUBSTITUTE(TEXT(C349,"0,00"),",","."))</f>
        <v>2,7 - C</v>
      </c>
      <c r="E349" s="281">
        <f t="shared" si="67"/>
        <v>18.140000000000022</v>
      </c>
      <c r="F349" s="214" t="str">
        <f>IF(OR(TRIM(D349)="APU - "&amp;SUBSTITUTE(TEXT(C349,"0,00"),",","."),TRIM(D349)="APU - "&amp;TEXT(C349,"0,00")),"N/A",IFERROR(VLOOKUP(G349,'LISTA ICCU 2026'!$D$6:$G$1065,4,FALSE),"APU - "&amp;SUBSTITUTE(TEXT(C349,"0,00"),",",".")))</f>
        <v>2,7 - C</v>
      </c>
      <c r="G349" s="377" t="s">
        <v>135</v>
      </c>
      <c r="H349" s="22" t="str">
        <f>IFERROR(VLOOKUP(G349,'LISTA ICCU 2026'!$D$6:$H$1065,2,FALSE),"NO ")</f>
        <v>M3</v>
      </c>
      <c r="I349" s="215">
        <v>4.97</v>
      </c>
      <c r="J349" s="278"/>
      <c r="K349" s="216"/>
    </row>
    <row r="350" spans="1:11" ht="16.2" thickBot="1">
      <c r="A350" s="1"/>
      <c r="B350" s="7"/>
      <c r="C350" s="248" t="s">
        <v>18</v>
      </c>
      <c r="D350" s="249"/>
      <c r="E350" s="249"/>
      <c r="F350" s="249"/>
      <c r="G350" s="378"/>
      <c r="H350" s="249"/>
      <c r="I350" s="366"/>
      <c r="J350" s="250"/>
      <c r="K350" s="398"/>
    </row>
    <row r="351" spans="1:11" ht="16.2" thickBot="1">
      <c r="A351" s="1"/>
      <c r="B351" s="7"/>
      <c r="C351" s="253" t="s">
        <v>2972</v>
      </c>
      <c r="D351" s="247"/>
      <c r="E351" s="247"/>
      <c r="F351" s="247"/>
      <c r="G351" s="375"/>
      <c r="H351" s="247"/>
      <c r="I351" s="365"/>
      <c r="J351" s="16"/>
      <c r="K351" s="397"/>
    </row>
    <row r="352" spans="1:11" ht="70.8" customHeight="1">
      <c r="A352" s="1"/>
      <c r="B352" s="7"/>
      <c r="C352" s="21">
        <v>19.010000000000002</v>
      </c>
      <c r="D352" s="214" t="str">
        <f>IFERROR(VLOOKUP(G352,'LISTA ICCU 2026'!$D$6:$G$1065,4,FALSE),"APU - "&amp;C352)</f>
        <v>APU - 19.01</v>
      </c>
      <c r="E352" s="214">
        <f t="shared" ref="E352" si="68">C352</f>
        <v>19.010000000000002</v>
      </c>
      <c r="F352" s="214" t="str">
        <f>IF(OR(TRIM(D352)="APU - "&amp;SUBSTITUTE(TEXT(C352,"0,00"),",","."),TRIM(D352)="APU - "&amp;TEXT(C352,"0,00")),"N/A",IFERROR(VLOOKUP(G352,'LISTA ICCU 2026'!$D$6:$G$1065,4,FALSE),"APU - "&amp;SUBSTITUTE(TEXT(C352,"0,00"),",",".")))</f>
        <v>APU - 019</v>
      </c>
      <c r="G352" s="377" t="s">
        <v>3043</v>
      </c>
      <c r="H352" s="22" t="s">
        <v>82</v>
      </c>
      <c r="I352" s="215">
        <v>306.02</v>
      </c>
      <c r="J352" s="278"/>
      <c r="K352" s="216"/>
    </row>
    <row r="353" spans="1:11" ht="16.2" thickBot="1">
      <c r="A353" s="1"/>
      <c r="B353" s="7"/>
      <c r="C353" s="248" t="s">
        <v>18</v>
      </c>
      <c r="D353" s="249"/>
      <c r="E353" s="249"/>
      <c r="F353" s="249"/>
      <c r="G353" s="378"/>
      <c r="H353" s="249"/>
      <c r="I353" s="366"/>
      <c r="J353" s="250"/>
      <c r="K353" s="398"/>
    </row>
    <row r="354" spans="1:11" ht="16.2" thickBot="1">
      <c r="A354" s="1"/>
      <c r="B354" s="7"/>
      <c r="C354" s="253" t="s">
        <v>3051</v>
      </c>
      <c r="D354" s="247"/>
      <c r="E354" s="247"/>
      <c r="F354" s="247"/>
      <c r="G354" s="375"/>
      <c r="H354" s="247"/>
      <c r="I354" s="365"/>
      <c r="J354" s="16"/>
      <c r="K354" s="397"/>
    </row>
    <row r="355" spans="1:11" ht="27.6">
      <c r="A355" s="1"/>
      <c r="B355" s="7"/>
      <c r="C355" s="21">
        <v>20.010000000000002</v>
      </c>
      <c r="D355" s="214" t="str">
        <f>IFERROR(VLOOKUP(G355,'LISTA ICCU 2026'!$D$6:$G$1065,4,FALSE),"APU - "&amp;C355)</f>
        <v>APU - 20.01</v>
      </c>
      <c r="E355" s="214">
        <f t="shared" ref="E355:E357" si="69">C355</f>
        <v>20.010000000000002</v>
      </c>
      <c r="F355" s="214" t="str">
        <f>IF(D355="APU - "&amp;C355,"N/A",IFERROR(VLOOKUP(G355,'LISTA ICCU 2026'!$D$6:$G$1065,4,FALSE),"APU - "&amp;C355))</f>
        <v>N/A</v>
      </c>
      <c r="G355" s="377" t="s">
        <v>2232</v>
      </c>
      <c r="H355" s="22" t="s">
        <v>82</v>
      </c>
      <c r="I355" s="215">
        <v>30.6</v>
      </c>
      <c r="J355" s="278"/>
      <c r="K355" s="216"/>
    </row>
    <row r="356" spans="1:11" ht="27.6">
      <c r="A356" s="1"/>
      <c r="B356" s="7"/>
      <c r="C356" s="21">
        <f t="shared" ref="C356:C357" si="70">C355+0.01</f>
        <v>20.020000000000003</v>
      </c>
      <c r="D356" s="214" t="str">
        <f>IFERROR(VLOOKUP(G356,'LISTA ICCU 2026'!$D$6:$G$1065,4,FALSE),"APU - "&amp;C356)</f>
        <v>APU - 20.02</v>
      </c>
      <c r="E356" s="214">
        <f t="shared" si="69"/>
        <v>20.020000000000003</v>
      </c>
      <c r="F356" s="214" t="str">
        <f>IF(D356="APU - "&amp;C356,"N/A",IFERROR(VLOOKUP(G356,'LISTA ICCU 2026'!$D$6:$G$1065,4,FALSE),"APU - "&amp;C356))</f>
        <v>N/A</v>
      </c>
      <c r="G356" s="377" t="s">
        <v>2233</v>
      </c>
      <c r="H356" s="22" t="s">
        <v>82</v>
      </c>
      <c r="I356" s="215">
        <v>61.02</v>
      </c>
      <c r="J356" s="278"/>
      <c r="K356" s="216"/>
    </row>
    <row r="357" spans="1:11" ht="15.6">
      <c r="A357" s="1"/>
      <c r="B357" s="7"/>
      <c r="C357" s="21">
        <f t="shared" si="70"/>
        <v>20.030000000000005</v>
      </c>
      <c r="D357" s="214" t="str">
        <f>IFERROR(VLOOKUP(G357,'LISTA ICCU 2026'!$D$6:$G$1065,4,FALSE),"APU - "&amp;C357)</f>
        <v>APU - 20.03</v>
      </c>
      <c r="E357" s="214">
        <f t="shared" si="69"/>
        <v>20.030000000000005</v>
      </c>
      <c r="F357" s="214" t="str">
        <f>IF(D357="APU - "&amp;C357,"N/A",IFERROR(VLOOKUP(G357,'LISTA ICCU 2026'!$D$6:$G$1065,4,FALSE),"APU - "&amp;C357))</f>
        <v>N/A</v>
      </c>
      <c r="G357" s="377" t="s">
        <v>2234</v>
      </c>
      <c r="H357" s="22" t="s">
        <v>79</v>
      </c>
      <c r="I357" s="215">
        <v>11</v>
      </c>
      <c r="J357" s="278"/>
      <c r="K357" s="216"/>
    </row>
    <row r="358" spans="1:11" ht="16.2" thickBot="1">
      <c r="A358" s="1"/>
      <c r="B358" s="7"/>
      <c r="C358" s="248" t="s">
        <v>18</v>
      </c>
      <c r="D358" s="249"/>
      <c r="E358" s="249"/>
      <c r="F358" s="249"/>
      <c r="G358" s="378"/>
      <c r="H358" s="249"/>
      <c r="I358" s="366"/>
      <c r="J358" s="250"/>
      <c r="K358" s="398"/>
    </row>
    <row r="359" spans="1:11" ht="16.2" thickBot="1">
      <c r="A359" s="1"/>
      <c r="B359" s="7"/>
      <c r="C359" s="253" t="s">
        <v>3052</v>
      </c>
      <c r="D359" s="247"/>
      <c r="E359" s="247"/>
      <c r="F359" s="247"/>
      <c r="G359" s="375"/>
      <c r="H359" s="247"/>
      <c r="I359" s="365"/>
      <c r="J359" s="16"/>
      <c r="K359" s="397"/>
    </row>
    <row r="360" spans="1:11" ht="41.4">
      <c r="A360" s="1"/>
      <c r="B360" s="7"/>
      <c r="C360" s="280">
        <v>21.01</v>
      </c>
      <c r="D360" s="214" t="str">
        <f>IFERROR(VLOOKUP(G360,'LISTA ICCU 2026'!$D$6:$G$1065,4,FALSE),"APU - "&amp;SUBSTITUTE(TEXT(C360,"0,00"),",","."))</f>
        <v>APU - 021</v>
      </c>
      <c r="E360" s="281">
        <f t="shared" ref="E360" si="71">C360</f>
        <v>21.01</v>
      </c>
      <c r="F360" s="214" t="s">
        <v>2796</v>
      </c>
      <c r="G360" s="377" t="s">
        <v>2832</v>
      </c>
      <c r="H360" s="22" t="s">
        <v>79</v>
      </c>
      <c r="I360" s="215">
        <v>1</v>
      </c>
      <c r="J360" s="278"/>
      <c r="K360" s="216"/>
    </row>
    <row r="361" spans="1:11" ht="16.2" thickBot="1">
      <c r="A361" s="1"/>
      <c r="B361" s="7"/>
      <c r="C361" s="248" t="s">
        <v>18</v>
      </c>
      <c r="D361" s="249"/>
      <c r="E361" s="249"/>
      <c r="F361" s="249"/>
      <c r="G361" s="378"/>
      <c r="H361" s="249"/>
      <c r="I361" s="366"/>
      <c r="J361" s="250"/>
      <c r="K361" s="398"/>
    </row>
    <row r="362" spans="1:11" ht="16.2" thickBot="1">
      <c r="A362" s="1"/>
      <c r="B362" s="7"/>
      <c r="C362" s="246" t="s">
        <v>3053</v>
      </c>
      <c r="D362" s="247"/>
      <c r="E362" s="247"/>
      <c r="F362" s="247"/>
      <c r="G362" s="375"/>
      <c r="H362" s="247"/>
      <c r="I362" s="365"/>
      <c r="J362" s="16"/>
      <c r="K362" s="397"/>
    </row>
    <row r="363" spans="1:11" ht="69">
      <c r="A363" s="1"/>
      <c r="B363" s="7"/>
      <c r="C363" s="21">
        <v>22.01</v>
      </c>
      <c r="D363" s="214" t="str">
        <f>IFERROR(VLOOKUP(G363,'LISTA ICCU 2026'!$D$6:$G$1065,4,FALSE),"APU - "&amp;C363)</f>
        <v>APU - 22.01</v>
      </c>
      <c r="E363" s="214">
        <f t="shared" ref="E363:E364" si="72">C363</f>
        <v>22.01</v>
      </c>
      <c r="F363" s="214" t="str">
        <f>IF(D363="APU - "&amp;C363,"N/A",IFERROR(VLOOKUP(G363,'LISTA ICCU 2026'!$D$6:$G$1065,4,FALSE),"APU - "&amp;C363))</f>
        <v>N/A</v>
      </c>
      <c r="G363" s="377" t="s">
        <v>2872</v>
      </c>
      <c r="H363" s="22" t="s">
        <v>89</v>
      </c>
      <c r="I363" s="215">
        <v>838.89</v>
      </c>
      <c r="J363" s="278"/>
      <c r="K363" s="216"/>
    </row>
    <row r="364" spans="1:11" ht="69">
      <c r="A364" s="1"/>
      <c r="B364" s="7"/>
      <c r="C364" s="21">
        <f>C363+0.01</f>
        <v>22.020000000000003</v>
      </c>
      <c r="D364" s="214" t="str">
        <f>IFERROR(VLOOKUP(G364,'LISTA ICCU 2026'!$D$6:$G$1065,4,FALSE),"APU - "&amp;C364)</f>
        <v>APU - 22.02</v>
      </c>
      <c r="E364" s="214">
        <f t="shared" si="72"/>
        <v>22.020000000000003</v>
      </c>
      <c r="F364" s="214" t="str">
        <f>IF(D364="APU - "&amp;C364,"N/A",IFERROR(VLOOKUP(G364,'LISTA ICCU 2026'!$D$6:$G$1065,4,FALSE),"APU - "&amp;C364))</f>
        <v>N/A</v>
      </c>
      <c r="G364" s="377" t="s">
        <v>2235</v>
      </c>
      <c r="H364" s="22" t="s">
        <v>89</v>
      </c>
      <c r="I364" s="215">
        <v>469.33</v>
      </c>
      <c r="J364" s="278"/>
      <c r="K364" s="216"/>
    </row>
    <row r="365" spans="1:11" ht="16.2" thickBot="1">
      <c r="A365" s="1"/>
      <c r="B365" s="7"/>
      <c r="C365" s="248" t="s">
        <v>18</v>
      </c>
      <c r="D365" s="249"/>
      <c r="E365" s="249"/>
      <c r="F365" s="249"/>
      <c r="G365" s="378"/>
      <c r="H365" s="249"/>
      <c r="I365" s="366"/>
      <c r="J365" s="250"/>
      <c r="K365" s="398"/>
    </row>
    <row r="366" spans="1:11" s="27" customFormat="1" ht="16.2" thickBot="1">
      <c r="A366" s="23"/>
      <c r="B366" s="24"/>
      <c r="C366" s="25" t="s">
        <v>26</v>
      </c>
      <c r="D366" s="16"/>
      <c r="E366" s="16"/>
      <c r="F366" s="16"/>
      <c r="G366" s="382"/>
      <c r="H366" s="16"/>
      <c r="I366" s="367"/>
      <c r="J366" s="26"/>
      <c r="K366" s="397"/>
    </row>
    <row r="367" spans="1:11" s="27" customFormat="1" ht="16.2" thickBot="1">
      <c r="A367" s="23"/>
      <c r="B367" s="24"/>
      <c r="C367" s="28"/>
      <c r="D367" s="28"/>
      <c r="E367" s="28"/>
      <c r="F367" s="28"/>
      <c r="G367" s="383"/>
      <c r="H367" s="28"/>
      <c r="I367" s="368"/>
      <c r="J367" s="28"/>
      <c r="K367" s="399"/>
    </row>
    <row r="368" spans="1:11" ht="16.2" thickBot="1">
      <c r="A368" s="1"/>
      <c r="B368" s="7"/>
      <c r="C368" s="253" t="s">
        <v>3054</v>
      </c>
      <c r="D368" s="247"/>
      <c r="E368" s="247"/>
      <c r="F368" s="247"/>
      <c r="G368" s="375"/>
      <c r="H368" s="247"/>
      <c r="I368" s="365"/>
      <c r="J368" s="16"/>
      <c r="K368" s="397"/>
    </row>
    <row r="369" spans="1:12" ht="15.6">
      <c r="A369" s="1"/>
      <c r="B369" s="7"/>
      <c r="C369" s="21">
        <v>23.01</v>
      </c>
      <c r="D369" s="214" t="str">
        <f>IFERROR(VLOOKUP(G369,'LISTA ICCU 2026'!$D$6:$G$1065,4,FALSE),"APU - "&amp;C369)</f>
        <v>APU - 23.01</v>
      </c>
      <c r="E369" s="214">
        <f t="shared" ref="E369" si="73">C369</f>
        <v>23.01</v>
      </c>
      <c r="F369" s="214" t="str">
        <f>IF(D369="APU - "&amp;C369,"N/A",IFERROR(VLOOKUP(G369,'LISTA ICCU 2026'!$D$6:$G$1065,4,FALSE),"APU - "&amp;C369))</f>
        <v>N/A</v>
      </c>
      <c r="G369" s="377" t="s">
        <v>2257</v>
      </c>
      <c r="H369" s="22" t="s">
        <v>79</v>
      </c>
      <c r="I369" s="215">
        <v>1</v>
      </c>
      <c r="J369" s="278"/>
      <c r="K369" s="216"/>
    </row>
    <row r="370" spans="1:12" ht="15.6">
      <c r="A370" s="1"/>
      <c r="B370" s="7"/>
      <c r="C370" s="21">
        <f>C369+0.01</f>
        <v>23.020000000000003</v>
      </c>
      <c r="D370" s="214" t="str">
        <f>IFERROR(VLOOKUP(G370,'LISTA ICCU 2026'!$D$6:$G$1065,4,FALSE),"APU - "&amp;C370)</f>
        <v>APU - 23.02</v>
      </c>
      <c r="E370" s="214">
        <f t="shared" ref="E370:E373" si="74">C370</f>
        <v>23.020000000000003</v>
      </c>
      <c r="F370" s="214" t="str">
        <f>IF(D370="APU - "&amp;C370,"N/A",IFERROR(VLOOKUP(G370,'LISTA ICCU 2026'!$D$6:$G$1065,4,FALSE),"APU - "&amp;C370))</f>
        <v>N/A</v>
      </c>
      <c r="G370" s="377" t="s">
        <v>2258</v>
      </c>
      <c r="H370" s="22" t="s">
        <v>79</v>
      </c>
      <c r="I370" s="215">
        <v>1</v>
      </c>
      <c r="J370" s="278"/>
      <c r="K370" s="216"/>
    </row>
    <row r="371" spans="1:12" ht="15.6">
      <c r="A371" s="1"/>
      <c r="B371" s="7"/>
      <c r="C371" s="21">
        <f t="shared" ref="C371:C373" si="75">C370+0.01</f>
        <v>23.030000000000005</v>
      </c>
      <c r="D371" s="214" t="str">
        <f>IFERROR(VLOOKUP(G371,'LISTA ICCU 2026'!$D$6:$G$1065,4,FALSE),"APU - "&amp;C371)</f>
        <v>APU - 23.03</v>
      </c>
      <c r="E371" s="214">
        <f t="shared" si="74"/>
        <v>23.030000000000005</v>
      </c>
      <c r="F371" s="214" t="str">
        <f>IF(D371="APU - "&amp;C371,"N/A",IFERROR(VLOOKUP(G371,'LISTA ICCU 2026'!$D$6:$G$1065,4,FALSE),"APU - "&amp;C371))</f>
        <v>N/A</v>
      </c>
      <c r="G371" s="377" t="s">
        <v>2259</v>
      </c>
      <c r="H371" s="22" t="s">
        <v>79</v>
      </c>
      <c r="I371" s="215">
        <v>1</v>
      </c>
      <c r="J371" s="278"/>
      <c r="K371" s="216"/>
    </row>
    <row r="372" spans="1:12" ht="15.6">
      <c r="A372" s="1"/>
      <c r="B372" s="7"/>
      <c r="C372" s="21">
        <f t="shared" si="75"/>
        <v>23.040000000000006</v>
      </c>
      <c r="D372" s="214" t="str">
        <f>IFERROR(VLOOKUP(G372,'LISTA ICCU 2026'!$D$6:$G$1065,4,FALSE),"APU - "&amp;C372)</f>
        <v>APU - 23.04</v>
      </c>
      <c r="E372" s="214">
        <f t="shared" si="74"/>
        <v>23.040000000000006</v>
      </c>
      <c r="F372" s="214" t="str">
        <f>IF(D372="APU - "&amp;C372,"N/A",IFERROR(VLOOKUP(G372,'LISTA ICCU 2026'!$D$6:$G$1065,4,FALSE),"APU - "&amp;C372))</f>
        <v>N/A</v>
      </c>
      <c r="G372" s="377" t="s">
        <v>2260</v>
      </c>
      <c r="H372" s="22" t="s">
        <v>79</v>
      </c>
      <c r="I372" s="215">
        <v>1</v>
      </c>
      <c r="J372" s="278"/>
      <c r="K372" s="216"/>
    </row>
    <row r="373" spans="1:12" ht="15.6">
      <c r="A373" s="1"/>
      <c r="B373" s="7"/>
      <c r="C373" s="21">
        <f t="shared" si="75"/>
        <v>23.050000000000008</v>
      </c>
      <c r="D373" s="214" t="str">
        <f>IFERROR(VLOOKUP(G373,'LISTA ICCU 2026'!$D$6:$G$1065,4,FALSE),"APU - "&amp;C373)</f>
        <v>APU - 23.05</v>
      </c>
      <c r="E373" s="214">
        <f t="shared" si="74"/>
        <v>23.050000000000008</v>
      </c>
      <c r="F373" s="214" t="str">
        <f>IF(D373="APU - "&amp;C373,"N/A",IFERROR(VLOOKUP(G373,'LISTA ICCU 2026'!$D$6:$G$1065,4,FALSE),"APU - "&amp;C373))</f>
        <v>N/A</v>
      </c>
      <c r="G373" s="377" t="s">
        <v>2261</v>
      </c>
      <c r="H373" s="22" t="s">
        <v>79</v>
      </c>
      <c r="I373" s="215">
        <v>7</v>
      </c>
      <c r="J373" s="278"/>
      <c r="K373" s="216"/>
    </row>
    <row r="374" spans="1:12" ht="16.2" thickBot="1">
      <c r="A374" s="1"/>
      <c r="B374" s="7"/>
      <c r="C374" s="248" t="s">
        <v>18</v>
      </c>
      <c r="D374" s="249"/>
      <c r="E374" s="249"/>
      <c r="F374" s="249"/>
      <c r="G374" s="378"/>
      <c r="H374" s="249"/>
      <c r="I374" s="366"/>
      <c r="J374" s="250"/>
      <c r="K374" s="400"/>
    </row>
    <row r="375" spans="1:12" s="27" customFormat="1" ht="16.2" thickBot="1">
      <c r="A375" s="23"/>
      <c r="B375" s="24"/>
      <c r="C375" s="28"/>
      <c r="D375" s="28"/>
      <c r="E375" s="28"/>
      <c r="F375" s="28"/>
      <c r="G375" s="383"/>
      <c r="H375" s="28"/>
      <c r="I375" s="368"/>
      <c r="J375" s="28"/>
      <c r="K375" s="399"/>
      <c r="L375" s="294"/>
    </row>
    <row r="376" spans="1:12" s="27" customFormat="1" ht="15.6">
      <c r="A376" s="23"/>
      <c r="B376" s="24"/>
      <c r="C376" s="28"/>
      <c r="D376" s="28"/>
      <c r="E376" s="28"/>
      <c r="F376" s="28"/>
      <c r="G376" s="469" t="s">
        <v>2865</v>
      </c>
      <c r="H376" s="470"/>
      <c r="I376" s="470"/>
      <c r="J376" s="470"/>
      <c r="K376" s="401"/>
      <c r="L376" s="294"/>
    </row>
    <row r="377" spans="1:12" s="27" customFormat="1" ht="15.6">
      <c r="A377" s="23"/>
      <c r="B377" s="24"/>
      <c r="C377" s="28"/>
      <c r="D377" s="28"/>
      <c r="E377" s="28"/>
      <c r="F377" s="28"/>
      <c r="G377" s="471" t="s">
        <v>2866</v>
      </c>
      <c r="H377" s="472"/>
      <c r="I377" s="472"/>
      <c r="J377" s="472"/>
      <c r="K377" s="402"/>
      <c r="L377" s="294"/>
    </row>
    <row r="378" spans="1:12" s="27" customFormat="1" ht="16.2" thickBot="1">
      <c r="A378" s="23"/>
      <c r="B378" s="24"/>
      <c r="C378" s="28"/>
      <c r="D378" s="28"/>
      <c r="E378" s="28"/>
      <c r="F378" s="28"/>
      <c r="G378" s="473" t="s">
        <v>29</v>
      </c>
      <c r="H378" s="474"/>
      <c r="I378" s="474"/>
      <c r="J378" s="474"/>
      <c r="K378" s="403"/>
      <c r="L378" s="294"/>
    </row>
    <row r="379" spans="1:12" s="27" customFormat="1" ht="15.6">
      <c r="A379" s="23"/>
      <c r="B379" s="24"/>
      <c r="C379" s="28"/>
      <c r="D379" s="28"/>
      <c r="E379" s="28"/>
      <c r="F379" s="28"/>
      <c r="G379" s="383"/>
      <c r="H379" s="28"/>
      <c r="I379" s="368"/>
      <c r="J379" s="28"/>
      <c r="K379" s="399"/>
      <c r="L379" s="294"/>
    </row>
    <row r="380" spans="1:12" s="27" customFormat="1" ht="15.6">
      <c r="A380" s="23"/>
      <c r="B380" s="24"/>
      <c r="C380" s="28"/>
      <c r="D380" s="28"/>
      <c r="E380" s="28"/>
      <c r="F380" s="28"/>
      <c r="G380" s="383"/>
      <c r="H380" s="28"/>
      <c r="I380" s="368"/>
      <c r="J380" s="28"/>
      <c r="K380" s="399"/>
    </row>
    <row r="381" spans="1:12" s="27" customFormat="1" ht="16.2" thickBot="1">
      <c r="A381" s="23"/>
      <c r="B381" s="24"/>
      <c r="C381" s="29"/>
      <c r="D381" s="30"/>
      <c r="E381" s="30"/>
      <c r="F381" s="30"/>
      <c r="G381" s="384"/>
      <c r="H381" s="29"/>
      <c r="I381" s="369"/>
      <c r="J381" s="31"/>
      <c r="K381" s="404"/>
    </row>
    <row r="382" spans="1:12" s="27" customFormat="1" ht="15.6">
      <c r="A382" s="23"/>
      <c r="B382" s="24"/>
      <c r="C382" s="32"/>
      <c r="D382" s="244"/>
      <c r="E382" s="244"/>
      <c r="F382" s="244"/>
      <c r="G382" s="385"/>
      <c r="H382" s="244"/>
      <c r="I382" s="370"/>
      <c r="J382" s="244"/>
      <c r="K382" s="405"/>
    </row>
    <row r="383" spans="1:12" s="27" customFormat="1" ht="23.4" customHeight="1">
      <c r="A383" s="23"/>
      <c r="B383" s="24"/>
      <c r="C383" s="464" t="s">
        <v>30</v>
      </c>
      <c r="D383" s="465"/>
      <c r="E383" s="465"/>
      <c r="F383" s="465"/>
      <c r="G383" s="466"/>
      <c r="H383" s="475" t="s">
        <v>31</v>
      </c>
      <c r="I383" s="476"/>
      <c r="J383" s="245"/>
      <c r="K383" s="406" t="s">
        <v>32</v>
      </c>
    </row>
    <row r="384" spans="1:12" s="27" customFormat="1" ht="23.4" customHeight="1">
      <c r="A384" s="23"/>
      <c r="B384" s="24"/>
      <c r="C384" s="477" t="s">
        <v>33</v>
      </c>
      <c r="D384" s="478"/>
      <c r="E384" s="478"/>
      <c r="F384" s="478"/>
      <c r="G384" s="479"/>
      <c r="H384" s="475" t="s">
        <v>34</v>
      </c>
      <c r="I384" s="476"/>
      <c r="J384" s="33" t="s">
        <v>35</v>
      </c>
      <c r="K384" s="423">
        <v>0.26</v>
      </c>
    </row>
    <row r="385" spans="1:11" s="285" customFormat="1" ht="23.4" customHeight="1">
      <c r="A385" s="292"/>
      <c r="B385" s="288"/>
      <c r="C385" s="477" t="s">
        <v>36</v>
      </c>
      <c r="D385" s="478"/>
      <c r="E385" s="478"/>
      <c r="F385" s="478"/>
      <c r="G385" s="479"/>
      <c r="H385" s="475" t="s">
        <v>37</v>
      </c>
      <c r="I385" s="476"/>
      <c r="J385" s="33" t="s">
        <v>38</v>
      </c>
      <c r="K385" s="424">
        <v>0.01</v>
      </c>
    </row>
    <row r="386" spans="1:11" s="290" customFormat="1" ht="23.4" customHeight="1">
      <c r="A386" s="292"/>
      <c r="B386" s="288"/>
      <c r="C386" s="293"/>
      <c r="E386" s="286"/>
      <c r="F386" s="286"/>
      <c r="G386" s="386"/>
      <c r="H386" s="467" t="s">
        <v>39</v>
      </c>
      <c r="I386" s="468"/>
      <c r="J386" s="33" t="s">
        <v>40</v>
      </c>
      <c r="K386" s="424">
        <v>0.03</v>
      </c>
    </row>
    <row r="387" spans="1:11" s="289" customFormat="1" ht="23.4" customHeight="1">
      <c r="A387" s="282"/>
      <c r="B387" s="291"/>
      <c r="C387" s="287"/>
      <c r="D387" s="284"/>
      <c r="E387" s="284"/>
      <c r="F387" s="284"/>
      <c r="G387" s="387"/>
      <c r="H387" s="475" t="s">
        <v>41</v>
      </c>
      <c r="I387" s="476"/>
      <c r="J387" s="33" t="s">
        <v>42</v>
      </c>
      <c r="K387" s="424">
        <f>+K384+K385+K386</f>
        <v>0.30000000000000004</v>
      </c>
    </row>
    <row r="388" spans="1:11" ht="16.2" thickBot="1">
      <c r="A388" s="1"/>
      <c r="B388" s="7"/>
      <c r="C388" s="34"/>
      <c r="D388" s="35"/>
      <c r="E388" s="35"/>
      <c r="F388" s="35"/>
      <c r="G388" s="388"/>
      <c r="H388" s="440"/>
      <c r="I388" s="440"/>
      <c r="J388" s="440"/>
      <c r="K388" s="441"/>
    </row>
    <row r="389" spans="1:11" ht="16.2" thickBot="1">
      <c r="A389" s="1"/>
      <c r="B389" s="36"/>
      <c r="C389" s="37"/>
      <c r="D389" s="37"/>
      <c r="E389" s="38"/>
      <c r="F389" s="37"/>
      <c r="G389" s="389"/>
      <c r="H389" s="37"/>
      <c r="I389" s="371"/>
      <c r="J389" s="37"/>
      <c r="K389" s="407"/>
    </row>
    <row r="390" spans="1:11" ht="16.2" thickTop="1">
      <c r="A390" s="1"/>
      <c r="B390" s="1"/>
      <c r="C390" s="1"/>
      <c r="D390" s="1"/>
      <c r="E390" s="2"/>
      <c r="F390" s="1"/>
      <c r="G390" s="372"/>
      <c r="H390" s="1"/>
      <c r="I390" s="361"/>
      <c r="J390" s="1"/>
      <c r="K390" s="393"/>
    </row>
    <row r="393" spans="1:11">
      <c r="K393" s="408" t="s">
        <v>2944</v>
      </c>
    </row>
  </sheetData>
  <mergeCells count="25">
    <mergeCell ref="G376:J376"/>
    <mergeCell ref="G377:J377"/>
    <mergeCell ref="G378:J378"/>
    <mergeCell ref="H387:I387"/>
    <mergeCell ref="C384:G384"/>
    <mergeCell ref="C385:G385"/>
    <mergeCell ref="H383:I383"/>
    <mergeCell ref="H384:I384"/>
    <mergeCell ref="H385:I385"/>
    <mergeCell ref="H388:K388"/>
    <mergeCell ref="C6:K6"/>
    <mergeCell ref="C13:K13"/>
    <mergeCell ref="E11:F11"/>
    <mergeCell ref="C7:K7"/>
    <mergeCell ref="C8:K8"/>
    <mergeCell ref="C9:K9"/>
    <mergeCell ref="C11:C12"/>
    <mergeCell ref="D11:D12"/>
    <mergeCell ref="G11:G12"/>
    <mergeCell ref="H11:H12"/>
    <mergeCell ref="I11:I12"/>
    <mergeCell ref="J11:J12"/>
    <mergeCell ref="K11:K12"/>
    <mergeCell ref="C383:G383"/>
    <mergeCell ref="H386:I386"/>
  </mergeCells>
  <phoneticPr fontId="10" type="noConversion"/>
  <pageMargins left="0.70866141732283472" right="0.70866141732283472" top="0.74803149606299213" bottom="0.74803149606299213" header="0.31496062992125984" footer="0.31496062992125984"/>
  <pageSetup paperSize="9" scale="31" fitToHeight="0" orientation="portrait" r:id="rId1"/>
  <ignoredErrors>
    <ignoredError sqref="D51"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4EDA5-FD8B-47F2-A95D-FBDFEEBA51D0}">
  <sheetPr>
    <pageSetUpPr fitToPage="1"/>
  </sheetPr>
  <dimension ref="B1:P210"/>
  <sheetViews>
    <sheetView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PRESUPUESTO!C30</f>
        <v>3.0199999999999996</v>
      </c>
      <c r="D20" s="526" t="str">
        <f>IFERROR(VLOOKUP(C20,PRESUPUESTO!$C$11:$K$366,5,FALSE)," ")</f>
        <v>SUMINISTRO Y TENDIDA DE POLIETILENO NEGRO CALIBRE 7, INCLUYE CORTE, TRASLAPE Y FIJACIÓN</v>
      </c>
      <c r="E20" s="527"/>
      <c r="F20" s="527"/>
      <c r="G20" s="527"/>
      <c r="H20" s="527"/>
      <c r="I20" s="527"/>
      <c r="J20" s="527"/>
      <c r="K20" s="527"/>
      <c r="L20" s="528"/>
      <c r="M20" s="526" t="str">
        <f>IFERROR(VLOOKUP(C20,PRESUPUESTO!$C$11:$K$366,6,FALSE)," ")</f>
        <v>M2</v>
      </c>
      <c r="N20" s="528"/>
      <c r="O20" s="243">
        <f>IFERROR(VLOOKUP(C20,PRESUPUESTO!$C$11:$K$366,7,FALSE)," ")</f>
        <v>766.51</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6342.166666666667</v>
      </c>
      <c r="M25" s="523">
        <v>0.05</v>
      </c>
      <c r="N25" s="522"/>
      <c r="O25" s="307">
        <f>IFERROR(M25*L25,0)</f>
        <v>317.10833333333335</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317.10833333333335</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2396</v>
      </c>
      <c r="D35" s="518"/>
      <c r="E35" s="518"/>
      <c r="F35" s="518"/>
      <c r="G35" s="518"/>
      <c r="H35" s="518"/>
      <c r="I35" s="518"/>
      <c r="J35" s="519"/>
      <c r="K35" s="88" t="str">
        <f>IFERROR(VLOOKUP(C35,MATERIALES!$C$13:$G$2486,2,FALSE)," ")</f>
        <v>M2</v>
      </c>
      <c r="L35" s="89">
        <v>1.1499999999999999</v>
      </c>
      <c r="M35" s="548">
        <f>IFERROR(VLOOKUP(C35,MATERIALES!$C$13:$G$2486,5,FALSE)," ")</f>
        <v>2920</v>
      </c>
      <c r="N35" s="549"/>
      <c r="O35" s="307">
        <f>IFERROR(M35*L35,0)</f>
        <v>3357.9999999999995</v>
      </c>
      <c r="P35" s="85"/>
    </row>
    <row r="36" spans="2:16" ht="14.4">
      <c r="B36" s="44"/>
      <c r="C36" s="517" t="s">
        <v>1642</v>
      </c>
      <c r="D36" s="518"/>
      <c r="E36" s="518"/>
      <c r="F36" s="518"/>
      <c r="G36" s="518"/>
      <c r="H36" s="518"/>
      <c r="I36" s="518"/>
      <c r="J36" s="519"/>
      <c r="K36" s="88" t="str">
        <f>IFERROR(VLOOKUP(C36,MATERIALES!$C$13:$G$2486,2,FALSE)," ")</f>
        <v>ML</v>
      </c>
      <c r="L36" s="89">
        <v>2</v>
      </c>
      <c r="M36" s="548">
        <f>IFERROR(VLOOKUP(C36,MATERIALES!$C$13:$G$2486,5,FALSE)," ")</f>
        <v>28</v>
      </c>
      <c r="N36" s="549"/>
      <c r="O36" s="307">
        <f t="shared" ref="O36:O46" si="1">IFERROR(M36*L36,0)</f>
        <v>56</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3413.9999999999995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t="s">
        <v>1251</v>
      </c>
      <c r="D52" s="518"/>
      <c r="E52" s="518"/>
      <c r="F52" s="518"/>
      <c r="G52" s="518"/>
      <c r="H52" s="518"/>
      <c r="I52" s="518"/>
      <c r="J52" s="349">
        <v>1.0000000000000001E-5</v>
      </c>
      <c r="K52" s="93">
        <v>25.1</v>
      </c>
      <c r="L52" s="92">
        <f>K52*J52</f>
        <v>2.5100000000000003E-4</v>
      </c>
      <c r="M52" s="548">
        <f>IFERROR(VLOOKUP(C52,TRANSPORTE!$C$14:$G$28,5,FALSE)," ")</f>
        <v>514637</v>
      </c>
      <c r="N52" s="549"/>
      <c r="O52" s="307">
        <f>IFERROR(M52*L52,0)</f>
        <v>129.17388700000001</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129.17388700000001</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60</v>
      </c>
      <c r="N59" s="563"/>
      <c r="O59" s="312">
        <f>IFERROR((L59/M59),0)</f>
        <v>6342.166666666667</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6342.166666666667</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10202</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2652.52</v>
      </c>
      <c r="P71" s="80"/>
    </row>
    <row r="72" spans="2:16" ht="14.4">
      <c r="B72" s="44"/>
      <c r="C72" s="573" t="s">
        <v>2241</v>
      </c>
      <c r="D72" s="574"/>
      <c r="E72" s="574"/>
      <c r="F72" s="574"/>
      <c r="G72" s="574"/>
      <c r="H72" s="574"/>
      <c r="I72" s="574"/>
      <c r="J72" s="574"/>
      <c r="K72" s="574"/>
      <c r="L72" s="574"/>
      <c r="M72" s="574"/>
      <c r="N72" s="302">
        <f>PRESUPUESTO!$K$385</f>
        <v>0.01</v>
      </c>
      <c r="O72" s="315">
        <f>N72*O65</f>
        <v>102.02</v>
      </c>
      <c r="P72" s="80"/>
    </row>
    <row r="73" spans="2:16" ht="15" thickBot="1">
      <c r="B73" s="44"/>
      <c r="C73" s="575" t="s">
        <v>28</v>
      </c>
      <c r="D73" s="576"/>
      <c r="E73" s="576"/>
      <c r="F73" s="576"/>
      <c r="G73" s="576"/>
      <c r="H73" s="576"/>
      <c r="I73" s="576"/>
      <c r="J73" s="576"/>
      <c r="K73" s="576"/>
      <c r="L73" s="576"/>
      <c r="M73" s="576"/>
      <c r="N73" s="306">
        <f>PRESUPUESTO!$K$386</f>
        <v>0.03</v>
      </c>
      <c r="O73" s="316">
        <f>N73*O65</f>
        <v>306.06</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13263</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 thickTop="1" thickBot="1"/>
    <row r="82" spans="2:16" ht="15" thickBot="1">
      <c r="B82" s="44"/>
      <c r="C82" s="488" t="s">
        <v>54</v>
      </c>
      <c r="D82" s="489"/>
      <c r="E82" s="489"/>
      <c r="F82" s="489"/>
      <c r="G82" s="489"/>
      <c r="H82" s="489"/>
      <c r="I82" s="489"/>
      <c r="J82" s="489"/>
      <c r="K82" s="489"/>
      <c r="L82" s="489"/>
      <c r="M82" s="489"/>
      <c r="N82" s="489"/>
      <c r="O82" s="490"/>
      <c r="P82" s="75"/>
    </row>
    <row r="83" spans="2:16">
      <c r="B83" s="44"/>
      <c r="C83" s="76" t="s">
        <v>55</v>
      </c>
      <c r="D83" s="491" t="s">
        <v>10</v>
      </c>
      <c r="E83" s="492"/>
      <c r="F83" s="492"/>
      <c r="G83" s="492"/>
      <c r="H83" s="492"/>
      <c r="I83" s="492"/>
      <c r="J83" s="492"/>
      <c r="K83" s="492"/>
      <c r="L83" s="493"/>
      <c r="M83" s="494" t="s">
        <v>56</v>
      </c>
      <c r="N83" s="495"/>
      <c r="O83" s="76" t="s">
        <v>12</v>
      </c>
      <c r="P83" s="77"/>
    </row>
    <row r="84" spans="2:16" ht="51" customHeight="1" thickBot="1">
      <c r="B84" s="44"/>
      <c r="C84" s="78">
        <f>PRESUPUESTO!C36</f>
        <v>3.0799999999999983</v>
      </c>
      <c r="D84" s="526" t="str">
        <f>IFERROR(VLOOKUP(C84,PRESUPUESTO!$C$11:$K$366,5,FALSE)," ")</f>
        <v>TANQUE EN CONCRETO 4000PSI</v>
      </c>
      <c r="E84" s="527"/>
      <c r="F84" s="527"/>
      <c r="G84" s="527"/>
      <c r="H84" s="527"/>
      <c r="I84" s="527"/>
      <c r="J84" s="527"/>
      <c r="K84" s="527"/>
      <c r="L84" s="528"/>
      <c r="M84" s="526" t="str">
        <f>IFERROR(VLOOKUP(C84,PRESUPUESTO!$C$11:$K$366,6,FALSE)," ")</f>
        <v>M3</v>
      </c>
      <c r="N84" s="528"/>
      <c r="O84" s="243">
        <f>IFERROR(VLOOKUP(C84,PRESUPUESTO!$C$11:$K$366,7,FALSE)," ")</f>
        <v>20.23</v>
      </c>
      <c r="P84" s="79"/>
    </row>
    <row r="85" spans="2:16">
      <c r="B85" s="44"/>
      <c r="C85" s="529"/>
      <c r="D85" s="530"/>
      <c r="E85" s="530"/>
      <c r="F85" s="530"/>
      <c r="G85" s="530"/>
      <c r="H85" s="530"/>
      <c r="I85" s="530"/>
      <c r="J85" s="530"/>
      <c r="K85" s="530"/>
      <c r="L85" s="530"/>
      <c r="M85" s="530"/>
      <c r="N85" s="530"/>
      <c r="O85" s="531"/>
      <c r="P85" s="80"/>
    </row>
    <row r="86" spans="2:16">
      <c r="B86" s="44"/>
      <c r="C86" s="532"/>
      <c r="D86" s="533"/>
      <c r="E86" s="533"/>
      <c r="F86" s="533"/>
      <c r="G86" s="533"/>
      <c r="H86" s="533"/>
      <c r="I86" s="533"/>
      <c r="J86" s="533"/>
      <c r="K86" s="533"/>
      <c r="L86" s="533"/>
      <c r="M86" s="533"/>
      <c r="N86" s="533"/>
      <c r="O86" s="534"/>
      <c r="P86" s="80"/>
    </row>
    <row r="87" spans="2:16" ht="14.4" thickBot="1">
      <c r="B87" s="44"/>
      <c r="C87" s="535"/>
      <c r="D87" s="536"/>
      <c r="E87" s="536"/>
      <c r="F87" s="536"/>
      <c r="G87" s="536"/>
      <c r="H87" s="536"/>
      <c r="I87" s="536"/>
      <c r="J87" s="536"/>
      <c r="K87" s="536"/>
      <c r="L87" s="536"/>
      <c r="M87" s="536"/>
      <c r="N87" s="536"/>
      <c r="O87" s="537"/>
      <c r="P87" s="80"/>
    </row>
    <row r="88" spans="2:16" ht="14.4">
      <c r="B88" s="44"/>
      <c r="C88" s="538" t="s">
        <v>10</v>
      </c>
      <c r="D88" s="539"/>
      <c r="E88" s="539"/>
      <c r="F88" s="539"/>
      <c r="G88" s="540"/>
      <c r="H88" s="541" t="s">
        <v>57</v>
      </c>
      <c r="I88" s="539"/>
      <c r="J88" s="542" t="s">
        <v>58</v>
      </c>
      <c r="K88" s="543"/>
      <c r="L88" s="82" t="s">
        <v>59</v>
      </c>
      <c r="M88" s="541" t="s">
        <v>60</v>
      </c>
      <c r="N88" s="544"/>
      <c r="O88" s="83" t="s">
        <v>61</v>
      </c>
      <c r="P88" s="84"/>
    </row>
    <row r="89" spans="2:16" ht="14.4">
      <c r="B89" s="44"/>
      <c r="C89" s="517" t="s">
        <v>1281</v>
      </c>
      <c r="D89" s="518"/>
      <c r="E89" s="518"/>
      <c r="F89" s="518"/>
      <c r="G89" s="519"/>
      <c r="H89" s="520"/>
      <c r="I89" s="520"/>
      <c r="J89" s="521" t="str">
        <f>IFERROR(VLOOKUP(C89,EQUIPOS!$C$13:$G$80,2,FALSE)," ")</f>
        <v>%</v>
      </c>
      <c r="K89" s="522"/>
      <c r="L89" s="308">
        <f>O127</f>
        <v>634216.66666666674</v>
      </c>
      <c r="M89" s="523">
        <v>0.05</v>
      </c>
      <c r="N89" s="522"/>
      <c r="O89" s="307">
        <f>IFERROR(M89*L89,0)</f>
        <v>31710.833333333339</v>
      </c>
      <c r="P89" s="85"/>
    </row>
    <row r="90" spans="2:16" ht="14.4">
      <c r="B90" s="44"/>
      <c r="C90" s="517" t="s">
        <v>1306</v>
      </c>
      <c r="D90" s="518"/>
      <c r="E90" s="518"/>
      <c r="F90" s="518"/>
      <c r="G90" s="519"/>
      <c r="H90" s="520"/>
      <c r="I90" s="520"/>
      <c r="J90" s="521" t="str">
        <f>IFERROR(VLOOKUP(C90,EQUIPOS!$C$13:$G$80,2,FALSE)," ")</f>
        <v>D</v>
      </c>
      <c r="K90" s="522"/>
      <c r="L90" s="308">
        <f>IFERROR(VLOOKUP(C90,EQUIPOS!$C$13:$G$80,5,FALSE)," ")</f>
        <v>86639</v>
      </c>
      <c r="M90" s="524">
        <v>3.2</v>
      </c>
      <c r="N90" s="525"/>
      <c r="O90" s="307">
        <f>IFERROR(L90/M90,0)</f>
        <v>27074.6875</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ref="O91:O92" si="4">IFERROR(L91/M91,0)</f>
        <v>0</v>
      </c>
      <c r="P91" s="85"/>
    </row>
    <row r="92" spans="2:16" ht="14.4">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 t="shared" si="4"/>
        <v>0</v>
      </c>
      <c r="P92" s="85"/>
    </row>
    <row r="93" spans="2:16" ht="15" thickBot="1">
      <c r="B93" s="44"/>
      <c r="C93" s="517"/>
      <c r="D93" s="518"/>
      <c r="E93" s="518"/>
      <c r="F93" s="518"/>
      <c r="G93" s="519"/>
      <c r="H93" s="520"/>
      <c r="I93" s="520"/>
      <c r="J93" s="521" t="str">
        <f>IFERROR(VLOOKUP(C93,EQUIPOS!$C$13:$G$80,2,FALSE)," ")</f>
        <v xml:space="preserve"> </v>
      </c>
      <c r="K93" s="522"/>
      <c r="L93" s="308" t="str">
        <f>IFERROR(VLOOKUP(C93,EQUIPOS!$C$13:$G$80,5,FALSE)," ")</f>
        <v xml:space="preserve"> </v>
      </c>
      <c r="M93" s="524"/>
      <c r="N93" s="525"/>
      <c r="O93" s="307">
        <f>IFERROR(L93/M93,0)</f>
        <v>0</v>
      </c>
      <c r="P93" s="85"/>
    </row>
    <row r="94" spans="2:16" ht="15" thickBot="1">
      <c r="B94" s="44"/>
      <c r="C94" s="545" t="s">
        <v>2244</v>
      </c>
      <c r="D94" s="546"/>
      <c r="E94" s="546"/>
      <c r="F94" s="546"/>
      <c r="G94" s="546"/>
      <c r="H94" s="546"/>
      <c r="I94" s="546"/>
      <c r="J94" s="546"/>
      <c r="K94" s="546"/>
      <c r="L94" s="546"/>
      <c r="M94" s="546"/>
      <c r="N94" s="547"/>
      <c r="O94" s="309">
        <f>SUM(O89:O93)</f>
        <v>58785.520833333343</v>
      </c>
      <c r="P94" s="86"/>
    </row>
    <row r="95" spans="2:16" ht="13.5" customHeight="1">
      <c r="B95" s="44"/>
      <c r="C95" s="529" t="s">
        <v>62</v>
      </c>
      <c r="D95" s="530"/>
      <c r="E95" s="530"/>
      <c r="F95" s="530"/>
      <c r="G95" s="530"/>
      <c r="H95" s="530"/>
      <c r="I95" s="530"/>
      <c r="J95" s="530"/>
      <c r="K95" s="530"/>
      <c r="L95" s="530"/>
      <c r="M95" s="530"/>
      <c r="N95" s="530"/>
      <c r="O95" s="531"/>
      <c r="P95" s="80"/>
    </row>
    <row r="96" spans="2:16">
      <c r="B96" s="44"/>
      <c r="C96" s="532"/>
      <c r="D96" s="533"/>
      <c r="E96" s="533"/>
      <c r="F96" s="533"/>
      <c r="G96" s="533"/>
      <c r="H96" s="533"/>
      <c r="I96" s="533"/>
      <c r="J96" s="533"/>
      <c r="K96" s="533"/>
      <c r="L96" s="533"/>
      <c r="M96" s="533"/>
      <c r="N96" s="533"/>
      <c r="O96" s="534"/>
      <c r="P96" s="80"/>
    </row>
    <row r="97" spans="2:16" ht="14.4" thickBot="1">
      <c r="B97" s="44"/>
      <c r="C97" s="535"/>
      <c r="D97" s="536"/>
      <c r="E97" s="536"/>
      <c r="F97" s="536"/>
      <c r="G97" s="536"/>
      <c r="H97" s="536"/>
      <c r="I97" s="536"/>
      <c r="J97" s="536"/>
      <c r="K97" s="536"/>
      <c r="L97" s="536"/>
      <c r="M97" s="536"/>
      <c r="N97" s="536"/>
      <c r="O97" s="537"/>
      <c r="P97" s="80"/>
    </row>
    <row r="98" spans="2:16" ht="14.4">
      <c r="B98" s="44"/>
      <c r="C98" s="538" t="s">
        <v>10</v>
      </c>
      <c r="D98" s="550"/>
      <c r="E98" s="550"/>
      <c r="F98" s="550"/>
      <c r="G98" s="550"/>
      <c r="H98" s="550"/>
      <c r="I98" s="550"/>
      <c r="J98" s="544"/>
      <c r="K98" s="81" t="s">
        <v>56</v>
      </c>
      <c r="L98" s="82" t="s">
        <v>12</v>
      </c>
      <c r="M98" s="541" t="s">
        <v>63</v>
      </c>
      <c r="N98" s="544"/>
      <c r="O98" s="83" t="s">
        <v>61</v>
      </c>
      <c r="P98" s="84"/>
    </row>
    <row r="99" spans="2:16" ht="14.4">
      <c r="B99" s="44"/>
      <c r="C99" s="517" t="s">
        <v>1537</v>
      </c>
      <c r="D99" s="518"/>
      <c r="E99" s="518"/>
      <c r="F99" s="518"/>
      <c r="G99" s="518"/>
      <c r="H99" s="518"/>
      <c r="I99" s="518"/>
      <c r="J99" s="519"/>
      <c r="K99" s="88" t="str">
        <f>IFERROR(VLOOKUP(C99,MATERIALES!$C$13:$G$2486,2,FALSE)," ")</f>
        <v>M3</v>
      </c>
      <c r="L99" s="89">
        <v>1.03</v>
      </c>
      <c r="M99" s="548">
        <f>IFERROR(VLOOKUP(C99,MATERIALES!$C$13:$G$2486,5,FALSE)," ")</f>
        <v>595148</v>
      </c>
      <c r="N99" s="549"/>
      <c r="O99" s="307">
        <f>IFERROR(M99*L99,0)</f>
        <v>613002.44000000006</v>
      </c>
      <c r="P99" s="85"/>
    </row>
    <row r="100" spans="2:16" ht="14.4">
      <c r="B100" s="44"/>
      <c r="C100" s="517" t="s">
        <v>338</v>
      </c>
      <c r="D100" s="518"/>
      <c r="E100" s="518"/>
      <c r="F100" s="518"/>
      <c r="G100" s="518"/>
      <c r="H100" s="518"/>
      <c r="I100" s="518"/>
      <c r="J100" s="519"/>
      <c r="K100" s="88" t="str">
        <f>IFERROR(VLOOKUP(C100,MATERIALES!$C$13:$G$2486,2,FALSE)," ")</f>
        <v>M3</v>
      </c>
      <c r="L100" s="89">
        <v>0.09</v>
      </c>
      <c r="M100" s="548">
        <f>IFERROR(VLOOKUP(C100,MATERIALES!$C$13:$G$2486,5,FALSE)," ")</f>
        <v>457027</v>
      </c>
      <c r="N100" s="549"/>
      <c r="O100" s="307">
        <f t="shared" ref="O100:O110" si="5">IFERROR(M100*L100,0)</f>
        <v>41132.43</v>
      </c>
      <c r="P100" s="85"/>
    </row>
    <row r="101" spans="2:16" ht="14.4">
      <c r="B101" s="44"/>
      <c r="C101" s="517" t="s">
        <v>1272</v>
      </c>
      <c r="D101" s="518"/>
      <c r="E101" s="518"/>
      <c r="F101" s="518"/>
      <c r="G101" s="518"/>
      <c r="H101" s="518"/>
      <c r="I101" s="518"/>
      <c r="J101" s="519"/>
      <c r="K101" s="88" t="str">
        <f>IFERROR(VLOOKUP(C101,MATERIALES!$C$13:$G$2486,2,FALSE)," ")</f>
        <v>MS</v>
      </c>
      <c r="L101" s="89">
        <v>2.5299999999999998</v>
      </c>
      <c r="M101" s="548">
        <f>IFERROR(VLOOKUP(C101,MATERIALES!$C$13:$G$2486,5,FALSE)," ")</f>
        <v>14308</v>
      </c>
      <c r="N101" s="549"/>
      <c r="O101" s="307">
        <f t="shared" si="5"/>
        <v>36199.24</v>
      </c>
      <c r="P101" s="85"/>
    </row>
    <row r="102" spans="2:16" ht="14.4">
      <c r="B102" s="44"/>
      <c r="C102" s="517" t="s">
        <v>1848</v>
      </c>
      <c r="D102" s="518"/>
      <c r="E102" s="518"/>
      <c r="F102" s="518"/>
      <c r="G102" s="518"/>
      <c r="H102" s="518"/>
      <c r="I102" s="518"/>
      <c r="J102" s="519"/>
      <c r="K102" s="88" t="str">
        <f>IFERROR(VLOOKUP(C102,MATERIALES!$C$13:$G$2486,2,FALSE)," ")</f>
        <v>LB</v>
      </c>
      <c r="L102" s="89">
        <v>2.12</v>
      </c>
      <c r="M102" s="548">
        <f>IFERROR(VLOOKUP(C102,MATERIALES!$C$13:$G$2486,5,FALSE)," ")</f>
        <v>6669</v>
      </c>
      <c r="N102" s="549"/>
      <c r="O102" s="307">
        <f t="shared" si="5"/>
        <v>14138.28</v>
      </c>
      <c r="P102" s="85"/>
    </row>
    <row r="103" spans="2:16" ht="14.4">
      <c r="B103" s="44"/>
      <c r="C103" s="517" t="s">
        <v>1939</v>
      </c>
      <c r="D103" s="518"/>
      <c r="E103" s="518"/>
      <c r="F103" s="518"/>
      <c r="G103" s="518"/>
      <c r="H103" s="518"/>
      <c r="I103" s="518"/>
      <c r="J103" s="519"/>
      <c r="K103" s="88" t="str">
        <f>IFERROR(VLOOKUP(C103,MATERIALES!$C$13:$G$2486,2,FALSE)," ")</f>
        <v>ML</v>
      </c>
      <c r="L103" s="89">
        <v>0.76</v>
      </c>
      <c r="M103" s="548">
        <f>IFERROR(VLOOKUP(C103,MATERIALES!$C$13:$G$2486,5,FALSE)," ")</f>
        <v>7990</v>
      </c>
      <c r="N103" s="549"/>
      <c r="O103" s="307">
        <f t="shared" si="5"/>
        <v>6072.4</v>
      </c>
      <c r="P103" s="85"/>
    </row>
    <row r="104" spans="2:16" ht="14.4">
      <c r="B104" s="44"/>
      <c r="C104" s="517" t="s">
        <v>2167</v>
      </c>
      <c r="D104" s="518"/>
      <c r="E104" s="518"/>
      <c r="F104" s="518"/>
      <c r="G104" s="518"/>
      <c r="H104" s="518"/>
      <c r="I104" s="518"/>
      <c r="J104" s="519"/>
      <c r="K104" s="88" t="str">
        <f>IFERROR(VLOOKUP(C104,MATERIALES!$C$13:$G$2486,2,FALSE)," ")</f>
        <v>ML</v>
      </c>
      <c r="L104" s="89">
        <v>0.47</v>
      </c>
      <c r="M104" s="548">
        <f>IFERROR(VLOOKUP(C104,MATERIALES!$C$13:$G$2486,5,FALSE)," ")</f>
        <v>2973</v>
      </c>
      <c r="N104" s="549"/>
      <c r="O104" s="307">
        <f t="shared" si="5"/>
        <v>1397.31</v>
      </c>
      <c r="P104" s="85"/>
    </row>
    <row r="105" spans="2:16" ht="14.4">
      <c r="B105" s="44"/>
      <c r="C105" s="517" t="s">
        <v>1332</v>
      </c>
      <c r="D105" s="518"/>
      <c r="E105" s="518"/>
      <c r="F105" s="518"/>
      <c r="G105" s="518"/>
      <c r="H105" s="518"/>
      <c r="I105" s="518"/>
      <c r="J105" s="519"/>
      <c r="K105" s="88" t="str">
        <f>IFERROR(VLOOKUP(C105,MATERIALES!$C$13:$G$2486,2,FALSE)," ")</f>
        <v>LT</v>
      </c>
      <c r="L105" s="89">
        <v>0.1</v>
      </c>
      <c r="M105" s="548">
        <f>IFERROR(VLOOKUP(C105,MATERIALES!$C$13:$G$2486,5,FALSE)," ")</f>
        <v>26183</v>
      </c>
      <c r="N105" s="549"/>
      <c r="O105" s="307">
        <f t="shared" si="5"/>
        <v>2618.3000000000002</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4.4">
      <c r="B109" s="44"/>
      <c r="C109" s="517"/>
      <c r="D109" s="518"/>
      <c r="E109" s="518"/>
      <c r="F109" s="518"/>
      <c r="G109" s="518"/>
      <c r="H109" s="518"/>
      <c r="I109" s="518"/>
      <c r="J109" s="519"/>
      <c r="K109" s="88" t="str">
        <f>IFERROR(VLOOKUP(C109,MATERIALES!$C$13:$G$2486,2,FALSE)," ")</f>
        <v xml:space="preserve"> </v>
      </c>
      <c r="L109" s="89"/>
      <c r="M109" s="548" t="str">
        <f>IFERROR(VLOOKUP(C109,MATERIALES!$C$13:$G$2486,5,FALSE)," ")</f>
        <v xml:space="preserve"> </v>
      </c>
      <c r="N109" s="549"/>
      <c r="O109" s="307">
        <f t="shared" si="5"/>
        <v>0</v>
      </c>
      <c r="P109" s="85"/>
    </row>
    <row r="110" spans="2:16" ht="15" thickBot="1">
      <c r="B110" s="44"/>
      <c r="C110" s="517"/>
      <c r="D110" s="518"/>
      <c r="E110" s="518"/>
      <c r="F110" s="518"/>
      <c r="G110" s="518"/>
      <c r="H110" s="518"/>
      <c r="I110" s="518"/>
      <c r="J110" s="519"/>
      <c r="K110" s="88" t="str">
        <f>IFERROR(VLOOKUP(C110,MATERIALES!$C$13:$G$2486,2,FALSE)," ")</f>
        <v xml:space="preserve"> </v>
      </c>
      <c r="L110" s="90"/>
      <c r="M110" s="548" t="str">
        <f>IFERROR(VLOOKUP(C110,MATERIALES!$C$13:$G$2486,5,FALSE)," ")</f>
        <v xml:space="preserve"> </v>
      </c>
      <c r="N110" s="549"/>
      <c r="O110" s="307">
        <f t="shared" si="5"/>
        <v>0</v>
      </c>
      <c r="P110" s="85"/>
    </row>
    <row r="111" spans="2:16" ht="15" thickBot="1">
      <c r="B111" s="44"/>
      <c r="C111" s="545" t="s">
        <v>2244</v>
      </c>
      <c r="D111" s="546"/>
      <c r="E111" s="546"/>
      <c r="F111" s="546"/>
      <c r="G111" s="546"/>
      <c r="H111" s="546"/>
      <c r="I111" s="546"/>
      <c r="J111" s="546"/>
      <c r="K111" s="546"/>
      <c r="L111" s="546"/>
      <c r="M111" s="546"/>
      <c r="N111" s="547"/>
      <c r="O111" s="309">
        <f>SUM(O99:O110)</f>
        <v>714560.40000000026</v>
      </c>
      <c r="P111" s="85"/>
    </row>
    <row r="112" spans="2:16">
      <c r="B112" s="44"/>
      <c r="C112" s="529" t="s">
        <v>64</v>
      </c>
      <c r="D112" s="530"/>
      <c r="E112" s="530"/>
      <c r="F112" s="530"/>
      <c r="G112" s="530"/>
      <c r="H112" s="530"/>
      <c r="I112" s="530"/>
      <c r="J112" s="530"/>
      <c r="K112" s="530"/>
      <c r="L112" s="530"/>
      <c r="M112" s="530"/>
      <c r="N112" s="530"/>
      <c r="O112" s="531"/>
      <c r="P112" s="80"/>
    </row>
    <row r="113" spans="2:16">
      <c r="B113" s="44"/>
      <c r="C113" s="532"/>
      <c r="D113" s="533"/>
      <c r="E113" s="533"/>
      <c r="F113" s="533"/>
      <c r="G113" s="533"/>
      <c r="H113" s="533"/>
      <c r="I113" s="533"/>
      <c r="J113" s="533"/>
      <c r="K113" s="533"/>
      <c r="L113" s="533"/>
      <c r="M113" s="533"/>
      <c r="N113" s="533"/>
      <c r="O113" s="534"/>
      <c r="P113" s="80"/>
    </row>
    <row r="114" spans="2:16" ht="14.4" thickBot="1">
      <c r="B114" s="44"/>
      <c r="C114" s="535"/>
      <c r="D114" s="536"/>
      <c r="E114" s="536"/>
      <c r="F114" s="536"/>
      <c r="G114" s="536"/>
      <c r="H114" s="536"/>
      <c r="I114" s="536"/>
      <c r="J114" s="536"/>
      <c r="K114" s="536"/>
      <c r="L114" s="536"/>
      <c r="M114" s="536"/>
      <c r="N114" s="536"/>
      <c r="O114" s="537"/>
      <c r="P114" s="80"/>
    </row>
    <row r="115" spans="2:16" ht="16.8">
      <c r="B115" s="44"/>
      <c r="C115" s="538" t="s">
        <v>65</v>
      </c>
      <c r="D115" s="550"/>
      <c r="E115" s="550"/>
      <c r="F115" s="550"/>
      <c r="G115" s="550"/>
      <c r="H115" s="550"/>
      <c r="I115" s="550"/>
      <c r="J115" s="82" t="s">
        <v>66</v>
      </c>
      <c r="K115" s="87" t="s">
        <v>67</v>
      </c>
      <c r="L115" s="91" t="s">
        <v>68</v>
      </c>
      <c r="M115" s="541" t="s">
        <v>69</v>
      </c>
      <c r="N115" s="544"/>
      <c r="O115" s="83" t="s">
        <v>61</v>
      </c>
      <c r="P115" s="84"/>
    </row>
    <row r="116" spans="2:16" ht="14.4">
      <c r="B116" s="44"/>
      <c r="C116" s="517"/>
      <c r="D116" s="518"/>
      <c r="E116" s="518"/>
      <c r="F116" s="518"/>
      <c r="G116" s="518"/>
      <c r="H116" s="518"/>
      <c r="I116" s="518"/>
      <c r="J116" s="349"/>
      <c r="K116" s="93"/>
      <c r="L116" s="92">
        <f>K116*J116</f>
        <v>0</v>
      </c>
      <c r="M116" s="548" t="str">
        <f>IFERROR(VLOOKUP(C116,TRANSPORTE!$C$14:$G$28,5,FALSE)," ")</f>
        <v xml:space="preserve"> </v>
      </c>
      <c r="N116" s="549"/>
      <c r="O116" s="307">
        <f>IFERROR(M116*L116,0)</f>
        <v>0</v>
      </c>
      <c r="P116" s="85"/>
    </row>
    <row r="117" spans="2:16" ht="15" thickBot="1">
      <c r="B117" s="44"/>
      <c r="C117" s="551"/>
      <c r="D117" s="552"/>
      <c r="E117" s="552"/>
      <c r="F117" s="552"/>
      <c r="G117" s="552"/>
      <c r="H117" s="552"/>
      <c r="I117" s="552"/>
      <c r="J117" s="94"/>
      <c r="K117" s="70"/>
      <c r="L117" s="94"/>
      <c r="M117" s="553"/>
      <c r="N117" s="554"/>
      <c r="O117" s="307">
        <f t="shared" ref="O117" si="6">IFERROR(M117*L117,0)</f>
        <v>0</v>
      </c>
      <c r="P117" s="85"/>
    </row>
    <row r="118" spans="2:16" ht="15" thickBot="1">
      <c r="B118" s="44"/>
      <c r="C118" s="545" t="s">
        <v>2244</v>
      </c>
      <c r="D118" s="546"/>
      <c r="E118" s="546"/>
      <c r="F118" s="546"/>
      <c r="G118" s="546"/>
      <c r="H118" s="546"/>
      <c r="I118" s="546"/>
      <c r="J118" s="546"/>
      <c r="K118" s="546"/>
      <c r="L118" s="546"/>
      <c r="M118" s="546"/>
      <c r="N118" s="547"/>
      <c r="O118" s="309">
        <f>+SUM(O116:O117)</f>
        <v>0</v>
      </c>
      <c r="P118" s="86"/>
    </row>
    <row r="119" spans="2:16">
      <c r="B119" s="44"/>
      <c r="C119" s="529" t="s">
        <v>70</v>
      </c>
      <c r="D119" s="530"/>
      <c r="E119" s="530"/>
      <c r="F119" s="530"/>
      <c r="G119" s="530"/>
      <c r="H119" s="530"/>
      <c r="I119" s="530"/>
      <c r="J119" s="530"/>
      <c r="K119" s="530"/>
      <c r="L119" s="530"/>
      <c r="M119" s="530"/>
      <c r="N119" s="530"/>
      <c r="O119" s="531"/>
      <c r="P119" s="80"/>
    </row>
    <row r="120" spans="2:16">
      <c r="B120" s="44"/>
      <c r="C120" s="532"/>
      <c r="D120" s="533"/>
      <c r="E120" s="533"/>
      <c r="F120" s="533"/>
      <c r="G120" s="533"/>
      <c r="H120" s="533"/>
      <c r="I120" s="533"/>
      <c r="J120" s="533"/>
      <c r="K120" s="533"/>
      <c r="L120" s="533"/>
      <c r="M120" s="533"/>
      <c r="N120" s="533"/>
      <c r="O120" s="534"/>
      <c r="P120" s="80"/>
    </row>
    <row r="121" spans="2:16" ht="14.4" thickBot="1">
      <c r="B121" s="44"/>
      <c r="C121" s="535"/>
      <c r="D121" s="536"/>
      <c r="E121" s="536"/>
      <c r="F121" s="536"/>
      <c r="G121" s="536"/>
      <c r="H121" s="536"/>
      <c r="I121" s="536"/>
      <c r="J121" s="536"/>
      <c r="K121" s="536"/>
      <c r="L121" s="536"/>
      <c r="M121" s="536"/>
      <c r="N121" s="536"/>
      <c r="O121" s="537"/>
      <c r="P121" s="80"/>
    </row>
    <row r="122" spans="2:16" ht="14.4">
      <c r="B122" s="44"/>
      <c r="C122" s="538" t="s">
        <v>71</v>
      </c>
      <c r="D122" s="550"/>
      <c r="E122" s="550"/>
      <c r="F122" s="550"/>
      <c r="G122" s="550"/>
      <c r="H122" s="550"/>
      <c r="I122" s="550"/>
      <c r="J122" s="82" t="s">
        <v>72</v>
      </c>
      <c r="K122" s="95" t="s">
        <v>73</v>
      </c>
      <c r="L122" s="96" t="s">
        <v>74</v>
      </c>
      <c r="M122" s="560" t="s">
        <v>60</v>
      </c>
      <c r="N122" s="561"/>
      <c r="O122" s="97" t="s">
        <v>61</v>
      </c>
      <c r="P122" s="98"/>
    </row>
    <row r="123" spans="2:16" ht="14.4">
      <c r="B123" s="44"/>
      <c r="C123" s="555" t="s">
        <v>1222</v>
      </c>
      <c r="D123" s="556"/>
      <c r="E123" s="556"/>
      <c r="F123" s="556"/>
      <c r="G123" s="556"/>
      <c r="H123" s="556"/>
      <c r="I123" s="522"/>
      <c r="J123" s="310">
        <f>IFERROR(VLOOKUP(C123,'MANO DE OBRA'!$C$13:$J$33,6,FALSE)," ")</f>
        <v>190265</v>
      </c>
      <c r="K123" s="318">
        <f>IFERROR(VLOOKUP(C123,'MANO DE OBRA'!$C$13:$J$33,7,FALSE)," ")</f>
        <v>2</v>
      </c>
      <c r="L123" s="311">
        <f>IFERROR(VLOOKUP(C123,'MANO DE OBRA'!$C$13:$J$33,8,FALSE)," ")</f>
        <v>380530</v>
      </c>
      <c r="M123" s="562">
        <v>0.6</v>
      </c>
      <c r="N123" s="563"/>
      <c r="O123" s="312">
        <f>IFERROR((L123/M123),0)</f>
        <v>634216.66666666674</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62"/>
      <c r="N124" s="563"/>
      <c r="O124" s="312">
        <f t="shared" ref="O124:O126" si="7">IFERROR((L124/M124),0)</f>
        <v>0</v>
      </c>
      <c r="P124" s="99"/>
    </row>
    <row r="125" spans="2:16" ht="14.4">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99"/>
    </row>
    <row r="126" spans="2:16" ht="15" thickBot="1">
      <c r="B126" s="44"/>
      <c r="C126" s="555"/>
      <c r="D126" s="556"/>
      <c r="E126" s="556"/>
      <c r="F126" s="556"/>
      <c r="G126" s="556"/>
      <c r="H126" s="556"/>
      <c r="I126" s="522"/>
      <c r="J126" s="310" t="str">
        <f>IFERROR(VLOOKUP(C126,'MANO DE OBRA'!$C$13:$J$33,6,FALSE)," ")</f>
        <v xml:space="preserve"> </v>
      </c>
      <c r="K126" s="318" t="str">
        <f>IFERROR(VLOOKUP(C126,'MANO DE OBRA'!$C$13:$J$33,7,FALSE)," ")</f>
        <v xml:space="preserve"> </v>
      </c>
      <c r="L126" s="311" t="str">
        <f>IFERROR(VLOOKUP(C126,'MANO DE OBRA'!$C$13:$J$33,8,FALSE)," ")</f>
        <v xml:space="preserve"> </v>
      </c>
      <c r="M126" s="524"/>
      <c r="N126" s="525"/>
      <c r="O126" s="312">
        <f t="shared" si="7"/>
        <v>0</v>
      </c>
      <c r="P126" s="85"/>
    </row>
    <row r="127" spans="2:16" ht="15" thickBot="1">
      <c r="B127" s="44"/>
      <c r="C127" s="545" t="s">
        <v>2244</v>
      </c>
      <c r="D127" s="546"/>
      <c r="E127" s="546"/>
      <c r="F127" s="546"/>
      <c r="G127" s="546"/>
      <c r="H127" s="546"/>
      <c r="I127" s="546"/>
      <c r="J127" s="546"/>
      <c r="K127" s="546"/>
      <c r="L127" s="546"/>
      <c r="M127" s="546"/>
      <c r="N127" s="547"/>
      <c r="O127" s="309">
        <f>+SUM(O123:O126)</f>
        <v>634216.66666666674</v>
      </c>
      <c r="P127" s="85"/>
    </row>
    <row r="128" spans="2:16" ht="15" thickBot="1">
      <c r="B128" s="44"/>
      <c r="C128" s="73"/>
      <c r="D128" s="52"/>
      <c r="E128" s="52"/>
      <c r="F128" s="52"/>
      <c r="G128" s="52"/>
      <c r="H128" s="52"/>
      <c r="I128" s="52"/>
      <c r="J128" s="52"/>
      <c r="K128" s="52"/>
      <c r="L128" s="52"/>
      <c r="M128" s="52"/>
      <c r="N128" s="52"/>
      <c r="O128" s="74"/>
      <c r="P128" s="45"/>
    </row>
    <row r="129" spans="2:16" ht="15" thickBot="1">
      <c r="B129" s="44"/>
      <c r="C129" s="557" t="s">
        <v>2245</v>
      </c>
      <c r="D129" s="558"/>
      <c r="E129" s="558"/>
      <c r="F129" s="558"/>
      <c r="G129" s="558"/>
      <c r="H129" s="558"/>
      <c r="I129" s="558"/>
      <c r="J129" s="558"/>
      <c r="K129" s="558"/>
      <c r="L129" s="558"/>
      <c r="M129" s="558"/>
      <c r="N129" s="559"/>
      <c r="O129" s="313">
        <f>ROUND(O118+O94+O111+O127,0)</f>
        <v>1407563</v>
      </c>
      <c r="P129" s="100"/>
    </row>
    <row r="130" spans="2:16" ht="15" thickBot="1">
      <c r="B130" s="44"/>
      <c r="C130" s="73"/>
      <c r="D130" s="52"/>
      <c r="E130" s="52"/>
      <c r="F130" s="52"/>
      <c r="G130" s="52"/>
      <c r="H130" s="52"/>
      <c r="I130" s="52"/>
      <c r="J130" s="52"/>
      <c r="K130" s="52"/>
      <c r="L130" s="52"/>
      <c r="M130" s="52"/>
      <c r="N130" s="52"/>
      <c r="O130" s="74"/>
      <c r="P130" s="73"/>
    </row>
    <row r="131" spans="2:16">
      <c r="B131" s="44"/>
      <c r="C131" s="529" t="s">
        <v>2240</v>
      </c>
      <c r="D131" s="530"/>
      <c r="E131" s="530"/>
      <c r="F131" s="530"/>
      <c r="G131" s="530"/>
      <c r="H131" s="530"/>
      <c r="I131" s="530"/>
      <c r="J131" s="530"/>
      <c r="K131" s="530"/>
      <c r="L131" s="530"/>
      <c r="M131" s="530"/>
      <c r="N131" s="530"/>
      <c r="O131" s="531"/>
      <c r="P131" s="80"/>
    </row>
    <row r="132" spans="2:16">
      <c r="B132" s="44"/>
      <c r="C132" s="532"/>
      <c r="D132" s="533"/>
      <c r="E132" s="533"/>
      <c r="F132" s="533"/>
      <c r="G132" s="533"/>
      <c r="H132" s="533"/>
      <c r="I132" s="533"/>
      <c r="J132" s="533"/>
      <c r="K132" s="533"/>
      <c r="L132" s="533"/>
      <c r="M132" s="533"/>
      <c r="N132" s="533"/>
      <c r="O132" s="534"/>
      <c r="P132" s="80"/>
    </row>
    <row r="133" spans="2:16" ht="14.4" thickBot="1">
      <c r="B133" s="44"/>
      <c r="C133" s="535"/>
      <c r="D133" s="536"/>
      <c r="E133" s="536"/>
      <c r="F133" s="536"/>
      <c r="G133" s="536"/>
      <c r="H133" s="536"/>
      <c r="I133" s="536"/>
      <c r="J133" s="536"/>
      <c r="K133" s="536"/>
      <c r="L133" s="536"/>
      <c r="M133" s="536"/>
      <c r="N133" s="536"/>
      <c r="O133" s="537"/>
      <c r="P133" s="80"/>
    </row>
    <row r="134" spans="2:16" ht="15" thickBot="1">
      <c r="B134" s="44"/>
      <c r="C134" s="568" t="s">
        <v>10</v>
      </c>
      <c r="D134" s="569"/>
      <c r="E134" s="569"/>
      <c r="F134" s="569"/>
      <c r="G134" s="569"/>
      <c r="H134" s="569"/>
      <c r="I134" s="569"/>
      <c r="J134" s="569"/>
      <c r="K134" s="569"/>
      <c r="L134" s="569"/>
      <c r="M134" s="570"/>
      <c r="N134" s="303" t="s">
        <v>32</v>
      </c>
      <c r="O134" s="304" t="s">
        <v>29</v>
      </c>
      <c r="P134" s="80"/>
    </row>
    <row r="135" spans="2:16" ht="14.4">
      <c r="B135" s="44"/>
      <c r="C135" s="571" t="s">
        <v>2242</v>
      </c>
      <c r="D135" s="572"/>
      <c r="E135" s="572"/>
      <c r="F135" s="572"/>
      <c r="G135" s="572"/>
      <c r="H135" s="572"/>
      <c r="I135" s="572"/>
      <c r="J135" s="572"/>
      <c r="K135" s="572"/>
      <c r="L135" s="572"/>
      <c r="M135" s="572"/>
      <c r="N135" s="305">
        <f>PRESUPUESTO!$K$384</f>
        <v>0.26</v>
      </c>
      <c r="O135" s="314">
        <f>N135*O129</f>
        <v>365966.38</v>
      </c>
      <c r="P135" s="80"/>
    </row>
    <row r="136" spans="2:16" ht="14.4">
      <c r="B136" s="44"/>
      <c r="C136" s="573" t="s">
        <v>2241</v>
      </c>
      <c r="D136" s="574"/>
      <c r="E136" s="574"/>
      <c r="F136" s="574"/>
      <c r="G136" s="574"/>
      <c r="H136" s="574"/>
      <c r="I136" s="574"/>
      <c r="J136" s="574"/>
      <c r="K136" s="574"/>
      <c r="L136" s="574"/>
      <c r="M136" s="574"/>
      <c r="N136" s="302">
        <f>PRESUPUESTO!$K$385</f>
        <v>0.01</v>
      </c>
      <c r="O136" s="315">
        <f>N136*O129</f>
        <v>14075.630000000001</v>
      </c>
      <c r="P136" s="80"/>
    </row>
    <row r="137" spans="2:16" ht="15" thickBot="1">
      <c r="B137" s="44"/>
      <c r="C137" s="575" t="s">
        <v>28</v>
      </c>
      <c r="D137" s="576"/>
      <c r="E137" s="576"/>
      <c r="F137" s="576"/>
      <c r="G137" s="576"/>
      <c r="H137" s="576"/>
      <c r="I137" s="576"/>
      <c r="J137" s="576"/>
      <c r="K137" s="576"/>
      <c r="L137" s="576"/>
      <c r="M137" s="576"/>
      <c r="N137" s="306">
        <f>PRESUPUESTO!$K$386</f>
        <v>0.03</v>
      </c>
      <c r="O137" s="316">
        <f>N137*O129</f>
        <v>42226.89</v>
      </c>
      <c r="P137" s="80"/>
    </row>
    <row r="138" spans="2:16">
      <c r="B138" s="44"/>
      <c r="C138" s="296"/>
      <c r="D138" s="297"/>
      <c r="E138" s="297"/>
      <c r="F138" s="297"/>
      <c r="G138" s="297"/>
      <c r="H138" s="297"/>
      <c r="I138" s="297"/>
      <c r="J138" s="297"/>
      <c r="K138" s="297"/>
      <c r="L138" s="297"/>
      <c r="M138" s="297"/>
      <c r="N138" s="297"/>
      <c r="O138" s="298"/>
      <c r="P138" s="80"/>
    </row>
    <row r="139" spans="2:16" ht="14.4" thickBot="1">
      <c r="B139" s="44"/>
      <c r="C139" s="299"/>
      <c r="D139" s="300"/>
      <c r="E139" s="300"/>
      <c r="F139" s="300"/>
      <c r="G139" s="300"/>
      <c r="H139" s="300"/>
      <c r="I139" s="300"/>
      <c r="J139" s="300"/>
      <c r="K139" s="300"/>
      <c r="L139" s="300"/>
      <c r="M139" s="300"/>
      <c r="N139" s="300"/>
      <c r="O139" s="301"/>
      <c r="P139" s="80"/>
    </row>
    <row r="140" spans="2:16" ht="15" thickBot="1">
      <c r="B140" s="44"/>
      <c r="C140" s="557" t="s">
        <v>2246</v>
      </c>
      <c r="D140" s="558"/>
      <c r="E140" s="558"/>
      <c r="F140" s="558"/>
      <c r="G140" s="558"/>
      <c r="H140" s="558"/>
      <c r="I140" s="558"/>
      <c r="J140" s="558"/>
      <c r="K140" s="558"/>
      <c r="L140" s="558"/>
      <c r="M140" s="558"/>
      <c r="N140" s="559"/>
      <c r="O140" s="313">
        <f>ROUNDUP(O129+O135+O136+O137,0)</f>
        <v>1829832</v>
      </c>
      <c r="P140" s="100"/>
    </row>
    <row r="141" spans="2:16" ht="14.4">
      <c r="B141" s="44"/>
      <c r="C141" s="73"/>
      <c r="D141" s="52"/>
      <c r="E141" s="52"/>
      <c r="F141" s="52"/>
      <c r="G141" s="52"/>
      <c r="H141" s="52"/>
      <c r="I141" s="52"/>
      <c r="J141" s="52"/>
      <c r="K141" s="52"/>
      <c r="L141" s="52"/>
      <c r="M141" s="52"/>
      <c r="N141" s="52"/>
      <c r="O141" s="74"/>
      <c r="P141" s="45"/>
    </row>
    <row r="142" spans="2:16" ht="14.4">
      <c r="B142" s="44"/>
      <c r="C142" s="73"/>
      <c r="D142" s="52"/>
      <c r="E142" s="52"/>
      <c r="F142" s="52"/>
      <c r="G142" s="52"/>
      <c r="H142" s="52"/>
      <c r="I142" s="52"/>
      <c r="J142" s="52"/>
      <c r="K142" s="52"/>
      <c r="L142" s="52"/>
      <c r="M142" s="52"/>
      <c r="N142" s="52"/>
      <c r="O142" s="74"/>
      <c r="P142" s="45"/>
    </row>
    <row r="143" spans="2:16" ht="18.75" customHeight="1" thickBot="1">
      <c r="B143" s="44"/>
      <c r="C143" s="564"/>
      <c r="D143" s="565"/>
      <c r="E143" s="565"/>
      <c r="F143" s="70"/>
      <c r="G143" s="70"/>
      <c r="H143" s="70"/>
      <c r="I143" s="70"/>
      <c r="J143" s="70"/>
      <c r="K143" s="566"/>
      <c r="L143" s="566"/>
      <c r="M143" s="566"/>
      <c r="N143" s="566"/>
      <c r="O143" s="567"/>
      <c r="P143" s="101"/>
    </row>
    <row r="144" spans="2:16" ht="14.4" thickBot="1">
      <c r="B144" s="102"/>
      <c r="C144" s="103"/>
      <c r="D144" s="103"/>
      <c r="E144" s="103"/>
      <c r="F144" s="103"/>
      <c r="G144" s="103"/>
      <c r="H144" s="103"/>
      <c r="I144" s="103"/>
      <c r="J144" s="103"/>
      <c r="K144" s="103"/>
      <c r="L144" s="103"/>
      <c r="M144" s="103"/>
      <c r="N144" s="103"/>
      <c r="O144" s="103"/>
      <c r="P144" s="104"/>
    </row>
    <row r="145" spans="2:16" ht="14.4" thickTop="1"/>
    <row r="146" spans="2:16" ht="14.4" thickBot="1"/>
    <row r="147" spans="2:16" ht="15" thickBot="1">
      <c r="B147" s="44"/>
      <c r="C147" s="488" t="s">
        <v>54</v>
      </c>
      <c r="D147" s="489"/>
      <c r="E147" s="489"/>
      <c r="F147" s="489"/>
      <c r="G147" s="489"/>
      <c r="H147" s="489"/>
      <c r="I147" s="489"/>
      <c r="J147" s="489"/>
      <c r="K147" s="489"/>
      <c r="L147" s="489"/>
      <c r="M147" s="489"/>
      <c r="N147" s="489"/>
      <c r="O147" s="490"/>
      <c r="P147" s="75"/>
    </row>
    <row r="148" spans="2:16">
      <c r="B148" s="44"/>
      <c r="C148" s="76" t="s">
        <v>55</v>
      </c>
      <c r="D148" s="491" t="s">
        <v>10</v>
      </c>
      <c r="E148" s="492"/>
      <c r="F148" s="492"/>
      <c r="G148" s="492"/>
      <c r="H148" s="492"/>
      <c r="I148" s="492"/>
      <c r="J148" s="492"/>
      <c r="K148" s="492"/>
      <c r="L148" s="493"/>
      <c r="M148" s="494" t="s">
        <v>56</v>
      </c>
      <c r="N148" s="495"/>
      <c r="O148" s="76" t="s">
        <v>12</v>
      </c>
      <c r="P148" s="77"/>
    </row>
    <row r="149" spans="2:16" ht="51" customHeight="1" thickBot="1">
      <c r="B149" s="44"/>
      <c r="C149" s="78">
        <f>PRESUPUESTO!C37</f>
        <v>3.0899999999999981</v>
      </c>
      <c r="D149" s="526" t="str">
        <f>IFERROR(VLOOKUP(C149,PRESUPUESTO!$C$11:$K$366,5,FALSE)," ")</f>
        <v>BOMBEO DE CONCRETO PREMEZCLADO</v>
      </c>
      <c r="E149" s="527"/>
      <c r="F149" s="527"/>
      <c r="G149" s="527"/>
      <c r="H149" s="527"/>
      <c r="I149" s="527"/>
      <c r="J149" s="527"/>
      <c r="K149" s="527"/>
      <c r="L149" s="528"/>
      <c r="M149" s="526" t="str">
        <f>IFERROR(VLOOKUP(C149,PRESUPUESTO!$C$11:$K$366,6,FALSE)," ")</f>
        <v>M3</v>
      </c>
      <c r="N149" s="528"/>
      <c r="O149" s="243">
        <f>IFERROR(VLOOKUP(C149,PRESUPUESTO!$C$11:$K$366,7,FALSE)," ")</f>
        <v>245.2</v>
      </c>
      <c r="P149" s="79"/>
    </row>
    <row r="150" spans="2:16">
      <c r="B150" s="44"/>
      <c r="C150" s="529"/>
      <c r="D150" s="530"/>
      <c r="E150" s="530"/>
      <c r="F150" s="530"/>
      <c r="G150" s="530"/>
      <c r="H150" s="530"/>
      <c r="I150" s="530"/>
      <c r="J150" s="530"/>
      <c r="K150" s="530"/>
      <c r="L150" s="530"/>
      <c r="M150" s="530"/>
      <c r="N150" s="530"/>
      <c r="O150" s="531"/>
      <c r="P150" s="80"/>
    </row>
    <row r="151" spans="2:16">
      <c r="B151" s="44"/>
      <c r="C151" s="532"/>
      <c r="D151" s="533"/>
      <c r="E151" s="533"/>
      <c r="F151" s="533"/>
      <c r="G151" s="533"/>
      <c r="H151" s="533"/>
      <c r="I151" s="533"/>
      <c r="J151" s="533"/>
      <c r="K151" s="533"/>
      <c r="L151" s="533"/>
      <c r="M151" s="533"/>
      <c r="N151" s="533"/>
      <c r="O151" s="534"/>
      <c r="P151" s="80"/>
    </row>
    <row r="152" spans="2:16" ht="14.4" thickBot="1">
      <c r="B152" s="44"/>
      <c r="C152" s="535"/>
      <c r="D152" s="536"/>
      <c r="E152" s="536"/>
      <c r="F152" s="536"/>
      <c r="G152" s="536"/>
      <c r="H152" s="536"/>
      <c r="I152" s="536"/>
      <c r="J152" s="536"/>
      <c r="K152" s="536"/>
      <c r="L152" s="536"/>
      <c r="M152" s="536"/>
      <c r="N152" s="536"/>
      <c r="O152" s="537"/>
      <c r="P152" s="80"/>
    </row>
    <row r="153" spans="2:16" ht="14.4">
      <c r="B153" s="44"/>
      <c r="C153" s="538" t="s">
        <v>10</v>
      </c>
      <c r="D153" s="539"/>
      <c r="E153" s="539"/>
      <c r="F153" s="539"/>
      <c r="G153" s="540"/>
      <c r="H153" s="541" t="s">
        <v>57</v>
      </c>
      <c r="I153" s="539"/>
      <c r="J153" s="542" t="s">
        <v>58</v>
      </c>
      <c r="K153" s="543"/>
      <c r="L153" s="82" t="s">
        <v>59</v>
      </c>
      <c r="M153" s="541" t="s">
        <v>60</v>
      </c>
      <c r="N153" s="544"/>
      <c r="O153" s="83" t="s">
        <v>61</v>
      </c>
      <c r="P153" s="84"/>
    </row>
    <row r="154" spans="2:16" ht="14.4">
      <c r="B154" s="44"/>
      <c r="C154" s="517" t="s">
        <v>1281</v>
      </c>
      <c r="D154" s="518"/>
      <c r="E154" s="518"/>
      <c r="F154" s="518"/>
      <c r="G154" s="519"/>
      <c r="H154" s="520"/>
      <c r="I154" s="520"/>
      <c r="J154" s="521" t="str">
        <f>IFERROR(VLOOKUP(C154,EQUIPOS!$C$13:$G$80,2,FALSE)," ")</f>
        <v>%</v>
      </c>
      <c r="K154" s="522"/>
      <c r="L154" s="308">
        <f>O192</f>
        <v>3805.3</v>
      </c>
      <c r="M154" s="523">
        <v>0.05</v>
      </c>
      <c r="N154" s="522"/>
      <c r="O154" s="307">
        <f>IFERROR(M154*L154,0)</f>
        <v>190.26500000000001</v>
      </c>
      <c r="P154" s="85"/>
    </row>
    <row r="155" spans="2:16" ht="14.4">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4.4">
      <c r="B156" s="44"/>
      <c r="C156" s="517"/>
      <c r="D156" s="518"/>
      <c r="E156" s="518"/>
      <c r="F156" s="518"/>
      <c r="G156" s="519"/>
      <c r="H156" s="520"/>
      <c r="I156" s="520"/>
      <c r="J156" s="521" t="str">
        <f>IFERROR(VLOOKUP(C156,EQUIPOS!$C$13:$G$80,2,FALSE)," ")</f>
        <v xml:space="preserve"> </v>
      </c>
      <c r="K156" s="522"/>
      <c r="L156" s="308" t="str">
        <f>IFERROR(VLOOKUP(C156,EQUIPOS!$C$13:$G$80,5,FALSE)," ")</f>
        <v xml:space="preserve"> </v>
      </c>
      <c r="M156" s="524"/>
      <c r="N156" s="525"/>
      <c r="O156" s="307">
        <f t="shared" ref="O156:O157" si="8">IFERROR(L156/M156,0)</f>
        <v>0</v>
      </c>
      <c r="P156" s="85"/>
    </row>
    <row r="157" spans="2:16" ht="14.4">
      <c r="B157" s="44"/>
      <c r="C157" s="517"/>
      <c r="D157" s="518"/>
      <c r="E157" s="518"/>
      <c r="F157" s="518"/>
      <c r="G157" s="519"/>
      <c r="H157" s="520"/>
      <c r="I157" s="520"/>
      <c r="J157" s="521" t="str">
        <f>IFERROR(VLOOKUP(C157,EQUIPOS!$C$13:$G$80,2,FALSE)," ")</f>
        <v xml:space="preserve"> </v>
      </c>
      <c r="K157" s="522"/>
      <c r="L157" s="308" t="str">
        <f>IFERROR(VLOOKUP(C157,EQUIPOS!$C$13:$G$80,5,FALSE)," ")</f>
        <v xml:space="preserve"> </v>
      </c>
      <c r="M157" s="524"/>
      <c r="N157" s="525"/>
      <c r="O157" s="307">
        <f t="shared" si="8"/>
        <v>0</v>
      </c>
      <c r="P157" s="85"/>
    </row>
    <row r="158" spans="2:16" ht="15" thickBot="1">
      <c r="B158" s="44"/>
      <c r="C158" s="517"/>
      <c r="D158" s="518"/>
      <c r="E158" s="518"/>
      <c r="F158" s="518"/>
      <c r="G158" s="519"/>
      <c r="H158" s="520"/>
      <c r="I158" s="520"/>
      <c r="J158" s="521" t="str">
        <f>IFERROR(VLOOKUP(C158,EQUIPOS!$C$13:$G$80,2,FALSE)," ")</f>
        <v xml:space="preserve"> </v>
      </c>
      <c r="K158" s="522"/>
      <c r="L158" s="308" t="str">
        <f>IFERROR(VLOOKUP(C158,EQUIPOS!$C$13:$G$80,5,FALSE)," ")</f>
        <v xml:space="preserve"> </v>
      </c>
      <c r="M158" s="524"/>
      <c r="N158" s="525"/>
      <c r="O158" s="307">
        <f>IFERROR(L158/M158,0)</f>
        <v>0</v>
      </c>
      <c r="P158" s="85"/>
    </row>
    <row r="159" spans="2:16" ht="15" thickBot="1">
      <c r="B159" s="44"/>
      <c r="C159" s="545" t="s">
        <v>2244</v>
      </c>
      <c r="D159" s="546"/>
      <c r="E159" s="546"/>
      <c r="F159" s="546"/>
      <c r="G159" s="546"/>
      <c r="H159" s="546"/>
      <c r="I159" s="546"/>
      <c r="J159" s="546"/>
      <c r="K159" s="546"/>
      <c r="L159" s="546"/>
      <c r="M159" s="546"/>
      <c r="N159" s="547"/>
      <c r="O159" s="309">
        <f>SUM(O154:O158)</f>
        <v>190.26500000000001</v>
      </c>
      <c r="P159" s="86"/>
    </row>
    <row r="160" spans="2:16" ht="13.5" customHeight="1">
      <c r="B160" s="44"/>
      <c r="C160" s="529" t="s">
        <v>62</v>
      </c>
      <c r="D160" s="530"/>
      <c r="E160" s="530"/>
      <c r="F160" s="530"/>
      <c r="G160" s="530"/>
      <c r="H160" s="530"/>
      <c r="I160" s="530"/>
      <c r="J160" s="530"/>
      <c r="K160" s="530"/>
      <c r="L160" s="530"/>
      <c r="M160" s="530"/>
      <c r="N160" s="530"/>
      <c r="O160" s="531"/>
      <c r="P160" s="80"/>
    </row>
    <row r="161" spans="2:16">
      <c r="B161" s="44"/>
      <c r="C161" s="532"/>
      <c r="D161" s="533"/>
      <c r="E161" s="533"/>
      <c r="F161" s="533"/>
      <c r="G161" s="533"/>
      <c r="H161" s="533"/>
      <c r="I161" s="533"/>
      <c r="J161" s="533"/>
      <c r="K161" s="533"/>
      <c r="L161" s="533"/>
      <c r="M161" s="533"/>
      <c r="N161" s="533"/>
      <c r="O161" s="534"/>
      <c r="P161" s="80"/>
    </row>
    <row r="162" spans="2:16" ht="14.4" thickBot="1">
      <c r="B162" s="44"/>
      <c r="C162" s="535"/>
      <c r="D162" s="536"/>
      <c r="E162" s="536"/>
      <c r="F162" s="536"/>
      <c r="G162" s="536"/>
      <c r="H162" s="536"/>
      <c r="I162" s="536"/>
      <c r="J162" s="536"/>
      <c r="K162" s="536"/>
      <c r="L162" s="536"/>
      <c r="M162" s="536"/>
      <c r="N162" s="536"/>
      <c r="O162" s="537"/>
      <c r="P162" s="80"/>
    </row>
    <row r="163" spans="2:16" ht="14.4">
      <c r="B163" s="44"/>
      <c r="C163" s="538" t="s">
        <v>10</v>
      </c>
      <c r="D163" s="550"/>
      <c r="E163" s="550"/>
      <c r="F163" s="550"/>
      <c r="G163" s="550"/>
      <c r="H163" s="550"/>
      <c r="I163" s="550"/>
      <c r="J163" s="544"/>
      <c r="K163" s="81" t="s">
        <v>56</v>
      </c>
      <c r="L163" s="82" t="s">
        <v>12</v>
      </c>
      <c r="M163" s="541" t="s">
        <v>63</v>
      </c>
      <c r="N163" s="544"/>
      <c r="O163" s="83" t="s">
        <v>61</v>
      </c>
      <c r="P163" s="84"/>
    </row>
    <row r="164" spans="2:16" ht="14.4">
      <c r="B164" s="44"/>
      <c r="C164" s="517" t="s">
        <v>1244</v>
      </c>
      <c r="D164" s="518"/>
      <c r="E164" s="518"/>
      <c r="F164" s="518"/>
      <c r="G164" s="518"/>
      <c r="H164" s="518"/>
      <c r="I164" s="518"/>
      <c r="J164" s="519"/>
      <c r="K164" s="88" t="str">
        <f>IFERROR(VLOOKUP(C164,MATERIALES!$C$13:$G$2486,2,FALSE)," ")</f>
        <v>M3</v>
      </c>
      <c r="L164" s="89">
        <v>1</v>
      </c>
      <c r="M164" s="548">
        <f>IFERROR(VLOOKUP(C164,MATERIALES!$C$13:$G$2486,5,FALSE)," ")</f>
        <v>64321</v>
      </c>
      <c r="N164" s="549"/>
      <c r="O164" s="307">
        <f>IFERROR(M164*L164,0)</f>
        <v>64321</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ref="O165:O175" si="9">IFERROR(M165*L165,0)</f>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4.4">
      <c r="B172" s="44"/>
      <c r="C172" s="517"/>
      <c r="D172" s="518"/>
      <c r="E172" s="518"/>
      <c r="F172" s="518"/>
      <c r="G172" s="518"/>
      <c r="H172" s="518"/>
      <c r="I172" s="518"/>
      <c r="J172" s="519"/>
      <c r="K172" s="88" t="str">
        <f>IFERROR(VLOOKUP(C172,MATERIALES!$C$13:$G$2486,2,FALSE)," ")</f>
        <v xml:space="preserve"> </v>
      </c>
      <c r="L172" s="89"/>
      <c r="M172" s="548" t="str">
        <f>IFERROR(VLOOKUP(C172,MATERIALES!$C$13:$G$2486,5,FALSE)," ")</f>
        <v xml:space="preserve"> </v>
      </c>
      <c r="N172" s="549"/>
      <c r="O172" s="307">
        <f t="shared" si="9"/>
        <v>0</v>
      </c>
      <c r="P172" s="85"/>
    </row>
    <row r="173" spans="2:16" ht="14.4">
      <c r="B173" s="44"/>
      <c r="C173" s="517"/>
      <c r="D173" s="518"/>
      <c r="E173" s="518"/>
      <c r="F173" s="518"/>
      <c r="G173" s="518"/>
      <c r="H173" s="518"/>
      <c r="I173" s="518"/>
      <c r="J173" s="519"/>
      <c r="K173" s="88" t="str">
        <f>IFERROR(VLOOKUP(C173,MATERIALES!$C$13:$G$2486,2,FALSE)," ")</f>
        <v xml:space="preserve"> </v>
      </c>
      <c r="L173" s="89"/>
      <c r="M173" s="548" t="str">
        <f>IFERROR(VLOOKUP(C173,MATERIALES!$C$13:$G$2486,5,FALSE)," ")</f>
        <v xml:space="preserve"> </v>
      </c>
      <c r="N173" s="549"/>
      <c r="O173" s="307">
        <f t="shared" si="9"/>
        <v>0</v>
      </c>
      <c r="P173" s="85"/>
    </row>
    <row r="174" spans="2:16" ht="14.4">
      <c r="B174" s="44"/>
      <c r="C174" s="517"/>
      <c r="D174" s="518"/>
      <c r="E174" s="518"/>
      <c r="F174" s="518"/>
      <c r="G174" s="518"/>
      <c r="H174" s="518"/>
      <c r="I174" s="518"/>
      <c r="J174" s="519"/>
      <c r="K174" s="88" t="str">
        <f>IFERROR(VLOOKUP(C174,MATERIALES!$C$13:$G$2486,2,FALSE)," ")</f>
        <v xml:space="preserve"> </v>
      </c>
      <c r="L174" s="89"/>
      <c r="M174" s="548" t="str">
        <f>IFERROR(VLOOKUP(C174,MATERIALES!$C$13:$G$2486,5,FALSE)," ")</f>
        <v xml:space="preserve"> </v>
      </c>
      <c r="N174" s="549"/>
      <c r="O174" s="307">
        <f t="shared" si="9"/>
        <v>0</v>
      </c>
      <c r="P174" s="85"/>
    </row>
    <row r="175" spans="2:16" ht="15" thickBot="1">
      <c r="B175" s="44"/>
      <c r="C175" s="517"/>
      <c r="D175" s="518"/>
      <c r="E175" s="518"/>
      <c r="F175" s="518"/>
      <c r="G175" s="518"/>
      <c r="H175" s="518"/>
      <c r="I175" s="518"/>
      <c r="J175" s="519"/>
      <c r="K175" s="88" t="str">
        <f>IFERROR(VLOOKUP(C175,MATERIALES!$C$13:$G$2486,2,FALSE)," ")</f>
        <v xml:space="preserve"> </v>
      </c>
      <c r="L175" s="90"/>
      <c r="M175" s="548" t="str">
        <f>IFERROR(VLOOKUP(C175,MATERIALES!$C$13:$G$2486,5,FALSE)," ")</f>
        <v xml:space="preserve"> </v>
      </c>
      <c r="N175" s="549"/>
      <c r="O175" s="307">
        <f t="shared" si="9"/>
        <v>0</v>
      </c>
      <c r="P175" s="85"/>
    </row>
    <row r="176" spans="2:16" ht="15" thickBot="1">
      <c r="B176" s="44"/>
      <c r="C176" s="545" t="s">
        <v>2244</v>
      </c>
      <c r="D176" s="546"/>
      <c r="E176" s="546"/>
      <c r="F176" s="546"/>
      <c r="G176" s="546"/>
      <c r="H176" s="546"/>
      <c r="I176" s="546"/>
      <c r="J176" s="546"/>
      <c r="K176" s="546"/>
      <c r="L176" s="546"/>
      <c r="M176" s="546"/>
      <c r="N176" s="547"/>
      <c r="O176" s="309">
        <f>SUM(O164:O175)</f>
        <v>64321</v>
      </c>
      <c r="P176" s="85"/>
    </row>
    <row r="177" spans="2:16">
      <c r="B177" s="44"/>
      <c r="C177" s="529" t="s">
        <v>64</v>
      </c>
      <c r="D177" s="530"/>
      <c r="E177" s="530"/>
      <c r="F177" s="530"/>
      <c r="G177" s="530"/>
      <c r="H177" s="530"/>
      <c r="I177" s="530"/>
      <c r="J177" s="530"/>
      <c r="K177" s="530"/>
      <c r="L177" s="530"/>
      <c r="M177" s="530"/>
      <c r="N177" s="530"/>
      <c r="O177" s="531"/>
      <c r="P177" s="80"/>
    </row>
    <row r="178" spans="2:16">
      <c r="B178" s="44"/>
      <c r="C178" s="532"/>
      <c r="D178" s="533"/>
      <c r="E178" s="533"/>
      <c r="F178" s="533"/>
      <c r="G178" s="533"/>
      <c r="H178" s="533"/>
      <c r="I178" s="533"/>
      <c r="J178" s="533"/>
      <c r="K178" s="533"/>
      <c r="L178" s="533"/>
      <c r="M178" s="533"/>
      <c r="N178" s="533"/>
      <c r="O178" s="534"/>
      <c r="P178" s="80"/>
    </row>
    <row r="179" spans="2:16" ht="14.4" thickBot="1">
      <c r="B179" s="44"/>
      <c r="C179" s="535"/>
      <c r="D179" s="536"/>
      <c r="E179" s="536"/>
      <c r="F179" s="536"/>
      <c r="G179" s="536"/>
      <c r="H179" s="536"/>
      <c r="I179" s="536"/>
      <c r="J179" s="536"/>
      <c r="K179" s="536"/>
      <c r="L179" s="536"/>
      <c r="M179" s="536"/>
      <c r="N179" s="536"/>
      <c r="O179" s="537"/>
      <c r="P179" s="80"/>
    </row>
    <row r="180" spans="2:16" ht="16.8">
      <c r="B180" s="44"/>
      <c r="C180" s="538" t="s">
        <v>65</v>
      </c>
      <c r="D180" s="550"/>
      <c r="E180" s="550"/>
      <c r="F180" s="550"/>
      <c r="G180" s="550"/>
      <c r="H180" s="550"/>
      <c r="I180" s="550"/>
      <c r="J180" s="82" t="s">
        <v>66</v>
      </c>
      <c r="K180" s="87" t="s">
        <v>67</v>
      </c>
      <c r="L180" s="91" t="s">
        <v>68</v>
      </c>
      <c r="M180" s="541" t="s">
        <v>69</v>
      </c>
      <c r="N180" s="544"/>
      <c r="O180" s="83" t="s">
        <v>61</v>
      </c>
      <c r="P180" s="84"/>
    </row>
    <row r="181" spans="2:16" ht="14.4">
      <c r="B181" s="44"/>
      <c r="C181" s="517"/>
      <c r="D181" s="518"/>
      <c r="E181" s="518"/>
      <c r="F181" s="518"/>
      <c r="G181" s="518"/>
      <c r="H181" s="518"/>
      <c r="I181" s="518"/>
      <c r="J181" s="349"/>
      <c r="K181" s="93"/>
      <c r="L181" s="92">
        <f>K181*J181</f>
        <v>0</v>
      </c>
      <c r="M181" s="548" t="str">
        <f>IFERROR(VLOOKUP(C181,TRANSPORTE!$C$14:$G$28,5,FALSE)," ")</f>
        <v xml:space="preserve"> </v>
      </c>
      <c r="N181" s="549"/>
      <c r="O181" s="307">
        <f>IFERROR(M181*L181,0)</f>
        <v>0</v>
      </c>
      <c r="P181" s="85"/>
    </row>
    <row r="182" spans="2:16" ht="15" thickBot="1">
      <c r="B182" s="44"/>
      <c r="C182" s="551"/>
      <c r="D182" s="552"/>
      <c r="E182" s="552"/>
      <c r="F182" s="552"/>
      <c r="G182" s="552"/>
      <c r="H182" s="552"/>
      <c r="I182" s="552"/>
      <c r="J182" s="94"/>
      <c r="K182" s="70"/>
      <c r="L182" s="94"/>
      <c r="M182" s="553"/>
      <c r="N182" s="554"/>
      <c r="O182" s="307">
        <f t="shared" ref="O182" si="10">IFERROR(M182*L182,0)</f>
        <v>0</v>
      </c>
      <c r="P182" s="85"/>
    </row>
    <row r="183" spans="2:16" ht="15" thickBot="1">
      <c r="B183" s="44"/>
      <c r="C183" s="545" t="s">
        <v>2244</v>
      </c>
      <c r="D183" s="546"/>
      <c r="E183" s="546"/>
      <c r="F183" s="546"/>
      <c r="G183" s="546"/>
      <c r="H183" s="546"/>
      <c r="I183" s="546"/>
      <c r="J183" s="546"/>
      <c r="K183" s="546"/>
      <c r="L183" s="546"/>
      <c r="M183" s="546"/>
      <c r="N183" s="547"/>
      <c r="O183" s="309">
        <f>+SUM(O181:O182)</f>
        <v>0</v>
      </c>
      <c r="P183" s="86"/>
    </row>
    <row r="184" spans="2:16">
      <c r="B184" s="44"/>
      <c r="C184" s="529" t="s">
        <v>70</v>
      </c>
      <c r="D184" s="530"/>
      <c r="E184" s="530"/>
      <c r="F184" s="530"/>
      <c r="G184" s="530"/>
      <c r="H184" s="530"/>
      <c r="I184" s="530"/>
      <c r="J184" s="530"/>
      <c r="K184" s="530"/>
      <c r="L184" s="530"/>
      <c r="M184" s="530"/>
      <c r="N184" s="530"/>
      <c r="O184" s="531"/>
      <c r="P184" s="80"/>
    </row>
    <row r="185" spans="2:16">
      <c r="B185" s="44"/>
      <c r="C185" s="532"/>
      <c r="D185" s="533"/>
      <c r="E185" s="533"/>
      <c r="F185" s="533"/>
      <c r="G185" s="533"/>
      <c r="H185" s="533"/>
      <c r="I185" s="533"/>
      <c r="J185" s="533"/>
      <c r="K185" s="533"/>
      <c r="L185" s="533"/>
      <c r="M185" s="533"/>
      <c r="N185" s="533"/>
      <c r="O185" s="534"/>
      <c r="P185" s="80"/>
    </row>
    <row r="186" spans="2:16" ht="14.4" thickBot="1">
      <c r="B186" s="44"/>
      <c r="C186" s="535"/>
      <c r="D186" s="536"/>
      <c r="E186" s="536"/>
      <c r="F186" s="536"/>
      <c r="G186" s="536"/>
      <c r="H186" s="536"/>
      <c r="I186" s="536"/>
      <c r="J186" s="536"/>
      <c r="K186" s="536"/>
      <c r="L186" s="536"/>
      <c r="M186" s="536"/>
      <c r="N186" s="536"/>
      <c r="O186" s="537"/>
      <c r="P186" s="80"/>
    </row>
    <row r="187" spans="2:16" ht="14.4">
      <c r="B187" s="44"/>
      <c r="C187" s="538" t="s">
        <v>71</v>
      </c>
      <c r="D187" s="550"/>
      <c r="E187" s="550"/>
      <c r="F187" s="550"/>
      <c r="G187" s="550"/>
      <c r="H187" s="550"/>
      <c r="I187" s="550"/>
      <c r="J187" s="82" t="s">
        <v>72</v>
      </c>
      <c r="K187" s="95" t="s">
        <v>73</v>
      </c>
      <c r="L187" s="96" t="s">
        <v>74</v>
      </c>
      <c r="M187" s="560" t="s">
        <v>60</v>
      </c>
      <c r="N187" s="561"/>
      <c r="O187" s="97" t="s">
        <v>61</v>
      </c>
      <c r="P187" s="98"/>
    </row>
    <row r="188" spans="2:16" ht="14.4">
      <c r="B188" s="44"/>
      <c r="C188" s="555" t="s">
        <v>1222</v>
      </c>
      <c r="D188" s="556"/>
      <c r="E188" s="556"/>
      <c r="F188" s="556"/>
      <c r="G188" s="556"/>
      <c r="H188" s="556"/>
      <c r="I188" s="522"/>
      <c r="J188" s="310">
        <f>IFERROR(VLOOKUP(C188,'MANO DE OBRA'!$C$13:$J$33,6,FALSE)," ")</f>
        <v>190265</v>
      </c>
      <c r="K188" s="318">
        <f>IFERROR(VLOOKUP(C188,'MANO DE OBRA'!$C$13:$J$33,7,FALSE)," ")</f>
        <v>2</v>
      </c>
      <c r="L188" s="311">
        <f>IFERROR(VLOOKUP(C188,'MANO DE OBRA'!$C$13:$J$33,8,FALSE)," ")</f>
        <v>380530</v>
      </c>
      <c r="M188" s="562">
        <v>100</v>
      </c>
      <c r="N188" s="563"/>
      <c r="O188" s="312">
        <f>IFERROR((L188/M188),0)</f>
        <v>3805.3</v>
      </c>
      <c r="P188" s="99"/>
    </row>
    <row r="189" spans="2:16" ht="14.4">
      <c r="B189" s="44"/>
      <c r="C189" s="555"/>
      <c r="D189" s="556"/>
      <c r="E189" s="556"/>
      <c r="F189" s="556"/>
      <c r="G189" s="556"/>
      <c r="H189" s="556"/>
      <c r="I189" s="522"/>
      <c r="J189" s="310" t="str">
        <f>IFERROR(VLOOKUP(C189,'MANO DE OBRA'!$C$13:$J$33,6,FALSE)," ")</f>
        <v xml:space="preserve"> </v>
      </c>
      <c r="K189" s="318" t="str">
        <f>IFERROR(VLOOKUP(C189,'MANO DE OBRA'!$C$13:$J$33,7,FALSE)," ")</f>
        <v xml:space="preserve"> </v>
      </c>
      <c r="L189" s="311" t="str">
        <f>IFERROR(VLOOKUP(C189,'MANO DE OBRA'!$C$13:$J$33,8,FALSE)," ")</f>
        <v xml:space="preserve"> </v>
      </c>
      <c r="M189" s="562"/>
      <c r="N189" s="563"/>
      <c r="O189" s="312">
        <f t="shared" ref="O189:O191" si="11">IFERROR((L189/M189),0)</f>
        <v>0</v>
      </c>
      <c r="P189" s="99"/>
    </row>
    <row r="190" spans="2:16" ht="14.4">
      <c r="B190" s="44"/>
      <c r="C190" s="555"/>
      <c r="D190" s="556"/>
      <c r="E190" s="556"/>
      <c r="F190" s="556"/>
      <c r="G190" s="556"/>
      <c r="H190" s="556"/>
      <c r="I190" s="522"/>
      <c r="J190" s="310" t="str">
        <f>IFERROR(VLOOKUP(C190,'MANO DE OBRA'!$C$13:$J$33,6,FALSE)," ")</f>
        <v xml:space="preserve"> </v>
      </c>
      <c r="K190" s="318" t="str">
        <f>IFERROR(VLOOKUP(C190,'MANO DE OBRA'!$C$13:$J$33,7,FALSE)," ")</f>
        <v xml:space="preserve"> </v>
      </c>
      <c r="L190" s="311" t="str">
        <f>IFERROR(VLOOKUP(C190,'MANO DE OBRA'!$C$13:$J$33,8,FALSE)," ")</f>
        <v xml:space="preserve"> </v>
      </c>
      <c r="M190" s="524"/>
      <c r="N190" s="525"/>
      <c r="O190" s="312">
        <f t="shared" si="11"/>
        <v>0</v>
      </c>
      <c r="P190" s="99"/>
    </row>
    <row r="191" spans="2:16" ht="15" thickBot="1">
      <c r="B191" s="44"/>
      <c r="C191" s="555"/>
      <c r="D191" s="556"/>
      <c r="E191" s="556"/>
      <c r="F191" s="556"/>
      <c r="G191" s="556"/>
      <c r="H191" s="556"/>
      <c r="I191" s="522"/>
      <c r="J191" s="310" t="str">
        <f>IFERROR(VLOOKUP(C191,'MANO DE OBRA'!$C$13:$J$33,6,FALSE)," ")</f>
        <v xml:space="preserve"> </v>
      </c>
      <c r="K191" s="318" t="str">
        <f>IFERROR(VLOOKUP(C191,'MANO DE OBRA'!$C$13:$J$33,7,FALSE)," ")</f>
        <v xml:space="preserve"> </v>
      </c>
      <c r="L191" s="311" t="str">
        <f>IFERROR(VLOOKUP(C191,'MANO DE OBRA'!$C$13:$J$33,8,FALSE)," ")</f>
        <v xml:space="preserve"> </v>
      </c>
      <c r="M191" s="524"/>
      <c r="N191" s="525"/>
      <c r="O191" s="312">
        <f t="shared" si="11"/>
        <v>0</v>
      </c>
      <c r="P191" s="85"/>
    </row>
    <row r="192" spans="2:16" ht="15" thickBot="1">
      <c r="B192" s="44"/>
      <c r="C192" s="545" t="s">
        <v>2244</v>
      </c>
      <c r="D192" s="546"/>
      <c r="E192" s="546"/>
      <c r="F192" s="546"/>
      <c r="G192" s="546"/>
      <c r="H192" s="546"/>
      <c r="I192" s="546"/>
      <c r="J192" s="546"/>
      <c r="K192" s="546"/>
      <c r="L192" s="546"/>
      <c r="M192" s="546"/>
      <c r="N192" s="547"/>
      <c r="O192" s="309">
        <f>+SUM(O188:O191)</f>
        <v>3805.3</v>
      </c>
      <c r="P192" s="85"/>
    </row>
    <row r="193" spans="2:16" ht="15" thickBot="1">
      <c r="B193" s="44"/>
      <c r="C193" s="73"/>
      <c r="D193" s="52"/>
      <c r="E193" s="52"/>
      <c r="F193" s="52"/>
      <c r="G193" s="52"/>
      <c r="H193" s="52"/>
      <c r="I193" s="52"/>
      <c r="J193" s="52"/>
      <c r="K193" s="52"/>
      <c r="L193" s="52"/>
      <c r="M193" s="52"/>
      <c r="N193" s="52"/>
      <c r="O193" s="74"/>
      <c r="P193" s="45"/>
    </row>
    <row r="194" spans="2:16" ht="15" thickBot="1">
      <c r="B194" s="44"/>
      <c r="C194" s="557" t="s">
        <v>2245</v>
      </c>
      <c r="D194" s="558"/>
      <c r="E194" s="558"/>
      <c r="F194" s="558"/>
      <c r="G194" s="558"/>
      <c r="H194" s="558"/>
      <c r="I194" s="558"/>
      <c r="J194" s="558"/>
      <c r="K194" s="558"/>
      <c r="L194" s="558"/>
      <c r="M194" s="558"/>
      <c r="N194" s="559"/>
      <c r="O194" s="313">
        <f>ROUND(O183+O159+O176+O192,0)</f>
        <v>68317</v>
      </c>
      <c r="P194" s="100"/>
    </row>
    <row r="195" spans="2:16" ht="15" thickBot="1">
      <c r="B195" s="44"/>
      <c r="C195" s="73"/>
      <c r="D195" s="52"/>
      <c r="E195" s="52"/>
      <c r="F195" s="52"/>
      <c r="G195" s="52"/>
      <c r="H195" s="52"/>
      <c r="I195" s="52"/>
      <c r="J195" s="52"/>
      <c r="K195" s="52"/>
      <c r="L195" s="52"/>
      <c r="M195" s="52"/>
      <c r="N195" s="52"/>
      <c r="O195" s="74"/>
      <c r="P195" s="73"/>
    </row>
    <row r="196" spans="2:16">
      <c r="B196" s="44"/>
      <c r="C196" s="529" t="s">
        <v>2240</v>
      </c>
      <c r="D196" s="530"/>
      <c r="E196" s="530"/>
      <c r="F196" s="530"/>
      <c r="G196" s="530"/>
      <c r="H196" s="530"/>
      <c r="I196" s="530"/>
      <c r="J196" s="530"/>
      <c r="K196" s="530"/>
      <c r="L196" s="530"/>
      <c r="M196" s="530"/>
      <c r="N196" s="530"/>
      <c r="O196" s="531"/>
      <c r="P196" s="80"/>
    </row>
    <row r="197" spans="2:16">
      <c r="B197" s="44"/>
      <c r="C197" s="532"/>
      <c r="D197" s="533"/>
      <c r="E197" s="533"/>
      <c r="F197" s="533"/>
      <c r="G197" s="533"/>
      <c r="H197" s="533"/>
      <c r="I197" s="533"/>
      <c r="J197" s="533"/>
      <c r="K197" s="533"/>
      <c r="L197" s="533"/>
      <c r="M197" s="533"/>
      <c r="N197" s="533"/>
      <c r="O197" s="534"/>
      <c r="P197" s="80"/>
    </row>
    <row r="198" spans="2:16" ht="14.4" thickBot="1">
      <c r="B198" s="44"/>
      <c r="C198" s="535"/>
      <c r="D198" s="536"/>
      <c r="E198" s="536"/>
      <c r="F198" s="536"/>
      <c r="G198" s="536"/>
      <c r="H198" s="536"/>
      <c r="I198" s="536"/>
      <c r="J198" s="536"/>
      <c r="K198" s="536"/>
      <c r="L198" s="536"/>
      <c r="M198" s="536"/>
      <c r="N198" s="536"/>
      <c r="O198" s="537"/>
      <c r="P198" s="80"/>
    </row>
    <row r="199" spans="2:16" ht="15" thickBot="1">
      <c r="B199" s="44"/>
      <c r="C199" s="568" t="s">
        <v>10</v>
      </c>
      <c r="D199" s="569"/>
      <c r="E199" s="569"/>
      <c r="F199" s="569"/>
      <c r="G199" s="569"/>
      <c r="H199" s="569"/>
      <c r="I199" s="569"/>
      <c r="J199" s="569"/>
      <c r="K199" s="569"/>
      <c r="L199" s="569"/>
      <c r="M199" s="570"/>
      <c r="N199" s="303" t="s">
        <v>32</v>
      </c>
      <c r="O199" s="304" t="s">
        <v>29</v>
      </c>
      <c r="P199" s="80"/>
    </row>
    <row r="200" spans="2:16" ht="14.4">
      <c r="B200" s="44"/>
      <c r="C200" s="571" t="s">
        <v>2242</v>
      </c>
      <c r="D200" s="572"/>
      <c r="E200" s="572"/>
      <c r="F200" s="572"/>
      <c r="G200" s="572"/>
      <c r="H200" s="572"/>
      <c r="I200" s="572"/>
      <c r="J200" s="572"/>
      <c r="K200" s="572"/>
      <c r="L200" s="572"/>
      <c r="M200" s="572"/>
      <c r="N200" s="305">
        <f>PRESUPUESTO!$K$384</f>
        <v>0.26</v>
      </c>
      <c r="O200" s="314">
        <f>N200*O194</f>
        <v>17762.420000000002</v>
      </c>
      <c r="P200" s="80"/>
    </row>
    <row r="201" spans="2:16" ht="14.4">
      <c r="B201" s="44"/>
      <c r="C201" s="573" t="s">
        <v>2241</v>
      </c>
      <c r="D201" s="574"/>
      <c r="E201" s="574"/>
      <c r="F201" s="574"/>
      <c r="G201" s="574"/>
      <c r="H201" s="574"/>
      <c r="I201" s="574"/>
      <c r="J201" s="574"/>
      <c r="K201" s="574"/>
      <c r="L201" s="574"/>
      <c r="M201" s="574"/>
      <c r="N201" s="302">
        <f>PRESUPUESTO!$K$385</f>
        <v>0.01</v>
      </c>
      <c r="O201" s="315">
        <f>N201*O194</f>
        <v>683.17</v>
      </c>
      <c r="P201" s="80"/>
    </row>
    <row r="202" spans="2:16" ht="15" thickBot="1">
      <c r="B202" s="44"/>
      <c r="C202" s="575" t="s">
        <v>28</v>
      </c>
      <c r="D202" s="576"/>
      <c r="E202" s="576"/>
      <c r="F202" s="576"/>
      <c r="G202" s="576"/>
      <c r="H202" s="576"/>
      <c r="I202" s="576"/>
      <c r="J202" s="576"/>
      <c r="K202" s="576"/>
      <c r="L202" s="576"/>
      <c r="M202" s="576"/>
      <c r="N202" s="306">
        <f>PRESUPUESTO!$K$386</f>
        <v>0.03</v>
      </c>
      <c r="O202" s="316">
        <f>N202*O194</f>
        <v>2049.5099999999998</v>
      </c>
      <c r="P202" s="80"/>
    </row>
    <row r="203" spans="2:16">
      <c r="B203" s="44"/>
      <c r="C203" s="296"/>
      <c r="D203" s="297"/>
      <c r="E203" s="297"/>
      <c r="F203" s="297"/>
      <c r="G203" s="297"/>
      <c r="H203" s="297"/>
      <c r="I203" s="297"/>
      <c r="J203" s="297"/>
      <c r="K203" s="297"/>
      <c r="L203" s="297"/>
      <c r="M203" s="297"/>
      <c r="N203" s="297"/>
      <c r="O203" s="298"/>
      <c r="P203" s="80"/>
    </row>
    <row r="204" spans="2:16" ht="14.4" thickBot="1">
      <c r="B204" s="44"/>
      <c r="C204" s="299"/>
      <c r="D204" s="300"/>
      <c r="E204" s="300"/>
      <c r="F204" s="300"/>
      <c r="G204" s="300"/>
      <c r="H204" s="300"/>
      <c r="I204" s="300"/>
      <c r="J204" s="300"/>
      <c r="K204" s="300"/>
      <c r="L204" s="300"/>
      <c r="M204" s="300"/>
      <c r="N204" s="300"/>
      <c r="O204" s="301"/>
      <c r="P204" s="80"/>
    </row>
    <row r="205" spans="2:16" ht="15" thickBot="1">
      <c r="B205" s="44"/>
      <c r="C205" s="557" t="s">
        <v>2246</v>
      </c>
      <c r="D205" s="558"/>
      <c r="E205" s="558"/>
      <c r="F205" s="558"/>
      <c r="G205" s="558"/>
      <c r="H205" s="558"/>
      <c r="I205" s="558"/>
      <c r="J205" s="558"/>
      <c r="K205" s="558"/>
      <c r="L205" s="558"/>
      <c r="M205" s="558"/>
      <c r="N205" s="559"/>
      <c r="O205" s="313">
        <f>ROUNDUP(O194+O200+O201+O202,0)</f>
        <v>88813</v>
      </c>
      <c r="P205" s="100"/>
    </row>
    <row r="206" spans="2:16" ht="14.4">
      <c r="B206" s="44"/>
      <c r="C206" s="73"/>
      <c r="D206" s="52"/>
      <c r="E206" s="52"/>
      <c r="F206" s="52"/>
      <c r="G206" s="52"/>
      <c r="H206" s="52"/>
      <c r="I206" s="52"/>
      <c r="J206" s="52"/>
      <c r="K206" s="52"/>
      <c r="L206" s="52"/>
      <c r="M206" s="52"/>
      <c r="N206" s="52"/>
      <c r="O206" s="74"/>
      <c r="P206" s="45"/>
    </row>
    <row r="207" spans="2:16" ht="14.4">
      <c r="B207" s="44"/>
      <c r="C207" s="73"/>
      <c r="D207" s="52"/>
      <c r="E207" s="52"/>
      <c r="F207" s="52"/>
      <c r="G207" s="52"/>
      <c r="H207" s="52"/>
      <c r="I207" s="52"/>
      <c r="J207" s="52"/>
      <c r="K207" s="52"/>
      <c r="L207" s="52"/>
      <c r="M207" s="52"/>
      <c r="N207" s="52"/>
      <c r="O207" s="74"/>
      <c r="P207" s="45"/>
    </row>
    <row r="208" spans="2:16" ht="18.75" customHeight="1" thickBot="1">
      <c r="B208" s="44"/>
      <c r="C208" s="564"/>
      <c r="D208" s="565"/>
      <c r="E208" s="565"/>
      <c r="F208" s="70"/>
      <c r="G208" s="70"/>
      <c r="H208" s="70"/>
      <c r="I208" s="70"/>
      <c r="J208" s="70"/>
      <c r="K208" s="566"/>
      <c r="L208" s="566"/>
      <c r="M208" s="566"/>
      <c r="N208" s="566"/>
      <c r="O208" s="567"/>
      <c r="P208" s="101"/>
    </row>
    <row r="209" spans="2:16" ht="14.4" thickBot="1">
      <c r="B209" s="102"/>
      <c r="C209" s="103"/>
      <c r="D209" s="103"/>
      <c r="E209" s="103"/>
      <c r="F209" s="103"/>
      <c r="G209" s="103"/>
      <c r="H209" s="103"/>
      <c r="I209" s="103"/>
      <c r="J209" s="103"/>
      <c r="K209" s="103"/>
      <c r="L209" s="103"/>
      <c r="M209" s="103"/>
      <c r="N209" s="103"/>
      <c r="O209" s="103"/>
      <c r="P209" s="104"/>
    </row>
    <row r="210" spans="2:16" ht="14.4" thickTop="1"/>
  </sheetData>
  <mergeCells count="277">
    <mergeCell ref="C208:E208"/>
    <mergeCell ref="K208:O208"/>
    <mergeCell ref="C196:O198"/>
    <mergeCell ref="C199:M199"/>
    <mergeCell ref="C200:M200"/>
    <mergeCell ref="C201:M201"/>
    <mergeCell ref="C202:M202"/>
    <mergeCell ref="C205:N205"/>
    <mergeCell ref="C190:I190"/>
    <mergeCell ref="M190:N190"/>
    <mergeCell ref="C191:I191"/>
    <mergeCell ref="M191:N191"/>
    <mergeCell ref="C192:N192"/>
    <mergeCell ref="C194:N194"/>
    <mergeCell ref="C187:I187"/>
    <mergeCell ref="M187:N187"/>
    <mergeCell ref="C188:I188"/>
    <mergeCell ref="M188:N188"/>
    <mergeCell ref="C189:I189"/>
    <mergeCell ref="M189:N189"/>
    <mergeCell ref="C181:I181"/>
    <mergeCell ref="M181:N181"/>
    <mergeCell ref="C182:I182"/>
    <mergeCell ref="M182:N182"/>
    <mergeCell ref="C183:N183"/>
    <mergeCell ref="C184:O186"/>
    <mergeCell ref="C175:J175"/>
    <mergeCell ref="M175:N175"/>
    <mergeCell ref="C176:N176"/>
    <mergeCell ref="C177:O179"/>
    <mergeCell ref="C180:I180"/>
    <mergeCell ref="M180:N180"/>
    <mergeCell ref="C172:J172"/>
    <mergeCell ref="M172:N172"/>
    <mergeCell ref="C173:J173"/>
    <mergeCell ref="M173:N173"/>
    <mergeCell ref="C174:J174"/>
    <mergeCell ref="M174:N174"/>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63:J163"/>
    <mergeCell ref="M163:N163"/>
    <mergeCell ref="C164:J164"/>
    <mergeCell ref="M164:N164"/>
    <mergeCell ref="C165:J165"/>
    <mergeCell ref="M165:N165"/>
    <mergeCell ref="C158:G158"/>
    <mergeCell ref="H158:I158"/>
    <mergeCell ref="J158:K158"/>
    <mergeCell ref="M158:N158"/>
    <mergeCell ref="C159:N159"/>
    <mergeCell ref="C160:O162"/>
    <mergeCell ref="C156:G156"/>
    <mergeCell ref="H156:I156"/>
    <mergeCell ref="J156:K156"/>
    <mergeCell ref="M156:N156"/>
    <mergeCell ref="C157:G157"/>
    <mergeCell ref="H157:I157"/>
    <mergeCell ref="J157:K157"/>
    <mergeCell ref="M157:N157"/>
    <mergeCell ref="C154:G154"/>
    <mergeCell ref="H154:I154"/>
    <mergeCell ref="J154:K154"/>
    <mergeCell ref="M154:N154"/>
    <mergeCell ref="C155:G155"/>
    <mergeCell ref="H155:I155"/>
    <mergeCell ref="J155:K155"/>
    <mergeCell ref="M155:N155"/>
    <mergeCell ref="D149:L149"/>
    <mergeCell ref="M149:N149"/>
    <mergeCell ref="C150:O152"/>
    <mergeCell ref="C153:G153"/>
    <mergeCell ref="H153:I153"/>
    <mergeCell ref="J153:K153"/>
    <mergeCell ref="M153:N153"/>
    <mergeCell ref="C137:M137"/>
    <mergeCell ref="C140:N140"/>
    <mergeCell ref="C143:E143"/>
    <mergeCell ref="K143:O143"/>
    <mergeCell ref="C147:O147"/>
    <mergeCell ref="D148:L148"/>
    <mergeCell ref="M148:N148"/>
    <mergeCell ref="C127:N127"/>
    <mergeCell ref="C129:N129"/>
    <mergeCell ref="C131:O133"/>
    <mergeCell ref="C134:M134"/>
    <mergeCell ref="C135:M135"/>
    <mergeCell ref="C136:M136"/>
    <mergeCell ref="C124:I124"/>
    <mergeCell ref="M124:N124"/>
    <mergeCell ref="C125:I125"/>
    <mergeCell ref="M125:N125"/>
    <mergeCell ref="C126:I126"/>
    <mergeCell ref="M126:N126"/>
    <mergeCell ref="C118:N118"/>
    <mergeCell ref="C119:O121"/>
    <mergeCell ref="C122:I122"/>
    <mergeCell ref="M122:N122"/>
    <mergeCell ref="C123:I123"/>
    <mergeCell ref="M123:N123"/>
    <mergeCell ref="C115:I115"/>
    <mergeCell ref="M115:N115"/>
    <mergeCell ref="C116:I116"/>
    <mergeCell ref="M116:N116"/>
    <mergeCell ref="C117:I117"/>
    <mergeCell ref="M117:N117"/>
    <mergeCell ref="C109:J109"/>
    <mergeCell ref="M109:N109"/>
    <mergeCell ref="C110:J110"/>
    <mergeCell ref="M110:N110"/>
    <mergeCell ref="C111:N111"/>
    <mergeCell ref="C112:O114"/>
    <mergeCell ref="C106:J106"/>
    <mergeCell ref="M106:N106"/>
    <mergeCell ref="C107:J107"/>
    <mergeCell ref="M107:N107"/>
    <mergeCell ref="C108:J108"/>
    <mergeCell ref="M108:N108"/>
    <mergeCell ref="C103:J103"/>
    <mergeCell ref="M103:N103"/>
    <mergeCell ref="C104:J104"/>
    <mergeCell ref="M104:N104"/>
    <mergeCell ref="C105:J105"/>
    <mergeCell ref="M105:N105"/>
    <mergeCell ref="C100:J100"/>
    <mergeCell ref="M100:N100"/>
    <mergeCell ref="C101:J101"/>
    <mergeCell ref="M101:N101"/>
    <mergeCell ref="C102:J102"/>
    <mergeCell ref="M102:N102"/>
    <mergeCell ref="C94:N94"/>
    <mergeCell ref="C95:O97"/>
    <mergeCell ref="C98:J98"/>
    <mergeCell ref="M98:N98"/>
    <mergeCell ref="C99:J99"/>
    <mergeCell ref="M99:N99"/>
    <mergeCell ref="C92:G92"/>
    <mergeCell ref="H92:I92"/>
    <mergeCell ref="J92:K92"/>
    <mergeCell ref="M92:N92"/>
    <mergeCell ref="C93:G93"/>
    <mergeCell ref="H93:I93"/>
    <mergeCell ref="J93:K93"/>
    <mergeCell ref="M93:N93"/>
    <mergeCell ref="C90:G90"/>
    <mergeCell ref="H90:I90"/>
    <mergeCell ref="J90:K90"/>
    <mergeCell ref="M90:N90"/>
    <mergeCell ref="C91:G91"/>
    <mergeCell ref="H91:I91"/>
    <mergeCell ref="J91:K91"/>
    <mergeCell ref="M91:N91"/>
    <mergeCell ref="C85:O87"/>
    <mergeCell ref="C88:G88"/>
    <mergeCell ref="H88:I88"/>
    <mergeCell ref="J88:K88"/>
    <mergeCell ref="M88:N88"/>
    <mergeCell ref="C89:G89"/>
    <mergeCell ref="H89:I89"/>
    <mergeCell ref="J89:K89"/>
    <mergeCell ref="M89:N89"/>
    <mergeCell ref="C79:E79"/>
    <mergeCell ref="K79:O79"/>
    <mergeCell ref="C82:O82"/>
    <mergeCell ref="D83:L83"/>
    <mergeCell ref="M83:N83"/>
    <mergeCell ref="D84:L84"/>
    <mergeCell ref="M84:N84"/>
    <mergeCell ref="C67:O69"/>
    <mergeCell ref="C70:M70"/>
    <mergeCell ref="C71:M71"/>
    <mergeCell ref="C72:M72"/>
    <mergeCell ref="C73:M73"/>
    <mergeCell ref="C76:N76"/>
    <mergeCell ref="C61:I61"/>
    <mergeCell ref="M61:N61"/>
    <mergeCell ref="C62:I62"/>
    <mergeCell ref="M62:N62"/>
    <mergeCell ref="C63:N63"/>
    <mergeCell ref="C65:N65"/>
    <mergeCell ref="C58:I58"/>
    <mergeCell ref="M58:N58"/>
    <mergeCell ref="C59:I59"/>
    <mergeCell ref="M59:N59"/>
    <mergeCell ref="C60:I60"/>
    <mergeCell ref="M60:N60"/>
    <mergeCell ref="C52:I52"/>
    <mergeCell ref="M52:N52"/>
    <mergeCell ref="C53:I53"/>
    <mergeCell ref="M53:N53"/>
    <mergeCell ref="C54:N54"/>
    <mergeCell ref="C55:O57"/>
    <mergeCell ref="C46:J46"/>
    <mergeCell ref="M46:N46"/>
    <mergeCell ref="C47:N47"/>
    <mergeCell ref="C48:O50"/>
    <mergeCell ref="C51:I51"/>
    <mergeCell ref="M51:N51"/>
    <mergeCell ref="C43:J43"/>
    <mergeCell ref="M43:N43"/>
    <mergeCell ref="C44:J44"/>
    <mergeCell ref="M44:N44"/>
    <mergeCell ref="C45:J45"/>
    <mergeCell ref="M45:N45"/>
    <mergeCell ref="C40:J40"/>
    <mergeCell ref="M40:N40"/>
    <mergeCell ref="C41:J41"/>
    <mergeCell ref="M41:N41"/>
    <mergeCell ref="C42:J42"/>
    <mergeCell ref="M42:N42"/>
    <mergeCell ref="C37:J37"/>
    <mergeCell ref="M37:N37"/>
    <mergeCell ref="C38:J38"/>
    <mergeCell ref="M38:N38"/>
    <mergeCell ref="C39:J39"/>
    <mergeCell ref="M39:N39"/>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s>
  <printOptions horizontalCentered="1"/>
  <pageMargins left="0.11811023622047245" right="0.11811023622047245" top="0.15748031496062992" bottom="0.15748031496062992" header="0" footer="0"/>
  <pageSetup scale="49" fitToHeight="0" orientation="portrait" r:id="rId1"/>
  <headerFooter alignWithMargins="0"/>
  <rowBreaks count="2" manualBreakCount="2">
    <brk id="80" min="1" max="15" man="1"/>
    <brk id="144"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9E44CF0-3A6C-436B-823A-6343056AE0F3}">
          <x14:formula1>
            <xm:f>'MANO DE OBRA'!$C$14:$C$33</xm:f>
          </x14:formula1>
          <xm:sqref>C59:I62 C123:I126 C188:I191</xm:sqref>
        </x14:dataValidation>
        <x14:dataValidation type="list" allowBlank="1" showInputMessage="1" showErrorMessage="1" xr:uid="{E7AC9D94-FFB9-4B75-A9F3-47C8F911E075}">
          <x14:formula1>
            <xm:f>TRANSPORTE!$C$14:$C$28</xm:f>
          </x14:formula1>
          <xm:sqref>C52:I53 C116:I117 C181:I182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A0FB2-BA71-40EC-9376-BF9D0C0EBE80}">
  <sheetPr>
    <pageSetUpPr fitToPage="1"/>
  </sheetPr>
  <dimension ref="B1:P147"/>
  <sheetViews>
    <sheetView topLeftCell="A36" zoomScale="85" zoomScaleNormal="85"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PRESUPUESTO!C42</f>
        <v>4.0199999999999996</v>
      </c>
      <c r="D20" s="526" t="str">
        <f>IFERROR(VLOOKUP(C20,PRESUPUESTO!$C$11:$K$366,5,FALSE)," ")</f>
        <v>MURO PANTALLA EN CONCRETO 3500 PSI  E= 15CM</v>
      </c>
      <c r="E20" s="527"/>
      <c r="F20" s="527"/>
      <c r="G20" s="527"/>
      <c r="H20" s="527"/>
      <c r="I20" s="527"/>
      <c r="J20" s="527"/>
      <c r="K20" s="527"/>
      <c r="L20" s="528"/>
      <c r="M20" s="526" t="str">
        <f>IFERROR(VLOOKUP(C20,PRESUPUESTO!$C$11:$K$366,6,FALSE)," ")</f>
        <v>M3</v>
      </c>
      <c r="N20" s="528"/>
      <c r="O20" s="243">
        <f>IFERROR(VLOOKUP(C20,PRESUPUESTO!$C$11:$K$366,7,FALSE)," ")</f>
        <v>14.9</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507373.33333333331</v>
      </c>
      <c r="M25" s="523">
        <v>0.05</v>
      </c>
      <c r="N25" s="522"/>
      <c r="O25" s="307">
        <f>IFERROR(M25*L25,0)</f>
        <v>25368.666666666668</v>
      </c>
      <c r="P25" s="85"/>
    </row>
    <row r="26" spans="2:16" ht="14.4">
      <c r="B26" s="44"/>
      <c r="C26" s="517" t="s">
        <v>1306</v>
      </c>
      <c r="D26" s="518"/>
      <c r="E26" s="518"/>
      <c r="F26" s="518"/>
      <c r="G26" s="519"/>
      <c r="H26" s="520"/>
      <c r="I26" s="520"/>
      <c r="J26" s="521" t="str">
        <f>IFERROR(VLOOKUP(C26,EQUIPOS!$C$13:$G$80,2,FALSE)," ")</f>
        <v>D</v>
      </c>
      <c r="K26" s="522"/>
      <c r="L26" s="308">
        <f>IFERROR(VLOOKUP(C26,EQUIPOS!$C$13:$G$80,5,FALSE)," ")</f>
        <v>86639</v>
      </c>
      <c r="M26" s="524">
        <v>25</v>
      </c>
      <c r="N26" s="525"/>
      <c r="O26" s="307">
        <f>IFERROR(L26/M26,0)</f>
        <v>3465.56</v>
      </c>
      <c r="P26" s="85"/>
    </row>
    <row r="27" spans="2:16" ht="14.4">
      <c r="B27" s="44"/>
      <c r="C27" s="517" t="s">
        <v>1298</v>
      </c>
      <c r="D27" s="518"/>
      <c r="E27" s="518"/>
      <c r="F27" s="518"/>
      <c r="G27" s="519"/>
      <c r="H27" s="520"/>
      <c r="I27" s="520"/>
      <c r="J27" s="521" t="str">
        <f>IFERROR(VLOOKUP(C27,EQUIPOS!$C$13:$G$80,2,FALSE)," ")</f>
        <v>D</v>
      </c>
      <c r="K27" s="522"/>
      <c r="L27" s="308">
        <f>IFERROR(VLOOKUP(C27,EQUIPOS!$C$13:$G$80,5,FALSE)," ")</f>
        <v>30496</v>
      </c>
      <c r="M27" s="524">
        <v>2.25</v>
      </c>
      <c r="N27" s="525"/>
      <c r="O27" s="307">
        <f t="shared" ref="O27:O28" si="0">IFERROR(L27/M27,0)</f>
        <v>13553.777777777777</v>
      </c>
      <c r="P27" s="85"/>
    </row>
    <row r="28" spans="2:16" ht="14.4">
      <c r="B28" s="44"/>
      <c r="C28" s="517" t="s">
        <v>1270</v>
      </c>
      <c r="D28" s="518"/>
      <c r="E28" s="518"/>
      <c r="F28" s="518"/>
      <c r="G28" s="519"/>
      <c r="H28" s="520"/>
      <c r="I28" s="520"/>
      <c r="J28" s="521" t="str">
        <f>IFERROR(VLOOKUP(C28,EQUIPOS!$C$13:$G$80,2,FALSE)," ")</f>
        <v>D</v>
      </c>
      <c r="K28" s="522"/>
      <c r="L28" s="308">
        <f>IFERROR(VLOOKUP(C28,EQUIPOS!$C$13:$G$80,5,FALSE)," ")</f>
        <v>10397</v>
      </c>
      <c r="M28" s="524">
        <v>1</v>
      </c>
      <c r="N28" s="525"/>
      <c r="O28" s="307">
        <f t="shared" si="0"/>
        <v>10397</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52785.00444444445</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1535</v>
      </c>
      <c r="D35" s="518"/>
      <c r="E35" s="518"/>
      <c r="F35" s="518"/>
      <c r="G35" s="518"/>
      <c r="H35" s="518"/>
      <c r="I35" s="518"/>
      <c r="J35" s="519"/>
      <c r="K35" s="88" t="str">
        <f>IFERROR(VLOOKUP(C35,MATERIALES!$C$13:$G$2486,2,FALSE)," ")</f>
        <v>M3</v>
      </c>
      <c r="L35" s="89">
        <v>1.03</v>
      </c>
      <c r="M35" s="548">
        <f>IFERROR(VLOOKUP(C35,MATERIALES!$C$13:$G$2486,5,FALSE)," ")</f>
        <v>568493</v>
      </c>
      <c r="N35" s="549"/>
      <c r="O35" s="307">
        <f>IFERROR(M35*L35,0)</f>
        <v>585547.79</v>
      </c>
      <c r="P35" s="85"/>
    </row>
    <row r="36" spans="2:16" ht="14.4">
      <c r="B36" s="44"/>
      <c r="C36" s="517" t="s">
        <v>1848</v>
      </c>
      <c r="D36" s="518"/>
      <c r="E36" s="518"/>
      <c r="F36" s="518"/>
      <c r="G36" s="518"/>
      <c r="H36" s="518"/>
      <c r="I36" s="518"/>
      <c r="J36" s="519"/>
      <c r="K36" s="88" t="str">
        <f>IFERROR(VLOOKUP(C36,MATERIALES!$C$13:$G$2486,2,FALSE)," ")</f>
        <v>LB</v>
      </c>
      <c r="L36" s="89">
        <v>2.12</v>
      </c>
      <c r="M36" s="548">
        <f>IFERROR(VLOOKUP(C36,MATERIALES!$C$13:$G$2486,5,FALSE)," ")</f>
        <v>6669</v>
      </c>
      <c r="N36" s="549"/>
      <c r="O36" s="307">
        <f t="shared" ref="O36:O46" si="1">IFERROR(M36*L36,0)</f>
        <v>14138.28</v>
      </c>
      <c r="P36" s="85"/>
    </row>
    <row r="37" spans="2:16" ht="14.4">
      <c r="B37" s="44"/>
      <c r="C37" s="517" t="s">
        <v>1865</v>
      </c>
      <c r="D37" s="518"/>
      <c r="E37" s="518"/>
      <c r="F37" s="518"/>
      <c r="G37" s="518"/>
      <c r="H37" s="518"/>
      <c r="I37" s="518"/>
      <c r="J37" s="519"/>
      <c r="K37" s="88" t="str">
        <f>IFERROR(VLOOKUP(C37,MATERIALES!$C$13:$G$2486,2,FALSE)," ")</f>
        <v>ML</v>
      </c>
      <c r="L37" s="89">
        <v>1.97</v>
      </c>
      <c r="M37" s="548">
        <f>IFERROR(VLOOKUP(C37,MATERIALES!$C$13:$G$2486,5,FALSE)," ")</f>
        <v>4088</v>
      </c>
      <c r="N37" s="549"/>
      <c r="O37" s="307">
        <f t="shared" si="1"/>
        <v>8053.36</v>
      </c>
      <c r="P37" s="85"/>
    </row>
    <row r="38" spans="2:16" ht="14.4">
      <c r="B38" s="44"/>
      <c r="C38" s="517" t="s">
        <v>1939</v>
      </c>
      <c r="D38" s="518"/>
      <c r="E38" s="518"/>
      <c r="F38" s="518"/>
      <c r="G38" s="518"/>
      <c r="H38" s="518"/>
      <c r="I38" s="518"/>
      <c r="J38" s="519"/>
      <c r="K38" s="88" t="str">
        <f>IFERROR(VLOOKUP(C38,MATERIALES!$C$13:$G$2486,2,FALSE)," ")</f>
        <v>ML</v>
      </c>
      <c r="L38" s="89">
        <v>4.34</v>
      </c>
      <c r="M38" s="548">
        <f>IFERROR(VLOOKUP(C38,MATERIALES!$C$13:$G$2486,5,FALSE)," ")</f>
        <v>7990</v>
      </c>
      <c r="N38" s="549"/>
      <c r="O38" s="307">
        <f t="shared" si="1"/>
        <v>34676.6</v>
      </c>
      <c r="P38" s="85"/>
    </row>
    <row r="39" spans="2:16" ht="14.4">
      <c r="B39" s="44"/>
      <c r="C39" s="517" t="s">
        <v>2167</v>
      </c>
      <c r="D39" s="518"/>
      <c r="E39" s="518"/>
      <c r="F39" s="518"/>
      <c r="G39" s="518"/>
      <c r="H39" s="518"/>
      <c r="I39" s="518"/>
      <c r="J39" s="519"/>
      <c r="K39" s="88" t="str">
        <f>IFERROR(VLOOKUP(C39,MATERIALES!$C$13:$G$2486,2,FALSE)," ")</f>
        <v>ML</v>
      </c>
      <c r="L39" s="89">
        <v>2.56</v>
      </c>
      <c r="M39" s="548">
        <f>IFERROR(VLOOKUP(C39,MATERIALES!$C$13:$G$2486,5,FALSE)," ")</f>
        <v>2973</v>
      </c>
      <c r="N39" s="549"/>
      <c r="O39" s="307">
        <f t="shared" si="1"/>
        <v>7610.88</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650026.91</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c r="L52" s="92"/>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0.75</v>
      </c>
      <c r="N59" s="563"/>
      <c r="O59" s="312">
        <f>IFERROR((L59/M59),0)</f>
        <v>507373.33333333331</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507373.33333333331</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1210185</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314648.10000000003</v>
      </c>
      <c r="P71" s="80"/>
    </row>
    <row r="72" spans="2:16" ht="14.4">
      <c r="B72" s="44"/>
      <c r="C72" s="573" t="s">
        <v>2241</v>
      </c>
      <c r="D72" s="574"/>
      <c r="E72" s="574"/>
      <c r="F72" s="574"/>
      <c r="G72" s="574"/>
      <c r="H72" s="574"/>
      <c r="I72" s="574"/>
      <c r="J72" s="574"/>
      <c r="K72" s="574"/>
      <c r="L72" s="574"/>
      <c r="M72" s="574"/>
      <c r="N72" s="302">
        <f>PRESUPUESTO!$K$385</f>
        <v>0.01</v>
      </c>
      <c r="O72" s="315">
        <f>N72*O65</f>
        <v>12101.85</v>
      </c>
      <c r="P72" s="80"/>
    </row>
    <row r="73" spans="2:16" ht="15" thickBot="1">
      <c r="B73" s="44"/>
      <c r="C73" s="575" t="s">
        <v>28</v>
      </c>
      <c r="D73" s="576"/>
      <c r="E73" s="576"/>
      <c r="F73" s="576"/>
      <c r="G73" s="576"/>
      <c r="H73" s="576"/>
      <c r="I73" s="576"/>
      <c r="J73" s="576"/>
      <c r="K73" s="576"/>
      <c r="L73" s="576"/>
      <c r="M73" s="576"/>
      <c r="N73" s="306">
        <f>PRESUPUESTO!$K$386</f>
        <v>0.03</v>
      </c>
      <c r="O73" s="316">
        <f>N73*O65</f>
        <v>36305.549999999996</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1573241</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4.4" thickTop="1"/>
    <row r="83" spans="2:16" ht="14.4" thickBot="1"/>
    <row r="84" spans="2:16" ht="15" thickBot="1">
      <c r="B84" s="44"/>
      <c r="C84" s="488" t="s">
        <v>54</v>
      </c>
      <c r="D84" s="489"/>
      <c r="E84" s="489"/>
      <c r="F84" s="489"/>
      <c r="G84" s="489"/>
      <c r="H84" s="489"/>
      <c r="I84" s="489"/>
      <c r="J84" s="489"/>
      <c r="K84" s="489"/>
      <c r="L84" s="489"/>
      <c r="M84" s="489"/>
      <c r="N84" s="489"/>
      <c r="O84" s="490"/>
      <c r="P84" s="75"/>
    </row>
    <row r="85" spans="2:16">
      <c r="B85" s="44"/>
      <c r="C85" s="76" t="s">
        <v>55</v>
      </c>
      <c r="D85" s="491" t="s">
        <v>10</v>
      </c>
      <c r="E85" s="492"/>
      <c r="F85" s="492"/>
      <c r="G85" s="492"/>
      <c r="H85" s="492"/>
      <c r="I85" s="492"/>
      <c r="J85" s="492"/>
      <c r="K85" s="492"/>
      <c r="L85" s="493"/>
      <c r="M85" s="494" t="s">
        <v>56</v>
      </c>
      <c r="N85" s="495"/>
      <c r="O85" s="76" t="s">
        <v>12</v>
      </c>
      <c r="P85" s="77"/>
    </row>
    <row r="86" spans="2:16" ht="51" customHeight="1" thickBot="1">
      <c r="B86" s="44"/>
      <c r="C86" s="243">
        <f>PRESUPUESTO!C51</f>
        <v>4.1099999999999977</v>
      </c>
      <c r="D86" s="526" t="str">
        <f>IFERROR(VLOOKUP(C86,PRESUPUESTO!$C$11:$K$366,5,FALSE)," ")</f>
        <v>BOMBEO DE CONCRETO PREMEZCLADO</v>
      </c>
      <c r="E86" s="527"/>
      <c r="F86" s="527"/>
      <c r="G86" s="527"/>
      <c r="H86" s="527"/>
      <c r="I86" s="527"/>
      <c r="J86" s="527"/>
      <c r="K86" s="527"/>
      <c r="L86" s="528"/>
      <c r="M86" s="526" t="str">
        <f>IFERROR(VLOOKUP(C86,PRESUPUESTO!$C$11:$K$366,6,FALSE)," ")</f>
        <v>M3</v>
      </c>
      <c r="N86" s="528"/>
      <c r="O86" s="243">
        <f>IFERROR(VLOOKUP(C86,PRESUPUESTO!$C$11:$K$366,7,FALSE)," ")</f>
        <v>124.3</v>
      </c>
      <c r="P86" s="79"/>
    </row>
    <row r="87" spans="2:16">
      <c r="B87" s="44"/>
      <c r="C87" s="529"/>
      <c r="D87" s="530"/>
      <c r="E87" s="530"/>
      <c r="F87" s="530"/>
      <c r="G87" s="530"/>
      <c r="H87" s="530"/>
      <c r="I87" s="530"/>
      <c r="J87" s="530"/>
      <c r="K87" s="530"/>
      <c r="L87" s="530"/>
      <c r="M87" s="530"/>
      <c r="N87" s="530"/>
      <c r="O87" s="531"/>
      <c r="P87" s="80"/>
    </row>
    <row r="88" spans="2:16">
      <c r="B88" s="44"/>
      <c r="C88" s="532"/>
      <c r="D88" s="533"/>
      <c r="E88" s="533"/>
      <c r="F88" s="533"/>
      <c r="G88" s="533"/>
      <c r="H88" s="533"/>
      <c r="I88" s="533"/>
      <c r="J88" s="533"/>
      <c r="K88" s="533"/>
      <c r="L88" s="533"/>
      <c r="M88" s="533"/>
      <c r="N88" s="533"/>
      <c r="O88" s="534"/>
      <c r="P88" s="80"/>
    </row>
    <row r="89" spans="2:16" ht="14.4" thickBot="1">
      <c r="B89" s="44"/>
      <c r="C89" s="535"/>
      <c r="D89" s="536"/>
      <c r="E89" s="536"/>
      <c r="F89" s="536"/>
      <c r="G89" s="536"/>
      <c r="H89" s="536"/>
      <c r="I89" s="536"/>
      <c r="J89" s="536"/>
      <c r="K89" s="536"/>
      <c r="L89" s="536"/>
      <c r="M89" s="536"/>
      <c r="N89" s="536"/>
      <c r="O89" s="537"/>
      <c r="P89" s="80"/>
    </row>
    <row r="90" spans="2:16" ht="14.4">
      <c r="B90" s="44"/>
      <c r="C90" s="538" t="s">
        <v>10</v>
      </c>
      <c r="D90" s="539"/>
      <c r="E90" s="539"/>
      <c r="F90" s="539"/>
      <c r="G90" s="540"/>
      <c r="H90" s="541" t="s">
        <v>57</v>
      </c>
      <c r="I90" s="539"/>
      <c r="J90" s="542" t="s">
        <v>58</v>
      </c>
      <c r="K90" s="543"/>
      <c r="L90" s="82" t="s">
        <v>59</v>
      </c>
      <c r="M90" s="541" t="s">
        <v>60</v>
      </c>
      <c r="N90" s="544"/>
      <c r="O90" s="83" t="s">
        <v>61</v>
      </c>
      <c r="P90" s="84"/>
    </row>
    <row r="91" spans="2:16" ht="14.4">
      <c r="B91" s="44"/>
      <c r="C91" s="517" t="s">
        <v>1281</v>
      </c>
      <c r="D91" s="518"/>
      <c r="E91" s="518"/>
      <c r="F91" s="518"/>
      <c r="G91" s="519"/>
      <c r="H91" s="520"/>
      <c r="I91" s="520"/>
      <c r="J91" s="521" t="str">
        <f>IFERROR(VLOOKUP(C91,EQUIPOS!$C$13:$G$80,2,FALSE)," ")</f>
        <v>%</v>
      </c>
      <c r="K91" s="522"/>
      <c r="L91" s="308">
        <f>O129</f>
        <v>3805.3</v>
      </c>
      <c r="M91" s="523">
        <v>0.05</v>
      </c>
      <c r="N91" s="522"/>
      <c r="O91" s="307">
        <f>IFERROR(M91*L91,0)</f>
        <v>190.26500000000001</v>
      </c>
      <c r="P91" s="85"/>
    </row>
    <row r="92" spans="2:16" ht="14.4">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4.4">
      <c r="B93" s="44"/>
      <c r="C93" s="517"/>
      <c r="D93" s="518"/>
      <c r="E93" s="518"/>
      <c r="F93" s="518"/>
      <c r="G93" s="519"/>
      <c r="H93" s="520"/>
      <c r="I93" s="520"/>
      <c r="J93" s="521" t="str">
        <f>IFERROR(VLOOKUP(C93,EQUIPOS!$C$13:$G$80,2,FALSE)," ")</f>
        <v xml:space="preserve"> </v>
      </c>
      <c r="K93" s="522"/>
      <c r="L93" s="308" t="str">
        <f>IFERROR(VLOOKUP(C93,EQUIPOS!$C$13:$G$80,5,FALSE)," ")</f>
        <v xml:space="preserve"> </v>
      </c>
      <c r="M93" s="524"/>
      <c r="N93" s="525"/>
      <c r="O93" s="307">
        <f t="shared" ref="O93:O94" si="4">IFERROR(L93/M93,0)</f>
        <v>0</v>
      </c>
      <c r="P93" s="85"/>
    </row>
    <row r="94" spans="2:16" ht="14.4">
      <c r="B94" s="44"/>
      <c r="C94" s="517"/>
      <c r="D94" s="518"/>
      <c r="E94" s="518"/>
      <c r="F94" s="518"/>
      <c r="G94" s="519"/>
      <c r="H94" s="520"/>
      <c r="I94" s="520"/>
      <c r="J94" s="521" t="str">
        <f>IFERROR(VLOOKUP(C94,EQUIPOS!$C$13:$G$80,2,FALSE)," ")</f>
        <v xml:space="preserve"> </v>
      </c>
      <c r="K94" s="522"/>
      <c r="L94" s="308" t="str">
        <f>IFERROR(VLOOKUP(C94,EQUIPOS!$C$13:$G$80,5,FALSE)," ")</f>
        <v xml:space="preserve"> </v>
      </c>
      <c r="M94" s="524"/>
      <c r="N94" s="525"/>
      <c r="O94" s="307">
        <f t="shared" si="4"/>
        <v>0</v>
      </c>
      <c r="P94" s="85"/>
    </row>
    <row r="95" spans="2:16" ht="15" thickBot="1">
      <c r="B95" s="44"/>
      <c r="C95" s="517"/>
      <c r="D95" s="518"/>
      <c r="E95" s="518"/>
      <c r="F95" s="518"/>
      <c r="G95" s="519"/>
      <c r="H95" s="520"/>
      <c r="I95" s="520"/>
      <c r="J95" s="521" t="str">
        <f>IFERROR(VLOOKUP(C95,EQUIPOS!$C$13:$G$80,2,FALSE)," ")</f>
        <v xml:space="preserve"> </v>
      </c>
      <c r="K95" s="522"/>
      <c r="L95" s="308" t="str">
        <f>IFERROR(VLOOKUP(C95,EQUIPOS!$C$13:$G$80,5,FALSE)," ")</f>
        <v xml:space="preserve"> </v>
      </c>
      <c r="M95" s="524"/>
      <c r="N95" s="525"/>
      <c r="O95" s="307">
        <f>IFERROR(L95/M95,0)</f>
        <v>0</v>
      </c>
      <c r="P95" s="85"/>
    </row>
    <row r="96" spans="2:16" ht="15" thickBot="1">
      <c r="B96" s="44"/>
      <c r="C96" s="545" t="s">
        <v>2244</v>
      </c>
      <c r="D96" s="546"/>
      <c r="E96" s="546"/>
      <c r="F96" s="546"/>
      <c r="G96" s="546"/>
      <c r="H96" s="546"/>
      <c r="I96" s="546"/>
      <c r="J96" s="546"/>
      <c r="K96" s="546"/>
      <c r="L96" s="546"/>
      <c r="M96" s="546"/>
      <c r="N96" s="547"/>
      <c r="O96" s="309">
        <f>SUM(O91:O95)</f>
        <v>190.26500000000001</v>
      </c>
      <c r="P96" s="86"/>
    </row>
    <row r="97" spans="2:16" ht="13.5" customHeight="1">
      <c r="B97" s="44"/>
      <c r="C97" s="529" t="s">
        <v>62</v>
      </c>
      <c r="D97" s="530"/>
      <c r="E97" s="530"/>
      <c r="F97" s="530"/>
      <c r="G97" s="530"/>
      <c r="H97" s="530"/>
      <c r="I97" s="530"/>
      <c r="J97" s="530"/>
      <c r="K97" s="530"/>
      <c r="L97" s="530"/>
      <c r="M97" s="530"/>
      <c r="N97" s="530"/>
      <c r="O97" s="531"/>
      <c r="P97" s="80"/>
    </row>
    <row r="98" spans="2:16">
      <c r="B98" s="44"/>
      <c r="C98" s="532"/>
      <c r="D98" s="533"/>
      <c r="E98" s="533"/>
      <c r="F98" s="533"/>
      <c r="G98" s="533"/>
      <c r="H98" s="533"/>
      <c r="I98" s="533"/>
      <c r="J98" s="533"/>
      <c r="K98" s="533"/>
      <c r="L98" s="533"/>
      <c r="M98" s="533"/>
      <c r="N98" s="533"/>
      <c r="O98" s="534"/>
      <c r="P98" s="80"/>
    </row>
    <row r="99" spans="2:16" ht="14.4" thickBot="1">
      <c r="B99" s="44"/>
      <c r="C99" s="535"/>
      <c r="D99" s="536"/>
      <c r="E99" s="536"/>
      <c r="F99" s="536"/>
      <c r="G99" s="536"/>
      <c r="H99" s="536"/>
      <c r="I99" s="536"/>
      <c r="J99" s="536"/>
      <c r="K99" s="536"/>
      <c r="L99" s="536"/>
      <c r="M99" s="536"/>
      <c r="N99" s="536"/>
      <c r="O99" s="537"/>
      <c r="P99" s="80"/>
    </row>
    <row r="100" spans="2:16" ht="14.4">
      <c r="B100" s="44"/>
      <c r="C100" s="538" t="s">
        <v>10</v>
      </c>
      <c r="D100" s="550"/>
      <c r="E100" s="550"/>
      <c r="F100" s="550"/>
      <c r="G100" s="550"/>
      <c r="H100" s="550"/>
      <c r="I100" s="550"/>
      <c r="J100" s="544"/>
      <c r="K100" s="81" t="s">
        <v>56</v>
      </c>
      <c r="L100" s="82" t="s">
        <v>12</v>
      </c>
      <c r="M100" s="541" t="s">
        <v>63</v>
      </c>
      <c r="N100" s="544"/>
      <c r="O100" s="83" t="s">
        <v>61</v>
      </c>
      <c r="P100" s="84"/>
    </row>
    <row r="101" spans="2:16" ht="14.4">
      <c r="B101" s="44"/>
      <c r="C101" s="517" t="s">
        <v>1244</v>
      </c>
      <c r="D101" s="518"/>
      <c r="E101" s="518"/>
      <c r="F101" s="518"/>
      <c r="G101" s="518"/>
      <c r="H101" s="518"/>
      <c r="I101" s="518"/>
      <c r="J101" s="519"/>
      <c r="K101" s="88" t="str">
        <f>IFERROR(VLOOKUP(C101,MATERIALES!$C$13:$G$2486,2,FALSE)," ")</f>
        <v>M3</v>
      </c>
      <c r="L101" s="89">
        <v>1</v>
      </c>
      <c r="M101" s="548">
        <f>IFERROR(VLOOKUP(C101,MATERIALES!$C$13:$G$2486,5,FALSE)," ")</f>
        <v>64321</v>
      </c>
      <c r="N101" s="549"/>
      <c r="O101" s="307">
        <f>IFERROR(M101*L101,0)</f>
        <v>64321</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ref="O102:O112" si="5">IFERROR(M102*L102,0)</f>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4.4">
      <c r="B109" s="44"/>
      <c r="C109" s="517"/>
      <c r="D109" s="518"/>
      <c r="E109" s="518"/>
      <c r="F109" s="518"/>
      <c r="G109" s="518"/>
      <c r="H109" s="518"/>
      <c r="I109" s="518"/>
      <c r="J109" s="519"/>
      <c r="K109" s="88" t="str">
        <f>IFERROR(VLOOKUP(C109,MATERIALES!$C$13:$G$2486,2,FALSE)," ")</f>
        <v xml:space="preserve"> </v>
      </c>
      <c r="L109" s="89"/>
      <c r="M109" s="548" t="str">
        <f>IFERROR(VLOOKUP(C109,MATERIALES!$C$13:$G$2486,5,FALSE)," ")</f>
        <v xml:space="preserve"> </v>
      </c>
      <c r="N109" s="549"/>
      <c r="O109" s="307">
        <f t="shared" si="5"/>
        <v>0</v>
      </c>
      <c r="P109" s="85"/>
    </row>
    <row r="110" spans="2:16" ht="14.4">
      <c r="B110" s="44"/>
      <c r="C110" s="517"/>
      <c r="D110" s="518"/>
      <c r="E110" s="518"/>
      <c r="F110" s="518"/>
      <c r="G110" s="518"/>
      <c r="H110" s="518"/>
      <c r="I110" s="518"/>
      <c r="J110" s="519"/>
      <c r="K110" s="88" t="str">
        <f>IFERROR(VLOOKUP(C110,MATERIALES!$C$13:$G$2486,2,FALSE)," ")</f>
        <v xml:space="preserve"> </v>
      </c>
      <c r="L110" s="89"/>
      <c r="M110" s="548" t="str">
        <f>IFERROR(VLOOKUP(C110,MATERIALES!$C$13:$G$2486,5,FALSE)," ")</f>
        <v xml:space="preserve"> </v>
      </c>
      <c r="N110" s="549"/>
      <c r="O110" s="307">
        <f t="shared" si="5"/>
        <v>0</v>
      </c>
      <c r="P110" s="85"/>
    </row>
    <row r="111" spans="2:16" ht="14.4">
      <c r="B111" s="44"/>
      <c r="C111" s="517"/>
      <c r="D111" s="518"/>
      <c r="E111" s="518"/>
      <c r="F111" s="518"/>
      <c r="G111" s="518"/>
      <c r="H111" s="518"/>
      <c r="I111" s="518"/>
      <c r="J111" s="519"/>
      <c r="K111" s="88" t="str">
        <f>IFERROR(VLOOKUP(C111,MATERIALES!$C$13:$G$2486,2,FALSE)," ")</f>
        <v xml:space="preserve"> </v>
      </c>
      <c r="L111" s="89"/>
      <c r="M111" s="548" t="str">
        <f>IFERROR(VLOOKUP(C111,MATERIALES!$C$13:$G$2486,5,FALSE)," ")</f>
        <v xml:space="preserve"> </v>
      </c>
      <c r="N111" s="549"/>
      <c r="O111" s="307">
        <f t="shared" si="5"/>
        <v>0</v>
      </c>
      <c r="P111" s="85"/>
    </row>
    <row r="112" spans="2:16" ht="15" thickBot="1">
      <c r="B112" s="44"/>
      <c r="C112" s="517"/>
      <c r="D112" s="518"/>
      <c r="E112" s="518"/>
      <c r="F112" s="518"/>
      <c r="G112" s="518"/>
      <c r="H112" s="518"/>
      <c r="I112" s="518"/>
      <c r="J112" s="519"/>
      <c r="K112" s="88" t="str">
        <f>IFERROR(VLOOKUP(C112,MATERIALES!$C$13:$G$2486,2,FALSE)," ")</f>
        <v xml:space="preserve"> </v>
      </c>
      <c r="L112" s="90"/>
      <c r="M112" s="548" t="str">
        <f>IFERROR(VLOOKUP(C112,MATERIALES!$C$13:$G$2486,5,FALSE)," ")</f>
        <v xml:space="preserve"> </v>
      </c>
      <c r="N112" s="549"/>
      <c r="O112" s="307">
        <f t="shared" si="5"/>
        <v>0</v>
      </c>
      <c r="P112" s="85"/>
    </row>
    <row r="113" spans="2:16" ht="15" thickBot="1">
      <c r="B113" s="44"/>
      <c r="C113" s="545" t="s">
        <v>2244</v>
      </c>
      <c r="D113" s="546"/>
      <c r="E113" s="546"/>
      <c r="F113" s="546"/>
      <c r="G113" s="546"/>
      <c r="H113" s="546"/>
      <c r="I113" s="546"/>
      <c r="J113" s="546"/>
      <c r="K113" s="546"/>
      <c r="L113" s="546"/>
      <c r="M113" s="546"/>
      <c r="N113" s="547"/>
      <c r="O113" s="309">
        <f>SUM(O101:O112)</f>
        <v>64321</v>
      </c>
      <c r="P113" s="85"/>
    </row>
    <row r="114" spans="2:16">
      <c r="B114" s="44"/>
      <c r="C114" s="529" t="s">
        <v>64</v>
      </c>
      <c r="D114" s="530"/>
      <c r="E114" s="530"/>
      <c r="F114" s="530"/>
      <c r="G114" s="530"/>
      <c r="H114" s="530"/>
      <c r="I114" s="530"/>
      <c r="J114" s="530"/>
      <c r="K114" s="530"/>
      <c r="L114" s="530"/>
      <c r="M114" s="530"/>
      <c r="N114" s="530"/>
      <c r="O114" s="531"/>
      <c r="P114" s="80"/>
    </row>
    <row r="115" spans="2:16">
      <c r="B115" s="44"/>
      <c r="C115" s="532"/>
      <c r="D115" s="533"/>
      <c r="E115" s="533"/>
      <c r="F115" s="533"/>
      <c r="G115" s="533"/>
      <c r="H115" s="533"/>
      <c r="I115" s="533"/>
      <c r="J115" s="533"/>
      <c r="K115" s="533"/>
      <c r="L115" s="533"/>
      <c r="M115" s="533"/>
      <c r="N115" s="533"/>
      <c r="O115" s="534"/>
      <c r="P115" s="80"/>
    </row>
    <row r="116" spans="2:16" ht="14.4" thickBot="1">
      <c r="B116" s="44"/>
      <c r="C116" s="535"/>
      <c r="D116" s="536"/>
      <c r="E116" s="536"/>
      <c r="F116" s="536"/>
      <c r="G116" s="536"/>
      <c r="H116" s="536"/>
      <c r="I116" s="536"/>
      <c r="J116" s="536"/>
      <c r="K116" s="536"/>
      <c r="L116" s="536"/>
      <c r="M116" s="536"/>
      <c r="N116" s="536"/>
      <c r="O116" s="537"/>
      <c r="P116" s="80"/>
    </row>
    <row r="117" spans="2:16" ht="16.8">
      <c r="B117" s="44"/>
      <c r="C117" s="538" t="s">
        <v>65</v>
      </c>
      <c r="D117" s="550"/>
      <c r="E117" s="550"/>
      <c r="F117" s="550"/>
      <c r="G117" s="550"/>
      <c r="H117" s="550"/>
      <c r="I117" s="550"/>
      <c r="J117" s="82" t="s">
        <v>66</v>
      </c>
      <c r="K117" s="87" t="s">
        <v>67</v>
      </c>
      <c r="L117" s="91" t="s">
        <v>68</v>
      </c>
      <c r="M117" s="541" t="s">
        <v>69</v>
      </c>
      <c r="N117" s="544"/>
      <c r="O117" s="83" t="s">
        <v>61</v>
      </c>
      <c r="P117" s="84"/>
    </row>
    <row r="118" spans="2:16" ht="14.4">
      <c r="B118" s="44"/>
      <c r="C118" s="517"/>
      <c r="D118" s="518"/>
      <c r="E118" s="518"/>
      <c r="F118" s="518"/>
      <c r="G118" s="518"/>
      <c r="H118" s="518"/>
      <c r="I118" s="518"/>
      <c r="J118" s="349"/>
      <c r="K118" s="93"/>
      <c r="L118" s="92">
        <f>K118*J118</f>
        <v>0</v>
      </c>
      <c r="M118" s="548" t="str">
        <f>IFERROR(VLOOKUP(C118,TRANSPORTE!$C$14:$G$28,5,FALSE)," ")</f>
        <v xml:space="preserve"> </v>
      </c>
      <c r="N118" s="549"/>
      <c r="O118" s="307">
        <f>IFERROR(M118*L118,0)</f>
        <v>0</v>
      </c>
      <c r="P118" s="85"/>
    </row>
    <row r="119" spans="2:16" ht="15" thickBot="1">
      <c r="B119" s="44"/>
      <c r="C119" s="551"/>
      <c r="D119" s="552"/>
      <c r="E119" s="552"/>
      <c r="F119" s="552"/>
      <c r="G119" s="552"/>
      <c r="H119" s="552"/>
      <c r="I119" s="552"/>
      <c r="J119" s="94"/>
      <c r="K119" s="70"/>
      <c r="L119" s="94"/>
      <c r="M119" s="553"/>
      <c r="N119" s="554"/>
      <c r="O119" s="307">
        <f t="shared" ref="O119" si="6">IFERROR(M119*L119,0)</f>
        <v>0</v>
      </c>
      <c r="P119" s="85"/>
    </row>
    <row r="120" spans="2:16" ht="15" thickBot="1">
      <c r="B120" s="44"/>
      <c r="C120" s="545" t="s">
        <v>2244</v>
      </c>
      <c r="D120" s="546"/>
      <c r="E120" s="546"/>
      <c r="F120" s="546"/>
      <c r="G120" s="546"/>
      <c r="H120" s="546"/>
      <c r="I120" s="546"/>
      <c r="J120" s="546"/>
      <c r="K120" s="546"/>
      <c r="L120" s="546"/>
      <c r="M120" s="546"/>
      <c r="N120" s="547"/>
      <c r="O120" s="309">
        <f>+SUM(O118:O119)</f>
        <v>0</v>
      </c>
      <c r="P120" s="86"/>
    </row>
    <row r="121" spans="2:16">
      <c r="B121" s="44"/>
      <c r="C121" s="529" t="s">
        <v>70</v>
      </c>
      <c r="D121" s="530"/>
      <c r="E121" s="530"/>
      <c r="F121" s="530"/>
      <c r="G121" s="530"/>
      <c r="H121" s="530"/>
      <c r="I121" s="530"/>
      <c r="J121" s="530"/>
      <c r="K121" s="530"/>
      <c r="L121" s="530"/>
      <c r="M121" s="530"/>
      <c r="N121" s="530"/>
      <c r="O121" s="531"/>
      <c r="P121" s="80"/>
    </row>
    <row r="122" spans="2:16">
      <c r="B122" s="44"/>
      <c r="C122" s="532"/>
      <c r="D122" s="533"/>
      <c r="E122" s="533"/>
      <c r="F122" s="533"/>
      <c r="G122" s="533"/>
      <c r="H122" s="533"/>
      <c r="I122" s="533"/>
      <c r="J122" s="533"/>
      <c r="K122" s="533"/>
      <c r="L122" s="533"/>
      <c r="M122" s="533"/>
      <c r="N122" s="533"/>
      <c r="O122" s="534"/>
      <c r="P122" s="80"/>
    </row>
    <row r="123" spans="2:16" ht="14.4" thickBot="1">
      <c r="B123" s="44"/>
      <c r="C123" s="535"/>
      <c r="D123" s="536"/>
      <c r="E123" s="536"/>
      <c r="F123" s="536"/>
      <c r="G123" s="536"/>
      <c r="H123" s="536"/>
      <c r="I123" s="536"/>
      <c r="J123" s="536"/>
      <c r="K123" s="536"/>
      <c r="L123" s="536"/>
      <c r="M123" s="536"/>
      <c r="N123" s="536"/>
      <c r="O123" s="537"/>
      <c r="P123" s="80"/>
    </row>
    <row r="124" spans="2:16" ht="14.4">
      <c r="B124" s="44"/>
      <c r="C124" s="538" t="s">
        <v>71</v>
      </c>
      <c r="D124" s="550"/>
      <c r="E124" s="550"/>
      <c r="F124" s="550"/>
      <c r="G124" s="550"/>
      <c r="H124" s="550"/>
      <c r="I124" s="550"/>
      <c r="J124" s="82" t="s">
        <v>72</v>
      </c>
      <c r="K124" s="95" t="s">
        <v>73</v>
      </c>
      <c r="L124" s="96" t="s">
        <v>74</v>
      </c>
      <c r="M124" s="560" t="s">
        <v>60</v>
      </c>
      <c r="N124" s="561"/>
      <c r="O124" s="97" t="s">
        <v>61</v>
      </c>
      <c r="P124" s="98"/>
    </row>
    <row r="125" spans="2:16" ht="14.4">
      <c r="B125" s="44"/>
      <c r="C125" s="555" t="s">
        <v>1222</v>
      </c>
      <c r="D125" s="556"/>
      <c r="E125" s="556"/>
      <c r="F125" s="556"/>
      <c r="G125" s="556"/>
      <c r="H125" s="556"/>
      <c r="I125" s="522"/>
      <c r="J125" s="310">
        <f>IFERROR(VLOOKUP(C125,'MANO DE OBRA'!$C$13:$J$33,6,FALSE)," ")</f>
        <v>190265</v>
      </c>
      <c r="K125" s="318">
        <f>IFERROR(VLOOKUP(C125,'MANO DE OBRA'!$C$13:$J$33,7,FALSE)," ")</f>
        <v>2</v>
      </c>
      <c r="L125" s="311">
        <f>IFERROR(VLOOKUP(C125,'MANO DE OBRA'!$C$13:$J$33,8,FALSE)," ")</f>
        <v>380530</v>
      </c>
      <c r="M125" s="562">
        <v>100</v>
      </c>
      <c r="N125" s="563"/>
      <c r="O125" s="312">
        <f>IFERROR((L125/M125),0)</f>
        <v>3805.3</v>
      </c>
      <c r="P125" s="99"/>
    </row>
    <row r="126" spans="2:16" ht="14.4">
      <c r="B126" s="44"/>
      <c r="C126" s="555"/>
      <c r="D126" s="556"/>
      <c r="E126" s="556"/>
      <c r="F126" s="556"/>
      <c r="G126" s="556"/>
      <c r="H126" s="556"/>
      <c r="I126" s="522"/>
      <c r="J126" s="310" t="str">
        <f>IFERROR(VLOOKUP(C126,'MANO DE OBRA'!$C$13:$J$33,6,FALSE)," ")</f>
        <v xml:space="preserve"> </v>
      </c>
      <c r="K126" s="318" t="str">
        <f>IFERROR(VLOOKUP(C126,'MANO DE OBRA'!$C$13:$J$33,7,FALSE)," ")</f>
        <v xml:space="preserve"> </v>
      </c>
      <c r="L126" s="311" t="str">
        <f>IFERROR(VLOOKUP(C126,'MANO DE OBRA'!$C$13:$J$33,8,FALSE)," ")</f>
        <v xml:space="preserve"> </v>
      </c>
      <c r="M126" s="562"/>
      <c r="N126" s="563"/>
      <c r="O126" s="312">
        <f t="shared" ref="O126:O128" si="7">IFERROR((L126/M126),0)</f>
        <v>0</v>
      </c>
      <c r="P126" s="99"/>
    </row>
    <row r="127" spans="2:16" ht="14.4">
      <c r="B127" s="44"/>
      <c r="C127" s="555"/>
      <c r="D127" s="556"/>
      <c r="E127" s="556"/>
      <c r="F127" s="556"/>
      <c r="G127" s="556"/>
      <c r="H127" s="556"/>
      <c r="I127" s="522"/>
      <c r="J127" s="310" t="str">
        <f>IFERROR(VLOOKUP(C127,'MANO DE OBRA'!$C$13:$J$33,6,FALSE)," ")</f>
        <v xml:space="preserve"> </v>
      </c>
      <c r="K127" s="318" t="str">
        <f>IFERROR(VLOOKUP(C127,'MANO DE OBRA'!$C$13:$J$33,7,FALSE)," ")</f>
        <v xml:space="preserve"> </v>
      </c>
      <c r="L127" s="311" t="str">
        <f>IFERROR(VLOOKUP(C127,'MANO DE OBRA'!$C$13:$J$33,8,FALSE)," ")</f>
        <v xml:space="preserve"> </v>
      </c>
      <c r="M127" s="524"/>
      <c r="N127" s="525"/>
      <c r="O127" s="312">
        <f t="shared" si="7"/>
        <v>0</v>
      </c>
      <c r="P127" s="99"/>
    </row>
    <row r="128" spans="2:16" ht="15" thickBot="1">
      <c r="B128" s="44"/>
      <c r="C128" s="555"/>
      <c r="D128" s="556"/>
      <c r="E128" s="556"/>
      <c r="F128" s="556"/>
      <c r="G128" s="556"/>
      <c r="H128" s="556"/>
      <c r="I128" s="522"/>
      <c r="J128" s="310" t="str">
        <f>IFERROR(VLOOKUP(C128,'MANO DE OBRA'!$C$13:$J$33,6,FALSE)," ")</f>
        <v xml:space="preserve"> </v>
      </c>
      <c r="K128" s="318" t="str">
        <f>IFERROR(VLOOKUP(C128,'MANO DE OBRA'!$C$13:$J$33,7,FALSE)," ")</f>
        <v xml:space="preserve"> </v>
      </c>
      <c r="L128" s="311" t="str">
        <f>IFERROR(VLOOKUP(C128,'MANO DE OBRA'!$C$13:$J$33,8,FALSE)," ")</f>
        <v xml:space="preserve"> </v>
      </c>
      <c r="M128" s="524"/>
      <c r="N128" s="525"/>
      <c r="O128" s="312">
        <f t="shared" si="7"/>
        <v>0</v>
      </c>
      <c r="P128" s="85"/>
    </row>
    <row r="129" spans="2:16" ht="15" thickBot="1">
      <c r="B129" s="44"/>
      <c r="C129" s="545" t="s">
        <v>2244</v>
      </c>
      <c r="D129" s="546"/>
      <c r="E129" s="546"/>
      <c r="F129" s="546"/>
      <c r="G129" s="546"/>
      <c r="H129" s="546"/>
      <c r="I129" s="546"/>
      <c r="J129" s="546"/>
      <c r="K129" s="546"/>
      <c r="L129" s="546"/>
      <c r="M129" s="546"/>
      <c r="N129" s="547"/>
      <c r="O129" s="309">
        <f>+SUM(O125:O128)</f>
        <v>3805.3</v>
      </c>
      <c r="P129" s="85"/>
    </row>
    <row r="130" spans="2:16" ht="15" thickBot="1">
      <c r="B130" s="44"/>
      <c r="C130" s="73"/>
      <c r="D130" s="52"/>
      <c r="E130" s="52"/>
      <c r="F130" s="52"/>
      <c r="G130" s="52"/>
      <c r="H130" s="52"/>
      <c r="I130" s="52"/>
      <c r="J130" s="52"/>
      <c r="K130" s="52"/>
      <c r="L130" s="52"/>
      <c r="M130" s="52"/>
      <c r="N130" s="52"/>
      <c r="O130" s="74"/>
      <c r="P130" s="45"/>
    </row>
    <row r="131" spans="2:16" ht="15" thickBot="1">
      <c r="B131" s="44"/>
      <c r="C131" s="557" t="s">
        <v>2245</v>
      </c>
      <c r="D131" s="558"/>
      <c r="E131" s="558"/>
      <c r="F131" s="558"/>
      <c r="G131" s="558"/>
      <c r="H131" s="558"/>
      <c r="I131" s="558"/>
      <c r="J131" s="558"/>
      <c r="K131" s="558"/>
      <c r="L131" s="558"/>
      <c r="M131" s="558"/>
      <c r="N131" s="559"/>
      <c r="O131" s="313">
        <f>ROUND(O120+O96+O113+O129,0)</f>
        <v>68317</v>
      </c>
      <c r="P131" s="100"/>
    </row>
    <row r="132" spans="2:16" ht="15" thickBot="1">
      <c r="B132" s="44"/>
      <c r="C132" s="73"/>
      <c r="D132" s="52"/>
      <c r="E132" s="52"/>
      <c r="F132" s="52"/>
      <c r="G132" s="52"/>
      <c r="H132" s="52"/>
      <c r="I132" s="52"/>
      <c r="J132" s="52"/>
      <c r="K132" s="52"/>
      <c r="L132" s="52"/>
      <c r="M132" s="52"/>
      <c r="N132" s="52"/>
      <c r="O132" s="74"/>
      <c r="P132" s="73"/>
    </row>
    <row r="133" spans="2:16">
      <c r="B133" s="44"/>
      <c r="C133" s="529" t="s">
        <v>2240</v>
      </c>
      <c r="D133" s="530"/>
      <c r="E133" s="530"/>
      <c r="F133" s="530"/>
      <c r="G133" s="530"/>
      <c r="H133" s="530"/>
      <c r="I133" s="530"/>
      <c r="J133" s="530"/>
      <c r="K133" s="530"/>
      <c r="L133" s="530"/>
      <c r="M133" s="530"/>
      <c r="N133" s="530"/>
      <c r="O133" s="531"/>
      <c r="P133" s="80"/>
    </row>
    <row r="134" spans="2:16">
      <c r="B134" s="44"/>
      <c r="C134" s="532"/>
      <c r="D134" s="533"/>
      <c r="E134" s="533"/>
      <c r="F134" s="533"/>
      <c r="G134" s="533"/>
      <c r="H134" s="533"/>
      <c r="I134" s="533"/>
      <c r="J134" s="533"/>
      <c r="K134" s="533"/>
      <c r="L134" s="533"/>
      <c r="M134" s="533"/>
      <c r="N134" s="533"/>
      <c r="O134" s="534"/>
      <c r="P134" s="80"/>
    </row>
    <row r="135" spans="2:16" ht="14.4" thickBot="1">
      <c r="B135" s="44"/>
      <c r="C135" s="535"/>
      <c r="D135" s="536"/>
      <c r="E135" s="536"/>
      <c r="F135" s="536"/>
      <c r="G135" s="536"/>
      <c r="H135" s="536"/>
      <c r="I135" s="536"/>
      <c r="J135" s="536"/>
      <c r="K135" s="536"/>
      <c r="L135" s="536"/>
      <c r="M135" s="536"/>
      <c r="N135" s="536"/>
      <c r="O135" s="537"/>
      <c r="P135" s="80"/>
    </row>
    <row r="136" spans="2:16" ht="15" thickBot="1">
      <c r="B136" s="44"/>
      <c r="C136" s="568" t="s">
        <v>10</v>
      </c>
      <c r="D136" s="569"/>
      <c r="E136" s="569"/>
      <c r="F136" s="569"/>
      <c r="G136" s="569"/>
      <c r="H136" s="569"/>
      <c r="I136" s="569"/>
      <c r="J136" s="569"/>
      <c r="K136" s="569"/>
      <c r="L136" s="569"/>
      <c r="M136" s="570"/>
      <c r="N136" s="303" t="s">
        <v>32</v>
      </c>
      <c r="O136" s="304" t="s">
        <v>29</v>
      </c>
      <c r="P136" s="80"/>
    </row>
    <row r="137" spans="2:16" ht="14.4">
      <c r="B137" s="44"/>
      <c r="C137" s="571" t="s">
        <v>2242</v>
      </c>
      <c r="D137" s="572"/>
      <c r="E137" s="572"/>
      <c r="F137" s="572"/>
      <c r="G137" s="572"/>
      <c r="H137" s="572"/>
      <c r="I137" s="572"/>
      <c r="J137" s="572"/>
      <c r="K137" s="572"/>
      <c r="L137" s="572"/>
      <c r="M137" s="572"/>
      <c r="N137" s="305">
        <f>PRESUPUESTO!$K$384</f>
        <v>0.26</v>
      </c>
      <c r="O137" s="314">
        <f>N137*O131</f>
        <v>17762.420000000002</v>
      </c>
      <c r="P137" s="80"/>
    </row>
    <row r="138" spans="2:16" ht="14.4">
      <c r="B138" s="44"/>
      <c r="C138" s="573" t="s">
        <v>2241</v>
      </c>
      <c r="D138" s="574"/>
      <c r="E138" s="574"/>
      <c r="F138" s="574"/>
      <c r="G138" s="574"/>
      <c r="H138" s="574"/>
      <c r="I138" s="574"/>
      <c r="J138" s="574"/>
      <c r="K138" s="574"/>
      <c r="L138" s="574"/>
      <c r="M138" s="574"/>
      <c r="N138" s="302">
        <f>PRESUPUESTO!$K$385</f>
        <v>0.01</v>
      </c>
      <c r="O138" s="315">
        <f>N138*O131</f>
        <v>683.17</v>
      </c>
      <c r="P138" s="80"/>
    </row>
    <row r="139" spans="2:16" ht="15" thickBot="1">
      <c r="B139" s="44"/>
      <c r="C139" s="575" t="s">
        <v>28</v>
      </c>
      <c r="D139" s="576"/>
      <c r="E139" s="576"/>
      <c r="F139" s="576"/>
      <c r="G139" s="576"/>
      <c r="H139" s="576"/>
      <c r="I139" s="576"/>
      <c r="J139" s="576"/>
      <c r="K139" s="576"/>
      <c r="L139" s="576"/>
      <c r="M139" s="576"/>
      <c r="N139" s="306">
        <f>PRESUPUESTO!$K$386</f>
        <v>0.03</v>
      </c>
      <c r="O139" s="316">
        <f>N139*O131</f>
        <v>2049.5099999999998</v>
      </c>
      <c r="P139" s="80"/>
    </row>
    <row r="140" spans="2:16">
      <c r="B140" s="44"/>
      <c r="C140" s="296"/>
      <c r="D140" s="297"/>
      <c r="E140" s="297"/>
      <c r="F140" s="297"/>
      <c r="G140" s="297"/>
      <c r="H140" s="297"/>
      <c r="I140" s="297"/>
      <c r="J140" s="297"/>
      <c r="K140" s="297"/>
      <c r="L140" s="297"/>
      <c r="M140" s="297"/>
      <c r="N140" s="297"/>
      <c r="O140" s="298"/>
      <c r="P140" s="80"/>
    </row>
    <row r="141" spans="2:16" ht="14.4" thickBot="1">
      <c r="B141" s="44"/>
      <c r="C141" s="299"/>
      <c r="D141" s="300"/>
      <c r="E141" s="300"/>
      <c r="F141" s="300"/>
      <c r="G141" s="300"/>
      <c r="H141" s="300"/>
      <c r="I141" s="300"/>
      <c r="J141" s="300"/>
      <c r="K141" s="300"/>
      <c r="L141" s="300"/>
      <c r="M141" s="300"/>
      <c r="N141" s="300"/>
      <c r="O141" s="301"/>
      <c r="P141" s="80"/>
    </row>
    <row r="142" spans="2:16" ht="15" thickBot="1">
      <c r="B142" s="44"/>
      <c r="C142" s="557" t="s">
        <v>2246</v>
      </c>
      <c r="D142" s="558"/>
      <c r="E142" s="558"/>
      <c r="F142" s="558"/>
      <c r="G142" s="558"/>
      <c r="H142" s="558"/>
      <c r="I142" s="558"/>
      <c r="J142" s="558"/>
      <c r="K142" s="558"/>
      <c r="L142" s="558"/>
      <c r="M142" s="558"/>
      <c r="N142" s="559"/>
      <c r="O142" s="313">
        <f>ROUNDUP(O131+O137+O138+O139,0)</f>
        <v>88813</v>
      </c>
      <c r="P142" s="100"/>
    </row>
    <row r="143" spans="2:16" ht="14.4">
      <c r="B143" s="44"/>
      <c r="C143" s="73"/>
      <c r="D143" s="52"/>
      <c r="E143" s="52"/>
      <c r="F143" s="52"/>
      <c r="G143" s="52"/>
      <c r="H143" s="52"/>
      <c r="I143" s="52"/>
      <c r="J143" s="52"/>
      <c r="K143" s="52"/>
      <c r="L143" s="52"/>
      <c r="M143" s="52"/>
      <c r="N143" s="52"/>
      <c r="O143" s="74"/>
      <c r="P143" s="45"/>
    </row>
    <row r="144" spans="2:16" ht="14.4">
      <c r="B144" s="44"/>
      <c r="C144" s="73"/>
      <c r="D144" s="52"/>
      <c r="E144" s="52"/>
      <c r="F144" s="52"/>
      <c r="G144" s="52"/>
      <c r="H144" s="52"/>
      <c r="I144" s="52"/>
      <c r="J144" s="52"/>
      <c r="K144" s="52"/>
      <c r="L144" s="52"/>
      <c r="M144" s="52"/>
      <c r="N144" s="52"/>
      <c r="O144" s="74"/>
      <c r="P144" s="45"/>
    </row>
    <row r="145" spans="2:16" ht="18.75" customHeight="1" thickBot="1">
      <c r="B145" s="44"/>
      <c r="C145" s="564"/>
      <c r="D145" s="565"/>
      <c r="E145" s="565"/>
      <c r="F145" s="70"/>
      <c r="G145" s="70"/>
      <c r="H145" s="70"/>
      <c r="I145" s="70"/>
      <c r="J145" s="70"/>
      <c r="K145" s="566"/>
      <c r="L145" s="566"/>
      <c r="M145" s="566"/>
      <c r="N145" s="566"/>
      <c r="O145" s="567"/>
      <c r="P145" s="101"/>
    </row>
    <row r="146" spans="2:16" ht="14.4" thickBot="1">
      <c r="B146" s="102"/>
      <c r="C146" s="103"/>
      <c r="D146" s="103"/>
      <c r="E146" s="103"/>
      <c r="F146" s="103"/>
      <c r="G146" s="103"/>
      <c r="H146" s="103"/>
      <c r="I146" s="103"/>
      <c r="J146" s="103"/>
      <c r="K146" s="103"/>
      <c r="L146" s="103"/>
      <c r="M146" s="103"/>
      <c r="N146" s="103"/>
      <c r="O146" s="103"/>
      <c r="P146" s="104"/>
    </row>
    <row r="147" spans="2:16" ht="14.4" thickTop="1"/>
  </sheetData>
  <mergeCells count="189">
    <mergeCell ref="C139:M139"/>
    <mergeCell ref="C142:N142"/>
    <mergeCell ref="C145:E145"/>
    <mergeCell ref="K145:O145"/>
    <mergeCell ref="C129:N129"/>
    <mergeCell ref="C131:N131"/>
    <mergeCell ref="C133:O135"/>
    <mergeCell ref="C136:M136"/>
    <mergeCell ref="C137:M137"/>
    <mergeCell ref="C138:M138"/>
    <mergeCell ref="C126:I126"/>
    <mergeCell ref="M126:N126"/>
    <mergeCell ref="C127:I127"/>
    <mergeCell ref="M127:N127"/>
    <mergeCell ref="C128:I128"/>
    <mergeCell ref="M128:N128"/>
    <mergeCell ref="C120:N120"/>
    <mergeCell ref="C121:O123"/>
    <mergeCell ref="C124:I124"/>
    <mergeCell ref="M124:N124"/>
    <mergeCell ref="C125:I125"/>
    <mergeCell ref="M125:N125"/>
    <mergeCell ref="C117:I117"/>
    <mergeCell ref="M117:N117"/>
    <mergeCell ref="C118:I118"/>
    <mergeCell ref="M118:N118"/>
    <mergeCell ref="C119:I119"/>
    <mergeCell ref="M119:N119"/>
    <mergeCell ref="C111:J111"/>
    <mergeCell ref="M111:N111"/>
    <mergeCell ref="C112:J112"/>
    <mergeCell ref="M112:N112"/>
    <mergeCell ref="C113:N113"/>
    <mergeCell ref="C114:O116"/>
    <mergeCell ref="C108:J108"/>
    <mergeCell ref="M108:N108"/>
    <mergeCell ref="C109:J109"/>
    <mergeCell ref="M109:N109"/>
    <mergeCell ref="C110:J110"/>
    <mergeCell ref="M110:N110"/>
    <mergeCell ref="C105:J105"/>
    <mergeCell ref="M105:N105"/>
    <mergeCell ref="C106:J106"/>
    <mergeCell ref="M106:N106"/>
    <mergeCell ref="C107:J107"/>
    <mergeCell ref="M107:N107"/>
    <mergeCell ref="C102:J102"/>
    <mergeCell ref="M102:N102"/>
    <mergeCell ref="C103:J103"/>
    <mergeCell ref="M103:N103"/>
    <mergeCell ref="C104:J104"/>
    <mergeCell ref="M104:N104"/>
    <mergeCell ref="C96:N96"/>
    <mergeCell ref="C97:O99"/>
    <mergeCell ref="C100:J100"/>
    <mergeCell ref="M100:N100"/>
    <mergeCell ref="C101:J101"/>
    <mergeCell ref="M101:N101"/>
    <mergeCell ref="C94:G94"/>
    <mergeCell ref="H94:I94"/>
    <mergeCell ref="J94:K94"/>
    <mergeCell ref="M94:N94"/>
    <mergeCell ref="C95:G95"/>
    <mergeCell ref="H95:I95"/>
    <mergeCell ref="J95:K95"/>
    <mergeCell ref="M95:N95"/>
    <mergeCell ref="C92:G92"/>
    <mergeCell ref="H92:I92"/>
    <mergeCell ref="J92:K92"/>
    <mergeCell ref="M92:N92"/>
    <mergeCell ref="C93:G93"/>
    <mergeCell ref="H93:I93"/>
    <mergeCell ref="J93:K93"/>
    <mergeCell ref="M93:N93"/>
    <mergeCell ref="C87:O89"/>
    <mergeCell ref="C90:G90"/>
    <mergeCell ref="H90:I90"/>
    <mergeCell ref="J90:K90"/>
    <mergeCell ref="M90:N90"/>
    <mergeCell ref="C91:G91"/>
    <mergeCell ref="H91:I91"/>
    <mergeCell ref="J91:K91"/>
    <mergeCell ref="M91:N91"/>
    <mergeCell ref="C79:E79"/>
    <mergeCell ref="K79:O79"/>
    <mergeCell ref="C84:O84"/>
    <mergeCell ref="D85:L85"/>
    <mergeCell ref="M85:N85"/>
    <mergeCell ref="D86:L86"/>
    <mergeCell ref="M86:N86"/>
    <mergeCell ref="C67:O69"/>
    <mergeCell ref="C70:M70"/>
    <mergeCell ref="C71:M71"/>
    <mergeCell ref="C72:M72"/>
    <mergeCell ref="C73:M73"/>
    <mergeCell ref="C76:N76"/>
    <mergeCell ref="C61:I61"/>
    <mergeCell ref="M61:N61"/>
    <mergeCell ref="C62:I62"/>
    <mergeCell ref="M62:N62"/>
    <mergeCell ref="C63:N63"/>
    <mergeCell ref="C65:N65"/>
    <mergeCell ref="C58:I58"/>
    <mergeCell ref="M58:N58"/>
    <mergeCell ref="C59:I59"/>
    <mergeCell ref="M59:N59"/>
    <mergeCell ref="C60:I60"/>
    <mergeCell ref="M60:N60"/>
    <mergeCell ref="C52:I52"/>
    <mergeCell ref="M52:N52"/>
    <mergeCell ref="C53:I53"/>
    <mergeCell ref="M53:N53"/>
    <mergeCell ref="C54:N54"/>
    <mergeCell ref="C55:O57"/>
    <mergeCell ref="C46:J46"/>
    <mergeCell ref="M46:N46"/>
    <mergeCell ref="C47:N47"/>
    <mergeCell ref="C48:O50"/>
    <mergeCell ref="C51:I51"/>
    <mergeCell ref="M51:N51"/>
    <mergeCell ref="C43:J43"/>
    <mergeCell ref="M43:N43"/>
    <mergeCell ref="C44:J44"/>
    <mergeCell ref="M44:N44"/>
    <mergeCell ref="C45:J45"/>
    <mergeCell ref="M45:N45"/>
    <mergeCell ref="C40:J40"/>
    <mergeCell ref="M40:N40"/>
    <mergeCell ref="C41:J41"/>
    <mergeCell ref="M41:N41"/>
    <mergeCell ref="C42:J42"/>
    <mergeCell ref="M42:N42"/>
    <mergeCell ref="C37:J37"/>
    <mergeCell ref="M37:N37"/>
    <mergeCell ref="C38:J38"/>
    <mergeCell ref="M38:N38"/>
    <mergeCell ref="C39:J39"/>
    <mergeCell ref="M39:N39"/>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s>
  <printOptions horizontalCentered="1"/>
  <pageMargins left="0.11811023622047245" right="0.11811023622047245" top="0.15748031496062992" bottom="0.15748031496062992" header="0" footer="0"/>
  <pageSetup scale="49" fitToHeight="0" orientation="portrait" r:id="rId1"/>
  <headerFooter alignWithMargins="0"/>
  <rowBreaks count="1" manualBreakCount="1">
    <brk id="80"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6AEE344-74BC-4F98-9EE8-2957B0374E15}">
          <x14:formula1>
            <xm:f>'MANO DE OBRA'!$C$14:$C$33</xm:f>
          </x14:formula1>
          <xm:sqref>C59:I62 C125:I128</xm:sqref>
        </x14:dataValidation>
        <x14:dataValidation type="list" allowBlank="1" showInputMessage="1" showErrorMessage="1" xr:uid="{BF1864B9-AD4B-48B3-8425-4D75E4B1C3EC}">
          <x14:formula1>
            <xm:f>TRANSPORTE!$C$14:$C$28</xm:f>
          </x14:formula1>
          <xm:sqref>C52:I53 C118:I119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E1E3A-0ABB-4C91-B7CC-DA8BD4D8BDDB}">
  <sheetPr>
    <pageSetUpPr fitToPage="1"/>
  </sheetPr>
  <dimension ref="B1:S3528"/>
  <sheetViews>
    <sheetView topLeftCell="A1474" zoomScale="85" zoomScaleNormal="85"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4.44140625" style="40" customWidth="1"/>
    <col min="19"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243" t="str">
        <f>PRESUPUESTO!C66</f>
        <v>5.1.7</v>
      </c>
      <c r="D20" s="582" t="str">
        <f>IFERROR(VLOOKUP(C20,PRESUPUESTO!$C$11:$K$366,5,FALSE)," ")</f>
        <v>SUMINISTRO E INSTALACION BANDEJA TIPO DUCTO CERRADO 200X100  INCLUYE SOPORTE TIPO PELDAÑO,  SOPORTE OMEGA UNIVERSAL, TORNILLO DE FIJACIÓN DUCTO, PLATINA DE UNIÓN DUCTO FORMA EN C. PERNOS EXPANSIVOS, PERNOS DE OJO ABIERTO Y DEMÁS ACCESORIOS DE MONTAJE.</v>
      </c>
      <c r="E20" s="583"/>
      <c r="F20" s="583"/>
      <c r="G20" s="583"/>
      <c r="H20" s="583"/>
      <c r="I20" s="583"/>
      <c r="J20" s="583"/>
      <c r="K20" s="583"/>
      <c r="L20" s="584"/>
      <c r="M20" s="526" t="str">
        <f>IFERROR(VLOOKUP(C20,PRESUPUESTO!$C$11:$K$366,6,FALSE)," ")</f>
        <v>ML</v>
      </c>
      <c r="N20" s="528"/>
      <c r="O20" s="243">
        <f>IFERROR(VLOOKUP(C20,PRESUPUESTO!$C$11:$K$366,7,FALSE)," ")</f>
        <v>65</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14197.933333333332</v>
      </c>
      <c r="M25" s="523">
        <v>0.05</v>
      </c>
      <c r="N25" s="522"/>
      <c r="O25" s="307">
        <f>IFERROR(M25*L25,0)</f>
        <v>709.89666666666665</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709.89666666666665</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2398</v>
      </c>
      <c r="D35" s="518"/>
      <c r="E35" s="518"/>
      <c r="F35" s="518"/>
      <c r="G35" s="518"/>
      <c r="H35" s="518"/>
      <c r="I35" s="518"/>
      <c r="J35" s="519"/>
      <c r="K35" s="88" t="str">
        <f>IFERROR(VLOOKUP(C35,MATERIALES!$C$13:$G$2486,2,FALSE)," ")</f>
        <v>ML</v>
      </c>
      <c r="L35" s="89">
        <v>1</v>
      </c>
      <c r="M35" s="548">
        <f>IFERROR(VLOOKUP(C35,MATERIALES!$C$13:$G$2486,5,FALSE)," ")</f>
        <v>89650</v>
      </c>
      <c r="N35" s="549"/>
      <c r="O35" s="307">
        <f>IFERROR(M35*L35,0)</f>
        <v>89650</v>
      </c>
      <c r="P35" s="85"/>
    </row>
    <row r="36" spans="2:16" ht="14.4">
      <c r="B36" s="44"/>
      <c r="C36" s="517" t="s">
        <v>2399</v>
      </c>
      <c r="D36" s="518"/>
      <c r="E36" s="518"/>
      <c r="F36" s="518"/>
      <c r="G36" s="518"/>
      <c r="H36" s="518"/>
      <c r="I36" s="518"/>
      <c r="J36" s="519"/>
      <c r="K36" s="88" t="str">
        <f>IFERROR(VLOOKUP(C36,MATERIALES!$C$13:$G$2486,2,FALSE)," ")</f>
        <v>ML</v>
      </c>
      <c r="L36" s="89">
        <v>0.5</v>
      </c>
      <c r="M36" s="548">
        <f>IFERROR(VLOOKUP(C36,MATERIALES!$C$13:$G$2486,5,FALSE)," ")</f>
        <v>5400</v>
      </c>
      <c r="N36" s="549"/>
      <c r="O36" s="307">
        <f t="shared" ref="O36:O46" si="1">IFERROR(M36*L36,0)</f>
        <v>2700</v>
      </c>
      <c r="P36" s="85"/>
    </row>
    <row r="37" spans="2:16" ht="14.4">
      <c r="B37" s="44"/>
      <c r="C37" s="517" t="s">
        <v>2400</v>
      </c>
      <c r="D37" s="518"/>
      <c r="E37" s="518"/>
      <c r="F37" s="518"/>
      <c r="G37" s="518"/>
      <c r="H37" s="518"/>
      <c r="I37" s="518"/>
      <c r="J37" s="519"/>
      <c r="K37" s="88" t="str">
        <f>IFERROR(VLOOKUP(C37,MATERIALES!$C$13:$G$2486,2,FALSE)," ")</f>
        <v>UN</v>
      </c>
      <c r="L37" s="89">
        <v>1.5</v>
      </c>
      <c r="M37" s="548">
        <f>IFERROR(VLOOKUP(C37,MATERIALES!$C$13:$G$2486,5,FALSE)," ")</f>
        <v>3000</v>
      </c>
      <c r="N37" s="549"/>
      <c r="O37" s="307">
        <f t="shared" si="1"/>
        <v>4500</v>
      </c>
      <c r="P37" s="85"/>
    </row>
    <row r="38" spans="2:16" ht="14.4">
      <c r="B38" s="44"/>
      <c r="C38" s="517" t="s">
        <v>2401</v>
      </c>
      <c r="D38" s="518"/>
      <c r="E38" s="518"/>
      <c r="F38" s="518"/>
      <c r="G38" s="518"/>
      <c r="H38" s="518"/>
      <c r="I38" s="518"/>
      <c r="J38" s="519"/>
      <c r="K38" s="88" t="str">
        <f>IFERROR(VLOOKUP(C38,MATERIALES!$C$13:$G$2486,2,FALSE)," ")</f>
        <v>ML</v>
      </c>
      <c r="L38" s="89">
        <v>0.1</v>
      </c>
      <c r="M38" s="548">
        <f>IFERROR(VLOOKUP(C38,MATERIALES!$C$13:$G$2486,5,FALSE)," ")</f>
        <v>16600</v>
      </c>
      <c r="N38" s="549"/>
      <c r="O38" s="307">
        <f t="shared" si="1"/>
        <v>1660</v>
      </c>
      <c r="P38" s="85"/>
    </row>
    <row r="39" spans="2:16" ht="14.4">
      <c r="B39" s="44"/>
      <c r="C39" s="517" t="s">
        <v>2402</v>
      </c>
      <c r="D39" s="518"/>
      <c r="E39" s="518"/>
      <c r="F39" s="518"/>
      <c r="G39" s="518"/>
      <c r="H39" s="518"/>
      <c r="I39" s="518"/>
      <c r="J39" s="519"/>
      <c r="K39" s="88" t="str">
        <f>IFERROR(VLOOKUP(C39,MATERIALES!$C$13:$G$2486,2,FALSE)," ")</f>
        <v>UN</v>
      </c>
      <c r="L39" s="89">
        <v>0.3</v>
      </c>
      <c r="M39" s="548">
        <f>IFERROR(VLOOKUP(C39,MATERIALES!$C$13:$G$2486,5,FALSE)," ")</f>
        <v>10800</v>
      </c>
      <c r="N39" s="549"/>
      <c r="O39" s="307">
        <f t="shared" si="1"/>
        <v>3240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101750</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t="s">
        <v>1251</v>
      </c>
      <c r="D52" s="518"/>
      <c r="E52" s="518"/>
      <c r="F52" s="518"/>
      <c r="G52" s="518"/>
      <c r="H52" s="518"/>
      <c r="I52" s="518"/>
      <c r="J52" s="357">
        <v>1E-4</v>
      </c>
      <c r="K52" s="93">
        <v>25.1</v>
      </c>
      <c r="L52" s="92">
        <f>K52*J52</f>
        <v>2.5100000000000001E-3</v>
      </c>
      <c r="M52" s="548">
        <f>IFERROR(VLOOKUP(C52,TRANSPORTE!$C$14:$G$28,5,FALSE)," ")</f>
        <v>514637</v>
      </c>
      <c r="N52" s="549"/>
      <c r="O52" s="307">
        <f>IFERROR(M52*L52,0)</f>
        <v>1291.7388700000001</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1291.7388700000001</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1225</v>
      </c>
      <c r="D59" s="556"/>
      <c r="E59" s="556"/>
      <c r="F59" s="556"/>
      <c r="G59" s="556"/>
      <c r="H59" s="556"/>
      <c r="I59" s="522"/>
      <c r="J59" s="310">
        <f>IFERROR(VLOOKUP(C59,'MANO DE OBRA'!$C$13:$J$33,6,FALSE)," ")</f>
        <v>212968.8944964</v>
      </c>
      <c r="K59" s="318">
        <f>IFERROR(VLOOKUP(C59,'MANO DE OBRA'!$C$13:$J$33,7,FALSE)," ")</f>
        <v>2</v>
      </c>
      <c r="L59" s="311">
        <f>IFERROR(VLOOKUP(C59,'MANO DE OBRA'!$C$13:$J$33,8,FALSE)," ")</f>
        <v>425938</v>
      </c>
      <c r="M59" s="562">
        <v>30</v>
      </c>
      <c r="N59" s="563"/>
      <c r="O59" s="312">
        <f>IFERROR((L59/M59),0)</f>
        <v>14197.933333333332</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14197.933333333332</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117950</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30667</v>
      </c>
      <c r="P71" s="80"/>
    </row>
    <row r="72" spans="2:16" ht="14.4">
      <c r="B72" s="44"/>
      <c r="C72" s="573" t="s">
        <v>2241</v>
      </c>
      <c r="D72" s="574"/>
      <c r="E72" s="574"/>
      <c r="F72" s="574"/>
      <c r="G72" s="574"/>
      <c r="H72" s="574"/>
      <c r="I72" s="574"/>
      <c r="J72" s="574"/>
      <c r="K72" s="574"/>
      <c r="L72" s="574"/>
      <c r="M72" s="574"/>
      <c r="N72" s="302">
        <f>PRESUPUESTO!$K$385</f>
        <v>0.01</v>
      </c>
      <c r="O72" s="315">
        <f>N72*O65</f>
        <v>1179.5</v>
      </c>
      <c r="P72" s="80"/>
    </row>
    <row r="73" spans="2:16" ht="15" thickBot="1">
      <c r="B73" s="44"/>
      <c r="C73" s="575" t="s">
        <v>28</v>
      </c>
      <c r="D73" s="576"/>
      <c r="E73" s="576"/>
      <c r="F73" s="576"/>
      <c r="G73" s="576"/>
      <c r="H73" s="576"/>
      <c r="I73" s="576"/>
      <c r="J73" s="576"/>
      <c r="K73" s="576"/>
      <c r="L73" s="576"/>
      <c r="M73" s="576"/>
      <c r="N73" s="306">
        <f>PRESUPUESTO!$K$386</f>
        <v>0.03</v>
      </c>
      <c r="O73" s="316">
        <f>N73*O65</f>
        <v>3538.5</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153335</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243" t="str">
        <f>PRESUPUESTO!C67</f>
        <v>5.1.8</v>
      </c>
      <c r="D83" s="582" t="str">
        <f>IFERROR(VLOOKUP(C83,PRESUPUESTO!$C$11:$K$366,5,FALSE)," ")</f>
        <v>SUMINISTRO E INSTALACION BANDEJA TIPO MALLA 200X100  INCLUYE SOPORTE TIPO PELDAÑO,  SOPORTE OMEGA UNIVERSAL, TORNILLO DE FIJACIÓN DUCTO, PLATINA DE UNIÓN DUCTO FORMA EN C. PERNOS EXPANSIVOS, PERNOS DE OJO ABIERTO Y DEMÁS ACCESORIOS DE MONTAJE.</v>
      </c>
      <c r="E83" s="583"/>
      <c r="F83" s="583"/>
      <c r="G83" s="583"/>
      <c r="H83" s="583"/>
      <c r="I83" s="583"/>
      <c r="J83" s="583"/>
      <c r="K83" s="583"/>
      <c r="L83" s="584"/>
      <c r="M83" s="526" t="str">
        <f>IFERROR(VLOOKUP(C83,PRESUPUESTO!$C$11:$K$366,6,FALSE)," ")</f>
        <v>ML</v>
      </c>
      <c r="N83" s="528"/>
      <c r="O83" s="243">
        <f>IFERROR(VLOOKUP(C83,PRESUPUESTO!$C$11:$K$366,7,FALSE)," ")</f>
        <v>65</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14197.933333333332</v>
      </c>
      <c r="M88" s="523">
        <v>0.05</v>
      </c>
      <c r="N88" s="522"/>
      <c r="O88" s="307">
        <f>IFERROR(M88*L88,0)</f>
        <v>709.89666666666665</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709.89666666666665</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77" t="s">
        <v>2404</v>
      </c>
      <c r="D98" s="578"/>
      <c r="E98" s="578"/>
      <c r="F98" s="578"/>
      <c r="G98" s="578"/>
      <c r="H98" s="578"/>
      <c r="I98" s="578"/>
      <c r="J98" s="579"/>
      <c r="K98" s="88" t="str">
        <f>IFERROR(VLOOKUP(C98,MATERIALES!$C$13:$G$2486,2,FALSE)," ")</f>
        <v>ML</v>
      </c>
      <c r="L98" s="356">
        <v>1</v>
      </c>
      <c r="M98" s="548">
        <f>IFERROR(VLOOKUP(C98,MATERIALES!$C$13:$G$2486,5,FALSE)," ")</f>
        <v>78500</v>
      </c>
      <c r="N98" s="549"/>
      <c r="O98" s="307">
        <f>IFERROR(M98*L98,0)</f>
        <v>78500</v>
      </c>
      <c r="P98" s="85"/>
    </row>
    <row r="99" spans="2:16" ht="14.4">
      <c r="B99" s="44"/>
      <c r="C99" s="577" t="s">
        <v>2399</v>
      </c>
      <c r="D99" s="578"/>
      <c r="E99" s="578"/>
      <c r="F99" s="578"/>
      <c r="G99" s="578"/>
      <c r="H99" s="578"/>
      <c r="I99" s="578"/>
      <c r="J99" s="579"/>
      <c r="K99" s="88" t="str">
        <f>IFERROR(VLOOKUP(C99,MATERIALES!$C$13:$G$2486,2,FALSE)," ")</f>
        <v>ML</v>
      </c>
      <c r="L99" s="356">
        <v>0.5</v>
      </c>
      <c r="M99" s="548">
        <f>IFERROR(VLOOKUP(C99,MATERIALES!$C$13:$G$2486,5,FALSE)," ")</f>
        <v>5400</v>
      </c>
      <c r="N99" s="549"/>
      <c r="O99" s="307">
        <f t="shared" ref="O99:O109" si="5">IFERROR(M99*L99,0)</f>
        <v>2700</v>
      </c>
      <c r="P99" s="85"/>
    </row>
    <row r="100" spans="2:16" ht="14.4">
      <c r="B100" s="44"/>
      <c r="C100" s="577" t="s">
        <v>2400</v>
      </c>
      <c r="D100" s="578"/>
      <c r="E100" s="578"/>
      <c r="F100" s="578"/>
      <c r="G100" s="578"/>
      <c r="H100" s="578"/>
      <c r="I100" s="578"/>
      <c r="J100" s="579"/>
      <c r="K100" s="88" t="str">
        <f>IFERROR(VLOOKUP(C100,MATERIALES!$C$13:$G$2486,2,FALSE)," ")</f>
        <v>UN</v>
      </c>
      <c r="L100" s="356">
        <v>1.5</v>
      </c>
      <c r="M100" s="548">
        <f>IFERROR(VLOOKUP(C100,MATERIALES!$C$13:$G$2486,5,FALSE)," ")</f>
        <v>3000</v>
      </c>
      <c r="N100" s="549"/>
      <c r="O100" s="307">
        <f t="shared" si="5"/>
        <v>4500</v>
      </c>
      <c r="P100" s="85"/>
    </row>
    <row r="101" spans="2:16" ht="14.4">
      <c r="B101" s="44"/>
      <c r="C101" s="577" t="s">
        <v>2401</v>
      </c>
      <c r="D101" s="578"/>
      <c r="E101" s="578"/>
      <c r="F101" s="578"/>
      <c r="G101" s="578"/>
      <c r="H101" s="578"/>
      <c r="I101" s="578"/>
      <c r="J101" s="579"/>
      <c r="K101" s="88" t="str">
        <f>IFERROR(VLOOKUP(C101,MATERIALES!$C$13:$G$2486,2,FALSE)," ")</f>
        <v>ML</v>
      </c>
      <c r="L101" s="356">
        <v>0.1</v>
      </c>
      <c r="M101" s="548">
        <f>IFERROR(VLOOKUP(C101,MATERIALES!$C$13:$G$2486,5,FALSE)," ")</f>
        <v>16600</v>
      </c>
      <c r="N101" s="549"/>
      <c r="O101" s="307">
        <f t="shared" si="5"/>
        <v>1660</v>
      </c>
      <c r="P101" s="85"/>
    </row>
    <row r="102" spans="2:16" ht="15" thickBot="1">
      <c r="B102" s="44"/>
      <c r="C102" s="590" t="s">
        <v>2402</v>
      </c>
      <c r="D102" s="591"/>
      <c r="E102" s="591"/>
      <c r="F102" s="591"/>
      <c r="G102" s="591"/>
      <c r="H102" s="591"/>
      <c r="I102" s="591"/>
      <c r="J102" s="592"/>
      <c r="K102" s="88" t="str">
        <f>IFERROR(VLOOKUP(C102,MATERIALES!$C$13:$G$2486,2,FALSE)," ")</f>
        <v>UN</v>
      </c>
      <c r="L102" s="356">
        <v>0.3</v>
      </c>
      <c r="M102" s="548">
        <f>IFERROR(VLOOKUP(C102,MATERIALES!$C$13:$G$2486,5,FALSE)," ")</f>
        <v>10800</v>
      </c>
      <c r="N102" s="549"/>
      <c r="O102" s="307">
        <f t="shared" si="5"/>
        <v>3240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90600</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t="s">
        <v>1251</v>
      </c>
      <c r="D115" s="518"/>
      <c r="E115" s="518"/>
      <c r="F115" s="518"/>
      <c r="G115" s="518"/>
      <c r="H115" s="518"/>
      <c r="I115" s="518"/>
      <c r="J115" s="357">
        <v>1E-4</v>
      </c>
      <c r="K115" s="93">
        <v>25.1</v>
      </c>
      <c r="L115" s="92">
        <f>K115*J115</f>
        <v>2.5100000000000001E-3</v>
      </c>
      <c r="M115" s="548">
        <f>IFERROR(VLOOKUP(C115,TRANSPORTE!$C$14:$G$28,5,FALSE)," ")</f>
        <v>514637</v>
      </c>
      <c r="N115" s="549"/>
      <c r="O115" s="307">
        <f>IFERROR(M115*L115,0)</f>
        <v>1291.7388700000001</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1291.7388700000001</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1225</v>
      </c>
      <c r="D122" s="556"/>
      <c r="E122" s="556"/>
      <c r="F122" s="556"/>
      <c r="G122" s="556"/>
      <c r="H122" s="556"/>
      <c r="I122" s="522"/>
      <c r="J122" s="310">
        <f>IFERROR(VLOOKUP(C122,'MANO DE OBRA'!$C$13:$J$33,6,FALSE)," ")</f>
        <v>212968.8944964</v>
      </c>
      <c r="K122" s="318">
        <f>IFERROR(VLOOKUP(C122,'MANO DE OBRA'!$C$13:$J$33,7,FALSE)," ")</f>
        <v>2</v>
      </c>
      <c r="L122" s="311">
        <f>IFERROR(VLOOKUP(C122,'MANO DE OBRA'!$C$13:$J$33,8,FALSE)," ")</f>
        <v>425938</v>
      </c>
      <c r="M122" s="562">
        <v>30</v>
      </c>
      <c r="N122" s="563"/>
      <c r="O122" s="312">
        <f>IFERROR((L122/M122),0)</f>
        <v>14197.933333333332</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14197.933333333332</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106800</v>
      </c>
      <c r="P128" s="100"/>
    </row>
    <row r="129" spans="2:16" ht="15" thickBot="1">
      <c r="B129" s="44"/>
      <c r="C129" s="73"/>
      <c r="D129" s="52"/>
      <c r="E129" s="52"/>
      <c r="F129" s="52"/>
      <c r="G129" s="52"/>
      <c r="H129" s="52"/>
      <c r="I129" s="52"/>
      <c r="J129" s="52"/>
      <c r="K129" s="52"/>
      <c r="L129" s="52"/>
      <c r="M129" s="52"/>
      <c r="N129" s="52"/>
      <c r="O129" s="74"/>
      <c r="P129" s="73"/>
    </row>
    <row r="130" spans="2:16">
      <c r="B130" s="44"/>
      <c r="C130" s="529" t="s">
        <v>2240</v>
      </c>
      <c r="D130" s="530"/>
      <c r="E130" s="530"/>
      <c r="F130" s="530"/>
      <c r="G130" s="530"/>
      <c r="H130" s="530"/>
      <c r="I130" s="530"/>
      <c r="J130" s="530"/>
      <c r="K130" s="530"/>
      <c r="L130" s="530"/>
      <c r="M130" s="530"/>
      <c r="N130" s="530"/>
      <c r="O130" s="531"/>
      <c r="P130" s="8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27768</v>
      </c>
      <c r="P134" s="80"/>
    </row>
    <row r="135" spans="2:16" ht="14.4">
      <c r="B135" s="44"/>
      <c r="C135" s="573" t="s">
        <v>2241</v>
      </c>
      <c r="D135" s="574"/>
      <c r="E135" s="574"/>
      <c r="F135" s="574"/>
      <c r="G135" s="574"/>
      <c r="H135" s="574"/>
      <c r="I135" s="574"/>
      <c r="J135" s="574"/>
      <c r="K135" s="574"/>
      <c r="L135" s="574"/>
      <c r="M135" s="574"/>
      <c r="N135" s="302">
        <f>PRESUPUESTO!$K$385</f>
        <v>0.01</v>
      </c>
      <c r="O135" s="315">
        <f>N135*O128</f>
        <v>1068</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3204</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138840</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 thickTop="1" thickBot="1"/>
    <row r="145" spans="2:16" ht="15" thickBot="1">
      <c r="B145" s="44"/>
      <c r="C145" s="488" t="s">
        <v>54</v>
      </c>
      <c r="D145" s="489"/>
      <c r="E145" s="489"/>
      <c r="F145" s="489"/>
      <c r="G145" s="489"/>
      <c r="H145" s="489"/>
      <c r="I145" s="489"/>
      <c r="J145" s="489"/>
      <c r="K145" s="489"/>
      <c r="L145" s="489"/>
      <c r="M145" s="489"/>
      <c r="N145" s="489"/>
      <c r="O145" s="490"/>
      <c r="P145" s="75"/>
    </row>
    <row r="146" spans="2:16">
      <c r="B146" s="44"/>
      <c r="C146" s="76" t="s">
        <v>55</v>
      </c>
      <c r="D146" s="491" t="s">
        <v>10</v>
      </c>
      <c r="E146" s="492"/>
      <c r="F146" s="492"/>
      <c r="G146" s="492"/>
      <c r="H146" s="492"/>
      <c r="I146" s="492"/>
      <c r="J146" s="492"/>
      <c r="K146" s="492"/>
      <c r="L146" s="493"/>
      <c r="M146" s="494" t="s">
        <v>56</v>
      </c>
      <c r="N146" s="495"/>
      <c r="O146" s="76" t="s">
        <v>12</v>
      </c>
      <c r="P146" s="77"/>
    </row>
    <row r="147" spans="2:16" ht="51" customHeight="1" thickBot="1">
      <c r="B147" s="44"/>
      <c r="C147" s="243" t="str">
        <f>PRESUPUESTO!C70</f>
        <v>5.2.1.1</v>
      </c>
      <c r="D147" s="582" t="str">
        <f>IFERROR(VLOOKUP(C147,PRESUPUESTO!$C$11:$K$366,5,FALSE)," ")</f>
        <v>SUMINISTRO E INSTALACIÓN DE TABLERO DE FABRICACION ESPECIAL TRF, CON ESPACIO PARA TOTALIZADOR Y PROTECCIONES SEGÚN DU, INCLUYE TRANSFERENCIA AUTOMATICA CONTACTORES Y ALARMAS</v>
      </c>
      <c r="E147" s="583"/>
      <c r="F147" s="583"/>
      <c r="G147" s="583"/>
      <c r="H147" s="583"/>
      <c r="I147" s="583"/>
      <c r="J147" s="583"/>
      <c r="K147" s="583"/>
      <c r="L147" s="584"/>
      <c r="M147" s="526" t="str">
        <f>IFERROR(VLOOKUP(C147,PRESUPUESTO!$C$11:$K$366,6,FALSE)," ")</f>
        <v>UN</v>
      </c>
      <c r="N147" s="528"/>
      <c r="O147" s="243">
        <f>IFERROR(VLOOKUP(C147,PRESUPUESTO!$C$11:$K$366,7,FALSE)," ")</f>
        <v>1</v>
      </c>
      <c r="P147" s="79"/>
    </row>
    <row r="148" spans="2:16">
      <c r="B148" s="44"/>
      <c r="C148" s="529"/>
      <c r="D148" s="530"/>
      <c r="E148" s="530"/>
      <c r="F148" s="530"/>
      <c r="G148" s="530"/>
      <c r="H148" s="530"/>
      <c r="I148" s="530"/>
      <c r="J148" s="530"/>
      <c r="K148" s="530"/>
      <c r="L148" s="530"/>
      <c r="M148" s="530"/>
      <c r="N148" s="530"/>
      <c r="O148" s="531"/>
      <c r="P148" s="80"/>
    </row>
    <row r="149" spans="2:16">
      <c r="B149" s="44"/>
      <c r="C149" s="532"/>
      <c r="D149" s="533"/>
      <c r="E149" s="533"/>
      <c r="F149" s="533"/>
      <c r="G149" s="533"/>
      <c r="H149" s="533"/>
      <c r="I149" s="533"/>
      <c r="J149" s="533"/>
      <c r="K149" s="533"/>
      <c r="L149" s="533"/>
      <c r="M149" s="533"/>
      <c r="N149" s="533"/>
      <c r="O149" s="534"/>
      <c r="P149" s="80"/>
    </row>
    <row r="150" spans="2:16" ht="14.4" thickBot="1">
      <c r="B150" s="44"/>
      <c r="C150" s="535"/>
      <c r="D150" s="536"/>
      <c r="E150" s="536"/>
      <c r="F150" s="536"/>
      <c r="G150" s="536"/>
      <c r="H150" s="536"/>
      <c r="I150" s="536"/>
      <c r="J150" s="536"/>
      <c r="K150" s="536"/>
      <c r="L150" s="536"/>
      <c r="M150" s="536"/>
      <c r="N150" s="536"/>
      <c r="O150" s="537"/>
      <c r="P150" s="80"/>
    </row>
    <row r="151" spans="2:16" ht="14.4">
      <c r="B151" s="44"/>
      <c r="C151" s="538" t="s">
        <v>10</v>
      </c>
      <c r="D151" s="539"/>
      <c r="E151" s="539"/>
      <c r="F151" s="539"/>
      <c r="G151" s="540"/>
      <c r="H151" s="541" t="s">
        <v>57</v>
      </c>
      <c r="I151" s="539"/>
      <c r="J151" s="542" t="s">
        <v>58</v>
      </c>
      <c r="K151" s="543"/>
      <c r="L151" s="82" t="s">
        <v>59</v>
      </c>
      <c r="M151" s="541" t="s">
        <v>60</v>
      </c>
      <c r="N151" s="544"/>
      <c r="O151" s="83" t="s">
        <v>61</v>
      </c>
      <c r="P151" s="84"/>
    </row>
    <row r="152" spans="2:16" ht="14.4">
      <c r="B152" s="44"/>
      <c r="C152" s="517" t="s">
        <v>1281</v>
      </c>
      <c r="D152" s="518"/>
      <c r="E152" s="518"/>
      <c r="F152" s="518"/>
      <c r="G152" s="519"/>
      <c r="H152" s="520"/>
      <c r="I152" s="520"/>
      <c r="J152" s="521" t="str">
        <f>IFERROR(VLOOKUP(C152,EQUIPOS!$C$13:$G$80,2,FALSE)," ")</f>
        <v>%</v>
      </c>
      <c r="K152" s="522"/>
      <c r="L152" s="308">
        <f>O189</f>
        <v>141979.33333333334</v>
      </c>
      <c r="M152" s="523">
        <v>0.05</v>
      </c>
      <c r="N152" s="522"/>
      <c r="O152" s="307">
        <f>IFERROR(M152*L152,0)</f>
        <v>7098.9666666666672</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ref="O154:O155" si="8">IFERROR(L154/M154,0)</f>
        <v>0</v>
      </c>
      <c r="P154" s="85"/>
    </row>
    <row r="155" spans="2:16" ht="14.4">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 t="shared" si="8"/>
        <v>0</v>
      </c>
      <c r="P155" s="85"/>
    </row>
    <row r="156" spans="2:16" ht="15" thickBot="1">
      <c r="B156" s="44"/>
      <c r="C156" s="517"/>
      <c r="D156" s="518"/>
      <c r="E156" s="518"/>
      <c r="F156" s="518"/>
      <c r="G156" s="519"/>
      <c r="H156" s="520"/>
      <c r="I156" s="520"/>
      <c r="J156" s="521" t="str">
        <f>IFERROR(VLOOKUP(C156,EQUIPOS!$C$13:$G$80,2,FALSE)," ")</f>
        <v xml:space="preserve"> </v>
      </c>
      <c r="K156" s="522"/>
      <c r="L156" s="308" t="str">
        <f>IFERROR(VLOOKUP(C156,EQUIPOS!$C$13:$G$80,5,FALSE)," ")</f>
        <v xml:space="preserve"> </v>
      </c>
      <c r="M156" s="524"/>
      <c r="N156" s="525"/>
      <c r="O156" s="307">
        <f>IFERROR(L156/M156,0)</f>
        <v>0</v>
      </c>
      <c r="P156" s="85"/>
    </row>
    <row r="157" spans="2:16" ht="15" thickBot="1">
      <c r="B157" s="44"/>
      <c r="C157" s="545" t="s">
        <v>2244</v>
      </c>
      <c r="D157" s="546"/>
      <c r="E157" s="546"/>
      <c r="F157" s="546"/>
      <c r="G157" s="546"/>
      <c r="H157" s="546"/>
      <c r="I157" s="546"/>
      <c r="J157" s="546"/>
      <c r="K157" s="546"/>
      <c r="L157" s="546"/>
      <c r="M157" s="546"/>
      <c r="N157" s="547"/>
      <c r="O157" s="309">
        <f>SUM(O152:O156)</f>
        <v>7098.9666666666672</v>
      </c>
      <c r="P157" s="86"/>
    </row>
    <row r="158" spans="2:16" ht="13.5" customHeight="1">
      <c r="B158" s="44"/>
      <c r="C158" s="529" t="s">
        <v>62</v>
      </c>
      <c r="D158" s="530"/>
      <c r="E158" s="530"/>
      <c r="F158" s="530"/>
      <c r="G158" s="530"/>
      <c r="H158" s="530"/>
      <c r="I158" s="530"/>
      <c r="J158" s="530"/>
      <c r="K158" s="530"/>
      <c r="L158" s="530"/>
      <c r="M158" s="530"/>
      <c r="N158" s="530"/>
      <c r="O158" s="531"/>
      <c r="P158" s="80"/>
    </row>
    <row r="159" spans="2:16">
      <c r="B159" s="44"/>
      <c r="C159" s="532"/>
      <c r="D159" s="533"/>
      <c r="E159" s="533"/>
      <c r="F159" s="533"/>
      <c r="G159" s="533"/>
      <c r="H159" s="533"/>
      <c r="I159" s="533"/>
      <c r="J159" s="533"/>
      <c r="K159" s="533"/>
      <c r="L159" s="533"/>
      <c r="M159" s="533"/>
      <c r="N159" s="533"/>
      <c r="O159" s="534"/>
      <c r="P159" s="80"/>
    </row>
    <row r="160" spans="2:16" ht="14.4" thickBot="1">
      <c r="B160" s="44"/>
      <c r="C160" s="535"/>
      <c r="D160" s="536"/>
      <c r="E160" s="536"/>
      <c r="F160" s="536"/>
      <c r="G160" s="536"/>
      <c r="H160" s="536"/>
      <c r="I160" s="536"/>
      <c r="J160" s="536"/>
      <c r="K160" s="536"/>
      <c r="L160" s="536"/>
      <c r="M160" s="536"/>
      <c r="N160" s="536"/>
      <c r="O160" s="537"/>
      <c r="P160" s="80"/>
    </row>
    <row r="161" spans="2:16" ht="14.4">
      <c r="B161" s="44"/>
      <c r="C161" s="538" t="s">
        <v>10</v>
      </c>
      <c r="D161" s="550"/>
      <c r="E161" s="550"/>
      <c r="F161" s="550"/>
      <c r="G161" s="550"/>
      <c r="H161" s="550"/>
      <c r="I161" s="550"/>
      <c r="J161" s="544"/>
      <c r="K161" s="81" t="s">
        <v>56</v>
      </c>
      <c r="L161" s="82" t="s">
        <v>12</v>
      </c>
      <c r="M161" s="541" t="s">
        <v>63</v>
      </c>
      <c r="N161" s="544"/>
      <c r="O161" s="83" t="s">
        <v>61</v>
      </c>
      <c r="P161" s="84"/>
    </row>
    <row r="162" spans="2:16" ht="14.4">
      <c r="B162" s="44"/>
      <c r="C162" s="577" t="s">
        <v>2406</v>
      </c>
      <c r="D162" s="578"/>
      <c r="E162" s="578"/>
      <c r="F162" s="578"/>
      <c r="G162" s="578"/>
      <c r="H162" s="578"/>
      <c r="I162" s="578"/>
      <c r="J162" s="579"/>
      <c r="K162" s="88" t="str">
        <f>IFERROR(VLOOKUP(C162,MATERIALES!$C$13:$G$2486,2,FALSE)," ")</f>
        <v>UN</v>
      </c>
      <c r="L162" s="356">
        <v>1</v>
      </c>
      <c r="M162" s="548">
        <f>IFERROR(VLOOKUP(C162,MATERIALES!$C$13:$G$2486,5,FALSE)," ")</f>
        <v>1650000</v>
      </c>
      <c r="N162" s="549"/>
      <c r="O162" s="307">
        <f>IFERROR(M162*L162,0)</f>
        <v>1650000</v>
      </c>
      <c r="P162" s="85"/>
    </row>
    <row r="163" spans="2:16" ht="14.4">
      <c r="B163" s="44"/>
      <c r="C163" s="577" t="s">
        <v>2407</v>
      </c>
      <c r="D163" s="578"/>
      <c r="E163" s="578"/>
      <c r="F163" s="578"/>
      <c r="G163" s="578"/>
      <c r="H163" s="578"/>
      <c r="I163" s="578"/>
      <c r="J163" s="579"/>
      <c r="K163" s="88" t="str">
        <f>IFERROR(VLOOKUP(C163,MATERIALES!$C$13:$G$2486,2,FALSE)," ")</f>
        <v>UN</v>
      </c>
      <c r="L163" s="356">
        <v>2</v>
      </c>
      <c r="M163" s="548">
        <f>IFERROR(VLOOKUP(C163,MATERIALES!$C$13:$G$2486,5,FALSE)," ")</f>
        <v>475000</v>
      </c>
      <c r="N163" s="549"/>
      <c r="O163" s="307">
        <f t="shared" ref="O163:O172" si="9">IFERROR(M163*L163,0)</f>
        <v>950000</v>
      </c>
      <c r="P163" s="85"/>
    </row>
    <row r="164" spans="2:16" ht="14.4">
      <c r="B164" s="44"/>
      <c r="C164" s="517" t="s">
        <v>2408</v>
      </c>
      <c r="D164" s="518"/>
      <c r="E164" s="518"/>
      <c r="F164" s="518"/>
      <c r="G164" s="518"/>
      <c r="H164" s="518"/>
      <c r="I164" s="518"/>
      <c r="J164" s="519"/>
      <c r="K164" s="88" t="str">
        <f>IFERROR(VLOOKUP(C164,MATERIALES!$C$13:$G$2486,2,FALSE)," ")</f>
        <v>UN</v>
      </c>
      <c r="L164" s="356">
        <v>1</v>
      </c>
      <c r="M164" s="548">
        <f>IFERROR(VLOOKUP(C164,MATERIALES!$C$13:$G$2486,5,FALSE)," ")</f>
        <v>12000000</v>
      </c>
      <c r="N164" s="549"/>
      <c r="O164" s="307">
        <f t="shared" si="9"/>
        <v>12000000</v>
      </c>
      <c r="P164" s="85"/>
    </row>
    <row r="165" spans="2:16" ht="14.4">
      <c r="B165" s="44"/>
      <c r="C165" s="517" t="s">
        <v>2409</v>
      </c>
      <c r="D165" s="518"/>
      <c r="E165" s="518"/>
      <c r="F165" s="518"/>
      <c r="G165" s="518"/>
      <c r="H165" s="518"/>
      <c r="I165" s="518"/>
      <c r="J165" s="519"/>
      <c r="K165" s="88" t="str">
        <f>IFERROR(VLOOKUP(C165,MATERIALES!$C$13:$G$2486,2,FALSE)," ")</f>
        <v>UN</v>
      </c>
      <c r="L165" s="356">
        <v>1</v>
      </c>
      <c r="M165" s="548">
        <f>IFERROR(VLOOKUP(C165,MATERIALES!$C$13:$G$2486,5,FALSE)," ")</f>
        <v>150000</v>
      </c>
      <c r="N165" s="549"/>
      <c r="O165" s="307">
        <f t="shared" si="9"/>
        <v>150000</v>
      </c>
      <c r="P165" s="85"/>
    </row>
    <row r="166" spans="2:16" ht="14.4">
      <c r="B166" s="44"/>
      <c r="C166" s="517" t="s">
        <v>2402</v>
      </c>
      <c r="D166" s="518"/>
      <c r="E166" s="518"/>
      <c r="F166" s="518"/>
      <c r="G166" s="518"/>
      <c r="H166" s="518"/>
      <c r="I166" s="518"/>
      <c r="J166" s="519"/>
      <c r="K166" s="88" t="str">
        <f>IFERROR(VLOOKUP(C166,MATERIALES!$C$13:$G$2486,2,FALSE)," ")</f>
        <v>UN</v>
      </c>
      <c r="L166" s="356">
        <v>1</v>
      </c>
      <c r="M166" s="548">
        <f>IFERROR(VLOOKUP(C166,MATERIALES!$C$13:$G$2486,5,FALSE)," ")</f>
        <v>10800</v>
      </c>
      <c r="N166" s="549"/>
      <c r="O166" s="307">
        <f t="shared" si="9"/>
        <v>10800</v>
      </c>
      <c r="P166" s="85"/>
    </row>
    <row r="167" spans="2:16" ht="14.4">
      <c r="B167" s="44"/>
      <c r="C167" s="517" t="s">
        <v>3044</v>
      </c>
      <c r="D167" s="518"/>
      <c r="E167" s="518"/>
      <c r="F167" s="518"/>
      <c r="G167" s="518"/>
      <c r="H167" s="518"/>
      <c r="I167" s="518"/>
      <c r="J167" s="519"/>
      <c r="K167" s="88" t="str">
        <f>IFERROR(VLOOKUP(C167,MATERIALES!$C$13:$G$2486,2,FALSE)," ")</f>
        <v>UN</v>
      </c>
      <c r="L167" s="89">
        <v>1</v>
      </c>
      <c r="M167" s="548">
        <f>IFERROR(VLOOKUP(C167,MATERIALES!$C$13:$G$2486,5,FALSE)," ")</f>
        <v>172200</v>
      </c>
      <c r="N167" s="549"/>
      <c r="O167" s="307">
        <f t="shared" si="9"/>
        <v>172200</v>
      </c>
      <c r="P167" s="85"/>
    </row>
    <row r="168" spans="2:16" ht="14.4">
      <c r="B168" s="44"/>
      <c r="C168" s="517" t="s">
        <v>3045</v>
      </c>
      <c r="D168" s="518"/>
      <c r="E168" s="518"/>
      <c r="F168" s="518"/>
      <c r="G168" s="518"/>
      <c r="H168" s="518"/>
      <c r="I168" s="518"/>
      <c r="J168" s="519"/>
      <c r="K168" s="88" t="str">
        <f>IFERROR(VLOOKUP(C168,MATERIALES!$C$13:$G$2486,2,FALSE)," ")</f>
        <v>UN</v>
      </c>
      <c r="L168" s="89">
        <v>1</v>
      </c>
      <c r="M168" s="548">
        <f>IFERROR(VLOOKUP(C168,MATERIALES!$C$13:$G$2486,5,FALSE)," ")</f>
        <v>154300</v>
      </c>
      <c r="N168" s="549"/>
      <c r="O168" s="307">
        <f t="shared" si="9"/>
        <v>154300</v>
      </c>
      <c r="P168" s="85"/>
    </row>
    <row r="169" spans="2:16" ht="14.4">
      <c r="B169" s="44"/>
      <c r="C169" s="517" t="s">
        <v>3046</v>
      </c>
      <c r="D169" s="518"/>
      <c r="E169" s="518"/>
      <c r="F169" s="518"/>
      <c r="G169" s="518"/>
      <c r="H169" s="518"/>
      <c r="I169" s="518"/>
      <c r="J169" s="519"/>
      <c r="K169" s="88" t="str">
        <f>IFERROR(VLOOKUP(C169,MATERIALES!$C$13:$G$2486,2,FALSE)," ")</f>
        <v>UN</v>
      </c>
      <c r="L169" s="89">
        <v>1</v>
      </c>
      <c r="M169" s="548">
        <f>IFERROR(VLOOKUP(C169,MATERIALES!$C$13:$G$2486,5,FALSE)," ")</f>
        <v>111600</v>
      </c>
      <c r="N169" s="549"/>
      <c r="O169" s="307">
        <f t="shared" si="9"/>
        <v>111600</v>
      </c>
      <c r="P169" s="85"/>
    </row>
    <row r="170" spans="2:16" ht="14.4">
      <c r="B170" s="44"/>
      <c r="C170" s="517" t="s">
        <v>3047</v>
      </c>
      <c r="D170" s="518"/>
      <c r="E170" s="518"/>
      <c r="F170" s="518"/>
      <c r="G170" s="518"/>
      <c r="H170" s="518"/>
      <c r="I170" s="518"/>
      <c r="J170" s="519"/>
      <c r="K170" s="88" t="str">
        <f>IFERROR(VLOOKUP(C170,MATERIALES!$C$13:$G$2486,2,FALSE)," ")</f>
        <v>UN</v>
      </c>
      <c r="L170" s="89">
        <v>2</v>
      </c>
      <c r="M170" s="548">
        <f>IFERROR(VLOOKUP(C170,MATERIALES!$C$13:$G$2486,5,FALSE)," ")</f>
        <v>247996</v>
      </c>
      <c r="N170" s="549"/>
      <c r="O170" s="307">
        <f t="shared" si="9"/>
        <v>495992</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SUM(O162:O172)</f>
        <v>15694892</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t="s">
        <v>1251</v>
      </c>
      <c r="D178" s="518"/>
      <c r="E178" s="518"/>
      <c r="F178" s="518"/>
      <c r="G178" s="518"/>
      <c r="H178" s="518"/>
      <c r="I178" s="518"/>
      <c r="J178" s="357">
        <v>4.0000000000000001E-3</v>
      </c>
      <c r="K178" s="93">
        <v>25.1</v>
      </c>
      <c r="L178" s="92">
        <f>K178*J178</f>
        <v>0.1004</v>
      </c>
      <c r="M178" s="548">
        <f>IFERROR(VLOOKUP(C178,TRANSPORTE!$C$14:$G$28,5,FALSE)," ")</f>
        <v>514637</v>
      </c>
      <c r="N178" s="549"/>
      <c r="O178" s="307">
        <f>IFERROR(M178*L178,0)</f>
        <v>51669.554799999998</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51669.554799999998</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1225</v>
      </c>
      <c r="D185" s="556"/>
      <c r="E185" s="556"/>
      <c r="F185" s="556"/>
      <c r="G185" s="556"/>
      <c r="H185" s="556"/>
      <c r="I185" s="522"/>
      <c r="J185" s="310">
        <f>IFERROR(VLOOKUP(C185,'MANO DE OBRA'!$C$13:$J$33,6,FALSE)," ")</f>
        <v>212968.8944964</v>
      </c>
      <c r="K185" s="318">
        <f>IFERROR(VLOOKUP(C185,'MANO DE OBRA'!$C$13:$J$33,7,FALSE)," ")</f>
        <v>2</v>
      </c>
      <c r="L185" s="311">
        <f>IFERROR(VLOOKUP(C185,'MANO DE OBRA'!$C$13:$J$33,8,FALSE)," ")</f>
        <v>425938</v>
      </c>
      <c r="M185" s="562">
        <v>3</v>
      </c>
      <c r="N185" s="563"/>
      <c r="O185" s="312">
        <f>IFERROR((L185/M185),0)</f>
        <v>141979.33333333334</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141979.33333333334</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ROUND(O180+O157+O173+O189,0)</f>
        <v>15895640</v>
      </c>
      <c r="P191" s="100"/>
    </row>
    <row r="192" spans="2:16" ht="15" thickBot="1">
      <c r="B192" s="44"/>
      <c r="C192" s="73"/>
      <c r="D192" s="52"/>
      <c r="E192" s="52"/>
      <c r="F192" s="52"/>
      <c r="G192" s="52"/>
      <c r="H192" s="52"/>
      <c r="I192" s="52"/>
      <c r="J192" s="52"/>
      <c r="K192" s="52"/>
      <c r="L192" s="52"/>
      <c r="M192" s="52"/>
      <c r="N192" s="52"/>
      <c r="O192" s="74"/>
      <c r="P192" s="73"/>
    </row>
    <row r="193" spans="2:16">
      <c r="B193" s="44"/>
      <c r="C193" s="529" t="s">
        <v>2240</v>
      </c>
      <c r="D193" s="530"/>
      <c r="E193" s="530"/>
      <c r="F193" s="530"/>
      <c r="G193" s="530"/>
      <c r="H193" s="530"/>
      <c r="I193" s="530"/>
      <c r="J193" s="530"/>
      <c r="K193" s="530"/>
      <c r="L193" s="530"/>
      <c r="M193" s="530"/>
      <c r="N193" s="530"/>
      <c r="O193" s="531"/>
      <c r="P193" s="80"/>
    </row>
    <row r="194" spans="2:16">
      <c r="B194" s="44"/>
      <c r="C194" s="532"/>
      <c r="D194" s="533"/>
      <c r="E194" s="533"/>
      <c r="F194" s="533"/>
      <c r="G194" s="533"/>
      <c r="H194" s="533"/>
      <c r="I194" s="533"/>
      <c r="J194" s="533"/>
      <c r="K194" s="533"/>
      <c r="L194" s="533"/>
      <c r="M194" s="533"/>
      <c r="N194" s="533"/>
      <c r="O194" s="534"/>
      <c r="P194" s="8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4132866.4000000004</v>
      </c>
      <c r="P197" s="80"/>
    </row>
    <row r="198" spans="2:16" ht="14.4">
      <c r="B198" s="44"/>
      <c r="C198" s="573" t="s">
        <v>2241</v>
      </c>
      <c r="D198" s="574"/>
      <c r="E198" s="574"/>
      <c r="F198" s="574"/>
      <c r="G198" s="574"/>
      <c r="H198" s="574"/>
      <c r="I198" s="574"/>
      <c r="J198" s="574"/>
      <c r="K198" s="574"/>
      <c r="L198" s="574"/>
      <c r="M198" s="574"/>
      <c r="N198" s="302">
        <f>PRESUPUESTO!$K$385</f>
        <v>0.01</v>
      </c>
      <c r="O198" s="315">
        <f>N198*O191</f>
        <v>158956.4</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476869.19999999995</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20664332</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5" thickTop="1" thickBot="1"/>
    <row r="208" spans="2:16" ht="15" thickBot="1">
      <c r="B208" s="44"/>
      <c r="C208" s="488" t="s">
        <v>54</v>
      </c>
      <c r="D208" s="489"/>
      <c r="E208" s="489"/>
      <c r="F208" s="489"/>
      <c r="G208" s="489"/>
      <c r="H208" s="489"/>
      <c r="I208" s="489"/>
      <c r="J208" s="489"/>
      <c r="K208" s="489"/>
      <c r="L208" s="489"/>
      <c r="M208" s="489"/>
      <c r="N208" s="489"/>
      <c r="O208" s="490"/>
      <c r="P208" s="75"/>
    </row>
    <row r="209" spans="2:16">
      <c r="B209" s="44"/>
      <c r="C209" s="76" t="s">
        <v>55</v>
      </c>
      <c r="D209" s="491" t="s">
        <v>10</v>
      </c>
      <c r="E209" s="492"/>
      <c r="F209" s="492"/>
      <c r="G209" s="492"/>
      <c r="H209" s="492"/>
      <c r="I209" s="492"/>
      <c r="J209" s="492"/>
      <c r="K209" s="492"/>
      <c r="L209" s="493"/>
      <c r="M209" s="494" t="s">
        <v>56</v>
      </c>
      <c r="N209" s="495"/>
      <c r="O209" s="76" t="s">
        <v>12</v>
      </c>
      <c r="P209" s="77"/>
    </row>
    <row r="210" spans="2:16" ht="51" customHeight="1" thickBot="1">
      <c r="B210" s="44"/>
      <c r="C210" s="243" t="str">
        <f>PRESUPUESTO!C71</f>
        <v>5.2.1.2</v>
      </c>
      <c r="D210" s="582" t="str">
        <f>IFERROR(VLOOKUP(C210,PRESUPUESTO!$C$11:$K$366,5,FALSE)," ")</f>
        <v>SUMINISTRO E INSTALACIÓN DE TABLERO DE FABRICACION ESPECIAL TGN, CON ESPACIO PARA TOTALIZADOR Y PROTECCIONES SEGÚN DU.</v>
      </c>
      <c r="E210" s="583"/>
      <c r="F210" s="583"/>
      <c r="G210" s="583"/>
      <c r="H210" s="583"/>
      <c r="I210" s="583"/>
      <c r="J210" s="583"/>
      <c r="K210" s="583"/>
      <c r="L210" s="584"/>
      <c r="M210" s="526" t="str">
        <f>IFERROR(VLOOKUP(C210,PRESUPUESTO!$C$11:$K$366,6,FALSE)," ")</f>
        <v>UN</v>
      </c>
      <c r="N210" s="528"/>
      <c r="O210" s="243">
        <f>IFERROR(VLOOKUP(C210,PRESUPUESTO!$C$11:$K$366,7,FALSE)," ")</f>
        <v>1</v>
      </c>
      <c r="P210" s="79"/>
    </row>
    <row r="211" spans="2:16">
      <c r="B211" s="44"/>
      <c r="C211" s="529"/>
      <c r="D211" s="530"/>
      <c r="E211" s="530"/>
      <c r="F211" s="530"/>
      <c r="G211" s="530"/>
      <c r="H211" s="530"/>
      <c r="I211" s="530"/>
      <c r="J211" s="530"/>
      <c r="K211" s="530"/>
      <c r="L211" s="530"/>
      <c r="M211" s="530"/>
      <c r="N211" s="530"/>
      <c r="O211" s="531"/>
      <c r="P211" s="80"/>
    </row>
    <row r="212" spans="2:16">
      <c r="B212" s="44"/>
      <c r="C212" s="532"/>
      <c r="D212" s="533"/>
      <c r="E212" s="533"/>
      <c r="F212" s="533"/>
      <c r="G212" s="533"/>
      <c r="H212" s="533"/>
      <c r="I212" s="533"/>
      <c r="J212" s="533"/>
      <c r="K212" s="533"/>
      <c r="L212" s="533"/>
      <c r="M212" s="533"/>
      <c r="N212" s="533"/>
      <c r="O212" s="534"/>
      <c r="P212" s="80"/>
    </row>
    <row r="213" spans="2:16" ht="14.4" thickBot="1">
      <c r="B213" s="44"/>
      <c r="C213" s="535"/>
      <c r="D213" s="536"/>
      <c r="E213" s="536"/>
      <c r="F213" s="536"/>
      <c r="G213" s="536"/>
      <c r="H213" s="536"/>
      <c r="I213" s="536"/>
      <c r="J213" s="536"/>
      <c r="K213" s="536"/>
      <c r="L213" s="536"/>
      <c r="M213" s="536"/>
      <c r="N213" s="536"/>
      <c r="O213" s="537"/>
      <c r="P213" s="80"/>
    </row>
    <row r="214" spans="2:16" ht="14.4">
      <c r="B214" s="44"/>
      <c r="C214" s="538" t="s">
        <v>10</v>
      </c>
      <c r="D214" s="539"/>
      <c r="E214" s="539"/>
      <c r="F214" s="539"/>
      <c r="G214" s="540"/>
      <c r="H214" s="541" t="s">
        <v>57</v>
      </c>
      <c r="I214" s="539"/>
      <c r="J214" s="542" t="s">
        <v>58</v>
      </c>
      <c r="K214" s="543"/>
      <c r="L214" s="82" t="s">
        <v>59</v>
      </c>
      <c r="M214" s="541" t="s">
        <v>60</v>
      </c>
      <c r="N214" s="544"/>
      <c r="O214" s="83" t="s">
        <v>61</v>
      </c>
      <c r="P214" s="84"/>
    </row>
    <row r="215" spans="2:16" ht="14.4">
      <c r="B215" s="44"/>
      <c r="C215" s="517" t="s">
        <v>1281</v>
      </c>
      <c r="D215" s="518"/>
      <c r="E215" s="518"/>
      <c r="F215" s="518"/>
      <c r="G215" s="519"/>
      <c r="H215" s="520"/>
      <c r="I215" s="520"/>
      <c r="J215" s="521" t="str">
        <f>IFERROR(VLOOKUP(C215,EQUIPOS!$C$13:$G$80,2,FALSE)," ")</f>
        <v>%</v>
      </c>
      <c r="K215" s="522"/>
      <c r="L215" s="308">
        <f>O252</f>
        <v>141979.33333333334</v>
      </c>
      <c r="M215" s="523">
        <v>0.05</v>
      </c>
      <c r="N215" s="522"/>
      <c r="O215" s="307">
        <f>IFERROR(M215*L215,0)</f>
        <v>7098.9666666666672</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ref="O217:O218" si="12">IFERROR(L217/M217,0)</f>
        <v>0</v>
      </c>
      <c r="P217" s="85"/>
    </row>
    <row r="218" spans="2:16" ht="14.4">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 t="shared" si="12"/>
        <v>0</v>
      </c>
      <c r="P218" s="85"/>
    </row>
    <row r="219" spans="2:16" ht="15" thickBot="1">
      <c r="B219" s="44"/>
      <c r="C219" s="517"/>
      <c r="D219" s="518"/>
      <c r="E219" s="518"/>
      <c r="F219" s="518"/>
      <c r="G219" s="519"/>
      <c r="H219" s="520"/>
      <c r="I219" s="520"/>
      <c r="J219" s="521" t="str">
        <f>IFERROR(VLOOKUP(C219,EQUIPOS!$C$13:$G$80,2,FALSE)," ")</f>
        <v xml:space="preserve"> </v>
      </c>
      <c r="K219" s="522"/>
      <c r="L219" s="308" t="str">
        <f>IFERROR(VLOOKUP(C219,EQUIPOS!$C$13:$G$80,5,FALSE)," ")</f>
        <v xml:space="preserve"> </v>
      </c>
      <c r="M219" s="524"/>
      <c r="N219" s="525"/>
      <c r="O219" s="307">
        <f>IFERROR(L219/M219,0)</f>
        <v>0</v>
      </c>
      <c r="P219" s="85"/>
    </row>
    <row r="220" spans="2:16" ht="15" thickBot="1">
      <c r="B220" s="44"/>
      <c r="C220" s="545" t="s">
        <v>2244</v>
      </c>
      <c r="D220" s="546"/>
      <c r="E220" s="546"/>
      <c r="F220" s="546"/>
      <c r="G220" s="546"/>
      <c r="H220" s="546"/>
      <c r="I220" s="546"/>
      <c r="J220" s="546"/>
      <c r="K220" s="546"/>
      <c r="L220" s="546"/>
      <c r="M220" s="546"/>
      <c r="N220" s="547"/>
      <c r="O220" s="309">
        <f>SUM(O215:O219)</f>
        <v>7098.9666666666672</v>
      </c>
      <c r="P220" s="86"/>
    </row>
    <row r="221" spans="2:16" ht="13.5" customHeight="1">
      <c r="B221" s="44"/>
      <c r="C221" s="529" t="s">
        <v>62</v>
      </c>
      <c r="D221" s="530"/>
      <c r="E221" s="530"/>
      <c r="F221" s="530"/>
      <c r="G221" s="530"/>
      <c r="H221" s="530"/>
      <c r="I221" s="530"/>
      <c r="J221" s="530"/>
      <c r="K221" s="530"/>
      <c r="L221" s="530"/>
      <c r="M221" s="530"/>
      <c r="N221" s="530"/>
      <c r="O221" s="531"/>
      <c r="P221" s="80"/>
    </row>
    <row r="222" spans="2:16">
      <c r="B222" s="44"/>
      <c r="C222" s="532"/>
      <c r="D222" s="533"/>
      <c r="E222" s="533"/>
      <c r="F222" s="533"/>
      <c r="G222" s="533"/>
      <c r="H222" s="533"/>
      <c r="I222" s="533"/>
      <c r="J222" s="533"/>
      <c r="K222" s="533"/>
      <c r="L222" s="533"/>
      <c r="M222" s="533"/>
      <c r="N222" s="533"/>
      <c r="O222" s="534"/>
      <c r="P222" s="80"/>
    </row>
    <row r="223" spans="2:16" ht="14.4" thickBot="1">
      <c r="B223" s="44"/>
      <c r="C223" s="535"/>
      <c r="D223" s="536"/>
      <c r="E223" s="536"/>
      <c r="F223" s="536"/>
      <c r="G223" s="536"/>
      <c r="H223" s="536"/>
      <c r="I223" s="536"/>
      <c r="J223" s="536"/>
      <c r="K223" s="536"/>
      <c r="L223" s="536"/>
      <c r="M223" s="536"/>
      <c r="N223" s="536"/>
      <c r="O223" s="537"/>
      <c r="P223" s="80"/>
    </row>
    <row r="224" spans="2:16" ht="14.4">
      <c r="B224" s="44"/>
      <c r="C224" s="538" t="s">
        <v>10</v>
      </c>
      <c r="D224" s="550"/>
      <c r="E224" s="550"/>
      <c r="F224" s="550"/>
      <c r="G224" s="550"/>
      <c r="H224" s="550"/>
      <c r="I224" s="550"/>
      <c r="J224" s="544"/>
      <c r="K224" s="81" t="s">
        <v>56</v>
      </c>
      <c r="L224" s="82" t="s">
        <v>12</v>
      </c>
      <c r="M224" s="541" t="s">
        <v>63</v>
      </c>
      <c r="N224" s="544"/>
      <c r="O224" s="83" t="s">
        <v>61</v>
      </c>
      <c r="P224" s="84"/>
    </row>
    <row r="225" spans="2:16" ht="14.4">
      <c r="B225" s="44"/>
      <c r="C225" s="517" t="s">
        <v>2406</v>
      </c>
      <c r="D225" s="518"/>
      <c r="E225" s="518"/>
      <c r="F225" s="518"/>
      <c r="G225" s="518"/>
      <c r="H225" s="518"/>
      <c r="I225" s="518"/>
      <c r="J225" s="519"/>
      <c r="K225" s="88" t="str">
        <f>IFERROR(VLOOKUP(C225,MATERIALES!$C$13:$G$2486,2,FALSE)," ")</f>
        <v>UN</v>
      </c>
      <c r="L225" s="356">
        <v>1</v>
      </c>
      <c r="M225" s="548">
        <f>IFERROR(VLOOKUP(C225,MATERIALES!$C$13:$G$2486,5,FALSE)," ")</f>
        <v>1650000</v>
      </c>
      <c r="N225" s="549"/>
      <c r="O225" s="307">
        <f>IFERROR(M225*L225,0)</f>
        <v>1650000</v>
      </c>
      <c r="P225" s="85"/>
    </row>
    <row r="226" spans="2:16" ht="14.4">
      <c r="B226" s="44"/>
      <c r="C226" s="517" t="s">
        <v>2407</v>
      </c>
      <c r="D226" s="518"/>
      <c r="E226" s="518"/>
      <c r="F226" s="518"/>
      <c r="G226" s="518"/>
      <c r="H226" s="518"/>
      <c r="I226" s="518"/>
      <c r="J226" s="519"/>
      <c r="K226" s="88" t="str">
        <f>IFERROR(VLOOKUP(C226,MATERIALES!$C$13:$G$2486,2,FALSE)," ")</f>
        <v>UN</v>
      </c>
      <c r="L226" s="356">
        <v>2</v>
      </c>
      <c r="M226" s="548">
        <f>IFERROR(VLOOKUP(C226,MATERIALES!$C$13:$G$2486,5,FALSE)," ")</f>
        <v>475000</v>
      </c>
      <c r="N226" s="549"/>
      <c r="O226" s="307">
        <f t="shared" ref="O226:O235" si="13">IFERROR(M226*L226,0)</f>
        <v>950000</v>
      </c>
      <c r="P226" s="85"/>
    </row>
    <row r="227" spans="2:16" ht="14.4">
      <c r="B227" s="44"/>
      <c r="C227" s="517" t="s">
        <v>2402</v>
      </c>
      <c r="D227" s="518"/>
      <c r="E227" s="518"/>
      <c r="F227" s="518"/>
      <c r="G227" s="518"/>
      <c r="H227" s="518"/>
      <c r="I227" s="518"/>
      <c r="J227" s="519"/>
      <c r="K227" s="88" t="str">
        <f>IFERROR(VLOOKUP(C227,MATERIALES!$C$13:$G$2486,2,FALSE)," ")</f>
        <v>UN</v>
      </c>
      <c r="L227" s="356">
        <v>1</v>
      </c>
      <c r="M227" s="548">
        <f>IFERROR(VLOOKUP(C227,MATERIALES!$C$13:$G$2486,5,FALSE)," ")</f>
        <v>10800</v>
      </c>
      <c r="N227" s="549"/>
      <c r="O227" s="307">
        <f t="shared" si="13"/>
        <v>10800</v>
      </c>
      <c r="P227" s="85"/>
    </row>
    <row r="228" spans="2:16" ht="14.4">
      <c r="B228" s="44"/>
      <c r="C228" s="517" t="s">
        <v>3045</v>
      </c>
      <c r="D228" s="518"/>
      <c r="E228" s="518"/>
      <c r="F228" s="518"/>
      <c r="G228" s="518"/>
      <c r="H228" s="518"/>
      <c r="I228" s="518"/>
      <c r="J228" s="519"/>
      <c r="K228" s="88" t="str">
        <f>IFERROR(VLOOKUP(C228,MATERIALES!$C$13:$G$2486,2,FALSE)," ")</f>
        <v>UN</v>
      </c>
      <c r="L228" s="356">
        <v>1</v>
      </c>
      <c r="M228" s="548">
        <f>IFERROR(VLOOKUP(C228,MATERIALES!$C$13:$G$2486,5,FALSE)," ")</f>
        <v>154300</v>
      </c>
      <c r="N228" s="549"/>
      <c r="O228" s="307">
        <f t="shared" si="13"/>
        <v>154300</v>
      </c>
      <c r="P228" s="85"/>
    </row>
    <row r="229" spans="2:16" ht="14.4">
      <c r="B229" s="44"/>
      <c r="C229" s="517" t="s">
        <v>3048</v>
      </c>
      <c r="D229" s="518"/>
      <c r="E229" s="518"/>
      <c r="F229" s="518"/>
      <c r="G229" s="518"/>
      <c r="H229" s="518"/>
      <c r="I229" s="518"/>
      <c r="J229" s="519"/>
      <c r="K229" s="88" t="str">
        <f>IFERROR(VLOOKUP(C229,MATERIALES!$C$13:$G$2486,2,FALSE)," ")</f>
        <v>UN</v>
      </c>
      <c r="L229" s="356">
        <v>33</v>
      </c>
      <c r="M229" s="548">
        <f>IFERROR(VLOOKUP(C229,MATERIALES!$C$13:$G$2486,5,FALSE)," ")</f>
        <v>7900</v>
      </c>
      <c r="N229" s="549"/>
      <c r="O229" s="307">
        <f t="shared" si="13"/>
        <v>260700</v>
      </c>
      <c r="P229" s="85"/>
    </row>
    <row r="230" spans="2:16" ht="14.4">
      <c r="B230" s="44"/>
      <c r="C230" s="517" t="s">
        <v>3049</v>
      </c>
      <c r="D230" s="518"/>
      <c r="E230" s="518"/>
      <c r="F230" s="518"/>
      <c r="G230" s="518"/>
      <c r="H230" s="518"/>
      <c r="I230" s="518"/>
      <c r="J230" s="519"/>
      <c r="K230" s="88" t="str">
        <f>IFERROR(VLOOKUP(C230,MATERIALES!$C$13:$G$2486,2,FALSE)," ")</f>
        <v>UN</v>
      </c>
      <c r="L230" s="89">
        <v>5</v>
      </c>
      <c r="M230" s="548">
        <f>IFERROR(VLOOKUP(C230,MATERIALES!$C$13:$G$2486,5,FALSE)," ")</f>
        <v>17900</v>
      </c>
      <c r="N230" s="549"/>
      <c r="O230" s="307">
        <f t="shared" si="13"/>
        <v>89500</v>
      </c>
      <c r="P230" s="85"/>
    </row>
    <row r="231" spans="2:16" ht="14.4">
      <c r="B231" s="44"/>
      <c r="C231" s="517" t="s">
        <v>3046</v>
      </c>
      <c r="D231" s="518"/>
      <c r="E231" s="518"/>
      <c r="F231" s="518"/>
      <c r="G231" s="518"/>
      <c r="H231" s="518"/>
      <c r="I231" s="518"/>
      <c r="J231" s="519"/>
      <c r="K231" s="88" t="str">
        <f>IFERROR(VLOOKUP(C231,MATERIALES!$C$13:$G$2486,2,FALSE)," ")</f>
        <v>UN</v>
      </c>
      <c r="L231" s="89">
        <v>1</v>
      </c>
      <c r="M231" s="548">
        <f>IFERROR(VLOOKUP(C231,MATERIALES!$C$13:$G$2486,5,FALSE)," ")</f>
        <v>111600</v>
      </c>
      <c r="N231" s="549"/>
      <c r="O231" s="307">
        <f t="shared" si="13"/>
        <v>111600</v>
      </c>
      <c r="P231" s="85"/>
    </row>
    <row r="232" spans="2:16" ht="14.4">
      <c r="B232" s="44"/>
      <c r="C232" s="517" t="s">
        <v>3050</v>
      </c>
      <c r="D232" s="518"/>
      <c r="E232" s="518"/>
      <c r="F232" s="518"/>
      <c r="G232" s="518"/>
      <c r="H232" s="518"/>
      <c r="I232" s="518"/>
      <c r="J232" s="519"/>
      <c r="K232" s="88" t="str">
        <f>IFERROR(VLOOKUP(C232,MATERIALES!$C$13:$G$2486,2,FALSE)," ")</f>
        <v>UN</v>
      </c>
      <c r="L232" s="89">
        <v>1</v>
      </c>
      <c r="M232" s="548">
        <f>IFERROR(VLOOKUP(C232,MATERIALES!$C$13:$G$2486,5,FALSE)," ")</f>
        <v>66900</v>
      </c>
      <c r="N232" s="549"/>
      <c r="O232" s="307">
        <f t="shared" si="13"/>
        <v>66900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SUM(O225:O235)</f>
        <v>3293800</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6" ht="14.4">
      <c r="B241" s="44"/>
      <c r="C241" s="517" t="s">
        <v>1251</v>
      </c>
      <c r="D241" s="518"/>
      <c r="E241" s="518"/>
      <c r="F241" s="518"/>
      <c r="G241" s="518"/>
      <c r="H241" s="518"/>
      <c r="I241" s="518"/>
      <c r="J241" s="357">
        <v>4.0000000000000001E-3</v>
      </c>
      <c r="K241" s="93">
        <v>25.1</v>
      </c>
      <c r="L241" s="92">
        <f>K241*J241</f>
        <v>0.1004</v>
      </c>
      <c r="M241" s="548">
        <f>IFERROR(VLOOKUP(C241,TRANSPORTE!$C$14:$G$28,5,FALSE)," ")</f>
        <v>514637</v>
      </c>
      <c r="N241" s="549"/>
      <c r="O241" s="307">
        <f>IFERROR(M241*L241,0)</f>
        <v>51669.554799999998</v>
      </c>
      <c r="P241" s="85"/>
    </row>
    <row r="242" spans="2:16" ht="15" thickBot="1">
      <c r="B242" s="44"/>
      <c r="C242" s="551"/>
      <c r="D242" s="552"/>
      <c r="E242" s="552"/>
      <c r="F242" s="552"/>
      <c r="G242" s="552"/>
      <c r="H242" s="552"/>
      <c r="I242" s="552"/>
      <c r="J242" s="94"/>
      <c r="K242" s="70"/>
      <c r="L242" s="94"/>
      <c r="M242" s="553"/>
      <c r="N242" s="554"/>
      <c r="O242" s="307">
        <f t="shared" ref="O242" si="14">IFERROR(M242*L242,0)</f>
        <v>0</v>
      </c>
      <c r="P242" s="85"/>
    </row>
    <row r="243" spans="2:16" ht="15" thickBot="1">
      <c r="B243" s="44"/>
      <c r="C243" s="545" t="s">
        <v>2244</v>
      </c>
      <c r="D243" s="546"/>
      <c r="E243" s="546"/>
      <c r="F243" s="546"/>
      <c r="G243" s="546"/>
      <c r="H243" s="546"/>
      <c r="I243" s="546"/>
      <c r="J243" s="546"/>
      <c r="K243" s="546"/>
      <c r="L243" s="546"/>
      <c r="M243" s="546"/>
      <c r="N243" s="547"/>
      <c r="O243" s="309">
        <f>+SUM(O241:O242)</f>
        <v>51669.554799999998</v>
      </c>
      <c r="P243" s="86"/>
    </row>
    <row r="244" spans="2:16">
      <c r="B244" s="44"/>
      <c r="C244" s="529" t="s">
        <v>70</v>
      </c>
      <c r="D244" s="530"/>
      <c r="E244" s="530"/>
      <c r="F244" s="530"/>
      <c r="G244" s="530"/>
      <c r="H244" s="530"/>
      <c r="I244" s="530"/>
      <c r="J244" s="530"/>
      <c r="K244" s="530"/>
      <c r="L244" s="530"/>
      <c r="M244" s="530"/>
      <c r="N244" s="530"/>
      <c r="O244" s="531"/>
      <c r="P244" s="80"/>
    </row>
    <row r="245" spans="2:16">
      <c r="B245" s="44"/>
      <c r="C245" s="532"/>
      <c r="D245" s="533"/>
      <c r="E245" s="533"/>
      <c r="F245" s="533"/>
      <c r="G245" s="533"/>
      <c r="H245" s="533"/>
      <c r="I245" s="533"/>
      <c r="J245" s="533"/>
      <c r="K245" s="533"/>
      <c r="L245" s="533"/>
      <c r="M245" s="533"/>
      <c r="N245" s="533"/>
      <c r="O245" s="534"/>
      <c r="P245" s="80"/>
    </row>
    <row r="246" spans="2:16" ht="14.4" thickBot="1">
      <c r="B246" s="44"/>
      <c r="C246" s="535"/>
      <c r="D246" s="536"/>
      <c r="E246" s="536"/>
      <c r="F246" s="536"/>
      <c r="G246" s="536"/>
      <c r="H246" s="536"/>
      <c r="I246" s="536"/>
      <c r="J246" s="536"/>
      <c r="K246" s="536"/>
      <c r="L246" s="536"/>
      <c r="M246" s="536"/>
      <c r="N246" s="536"/>
      <c r="O246" s="537"/>
      <c r="P246" s="80"/>
    </row>
    <row r="247" spans="2:16" ht="14.4">
      <c r="B247" s="44"/>
      <c r="C247" s="538" t="s">
        <v>71</v>
      </c>
      <c r="D247" s="550"/>
      <c r="E247" s="550"/>
      <c r="F247" s="550"/>
      <c r="G247" s="550"/>
      <c r="H247" s="550"/>
      <c r="I247" s="550"/>
      <c r="J247" s="82" t="s">
        <v>72</v>
      </c>
      <c r="K247" s="95" t="s">
        <v>73</v>
      </c>
      <c r="L247" s="96" t="s">
        <v>74</v>
      </c>
      <c r="M247" s="560" t="s">
        <v>60</v>
      </c>
      <c r="N247" s="561"/>
      <c r="O247" s="97" t="s">
        <v>61</v>
      </c>
      <c r="P247" s="98"/>
    </row>
    <row r="248" spans="2:16" ht="14.4">
      <c r="B248" s="44"/>
      <c r="C248" s="555" t="s">
        <v>1225</v>
      </c>
      <c r="D248" s="556"/>
      <c r="E248" s="556"/>
      <c r="F248" s="556"/>
      <c r="G248" s="556"/>
      <c r="H248" s="556"/>
      <c r="I248" s="522"/>
      <c r="J248" s="310">
        <f>IFERROR(VLOOKUP(C248,'MANO DE OBRA'!$C$13:$J$33,6,FALSE)," ")</f>
        <v>212968.8944964</v>
      </c>
      <c r="K248" s="318">
        <f>IFERROR(VLOOKUP(C248,'MANO DE OBRA'!$C$13:$J$33,7,FALSE)," ")</f>
        <v>2</v>
      </c>
      <c r="L248" s="311">
        <f>IFERROR(VLOOKUP(C248,'MANO DE OBRA'!$C$13:$J$33,8,FALSE)," ")</f>
        <v>425938</v>
      </c>
      <c r="M248" s="562">
        <v>3</v>
      </c>
      <c r="N248" s="563"/>
      <c r="O248" s="312">
        <f>IFERROR((L248/M248),0)</f>
        <v>141979.33333333334</v>
      </c>
      <c r="P248" s="99"/>
    </row>
    <row r="249" spans="2:16"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6"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6"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6" ht="15" thickBot="1">
      <c r="B252" s="44"/>
      <c r="C252" s="545" t="s">
        <v>2244</v>
      </c>
      <c r="D252" s="546"/>
      <c r="E252" s="546"/>
      <c r="F252" s="546"/>
      <c r="G252" s="546"/>
      <c r="H252" s="546"/>
      <c r="I252" s="546"/>
      <c r="J252" s="546"/>
      <c r="K252" s="546"/>
      <c r="L252" s="546"/>
      <c r="M252" s="546"/>
      <c r="N252" s="547"/>
      <c r="O252" s="309">
        <f>+SUM(O248:O251)</f>
        <v>141979.33333333334</v>
      </c>
      <c r="P252" s="85"/>
    </row>
    <row r="253" spans="2:16" ht="15" thickBot="1">
      <c r="B253" s="44"/>
      <c r="C253" s="73"/>
      <c r="D253" s="52"/>
      <c r="E253" s="52"/>
      <c r="F253" s="52"/>
      <c r="G253" s="52"/>
      <c r="H253" s="52"/>
      <c r="I253" s="52"/>
      <c r="J253" s="52"/>
      <c r="K253" s="52"/>
      <c r="L253" s="52"/>
      <c r="M253" s="52"/>
      <c r="N253" s="52"/>
      <c r="O253" s="74"/>
      <c r="P253" s="45"/>
    </row>
    <row r="254" spans="2:16" ht="15" thickBot="1">
      <c r="B254" s="44"/>
      <c r="C254" s="557" t="s">
        <v>2245</v>
      </c>
      <c r="D254" s="558"/>
      <c r="E254" s="558"/>
      <c r="F254" s="558"/>
      <c r="G254" s="558"/>
      <c r="H254" s="558"/>
      <c r="I254" s="558"/>
      <c r="J254" s="558"/>
      <c r="K254" s="558"/>
      <c r="L254" s="558"/>
      <c r="M254" s="558"/>
      <c r="N254" s="559"/>
      <c r="O254" s="313">
        <f>ROUND(O243+O220+O236+O252,0)</f>
        <v>3494548</v>
      </c>
      <c r="P254" s="100"/>
    </row>
    <row r="255" spans="2:16" ht="15" thickBot="1">
      <c r="B255" s="44"/>
      <c r="C255" s="73"/>
      <c r="D255" s="52"/>
      <c r="E255" s="52"/>
      <c r="F255" s="52"/>
      <c r="G255" s="52"/>
      <c r="H255" s="52"/>
      <c r="I255" s="52"/>
      <c r="J255" s="52"/>
      <c r="K255" s="52"/>
      <c r="L255" s="52"/>
      <c r="M255" s="52"/>
      <c r="N255" s="52"/>
      <c r="O255" s="74"/>
      <c r="P255" s="73"/>
    </row>
    <row r="256" spans="2:16">
      <c r="B256" s="44"/>
      <c r="C256" s="529" t="s">
        <v>2240</v>
      </c>
      <c r="D256" s="530"/>
      <c r="E256" s="530"/>
      <c r="F256" s="530"/>
      <c r="G256" s="530"/>
      <c r="H256" s="530"/>
      <c r="I256" s="530"/>
      <c r="J256" s="530"/>
      <c r="K256" s="530"/>
      <c r="L256" s="530"/>
      <c r="M256" s="530"/>
      <c r="N256" s="530"/>
      <c r="O256" s="531"/>
      <c r="P256" s="80"/>
    </row>
    <row r="257" spans="2:16">
      <c r="B257" s="44"/>
      <c r="C257" s="532"/>
      <c r="D257" s="533"/>
      <c r="E257" s="533"/>
      <c r="F257" s="533"/>
      <c r="G257" s="533"/>
      <c r="H257" s="533"/>
      <c r="I257" s="533"/>
      <c r="J257" s="533"/>
      <c r="K257" s="533"/>
      <c r="L257" s="533"/>
      <c r="M257" s="533"/>
      <c r="N257" s="533"/>
      <c r="O257" s="534"/>
      <c r="P257" s="80"/>
    </row>
    <row r="258" spans="2:16" ht="14.4" thickBot="1">
      <c r="B258" s="44"/>
      <c r="C258" s="535"/>
      <c r="D258" s="536"/>
      <c r="E258" s="536"/>
      <c r="F258" s="536"/>
      <c r="G258" s="536"/>
      <c r="H258" s="536"/>
      <c r="I258" s="536"/>
      <c r="J258" s="536"/>
      <c r="K258" s="536"/>
      <c r="L258" s="536"/>
      <c r="M258" s="536"/>
      <c r="N258" s="536"/>
      <c r="O258" s="537"/>
      <c r="P258" s="80"/>
    </row>
    <row r="259" spans="2:16" ht="15" thickBot="1">
      <c r="B259" s="44"/>
      <c r="C259" s="568" t="s">
        <v>10</v>
      </c>
      <c r="D259" s="569"/>
      <c r="E259" s="569"/>
      <c r="F259" s="569"/>
      <c r="G259" s="569"/>
      <c r="H259" s="569"/>
      <c r="I259" s="569"/>
      <c r="J259" s="569"/>
      <c r="K259" s="569"/>
      <c r="L259" s="569"/>
      <c r="M259" s="570"/>
      <c r="N259" s="303" t="s">
        <v>32</v>
      </c>
      <c r="O259" s="304" t="s">
        <v>29</v>
      </c>
      <c r="P259" s="80"/>
    </row>
    <row r="260" spans="2:16" ht="14.4">
      <c r="B260" s="44"/>
      <c r="C260" s="571" t="s">
        <v>2242</v>
      </c>
      <c r="D260" s="572"/>
      <c r="E260" s="572"/>
      <c r="F260" s="572"/>
      <c r="G260" s="572"/>
      <c r="H260" s="572"/>
      <c r="I260" s="572"/>
      <c r="J260" s="572"/>
      <c r="K260" s="572"/>
      <c r="L260" s="572"/>
      <c r="M260" s="572"/>
      <c r="N260" s="305">
        <f>PRESUPUESTO!$K$384</f>
        <v>0.26</v>
      </c>
      <c r="O260" s="314">
        <f>N260*O254</f>
        <v>908582.48</v>
      </c>
      <c r="P260" s="80"/>
    </row>
    <row r="261" spans="2:16" ht="14.4">
      <c r="B261" s="44"/>
      <c r="C261" s="573" t="s">
        <v>2241</v>
      </c>
      <c r="D261" s="574"/>
      <c r="E261" s="574"/>
      <c r="F261" s="574"/>
      <c r="G261" s="574"/>
      <c r="H261" s="574"/>
      <c r="I261" s="574"/>
      <c r="J261" s="574"/>
      <c r="K261" s="574"/>
      <c r="L261" s="574"/>
      <c r="M261" s="574"/>
      <c r="N261" s="302">
        <f>PRESUPUESTO!$K$385</f>
        <v>0.01</v>
      </c>
      <c r="O261" s="315">
        <f>N261*O254</f>
        <v>34945.480000000003</v>
      </c>
      <c r="P261" s="80"/>
    </row>
    <row r="262" spans="2:16" ht="15" thickBot="1">
      <c r="B262" s="44"/>
      <c r="C262" s="575" t="s">
        <v>28</v>
      </c>
      <c r="D262" s="576"/>
      <c r="E262" s="576"/>
      <c r="F262" s="576"/>
      <c r="G262" s="576"/>
      <c r="H262" s="576"/>
      <c r="I262" s="576"/>
      <c r="J262" s="576"/>
      <c r="K262" s="576"/>
      <c r="L262" s="576"/>
      <c r="M262" s="576"/>
      <c r="N262" s="306">
        <f>PRESUPUESTO!$K$386</f>
        <v>0.03</v>
      </c>
      <c r="O262" s="316">
        <f>N262*O254</f>
        <v>104836.44</v>
      </c>
      <c r="P262" s="80"/>
    </row>
    <row r="263" spans="2:16">
      <c r="B263" s="44"/>
      <c r="C263" s="296"/>
      <c r="D263" s="297"/>
      <c r="E263" s="297"/>
      <c r="F263" s="297"/>
      <c r="G263" s="297"/>
      <c r="H263" s="297"/>
      <c r="I263" s="297"/>
      <c r="J263" s="297"/>
      <c r="K263" s="297"/>
      <c r="L263" s="297"/>
      <c r="M263" s="297"/>
      <c r="N263" s="297"/>
      <c r="O263" s="298"/>
      <c r="P263" s="80"/>
    </row>
    <row r="264" spans="2:16" ht="14.4" thickBot="1">
      <c r="B264" s="44"/>
      <c r="C264" s="299"/>
      <c r="D264" s="300"/>
      <c r="E264" s="300"/>
      <c r="F264" s="300"/>
      <c r="G264" s="300"/>
      <c r="H264" s="300"/>
      <c r="I264" s="300"/>
      <c r="J264" s="300"/>
      <c r="K264" s="300"/>
      <c r="L264" s="300"/>
      <c r="M264" s="300"/>
      <c r="N264" s="300"/>
      <c r="O264" s="301"/>
      <c r="P264" s="80"/>
    </row>
    <row r="265" spans="2:16" ht="15" thickBot="1">
      <c r="B265" s="44"/>
      <c r="C265" s="557" t="s">
        <v>2246</v>
      </c>
      <c r="D265" s="558"/>
      <c r="E265" s="558"/>
      <c r="F265" s="558"/>
      <c r="G265" s="558"/>
      <c r="H265" s="558"/>
      <c r="I265" s="558"/>
      <c r="J265" s="558"/>
      <c r="K265" s="558"/>
      <c r="L265" s="558"/>
      <c r="M265" s="558"/>
      <c r="N265" s="559"/>
      <c r="O265" s="313">
        <f>ROUNDUP(O254+O260+O261+O262,0)</f>
        <v>4542913</v>
      </c>
      <c r="P265" s="100"/>
    </row>
    <row r="266" spans="2:16" ht="14.4">
      <c r="B266" s="44"/>
      <c r="C266" s="73"/>
      <c r="D266" s="52"/>
      <c r="E266" s="52"/>
      <c r="F266" s="52"/>
      <c r="G266" s="52"/>
      <c r="H266" s="52"/>
      <c r="I266" s="52"/>
      <c r="J266" s="52"/>
      <c r="K266" s="52"/>
      <c r="L266" s="52"/>
      <c r="M266" s="52"/>
      <c r="N266" s="52"/>
      <c r="O266" s="74"/>
      <c r="P266" s="45"/>
    </row>
    <row r="267" spans="2:16" ht="14.4">
      <c r="B267" s="44"/>
      <c r="C267" s="73"/>
      <c r="D267" s="52"/>
      <c r="E267" s="52"/>
      <c r="F267" s="52"/>
      <c r="G267" s="52"/>
      <c r="H267" s="52"/>
      <c r="I267" s="52"/>
      <c r="J267" s="52"/>
      <c r="K267" s="52"/>
      <c r="L267" s="52"/>
      <c r="M267" s="52"/>
      <c r="N267" s="52"/>
      <c r="O267" s="74"/>
      <c r="P267" s="45"/>
    </row>
    <row r="268" spans="2:16" ht="18.75" customHeight="1" thickBot="1">
      <c r="B268" s="44"/>
      <c r="C268" s="564"/>
      <c r="D268" s="565"/>
      <c r="E268" s="565"/>
      <c r="F268" s="70"/>
      <c r="G268" s="70"/>
      <c r="H268" s="70"/>
      <c r="I268" s="70"/>
      <c r="J268" s="70"/>
      <c r="K268" s="566"/>
      <c r="L268" s="566"/>
      <c r="M268" s="566"/>
      <c r="N268" s="566"/>
      <c r="O268" s="567"/>
      <c r="P268" s="101"/>
    </row>
    <row r="269" spans="2:16" ht="14.4" thickBot="1">
      <c r="B269" s="102"/>
      <c r="C269" s="103"/>
      <c r="D269" s="103"/>
      <c r="E269" s="103"/>
      <c r="F269" s="103"/>
      <c r="G269" s="103"/>
      <c r="H269" s="103"/>
      <c r="I269" s="103"/>
      <c r="J269" s="103"/>
      <c r="K269" s="103"/>
      <c r="L269" s="103"/>
      <c r="M269" s="103"/>
      <c r="N269" s="103"/>
      <c r="O269" s="103"/>
      <c r="P269" s="104"/>
    </row>
    <row r="270" spans="2:16" ht="15" thickTop="1" thickBot="1"/>
    <row r="271" spans="2:16" ht="15" thickBot="1">
      <c r="B271" s="44"/>
      <c r="C271" s="488" t="s">
        <v>54</v>
      </c>
      <c r="D271" s="489"/>
      <c r="E271" s="489"/>
      <c r="F271" s="489"/>
      <c r="G271" s="489"/>
      <c r="H271" s="489"/>
      <c r="I271" s="489"/>
      <c r="J271" s="489"/>
      <c r="K271" s="489"/>
      <c r="L271" s="489"/>
      <c r="M271" s="489"/>
      <c r="N271" s="489"/>
      <c r="O271" s="490"/>
      <c r="P271" s="75"/>
    </row>
    <row r="272" spans="2:16">
      <c r="B272" s="44"/>
      <c r="C272" s="76" t="s">
        <v>55</v>
      </c>
      <c r="D272" s="491" t="s">
        <v>10</v>
      </c>
      <c r="E272" s="492"/>
      <c r="F272" s="492"/>
      <c r="G272" s="492"/>
      <c r="H272" s="492"/>
      <c r="I272" s="492"/>
      <c r="J272" s="492"/>
      <c r="K272" s="492"/>
      <c r="L272" s="493"/>
      <c r="M272" s="494" t="s">
        <v>56</v>
      </c>
      <c r="N272" s="495"/>
      <c r="O272" s="76" t="s">
        <v>12</v>
      </c>
      <c r="P272" s="77"/>
    </row>
    <row r="273" spans="2:16" ht="51" customHeight="1" thickBot="1">
      <c r="B273" s="44"/>
      <c r="C273" s="243" t="str">
        <f>PRESUPUESTO!C74</f>
        <v>5.2.1.5</v>
      </c>
      <c r="D273" s="582" t="str">
        <f>IFERROR(VLOOKUP(C273,PRESUPUESTO!$C$11:$K$366,5,FALSE)," ")</f>
        <v>SUMINISTRO E INSTALACIÓN DE TABLERO DE FABRICACION ESPECIAL GENERAL, CON ESPACIO PARA TOTALIZADOR Y PROTECCIONES SEGÚN DU, INCLUYE PULSADORES ON-OFF Y RELES</v>
      </c>
      <c r="E273" s="583"/>
      <c r="F273" s="583"/>
      <c r="G273" s="583"/>
      <c r="H273" s="583"/>
      <c r="I273" s="583"/>
      <c r="J273" s="583"/>
      <c r="K273" s="583"/>
      <c r="L273" s="584"/>
      <c r="M273" s="526" t="str">
        <f>IFERROR(VLOOKUP(C273,PRESUPUESTO!$C$11:$K$366,6,FALSE)," ")</f>
        <v>UN</v>
      </c>
      <c r="N273" s="528"/>
      <c r="O273" s="243">
        <f>IFERROR(VLOOKUP(C273,PRESUPUESTO!$C$11:$K$366,7,FALSE)," ")</f>
        <v>1</v>
      </c>
      <c r="P273" s="79"/>
    </row>
    <row r="274" spans="2:16">
      <c r="B274" s="44"/>
      <c r="C274" s="529"/>
      <c r="D274" s="530"/>
      <c r="E274" s="530"/>
      <c r="F274" s="530"/>
      <c r="G274" s="530"/>
      <c r="H274" s="530"/>
      <c r="I274" s="530"/>
      <c r="J274" s="530"/>
      <c r="K274" s="530"/>
      <c r="L274" s="530"/>
      <c r="M274" s="530"/>
      <c r="N274" s="530"/>
      <c r="O274" s="531"/>
      <c r="P274" s="80"/>
    </row>
    <row r="275" spans="2:16">
      <c r="B275" s="44"/>
      <c r="C275" s="532"/>
      <c r="D275" s="533"/>
      <c r="E275" s="533"/>
      <c r="F275" s="533"/>
      <c r="G275" s="533"/>
      <c r="H275" s="533"/>
      <c r="I275" s="533"/>
      <c r="J275" s="533"/>
      <c r="K275" s="533"/>
      <c r="L275" s="533"/>
      <c r="M275" s="533"/>
      <c r="N275" s="533"/>
      <c r="O275" s="534"/>
      <c r="P275" s="80"/>
    </row>
    <row r="276" spans="2:16" ht="14.4" thickBot="1">
      <c r="B276" s="44"/>
      <c r="C276" s="535"/>
      <c r="D276" s="536"/>
      <c r="E276" s="536"/>
      <c r="F276" s="536"/>
      <c r="G276" s="536"/>
      <c r="H276" s="536"/>
      <c r="I276" s="536"/>
      <c r="J276" s="536"/>
      <c r="K276" s="536"/>
      <c r="L276" s="536"/>
      <c r="M276" s="536"/>
      <c r="N276" s="536"/>
      <c r="O276" s="537"/>
      <c r="P276" s="80"/>
    </row>
    <row r="277" spans="2:16" ht="14.4">
      <c r="B277" s="44"/>
      <c r="C277" s="538" t="s">
        <v>10</v>
      </c>
      <c r="D277" s="539"/>
      <c r="E277" s="539"/>
      <c r="F277" s="539"/>
      <c r="G277" s="540"/>
      <c r="H277" s="541" t="s">
        <v>57</v>
      </c>
      <c r="I277" s="539"/>
      <c r="J277" s="542" t="s">
        <v>58</v>
      </c>
      <c r="K277" s="543"/>
      <c r="L277" s="82" t="s">
        <v>59</v>
      </c>
      <c r="M277" s="541" t="s">
        <v>60</v>
      </c>
      <c r="N277" s="544"/>
      <c r="O277" s="83" t="s">
        <v>61</v>
      </c>
      <c r="P277" s="84"/>
    </row>
    <row r="278" spans="2:16" ht="14.4">
      <c r="B278" s="44"/>
      <c r="C278" s="517" t="s">
        <v>1281</v>
      </c>
      <c r="D278" s="518"/>
      <c r="E278" s="518"/>
      <c r="F278" s="518"/>
      <c r="G278" s="519"/>
      <c r="H278" s="520"/>
      <c r="I278" s="520"/>
      <c r="J278" s="521" t="str">
        <f>IFERROR(VLOOKUP(C278,EQUIPOS!$C$13:$G$80,2,FALSE)," ")</f>
        <v>%</v>
      </c>
      <c r="K278" s="522"/>
      <c r="L278" s="308">
        <f>O314</f>
        <v>141979.33333333334</v>
      </c>
      <c r="M278" s="523">
        <v>0.05</v>
      </c>
      <c r="N278" s="522"/>
      <c r="O278" s="307">
        <f>IFERROR(M278*L278,0)</f>
        <v>7098.9666666666672</v>
      </c>
      <c r="P278" s="85"/>
    </row>
    <row r="279" spans="2:16" ht="14.4">
      <c r="B279" s="44"/>
      <c r="C279" s="517"/>
      <c r="D279" s="518"/>
      <c r="E279" s="518"/>
      <c r="F279" s="518"/>
      <c r="G279" s="519"/>
      <c r="H279" s="520"/>
      <c r="I279" s="520"/>
      <c r="J279" s="521" t="str">
        <f>IFERROR(VLOOKUP(C279,EQUIPOS!$C$13:$G$80,2,FALSE)," ")</f>
        <v xml:space="preserve"> </v>
      </c>
      <c r="K279" s="522"/>
      <c r="L279" s="308" t="str">
        <f>IFERROR(VLOOKUP(C279,EQUIPOS!$C$13:$G$80,5,FALSE)," ")</f>
        <v xml:space="preserve"> </v>
      </c>
      <c r="M279" s="524"/>
      <c r="N279" s="525"/>
      <c r="O279" s="307">
        <f>IFERROR(L279/M279,0)</f>
        <v>0</v>
      </c>
      <c r="P279" s="85"/>
    </row>
    <row r="280" spans="2:16" ht="14.4">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 t="shared" ref="O280:O281" si="16">IFERROR(L280/M280,0)</f>
        <v>0</v>
      </c>
      <c r="P280" s="85"/>
    </row>
    <row r="281" spans="2:16" ht="14.4">
      <c r="B281" s="44"/>
      <c r="C281" s="517"/>
      <c r="D281" s="518"/>
      <c r="E281" s="518"/>
      <c r="F281" s="518"/>
      <c r="G281" s="519"/>
      <c r="H281" s="520"/>
      <c r="I281" s="520"/>
      <c r="J281" s="521" t="str">
        <f>IFERROR(VLOOKUP(C281,EQUIPOS!$C$13:$G$80,2,FALSE)," ")</f>
        <v xml:space="preserve"> </v>
      </c>
      <c r="K281" s="522"/>
      <c r="L281" s="308" t="str">
        <f>IFERROR(VLOOKUP(C281,EQUIPOS!$C$13:$G$80,5,FALSE)," ")</f>
        <v xml:space="preserve"> </v>
      </c>
      <c r="M281" s="524"/>
      <c r="N281" s="525"/>
      <c r="O281" s="307">
        <f t="shared" si="16"/>
        <v>0</v>
      </c>
      <c r="P281" s="85"/>
    </row>
    <row r="282" spans="2:16" ht="15" thickBot="1">
      <c r="B282" s="44"/>
      <c r="C282" s="517"/>
      <c r="D282" s="518"/>
      <c r="E282" s="518"/>
      <c r="F282" s="518"/>
      <c r="G282" s="519"/>
      <c r="H282" s="520"/>
      <c r="I282" s="520"/>
      <c r="J282" s="521" t="str">
        <f>IFERROR(VLOOKUP(C282,EQUIPOS!$C$13:$G$80,2,FALSE)," ")</f>
        <v xml:space="preserve"> </v>
      </c>
      <c r="K282" s="522"/>
      <c r="L282" s="308" t="str">
        <f>IFERROR(VLOOKUP(C282,EQUIPOS!$C$13:$G$80,5,FALSE)," ")</f>
        <v xml:space="preserve"> </v>
      </c>
      <c r="M282" s="524"/>
      <c r="N282" s="525"/>
      <c r="O282" s="307">
        <f>IFERROR(L282/M282,0)</f>
        <v>0</v>
      </c>
      <c r="P282" s="85"/>
    </row>
    <row r="283" spans="2:16" ht="15" thickBot="1">
      <c r="B283" s="44"/>
      <c r="C283" s="545" t="s">
        <v>2244</v>
      </c>
      <c r="D283" s="546"/>
      <c r="E283" s="546"/>
      <c r="F283" s="546"/>
      <c r="G283" s="546"/>
      <c r="H283" s="546"/>
      <c r="I283" s="546"/>
      <c r="J283" s="546"/>
      <c r="K283" s="546"/>
      <c r="L283" s="546"/>
      <c r="M283" s="546"/>
      <c r="N283" s="547"/>
      <c r="O283" s="309">
        <f>SUM(O278:O282)</f>
        <v>7098.9666666666672</v>
      </c>
      <c r="P283" s="86"/>
    </row>
    <row r="284" spans="2:16" ht="13.5" customHeight="1">
      <c r="B284" s="44"/>
      <c r="C284" s="529" t="s">
        <v>62</v>
      </c>
      <c r="D284" s="530"/>
      <c r="E284" s="530"/>
      <c r="F284" s="530"/>
      <c r="G284" s="530"/>
      <c r="H284" s="530"/>
      <c r="I284" s="530"/>
      <c r="J284" s="530"/>
      <c r="K284" s="530"/>
      <c r="L284" s="530"/>
      <c r="M284" s="530"/>
      <c r="N284" s="530"/>
      <c r="O284" s="531"/>
      <c r="P284" s="80"/>
    </row>
    <row r="285" spans="2:16">
      <c r="B285" s="44"/>
      <c r="C285" s="532"/>
      <c r="D285" s="533"/>
      <c r="E285" s="533"/>
      <c r="F285" s="533"/>
      <c r="G285" s="533"/>
      <c r="H285" s="533"/>
      <c r="I285" s="533"/>
      <c r="J285" s="533"/>
      <c r="K285" s="533"/>
      <c r="L285" s="533"/>
      <c r="M285" s="533"/>
      <c r="N285" s="533"/>
      <c r="O285" s="534"/>
      <c r="P285" s="80"/>
    </row>
    <row r="286" spans="2:16" ht="14.4" thickBot="1">
      <c r="B286" s="44"/>
      <c r="C286" s="535"/>
      <c r="D286" s="536"/>
      <c r="E286" s="536"/>
      <c r="F286" s="536"/>
      <c r="G286" s="536"/>
      <c r="H286" s="536"/>
      <c r="I286" s="536"/>
      <c r="J286" s="536"/>
      <c r="K286" s="536"/>
      <c r="L286" s="536"/>
      <c r="M286" s="536"/>
      <c r="N286" s="536"/>
      <c r="O286" s="537"/>
      <c r="P286" s="80"/>
    </row>
    <row r="287" spans="2:16" ht="14.4">
      <c r="B287" s="44"/>
      <c r="C287" s="538" t="s">
        <v>10</v>
      </c>
      <c r="D287" s="550"/>
      <c r="E287" s="550"/>
      <c r="F287" s="550"/>
      <c r="G287" s="550"/>
      <c r="H287" s="550"/>
      <c r="I287" s="550"/>
      <c r="J287" s="544"/>
      <c r="K287" s="81" t="s">
        <v>56</v>
      </c>
      <c r="L287" s="82" t="s">
        <v>12</v>
      </c>
      <c r="M287" s="541" t="s">
        <v>63</v>
      </c>
      <c r="N287" s="544"/>
      <c r="O287" s="83" t="s">
        <v>61</v>
      </c>
      <c r="P287" s="84"/>
    </row>
    <row r="288" spans="2:16" ht="14.4">
      <c r="B288" s="44"/>
      <c r="C288" s="517" t="s">
        <v>2406</v>
      </c>
      <c r="D288" s="518"/>
      <c r="E288" s="518"/>
      <c r="F288" s="518"/>
      <c r="G288" s="518"/>
      <c r="H288" s="518"/>
      <c r="I288" s="518"/>
      <c r="J288" s="519"/>
      <c r="K288" s="88" t="str">
        <f>IFERROR(VLOOKUP(C288,MATERIALES!$C$13:$G$2486,2,FALSE)," ")</f>
        <v>UN</v>
      </c>
      <c r="L288" s="356">
        <v>1</v>
      </c>
      <c r="M288" s="548">
        <f>IFERROR(VLOOKUP(C288,MATERIALES!$C$13:$G$2486,5,FALSE)," ")</f>
        <v>1650000</v>
      </c>
      <c r="N288" s="549"/>
      <c r="O288" s="307">
        <f>IFERROR(M288*L288,0)</f>
        <v>1650000</v>
      </c>
      <c r="P288" s="85"/>
    </row>
    <row r="289" spans="2:18" ht="14.4">
      <c r="B289" s="44"/>
      <c r="C289" s="517" t="s">
        <v>2412</v>
      </c>
      <c r="D289" s="518"/>
      <c r="E289" s="518"/>
      <c r="F289" s="518"/>
      <c r="G289" s="518"/>
      <c r="H289" s="518"/>
      <c r="I289" s="518"/>
      <c r="J289" s="519"/>
      <c r="K289" s="88" t="str">
        <f>IFERROR(VLOOKUP(C289,MATERIALES!$C$13:$G$2486,2,FALSE)," ")</f>
        <v>UN</v>
      </c>
      <c r="L289" s="356">
        <v>6</v>
      </c>
      <c r="M289" s="548">
        <f>IFERROR(VLOOKUP(C289,MATERIALES!$C$13:$G$2486,5,FALSE)," ")</f>
        <v>45000</v>
      </c>
      <c r="N289" s="549"/>
      <c r="O289" s="307">
        <f t="shared" ref="O289:O297" si="17">IFERROR(M289*L289,0)</f>
        <v>270000</v>
      </c>
      <c r="P289" s="85"/>
    </row>
    <row r="290" spans="2:18" ht="14.4">
      <c r="B290" s="44"/>
      <c r="C290" s="517" t="s">
        <v>2413</v>
      </c>
      <c r="D290" s="518"/>
      <c r="E290" s="518"/>
      <c r="F290" s="518"/>
      <c r="G290" s="518"/>
      <c r="H290" s="518"/>
      <c r="I290" s="518"/>
      <c r="J290" s="519"/>
      <c r="K290" s="88" t="str">
        <f>IFERROR(VLOOKUP(C290,MATERIALES!$C$13:$G$2486,2,FALSE)," ")</f>
        <v>UN</v>
      </c>
      <c r="L290" s="356">
        <v>3</v>
      </c>
      <c r="M290" s="548">
        <f>IFERROR(VLOOKUP(C290,MATERIALES!$C$13:$G$2486,5,FALSE)," ")</f>
        <v>35000</v>
      </c>
      <c r="N290" s="549"/>
      <c r="O290" s="307">
        <f t="shared" si="17"/>
        <v>105000</v>
      </c>
      <c r="P290" s="85"/>
    </row>
    <row r="291" spans="2:18" ht="14.4">
      <c r="B291" s="44"/>
      <c r="C291" s="517" t="s">
        <v>2402</v>
      </c>
      <c r="D291" s="518"/>
      <c r="E291" s="518"/>
      <c r="F291" s="518"/>
      <c r="G291" s="518"/>
      <c r="H291" s="518"/>
      <c r="I291" s="518"/>
      <c r="J291" s="519"/>
      <c r="K291" s="88" t="str">
        <f>IFERROR(VLOOKUP(C291,MATERIALES!$C$13:$G$2486,2,FALSE)," ")</f>
        <v>UN</v>
      </c>
      <c r="L291" s="356">
        <v>1</v>
      </c>
      <c r="M291" s="548">
        <f>IFERROR(VLOOKUP(C291,MATERIALES!$C$13:$G$2486,5,FALSE)," ")</f>
        <v>10800</v>
      </c>
      <c r="N291" s="549"/>
      <c r="O291" s="307">
        <f t="shared" si="17"/>
        <v>10800</v>
      </c>
      <c r="P291" s="85"/>
    </row>
    <row r="292" spans="2:18" ht="14.4">
      <c r="B292" s="44"/>
      <c r="C292" s="517" t="s">
        <v>3045</v>
      </c>
      <c r="D292" s="518"/>
      <c r="E292" s="518"/>
      <c r="F292" s="518"/>
      <c r="G292" s="518"/>
      <c r="H292" s="518"/>
      <c r="I292" s="518"/>
      <c r="J292" s="519"/>
      <c r="K292" s="88" t="str">
        <f>IFERROR(VLOOKUP(C292,MATERIALES!$C$13:$G$2486,2,FALSE)," ")</f>
        <v>UN</v>
      </c>
      <c r="L292" s="356">
        <v>4</v>
      </c>
      <c r="M292" s="548">
        <f>IFERROR(VLOOKUP(C292,MATERIALES!$C$13:$G$2486,5,FALSE)," ")</f>
        <v>154300</v>
      </c>
      <c r="N292" s="549"/>
      <c r="O292" s="307">
        <f t="shared" si="17"/>
        <v>617200</v>
      </c>
      <c r="P292" s="85"/>
    </row>
    <row r="293" spans="2:18" ht="14.4">
      <c r="B293" s="44"/>
      <c r="C293" s="517" t="s">
        <v>3048</v>
      </c>
      <c r="D293" s="518"/>
      <c r="E293" s="518"/>
      <c r="F293" s="518"/>
      <c r="G293" s="518"/>
      <c r="H293" s="518"/>
      <c r="I293" s="518"/>
      <c r="J293" s="519"/>
      <c r="K293" s="88" t="str">
        <f>IFERROR(VLOOKUP(C293,MATERIALES!$C$13:$G$2486,2,FALSE)," ")</f>
        <v>UN</v>
      </c>
      <c r="L293" s="356">
        <v>20</v>
      </c>
      <c r="M293" s="548">
        <f>IFERROR(VLOOKUP(C293,MATERIALES!$C$13:$G$2486,5,FALSE)," ")</f>
        <v>7900</v>
      </c>
      <c r="N293" s="549"/>
      <c r="O293" s="307">
        <f t="shared" si="17"/>
        <v>158000</v>
      </c>
      <c r="P293" s="85"/>
    </row>
    <row r="294" spans="2:18" ht="14.4">
      <c r="B294" s="44"/>
      <c r="C294" s="517" t="s">
        <v>3049</v>
      </c>
      <c r="D294" s="518"/>
      <c r="E294" s="518"/>
      <c r="F294" s="518"/>
      <c r="G294" s="518"/>
      <c r="H294" s="518"/>
      <c r="I294" s="518"/>
      <c r="J294" s="519"/>
      <c r="K294" s="88" t="str">
        <f>IFERROR(VLOOKUP(C294,MATERIALES!$C$13:$G$2486,2,FALSE)," ")</f>
        <v>UN</v>
      </c>
      <c r="L294" s="89">
        <v>8</v>
      </c>
      <c r="M294" s="548">
        <f>IFERROR(VLOOKUP(C294,MATERIALES!$C$13:$G$2486,5,FALSE)," ")</f>
        <v>17900</v>
      </c>
      <c r="N294" s="549"/>
      <c r="O294" s="307">
        <f t="shared" si="17"/>
        <v>143200</v>
      </c>
      <c r="P294" s="85"/>
    </row>
    <row r="295" spans="2:18" ht="14.4">
      <c r="B295" s="44"/>
      <c r="C295" s="517" t="s">
        <v>3046</v>
      </c>
      <c r="D295" s="518"/>
      <c r="E295" s="518"/>
      <c r="F295" s="518"/>
      <c r="G295" s="518"/>
      <c r="H295" s="518"/>
      <c r="I295" s="518"/>
      <c r="J295" s="519"/>
      <c r="K295" s="88" t="str">
        <f>IFERROR(VLOOKUP(C295,MATERIALES!$C$13:$G$2486,2,FALSE)," ")</f>
        <v>UN</v>
      </c>
      <c r="L295" s="89">
        <v>4</v>
      </c>
      <c r="M295" s="548">
        <f>IFERROR(VLOOKUP(C295,MATERIALES!$C$13:$G$2486,5,FALSE)," ")</f>
        <v>111600</v>
      </c>
      <c r="N295" s="549"/>
      <c r="O295" s="307">
        <f t="shared" si="17"/>
        <v>446400</v>
      </c>
      <c r="P295" s="85"/>
    </row>
    <row r="296" spans="2:18" ht="14.4">
      <c r="B296" s="44"/>
      <c r="C296" s="517" t="s">
        <v>3050</v>
      </c>
      <c r="D296" s="518"/>
      <c r="E296" s="518"/>
      <c r="F296" s="518"/>
      <c r="G296" s="518"/>
      <c r="H296" s="518"/>
      <c r="I296" s="518"/>
      <c r="J296" s="519"/>
      <c r="K296" s="88" t="str">
        <f>IFERROR(VLOOKUP(C296,MATERIALES!$C$13:$G$2486,2,FALSE)," ")</f>
        <v>UN</v>
      </c>
      <c r="L296" s="89">
        <v>3</v>
      </c>
      <c r="M296" s="548">
        <f>IFERROR(VLOOKUP(C296,MATERIALES!$C$13:$G$2486,5,FALSE)," ")</f>
        <v>66900</v>
      </c>
      <c r="N296" s="549"/>
      <c r="O296" s="307">
        <f t="shared" si="17"/>
        <v>200700</v>
      </c>
      <c r="P296" s="85"/>
      <c r="R296" s="342"/>
    </row>
    <row r="297" spans="2:18" ht="15" thickBot="1">
      <c r="B297" s="44"/>
      <c r="C297" s="517"/>
      <c r="D297" s="518"/>
      <c r="E297" s="518"/>
      <c r="F297" s="518"/>
      <c r="G297" s="518"/>
      <c r="H297" s="518"/>
      <c r="I297" s="518"/>
      <c r="J297" s="519"/>
      <c r="K297" s="88" t="str">
        <f>IFERROR(VLOOKUP(C297,MATERIALES!$C$13:$G$2486,2,FALSE)," ")</f>
        <v xml:space="preserve"> </v>
      </c>
      <c r="L297" s="90"/>
      <c r="M297" s="548" t="str">
        <f>IFERROR(VLOOKUP(C297,MATERIALES!$C$13:$G$2486,5,FALSE)," ")</f>
        <v xml:space="preserve"> </v>
      </c>
      <c r="N297" s="549"/>
      <c r="O297" s="307">
        <f t="shared" si="17"/>
        <v>0</v>
      </c>
      <c r="P297" s="85"/>
    </row>
    <row r="298" spans="2:18" ht="15" thickBot="1">
      <c r="B298" s="44"/>
      <c r="C298" s="545" t="s">
        <v>2244</v>
      </c>
      <c r="D298" s="546"/>
      <c r="E298" s="546"/>
      <c r="F298" s="546"/>
      <c r="G298" s="546"/>
      <c r="H298" s="546"/>
      <c r="I298" s="546"/>
      <c r="J298" s="546"/>
      <c r="K298" s="546"/>
      <c r="L298" s="546"/>
      <c r="M298" s="546"/>
      <c r="N298" s="547"/>
      <c r="O298" s="309">
        <f>SUM(O288:O297)</f>
        <v>3601300</v>
      </c>
      <c r="P298" s="85"/>
    </row>
    <row r="299" spans="2:18">
      <c r="B299" s="44"/>
      <c r="C299" s="529" t="s">
        <v>64</v>
      </c>
      <c r="D299" s="530"/>
      <c r="E299" s="530"/>
      <c r="F299" s="530"/>
      <c r="G299" s="530"/>
      <c r="H299" s="530"/>
      <c r="I299" s="530"/>
      <c r="J299" s="530"/>
      <c r="K299" s="530"/>
      <c r="L299" s="530"/>
      <c r="M299" s="530"/>
      <c r="N299" s="530"/>
      <c r="O299" s="531"/>
      <c r="P299" s="80"/>
    </row>
    <row r="300" spans="2:18">
      <c r="B300" s="44"/>
      <c r="C300" s="532"/>
      <c r="D300" s="533"/>
      <c r="E300" s="533"/>
      <c r="F300" s="533"/>
      <c r="G300" s="533"/>
      <c r="H300" s="533"/>
      <c r="I300" s="533"/>
      <c r="J300" s="533"/>
      <c r="K300" s="533"/>
      <c r="L300" s="533"/>
      <c r="M300" s="533"/>
      <c r="N300" s="533"/>
      <c r="O300" s="534"/>
      <c r="P300" s="80"/>
    </row>
    <row r="301" spans="2:18" ht="14.4" thickBot="1">
      <c r="B301" s="44"/>
      <c r="C301" s="535"/>
      <c r="D301" s="536"/>
      <c r="E301" s="536"/>
      <c r="F301" s="536"/>
      <c r="G301" s="536"/>
      <c r="H301" s="536"/>
      <c r="I301" s="536"/>
      <c r="J301" s="536"/>
      <c r="K301" s="536"/>
      <c r="L301" s="536"/>
      <c r="M301" s="536"/>
      <c r="N301" s="536"/>
      <c r="O301" s="537"/>
      <c r="P301" s="80"/>
    </row>
    <row r="302" spans="2:18" ht="16.8">
      <c r="B302" s="44"/>
      <c r="C302" s="538" t="s">
        <v>65</v>
      </c>
      <c r="D302" s="550"/>
      <c r="E302" s="550"/>
      <c r="F302" s="550"/>
      <c r="G302" s="550"/>
      <c r="H302" s="550"/>
      <c r="I302" s="550"/>
      <c r="J302" s="82" t="s">
        <v>66</v>
      </c>
      <c r="K302" s="87" t="s">
        <v>67</v>
      </c>
      <c r="L302" s="91" t="s">
        <v>68</v>
      </c>
      <c r="M302" s="541" t="s">
        <v>69</v>
      </c>
      <c r="N302" s="544"/>
      <c r="O302" s="83" t="s">
        <v>61</v>
      </c>
      <c r="P302" s="84"/>
    </row>
    <row r="303" spans="2:18" ht="14.4">
      <c r="B303" s="44"/>
      <c r="C303" s="517" t="s">
        <v>1251</v>
      </c>
      <c r="D303" s="518"/>
      <c r="E303" s="518"/>
      <c r="F303" s="518"/>
      <c r="G303" s="518"/>
      <c r="H303" s="518"/>
      <c r="I303" s="518"/>
      <c r="J303" s="357">
        <v>4.0000000000000001E-3</v>
      </c>
      <c r="K303" s="93">
        <v>25.1</v>
      </c>
      <c r="L303" s="92">
        <f>K303*J303</f>
        <v>0.1004</v>
      </c>
      <c r="M303" s="548">
        <f>IFERROR(VLOOKUP(C303,TRANSPORTE!$C$14:$G$28,5,FALSE)," ")</f>
        <v>514637</v>
      </c>
      <c r="N303" s="549"/>
      <c r="O303" s="307">
        <f>IFERROR(M303*L303,0)</f>
        <v>51669.554799999998</v>
      </c>
      <c r="P303" s="85"/>
    </row>
    <row r="304" spans="2:18" ht="15" thickBot="1">
      <c r="B304" s="44"/>
      <c r="C304" s="551"/>
      <c r="D304" s="552"/>
      <c r="E304" s="552"/>
      <c r="F304" s="552"/>
      <c r="G304" s="552"/>
      <c r="H304" s="552"/>
      <c r="I304" s="552"/>
      <c r="J304" s="94"/>
      <c r="K304" s="70"/>
      <c r="L304" s="94"/>
      <c r="M304" s="553"/>
      <c r="N304" s="554"/>
      <c r="O304" s="307">
        <f t="shared" ref="O304" si="18">IFERROR(M304*L304,0)</f>
        <v>0</v>
      </c>
      <c r="P304" s="85"/>
    </row>
    <row r="305" spans="2:16" ht="15" thickBot="1">
      <c r="B305" s="44"/>
      <c r="C305" s="545" t="s">
        <v>2244</v>
      </c>
      <c r="D305" s="546"/>
      <c r="E305" s="546"/>
      <c r="F305" s="546"/>
      <c r="G305" s="546"/>
      <c r="H305" s="546"/>
      <c r="I305" s="546"/>
      <c r="J305" s="546"/>
      <c r="K305" s="546"/>
      <c r="L305" s="546"/>
      <c r="M305" s="546"/>
      <c r="N305" s="547"/>
      <c r="O305" s="309">
        <f>+SUM(O303:O304)</f>
        <v>51669.554799999998</v>
      </c>
      <c r="P305" s="86"/>
    </row>
    <row r="306" spans="2:16">
      <c r="B306" s="44"/>
      <c r="C306" s="529" t="s">
        <v>70</v>
      </c>
      <c r="D306" s="530"/>
      <c r="E306" s="530"/>
      <c r="F306" s="530"/>
      <c r="G306" s="530"/>
      <c r="H306" s="530"/>
      <c r="I306" s="530"/>
      <c r="J306" s="530"/>
      <c r="K306" s="530"/>
      <c r="L306" s="530"/>
      <c r="M306" s="530"/>
      <c r="N306" s="530"/>
      <c r="O306" s="531"/>
      <c r="P306" s="80"/>
    </row>
    <row r="307" spans="2:16">
      <c r="B307" s="44"/>
      <c r="C307" s="532"/>
      <c r="D307" s="533"/>
      <c r="E307" s="533"/>
      <c r="F307" s="533"/>
      <c r="G307" s="533"/>
      <c r="H307" s="533"/>
      <c r="I307" s="533"/>
      <c r="J307" s="533"/>
      <c r="K307" s="533"/>
      <c r="L307" s="533"/>
      <c r="M307" s="533"/>
      <c r="N307" s="533"/>
      <c r="O307" s="534"/>
      <c r="P307" s="80"/>
    </row>
    <row r="308" spans="2:16" ht="14.4" thickBot="1">
      <c r="B308" s="44"/>
      <c r="C308" s="535"/>
      <c r="D308" s="536"/>
      <c r="E308" s="536"/>
      <c r="F308" s="536"/>
      <c r="G308" s="536"/>
      <c r="H308" s="536"/>
      <c r="I308" s="536"/>
      <c r="J308" s="536"/>
      <c r="K308" s="536"/>
      <c r="L308" s="536"/>
      <c r="M308" s="536"/>
      <c r="N308" s="536"/>
      <c r="O308" s="537"/>
      <c r="P308" s="80"/>
    </row>
    <row r="309" spans="2:16" ht="14.4">
      <c r="B309" s="44"/>
      <c r="C309" s="538" t="s">
        <v>71</v>
      </c>
      <c r="D309" s="550"/>
      <c r="E309" s="550"/>
      <c r="F309" s="550"/>
      <c r="G309" s="550"/>
      <c r="H309" s="550"/>
      <c r="I309" s="550"/>
      <c r="J309" s="82" t="s">
        <v>72</v>
      </c>
      <c r="K309" s="95" t="s">
        <v>73</v>
      </c>
      <c r="L309" s="96" t="s">
        <v>74</v>
      </c>
      <c r="M309" s="560" t="s">
        <v>60</v>
      </c>
      <c r="N309" s="561"/>
      <c r="O309" s="97" t="s">
        <v>61</v>
      </c>
      <c r="P309" s="98"/>
    </row>
    <row r="310" spans="2:16" ht="14.4">
      <c r="B310" s="44"/>
      <c r="C310" s="555" t="s">
        <v>1225</v>
      </c>
      <c r="D310" s="556"/>
      <c r="E310" s="556"/>
      <c r="F310" s="556"/>
      <c r="G310" s="556"/>
      <c r="H310" s="556"/>
      <c r="I310" s="522"/>
      <c r="J310" s="310">
        <f>IFERROR(VLOOKUP(C310,'MANO DE OBRA'!$C$13:$J$33,6,FALSE)," ")</f>
        <v>212968.8944964</v>
      </c>
      <c r="K310" s="318">
        <f>IFERROR(VLOOKUP(C310,'MANO DE OBRA'!$C$13:$J$33,7,FALSE)," ")</f>
        <v>2</v>
      </c>
      <c r="L310" s="311">
        <f>IFERROR(VLOOKUP(C310,'MANO DE OBRA'!$C$13:$J$33,8,FALSE)," ")</f>
        <v>425938</v>
      </c>
      <c r="M310" s="562">
        <v>3</v>
      </c>
      <c r="N310" s="563"/>
      <c r="O310" s="312">
        <f>IFERROR((L310/M310),0)</f>
        <v>141979.33333333334</v>
      </c>
      <c r="P310" s="99"/>
    </row>
    <row r="311" spans="2:16" ht="14.4">
      <c r="B311" s="44"/>
      <c r="C311" s="555"/>
      <c r="D311" s="556"/>
      <c r="E311" s="556"/>
      <c r="F311" s="556"/>
      <c r="G311" s="556"/>
      <c r="H311" s="556"/>
      <c r="I311" s="522"/>
      <c r="J311" s="310" t="str">
        <f>IFERROR(VLOOKUP(C311,'MANO DE OBRA'!$C$13:$J$33,6,FALSE)," ")</f>
        <v xml:space="preserve"> </v>
      </c>
      <c r="K311" s="318" t="str">
        <f>IFERROR(VLOOKUP(C311,'MANO DE OBRA'!$C$13:$J$33,7,FALSE)," ")</f>
        <v xml:space="preserve"> </v>
      </c>
      <c r="L311" s="311" t="str">
        <f>IFERROR(VLOOKUP(C311,'MANO DE OBRA'!$C$13:$J$33,8,FALSE)," ")</f>
        <v xml:space="preserve"> </v>
      </c>
      <c r="M311" s="562"/>
      <c r="N311" s="563"/>
      <c r="O311" s="312">
        <f t="shared" ref="O311:O313" si="19">IFERROR((L311/M311),0)</f>
        <v>0</v>
      </c>
      <c r="P311" s="99"/>
    </row>
    <row r="312" spans="2:16"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24"/>
      <c r="N312" s="525"/>
      <c r="O312" s="312">
        <f t="shared" si="19"/>
        <v>0</v>
      </c>
      <c r="P312" s="99"/>
    </row>
    <row r="313" spans="2:16" ht="15" thickBot="1">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85"/>
    </row>
    <row r="314" spans="2:16" ht="15" thickBot="1">
      <c r="B314" s="44"/>
      <c r="C314" s="545" t="s">
        <v>2244</v>
      </c>
      <c r="D314" s="546"/>
      <c r="E314" s="546"/>
      <c r="F314" s="546"/>
      <c r="G314" s="546"/>
      <c r="H314" s="546"/>
      <c r="I314" s="546"/>
      <c r="J314" s="546"/>
      <c r="K314" s="546"/>
      <c r="L314" s="546"/>
      <c r="M314" s="546"/>
      <c r="N314" s="547"/>
      <c r="O314" s="309">
        <f>+SUM(O310:O313)</f>
        <v>141979.33333333334</v>
      </c>
      <c r="P314" s="85"/>
    </row>
    <row r="315" spans="2:16" ht="15" thickBot="1">
      <c r="B315" s="44"/>
      <c r="C315" s="73"/>
      <c r="D315" s="52"/>
      <c r="E315" s="52"/>
      <c r="F315" s="52"/>
      <c r="G315" s="52"/>
      <c r="H315" s="52"/>
      <c r="I315" s="52"/>
      <c r="J315" s="52"/>
      <c r="K315" s="52"/>
      <c r="L315" s="52"/>
      <c r="M315" s="52"/>
      <c r="N315" s="52"/>
      <c r="O315" s="74"/>
      <c r="P315" s="45"/>
    </row>
    <row r="316" spans="2:16" ht="15" thickBot="1">
      <c r="B316" s="44"/>
      <c r="C316" s="557" t="s">
        <v>2245</v>
      </c>
      <c r="D316" s="558"/>
      <c r="E316" s="558"/>
      <c r="F316" s="558"/>
      <c r="G316" s="558"/>
      <c r="H316" s="558"/>
      <c r="I316" s="558"/>
      <c r="J316" s="558"/>
      <c r="K316" s="558"/>
      <c r="L316" s="558"/>
      <c r="M316" s="558"/>
      <c r="N316" s="559"/>
      <c r="O316" s="313">
        <f>ROUND(O305+O283+O298+O314,0)</f>
        <v>3802048</v>
      </c>
      <c r="P316" s="100"/>
    </row>
    <row r="317" spans="2:16" ht="15" thickBot="1">
      <c r="B317" s="44"/>
      <c r="C317" s="73"/>
      <c r="D317" s="52"/>
      <c r="E317" s="52"/>
      <c r="F317" s="52"/>
      <c r="G317" s="52"/>
      <c r="H317" s="52"/>
      <c r="I317" s="52"/>
      <c r="J317" s="52"/>
      <c r="K317" s="52"/>
      <c r="L317" s="52"/>
      <c r="M317" s="52"/>
      <c r="N317" s="52"/>
      <c r="O317" s="74"/>
      <c r="P317" s="73"/>
    </row>
    <row r="318" spans="2:16">
      <c r="B318" s="44"/>
      <c r="C318" s="529" t="s">
        <v>2240</v>
      </c>
      <c r="D318" s="530"/>
      <c r="E318" s="530"/>
      <c r="F318" s="530"/>
      <c r="G318" s="530"/>
      <c r="H318" s="530"/>
      <c r="I318" s="530"/>
      <c r="J318" s="530"/>
      <c r="K318" s="530"/>
      <c r="L318" s="530"/>
      <c r="M318" s="530"/>
      <c r="N318" s="530"/>
      <c r="O318" s="531"/>
      <c r="P318" s="80"/>
    </row>
    <row r="319" spans="2:16">
      <c r="B319" s="44"/>
      <c r="C319" s="532"/>
      <c r="D319" s="533"/>
      <c r="E319" s="533"/>
      <c r="F319" s="533"/>
      <c r="G319" s="533"/>
      <c r="H319" s="533"/>
      <c r="I319" s="533"/>
      <c r="J319" s="533"/>
      <c r="K319" s="533"/>
      <c r="L319" s="533"/>
      <c r="M319" s="533"/>
      <c r="N319" s="533"/>
      <c r="O319" s="534"/>
      <c r="P319" s="80"/>
    </row>
    <row r="320" spans="2:16" ht="14.4" thickBot="1">
      <c r="B320" s="44"/>
      <c r="C320" s="535"/>
      <c r="D320" s="536"/>
      <c r="E320" s="536"/>
      <c r="F320" s="536"/>
      <c r="G320" s="536"/>
      <c r="H320" s="536"/>
      <c r="I320" s="536"/>
      <c r="J320" s="536"/>
      <c r="K320" s="536"/>
      <c r="L320" s="536"/>
      <c r="M320" s="536"/>
      <c r="N320" s="536"/>
      <c r="O320" s="537"/>
      <c r="P320" s="80"/>
    </row>
    <row r="321" spans="2:16" ht="15" thickBot="1">
      <c r="B321" s="44"/>
      <c r="C321" s="568" t="s">
        <v>10</v>
      </c>
      <c r="D321" s="569"/>
      <c r="E321" s="569"/>
      <c r="F321" s="569"/>
      <c r="G321" s="569"/>
      <c r="H321" s="569"/>
      <c r="I321" s="569"/>
      <c r="J321" s="569"/>
      <c r="K321" s="569"/>
      <c r="L321" s="569"/>
      <c r="M321" s="570"/>
      <c r="N321" s="303" t="s">
        <v>32</v>
      </c>
      <c r="O321" s="304" t="s">
        <v>29</v>
      </c>
      <c r="P321" s="80"/>
    </row>
    <row r="322" spans="2:16" ht="14.4">
      <c r="B322" s="44"/>
      <c r="C322" s="571" t="s">
        <v>2242</v>
      </c>
      <c r="D322" s="572"/>
      <c r="E322" s="572"/>
      <c r="F322" s="572"/>
      <c r="G322" s="572"/>
      <c r="H322" s="572"/>
      <c r="I322" s="572"/>
      <c r="J322" s="572"/>
      <c r="K322" s="572"/>
      <c r="L322" s="572"/>
      <c r="M322" s="572"/>
      <c r="N322" s="305">
        <f>PRESUPUESTO!$K$384</f>
        <v>0.26</v>
      </c>
      <c r="O322" s="314">
        <f>N322*O316</f>
        <v>988532.48</v>
      </c>
      <c r="P322" s="80"/>
    </row>
    <row r="323" spans="2:16" ht="14.4">
      <c r="B323" s="44"/>
      <c r="C323" s="573" t="s">
        <v>2241</v>
      </c>
      <c r="D323" s="574"/>
      <c r="E323" s="574"/>
      <c r="F323" s="574"/>
      <c r="G323" s="574"/>
      <c r="H323" s="574"/>
      <c r="I323" s="574"/>
      <c r="J323" s="574"/>
      <c r="K323" s="574"/>
      <c r="L323" s="574"/>
      <c r="M323" s="574"/>
      <c r="N323" s="302">
        <f>PRESUPUESTO!$K$385</f>
        <v>0.01</v>
      </c>
      <c r="O323" s="315">
        <f>N323*O316</f>
        <v>38020.480000000003</v>
      </c>
      <c r="P323" s="80"/>
    </row>
    <row r="324" spans="2:16" ht="15" thickBot="1">
      <c r="B324" s="44"/>
      <c r="C324" s="575" t="s">
        <v>28</v>
      </c>
      <c r="D324" s="576"/>
      <c r="E324" s="576"/>
      <c r="F324" s="576"/>
      <c r="G324" s="576"/>
      <c r="H324" s="576"/>
      <c r="I324" s="576"/>
      <c r="J324" s="576"/>
      <c r="K324" s="576"/>
      <c r="L324" s="576"/>
      <c r="M324" s="576"/>
      <c r="N324" s="306">
        <f>PRESUPUESTO!$K$386</f>
        <v>0.03</v>
      </c>
      <c r="O324" s="316">
        <f>N324*O316</f>
        <v>114061.44</v>
      </c>
      <c r="P324" s="80"/>
    </row>
    <row r="325" spans="2:16">
      <c r="B325" s="44"/>
      <c r="C325" s="296"/>
      <c r="D325" s="297"/>
      <c r="E325" s="297"/>
      <c r="F325" s="297"/>
      <c r="G325" s="297"/>
      <c r="H325" s="297"/>
      <c r="I325" s="297"/>
      <c r="J325" s="297"/>
      <c r="K325" s="297"/>
      <c r="L325" s="297"/>
      <c r="M325" s="297"/>
      <c r="N325" s="297"/>
      <c r="O325" s="298"/>
      <c r="P325" s="80"/>
    </row>
    <row r="326" spans="2:16" ht="14.4" thickBot="1">
      <c r="B326" s="44"/>
      <c r="C326" s="299"/>
      <c r="D326" s="300"/>
      <c r="E326" s="300"/>
      <c r="F326" s="300"/>
      <c r="G326" s="300"/>
      <c r="H326" s="300"/>
      <c r="I326" s="300"/>
      <c r="J326" s="300"/>
      <c r="K326" s="300"/>
      <c r="L326" s="300"/>
      <c r="M326" s="300"/>
      <c r="N326" s="300"/>
      <c r="O326" s="301"/>
      <c r="P326" s="80"/>
    </row>
    <row r="327" spans="2:16" ht="15" thickBot="1">
      <c r="B327" s="44"/>
      <c r="C327" s="557" t="s">
        <v>2246</v>
      </c>
      <c r="D327" s="558"/>
      <c r="E327" s="558"/>
      <c r="F327" s="558"/>
      <c r="G327" s="558"/>
      <c r="H327" s="558"/>
      <c r="I327" s="558"/>
      <c r="J327" s="558"/>
      <c r="K327" s="558"/>
      <c r="L327" s="558"/>
      <c r="M327" s="558"/>
      <c r="N327" s="559"/>
      <c r="O327" s="313">
        <f>ROUNDUP(O316+O322+O323+O324,0)</f>
        <v>4942663</v>
      </c>
      <c r="P327" s="100"/>
    </row>
    <row r="328" spans="2:16" ht="14.4">
      <c r="B328" s="44"/>
      <c r="C328" s="73"/>
      <c r="D328" s="52"/>
      <c r="E328" s="52"/>
      <c r="F328" s="52"/>
      <c r="G328" s="52"/>
      <c r="H328" s="52"/>
      <c r="I328" s="52"/>
      <c r="J328" s="52"/>
      <c r="K328" s="52"/>
      <c r="L328" s="52"/>
      <c r="M328" s="52"/>
      <c r="N328" s="52"/>
      <c r="O328" s="74"/>
      <c r="P328" s="45"/>
    </row>
    <row r="329" spans="2:16" ht="14.4">
      <c r="B329" s="44"/>
      <c r="C329" s="73"/>
      <c r="D329" s="52"/>
      <c r="E329" s="52"/>
      <c r="F329" s="52"/>
      <c r="G329" s="52"/>
      <c r="H329" s="52"/>
      <c r="I329" s="52"/>
      <c r="J329" s="52"/>
      <c r="K329" s="52"/>
      <c r="L329" s="52"/>
      <c r="M329" s="52"/>
      <c r="N329" s="52"/>
      <c r="O329" s="74"/>
      <c r="P329" s="45"/>
    </row>
    <row r="330" spans="2:16" ht="18.75" customHeight="1" thickBot="1">
      <c r="B330" s="44"/>
      <c r="C330" s="564"/>
      <c r="D330" s="565"/>
      <c r="E330" s="565"/>
      <c r="F330" s="70"/>
      <c r="G330" s="70"/>
      <c r="H330" s="70"/>
      <c r="I330" s="70"/>
      <c r="J330" s="70"/>
      <c r="K330" s="566"/>
      <c r="L330" s="566"/>
      <c r="M330" s="566"/>
      <c r="N330" s="566"/>
      <c r="O330" s="567"/>
      <c r="P330" s="101"/>
    </row>
    <row r="331" spans="2:16" ht="14.4" thickBot="1">
      <c r="B331" s="102"/>
      <c r="C331" s="103"/>
      <c r="D331" s="103"/>
      <c r="E331" s="103"/>
      <c r="F331" s="103"/>
      <c r="G331" s="103"/>
      <c r="H331" s="103"/>
      <c r="I331" s="103"/>
      <c r="J331" s="103"/>
      <c r="K331" s="103"/>
      <c r="L331" s="103"/>
      <c r="M331" s="103"/>
      <c r="N331" s="103"/>
      <c r="O331" s="103"/>
      <c r="P331" s="104"/>
    </row>
    <row r="332" spans="2:16" ht="15" thickTop="1" thickBot="1"/>
    <row r="333" spans="2:16" ht="15" thickBot="1">
      <c r="B333" s="44"/>
      <c r="C333" s="488" t="s">
        <v>54</v>
      </c>
      <c r="D333" s="489"/>
      <c r="E333" s="489"/>
      <c r="F333" s="489"/>
      <c r="G333" s="489"/>
      <c r="H333" s="489"/>
      <c r="I333" s="489"/>
      <c r="J333" s="489"/>
      <c r="K333" s="489"/>
      <c r="L333" s="489"/>
      <c r="M333" s="489"/>
      <c r="N333" s="489"/>
      <c r="O333" s="490"/>
      <c r="P333" s="75"/>
    </row>
    <row r="334" spans="2:16">
      <c r="B334" s="44"/>
      <c r="C334" s="76" t="s">
        <v>55</v>
      </c>
      <c r="D334" s="491" t="s">
        <v>10</v>
      </c>
      <c r="E334" s="492"/>
      <c r="F334" s="492"/>
      <c r="G334" s="492"/>
      <c r="H334" s="492"/>
      <c r="I334" s="492"/>
      <c r="J334" s="492"/>
      <c r="K334" s="492"/>
      <c r="L334" s="493"/>
      <c r="M334" s="494" t="s">
        <v>56</v>
      </c>
      <c r="N334" s="495"/>
      <c r="O334" s="76" t="s">
        <v>12</v>
      </c>
      <c r="P334" s="77"/>
    </row>
    <row r="335" spans="2:16" ht="51" customHeight="1" thickBot="1">
      <c r="B335" s="44"/>
      <c r="C335" s="243" t="str">
        <f>PRESUPUESTO!C75</f>
        <v>5.2.1.6</v>
      </c>
      <c r="D335" s="582" t="str">
        <f>IFERROR(VLOOKUP(C335,PRESUPUESTO!$C$11:$K$366,5,FALSE)," ")</f>
        <v>SUMINISTRO E INSTALACIÓN DE CELDA DE MEDIDA AE319, CON ESPACIO PARA TOTALIZADOR Y PROTECCIONES SEGÚN DU</v>
      </c>
      <c r="E335" s="583"/>
      <c r="F335" s="583"/>
      <c r="G335" s="583"/>
      <c r="H335" s="583"/>
      <c r="I335" s="583"/>
      <c r="J335" s="583"/>
      <c r="K335" s="583"/>
      <c r="L335" s="584"/>
      <c r="M335" s="526" t="str">
        <f>IFERROR(VLOOKUP(C335,PRESUPUESTO!$C$11:$K$366,6,FALSE)," ")</f>
        <v>UN</v>
      </c>
      <c r="N335" s="528"/>
      <c r="O335" s="243">
        <f>IFERROR(VLOOKUP(C335,PRESUPUESTO!$C$11:$K$366,7,FALSE)," ")</f>
        <v>1</v>
      </c>
      <c r="P335" s="79"/>
    </row>
    <row r="336" spans="2:16">
      <c r="B336" s="44"/>
      <c r="C336" s="529"/>
      <c r="D336" s="530"/>
      <c r="E336" s="530"/>
      <c r="F336" s="530"/>
      <c r="G336" s="530"/>
      <c r="H336" s="530"/>
      <c r="I336" s="530"/>
      <c r="J336" s="530"/>
      <c r="K336" s="530"/>
      <c r="L336" s="530"/>
      <c r="M336" s="530"/>
      <c r="N336" s="530"/>
      <c r="O336" s="531"/>
      <c r="P336" s="80"/>
    </row>
    <row r="337" spans="2:16">
      <c r="B337" s="44"/>
      <c r="C337" s="532"/>
      <c r="D337" s="533"/>
      <c r="E337" s="533"/>
      <c r="F337" s="533"/>
      <c r="G337" s="533"/>
      <c r="H337" s="533"/>
      <c r="I337" s="533"/>
      <c r="J337" s="533"/>
      <c r="K337" s="533"/>
      <c r="L337" s="533"/>
      <c r="M337" s="533"/>
      <c r="N337" s="533"/>
      <c r="O337" s="534"/>
      <c r="P337" s="80"/>
    </row>
    <row r="338" spans="2:16" ht="14.4" thickBot="1">
      <c r="B338" s="44"/>
      <c r="C338" s="535"/>
      <c r="D338" s="536"/>
      <c r="E338" s="536"/>
      <c r="F338" s="536"/>
      <c r="G338" s="536"/>
      <c r="H338" s="536"/>
      <c r="I338" s="536"/>
      <c r="J338" s="536"/>
      <c r="K338" s="536"/>
      <c r="L338" s="536"/>
      <c r="M338" s="536"/>
      <c r="N338" s="536"/>
      <c r="O338" s="537"/>
      <c r="P338" s="80"/>
    </row>
    <row r="339" spans="2:16" ht="14.4">
      <c r="B339" s="44"/>
      <c r="C339" s="538" t="s">
        <v>10</v>
      </c>
      <c r="D339" s="539"/>
      <c r="E339" s="539"/>
      <c r="F339" s="539"/>
      <c r="G339" s="540"/>
      <c r="H339" s="541" t="s">
        <v>57</v>
      </c>
      <c r="I339" s="539"/>
      <c r="J339" s="542" t="s">
        <v>58</v>
      </c>
      <c r="K339" s="543"/>
      <c r="L339" s="82" t="s">
        <v>59</v>
      </c>
      <c r="M339" s="541" t="s">
        <v>60</v>
      </c>
      <c r="N339" s="544"/>
      <c r="O339" s="83" t="s">
        <v>61</v>
      </c>
      <c r="P339" s="84"/>
    </row>
    <row r="340" spans="2:16" ht="14.4">
      <c r="B340" s="44"/>
      <c r="C340" s="517" t="s">
        <v>1281</v>
      </c>
      <c r="D340" s="518"/>
      <c r="E340" s="518"/>
      <c r="F340" s="518"/>
      <c r="G340" s="519"/>
      <c r="H340" s="520"/>
      <c r="I340" s="520"/>
      <c r="J340" s="521" t="str">
        <f>IFERROR(VLOOKUP(C340,EQUIPOS!$C$13:$G$80,2,FALSE)," ")</f>
        <v>%</v>
      </c>
      <c r="K340" s="522"/>
      <c r="L340" s="308">
        <f>O376</f>
        <v>141979.33333333334</v>
      </c>
      <c r="M340" s="523">
        <v>0.05</v>
      </c>
      <c r="N340" s="522"/>
      <c r="O340" s="307">
        <f>IFERROR(M340*L340,0)</f>
        <v>7098.9666666666672</v>
      </c>
      <c r="P340" s="85"/>
    </row>
    <row r="341" spans="2:16" ht="14.4">
      <c r="B341" s="44"/>
      <c r="C341" s="517"/>
      <c r="D341" s="518"/>
      <c r="E341" s="518"/>
      <c r="F341" s="518"/>
      <c r="G341" s="519"/>
      <c r="H341" s="520"/>
      <c r="I341" s="520"/>
      <c r="J341" s="521" t="str">
        <f>IFERROR(VLOOKUP(C341,EQUIPOS!$C$13:$G$80,2,FALSE)," ")</f>
        <v xml:space="preserve"> </v>
      </c>
      <c r="K341" s="522"/>
      <c r="L341" s="308" t="str">
        <f>IFERROR(VLOOKUP(C341,EQUIPOS!$C$13:$G$80,5,FALSE)," ")</f>
        <v xml:space="preserve"> </v>
      </c>
      <c r="M341" s="524"/>
      <c r="N341" s="525"/>
      <c r="O341" s="307">
        <f>IFERROR(L341/M341,0)</f>
        <v>0</v>
      </c>
      <c r="P341" s="85"/>
    </row>
    <row r="342" spans="2:16" ht="14.4">
      <c r="B342" s="44"/>
      <c r="C342" s="517"/>
      <c r="D342" s="518"/>
      <c r="E342" s="518"/>
      <c r="F342" s="518"/>
      <c r="G342" s="519"/>
      <c r="H342" s="520"/>
      <c r="I342" s="520"/>
      <c r="J342" s="521" t="str">
        <f>IFERROR(VLOOKUP(C342,EQUIPOS!$C$13:$G$80,2,FALSE)," ")</f>
        <v xml:space="preserve"> </v>
      </c>
      <c r="K342" s="522"/>
      <c r="L342" s="308" t="str">
        <f>IFERROR(VLOOKUP(C342,EQUIPOS!$C$13:$G$80,5,FALSE)," ")</f>
        <v xml:space="preserve"> </v>
      </c>
      <c r="M342" s="524"/>
      <c r="N342" s="525"/>
      <c r="O342" s="307">
        <f t="shared" ref="O342:O343" si="20">IFERROR(L342/M342,0)</f>
        <v>0</v>
      </c>
      <c r="P342" s="85"/>
    </row>
    <row r="343" spans="2:16" ht="14.4">
      <c r="B343" s="44"/>
      <c r="C343" s="517"/>
      <c r="D343" s="518"/>
      <c r="E343" s="518"/>
      <c r="F343" s="518"/>
      <c r="G343" s="519"/>
      <c r="H343" s="520"/>
      <c r="I343" s="520"/>
      <c r="J343" s="521" t="str">
        <f>IFERROR(VLOOKUP(C343,EQUIPOS!$C$13:$G$80,2,FALSE)," ")</f>
        <v xml:space="preserve"> </v>
      </c>
      <c r="K343" s="522"/>
      <c r="L343" s="308" t="str">
        <f>IFERROR(VLOOKUP(C343,EQUIPOS!$C$13:$G$80,5,FALSE)," ")</f>
        <v xml:space="preserve"> </v>
      </c>
      <c r="M343" s="524"/>
      <c r="N343" s="525"/>
      <c r="O343" s="307">
        <f t="shared" si="20"/>
        <v>0</v>
      </c>
      <c r="P343" s="85"/>
    </row>
    <row r="344" spans="2:16" ht="15" thickBot="1">
      <c r="B344" s="44"/>
      <c r="C344" s="517"/>
      <c r="D344" s="518"/>
      <c r="E344" s="518"/>
      <c r="F344" s="518"/>
      <c r="G344" s="519"/>
      <c r="H344" s="520"/>
      <c r="I344" s="520"/>
      <c r="J344" s="521" t="str">
        <f>IFERROR(VLOOKUP(C344,EQUIPOS!$C$13:$G$80,2,FALSE)," ")</f>
        <v xml:space="preserve"> </v>
      </c>
      <c r="K344" s="522"/>
      <c r="L344" s="308" t="str">
        <f>IFERROR(VLOOKUP(C344,EQUIPOS!$C$13:$G$80,5,FALSE)," ")</f>
        <v xml:space="preserve"> </v>
      </c>
      <c r="M344" s="524"/>
      <c r="N344" s="525"/>
      <c r="O344" s="307">
        <f>IFERROR(L344/M344,0)</f>
        <v>0</v>
      </c>
      <c r="P344" s="85"/>
    </row>
    <row r="345" spans="2:16" ht="15" thickBot="1">
      <c r="B345" s="44"/>
      <c r="C345" s="545" t="s">
        <v>2244</v>
      </c>
      <c r="D345" s="546"/>
      <c r="E345" s="546"/>
      <c r="F345" s="546"/>
      <c r="G345" s="546"/>
      <c r="H345" s="546"/>
      <c r="I345" s="546"/>
      <c r="J345" s="546"/>
      <c r="K345" s="546"/>
      <c r="L345" s="546"/>
      <c r="M345" s="546"/>
      <c r="N345" s="547"/>
      <c r="O345" s="309">
        <f>SUM(O340:O344)</f>
        <v>7098.9666666666672</v>
      </c>
      <c r="P345" s="86"/>
    </row>
    <row r="346" spans="2:16" ht="13.5" customHeight="1">
      <c r="B346" s="44"/>
      <c r="C346" s="529" t="s">
        <v>62</v>
      </c>
      <c r="D346" s="530"/>
      <c r="E346" s="530"/>
      <c r="F346" s="530"/>
      <c r="G346" s="530"/>
      <c r="H346" s="530"/>
      <c r="I346" s="530"/>
      <c r="J346" s="530"/>
      <c r="K346" s="530"/>
      <c r="L346" s="530"/>
      <c r="M346" s="530"/>
      <c r="N346" s="530"/>
      <c r="O346" s="531"/>
      <c r="P346" s="80"/>
    </row>
    <row r="347" spans="2:16">
      <c r="B347" s="44"/>
      <c r="C347" s="532"/>
      <c r="D347" s="533"/>
      <c r="E347" s="533"/>
      <c r="F347" s="533"/>
      <c r="G347" s="533"/>
      <c r="H347" s="533"/>
      <c r="I347" s="533"/>
      <c r="J347" s="533"/>
      <c r="K347" s="533"/>
      <c r="L347" s="533"/>
      <c r="M347" s="533"/>
      <c r="N347" s="533"/>
      <c r="O347" s="534"/>
      <c r="P347" s="80"/>
    </row>
    <row r="348" spans="2:16" ht="14.4" thickBot="1">
      <c r="B348" s="44"/>
      <c r="C348" s="535"/>
      <c r="D348" s="536"/>
      <c r="E348" s="536"/>
      <c r="F348" s="536"/>
      <c r="G348" s="536"/>
      <c r="H348" s="536"/>
      <c r="I348" s="536"/>
      <c r="J348" s="536"/>
      <c r="K348" s="536"/>
      <c r="L348" s="536"/>
      <c r="M348" s="536"/>
      <c r="N348" s="536"/>
      <c r="O348" s="537"/>
      <c r="P348" s="80"/>
    </row>
    <row r="349" spans="2:16" ht="14.4">
      <c r="B349" s="44"/>
      <c r="C349" s="538" t="s">
        <v>10</v>
      </c>
      <c r="D349" s="550"/>
      <c r="E349" s="550"/>
      <c r="F349" s="550"/>
      <c r="G349" s="550"/>
      <c r="H349" s="550"/>
      <c r="I349" s="550"/>
      <c r="J349" s="544"/>
      <c r="K349" s="81" t="s">
        <v>56</v>
      </c>
      <c r="L349" s="82" t="s">
        <v>12</v>
      </c>
      <c r="M349" s="541" t="s">
        <v>63</v>
      </c>
      <c r="N349" s="544"/>
      <c r="O349" s="83" t="s">
        <v>61</v>
      </c>
      <c r="P349" s="84"/>
    </row>
    <row r="350" spans="2:16" ht="14.4">
      <c r="B350" s="44"/>
      <c r="C350" s="517" t="s">
        <v>2415</v>
      </c>
      <c r="D350" s="518"/>
      <c r="E350" s="518"/>
      <c r="F350" s="518"/>
      <c r="G350" s="518"/>
      <c r="H350" s="518"/>
      <c r="I350" s="518"/>
      <c r="J350" s="519"/>
      <c r="K350" s="88" t="str">
        <f>IFERROR(VLOOKUP(C350,MATERIALES!$C$13:$G$2486,2,FALSE)," ")</f>
        <v>UN</v>
      </c>
      <c r="L350" s="356">
        <v>1</v>
      </c>
      <c r="M350" s="548">
        <f>IFERROR(VLOOKUP(C350,MATERIALES!$C$13:$G$2486,5,FALSE)," ")</f>
        <v>2650000</v>
      </c>
      <c r="N350" s="549"/>
      <c r="O350" s="307">
        <f>IFERROR(M350*L350,0)</f>
        <v>2650000</v>
      </c>
      <c r="P350" s="85"/>
    </row>
    <row r="351" spans="2:16" ht="14.4">
      <c r="B351" s="44"/>
      <c r="C351" s="517" t="s">
        <v>2416</v>
      </c>
      <c r="D351" s="518"/>
      <c r="E351" s="518"/>
      <c r="F351" s="518"/>
      <c r="G351" s="518"/>
      <c r="H351" s="518"/>
      <c r="I351" s="518"/>
      <c r="J351" s="519"/>
      <c r="K351" s="88" t="str">
        <f>IFERROR(VLOOKUP(C351,MATERIALES!$C$13:$G$2486,2,FALSE)," ")</f>
        <v>UN</v>
      </c>
      <c r="L351" s="356">
        <v>1</v>
      </c>
      <c r="M351" s="548">
        <f>IFERROR(VLOOKUP(C351,MATERIALES!$C$13:$G$2486,5,FALSE)," ")</f>
        <v>262900</v>
      </c>
      <c r="N351" s="549"/>
      <c r="O351" s="307">
        <f t="shared" ref="O351:O359" si="21">IFERROR(M351*L351,0)</f>
        <v>262900</v>
      </c>
      <c r="P351" s="85"/>
    </row>
    <row r="352" spans="2:16" ht="14.4">
      <c r="B352" s="44"/>
      <c r="C352" s="517" t="s">
        <v>2417</v>
      </c>
      <c r="D352" s="518"/>
      <c r="E352" s="518"/>
      <c r="F352" s="518"/>
      <c r="G352" s="518"/>
      <c r="H352" s="518"/>
      <c r="I352" s="518"/>
      <c r="J352" s="519"/>
      <c r="K352" s="88" t="str">
        <f>IFERROR(VLOOKUP(C352,MATERIALES!$C$13:$G$2486,2,FALSE)," ")</f>
        <v>UN</v>
      </c>
      <c r="L352" s="356">
        <v>3</v>
      </c>
      <c r="M352" s="548">
        <f>IFERROR(VLOOKUP(C352,MATERIALES!$C$13:$G$2486,5,FALSE)," ")</f>
        <v>45000</v>
      </c>
      <c r="N352" s="549"/>
      <c r="O352" s="307">
        <f t="shared" si="21"/>
        <v>135000</v>
      </c>
      <c r="P352" s="85"/>
    </row>
    <row r="353" spans="2:16" ht="14.4">
      <c r="B353" s="44"/>
      <c r="C353" s="517" t="s">
        <v>2402</v>
      </c>
      <c r="D353" s="518"/>
      <c r="E353" s="518"/>
      <c r="F353" s="518"/>
      <c r="G353" s="518"/>
      <c r="H353" s="518"/>
      <c r="I353" s="518"/>
      <c r="J353" s="519"/>
      <c r="K353" s="88" t="str">
        <f>IFERROR(VLOOKUP(C353,MATERIALES!$C$13:$G$2486,2,FALSE)," ")</f>
        <v>UN</v>
      </c>
      <c r="L353" s="356">
        <v>1</v>
      </c>
      <c r="M353" s="548">
        <f>IFERROR(VLOOKUP(C353,MATERIALES!$C$13:$G$2486,5,FALSE)," ")</f>
        <v>10800</v>
      </c>
      <c r="N353" s="549"/>
      <c r="O353" s="307">
        <f t="shared" si="21"/>
        <v>10800</v>
      </c>
      <c r="P353" s="85"/>
    </row>
    <row r="354" spans="2:16" ht="14.4">
      <c r="B354" s="44"/>
      <c r="C354" s="517"/>
      <c r="D354" s="518"/>
      <c r="E354" s="518"/>
      <c r="F354" s="518"/>
      <c r="G354" s="518"/>
      <c r="H354" s="518"/>
      <c r="I354" s="518"/>
      <c r="J354" s="519"/>
      <c r="K354" s="88" t="str">
        <f>IFERROR(VLOOKUP(C354,MATERIALES!$C$13:$G$2486,2,FALSE)," ")</f>
        <v xml:space="preserve"> </v>
      </c>
      <c r="L354" s="89"/>
      <c r="M354" s="548" t="str">
        <f>IFERROR(VLOOKUP(C354,MATERIALES!$C$13:$G$2486,5,FALSE)," ")</f>
        <v xml:space="preserve"> </v>
      </c>
      <c r="N354" s="549"/>
      <c r="O354" s="307">
        <f t="shared" si="21"/>
        <v>0</v>
      </c>
      <c r="P354" s="85"/>
    </row>
    <row r="355" spans="2:16" ht="14.4">
      <c r="B355" s="44"/>
      <c r="C355" s="517"/>
      <c r="D355" s="518"/>
      <c r="E355" s="518"/>
      <c r="F355" s="518"/>
      <c r="G355" s="518"/>
      <c r="H355" s="518"/>
      <c r="I355" s="518"/>
      <c r="J355" s="519"/>
      <c r="K355" s="88" t="str">
        <f>IFERROR(VLOOKUP(C355,MATERIALES!$C$13:$G$2486,2,FALSE)," ")</f>
        <v xml:space="preserve"> </v>
      </c>
      <c r="L355" s="89"/>
      <c r="M355" s="548" t="str">
        <f>IFERROR(VLOOKUP(C355,MATERIALES!$C$13:$G$2486,5,FALSE)," ")</f>
        <v xml:space="preserve"> </v>
      </c>
      <c r="N355" s="549"/>
      <c r="O355" s="307">
        <f t="shared" si="21"/>
        <v>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si="21"/>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5" thickBot="1">
      <c r="B359" s="44"/>
      <c r="C359" s="517"/>
      <c r="D359" s="518"/>
      <c r="E359" s="518"/>
      <c r="F359" s="518"/>
      <c r="G359" s="518"/>
      <c r="H359" s="518"/>
      <c r="I359" s="518"/>
      <c r="J359" s="519"/>
      <c r="K359" s="88" t="str">
        <f>IFERROR(VLOOKUP(C359,MATERIALES!$C$13:$G$2486,2,FALSE)," ")</f>
        <v xml:space="preserve"> </v>
      </c>
      <c r="L359" s="90"/>
      <c r="M359" s="548" t="str">
        <f>IFERROR(VLOOKUP(C359,MATERIALES!$C$13:$G$2486,5,FALSE)," ")</f>
        <v xml:space="preserve"> </v>
      </c>
      <c r="N359" s="549"/>
      <c r="O359" s="307">
        <f t="shared" si="21"/>
        <v>0</v>
      </c>
      <c r="P359" s="85"/>
    </row>
    <row r="360" spans="2:16" ht="15" thickBot="1">
      <c r="B360" s="44"/>
      <c r="C360" s="545" t="s">
        <v>2244</v>
      </c>
      <c r="D360" s="546"/>
      <c r="E360" s="546"/>
      <c r="F360" s="546"/>
      <c r="G360" s="546"/>
      <c r="H360" s="546"/>
      <c r="I360" s="546"/>
      <c r="J360" s="546"/>
      <c r="K360" s="546"/>
      <c r="L360" s="546"/>
      <c r="M360" s="546"/>
      <c r="N360" s="547"/>
      <c r="O360" s="309">
        <f>SUM(O350:O359)</f>
        <v>3058700</v>
      </c>
      <c r="P360" s="85"/>
    </row>
    <row r="361" spans="2:16">
      <c r="B361" s="44"/>
      <c r="C361" s="529" t="s">
        <v>64</v>
      </c>
      <c r="D361" s="530"/>
      <c r="E361" s="530"/>
      <c r="F361" s="530"/>
      <c r="G361" s="530"/>
      <c r="H361" s="530"/>
      <c r="I361" s="530"/>
      <c r="J361" s="530"/>
      <c r="K361" s="530"/>
      <c r="L361" s="530"/>
      <c r="M361" s="530"/>
      <c r="N361" s="530"/>
      <c r="O361" s="531"/>
      <c r="P361" s="80"/>
    </row>
    <row r="362" spans="2:16">
      <c r="B362" s="44"/>
      <c r="C362" s="532"/>
      <c r="D362" s="533"/>
      <c r="E362" s="533"/>
      <c r="F362" s="533"/>
      <c r="G362" s="533"/>
      <c r="H362" s="533"/>
      <c r="I362" s="533"/>
      <c r="J362" s="533"/>
      <c r="K362" s="533"/>
      <c r="L362" s="533"/>
      <c r="M362" s="533"/>
      <c r="N362" s="533"/>
      <c r="O362" s="534"/>
      <c r="P362" s="80"/>
    </row>
    <row r="363" spans="2:16" ht="14.4" thickBot="1">
      <c r="B363" s="44"/>
      <c r="C363" s="535"/>
      <c r="D363" s="536"/>
      <c r="E363" s="536"/>
      <c r="F363" s="536"/>
      <c r="G363" s="536"/>
      <c r="H363" s="536"/>
      <c r="I363" s="536"/>
      <c r="J363" s="536"/>
      <c r="K363" s="536"/>
      <c r="L363" s="536"/>
      <c r="M363" s="536"/>
      <c r="N363" s="536"/>
      <c r="O363" s="537"/>
      <c r="P363" s="80"/>
    </row>
    <row r="364" spans="2:16" ht="16.8">
      <c r="B364" s="44"/>
      <c r="C364" s="538" t="s">
        <v>65</v>
      </c>
      <c r="D364" s="550"/>
      <c r="E364" s="550"/>
      <c r="F364" s="550"/>
      <c r="G364" s="550"/>
      <c r="H364" s="550"/>
      <c r="I364" s="550"/>
      <c r="J364" s="82" t="s">
        <v>66</v>
      </c>
      <c r="K364" s="87" t="s">
        <v>67</v>
      </c>
      <c r="L364" s="91" t="s">
        <v>68</v>
      </c>
      <c r="M364" s="541" t="s">
        <v>69</v>
      </c>
      <c r="N364" s="544"/>
      <c r="O364" s="83" t="s">
        <v>61</v>
      </c>
      <c r="P364" s="84"/>
    </row>
    <row r="365" spans="2:16" ht="14.4">
      <c r="B365" s="44"/>
      <c r="C365" s="517" t="s">
        <v>1251</v>
      </c>
      <c r="D365" s="518"/>
      <c r="E365" s="518"/>
      <c r="F365" s="518"/>
      <c r="G365" s="518"/>
      <c r="H365" s="518"/>
      <c r="I365" s="518"/>
      <c r="J365" s="357">
        <v>4.0000000000000001E-3</v>
      </c>
      <c r="K365" s="93">
        <v>25.1</v>
      </c>
      <c r="L365" s="92">
        <f>K365*J365</f>
        <v>0.1004</v>
      </c>
      <c r="M365" s="548">
        <f>IFERROR(VLOOKUP(C365,TRANSPORTE!$C$14:$G$28,5,FALSE)," ")</f>
        <v>514637</v>
      </c>
      <c r="N365" s="549"/>
      <c r="O365" s="307">
        <f>IFERROR(M365*L365,0)</f>
        <v>51669.554799999998</v>
      </c>
      <c r="P365" s="85"/>
    </row>
    <row r="366" spans="2:16" ht="15" thickBot="1">
      <c r="B366" s="44"/>
      <c r="C366" s="551"/>
      <c r="D366" s="552"/>
      <c r="E366" s="552"/>
      <c r="F366" s="552"/>
      <c r="G366" s="552"/>
      <c r="H366" s="552"/>
      <c r="I366" s="552"/>
      <c r="J366" s="94"/>
      <c r="K366" s="70"/>
      <c r="L366" s="94"/>
      <c r="M366" s="553"/>
      <c r="N366" s="554"/>
      <c r="O366" s="307">
        <f t="shared" ref="O366" si="22">IFERROR(M366*L366,0)</f>
        <v>0</v>
      </c>
      <c r="P366" s="85"/>
    </row>
    <row r="367" spans="2:16" ht="15" thickBot="1">
      <c r="B367" s="44"/>
      <c r="C367" s="545" t="s">
        <v>2244</v>
      </c>
      <c r="D367" s="546"/>
      <c r="E367" s="546"/>
      <c r="F367" s="546"/>
      <c r="G367" s="546"/>
      <c r="H367" s="546"/>
      <c r="I367" s="546"/>
      <c r="J367" s="546"/>
      <c r="K367" s="546"/>
      <c r="L367" s="546"/>
      <c r="M367" s="546"/>
      <c r="N367" s="547"/>
      <c r="O367" s="309">
        <f>+SUM(O365:O366)</f>
        <v>51669.554799999998</v>
      </c>
      <c r="P367" s="86"/>
    </row>
    <row r="368" spans="2:16">
      <c r="B368" s="44"/>
      <c r="C368" s="529" t="s">
        <v>70</v>
      </c>
      <c r="D368" s="530"/>
      <c r="E368" s="530"/>
      <c r="F368" s="530"/>
      <c r="G368" s="530"/>
      <c r="H368" s="530"/>
      <c r="I368" s="530"/>
      <c r="J368" s="530"/>
      <c r="K368" s="530"/>
      <c r="L368" s="530"/>
      <c r="M368" s="530"/>
      <c r="N368" s="530"/>
      <c r="O368" s="531"/>
      <c r="P368" s="80"/>
    </row>
    <row r="369" spans="2:16">
      <c r="B369" s="44"/>
      <c r="C369" s="532"/>
      <c r="D369" s="533"/>
      <c r="E369" s="533"/>
      <c r="F369" s="533"/>
      <c r="G369" s="533"/>
      <c r="H369" s="533"/>
      <c r="I369" s="533"/>
      <c r="J369" s="533"/>
      <c r="K369" s="533"/>
      <c r="L369" s="533"/>
      <c r="M369" s="533"/>
      <c r="N369" s="533"/>
      <c r="O369" s="534"/>
      <c r="P369" s="80"/>
    </row>
    <row r="370" spans="2:16" ht="14.4" thickBot="1">
      <c r="B370" s="44"/>
      <c r="C370" s="535"/>
      <c r="D370" s="536"/>
      <c r="E370" s="536"/>
      <c r="F370" s="536"/>
      <c r="G370" s="536"/>
      <c r="H370" s="536"/>
      <c r="I370" s="536"/>
      <c r="J370" s="536"/>
      <c r="K370" s="536"/>
      <c r="L370" s="536"/>
      <c r="M370" s="536"/>
      <c r="N370" s="536"/>
      <c r="O370" s="537"/>
      <c r="P370" s="80"/>
    </row>
    <row r="371" spans="2:16" ht="14.4">
      <c r="B371" s="44"/>
      <c r="C371" s="538" t="s">
        <v>71</v>
      </c>
      <c r="D371" s="550"/>
      <c r="E371" s="550"/>
      <c r="F371" s="550"/>
      <c r="G371" s="550"/>
      <c r="H371" s="550"/>
      <c r="I371" s="550"/>
      <c r="J371" s="82" t="s">
        <v>72</v>
      </c>
      <c r="K371" s="95" t="s">
        <v>73</v>
      </c>
      <c r="L371" s="96" t="s">
        <v>74</v>
      </c>
      <c r="M371" s="560" t="s">
        <v>60</v>
      </c>
      <c r="N371" s="561"/>
      <c r="O371" s="97" t="s">
        <v>61</v>
      </c>
      <c r="P371" s="98"/>
    </row>
    <row r="372" spans="2:16" ht="14.4">
      <c r="B372" s="44"/>
      <c r="C372" s="555" t="s">
        <v>1225</v>
      </c>
      <c r="D372" s="556"/>
      <c r="E372" s="556"/>
      <c r="F372" s="556"/>
      <c r="G372" s="556"/>
      <c r="H372" s="556"/>
      <c r="I372" s="522"/>
      <c r="J372" s="310">
        <f>IFERROR(VLOOKUP(C372,'MANO DE OBRA'!$C$13:$J$33,6,FALSE)," ")</f>
        <v>212968.8944964</v>
      </c>
      <c r="K372" s="318">
        <f>IFERROR(VLOOKUP(C372,'MANO DE OBRA'!$C$13:$J$33,7,FALSE)," ")</f>
        <v>2</v>
      </c>
      <c r="L372" s="311">
        <f>IFERROR(VLOOKUP(C372,'MANO DE OBRA'!$C$13:$J$33,8,FALSE)," ")</f>
        <v>425938</v>
      </c>
      <c r="M372" s="562">
        <v>3</v>
      </c>
      <c r="N372" s="563"/>
      <c r="O372" s="312">
        <f>IFERROR((L372/M372),0)</f>
        <v>141979.33333333334</v>
      </c>
      <c r="P372" s="99"/>
    </row>
    <row r="373" spans="2:16" ht="14.4">
      <c r="B373" s="44"/>
      <c r="C373" s="555"/>
      <c r="D373" s="556"/>
      <c r="E373" s="556"/>
      <c r="F373" s="556"/>
      <c r="G373" s="556"/>
      <c r="H373" s="556"/>
      <c r="I373" s="522"/>
      <c r="J373" s="310" t="str">
        <f>IFERROR(VLOOKUP(C373,'MANO DE OBRA'!$C$13:$J$33,6,FALSE)," ")</f>
        <v xml:space="preserve"> </v>
      </c>
      <c r="K373" s="318" t="str">
        <f>IFERROR(VLOOKUP(C373,'MANO DE OBRA'!$C$13:$J$33,7,FALSE)," ")</f>
        <v xml:space="preserve"> </v>
      </c>
      <c r="L373" s="311" t="str">
        <f>IFERROR(VLOOKUP(C373,'MANO DE OBRA'!$C$13:$J$33,8,FALSE)," ")</f>
        <v xml:space="preserve"> </v>
      </c>
      <c r="M373" s="562"/>
      <c r="N373" s="563"/>
      <c r="O373" s="312">
        <f t="shared" ref="O373:O375" si="23">IFERROR((L373/M373),0)</f>
        <v>0</v>
      </c>
      <c r="P373" s="99"/>
    </row>
    <row r="374" spans="2:16" ht="14.4">
      <c r="B374" s="44"/>
      <c r="C374" s="555"/>
      <c r="D374" s="556"/>
      <c r="E374" s="556"/>
      <c r="F374" s="556"/>
      <c r="G374" s="556"/>
      <c r="H374" s="556"/>
      <c r="I374" s="522"/>
      <c r="J374" s="310" t="str">
        <f>IFERROR(VLOOKUP(C374,'MANO DE OBRA'!$C$13:$J$33,6,FALSE)," ")</f>
        <v xml:space="preserve"> </v>
      </c>
      <c r="K374" s="318" t="str">
        <f>IFERROR(VLOOKUP(C374,'MANO DE OBRA'!$C$13:$J$33,7,FALSE)," ")</f>
        <v xml:space="preserve"> </v>
      </c>
      <c r="L374" s="311" t="str">
        <f>IFERROR(VLOOKUP(C374,'MANO DE OBRA'!$C$13:$J$33,8,FALSE)," ")</f>
        <v xml:space="preserve"> </v>
      </c>
      <c r="M374" s="524"/>
      <c r="N374" s="525"/>
      <c r="O374" s="312">
        <f t="shared" si="23"/>
        <v>0</v>
      </c>
      <c r="P374" s="99"/>
    </row>
    <row r="375" spans="2:16" ht="15" thickBot="1">
      <c r="B375" s="44"/>
      <c r="C375" s="555"/>
      <c r="D375" s="556"/>
      <c r="E375" s="556"/>
      <c r="F375" s="556"/>
      <c r="G375" s="556"/>
      <c r="H375" s="556"/>
      <c r="I375" s="522"/>
      <c r="J375" s="310" t="str">
        <f>IFERROR(VLOOKUP(C375,'MANO DE OBRA'!$C$13:$J$33,6,FALSE)," ")</f>
        <v xml:space="preserve"> </v>
      </c>
      <c r="K375" s="318" t="str">
        <f>IFERROR(VLOOKUP(C375,'MANO DE OBRA'!$C$13:$J$33,7,FALSE)," ")</f>
        <v xml:space="preserve"> </v>
      </c>
      <c r="L375" s="311" t="str">
        <f>IFERROR(VLOOKUP(C375,'MANO DE OBRA'!$C$13:$J$33,8,FALSE)," ")</f>
        <v xml:space="preserve"> </v>
      </c>
      <c r="M375" s="524"/>
      <c r="N375" s="525"/>
      <c r="O375" s="312">
        <f t="shared" si="23"/>
        <v>0</v>
      </c>
      <c r="P375" s="85"/>
    </row>
    <row r="376" spans="2:16" ht="15" thickBot="1">
      <c r="B376" s="44"/>
      <c r="C376" s="545" t="s">
        <v>2244</v>
      </c>
      <c r="D376" s="546"/>
      <c r="E376" s="546"/>
      <c r="F376" s="546"/>
      <c r="G376" s="546"/>
      <c r="H376" s="546"/>
      <c r="I376" s="546"/>
      <c r="J376" s="546"/>
      <c r="K376" s="546"/>
      <c r="L376" s="546"/>
      <c r="M376" s="546"/>
      <c r="N376" s="547"/>
      <c r="O376" s="309">
        <f>+SUM(O372:O375)</f>
        <v>141979.33333333334</v>
      </c>
      <c r="P376" s="85"/>
    </row>
    <row r="377" spans="2:16" ht="15" thickBot="1">
      <c r="B377" s="44"/>
      <c r="C377" s="73"/>
      <c r="D377" s="52"/>
      <c r="E377" s="52"/>
      <c r="F377" s="52"/>
      <c r="G377" s="52"/>
      <c r="H377" s="52"/>
      <c r="I377" s="52"/>
      <c r="J377" s="52"/>
      <c r="K377" s="52"/>
      <c r="L377" s="52"/>
      <c r="M377" s="52"/>
      <c r="N377" s="52"/>
      <c r="O377" s="74"/>
      <c r="P377" s="45"/>
    </row>
    <row r="378" spans="2:16" ht="15" thickBot="1">
      <c r="B378" s="44"/>
      <c r="C378" s="557" t="s">
        <v>2245</v>
      </c>
      <c r="D378" s="558"/>
      <c r="E378" s="558"/>
      <c r="F378" s="558"/>
      <c r="G378" s="558"/>
      <c r="H378" s="558"/>
      <c r="I378" s="558"/>
      <c r="J378" s="558"/>
      <c r="K378" s="558"/>
      <c r="L378" s="558"/>
      <c r="M378" s="558"/>
      <c r="N378" s="559"/>
      <c r="O378" s="313">
        <f>ROUND(O367+O345+O360+O376,0)</f>
        <v>3259448</v>
      </c>
      <c r="P378" s="100"/>
    </row>
    <row r="379" spans="2:16" ht="15" thickBot="1">
      <c r="B379" s="44"/>
      <c r="C379" s="73"/>
      <c r="D379" s="52"/>
      <c r="E379" s="52"/>
      <c r="F379" s="52"/>
      <c r="G379" s="52"/>
      <c r="H379" s="52"/>
      <c r="I379" s="52"/>
      <c r="J379" s="52"/>
      <c r="K379" s="52"/>
      <c r="L379" s="52"/>
      <c r="M379" s="52"/>
      <c r="N379" s="52"/>
      <c r="O379" s="74"/>
      <c r="P379" s="73"/>
    </row>
    <row r="380" spans="2:16">
      <c r="B380" s="44"/>
      <c r="C380" s="529" t="s">
        <v>2240</v>
      </c>
      <c r="D380" s="530"/>
      <c r="E380" s="530"/>
      <c r="F380" s="530"/>
      <c r="G380" s="530"/>
      <c r="H380" s="530"/>
      <c r="I380" s="530"/>
      <c r="J380" s="530"/>
      <c r="K380" s="530"/>
      <c r="L380" s="530"/>
      <c r="M380" s="530"/>
      <c r="N380" s="530"/>
      <c r="O380" s="531"/>
      <c r="P380" s="80"/>
    </row>
    <row r="381" spans="2:16">
      <c r="B381" s="44"/>
      <c r="C381" s="532"/>
      <c r="D381" s="533"/>
      <c r="E381" s="533"/>
      <c r="F381" s="533"/>
      <c r="G381" s="533"/>
      <c r="H381" s="533"/>
      <c r="I381" s="533"/>
      <c r="J381" s="533"/>
      <c r="K381" s="533"/>
      <c r="L381" s="533"/>
      <c r="M381" s="533"/>
      <c r="N381" s="533"/>
      <c r="O381" s="534"/>
      <c r="P381" s="80"/>
    </row>
    <row r="382" spans="2:16" ht="14.4" thickBot="1">
      <c r="B382" s="44"/>
      <c r="C382" s="535"/>
      <c r="D382" s="536"/>
      <c r="E382" s="536"/>
      <c r="F382" s="536"/>
      <c r="G382" s="536"/>
      <c r="H382" s="536"/>
      <c r="I382" s="536"/>
      <c r="J382" s="536"/>
      <c r="K382" s="536"/>
      <c r="L382" s="536"/>
      <c r="M382" s="536"/>
      <c r="N382" s="536"/>
      <c r="O382" s="537"/>
      <c r="P382" s="80"/>
    </row>
    <row r="383" spans="2:16" ht="15" thickBot="1">
      <c r="B383" s="44"/>
      <c r="C383" s="568" t="s">
        <v>10</v>
      </c>
      <c r="D383" s="569"/>
      <c r="E383" s="569"/>
      <c r="F383" s="569"/>
      <c r="G383" s="569"/>
      <c r="H383" s="569"/>
      <c r="I383" s="569"/>
      <c r="J383" s="569"/>
      <c r="K383" s="569"/>
      <c r="L383" s="569"/>
      <c r="M383" s="570"/>
      <c r="N383" s="303" t="s">
        <v>32</v>
      </c>
      <c r="O383" s="304" t="s">
        <v>29</v>
      </c>
      <c r="P383" s="80"/>
    </row>
    <row r="384" spans="2:16" ht="14.4">
      <c r="B384" s="44"/>
      <c r="C384" s="571" t="s">
        <v>2242</v>
      </c>
      <c r="D384" s="572"/>
      <c r="E384" s="572"/>
      <c r="F384" s="572"/>
      <c r="G384" s="572"/>
      <c r="H384" s="572"/>
      <c r="I384" s="572"/>
      <c r="J384" s="572"/>
      <c r="K384" s="572"/>
      <c r="L384" s="572"/>
      <c r="M384" s="572"/>
      <c r="N384" s="305">
        <f>PRESUPUESTO!$K$384</f>
        <v>0.26</v>
      </c>
      <c r="O384" s="314">
        <f>N384*O378</f>
        <v>847456.48</v>
      </c>
      <c r="P384" s="80"/>
    </row>
    <row r="385" spans="2:16" ht="14.4">
      <c r="B385" s="44"/>
      <c r="C385" s="573" t="s">
        <v>2241</v>
      </c>
      <c r="D385" s="574"/>
      <c r="E385" s="574"/>
      <c r="F385" s="574"/>
      <c r="G385" s="574"/>
      <c r="H385" s="574"/>
      <c r="I385" s="574"/>
      <c r="J385" s="574"/>
      <c r="K385" s="574"/>
      <c r="L385" s="574"/>
      <c r="M385" s="574"/>
      <c r="N385" s="302">
        <f>PRESUPUESTO!$K$385</f>
        <v>0.01</v>
      </c>
      <c r="O385" s="315">
        <f>N385*O378</f>
        <v>32594.48</v>
      </c>
      <c r="P385" s="80"/>
    </row>
    <row r="386" spans="2:16" ht="15" thickBot="1">
      <c r="B386" s="44"/>
      <c r="C386" s="575" t="s">
        <v>28</v>
      </c>
      <c r="D386" s="576"/>
      <c r="E386" s="576"/>
      <c r="F386" s="576"/>
      <c r="G386" s="576"/>
      <c r="H386" s="576"/>
      <c r="I386" s="576"/>
      <c r="J386" s="576"/>
      <c r="K386" s="576"/>
      <c r="L386" s="576"/>
      <c r="M386" s="576"/>
      <c r="N386" s="306">
        <f>PRESUPUESTO!$K$386</f>
        <v>0.03</v>
      </c>
      <c r="O386" s="316">
        <f>N386*O378</f>
        <v>97783.44</v>
      </c>
      <c r="P386" s="80"/>
    </row>
    <row r="387" spans="2:16">
      <c r="B387" s="44"/>
      <c r="C387" s="296"/>
      <c r="D387" s="297"/>
      <c r="E387" s="297"/>
      <c r="F387" s="297"/>
      <c r="G387" s="297"/>
      <c r="H387" s="297"/>
      <c r="I387" s="297"/>
      <c r="J387" s="297"/>
      <c r="K387" s="297"/>
      <c r="L387" s="297"/>
      <c r="M387" s="297"/>
      <c r="N387" s="297"/>
      <c r="O387" s="298"/>
      <c r="P387" s="80"/>
    </row>
    <row r="388" spans="2:16" ht="14.4" thickBot="1">
      <c r="B388" s="44"/>
      <c r="C388" s="299"/>
      <c r="D388" s="300"/>
      <c r="E388" s="300"/>
      <c r="F388" s="300"/>
      <c r="G388" s="300"/>
      <c r="H388" s="300"/>
      <c r="I388" s="300"/>
      <c r="J388" s="300"/>
      <c r="K388" s="300"/>
      <c r="L388" s="300"/>
      <c r="M388" s="300"/>
      <c r="N388" s="300"/>
      <c r="O388" s="301"/>
      <c r="P388" s="80"/>
    </row>
    <row r="389" spans="2:16" ht="15" thickBot="1">
      <c r="B389" s="44"/>
      <c r="C389" s="557" t="s">
        <v>2246</v>
      </c>
      <c r="D389" s="558"/>
      <c r="E389" s="558"/>
      <c r="F389" s="558"/>
      <c r="G389" s="558"/>
      <c r="H389" s="558"/>
      <c r="I389" s="558"/>
      <c r="J389" s="558"/>
      <c r="K389" s="558"/>
      <c r="L389" s="558"/>
      <c r="M389" s="558"/>
      <c r="N389" s="559"/>
      <c r="O389" s="313">
        <f>ROUNDUP(O378+O384+O385+O386,0)</f>
        <v>4237283</v>
      </c>
      <c r="P389" s="100"/>
    </row>
    <row r="390" spans="2:16" ht="14.4">
      <c r="B390" s="44"/>
      <c r="C390" s="73"/>
      <c r="D390" s="52"/>
      <c r="E390" s="52"/>
      <c r="F390" s="52"/>
      <c r="G390" s="52"/>
      <c r="H390" s="52"/>
      <c r="I390" s="52"/>
      <c r="J390" s="52"/>
      <c r="K390" s="52"/>
      <c r="L390" s="52"/>
      <c r="M390" s="52"/>
      <c r="N390" s="52"/>
      <c r="O390" s="74"/>
      <c r="P390" s="45"/>
    </row>
    <row r="391" spans="2:16" ht="14.4">
      <c r="B391" s="44"/>
      <c r="C391" s="73"/>
      <c r="D391" s="52"/>
      <c r="E391" s="52"/>
      <c r="F391" s="52"/>
      <c r="G391" s="52"/>
      <c r="H391" s="52"/>
      <c r="I391" s="52"/>
      <c r="J391" s="52"/>
      <c r="K391" s="52"/>
      <c r="L391" s="52"/>
      <c r="M391" s="52"/>
      <c r="N391" s="52"/>
      <c r="O391" s="74"/>
      <c r="P391" s="45"/>
    </row>
    <row r="392" spans="2:16" ht="18.75" customHeight="1" thickBot="1">
      <c r="B392" s="44"/>
      <c r="C392" s="564"/>
      <c r="D392" s="565"/>
      <c r="E392" s="565"/>
      <c r="F392" s="70"/>
      <c r="G392" s="70"/>
      <c r="H392" s="70"/>
      <c r="I392" s="70"/>
      <c r="J392" s="70"/>
      <c r="K392" s="566"/>
      <c r="L392" s="566"/>
      <c r="M392" s="566"/>
      <c r="N392" s="566"/>
      <c r="O392" s="567"/>
      <c r="P392" s="101"/>
    </row>
    <row r="393" spans="2:16" ht="14.4" thickBot="1">
      <c r="B393" s="102"/>
      <c r="C393" s="103"/>
      <c r="D393" s="103"/>
      <c r="E393" s="103"/>
      <c r="F393" s="103"/>
      <c r="G393" s="103"/>
      <c r="H393" s="103"/>
      <c r="I393" s="103"/>
      <c r="J393" s="103"/>
      <c r="K393" s="103"/>
      <c r="L393" s="103"/>
      <c r="M393" s="103"/>
      <c r="N393" s="103"/>
      <c r="O393" s="103"/>
      <c r="P393" s="104"/>
    </row>
    <row r="394" spans="2:16" ht="15" thickTop="1" thickBot="1"/>
    <row r="395" spans="2:16" ht="15" thickBot="1">
      <c r="B395" s="44"/>
      <c r="C395" s="488" t="s">
        <v>54</v>
      </c>
      <c r="D395" s="489"/>
      <c r="E395" s="489"/>
      <c r="F395" s="489"/>
      <c r="G395" s="489"/>
      <c r="H395" s="489"/>
      <c r="I395" s="489"/>
      <c r="J395" s="489"/>
      <c r="K395" s="489"/>
      <c r="L395" s="489"/>
      <c r="M395" s="489"/>
      <c r="N395" s="489"/>
      <c r="O395" s="490"/>
      <c r="P395" s="75"/>
    </row>
    <row r="396" spans="2:16">
      <c r="B396" s="44"/>
      <c r="C396" s="76" t="s">
        <v>55</v>
      </c>
      <c r="D396" s="491" t="s">
        <v>10</v>
      </c>
      <c r="E396" s="492"/>
      <c r="F396" s="492"/>
      <c r="G396" s="492"/>
      <c r="H396" s="492"/>
      <c r="I396" s="492"/>
      <c r="J396" s="492"/>
      <c r="K396" s="492"/>
      <c r="L396" s="493"/>
      <c r="M396" s="494" t="s">
        <v>56</v>
      </c>
      <c r="N396" s="495"/>
      <c r="O396" s="76" t="s">
        <v>12</v>
      </c>
      <c r="P396" s="77"/>
    </row>
    <row r="397" spans="2:16" ht="51" customHeight="1" thickBot="1">
      <c r="B397" s="44"/>
      <c r="C397" s="243" t="str">
        <f>PRESUPUESTO!C77</f>
        <v>5.2.2.1</v>
      </c>
      <c r="D397" s="582" t="str">
        <f>IFERROR(VLOOKUP(C397,PRESUPUESTO!$C$11:$K$366,5,FALSE)," ")</f>
        <v>SUMINISTRO E INSTALACIÓN DE UPS BIFÁSICA 208-120V, 6KVA, AUTONOMÍA 30 MINUTOS</v>
      </c>
      <c r="E397" s="583"/>
      <c r="F397" s="583"/>
      <c r="G397" s="583"/>
      <c r="H397" s="583"/>
      <c r="I397" s="583"/>
      <c r="J397" s="583"/>
      <c r="K397" s="583"/>
      <c r="L397" s="584"/>
      <c r="M397" s="526" t="str">
        <f>IFERROR(VLOOKUP(C397,PRESUPUESTO!$C$11:$K$366,6,FALSE)," ")</f>
        <v>UN</v>
      </c>
      <c r="N397" s="528"/>
      <c r="O397" s="243">
        <f>IFERROR(VLOOKUP(C397,PRESUPUESTO!$C$11:$K$366,7,FALSE)," ")</f>
        <v>1</v>
      </c>
      <c r="P397" s="79"/>
    </row>
    <row r="398" spans="2:16">
      <c r="B398" s="44"/>
      <c r="C398" s="529"/>
      <c r="D398" s="530"/>
      <c r="E398" s="530"/>
      <c r="F398" s="530"/>
      <c r="G398" s="530"/>
      <c r="H398" s="530"/>
      <c r="I398" s="530"/>
      <c r="J398" s="530"/>
      <c r="K398" s="530"/>
      <c r="L398" s="530"/>
      <c r="M398" s="530"/>
      <c r="N398" s="530"/>
      <c r="O398" s="531"/>
      <c r="P398" s="80"/>
    </row>
    <row r="399" spans="2:16">
      <c r="B399" s="44"/>
      <c r="C399" s="532"/>
      <c r="D399" s="533"/>
      <c r="E399" s="533"/>
      <c r="F399" s="533"/>
      <c r="G399" s="533"/>
      <c r="H399" s="533"/>
      <c r="I399" s="533"/>
      <c r="J399" s="533"/>
      <c r="K399" s="533"/>
      <c r="L399" s="533"/>
      <c r="M399" s="533"/>
      <c r="N399" s="533"/>
      <c r="O399" s="534"/>
      <c r="P399" s="80"/>
    </row>
    <row r="400" spans="2:16" ht="14.4" thickBot="1">
      <c r="B400" s="44"/>
      <c r="C400" s="535"/>
      <c r="D400" s="536"/>
      <c r="E400" s="536"/>
      <c r="F400" s="536"/>
      <c r="G400" s="536"/>
      <c r="H400" s="536"/>
      <c r="I400" s="536"/>
      <c r="J400" s="536"/>
      <c r="K400" s="536"/>
      <c r="L400" s="536"/>
      <c r="M400" s="536"/>
      <c r="N400" s="536"/>
      <c r="O400" s="537"/>
      <c r="P400" s="80"/>
    </row>
    <row r="401" spans="2:16" ht="14.4">
      <c r="B401" s="44"/>
      <c r="C401" s="538" t="s">
        <v>10</v>
      </c>
      <c r="D401" s="539"/>
      <c r="E401" s="539"/>
      <c r="F401" s="539"/>
      <c r="G401" s="540"/>
      <c r="H401" s="541" t="s">
        <v>57</v>
      </c>
      <c r="I401" s="539"/>
      <c r="J401" s="542" t="s">
        <v>58</v>
      </c>
      <c r="K401" s="543"/>
      <c r="L401" s="82" t="s">
        <v>59</v>
      </c>
      <c r="M401" s="541" t="s">
        <v>60</v>
      </c>
      <c r="N401" s="544"/>
      <c r="O401" s="83" t="s">
        <v>61</v>
      </c>
      <c r="P401" s="84"/>
    </row>
    <row r="402" spans="2:16" ht="14.4">
      <c r="B402" s="44"/>
      <c r="C402" s="517" t="s">
        <v>1281</v>
      </c>
      <c r="D402" s="518"/>
      <c r="E402" s="518"/>
      <c r="F402" s="518"/>
      <c r="G402" s="519"/>
      <c r="H402" s="520"/>
      <c r="I402" s="520"/>
      <c r="J402" s="521" t="str">
        <f>IFERROR(VLOOKUP(C402,EQUIPOS!$C$13:$G$80,2,FALSE)," ")</f>
        <v>%</v>
      </c>
      <c r="K402" s="522"/>
      <c r="L402" s="308">
        <f>O440</f>
        <v>304241.42857142858</v>
      </c>
      <c r="M402" s="523">
        <v>0.05</v>
      </c>
      <c r="N402" s="522"/>
      <c r="O402" s="307">
        <f>IFERROR(M402*L402,0)</f>
        <v>15212.071428571429</v>
      </c>
      <c r="P402" s="85"/>
    </row>
    <row r="403" spans="2:16" ht="14.4">
      <c r="B403" s="44"/>
      <c r="C403" s="517"/>
      <c r="D403" s="518"/>
      <c r="E403" s="518"/>
      <c r="F403" s="518"/>
      <c r="G403" s="519"/>
      <c r="H403" s="520"/>
      <c r="I403" s="520"/>
      <c r="J403" s="521" t="str">
        <f>IFERROR(VLOOKUP(C403,EQUIPOS!$C$13:$G$80,2,FALSE)," ")</f>
        <v xml:space="preserve"> </v>
      </c>
      <c r="K403" s="522"/>
      <c r="L403" s="308" t="str">
        <f>IFERROR(VLOOKUP(C403,EQUIPOS!$C$13:$G$80,5,FALSE)," ")</f>
        <v xml:space="preserve"> </v>
      </c>
      <c r="M403" s="524"/>
      <c r="N403" s="525"/>
      <c r="O403" s="307">
        <f>IFERROR(L403/M403,0)</f>
        <v>0</v>
      </c>
      <c r="P403" s="85"/>
    </row>
    <row r="404" spans="2:16" ht="14.4">
      <c r="B404" s="44"/>
      <c r="C404" s="517"/>
      <c r="D404" s="518"/>
      <c r="E404" s="518"/>
      <c r="F404" s="518"/>
      <c r="G404" s="519"/>
      <c r="H404" s="520"/>
      <c r="I404" s="520"/>
      <c r="J404" s="521" t="str">
        <f>IFERROR(VLOOKUP(C404,EQUIPOS!$C$13:$G$80,2,FALSE)," ")</f>
        <v xml:space="preserve"> </v>
      </c>
      <c r="K404" s="522"/>
      <c r="L404" s="308" t="str">
        <f>IFERROR(VLOOKUP(C404,EQUIPOS!$C$13:$G$80,5,FALSE)," ")</f>
        <v xml:space="preserve"> </v>
      </c>
      <c r="M404" s="524"/>
      <c r="N404" s="525"/>
      <c r="O404" s="307">
        <f t="shared" ref="O404:O405" si="24">IFERROR(L404/M404,0)</f>
        <v>0</v>
      </c>
      <c r="P404" s="85"/>
    </row>
    <row r="405" spans="2:16" ht="14.4">
      <c r="B405" s="44"/>
      <c r="C405" s="517"/>
      <c r="D405" s="518"/>
      <c r="E405" s="518"/>
      <c r="F405" s="518"/>
      <c r="G405" s="519"/>
      <c r="H405" s="520"/>
      <c r="I405" s="520"/>
      <c r="J405" s="521" t="str">
        <f>IFERROR(VLOOKUP(C405,EQUIPOS!$C$13:$G$80,2,FALSE)," ")</f>
        <v xml:space="preserve"> </v>
      </c>
      <c r="K405" s="522"/>
      <c r="L405" s="308" t="str">
        <f>IFERROR(VLOOKUP(C405,EQUIPOS!$C$13:$G$80,5,FALSE)," ")</f>
        <v xml:space="preserve"> </v>
      </c>
      <c r="M405" s="524"/>
      <c r="N405" s="525"/>
      <c r="O405" s="307">
        <f t="shared" si="24"/>
        <v>0</v>
      </c>
      <c r="P405" s="85"/>
    </row>
    <row r="406" spans="2:16" ht="15" thickBot="1">
      <c r="B406" s="44"/>
      <c r="C406" s="517"/>
      <c r="D406" s="518"/>
      <c r="E406" s="518"/>
      <c r="F406" s="518"/>
      <c r="G406" s="519"/>
      <c r="H406" s="520"/>
      <c r="I406" s="520"/>
      <c r="J406" s="521" t="str">
        <f>IFERROR(VLOOKUP(C406,EQUIPOS!$C$13:$G$80,2,FALSE)," ")</f>
        <v xml:space="preserve"> </v>
      </c>
      <c r="K406" s="522"/>
      <c r="L406" s="308" t="str">
        <f>IFERROR(VLOOKUP(C406,EQUIPOS!$C$13:$G$80,5,FALSE)," ")</f>
        <v xml:space="preserve"> </v>
      </c>
      <c r="M406" s="524"/>
      <c r="N406" s="525"/>
      <c r="O406" s="307">
        <f>IFERROR(L406/M406,0)</f>
        <v>0</v>
      </c>
      <c r="P406" s="85"/>
    </row>
    <row r="407" spans="2:16" ht="15" thickBot="1">
      <c r="B407" s="44"/>
      <c r="C407" s="545" t="s">
        <v>2244</v>
      </c>
      <c r="D407" s="546"/>
      <c r="E407" s="546"/>
      <c r="F407" s="546"/>
      <c r="G407" s="546"/>
      <c r="H407" s="546"/>
      <c r="I407" s="546"/>
      <c r="J407" s="546"/>
      <c r="K407" s="546"/>
      <c r="L407" s="546"/>
      <c r="M407" s="546"/>
      <c r="N407" s="547"/>
      <c r="O407" s="309">
        <f>SUM(O402:O406)</f>
        <v>15212.071428571429</v>
      </c>
      <c r="P407" s="86"/>
    </row>
    <row r="408" spans="2:16" ht="13.5" customHeight="1">
      <c r="B408" s="44"/>
      <c r="C408" s="529" t="s">
        <v>62</v>
      </c>
      <c r="D408" s="530"/>
      <c r="E408" s="530"/>
      <c r="F408" s="530"/>
      <c r="G408" s="530"/>
      <c r="H408" s="530"/>
      <c r="I408" s="530"/>
      <c r="J408" s="530"/>
      <c r="K408" s="530"/>
      <c r="L408" s="530"/>
      <c r="M408" s="530"/>
      <c r="N408" s="530"/>
      <c r="O408" s="531"/>
      <c r="P408" s="80"/>
    </row>
    <row r="409" spans="2:16">
      <c r="B409" s="44"/>
      <c r="C409" s="532"/>
      <c r="D409" s="533"/>
      <c r="E409" s="533"/>
      <c r="F409" s="533"/>
      <c r="G409" s="533"/>
      <c r="H409" s="533"/>
      <c r="I409" s="533"/>
      <c r="J409" s="533"/>
      <c r="K409" s="533"/>
      <c r="L409" s="533"/>
      <c r="M409" s="533"/>
      <c r="N409" s="533"/>
      <c r="O409" s="534"/>
      <c r="P409" s="80"/>
    </row>
    <row r="410" spans="2:16" ht="14.4" thickBot="1">
      <c r="B410" s="44"/>
      <c r="C410" s="535"/>
      <c r="D410" s="536"/>
      <c r="E410" s="536"/>
      <c r="F410" s="536"/>
      <c r="G410" s="536"/>
      <c r="H410" s="536"/>
      <c r="I410" s="536"/>
      <c r="J410" s="536"/>
      <c r="K410" s="536"/>
      <c r="L410" s="536"/>
      <c r="M410" s="536"/>
      <c r="N410" s="536"/>
      <c r="O410" s="537"/>
      <c r="P410" s="80"/>
    </row>
    <row r="411" spans="2:16" ht="14.4">
      <c r="B411" s="44"/>
      <c r="C411" s="538" t="s">
        <v>10</v>
      </c>
      <c r="D411" s="550"/>
      <c r="E411" s="550"/>
      <c r="F411" s="550"/>
      <c r="G411" s="550"/>
      <c r="H411" s="550"/>
      <c r="I411" s="550"/>
      <c r="J411" s="544"/>
      <c r="K411" s="81" t="s">
        <v>56</v>
      </c>
      <c r="L411" s="82" t="s">
        <v>12</v>
      </c>
      <c r="M411" s="541" t="s">
        <v>63</v>
      </c>
      <c r="N411" s="544"/>
      <c r="O411" s="83" t="s">
        <v>61</v>
      </c>
      <c r="P411" s="84"/>
    </row>
    <row r="412" spans="2:16" ht="14.4">
      <c r="B412" s="44"/>
      <c r="C412" s="517" t="s">
        <v>2419</v>
      </c>
      <c r="D412" s="518"/>
      <c r="E412" s="518"/>
      <c r="F412" s="518"/>
      <c r="G412" s="518"/>
      <c r="H412" s="518"/>
      <c r="I412" s="518"/>
      <c r="J412" s="519"/>
      <c r="K412" s="88" t="str">
        <f>IFERROR(VLOOKUP(C412,MATERIALES!$C$13:$G$2486,2,FALSE)," ")</f>
        <v>UN</v>
      </c>
      <c r="L412" s="356">
        <v>1</v>
      </c>
      <c r="M412" s="548">
        <f>IFERROR(VLOOKUP(C412,MATERIALES!$C$13:$G$2486,5,FALSE)," ")</f>
        <v>7600000</v>
      </c>
      <c r="N412" s="549"/>
      <c r="O412" s="307">
        <f>IFERROR(M412*L412,0)</f>
        <v>7600000</v>
      </c>
      <c r="P412" s="85"/>
    </row>
    <row r="413" spans="2:16" ht="14.4">
      <c r="B413" s="44"/>
      <c r="C413" s="517" t="s">
        <v>2420</v>
      </c>
      <c r="D413" s="518"/>
      <c r="E413" s="518"/>
      <c r="F413" s="518"/>
      <c r="G413" s="518"/>
      <c r="H413" s="518"/>
      <c r="I413" s="518"/>
      <c r="J413" s="519"/>
      <c r="K413" s="88" t="str">
        <f>IFERROR(VLOOKUP(C413,MATERIALES!$C$13:$G$2486,2,FALSE)," ")</f>
        <v>UN</v>
      </c>
      <c r="L413" s="356">
        <v>1</v>
      </c>
      <c r="M413" s="548">
        <f>IFERROR(VLOOKUP(C413,MATERIALES!$C$13:$G$2486,5,FALSE)," ")</f>
        <v>150000</v>
      </c>
      <c r="N413" s="549"/>
      <c r="O413" s="307">
        <f t="shared" ref="O413:O423" si="25">IFERROR(M413*L413,0)</f>
        <v>150000</v>
      </c>
      <c r="P413" s="85"/>
    </row>
    <row r="414" spans="2:16" ht="14.4">
      <c r="B414" s="44"/>
      <c r="C414" s="517"/>
      <c r="D414" s="518"/>
      <c r="E414" s="518"/>
      <c r="F414" s="518"/>
      <c r="G414" s="518"/>
      <c r="H414" s="518"/>
      <c r="I414" s="518"/>
      <c r="J414" s="519"/>
      <c r="K414" s="88" t="str">
        <f>IFERROR(VLOOKUP(C414,MATERIALES!$C$13:$G$2486,2,FALSE)," ")</f>
        <v xml:space="preserve"> </v>
      </c>
      <c r="L414" s="356"/>
      <c r="M414" s="548" t="str">
        <f>IFERROR(VLOOKUP(C414,MATERIALES!$C$13:$G$2486,5,FALSE)," ")</f>
        <v xml:space="preserve"> </v>
      </c>
      <c r="N414" s="549"/>
      <c r="O414" s="307">
        <f t="shared" si="25"/>
        <v>0</v>
      </c>
      <c r="P414" s="85"/>
    </row>
    <row r="415" spans="2:16" ht="14.4">
      <c r="B415" s="44"/>
      <c r="C415" s="517"/>
      <c r="D415" s="518"/>
      <c r="E415" s="518"/>
      <c r="F415" s="518"/>
      <c r="G415" s="518"/>
      <c r="H415" s="518"/>
      <c r="I415" s="518"/>
      <c r="J415" s="519"/>
      <c r="K415" s="88" t="str">
        <f>IFERROR(VLOOKUP(C415,MATERIALES!$C$13:$G$2486,2,FALSE)," ")</f>
        <v xml:space="preserve"> </v>
      </c>
      <c r="L415" s="356"/>
      <c r="M415" s="548" t="str">
        <f>IFERROR(VLOOKUP(C415,MATERIALES!$C$13:$G$2486,5,FALSE)," ")</f>
        <v xml:space="preserve"> </v>
      </c>
      <c r="N415" s="549"/>
      <c r="O415" s="307">
        <f t="shared" si="25"/>
        <v>0</v>
      </c>
      <c r="P415" s="85"/>
    </row>
    <row r="416" spans="2:16" ht="14.4">
      <c r="B416" s="44"/>
      <c r="C416" s="517"/>
      <c r="D416" s="518"/>
      <c r="E416" s="518"/>
      <c r="F416" s="518"/>
      <c r="G416" s="518"/>
      <c r="H416" s="518"/>
      <c r="I416" s="518"/>
      <c r="J416" s="519"/>
      <c r="K416" s="88" t="str">
        <f>IFERROR(VLOOKUP(C416,MATERIALES!$C$13:$G$2486,2,FALSE)," ")</f>
        <v xml:space="preserve"> </v>
      </c>
      <c r="L416" s="356"/>
      <c r="M416" s="548" t="str">
        <f>IFERROR(VLOOKUP(C416,MATERIALES!$C$13:$G$2486,5,FALSE)," ")</f>
        <v xml:space="preserve"> </v>
      </c>
      <c r="N416" s="549"/>
      <c r="O416" s="307">
        <f t="shared" si="25"/>
        <v>0</v>
      </c>
      <c r="P416" s="85"/>
    </row>
    <row r="417" spans="2:16" ht="14.4">
      <c r="B417" s="44"/>
      <c r="C417" s="517"/>
      <c r="D417" s="518"/>
      <c r="E417" s="518"/>
      <c r="F417" s="518"/>
      <c r="G417" s="518"/>
      <c r="H417" s="518"/>
      <c r="I417" s="518"/>
      <c r="J417" s="519"/>
      <c r="K417" s="88" t="str">
        <f>IFERROR(VLOOKUP(C417,MATERIALES!$C$13:$G$2486,2,FALSE)," ")</f>
        <v xml:space="preserve"> </v>
      </c>
      <c r="L417" s="356"/>
      <c r="M417" s="548" t="str">
        <f>IFERROR(VLOOKUP(C417,MATERIALES!$C$13:$G$2486,5,FALSE)," ")</f>
        <v xml:space="preserve"> </v>
      </c>
      <c r="N417" s="549"/>
      <c r="O417" s="307">
        <f t="shared" si="25"/>
        <v>0</v>
      </c>
      <c r="P417" s="85"/>
    </row>
    <row r="418" spans="2:16" ht="14.4">
      <c r="B418" s="44"/>
      <c r="C418" s="517"/>
      <c r="D418" s="518"/>
      <c r="E418" s="518"/>
      <c r="F418" s="518"/>
      <c r="G418" s="518"/>
      <c r="H418" s="518"/>
      <c r="I418" s="518"/>
      <c r="J418" s="519"/>
      <c r="K418" s="88" t="str">
        <f>IFERROR(VLOOKUP(C418,MATERIALES!$C$13:$G$2486,2,FALSE)," ")</f>
        <v xml:space="preserve"> </v>
      </c>
      <c r="L418" s="89"/>
      <c r="M418" s="548" t="str">
        <f>IFERROR(VLOOKUP(C418,MATERIALES!$C$13:$G$2486,5,FALSE)," ")</f>
        <v xml:space="preserve"> </v>
      </c>
      <c r="N418" s="549"/>
      <c r="O418" s="307">
        <f t="shared" si="25"/>
        <v>0</v>
      </c>
      <c r="P418" s="85"/>
    </row>
    <row r="419" spans="2:16" ht="14.4">
      <c r="B419" s="44"/>
      <c r="C419" s="517"/>
      <c r="D419" s="518"/>
      <c r="E419" s="518"/>
      <c r="F419" s="518"/>
      <c r="G419" s="518"/>
      <c r="H419" s="518"/>
      <c r="I419" s="518"/>
      <c r="J419" s="519"/>
      <c r="K419" s="88" t="str">
        <f>IFERROR(VLOOKUP(C419,MATERIALES!$C$13:$G$2486,2,FALSE)," ")</f>
        <v xml:space="preserve"> </v>
      </c>
      <c r="L419" s="89"/>
      <c r="M419" s="548" t="str">
        <f>IFERROR(VLOOKUP(C419,MATERIALES!$C$13:$G$2486,5,FALSE)," ")</f>
        <v xml:space="preserve"> </v>
      </c>
      <c r="N419" s="549"/>
      <c r="O419" s="307">
        <f t="shared" si="25"/>
        <v>0</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si="25"/>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4.4">
      <c r="B422" s="44"/>
      <c r="C422" s="517"/>
      <c r="D422" s="518"/>
      <c r="E422" s="518"/>
      <c r="F422" s="518"/>
      <c r="G422" s="518"/>
      <c r="H422" s="518"/>
      <c r="I422" s="518"/>
      <c r="J422" s="519"/>
      <c r="K422" s="88" t="str">
        <f>IFERROR(VLOOKUP(C422,MATERIALES!$C$13:$G$2486,2,FALSE)," ")</f>
        <v xml:space="preserve"> </v>
      </c>
      <c r="L422" s="89"/>
      <c r="M422" s="548" t="str">
        <f>IFERROR(VLOOKUP(C422,MATERIALES!$C$13:$G$2486,5,FALSE)," ")</f>
        <v xml:space="preserve"> </v>
      </c>
      <c r="N422" s="549"/>
      <c r="O422" s="307">
        <f t="shared" si="25"/>
        <v>0</v>
      </c>
      <c r="P422" s="85"/>
    </row>
    <row r="423" spans="2:16" ht="15" thickBot="1">
      <c r="B423" s="44"/>
      <c r="C423" s="517"/>
      <c r="D423" s="518"/>
      <c r="E423" s="518"/>
      <c r="F423" s="518"/>
      <c r="G423" s="518"/>
      <c r="H423" s="518"/>
      <c r="I423" s="518"/>
      <c r="J423" s="519"/>
      <c r="K423" s="88" t="str">
        <f>IFERROR(VLOOKUP(C423,MATERIALES!$C$13:$G$2486,2,FALSE)," ")</f>
        <v xml:space="preserve"> </v>
      </c>
      <c r="L423" s="90"/>
      <c r="M423" s="548" t="str">
        <f>IFERROR(VLOOKUP(C423,MATERIALES!$C$13:$G$2486,5,FALSE)," ")</f>
        <v xml:space="preserve"> </v>
      </c>
      <c r="N423" s="549"/>
      <c r="O423" s="307">
        <f t="shared" si="25"/>
        <v>0</v>
      </c>
      <c r="P423" s="85"/>
    </row>
    <row r="424" spans="2:16" ht="15" thickBot="1">
      <c r="B424" s="44"/>
      <c r="C424" s="545" t="s">
        <v>2244</v>
      </c>
      <c r="D424" s="546"/>
      <c r="E424" s="546"/>
      <c r="F424" s="546"/>
      <c r="G424" s="546"/>
      <c r="H424" s="546"/>
      <c r="I424" s="546"/>
      <c r="J424" s="546"/>
      <c r="K424" s="546"/>
      <c r="L424" s="546"/>
      <c r="M424" s="546"/>
      <c r="N424" s="547"/>
      <c r="O424" s="309">
        <f>SUM(O412:O423)</f>
        <v>7750000</v>
      </c>
      <c r="P424" s="85"/>
    </row>
    <row r="425" spans="2:16">
      <c r="B425" s="44"/>
      <c r="C425" s="529" t="s">
        <v>64</v>
      </c>
      <c r="D425" s="530"/>
      <c r="E425" s="530"/>
      <c r="F425" s="530"/>
      <c r="G425" s="530"/>
      <c r="H425" s="530"/>
      <c r="I425" s="530"/>
      <c r="J425" s="530"/>
      <c r="K425" s="530"/>
      <c r="L425" s="530"/>
      <c r="M425" s="530"/>
      <c r="N425" s="530"/>
      <c r="O425" s="531"/>
      <c r="P425" s="80"/>
    </row>
    <row r="426" spans="2:16">
      <c r="B426" s="44"/>
      <c r="C426" s="532"/>
      <c r="D426" s="533"/>
      <c r="E426" s="533"/>
      <c r="F426" s="533"/>
      <c r="G426" s="533"/>
      <c r="H426" s="533"/>
      <c r="I426" s="533"/>
      <c r="J426" s="533"/>
      <c r="K426" s="533"/>
      <c r="L426" s="533"/>
      <c r="M426" s="533"/>
      <c r="N426" s="533"/>
      <c r="O426" s="534"/>
      <c r="P426" s="80"/>
    </row>
    <row r="427" spans="2:16" ht="14.4" thickBot="1">
      <c r="B427" s="44"/>
      <c r="C427" s="535"/>
      <c r="D427" s="536"/>
      <c r="E427" s="536"/>
      <c r="F427" s="536"/>
      <c r="G427" s="536"/>
      <c r="H427" s="536"/>
      <c r="I427" s="536"/>
      <c r="J427" s="536"/>
      <c r="K427" s="536"/>
      <c r="L427" s="536"/>
      <c r="M427" s="536"/>
      <c r="N427" s="536"/>
      <c r="O427" s="537"/>
      <c r="P427" s="80"/>
    </row>
    <row r="428" spans="2:16" ht="16.8">
      <c r="B428" s="44"/>
      <c r="C428" s="538" t="s">
        <v>65</v>
      </c>
      <c r="D428" s="550"/>
      <c r="E428" s="550"/>
      <c r="F428" s="550"/>
      <c r="G428" s="550"/>
      <c r="H428" s="550"/>
      <c r="I428" s="550"/>
      <c r="J428" s="82" t="s">
        <v>66</v>
      </c>
      <c r="K428" s="87" t="s">
        <v>67</v>
      </c>
      <c r="L428" s="91" t="s">
        <v>68</v>
      </c>
      <c r="M428" s="541" t="s">
        <v>69</v>
      </c>
      <c r="N428" s="544"/>
      <c r="O428" s="83" t="s">
        <v>61</v>
      </c>
      <c r="P428" s="84"/>
    </row>
    <row r="429" spans="2:16" ht="14.4">
      <c r="B429" s="44"/>
      <c r="C429" s="517" t="s">
        <v>1251</v>
      </c>
      <c r="D429" s="518"/>
      <c r="E429" s="518"/>
      <c r="F429" s="518"/>
      <c r="G429" s="518"/>
      <c r="H429" s="518"/>
      <c r="I429" s="518"/>
      <c r="J429" s="357">
        <v>0.05</v>
      </c>
      <c r="K429" s="93">
        <v>25.1</v>
      </c>
      <c r="L429" s="92">
        <f>K429*J429</f>
        <v>1.2550000000000001</v>
      </c>
      <c r="M429" s="548">
        <f>IFERROR(VLOOKUP(C429,TRANSPORTE!$C$14:$G$28,5,FALSE)," ")</f>
        <v>514637</v>
      </c>
      <c r="N429" s="549"/>
      <c r="O429" s="307">
        <f>IFERROR(M429*L429,0)</f>
        <v>645869.43500000006</v>
      </c>
      <c r="P429" s="85"/>
    </row>
    <row r="430" spans="2:16" ht="15" thickBot="1">
      <c r="B430" s="44"/>
      <c r="C430" s="551"/>
      <c r="D430" s="552"/>
      <c r="E430" s="552"/>
      <c r="F430" s="552"/>
      <c r="G430" s="552"/>
      <c r="H430" s="552"/>
      <c r="I430" s="552"/>
      <c r="J430" s="94"/>
      <c r="K430" s="70"/>
      <c r="L430" s="94"/>
      <c r="M430" s="553"/>
      <c r="N430" s="554"/>
      <c r="O430" s="307">
        <f t="shared" ref="O430" si="26">IFERROR(M430*L430,0)</f>
        <v>0</v>
      </c>
      <c r="P430" s="85"/>
    </row>
    <row r="431" spans="2:16" ht="15" thickBot="1">
      <c r="B431" s="44"/>
      <c r="C431" s="545" t="s">
        <v>2244</v>
      </c>
      <c r="D431" s="546"/>
      <c r="E431" s="546"/>
      <c r="F431" s="546"/>
      <c r="G431" s="546"/>
      <c r="H431" s="546"/>
      <c r="I431" s="546"/>
      <c r="J431" s="546"/>
      <c r="K431" s="546"/>
      <c r="L431" s="546"/>
      <c r="M431" s="546"/>
      <c r="N431" s="547"/>
      <c r="O431" s="309">
        <f>+SUM(O429:O430)</f>
        <v>645869.43500000006</v>
      </c>
      <c r="P431" s="86"/>
    </row>
    <row r="432" spans="2:16">
      <c r="B432" s="44"/>
      <c r="C432" s="529" t="s">
        <v>70</v>
      </c>
      <c r="D432" s="530"/>
      <c r="E432" s="530"/>
      <c r="F432" s="530"/>
      <c r="G432" s="530"/>
      <c r="H432" s="530"/>
      <c r="I432" s="530"/>
      <c r="J432" s="530"/>
      <c r="K432" s="530"/>
      <c r="L432" s="530"/>
      <c r="M432" s="530"/>
      <c r="N432" s="530"/>
      <c r="O432" s="531"/>
      <c r="P432" s="80"/>
    </row>
    <row r="433" spans="2:16">
      <c r="B433" s="44"/>
      <c r="C433" s="532"/>
      <c r="D433" s="533"/>
      <c r="E433" s="533"/>
      <c r="F433" s="533"/>
      <c r="G433" s="533"/>
      <c r="H433" s="533"/>
      <c r="I433" s="533"/>
      <c r="J433" s="533"/>
      <c r="K433" s="533"/>
      <c r="L433" s="533"/>
      <c r="M433" s="533"/>
      <c r="N433" s="533"/>
      <c r="O433" s="534"/>
      <c r="P433" s="80"/>
    </row>
    <row r="434" spans="2:16" ht="14.4" thickBot="1">
      <c r="B434" s="44"/>
      <c r="C434" s="535"/>
      <c r="D434" s="536"/>
      <c r="E434" s="536"/>
      <c r="F434" s="536"/>
      <c r="G434" s="536"/>
      <c r="H434" s="536"/>
      <c r="I434" s="536"/>
      <c r="J434" s="536"/>
      <c r="K434" s="536"/>
      <c r="L434" s="536"/>
      <c r="M434" s="536"/>
      <c r="N434" s="536"/>
      <c r="O434" s="537"/>
      <c r="P434" s="80"/>
    </row>
    <row r="435" spans="2:16" ht="14.4">
      <c r="B435" s="44"/>
      <c r="C435" s="538" t="s">
        <v>71</v>
      </c>
      <c r="D435" s="550"/>
      <c r="E435" s="550"/>
      <c r="F435" s="550"/>
      <c r="G435" s="550"/>
      <c r="H435" s="550"/>
      <c r="I435" s="550"/>
      <c r="J435" s="82" t="s">
        <v>72</v>
      </c>
      <c r="K435" s="95" t="s">
        <v>73</v>
      </c>
      <c r="L435" s="96" t="s">
        <v>74</v>
      </c>
      <c r="M435" s="560" t="s">
        <v>60</v>
      </c>
      <c r="N435" s="561"/>
      <c r="O435" s="97" t="s">
        <v>61</v>
      </c>
      <c r="P435" s="98"/>
    </row>
    <row r="436" spans="2:16" ht="14.4">
      <c r="B436" s="44"/>
      <c r="C436" s="555" t="s">
        <v>1225</v>
      </c>
      <c r="D436" s="556"/>
      <c r="E436" s="556"/>
      <c r="F436" s="556"/>
      <c r="G436" s="556"/>
      <c r="H436" s="556"/>
      <c r="I436" s="522"/>
      <c r="J436" s="310">
        <f>IFERROR(VLOOKUP(C436,'MANO DE OBRA'!$C$13:$J$33,6,FALSE)," ")</f>
        <v>212968.8944964</v>
      </c>
      <c r="K436" s="318">
        <f>IFERROR(VLOOKUP(C436,'MANO DE OBRA'!$C$13:$J$33,7,FALSE)," ")</f>
        <v>2</v>
      </c>
      <c r="L436" s="311">
        <f>IFERROR(VLOOKUP(C436,'MANO DE OBRA'!$C$13:$J$33,8,FALSE)," ")</f>
        <v>425938</v>
      </c>
      <c r="M436" s="562">
        <v>1.4</v>
      </c>
      <c r="N436" s="563"/>
      <c r="O436" s="312">
        <f>IFERROR((L436/M436),0)</f>
        <v>304241.42857142858</v>
      </c>
      <c r="P436" s="99"/>
    </row>
    <row r="437" spans="2:16" ht="14.4">
      <c r="B437" s="44"/>
      <c r="C437" s="555"/>
      <c r="D437" s="556"/>
      <c r="E437" s="556"/>
      <c r="F437" s="556"/>
      <c r="G437" s="556"/>
      <c r="H437" s="556"/>
      <c r="I437" s="522"/>
      <c r="J437" s="310" t="str">
        <f>IFERROR(VLOOKUP(C437,'MANO DE OBRA'!$C$13:$J$33,6,FALSE)," ")</f>
        <v xml:space="preserve"> </v>
      </c>
      <c r="K437" s="318" t="str">
        <f>IFERROR(VLOOKUP(C437,'MANO DE OBRA'!$C$13:$J$33,7,FALSE)," ")</f>
        <v xml:space="preserve"> </v>
      </c>
      <c r="L437" s="311" t="str">
        <f>IFERROR(VLOOKUP(C437,'MANO DE OBRA'!$C$13:$J$33,8,FALSE)," ")</f>
        <v xml:space="preserve"> </v>
      </c>
      <c r="M437" s="562"/>
      <c r="N437" s="563"/>
      <c r="O437" s="312">
        <f t="shared" ref="O437:O439" si="27">IFERROR((L437/M437),0)</f>
        <v>0</v>
      </c>
      <c r="P437" s="99"/>
    </row>
    <row r="438" spans="2:16" ht="14.4">
      <c r="B438" s="44"/>
      <c r="C438" s="555"/>
      <c r="D438" s="556"/>
      <c r="E438" s="556"/>
      <c r="F438" s="556"/>
      <c r="G438" s="556"/>
      <c r="H438" s="556"/>
      <c r="I438" s="522"/>
      <c r="J438" s="310" t="str">
        <f>IFERROR(VLOOKUP(C438,'MANO DE OBRA'!$C$13:$J$33,6,FALSE)," ")</f>
        <v xml:space="preserve"> </v>
      </c>
      <c r="K438" s="318" t="str">
        <f>IFERROR(VLOOKUP(C438,'MANO DE OBRA'!$C$13:$J$33,7,FALSE)," ")</f>
        <v xml:space="preserve"> </v>
      </c>
      <c r="L438" s="311" t="str">
        <f>IFERROR(VLOOKUP(C438,'MANO DE OBRA'!$C$13:$J$33,8,FALSE)," ")</f>
        <v xml:space="preserve"> </v>
      </c>
      <c r="M438" s="524"/>
      <c r="N438" s="525"/>
      <c r="O438" s="312">
        <f t="shared" si="27"/>
        <v>0</v>
      </c>
      <c r="P438" s="99"/>
    </row>
    <row r="439" spans="2:16" ht="15" thickBot="1">
      <c r="B439" s="44"/>
      <c r="C439" s="555"/>
      <c r="D439" s="556"/>
      <c r="E439" s="556"/>
      <c r="F439" s="556"/>
      <c r="G439" s="556"/>
      <c r="H439" s="556"/>
      <c r="I439" s="522"/>
      <c r="J439" s="310" t="str">
        <f>IFERROR(VLOOKUP(C439,'MANO DE OBRA'!$C$13:$J$33,6,FALSE)," ")</f>
        <v xml:space="preserve"> </v>
      </c>
      <c r="K439" s="318" t="str">
        <f>IFERROR(VLOOKUP(C439,'MANO DE OBRA'!$C$13:$J$33,7,FALSE)," ")</f>
        <v xml:space="preserve"> </v>
      </c>
      <c r="L439" s="311" t="str">
        <f>IFERROR(VLOOKUP(C439,'MANO DE OBRA'!$C$13:$J$33,8,FALSE)," ")</f>
        <v xml:space="preserve"> </v>
      </c>
      <c r="M439" s="524"/>
      <c r="N439" s="525"/>
      <c r="O439" s="312">
        <f t="shared" si="27"/>
        <v>0</v>
      </c>
      <c r="P439" s="85"/>
    </row>
    <row r="440" spans="2:16" ht="15" thickBot="1">
      <c r="B440" s="44"/>
      <c r="C440" s="545" t="s">
        <v>2244</v>
      </c>
      <c r="D440" s="546"/>
      <c r="E440" s="546"/>
      <c r="F440" s="546"/>
      <c r="G440" s="546"/>
      <c r="H440" s="546"/>
      <c r="I440" s="546"/>
      <c r="J440" s="546"/>
      <c r="K440" s="546"/>
      <c r="L440" s="546"/>
      <c r="M440" s="546"/>
      <c r="N440" s="547"/>
      <c r="O440" s="309">
        <f>+SUM(O436:O439)</f>
        <v>304241.42857142858</v>
      </c>
      <c r="P440" s="85"/>
    </row>
    <row r="441" spans="2:16" ht="15" thickBot="1">
      <c r="B441" s="44"/>
      <c r="C441" s="73"/>
      <c r="D441" s="52"/>
      <c r="E441" s="52"/>
      <c r="F441" s="52"/>
      <c r="G441" s="52"/>
      <c r="H441" s="52"/>
      <c r="I441" s="52"/>
      <c r="J441" s="52"/>
      <c r="K441" s="52"/>
      <c r="L441" s="52"/>
      <c r="M441" s="52"/>
      <c r="N441" s="52"/>
      <c r="O441" s="74"/>
      <c r="P441" s="45"/>
    </row>
    <row r="442" spans="2:16" ht="15" thickBot="1">
      <c r="B442" s="44"/>
      <c r="C442" s="557" t="s">
        <v>2245</v>
      </c>
      <c r="D442" s="558"/>
      <c r="E442" s="558"/>
      <c r="F442" s="558"/>
      <c r="G442" s="558"/>
      <c r="H442" s="558"/>
      <c r="I442" s="558"/>
      <c r="J442" s="558"/>
      <c r="K442" s="558"/>
      <c r="L442" s="558"/>
      <c r="M442" s="558"/>
      <c r="N442" s="559"/>
      <c r="O442" s="313">
        <f>ROUND(O431+O407+O424+O440,0)</f>
        <v>8715323</v>
      </c>
      <c r="P442" s="100"/>
    </row>
    <row r="443" spans="2:16" ht="15" thickBot="1">
      <c r="B443" s="44"/>
      <c r="C443" s="73"/>
      <c r="D443" s="52"/>
      <c r="E443" s="52"/>
      <c r="F443" s="52"/>
      <c r="G443" s="52"/>
      <c r="H443" s="52"/>
      <c r="I443" s="52"/>
      <c r="J443" s="52"/>
      <c r="K443" s="52"/>
      <c r="L443" s="52"/>
      <c r="M443" s="52"/>
      <c r="N443" s="52"/>
      <c r="O443" s="74"/>
      <c r="P443" s="73"/>
    </row>
    <row r="444" spans="2:16">
      <c r="B444" s="44"/>
      <c r="C444" s="529" t="s">
        <v>2240</v>
      </c>
      <c r="D444" s="530"/>
      <c r="E444" s="530"/>
      <c r="F444" s="530"/>
      <c r="G444" s="530"/>
      <c r="H444" s="530"/>
      <c r="I444" s="530"/>
      <c r="J444" s="530"/>
      <c r="K444" s="530"/>
      <c r="L444" s="530"/>
      <c r="M444" s="530"/>
      <c r="N444" s="530"/>
      <c r="O444" s="531"/>
      <c r="P444" s="80"/>
    </row>
    <row r="445" spans="2:16">
      <c r="B445" s="44"/>
      <c r="C445" s="532"/>
      <c r="D445" s="533"/>
      <c r="E445" s="533"/>
      <c r="F445" s="533"/>
      <c r="G445" s="533"/>
      <c r="H445" s="533"/>
      <c r="I445" s="533"/>
      <c r="J445" s="533"/>
      <c r="K445" s="533"/>
      <c r="L445" s="533"/>
      <c r="M445" s="533"/>
      <c r="N445" s="533"/>
      <c r="O445" s="534"/>
      <c r="P445" s="80"/>
    </row>
    <row r="446" spans="2:16" ht="14.4" thickBot="1">
      <c r="B446" s="44"/>
      <c r="C446" s="535"/>
      <c r="D446" s="536"/>
      <c r="E446" s="536"/>
      <c r="F446" s="536"/>
      <c r="G446" s="536"/>
      <c r="H446" s="536"/>
      <c r="I446" s="536"/>
      <c r="J446" s="536"/>
      <c r="K446" s="536"/>
      <c r="L446" s="536"/>
      <c r="M446" s="536"/>
      <c r="N446" s="536"/>
      <c r="O446" s="537"/>
      <c r="P446" s="80"/>
    </row>
    <row r="447" spans="2:16" ht="15" thickBot="1">
      <c r="B447" s="44"/>
      <c r="C447" s="568" t="s">
        <v>10</v>
      </c>
      <c r="D447" s="569"/>
      <c r="E447" s="569"/>
      <c r="F447" s="569"/>
      <c r="G447" s="569"/>
      <c r="H447" s="569"/>
      <c r="I447" s="569"/>
      <c r="J447" s="569"/>
      <c r="K447" s="569"/>
      <c r="L447" s="569"/>
      <c r="M447" s="570"/>
      <c r="N447" s="303" t="s">
        <v>32</v>
      </c>
      <c r="O447" s="304" t="s">
        <v>29</v>
      </c>
      <c r="P447" s="80"/>
    </row>
    <row r="448" spans="2:16" ht="14.4">
      <c r="B448" s="44"/>
      <c r="C448" s="571" t="s">
        <v>2242</v>
      </c>
      <c r="D448" s="572"/>
      <c r="E448" s="572"/>
      <c r="F448" s="572"/>
      <c r="G448" s="572"/>
      <c r="H448" s="572"/>
      <c r="I448" s="572"/>
      <c r="J448" s="572"/>
      <c r="K448" s="572"/>
      <c r="L448" s="572"/>
      <c r="M448" s="572"/>
      <c r="N448" s="305">
        <f>PRESUPUESTO!$K$384</f>
        <v>0.26</v>
      </c>
      <c r="O448" s="314">
        <f>N448*O442</f>
        <v>2265983.98</v>
      </c>
      <c r="P448" s="80"/>
    </row>
    <row r="449" spans="2:16" ht="14.4">
      <c r="B449" s="44"/>
      <c r="C449" s="573" t="s">
        <v>2241</v>
      </c>
      <c r="D449" s="574"/>
      <c r="E449" s="574"/>
      <c r="F449" s="574"/>
      <c r="G449" s="574"/>
      <c r="H449" s="574"/>
      <c r="I449" s="574"/>
      <c r="J449" s="574"/>
      <c r="K449" s="574"/>
      <c r="L449" s="574"/>
      <c r="M449" s="574"/>
      <c r="N449" s="302">
        <f>PRESUPUESTO!$K$385</f>
        <v>0.01</v>
      </c>
      <c r="O449" s="315">
        <f>N449*O442</f>
        <v>87153.23</v>
      </c>
      <c r="P449" s="80"/>
    </row>
    <row r="450" spans="2:16" ht="15" thickBot="1">
      <c r="B450" s="44"/>
      <c r="C450" s="575" t="s">
        <v>28</v>
      </c>
      <c r="D450" s="576"/>
      <c r="E450" s="576"/>
      <c r="F450" s="576"/>
      <c r="G450" s="576"/>
      <c r="H450" s="576"/>
      <c r="I450" s="576"/>
      <c r="J450" s="576"/>
      <c r="K450" s="576"/>
      <c r="L450" s="576"/>
      <c r="M450" s="576"/>
      <c r="N450" s="306">
        <f>PRESUPUESTO!$K$386</f>
        <v>0.03</v>
      </c>
      <c r="O450" s="316">
        <f>N450*O442</f>
        <v>261459.69</v>
      </c>
      <c r="P450" s="80"/>
    </row>
    <row r="451" spans="2:16">
      <c r="B451" s="44"/>
      <c r="C451" s="296"/>
      <c r="D451" s="297"/>
      <c r="E451" s="297"/>
      <c r="F451" s="297"/>
      <c r="G451" s="297"/>
      <c r="H451" s="297"/>
      <c r="I451" s="297"/>
      <c r="J451" s="297"/>
      <c r="K451" s="297"/>
      <c r="L451" s="297"/>
      <c r="M451" s="297"/>
      <c r="N451" s="297"/>
      <c r="O451" s="298"/>
      <c r="P451" s="80"/>
    </row>
    <row r="452" spans="2:16" ht="14.4" thickBot="1">
      <c r="B452" s="44"/>
      <c r="C452" s="299"/>
      <c r="D452" s="300"/>
      <c r="E452" s="300"/>
      <c r="F452" s="300"/>
      <c r="G452" s="300"/>
      <c r="H452" s="300"/>
      <c r="I452" s="300"/>
      <c r="J452" s="300"/>
      <c r="K452" s="300"/>
      <c r="L452" s="300"/>
      <c r="M452" s="300"/>
      <c r="N452" s="300"/>
      <c r="O452" s="301"/>
      <c r="P452" s="80"/>
    </row>
    <row r="453" spans="2:16" ht="15" thickBot="1">
      <c r="B453" s="44"/>
      <c r="C453" s="557" t="s">
        <v>2246</v>
      </c>
      <c r="D453" s="558"/>
      <c r="E453" s="558"/>
      <c r="F453" s="558"/>
      <c r="G453" s="558"/>
      <c r="H453" s="558"/>
      <c r="I453" s="558"/>
      <c r="J453" s="558"/>
      <c r="K453" s="558"/>
      <c r="L453" s="558"/>
      <c r="M453" s="558"/>
      <c r="N453" s="559"/>
      <c r="O453" s="313">
        <f>ROUNDUP(O442+O448+O449+O450,0)</f>
        <v>11329920</v>
      </c>
      <c r="P453" s="100"/>
    </row>
    <row r="454" spans="2:16" ht="14.4">
      <c r="B454" s="44"/>
      <c r="C454" s="73"/>
      <c r="D454" s="52"/>
      <c r="E454" s="52"/>
      <c r="F454" s="52"/>
      <c r="G454" s="52"/>
      <c r="H454" s="52"/>
      <c r="I454" s="52"/>
      <c r="J454" s="52"/>
      <c r="K454" s="52"/>
      <c r="L454" s="52"/>
      <c r="M454" s="52"/>
      <c r="N454" s="52"/>
      <c r="O454" s="74"/>
      <c r="P454" s="45"/>
    </row>
    <row r="455" spans="2:16" ht="14.4">
      <c r="B455" s="44"/>
      <c r="C455" s="73"/>
      <c r="D455" s="52"/>
      <c r="E455" s="52"/>
      <c r="F455" s="52"/>
      <c r="G455" s="52"/>
      <c r="H455" s="52"/>
      <c r="I455" s="52"/>
      <c r="J455" s="52"/>
      <c r="K455" s="52"/>
      <c r="L455" s="52"/>
      <c r="M455" s="52"/>
      <c r="N455" s="52"/>
      <c r="O455" s="74"/>
      <c r="P455" s="45"/>
    </row>
    <row r="456" spans="2:16" ht="18.75" customHeight="1" thickBot="1">
      <c r="B456" s="44"/>
      <c r="C456" s="564"/>
      <c r="D456" s="565"/>
      <c r="E456" s="565"/>
      <c r="F456" s="70"/>
      <c r="G456" s="70"/>
      <c r="H456" s="70"/>
      <c r="I456" s="70"/>
      <c r="J456" s="70"/>
      <c r="K456" s="566"/>
      <c r="L456" s="566"/>
      <c r="M456" s="566"/>
      <c r="N456" s="566"/>
      <c r="O456" s="567"/>
      <c r="P456" s="101"/>
    </row>
    <row r="457" spans="2:16" ht="14.4" thickBot="1">
      <c r="B457" s="102"/>
      <c r="C457" s="103"/>
      <c r="D457" s="103"/>
      <c r="E457" s="103"/>
      <c r="F457" s="103"/>
      <c r="G457" s="103"/>
      <c r="H457" s="103"/>
      <c r="I457" s="103"/>
      <c r="J457" s="103"/>
      <c r="K457" s="103"/>
      <c r="L457" s="103"/>
      <c r="M457" s="103"/>
      <c r="N457" s="103"/>
      <c r="O457" s="103"/>
      <c r="P457" s="104"/>
    </row>
    <row r="458" spans="2:16" ht="15" thickTop="1" thickBot="1"/>
    <row r="459" spans="2:16" ht="15" thickBot="1">
      <c r="B459" s="44"/>
      <c r="C459" s="488" t="s">
        <v>54</v>
      </c>
      <c r="D459" s="489"/>
      <c r="E459" s="489"/>
      <c r="F459" s="489"/>
      <c r="G459" s="489"/>
      <c r="H459" s="489"/>
      <c r="I459" s="489"/>
      <c r="J459" s="489"/>
      <c r="K459" s="489"/>
      <c r="L459" s="489"/>
      <c r="M459" s="489"/>
      <c r="N459" s="489"/>
      <c r="O459" s="490"/>
      <c r="P459" s="75"/>
    </row>
    <row r="460" spans="2:16">
      <c r="B460" s="44"/>
      <c r="C460" s="76" t="s">
        <v>55</v>
      </c>
      <c r="D460" s="491" t="s">
        <v>10</v>
      </c>
      <c r="E460" s="492"/>
      <c r="F460" s="492"/>
      <c r="G460" s="492"/>
      <c r="H460" s="492"/>
      <c r="I460" s="492"/>
      <c r="J460" s="492"/>
      <c r="K460" s="492"/>
      <c r="L460" s="493"/>
      <c r="M460" s="494" t="s">
        <v>56</v>
      </c>
      <c r="N460" s="495"/>
      <c r="O460" s="76" t="s">
        <v>12</v>
      </c>
      <c r="P460" s="77"/>
    </row>
    <row r="461" spans="2:16" ht="51" customHeight="1" thickBot="1">
      <c r="B461" s="44"/>
      <c r="C461" s="243" t="str">
        <f>PRESUPUESTO!C80</f>
        <v>5.2.3.2</v>
      </c>
      <c r="D461" s="582" t="str">
        <f>IFERROR(VLOOKUP(C461,PRESUPUESTO!$C$11:$K$366,5,FALSE)," ")</f>
        <v>SUMINISTRO E INSTALACIÓN DE ACOMETIDA DESDE PLANTA ELECTRICA HASTA TABLERO TRF EN 3X2/0F+1X2/0N+1X4T AWG CU LSHZ 600V EN TUBERIA IMC 2"</v>
      </c>
      <c r="E461" s="583"/>
      <c r="F461" s="583"/>
      <c r="G461" s="583"/>
      <c r="H461" s="583"/>
      <c r="I461" s="583"/>
      <c r="J461" s="583"/>
      <c r="K461" s="583"/>
      <c r="L461" s="584"/>
      <c r="M461" s="526" t="str">
        <f>IFERROR(VLOOKUP(C461,PRESUPUESTO!$C$11:$K$366,6,FALSE)," ")</f>
        <v>ML</v>
      </c>
      <c r="N461" s="528"/>
      <c r="O461" s="243">
        <f>IFERROR(VLOOKUP(C461,PRESUPUESTO!$C$11:$K$366,7,FALSE)," ")</f>
        <v>25</v>
      </c>
      <c r="P461" s="79"/>
    </row>
    <row r="462" spans="2:16">
      <c r="B462" s="44"/>
      <c r="C462" s="529"/>
      <c r="D462" s="530"/>
      <c r="E462" s="530"/>
      <c r="F462" s="530"/>
      <c r="G462" s="530"/>
      <c r="H462" s="530"/>
      <c r="I462" s="530"/>
      <c r="J462" s="530"/>
      <c r="K462" s="530"/>
      <c r="L462" s="530"/>
      <c r="M462" s="530"/>
      <c r="N462" s="530"/>
      <c r="O462" s="531"/>
      <c r="P462" s="80"/>
    </row>
    <row r="463" spans="2:16">
      <c r="B463" s="44"/>
      <c r="C463" s="532"/>
      <c r="D463" s="533"/>
      <c r="E463" s="533"/>
      <c r="F463" s="533"/>
      <c r="G463" s="533"/>
      <c r="H463" s="533"/>
      <c r="I463" s="533"/>
      <c r="J463" s="533"/>
      <c r="K463" s="533"/>
      <c r="L463" s="533"/>
      <c r="M463" s="533"/>
      <c r="N463" s="533"/>
      <c r="O463" s="534"/>
      <c r="P463" s="80"/>
    </row>
    <row r="464" spans="2:16" ht="14.4" thickBot="1">
      <c r="B464" s="44"/>
      <c r="C464" s="535"/>
      <c r="D464" s="536"/>
      <c r="E464" s="536"/>
      <c r="F464" s="536"/>
      <c r="G464" s="536"/>
      <c r="H464" s="536"/>
      <c r="I464" s="536"/>
      <c r="J464" s="536"/>
      <c r="K464" s="536"/>
      <c r="L464" s="536"/>
      <c r="M464" s="536"/>
      <c r="N464" s="536"/>
      <c r="O464" s="537"/>
      <c r="P464" s="80"/>
    </row>
    <row r="465" spans="2:16" ht="14.4">
      <c r="B465" s="44"/>
      <c r="C465" s="538" t="s">
        <v>10</v>
      </c>
      <c r="D465" s="539"/>
      <c r="E465" s="539"/>
      <c r="F465" s="539"/>
      <c r="G465" s="540"/>
      <c r="H465" s="541" t="s">
        <v>57</v>
      </c>
      <c r="I465" s="539"/>
      <c r="J465" s="542" t="s">
        <v>58</v>
      </c>
      <c r="K465" s="543"/>
      <c r="L465" s="82" t="s">
        <v>59</v>
      </c>
      <c r="M465" s="541" t="s">
        <v>60</v>
      </c>
      <c r="N465" s="544"/>
      <c r="O465" s="83" t="s">
        <v>61</v>
      </c>
      <c r="P465" s="84"/>
    </row>
    <row r="466" spans="2:16" ht="14.4">
      <c r="B466" s="44"/>
      <c r="C466" s="517" t="s">
        <v>1281</v>
      </c>
      <c r="D466" s="518"/>
      <c r="E466" s="518"/>
      <c r="F466" s="518"/>
      <c r="G466" s="519"/>
      <c r="H466" s="520"/>
      <c r="I466" s="520"/>
      <c r="J466" s="521" t="str">
        <f>IFERROR(VLOOKUP(C466,EQUIPOS!$C$13:$G$80,2,FALSE)," ")</f>
        <v>%</v>
      </c>
      <c r="K466" s="522"/>
      <c r="L466" s="308">
        <f>O504</f>
        <v>8518.76</v>
      </c>
      <c r="M466" s="523">
        <v>0.05</v>
      </c>
      <c r="N466" s="522"/>
      <c r="O466" s="307">
        <f>IFERROR(M466*L466,0)</f>
        <v>425.93800000000005</v>
      </c>
      <c r="P466" s="85"/>
    </row>
    <row r="467" spans="2:16" ht="14.4">
      <c r="B467" s="44"/>
      <c r="C467" s="517"/>
      <c r="D467" s="518"/>
      <c r="E467" s="518"/>
      <c r="F467" s="518"/>
      <c r="G467" s="519"/>
      <c r="H467" s="520"/>
      <c r="I467" s="520"/>
      <c r="J467" s="521" t="str">
        <f>IFERROR(VLOOKUP(C467,EQUIPOS!$C$13:$G$80,2,FALSE)," ")</f>
        <v xml:space="preserve"> </v>
      </c>
      <c r="K467" s="522"/>
      <c r="L467" s="308" t="str">
        <f>IFERROR(VLOOKUP(C467,EQUIPOS!$C$13:$G$80,5,FALSE)," ")</f>
        <v xml:space="preserve"> </v>
      </c>
      <c r="M467" s="524"/>
      <c r="N467" s="525"/>
      <c r="O467" s="307">
        <f>IFERROR(L467/M467,0)</f>
        <v>0</v>
      </c>
      <c r="P467" s="85"/>
    </row>
    <row r="468" spans="2:16" ht="14.4">
      <c r="B468" s="44"/>
      <c r="C468" s="517"/>
      <c r="D468" s="518"/>
      <c r="E468" s="518"/>
      <c r="F468" s="518"/>
      <c r="G468" s="519"/>
      <c r="H468" s="520"/>
      <c r="I468" s="520"/>
      <c r="J468" s="521" t="str">
        <f>IFERROR(VLOOKUP(C468,EQUIPOS!$C$13:$G$80,2,FALSE)," ")</f>
        <v xml:space="preserve"> </v>
      </c>
      <c r="K468" s="522"/>
      <c r="L468" s="308" t="str">
        <f>IFERROR(VLOOKUP(C468,EQUIPOS!$C$13:$G$80,5,FALSE)," ")</f>
        <v xml:space="preserve"> </v>
      </c>
      <c r="M468" s="524"/>
      <c r="N468" s="525"/>
      <c r="O468" s="307">
        <f t="shared" ref="O468:O469" si="28">IFERROR(L468/M468,0)</f>
        <v>0</v>
      </c>
      <c r="P468" s="85"/>
    </row>
    <row r="469" spans="2:16" ht="14.4">
      <c r="B469" s="44"/>
      <c r="C469" s="517"/>
      <c r="D469" s="518"/>
      <c r="E469" s="518"/>
      <c r="F469" s="518"/>
      <c r="G469" s="519"/>
      <c r="H469" s="520"/>
      <c r="I469" s="520"/>
      <c r="J469" s="521" t="str">
        <f>IFERROR(VLOOKUP(C469,EQUIPOS!$C$13:$G$80,2,FALSE)," ")</f>
        <v xml:space="preserve"> </v>
      </c>
      <c r="K469" s="522"/>
      <c r="L469" s="308" t="str">
        <f>IFERROR(VLOOKUP(C469,EQUIPOS!$C$13:$G$80,5,FALSE)," ")</f>
        <v xml:space="preserve"> </v>
      </c>
      <c r="M469" s="524"/>
      <c r="N469" s="525"/>
      <c r="O469" s="307">
        <f t="shared" si="28"/>
        <v>0</v>
      </c>
      <c r="P469" s="85"/>
    </row>
    <row r="470" spans="2:16" ht="15" thickBot="1">
      <c r="B470" s="44"/>
      <c r="C470" s="517"/>
      <c r="D470" s="518"/>
      <c r="E470" s="518"/>
      <c r="F470" s="518"/>
      <c r="G470" s="519"/>
      <c r="H470" s="520"/>
      <c r="I470" s="520"/>
      <c r="J470" s="521" t="str">
        <f>IFERROR(VLOOKUP(C470,EQUIPOS!$C$13:$G$80,2,FALSE)," ")</f>
        <v xml:space="preserve"> </v>
      </c>
      <c r="K470" s="522"/>
      <c r="L470" s="308" t="str">
        <f>IFERROR(VLOOKUP(C470,EQUIPOS!$C$13:$G$80,5,FALSE)," ")</f>
        <v xml:space="preserve"> </v>
      </c>
      <c r="M470" s="524"/>
      <c r="N470" s="525"/>
      <c r="O470" s="307">
        <f>IFERROR(L470/M470,0)</f>
        <v>0</v>
      </c>
      <c r="P470" s="85"/>
    </row>
    <row r="471" spans="2:16" ht="15" thickBot="1">
      <c r="B471" s="44"/>
      <c r="C471" s="545" t="s">
        <v>2244</v>
      </c>
      <c r="D471" s="546"/>
      <c r="E471" s="546"/>
      <c r="F471" s="546"/>
      <c r="G471" s="546"/>
      <c r="H471" s="546"/>
      <c r="I471" s="546"/>
      <c r="J471" s="546"/>
      <c r="K471" s="546"/>
      <c r="L471" s="546"/>
      <c r="M471" s="546"/>
      <c r="N471" s="547"/>
      <c r="O471" s="309">
        <f>SUM(O466:O470)</f>
        <v>425.93800000000005</v>
      </c>
      <c r="P471" s="86"/>
    </row>
    <row r="472" spans="2:16" ht="13.5" customHeight="1">
      <c r="B472" s="44"/>
      <c r="C472" s="529" t="s">
        <v>62</v>
      </c>
      <c r="D472" s="530"/>
      <c r="E472" s="530"/>
      <c r="F472" s="530"/>
      <c r="G472" s="530"/>
      <c r="H472" s="530"/>
      <c r="I472" s="530"/>
      <c r="J472" s="530"/>
      <c r="K472" s="530"/>
      <c r="L472" s="530"/>
      <c r="M472" s="530"/>
      <c r="N472" s="530"/>
      <c r="O472" s="531"/>
      <c r="P472" s="80"/>
    </row>
    <row r="473" spans="2:16">
      <c r="B473" s="44"/>
      <c r="C473" s="532"/>
      <c r="D473" s="533"/>
      <c r="E473" s="533"/>
      <c r="F473" s="533"/>
      <c r="G473" s="533"/>
      <c r="H473" s="533"/>
      <c r="I473" s="533"/>
      <c r="J473" s="533"/>
      <c r="K473" s="533"/>
      <c r="L473" s="533"/>
      <c r="M473" s="533"/>
      <c r="N473" s="533"/>
      <c r="O473" s="534"/>
      <c r="P473" s="80"/>
    </row>
    <row r="474" spans="2:16" ht="14.4" thickBot="1">
      <c r="B474" s="44"/>
      <c r="C474" s="535"/>
      <c r="D474" s="536"/>
      <c r="E474" s="536"/>
      <c r="F474" s="536"/>
      <c r="G474" s="536"/>
      <c r="H474" s="536"/>
      <c r="I474" s="536"/>
      <c r="J474" s="536"/>
      <c r="K474" s="536"/>
      <c r="L474" s="536"/>
      <c r="M474" s="536"/>
      <c r="N474" s="536"/>
      <c r="O474" s="537"/>
      <c r="P474" s="80"/>
    </row>
    <row r="475" spans="2:16" ht="14.4">
      <c r="B475" s="44"/>
      <c r="C475" s="538" t="s">
        <v>10</v>
      </c>
      <c r="D475" s="550"/>
      <c r="E475" s="550"/>
      <c r="F475" s="550"/>
      <c r="G475" s="550"/>
      <c r="H475" s="550"/>
      <c r="I475" s="550"/>
      <c r="J475" s="544"/>
      <c r="K475" s="81" t="s">
        <v>56</v>
      </c>
      <c r="L475" s="82" t="s">
        <v>12</v>
      </c>
      <c r="M475" s="541" t="s">
        <v>63</v>
      </c>
      <c r="N475" s="544"/>
      <c r="O475" s="83" t="s">
        <v>61</v>
      </c>
      <c r="P475" s="84"/>
    </row>
    <row r="476" spans="2:16" ht="14.4">
      <c r="B476" s="44"/>
      <c r="C476" s="517" t="s">
        <v>2422</v>
      </c>
      <c r="D476" s="518"/>
      <c r="E476" s="518"/>
      <c r="F476" s="518"/>
      <c r="G476" s="518"/>
      <c r="H476" s="518"/>
      <c r="I476" s="518"/>
      <c r="J476" s="519"/>
      <c r="K476" s="88" t="str">
        <f>IFERROR(VLOOKUP(C476,MATERIALES!$C$13:$G$2486,2,FALSE)," ")</f>
        <v>ML</v>
      </c>
      <c r="L476" s="356">
        <v>4.12</v>
      </c>
      <c r="M476" s="548">
        <f>IFERROR(VLOOKUP(C476,MATERIALES!$C$13:$G$2486,5,FALSE)," ")</f>
        <v>50450</v>
      </c>
      <c r="N476" s="549"/>
      <c r="O476" s="307">
        <f>IFERROR(M476*L476,0)</f>
        <v>207854</v>
      </c>
      <c r="P476" s="85"/>
    </row>
    <row r="477" spans="2:16" ht="14.4">
      <c r="B477" s="44"/>
      <c r="C477" s="517" t="s">
        <v>2423</v>
      </c>
      <c r="D477" s="518"/>
      <c r="E477" s="518"/>
      <c r="F477" s="518"/>
      <c r="G477" s="518"/>
      <c r="H477" s="518"/>
      <c r="I477" s="518"/>
      <c r="J477" s="519"/>
      <c r="K477" s="88" t="str">
        <f>IFERROR(VLOOKUP(C477,MATERIALES!$C$13:$G$2486,2,FALSE)," ")</f>
        <v>UN</v>
      </c>
      <c r="L477" s="356">
        <v>0.1</v>
      </c>
      <c r="M477" s="548">
        <f>IFERROR(VLOOKUP(C477,MATERIALES!$C$13:$G$2486,5,FALSE)," ")</f>
        <v>1800</v>
      </c>
      <c r="N477" s="549"/>
      <c r="O477" s="307">
        <f t="shared" ref="O477:O487" si="29">IFERROR(M477*L477,0)</f>
        <v>180</v>
      </c>
      <c r="P477" s="85"/>
    </row>
    <row r="478" spans="2:16" ht="14.4">
      <c r="B478" s="44"/>
      <c r="C478" s="517" t="s">
        <v>2424</v>
      </c>
      <c r="D478" s="518"/>
      <c r="E478" s="518"/>
      <c r="F478" s="518"/>
      <c r="G478" s="518"/>
      <c r="H478" s="518"/>
      <c r="I478" s="518"/>
      <c r="J478" s="519"/>
      <c r="K478" s="88" t="str">
        <f>IFERROR(VLOOKUP(C478,MATERIALES!$C$13:$G$2486,2,FALSE)," ")</f>
        <v>ML</v>
      </c>
      <c r="L478" s="356">
        <v>1.03</v>
      </c>
      <c r="M478" s="548">
        <f>IFERROR(VLOOKUP(C478,MATERIALES!$C$13:$G$2486,5,FALSE)," ")</f>
        <v>17850</v>
      </c>
      <c r="N478" s="549"/>
      <c r="O478" s="307">
        <f t="shared" si="29"/>
        <v>18385.5</v>
      </c>
      <c r="P478" s="85"/>
    </row>
    <row r="479" spans="2:16" ht="14.4">
      <c r="B479" s="44"/>
      <c r="C479" s="517" t="s">
        <v>2425</v>
      </c>
      <c r="D479" s="518"/>
      <c r="E479" s="518"/>
      <c r="F479" s="518"/>
      <c r="G479" s="518"/>
      <c r="H479" s="518"/>
      <c r="I479" s="518"/>
      <c r="J479" s="519"/>
      <c r="K479" s="88" t="str">
        <f>IFERROR(VLOOKUP(C479,MATERIALES!$C$13:$G$2486,2,FALSE)," ")</f>
        <v>ML</v>
      </c>
      <c r="L479" s="356">
        <v>1</v>
      </c>
      <c r="M479" s="548">
        <f>IFERROR(VLOOKUP(C479,MATERIALES!$C$13:$G$2486,5,FALSE)," ")</f>
        <v>52483.33</v>
      </c>
      <c r="N479" s="549"/>
      <c r="O479" s="307">
        <f t="shared" si="29"/>
        <v>52483.33</v>
      </c>
      <c r="P479" s="85"/>
    </row>
    <row r="480" spans="2:16" ht="14.4">
      <c r="B480" s="44"/>
      <c r="C480" s="517" t="s">
        <v>2426</v>
      </c>
      <c r="D480" s="518"/>
      <c r="E480" s="518"/>
      <c r="F480" s="518"/>
      <c r="G480" s="518"/>
      <c r="H480" s="518"/>
      <c r="I480" s="518"/>
      <c r="J480" s="519"/>
      <c r="K480" s="88" t="str">
        <f>IFERROR(VLOOKUP(C480,MATERIALES!$C$13:$G$2486,2,FALSE)," ")</f>
        <v>UN</v>
      </c>
      <c r="L480" s="356">
        <v>0.33</v>
      </c>
      <c r="M480" s="548">
        <f>IFERROR(VLOOKUP(C480,MATERIALES!$C$13:$G$2486,5,FALSE)," ")</f>
        <v>4350</v>
      </c>
      <c r="N480" s="549"/>
      <c r="O480" s="307">
        <f t="shared" si="29"/>
        <v>1435.5</v>
      </c>
      <c r="P480" s="85"/>
    </row>
    <row r="481" spans="2:16" ht="14.4">
      <c r="B481" s="44"/>
      <c r="C481" s="517" t="s">
        <v>2427</v>
      </c>
      <c r="D481" s="518"/>
      <c r="E481" s="518"/>
      <c r="F481" s="518"/>
      <c r="G481" s="518"/>
      <c r="H481" s="518"/>
      <c r="I481" s="518"/>
      <c r="J481" s="519"/>
      <c r="K481" s="88" t="str">
        <f>IFERROR(VLOOKUP(C481,MATERIALES!$C$13:$G$2486,2,FALSE)," ")</f>
        <v>UN</v>
      </c>
      <c r="L481" s="356">
        <v>0.17</v>
      </c>
      <c r="M481" s="548">
        <f>IFERROR(VLOOKUP(C481,MATERIALES!$C$13:$G$2486,5,FALSE)," ")</f>
        <v>21850</v>
      </c>
      <c r="N481" s="549"/>
      <c r="O481" s="307">
        <f t="shared" si="29"/>
        <v>3714.5000000000005</v>
      </c>
      <c r="P481" s="85"/>
    </row>
    <row r="482" spans="2:16" ht="14.4">
      <c r="B482" s="44"/>
      <c r="C482" s="517" t="s">
        <v>2428</v>
      </c>
      <c r="D482" s="518"/>
      <c r="E482" s="518"/>
      <c r="F482" s="518"/>
      <c r="G482" s="518"/>
      <c r="H482" s="518"/>
      <c r="I482" s="518"/>
      <c r="J482" s="519"/>
      <c r="K482" s="88" t="str">
        <f>IFERROR(VLOOKUP(C482,MATERIALES!$C$13:$G$2486,2,FALSE)," ")</f>
        <v>UN</v>
      </c>
      <c r="L482" s="356">
        <v>0.08</v>
      </c>
      <c r="M482" s="548">
        <f>IFERROR(VLOOKUP(C482,MATERIALES!$C$13:$G$2486,5,FALSE)," ")</f>
        <v>4050</v>
      </c>
      <c r="N482" s="549"/>
      <c r="O482" s="307">
        <f t="shared" si="29"/>
        <v>324</v>
      </c>
      <c r="P482" s="85"/>
    </row>
    <row r="483" spans="2:16" ht="14.4">
      <c r="B483" s="44"/>
      <c r="C483" s="517" t="s">
        <v>2429</v>
      </c>
      <c r="D483" s="518"/>
      <c r="E483" s="518"/>
      <c r="F483" s="518"/>
      <c r="G483" s="518"/>
      <c r="H483" s="518"/>
      <c r="I483" s="518"/>
      <c r="J483" s="519"/>
      <c r="K483" s="88" t="str">
        <f>IFERROR(VLOOKUP(C483,MATERIALES!$C$13:$G$2486,2,FALSE)," ")</f>
        <v>UN</v>
      </c>
      <c r="L483" s="356">
        <v>1</v>
      </c>
      <c r="M483" s="548">
        <f>IFERROR(VLOOKUP(C483,MATERIALES!$C$13:$G$2486,5,FALSE)," ")</f>
        <v>800</v>
      </c>
      <c r="N483" s="549"/>
      <c r="O483" s="307">
        <f t="shared" si="29"/>
        <v>800</v>
      </c>
      <c r="P483" s="85"/>
    </row>
    <row r="484" spans="2:16" ht="14.4">
      <c r="B484" s="44"/>
      <c r="C484" s="517" t="s">
        <v>2430</v>
      </c>
      <c r="D484" s="518"/>
      <c r="E484" s="518"/>
      <c r="F484" s="518"/>
      <c r="G484" s="518"/>
      <c r="H484" s="518"/>
      <c r="I484" s="518"/>
      <c r="J484" s="519"/>
      <c r="K484" s="88" t="str">
        <f>IFERROR(VLOOKUP(C484,MATERIALES!$C$13:$G$2486,2,FALSE)," ")</f>
        <v>UN</v>
      </c>
      <c r="L484" s="356">
        <v>0.32</v>
      </c>
      <c r="M484" s="548">
        <f>IFERROR(VLOOKUP(C484,MATERIALES!$C$13:$G$2486,5,FALSE)," ")</f>
        <v>6400</v>
      </c>
      <c r="N484" s="549"/>
      <c r="O484" s="307">
        <f t="shared" si="29"/>
        <v>2048</v>
      </c>
      <c r="P484" s="85"/>
    </row>
    <row r="485" spans="2:16" ht="14.4">
      <c r="B485" s="44"/>
      <c r="C485" s="517" t="s">
        <v>2431</v>
      </c>
      <c r="D485" s="518"/>
      <c r="E485" s="518"/>
      <c r="F485" s="518"/>
      <c r="G485" s="518"/>
      <c r="H485" s="518"/>
      <c r="I485" s="518"/>
      <c r="J485" s="519"/>
      <c r="K485" s="88" t="str">
        <f>IFERROR(VLOOKUP(C485,MATERIALES!$C$13:$G$2486,2,FALSE)," ")</f>
        <v>UN</v>
      </c>
      <c r="L485" s="356">
        <v>0.08</v>
      </c>
      <c r="M485" s="548">
        <f>IFERROR(VLOOKUP(C485,MATERIALES!$C$13:$G$2486,5,FALSE)," ")</f>
        <v>2750</v>
      </c>
      <c r="N485" s="549"/>
      <c r="O485" s="307">
        <f t="shared" si="29"/>
        <v>220</v>
      </c>
      <c r="P485" s="85"/>
    </row>
    <row r="486" spans="2:16" ht="14.4">
      <c r="B486" s="44"/>
      <c r="C486" s="517"/>
      <c r="D486" s="518"/>
      <c r="E486" s="518"/>
      <c r="F486" s="518"/>
      <c r="G486" s="518"/>
      <c r="H486" s="518"/>
      <c r="I486" s="518"/>
      <c r="J486" s="519"/>
      <c r="K486" s="88" t="str">
        <f>IFERROR(VLOOKUP(C486,MATERIALES!$C$13:$G$2486,2,FALSE)," ")</f>
        <v xml:space="preserve"> </v>
      </c>
      <c r="L486" s="89"/>
      <c r="M486" s="548" t="str">
        <f>IFERROR(VLOOKUP(C486,MATERIALES!$C$13:$G$2486,5,FALSE)," ")</f>
        <v xml:space="preserve"> </v>
      </c>
      <c r="N486" s="549"/>
      <c r="O486" s="307">
        <f t="shared" si="29"/>
        <v>0</v>
      </c>
      <c r="P486" s="85"/>
    </row>
    <row r="487" spans="2:16" ht="15" thickBot="1">
      <c r="B487" s="44"/>
      <c r="C487" s="517"/>
      <c r="D487" s="518"/>
      <c r="E487" s="518"/>
      <c r="F487" s="518"/>
      <c r="G487" s="518"/>
      <c r="H487" s="518"/>
      <c r="I487" s="518"/>
      <c r="J487" s="519"/>
      <c r="K487" s="88" t="str">
        <f>IFERROR(VLOOKUP(C487,MATERIALES!$C$13:$G$2486,2,FALSE)," ")</f>
        <v xml:space="preserve"> </v>
      </c>
      <c r="L487" s="90"/>
      <c r="M487" s="548" t="str">
        <f>IFERROR(VLOOKUP(C487,MATERIALES!$C$13:$G$2486,5,FALSE)," ")</f>
        <v xml:space="preserve"> </v>
      </c>
      <c r="N487" s="549"/>
      <c r="O487" s="307">
        <f t="shared" si="29"/>
        <v>0</v>
      </c>
      <c r="P487" s="85"/>
    </row>
    <row r="488" spans="2:16" ht="15" thickBot="1">
      <c r="B488" s="44"/>
      <c r="C488" s="545" t="s">
        <v>2244</v>
      </c>
      <c r="D488" s="546"/>
      <c r="E488" s="546"/>
      <c r="F488" s="546"/>
      <c r="G488" s="546"/>
      <c r="H488" s="546"/>
      <c r="I488" s="546"/>
      <c r="J488" s="546"/>
      <c r="K488" s="546"/>
      <c r="L488" s="546"/>
      <c r="M488" s="546"/>
      <c r="N488" s="547"/>
      <c r="O488" s="309">
        <f>SUM(O476:O487)</f>
        <v>287444.83</v>
      </c>
      <c r="P488" s="85"/>
    </row>
    <row r="489" spans="2:16">
      <c r="B489" s="44"/>
      <c r="C489" s="529" t="s">
        <v>64</v>
      </c>
      <c r="D489" s="530"/>
      <c r="E489" s="530"/>
      <c r="F489" s="530"/>
      <c r="G489" s="530"/>
      <c r="H489" s="530"/>
      <c r="I489" s="530"/>
      <c r="J489" s="530"/>
      <c r="K489" s="530"/>
      <c r="L489" s="530"/>
      <c r="M489" s="530"/>
      <c r="N489" s="530"/>
      <c r="O489" s="531"/>
      <c r="P489" s="80"/>
    </row>
    <row r="490" spans="2:16">
      <c r="B490" s="44"/>
      <c r="C490" s="532"/>
      <c r="D490" s="533"/>
      <c r="E490" s="533"/>
      <c r="F490" s="533"/>
      <c r="G490" s="533"/>
      <c r="H490" s="533"/>
      <c r="I490" s="533"/>
      <c r="J490" s="533"/>
      <c r="K490" s="533"/>
      <c r="L490" s="533"/>
      <c r="M490" s="533"/>
      <c r="N490" s="533"/>
      <c r="O490" s="534"/>
      <c r="P490" s="80"/>
    </row>
    <row r="491" spans="2:16" ht="14.4" thickBot="1">
      <c r="B491" s="44"/>
      <c r="C491" s="535"/>
      <c r="D491" s="536"/>
      <c r="E491" s="536"/>
      <c r="F491" s="536"/>
      <c r="G491" s="536"/>
      <c r="H491" s="536"/>
      <c r="I491" s="536"/>
      <c r="J491" s="536"/>
      <c r="K491" s="536"/>
      <c r="L491" s="536"/>
      <c r="M491" s="536"/>
      <c r="N491" s="536"/>
      <c r="O491" s="537"/>
      <c r="P491" s="80"/>
    </row>
    <row r="492" spans="2:16" ht="16.8">
      <c r="B492" s="44"/>
      <c r="C492" s="538" t="s">
        <v>65</v>
      </c>
      <c r="D492" s="550"/>
      <c r="E492" s="550"/>
      <c r="F492" s="550"/>
      <c r="G492" s="550"/>
      <c r="H492" s="550"/>
      <c r="I492" s="550"/>
      <c r="J492" s="82" t="s">
        <v>66</v>
      </c>
      <c r="K492" s="87" t="s">
        <v>67</v>
      </c>
      <c r="L492" s="91" t="s">
        <v>68</v>
      </c>
      <c r="M492" s="541" t="s">
        <v>69</v>
      </c>
      <c r="N492" s="544"/>
      <c r="O492" s="83" t="s">
        <v>61</v>
      </c>
      <c r="P492" s="84"/>
    </row>
    <row r="493" spans="2:16" ht="14.4">
      <c r="B493" s="44"/>
      <c r="C493" s="517" t="s">
        <v>1251</v>
      </c>
      <c r="D493" s="518"/>
      <c r="E493" s="518"/>
      <c r="F493" s="518"/>
      <c r="G493" s="518"/>
      <c r="H493" s="518"/>
      <c r="I493" s="518"/>
      <c r="J493" s="357">
        <v>1E-4</v>
      </c>
      <c r="K493" s="93">
        <v>25.1</v>
      </c>
      <c r="L493" s="92">
        <f>K493*J493</f>
        <v>2.5100000000000001E-3</v>
      </c>
      <c r="M493" s="548">
        <f>IFERROR(VLOOKUP(C493,TRANSPORTE!$C$14:$G$28,5,FALSE)," ")</f>
        <v>514637</v>
      </c>
      <c r="N493" s="549"/>
      <c r="O493" s="307">
        <f>IFERROR(M493*L493,0)</f>
        <v>1291.7388700000001</v>
      </c>
      <c r="P493" s="85"/>
    </row>
    <row r="494" spans="2:16" ht="15" thickBot="1">
      <c r="B494" s="44"/>
      <c r="C494" s="551"/>
      <c r="D494" s="552"/>
      <c r="E494" s="552"/>
      <c r="F494" s="552"/>
      <c r="G494" s="552"/>
      <c r="H494" s="552"/>
      <c r="I494" s="552"/>
      <c r="J494" s="94"/>
      <c r="K494" s="70"/>
      <c r="L494" s="94"/>
      <c r="M494" s="553"/>
      <c r="N494" s="554"/>
      <c r="O494" s="307">
        <f t="shared" ref="O494" si="30">IFERROR(M494*L494,0)</f>
        <v>0</v>
      </c>
      <c r="P494" s="85"/>
    </row>
    <row r="495" spans="2:16" ht="15" thickBot="1">
      <c r="B495" s="44"/>
      <c r="C495" s="545" t="s">
        <v>2244</v>
      </c>
      <c r="D495" s="546"/>
      <c r="E495" s="546"/>
      <c r="F495" s="546"/>
      <c r="G495" s="546"/>
      <c r="H495" s="546"/>
      <c r="I495" s="546"/>
      <c r="J495" s="546"/>
      <c r="K495" s="546"/>
      <c r="L495" s="546"/>
      <c r="M495" s="546"/>
      <c r="N495" s="547"/>
      <c r="O495" s="309">
        <f>+SUM(O493:O494)</f>
        <v>1291.7388700000001</v>
      </c>
      <c r="P495" s="86"/>
    </row>
    <row r="496" spans="2:16">
      <c r="B496" s="44"/>
      <c r="C496" s="529" t="s">
        <v>70</v>
      </c>
      <c r="D496" s="530"/>
      <c r="E496" s="530"/>
      <c r="F496" s="530"/>
      <c r="G496" s="530"/>
      <c r="H496" s="530"/>
      <c r="I496" s="530"/>
      <c r="J496" s="530"/>
      <c r="K496" s="530"/>
      <c r="L496" s="530"/>
      <c r="M496" s="530"/>
      <c r="N496" s="530"/>
      <c r="O496" s="531"/>
      <c r="P496" s="80"/>
    </row>
    <row r="497" spans="2:16">
      <c r="B497" s="44"/>
      <c r="C497" s="532"/>
      <c r="D497" s="533"/>
      <c r="E497" s="533"/>
      <c r="F497" s="533"/>
      <c r="G497" s="533"/>
      <c r="H497" s="533"/>
      <c r="I497" s="533"/>
      <c r="J497" s="533"/>
      <c r="K497" s="533"/>
      <c r="L497" s="533"/>
      <c r="M497" s="533"/>
      <c r="N497" s="533"/>
      <c r="O497" s="534"/>
      <c r="P497" s="80"/>
    </row>
    <row r="498" spans="2:16" ht="14.4" thickBot="1">
      <c r="B498" s="44"/>
      <c r="C498" s="535"/>
      <c r="D498" s="536"/>
      <c r="E498" s="536"/>
      <c r="F498" s="536"/>
      <c r="G498" s="536"/>
      <c r="H498" s="536"/>
      <c r="I498" s="536"/>
      <c r="J498" s="536"/>
      <c r="K498" s="536"/>
      <c r="L498" s="536"/>
      <c r="M498" s="536"/>
      <c r="N498" s="536"/>
      <c r="O498" s="537"/>
      <c r="P498" s="80"/>
    </row>
    <row r="499" spans="2:16" ht="14.4">
      <c r="B499" s="44"/>
      <c r="C499" s="538" t="s">
        <v>71</v>
      </c>
      <c r="D499" s="550"/>
      <c r="E499" s="550"/>
      <c r="F499" s="550"/>
      <c r="G499" s="550"/>
      <c r="H499" s="550"/>
      <c r="I499" s="550"/>
      <c r="J499" s="82" t="s">
        <v>72</v>
      </c>
      <c r="K499" s="95" t="s">
        <v>73</v>
      </c>
      <c r="L499" s="96" t="s">
        <v>74</v>
      </c>
      <c r="M499" s="560" t="s">
        <v>60</v>
      </c>
      <c r="N499" s="561"/>
      <c r="O499" s="97" t="s">
        <v>61</v>
      </c>
      <c r="P499" s="98"/>
    </row>
    <row r="500" spans="2:16" ht="14.4">
      <c r="B500" s="44"/>
      <c r="C500" s="555" t="s">
        <v>1225</v>
      </c>
      <c r="D500" s="556"/>
      <c r="E500" s="556"/>
      <c r="F500" s="556"/>
      <c r="G500" s="556"/>
      <c r="H500" s="556"/>
      <c r="I500" s="522"/>
      <c r="J500" s="310">
        <f>IFERROR(VLOOKUP(C500,'MANO DE OBRA'!$C$13:$J$33,6,FALSE)," ")</f>
        <v>212968.8944964</v>
      </c>
      <c r="K500" s="318">
        <f>IFERROR(VLOOKUP(C500,'MANO DE OBRA'!$C$13:$J$33,7,FALSE)," ")</f>
        <v>2</v>
      </c>
      <c r="L500" s="311">
        <f>IFERROR(VLOOKUP(C500,'MANO DE OBRA'!$C$13:$J$33,8,FALSE)," ")</f>
        <v>425938</v>
      </c>
      <c r="M500" s="562">
        <f>1/0.02</f>
        <v>50</v>
      </c>
      <c r="N500" s="563"/>
      <c r="O500" s="312">
        <f>IFERROR((L500/M500),0)</f>
        <v>8518.76</v>
      </c>
      <c r="P500" s="99"/>
    </row>
    <row r="501" spans="2:16" ht="14.4">
      <c r="B501" s="44"/>
      <c r="C501" s="555"/>
      <c r="D501" s="556"/>
      <c r="E501" s="556"/>
      <c r="F501" s="556"/>
      <c r="G501" s="556"/>
      <c r="H501" s="556"/>
      <c r="I501" s="522"/>
      <c r="J501" s="310" t="str">
        <f>IFERROR(VLOOKUP(C501,'MANO DE OBRA'!$C$13:$J$33,6,FALSE)," ")</f>
        <v xml:space="preserve"> </v>
      </c>
      <c r="K501" s="318" t="str">
        <f>IFERROR(VLOOKUP(C501,'MANO DE OBRA'!$C$13:$J$33,7,FALSE)," ")</f>
        <v xml:space="preserve"> </v>
      </c>
      <c r="L501" s="311" t="str">
        <f>IFERROR(VLOOKUP(C501,'MANO DE OBRA'!$C$13:$J$33,8,FALSE)," ")</f>
        <v xml:space="preserve"> </v>
      </c>
      <c r="M501" s="562"/>
      <c r="N501" s="563"/>
      <c r="O501" s="312">
        <f t="shared" ref="O501:O503" si="31">IFERROR((L501/M501),0)</f>
        <v>0</v>
      </c>
      <c r="P501" s="99"/>
    </row>
    <row r="502" spans="2:16" ht="14.4">
      <c r="B502" s="44"/>
      <c r="C502" s="555"/>
      <c r="D502" s="556"/>
      <c r="E502" s="556"/>
      <c r="F502" s="556"/>
      <c r="G502" s="556"/>
      <c r="H502" s="556"/>
      <c r="I502" s="522"/>
      <c r="J502" s="310" t="str">
        <f>IFERROR(VLOOKUP(C502,'MANO DE OBRA'!$C$13:$J$33,6,FALSE)," ")</f>
        <v xml:space="preserve"> </v>
      </c>
      <c r="K502" s="318" t="str">
        <f>IFERROR(VLOOKUP(C502,'MANO DE OBRA'!$C$13:$J$33,7,FALSE)," ")</f>
        <v xml:space="preserve"> </v>
      </c>
      <c r="L502" s="311" t="str">
        <f>IFERROR(VLOOKUP(C502,'MANO DE OBRA'!$C$13:$J$33,8,FALSE)," ")</f>
        <v xml:space="preserve"> </v>
      </c>
      <c r="M502" s="524"/>
      <c r="N502" s="525"/>
      <c r="O502" s="312">
        <f t="shared" si="31"/>
        <v>0</v>
      </c>
      <c r="P502" s="99"/>
    </row>
    <row r="503" spans="2:16" ht="15" thickBot="1">
      <c r="B503" s="44"/>
      <c r="C503" s="555"/>
      <c r="D503" s="556"/>
      <c r="E503" s="556"/>
      <c r="F503" s="556"/>
      <c r="G503" s="556"/>
      <c r="H503" s="556"/>
      <c r="I503" s="522"/>
      <c r="J503" s="310" t="str">
        <f>IFERROR(VLOOKUP(C503,'MANO DE OBRA'!$C$13:$J$33,6,FALSE)," ")</f>
        <v xml:space="preserve"> </v>
      </c>
      <c r="K503" s="318" t="str">
        <f>IFERROR(VLOOKUP(C503,'MANO DE OBRA'!$C$13:$J$33,7,FALSE)," ")</f>
        <v xml:space="preserve"> </v>
      </c>
      <c r="L503" s="311" t="str">
        <f>IFERROR(VLOOKUP(C503,'MANO DE OBRA'!$C$13:$J$33,8,FALSE)," ")</f>
        <v xml:space="preserve"> </v>
      </c>
      <c r="M503" s="524"/>
      <c r="N503" s="525"/>
      <c r="O503" s="312">
        <f t="shared" si="31"/>
        <v>0</v>
      </c>
      <c r="P503" s="85"/>
    </row>
    <row r="504" spans="2:16" ht="15" thickBot="1">
      <c r="B504" s="44"/>
      <c r="C504" s="545" t="s">
        <v>2244</v>
      </c>
      <c r="D504" s="546"/>
      <c r="E504" s="546"/>
      <c r="F504" s="546"/>
      <c r="G504" s="546"/>
      <c r="H504" s="546"/>
      <c r="I504" s="546"/>
      <c r="J504" s="546"/>
      <c r="K504" s="546"/>
      <c r="L504" s="546"/>
      <c r="M504" s="546"/>
      <c r="N504" s="547"/>
      <c r="O504" s="309">
        <f>+SUM(O500:O503)</f>
        <v>8518.76</v>
      </c>
      <c r="P504" s="85"/>
    </row>
    <row r="505" spans="2:16" ht="15" thickBot="1">
      <c r="B505" s="44"/>
      <c r="C505" s="73"/>
      <c r="D505" s="52"/>
      <c r="E505" s="52"/>
      <c r="F505" s="52"/>
      <c r="G505" s="52"/>
      <c r="H505" s="52"/>
      <c r="I505" s="52"/>
      <c r="J505" s="52"/>
      <c r="K505" s="52"/>
      <c r="L505" s="52"/>
      <c r="M505" s="52"/>
      <c r="N505" s="52"/>
      <c r="O505" s="74"/>
      <c r="P505" s="45"/>
    </row>
    <row r="506" spans="2:16" ht="15" thickBot="1">
      <c r="B506" s="44"/>
      <c r="C506" s="557" t="s">
        <v>2245</v>
      </c>
      <c r="D506" s="558"/>
      <c r="E506" s="558"/>
      <c r="F506" s="558"/>
      <c r="G506" s="558"/>
      <c r="H506" s="558"/>
      <c r="I506" s="558"/>
      <c r="J506" s="558"/>
      <c r="K506" s="558"/>
      <c r="L506" s="558"/>
      <c r="M506" s="558"/>
      <c r="N506" s="559"/>
      <c r="O506" s="313">
        <f>ROUND(O495+O471+O488+O504,0)</f>
        <v>297681</v>
      </c>
      <c r="P506" s="100"/>
    </row>
    <row r="507" spans="2:16" ht="15" thickBot="1">
      <c r="B507" s="44"/>
      <c r="C507" s="73"/>
      <c r="D507" s="52"/>
      <c r="E507" s="52"/>
      <c r="F507" s="52"/>
      <c r="G507" s="52"/>
      <c r="H507" s="52"/>
      <c r="I507" s="52"/>
      <c r="J507" s="52"/>
      <c r="K507" s="52"/>
      <c r="L507" s="52"/>
      <c r="M507" s="52"/>
      <c r="N507" s="52"/>
      <c r="O507" s="74"/>
      <c r="P507" s="73"/>
    </row>
    <row r="508" spans="2:16">
      <c r="B508" s="44"/>
      <c r="C508" s="529" t="s">
        <v>2240</v>
      </c>
      <c r="D508" s="530"/>
      <c r="E508" s="530"/>
      <c r="F508" s="530"/>
      <c r="G508" s="530"/>
      <c r="H508" s="530"/>
      <c r="I508" s="530"/>
      <c r="J508" s="530"/>
      <c r="K508" s="530"/>
      <c r="L508" s="530"/>
      <c r="M508" s="530"/>
      <c r="N508" s="530"/>
      <c r="O508" s="531"/>
      <c r="P508" s="80"/>
    </row>
    <row r="509" spans="2:16">
      <c r="B509" s="44"/>
      <c r="C509" s="532"/>
      <c r="D509" s="533"/>
      <c r="E509" s="533"/>
      <c r="F509" s="533"/>
      <c r="G509" s="533"/>
      <c r="H509" s="533"/>
      <c r="I509" s="533"/>
      <c r="J509" s="533"/>
      <c r="K509" s="533"/>
      <c r="L509" s="533"/>
      <c r="M509" s="533"/>
      <c r="N509" s="533"/>
      <c r="O509" s="534"/>
      <c r="P509" s="80"/>
    </row>
    <row r="510" spans="2:16" ht="14.4" thickBot="1">
      <c r="B510" s="44"/>
      <c r="C510" s="535"/>
      <c r="D510" s="536"/>
      <c r="E510" s="536"/>
      <c r="F510" s="536"/>
      <c r="G510" s="536"/>
      <c r="H510" s="536"/>
      <c r="I510" s="536"/>
      <c r="J510" s="536"/>
      <c r="K510" s="536"/>
      <c r="L510" s="536"/>
      <c r="M510" s="536"/>
      <c r="N510" s="536"/>
      <c r="O510" s="537"/>
      <c r="P510" s="80"/>
    </row>
    <row r="511" spans="2:16" ht="15" thickBot="1">
      <c r="B511" s="44"/>
      <c r="C511" s="568" t="s">
        <v>10</v>
      </c>
      <c r="D511" s="569"/>
      <c r="E511" s="569"/>
      <c r="F511" s="569"/>
      <c r="G511" s="569"/>
      <c r="H511" s="569"/>
      <c r="I511" s="569"/>
      <c r="J511" s="569"/>
      <c r="K511" s="569"/>
      <c r="L511" s="569"/>
      <c r="M511" s="570"/>
      <c r="N511" s="303" t="s">
        <v>32</v>
      </c>
      <c r="O511" s="304" t="s">
        <v>29</v>
      </c>
      <c r="P511" s="80"/>
    </row>
    <row r="512" spans="2:16" ht="14.4">
      <c r="B512" s="44"/>
      <c r="C512" s="571" t="s">
        <v>2242</v>
      </c>
      <c r="D512" s="572"/>
      <c r="E512" s="572"/>
      <c r="F512" s="572"/>
      <c r="G512" s="572"/>
      <c r="H512" s="572"/>
      <c r="I512" s="572"/>
      <c r="J512" s="572"/>
      <c r="K512" s="572"/>
      <c r="L512" s="572"/>
      <c r="M512" s="572"/>
      <c r="N512" s="305">
        <f>PRESUPUESTO!$K$384</f>
        <v>0.26</v>
      </c>
      <c r="O512" s="314">
        <f>N512*O506</f>
        <v>77397.06</v>
      </c>
      <c r="P512" s="80"/>
    </row>
    <row r="513" spans="2:16" ht="14.4">
      <c r="B513" s="44"/>
      <c r="C513" s="573" t="s">
        <v>2241</v>
      </c>
      <c r="D513" s="574"/>
      <c r="E513" s="574"/>
      <c r="F513" s="574"/>
      <c r="G513" s="574"/>
      <c r="H513" s="574"/>
      <c r="I513" s="574"/>
      <c r="J513" s="574"/>
      <c r="K513" s="574"/>
      <c r="L513" s="574"/>
      <c r="M513" s="574"/>
      <c r="N513" s="302">
        <f>PRESUPUESTO!$K$385</f>
        <v>0.01</v>
      </c>
      <c r="O513" s="315">
        <f>N513*O506</f>
        <v>2976.81</v>
      </c>
      <c r="P513" s="80"/>
    </row>
    <row r="514" spans="2:16" ht="15" thickBot="1">
      <c r="B514" s="44"/>
      <c r="C514" s="575" t="s">
        <v>28</v>
      </c>
      <c r="D514" s="576"/>
      <c r="E514" s="576"/>
      <c r="F514" s="576"/>
      <c r="G514" s="576"/>
      <c r="H514" s="576"/>
      <c r="I514" s="576"/>
      <c r="J514" s="576"/>
      <c r="K514" s="576"/>
      <c r="L514" s="576"/>
      <c r="M514" s="576"/>
      <c r="N514" s="306">
        <f>PRESUPUESTO!$K$386</f>
        <v>0.03</v>
      </c>
      <c r="O514" s="316">
        <f>N514*O506</f>
        <v>8930.43</v>
      </c>
      <c r="P514" s="80"/>
    </row>
    <row r="515" spans="2:16">
      <c r="B515" s="44"/>
      <c r="C515" s="296"/>
      <c r="D515" s="297"/>
      <c r="E515" s="297"/>
      <c r="F515" s="297"/>
      <c r="G515" s="297"/>
      <c r="H515" s="297"/>
      <c r="I515" s="297"/>
      <c r="J515" s="297"/>
      <c r="K515" s="297"/>
      <c r="L515" s="297"/>
      <c r="M515" s="297"/>
      <c r="N515" s="297"/>
      <c r="O515" s="298"/>
      <c r="P515" s="80"/>
    </row>
    <row r="516" spans="2:16" ht="14.4" thickBot="1">
      <c r="B516" s="44"/>
      <c r="C516" s="299"/>
      <c r="D516" s="300"/>
      <c r="E516" s="300"/>
      <c r="F516" s="300"/>
      <c r="G516" s="300"/>
      <c r="H516" s="300"/>
      <c r="I516" s="300"/>
      <c r="J516" s="300"/>
      <c r="K516" s="300"/>
      <c r="L516" s="300"/>
      <c r="M516" s="300"/>
      <c r="N516" s="300"/>
      <c r="O516" s="301"/>
      <c r="P516" s="80"/>
    </row>
    <row r="517" spans="2:16" ht="15" thickBot="1">
      <c r="B517" s="44"/>
      <c r="C517" s="557" t="s">
        <v>2246</v>
      </c>
      <c r="D517" s="558"/>
      <c r="E517" s="558"/>
      <c r="F517" s="558"/>
      <c r="G517" s="558"/>
      <c r="H517" s="558"/>
      <c r="I517" s="558"/>
      <c r="J517" s="558"/>
      <c r="K517" s="558"/>
      <c r="L517" s="558"/>
      <c r="M517" s="558"/>
      <c r="N517" s="559"/>
      <c r="O517" s="313">
        <f>ROUNDUP(O506+O512+O513+O514,0)</f>
        <v>386986</v>
      </c>
      <c r="P517" s="100"/>
    </row>
    <row r="518" spans="2:16" ht="14.4">
      <c r="B518" s="44"/>
      <c r="C518" s="73"/>
      <c r="D518" s="52"/>
      <c r="E518" s="52"/>
      <c r="F518" s="52"/>
      <c r="G518" s="52"/>
      <c r="H518" s="52"/>
      <c r="I518" s="52"/>
      <c r="J518" s="52"/>
      <c r="K518" s="52"/>
      <c r="L518" s="52"/>
      <c r="M518" s="52"/>
      <c r="N518" s="52"/>
      <c r="O518" s="74"/>
      <c r="P518" s="45"/>
    </row>
    <row r="519" spans="2:16" ht="14.4">
      <c r="B519" s="44"/>
      <c r="C519" s="73"/>
      <c r="D519" s="52"/>
      <c r="E519" s="52"/>
      <c r="F519" s="52"/>
      <c r="G519" s="52"/>
      <c r="H519" s="52"/>
      <c r="I519" s="52"/>
      <c r="J519" s="52"/>
      <c r="K519" s="52"/>
      <c r="L519" s="52"/>
      <c r="M519" s="52"/>
      <c r="N519" s="52"/>
      <c r="O519" s="74"/>
      <c r="P519" s="45"/>
    </row>
    <row r="520" spans="2:16" ht="18.75" customHeight="1" thickBot="1">
      <c r="B520" s="44"/>
      <c r="C520" s="564"/>
      <c r="D520" s="565"/>
      <c r="E520" s="565"/>
      <c r="F520" s="70"/>
      <c r="G520" s="70"/>
      <c r="H520" s="70"/>
      <c r="I520" s="70"/>
      <c r="J520" s="70"/>
      <c r="K520" s="566"/>
      <c r="L520" s="566"/>
      <c r="M520" s="566"/>
      <c r="N520" s="566"/>
      <c r="O520" s="567"/>
      <c r="P520" s="101"/>
    </row>
    <row r="521" spans="2:16" ht="14.4" thickBot="1">
      <c r="B521" s="102"/>
      <c r="C521" s="103"/>
      <c r="D521" s="103"/>
      <c r="E521" s="103"/>
      <c r="F521" s="103"/>
      <c r="G521" s="103"/>
      <c r="H521" s="103"/>
      <c r="I521" s="103"/>
      <c r="J521" s="103"/>
      <c r="K521" s="103"/>
      <c r="L521" s="103"/>
      <c r="M521" s="103"/>
      <c r="N521" s="103"/>
      <c r="O521" s="103"/>
      <c r="P521" s="104"/>
    </row>
    <row r="522" spans="2:16" ht="15" thickTop="1" thickBot="1"/>
    <row r="523" spans="2:16" ht="15" thickBot="1">
      <c r="B523" s="44"/>
      <c r="C523" s="488" t="s">
        <v>54</v>
      </c>
      <c r="D523" s="489"/>
      <c r="E523" s="489"/>
      <c r="F523" s="489"/>
      <c r="G523" s="489"/>
      <c r="H523" s="489"/>
      <c r="I523" s="489"/>
      <c r="J523" s="489"/>
      <c r="K523" s="489"/>
      <c r="L523" s="489"/>
      <c r="M523" s="489"/>
      <c r="N523" s="489"/>
      <c r="O523" s="490"/>
      <c r="P523" s="75"/>
    </row>
    <row r="524" spans="2:16">
      <c r="B524" s="44"/>
      <c r="C524" s="76" t="s">
        <v>55</v>
      </c>
      <c r="D524" s="491" t="s">
        <v>10</v>
      </c>
      <c r="E524" s="492"/>
      <c r="F524" s="492"/>
      <c r="G524" s="492"/>
      <c r="H524" s="492"/>
      <c r="I524" s="492"/>
      <c r="J524" s="492"/>
      <c r="K524" s="492"/>
      <c r="L524" s="493"/>
      <c r="M524" s="494" t="s">
        <v>56</v>
      </c>
      <c r="N524" s="495"/>
      <c r="O524" s="76" t="s">
        <v>12</v>
      </c>
      <c r="P524" s="77"/>
    </row>
    <row r="525" spans="2:16" ht="51" customHeight="1" thickBot="1">
      <c r="B525" s="44"/>
      <c r="C525" s="243" t="str">
        <f>PRESUPUESTO!C81</f>
        <v>5.2.3.3</v>
      </c>
      <c r="D525" s="582" t="str">
        <f>IFERROR(VLOOKUP(C525,PRESUPUESTO!$C$11:$K$366,5,FALSE)," ")</f>
        <v>SUMINISTRO E INSTALACIÓN DE ACOMETIDA DESDE TRF HASTA TGN EN 3X1/0F+1X1/0N+1X6T AWG CU LSHZ 600V EN TUBERIA IMC 2"</v>
      </c>
      <c r="E525" s="583"/>
      <c r="F525" s="583"/>
      <c r="G525" s="583"/>
      <c r="H525" s="583"/>
      <c r="I525" s="583"/>
      <c r="J525" s="583"/>
      <c r="K525" s="583"/>
      <c r="L525" s="584"/>
      <c r="M525" s="526" t="str">
        <f>IFERROR(VLOOKUP(C525,PRESUPUESTO!$C$11:$K$366,6,FALSE)," ")</f>
        <v>ML</v>
      </c>
      <c r="N525" s="528"/>
      <c r="O525" s="243">
        <f>IFERROR(VLOOKUP(C525,PRESUPUESTO!$C$11:$K$366,7,FALSE)," ")</f>
        <v>12</v>
      </c>
      <c r="P525" s="79"/>
    </row>
    <row r="526" spans="2:16">
      <c r="B526" s="44"/>
      <c r="C526" s="529"/>
      <c r="D526" s="530"/>
      <c r="E526" s="530"/>
      <c r="F526" s="530"/>
      <c r="G526" s="530"/>
      <c r="H526" s="530"/>
      <c r="I526" s="530"/>
      <c r="J526" s="530"/>
      <c r="K526" s="530"/>
      <c r="L526" s="530"/>
      <c r="M526" s="530"/>
      <c r="N526" s="530"/>
      <c r="O526" s="531"/>
      <c r="P526" s="80"/>
    </row>
    <row r="527" spans="2:16">
      <c r="B527" s="44"/>
      <c r="C527" s="532"/>
      <c r="D527" s="533"/>
      <c r="E527" s="533"/>
      <c r="F527" s="533"/>
      <c r="G527" s="533"/>
      <c r="H527" s="533"/>
      <c r="I527" s="533"/>
      <c r="J527" s="533"/>
      <c r="K527" s="533"/>
      <c r="L527" s="533"/>
      <c r="M527" s="533"/>
      <c r="N527" s="533"/>
      <c r="O527" s="534"/>
      <c r="P527" s="80"/>
    </row>
    <row r="528" spans="2:16" ht="14.4" thickBot="1">
      <c r="B528" s="44"/>
      <c r="C528" s="535"/>
      <c r="D528" s="536"/>
      <c r="E528" s="536"/>
      <c r="F528" s="536"/>
      <c r="G528" s="536"/>
      <c r="H528" s="536"/>
      <c r="I528" s="536"/>
      <c r="J528" s="536"/>
      <c r="K528" s="536"/>
      <c r="L528" s="536"/>
      <c r="M528" s="536"/>
      <c r="N528" s="536"/>
      <c r="O528" s="537"/>
      <c r="P528" s="80"/>
    </row>
    <row r="529" spans="2:16" ht="14.4">
      <c r="B529" s="44"/>
      <c r="C529" s="538" t="s">
        <v>10</v>
      </c>
      <c r="D529" s="539"/>
      <c r="E529" s="539"/>
      <c r="F529" s="539"/>
      <c r="G529" s="540"/>
      <c r="H529" s="541" t="s">
        <v>57</v>
      </c>
      <c r="I529" s="539"/>
      <c r="J529" s="542" t="s">
        <v>58</v>
      </c>
      <c r="K529" s="543"/>
      <c r="L529" s="82" t="s">
        <v>59</v>
      </c>
      <c r="M529" s="541" t="s">
        <v>60</v>
      </c>
      <c r="N529" s="544"/>
      <c r="O529" s="83" t="s">
        <v>61</v>
      </c>
      <c r="P529" s="84"/>
    </row>
    <row r="530" spans="2:16" ht="14.4">
      <c r="B530" s="44"/>
      <c r="C530" s="517" t="s">
        <v>1281</v>
      </c>
      <c r="D530" s="518"/>
      <c r="E530" s="518"/>
      <c r="F530" s="518"/>
      <c r="G530" s="519"/>
      <c r="H530" s="520"/>
      <c r="I530" s="520"/>
      <c r="J530" s="521" t="str">
        <f>IFERROR(VLOOKUP(C530,EQUIPOS!$C$13:$G$80,2,FALSE)," ")</f>
        <v>%</v>
      </c>
      <c r="K530" s="522"/>
      <c r="L530" s="308">
        <f>O568</f>
        <v>8518.76</v>
      </c>
      <c r="M530" s="523">
        <v>0.05</v>
      </c>
      <c r="N530" s="522"/>
      <c r="O530" s="307">
        <f>IFERROR(M530*L530,0)</f>
        <v>425.93800000000005</v>
      </c>
      <c r="P530" s="85"/>
    </row>
    <row r="531" spans="2:16" ht="14.4">
      <c r="B531" s="44"/>
      <c r="C531" s="517"/>
      <c r="D531" s="518"/>
      <c r="E531" s="518"/>
      <c r="F531" s="518"/>
      <c r="G531" s="519"/>
      <c r="H531" s="520"/>
      <c r="I531" s="520"/>
      <c r="J531" s="521" t="str">
        <f>IFERROR(VLOOKUP(C531,EQUIPOS!$C$13:$G$80,2,FALSE)," ")</f>
        <v xml:space="preserve"> </v>
      </c>
      <c r="K531" s="522"/>
      <c r="L531" s="308" t="str">
        <f>IFERROR(VLOOKUP(C531,EQUIPOS!$C$13:$G$80,5,FALSE)," ")</f>
        <v xml:space="preserve"> </v>
      </c>
      <c r="M531" s="524"/>
      <c r="N531" s="525"/>
      <c r="O531" s="307">
        <f>IFERROR(L531/M531,0)</f>
        <v>0</v>
      </c>
      <c r="P531" s="85"/>
    </row>
    <row r="532" spans="2:16" ht="14.4">
      <c r="B532" s="44"/>
      <c r="C532" s="517"/>
      <c r="D532" s="518"/>
      <c r="E532" s="518"/>
      <c r="F532" s="518"/>
      <c r="G532" s="519"/>
      <c r="H532" s="520"/>
      <c r="I532" s="520"/>
      <c r="J532" s="521" t="str">
        <f>IFERROR(VLOOKUP(C532,EQUIPOS!$C$13:$G$80,2,FALSE)," ")</f>
        <v xml:space="preserve"> </v>
      </c>
      <c r="K532" s="522"/>
      <c r="L532" s="308" t="str">
        <f>IFERROR(VLOOKUP(C532,EQUIPOS!$C$13:$G$80,5,FALSE)," ")</f>
        <v xml:space="preserve"> </v>
      </c>
      <c r="M532" s="524"/>
      <c r="N532" s="525"/>
      <c r="O532" s="307">
        <f t="shared" ref="O532:O533" si="32">IFERROR(L532/M532,0)</f>
        <v>0</v>
      </c>
      <c r="P532" s="85"/>
    </row>
    <row r="533" spans="2:16" ht="14.4">
      <c r="B533" s="44"/>
      <c r="C533" s="517"/>
      <c r="D533" s="518"/>
      <c r="E533" s="518"/>
      <c r="F533" s="518"/>
      <c r="G533" s="519"/>
      <c r="H533" s="520"/>
      <c r="I533" s="520"/>
      <c r="J533" s="521" t="str">
        <f>IFERROR(VLOOKUP(C533,EQUIPOS!$C$13:$G$80,2,FALSE)," ")</f>
        <v xml:space="preserve"> </v>
      </c>
      <c r="K533" s="522"/>
      <c r="L533" s="308" t="str">
        <f>IFERROR(VLOOKUP(C533,EQUIPOS!$C$13:$G$80,5,FALSE)," ")</f>
        <v xml:space="preserve"> </v>
      </c>
      <c r="M533" s="524"/>
      <c r="N533" s="525"/>
      <c r="O533" s="307">
        <f t="shared" si="32"/>
        <v>0</v>
      </c>
      <c r="P533" s="85"/>
    </row>
    <row r="534" spans="2:16" ht="15" thickBot="1">
      <c r="B534" s="44"/>
      <c r="C534" s="517"/>
      <c r="D534" s="518"/>
      <c r="E534" s="518"/>
      <c r="F534" s="518"/>
      <c r="G534" s="519"/>
      <c r="H534" s="520"/>
      <c r="I534" s="520"/>
      <c r="J534" s="521" t="str">
        <f>IFERROR(VLOOKUP(C534,EQUIPOS!$C$13:$G$80,2,FALSE)," ")</f>
        <v xml:space="preserve"> </v>
      </c>
      <c r="K534" s="522"/>
      <c r="L534" s="308" t="str">
        <f>IFERROR(VLOOKUP(C534,EQUIPOS!$C$13:$G$80,5,FALSE)," ")</f>
        <v xml:space="preserve"> </v>
      </c>
      <c r="M534" s="524"/>
      <c r="N534" s="525"/>
      <c r="O534" s="307">
        <f>IFERROR(L534/M534,0)</f>
        <v>0</v>
      </c>
      <c r="P534" s="85"/>
    </row>
    <row r="535" spans="2:16" ht="15" thickBot="1">
      <c r="B535" s="44"/>
      <c r="C535" s="545" t="s">
        <v>2244</v>
      </c>
      <c r="D535" s="546"/>
      <c r="E535" s="546"/>
      <c r="F535" s="546"/>
      <c r="G535" s="546"/>
      <c r="H535" s="546"/>
      <c r="I535" s="546"/>
      <c r="J535" s="546"/>
      <c r="K535" s="546"/>
      <c r="L535" s="546"/>
      <c r="M535" s="546"/>
      <c r="N535" s="547"/>
      <c r="O535" s="309">
        <f>SUM(O530:O534)</f>
        <v>425.93800000000005</v>
      </c>
      <c r="P535" s="86"/>
    </row>
    <row r="536" spans="2:16" ht="13.5" customHeight="1">
      <c r="B536" s="44"/>
      <c r="C536" s="529" t="s">
        <v>62</v>
      </c>
      <c r="D536" s="530"/>
      <c r="E536" s="530"/>
      <c r="F536" s="530"/>
      <c r="G536" s="530"/>
      <c r="H536" s="530"/>
      <c r="I536" s="530"/>
      <c r="J536" s="530"/>
      <c r="K536" s="530"/>
      <c r="L536" s="530"/>
      <c r="M536" s="530"/>
      <c r="N536" s="530"/>
      <c r="O536" s="531"/>
      <c r="P536" s="80"/>
    </row>
    <row r="537" spans="2:16">
      <c r="B537" s="44"/>
      <c r="C537" s="532"/>
      <c r="D537" s="533"/>
      <c r="E537" s="533"/>
      <c r="F537" s="533"/>
      <c r="G537" s="533"/>
      <c r="H537" s="533"/>
      <c r="I537" s="533"/>
      <c r="J537" s="533"/>
      <c r="K537" s="533"/>
      <c r="L537" s="533"/>
      <c r="M537" s="533"/>
      <c r="N537" s="533"/>
      <c r="O537" s="534"/>
      <c r="P537" s="80"/>
    </row>
    <row r="538" spans="2:16" ht="14.4" thickBot="1">
      <c r="B538" s="44"/>
      <c r="C538" s="535"/>
      <c r="D538" s="536"/>
      <c r="E538" s="536"/>
      <c r="F538" s="536"/>
      <c r="G538" s="536"/>
      <c r="H538" s="536"/>
      <c r="I538" s="536"/>
      <c r="J538" s="536"/>
      <c r="K538" s="536"/>
      <c r="L538" s="536"/>
      <c r="M538" s="536"/>
      <c r="N538" s="536"/>
      <c r="O538" s="537"/>
      <c r="P538" s="80"/>
    </row>
    <row r="539" spans="2:16" ht="14.4">
      <c r="B539" s="44"/>
      <c r="C539" s="538" t="s">
        <v>10</v>
      </c>
      <c r="D539" s="550"/>
      <c r="E539" s="550"/>
      <c r="F539" s="550"/>
      <c r="G539" s="550"/>
      <c r="H539" s="550"/>
      <c r="I539" s="550"/>
      <c r="J539" s="544"/>
      <c r="K539" s="81" t="s">
        <v>56</v>
      </c>
      <c r="L539" s="82" t="s">
        <v>12</v>
      </c>
      <c r="M539" s="541" t="s">
        <v>63</v>
      </c>
      <c r="N539" s="544"/>
      <c r="O539" s="83" t="s">
        <v>61</v>
      </c>
      <c r="P539" s="84"/>
    </row>
    <row r="540" spans="2:16" ht="14.4">
      <c r="B540" s="44"/>
      <c r="C540" s="577" t="s">
        <v>2433</v>
      </c>
      <c r="D540" s="578"/>
      <c r="E540" s="578"/>
      <c r="F540" s="578"/>
      <c r="G540" s="578"/>
      <c r="H540" s="578"/>
      <c r="I540" s="578"/>
      <c r="J540" s="579"/>
      <c r="K540" s="88" t="str">
        <f>IFERROR(VLOOKUP(C540,MATERIALES!$C$13:$G$2486,2,FALSE)," ")</f>
        <v>ML</v>
      </c>
      <c r="L540" s="356">
        <v>1.03</v>
      </c>
      <c r="M540" s="548">
        <f>IFERROR(VLOOKUP(C540,MATERIALES!$C$13:$G$2486,5,FALSE)," ")</f>
        <v>11140</v>
      </c>
      <c r="N540" s="549"/>
      <c r="O540" s="307">
        <f>IFERROR(M540*L540,0)</f>
        <v>11474.2</v>
      </c>
      <c r="P540" s="85"/>
    </row>
    <row r="541" spans="2:16" ht="14.4">
      <c r="B541" s="44"/>
      <c r="C541" s="577" t="s">
        <v>2423</v>
      </c>
      <c r="D541" s="578"/>
      <c r="E541" s="578"/>
      <c r="F541" s="578"/>
      <c r="G541" s="578"/>
      <c r="H541" s="578"/>
      <c r="I541" s="578"/>
      <c r="J541" s="579"/>
      <c r="K541" s="88" t="str">
        <f>IFERROR(VLOOKUP(C541,MATERIALES!$C$13:$G$2486,2,FALSE)," ")</f>
        <v>UN</v>
      </c>
      <c r="L541" s="356">
        <v>0.1</v>
      </c>
      <c r="M541" s="548">
        <f>IFERROR(VLOOKUP(C541,MATERIALES!$C$13:$G$2486,5,FALSE)," ")</f>
        <v>1800</v>
      </c>
      <c r="N541" s="549"/>
      <c r="O541" s="307">
        <f t="shared" ref="O541:O551" si="33">IFERROR(M541*L541,0)</f>
        <v>180</v>
      </c>
      <c r="P541" s="85"/>
    </row>
    <row r="542" spans="2:16" ht="14.4">
      <c r="B542" s="44"/>
      <c r="C542" s="577" t="s">
        <v>2434</v>
      </c>
      <c r="D542" s="578"/>
      <c r="E542" s="578"/>
      <c r="F542" s="578"/>
      <c r="G542" s="578"/>
      <c r="H542" s="578"/>
      <c r="I542" s="578"/>
      <c r="J542" s="579"/>
      <c r="K542" s="88" t="str">
        <f>IFERROR(VLOOKUP(C542,MATERIALES!$C$13:$G$2486,2,FALSE)," ")</f>
        <v>ML</v>
      </c>
      <c r="L542" s="356">
        <v>4.12</v>
      </c>
      <c r="M542" s="548">
        <f>IFERROR(VLOOKUP(C542,MATERIALES!$C$13:$G$2486,5,FALSE)," ")</f>
        <v>45650</v>
      </c>
      <c r="N542" s="549"/>
      <c r="O542" s="307">
        <f t="shared" si="33"/>
        <v>188078</v>
      </c>
      <c r="P542" s="85"/>
    </row>
    <row r="543" spans="2:16" ht="14.4">
      <c r="B543" s="44"/>
      <c r="C543" s="577" t="s">
        <v>2425</v>
      </c>
      <c r="D543" s="578"/>
      <c r="E543" s="578"/>
      <c r="F543" s="578"/>
      <c r="G543" s="578"/>
      <c r="H543" s="578"/>
      <c r="I543" s="578"/>
      <c r="J543" s="579"/>
      <c r="K543" s="88" t="str">
        <f>IFERROR(VLOOKUP(C543,MATERIALES!$C$13:$G$2486,2,FALSE)," ")</f>
        <v>ML</v>
      </c>
      <c r="L543" s="356">
        <v>1</v>
      </c>
      <c r="M543" s="548">
        <f>IFERROR(VLOOKUP(C543,MATERIALES!$C$13:$G$2486,5,FALSE)," ")</f>
        <v>52483.33</v>
      </c>
      <c r="N543" s="549"/>
      <c r="O543" s="307">
        <f t="shared" si="33"/>
        <v>52483.33</v>
      </c>
      <c r="P543" s="85"/>
    </row>
    <row r="544" spans="2:16" ht="14.4">
      <c r="B544" s="44"/>
      <c r="C544" s="577" t="s">
        <v>2426</v>
      </c>
      <c r="D544" s="578"/>
      <c r="E544" s="578"/>
      <c r="F544" s="578"/>
      <c r="G544" s="578"/>
      <c r="H544" s="578"/>
      <c r="I544" s="578"/>
      <c r="J544" s="579"/>
      <c r="K544" s="88" t="str">
        <f>IFERROR(VLOOKUP(C544,MATERIALES!$C$13:$G$2486,2,FALSE)," ")</f>
        <v>UN</v>
      </c>
      <c r="L544" s="356">
        <v>0.33</v>
      </c>
      <c r="M544" s="548">
        <f>IFERROR(VLOOKUP(C544,MATERIALES!$C$13:$G$2486,5,FALSE)," ")</f>
        <v>4350</v>
      </c>
      <c r="N544" s="549"/>
      <c r="O544" s="307">
        <f t="shared" si="33"/>
        <v>1435.5</v>
      </c>
      <c r="P544" s="85"/>
    </row>
    <row r="545" spans="2:16" ht="14.4">
      <c r="B545" s="44"/>
      <c r="C545" s="577" t="s">
        <v>2427</v>
      </c>
      <c r="D545" s="578"/>
      <c r="E545" s="578"/>
      <c r="F545" s="578"/>
      <c r="G545" s="578"/>
      <c r="H545" s="578"/>
      <c r="I545" s="578"/>
      <c r="J545" s="579"/>
      <c r="K545" s="88" t="str">
        <f>IFERROR(VLOOKUP(C545,MATERIALES!$C$13:$G$2486,2,FALSE)," ")</f>
        <v>UN</v>
      </c>
      <c r="L545" s="356">
        <v>0.17</v>
      </c>
      <c r="M545" s="548">
        <f>IFERROR(VLOOKUP(C545,MATERIALES!$C$13:$G$2486,5,FALSE)," ")</f>
        <v>21850</v>
      </c>
      <c r="N545" s="549"/>
      <c r="O545" s="307">
        <f t="shared" si="33"/>
        <v>3714.5000000000005</v>
      </c>
      <c r="P545" s="85"/>
    </row>
    <row r="546" spans="2:16" ht="14.4">
      <c r="B546" s="44"/>
      <c r="C546" s="577" t="s">
        <v>2428</v>
      </c>
      <c r="D546" s="578"/>
      <c r="E546" s="578"/>
      <c r="F546" s="578"/>
      <c r="G546" s="578"/>
      <c r="H546" s="578"/>
      <c r="I546" s="578"/>
      <c r="J546" s="579"/>
      <c r="K546" s="88" t="str">
        <f>IFERROR(VLOOKUP(C546,MATERIALES!$C$13:$G$2486,2,FALSE)," ")</f>
        <v>UN</v>
      </c>
      <c r="L546" s="356">
        <v>7.0000000000000007E-2</v>
      </c>
      <c r="M546" s="548">
        <f>IFERROR(VLOOKUP(C546,MATERIALES!$C$13:$G$2486,5,FALSE)," ")</f>
        <v>4050</v>
      </c>
      <c r="N546" s="549"/>
      <c r="O546" s="307">
        <f t="shared" si="33"/>
        <v>283.5</v>
      </c>
      <c r="P546" s="85"/>
    </row>
    <row r="547" spans="2:16" ht="14.4">
      <c r="B547" s="44"/>
      <c r="C547" s="577" t="s">
        <v>2429</v>
      </c>
      <c r="D547" s="578"/>
      <c r="E547" s="578"/>
      <c r="F547" s="578"/>
      <c r="G547" s="578"/>
      <c r="H547" s="578"/>
      <c r="I547" s="578"/>
      <c r="J547" s="579"/>
      <c r="K547" s="88" t="str">
        <f>IFERROR(VLOOKUP(C547,MATERIALES!$C$13:$G$2486,2,FALSE)," ")</f>
        <v>UN</v>
      </c>
      <c r="L547" s="356">
        <v>1</v>
      </c>
      <c r="M547" s="548">
        <f>IFERROR(VLOOKUP(C547,MATERIALES!$C$13:$G$2486,5,FALSE)," ")</f>
        <v>800</v>
      </c>
      <c r="N547" s="549"/>
      <c r="O547" s="307">
        <f t="shared" si="33"/>
        <v>800</v>
      </c>
      <c r="P547" s="85"/>
    </row>
    <row r="548" spans="2:16" ht="14.4">
      <c r="B548" s="44"/>
      <c r="C548" s="577" t="s">
        <v>2435</v>
      </c>
      <c r="D548" s="578"/>
      <c r="E548" s="578"/>
      <c r="F548" s="578"/>
      <c r="G548" s="578"/>
      <c r="H548" s="578"/>
      <c r="I548" s="578"/>
      <c r="J548" s="579"/>
      <c r="K548" s="88" t="str">
        <f>IFERROR(VLOOKUP(C548,MATERIALES!$C$13:$G$2486,2,FALSE)," ")</f>
        <v>UN</v>
      </c>
      <c r="L548" s="356">
        <v>0.02</v>
      </c>
      <c r="M548" s="548">
        <f>IFERROR(VLOOKUP(C548,MATERIALES!$C$13:$G$2486,5,FALSE)," ")</f>
        <v>1800</v>
      </c>
      <c r="N548" s="549"/>
      <c r="O548" s="307">
        <f t="shared" si="33"/>
        <v>36</v>
      </c>
      <c r="P548" s="85"/>
    </row>
    <row r="549" spans="2:16" ht="14.4">
      <c r="B549" s="44"/>
      <c r="C549" s="577" t="s">
        <v>2436</v>
      </c>
      <c r="D549" s="578"/>
      <c r="E549" s="578"/>
      <c r="F549" s="578"/>
      <c r="G549" s="578"/>
      <c r="H549" s="578"/>
      <c r="I549" s="578"/>
      <c r="J549" s="579"/>
      <c r="K549" s="88" t="str">
        <f>IFERROR(VLOOKUP(C549,MATERIALES!$C$13:$G$2486,2,FALSE)," ")</f>
        <v>UN</v>
      </c>
      <c r="L549" s="356">
        <v>0.09</v>
      </c>
      <c r="M549" s="548">
        <f>IFERROR(VLOOKUP(C549,MATERIALES!$C$13:$G$2486,5,FALSE)," ")</f>
        <v>2750</v>
      </c>
      <c r="N549" s="549"/>
      <c r="O549" s="307">
        <f t="shared" si="33"/>
        <v>247.5</v>
      </c>
      <c r="P549" s="85"/>
    </row>
    <row r="550" spans="2:16" ht="14.4">
      <c r="B550" s="44"/>
      <c r="C550" s="517"/>
      <c r="D550" s="518"/>
      <c r="E550" s="518"/>
      <c r="F550" s="518"/>
      <c r="G550" s="518"/>
      <c r="H550" s="518"/>
      <c r="I550" s="518"/>
      <c r="J550" s="519"/>
      <c r="K550" s="88" t="str">
        <f>IFERROR(VLOOKUP(C550,MATERIALES!$C$13:$G$2486,2,FALSE)," ")</f>
        <v xml:space="preserve"> </v>
      </c>
      <c r="L550" s="89"/>
      <c r="M550" s="548" t="str">
        <f>IFERROR(VLOOKUP(C550,MATERIALES!$C$13:$G$2486,5,FALSE)," ")</f>
        <v xml:space="preserve"> </v>
      </c>
      <c r="N550" s="549"/>
      <c r="O550" s="307">
        <f t="shared" si="33"/>
        <v>0</v>
      </c>
      <c r="P550" s="85"/>
    </row>
    <row r="551" spans="2:16" ht="15" thickBot="1">
      <c r="B551" s="44"/>
      <c r="C551" s="517"/>
      <c r="D551" s="518"/>
      <c r="E551" s="518"/>
      <c r="F551" s="518"/>
      <c r="G551" s="518"/>
      <c r="H551" s="518"/>
      <c r="I551" s="518"/>
      <c r="J551" s="519"/>
      <c r="K551" s="88" t="str">
        <f>IFERROR(VLOOKUP(C551,MATERIALES!$C$13:$G$2486,2,FALSE)," ")</f>
        <v xml:space="preserve"> </v>
      </c>
      <c r="L551" s="90"/>
      <c r="M551" s="548" t="str">
        <f>IFERROR(VLOOKUP(C551,MATERIALES!$C$13:$G$2486,5,FALSE)," ")</f>
        <v xml:space="preserve"> </v>
      </c>
      <c r="N551" s="549"/>
      <c r="O551" s="307">
        <f t="shared" si="33"/>
        <v>0</v>
      </c>
      <c r="P551" s="85"/>
    </row>
    <row r="552" spans="2:16" ht="15" thickBot="1">
      <c r="B552" s="44"/>
      <c r="C552" s="545" t="s">
        <v>2244</v>
      </c>
      <c r="D552" s="546"/>
      <c r="E552" s="546"/>
      <c r="F552" s="546"/>
      <c r="G552" s="546"/>
      <c r="H552" s="546"/>
      <c r="I552" s="546"/>
      <c r="J552" s="546"/>
      <c r="K552" s="546"/>
      <c r="L552" s="546"/>
      <c r="M552" s="546"/>
      <c r="N552" s="547"/>
      <c r="O552" s="309">
        <f>SUM(O540:O551)</f>
        <v>258732.53000000003</v>
      </c>
      <c r="P552" s="85"/>
    </row>
    <row r="553" spans="2:16">
      <c r="B553" s="44"/>
      <c r="C553" s="529" t="s">
        <v>64</v>
      </c>
      <c r="D553" s="530"/>
      <c r="E553" s="530"/>
      <c r="F553" s="530"/>
      <c r="G553" s="530"/>
      <c r="H553" s="530"/>
      <c r="I553" s="530"/>
      <c r="J553" s="530"/>
      <c r="K553" s="530"/>
      <c r="L553" s="530"/>
      <c r="M553" s="530"/>
      <c r="N553" s="530"/>
      <c r="O553" s="531"/>
      <c r="P553" s="80"/>
    </row>
    <row r="554" spans="2:16">
      <c r="B554" s="44"/>
      <c r="C554" s="532"/>
      <c r="D554" s="533"/>
      <c r="E554" s="533"/>
      <c r="F554" s="533"/>
      <c r="G554" s="533"/>
      <c r="H554" s="533"/>
      <c r="I554" s="533"/>
      <c r="J554" s="533"/>
      <c r="K554" s="533"/>
      <c r="L554" s="533"/>
      <c r="M554" s="533"/>
      <c r="N554" s="533"/>
      <c r="O554" s="534"/>
      <c r="P554" s="80"/>
    </row>
    <row r="555" spans="2:16" ht="14.4" thickBot="1">
      <c r="B555" s="44"/>
      <c r="C555" s="535"/>
      <c r="D555" s="536"/>
      <c r="E555" s="536"/>
      <c r="F555" s="536"/>
      <c r="G555" s="536"/>
      <c r="H555" s="536"/>
      <c r="I555" s="536"/>
      <c r="J555" s="536"/>
      <c r="K555" s="536"/>
      <c r="L555" s="536"/>
      <c r="M555" s="536"/>
      <c r="N555" s="536"/>
      <c r="O555" s="537"/>
      <c r="P555" s="80"/>
    </row>
    <row r="556" spans="2:16" ht="16.8">
      <c r="B556" s="44"/>
      <c r="C556" s="538" t="s">
        <v>65</v>
      </c>
      <c r="D556" s="550"/>
      <c r="E556" s="550"/>
      <c r="F556" s="550"/>
      <c r="G556" s="550"/>
      <c r="H556" s="550"/>
      <c r="I556" s="550"/>
      <c r="J556" s="82" t="s">
        <v>66</v>
      </c>
      <c r="K556" s="87" t="s">
        <v>67</v>
      </c>
      <c r="L556" s="91" t="s">
        <v>68</v>
      </c>
      <c r="M556" s="541" t="s">
        <v>69</v>
      </c>
      <c r="N556" s="544"/>
      <c r="O556" s="83" t="s">
        <v>61</v>
      </c>
      <c r="P556" s="84"/>
    </row>
    <row r="557" spans="2:16" ht="14.4">
      <c r="B557" s="44"/>
      <c r="C557" s="517" t="s">
        <v>1251</v>
      </c>
      <c r="D557" s="518"/>
      <c r="E557" s="518"/>
      <c r="F557" s="518"/>
      <c r="G557" s="518"/>
      <c r="H557" s="518"/>
      <c r="I557" s="518"/>
      <c r="J557" s="357">
        <v>1E-4</v>
      </c>
      <c r="K557" s="93">
        <v>25.1</v>
      </c>
      <c r="L557" s="92">
        <f>K557*J557</f>
        <v>2.5100000000000001E-3</v>
      </c>
      <c r="M557" s="548">
        <f>IFERROR(VLOOKUP(C557,TRANSPORTE!$C$14:$G$28,5,FALSE)," ")</f>
        <v>514637</v>
      </c>
      <c r="N557" s="549"/>
      <c r="O557" s="307">
        <f>IFERROR(M557*L557,0)</f>
        <v>1291.7388700000001</v>
      </c>
      <c r="P557" s="85"/>
    </row>
    <row r="558" spans="2:16" ht="15" thickBot="1">
      <c r="B558" s="44"/>
      <c r="C558" s="551"/>
      <c r="D558" s="552"/>
      <c r="E558" s="552"/>
      <c r="F558" s="552"/>
      <c r="G558" s="552"/>
      <c r="H558" s="552"/>
      <c r="I558" s="552"/>
      <c r="J558" s="94"/>
      <c r="K558" s="70"/>
      <c r="L558" s="94"/>
      <c r="M558" s="553"/>
      <c r="N558" s="554"/>
      <c r="O558" s="307">
        <f t="shared" ref="O558" si="34">IFERROR(M558*L558,0)</f>
        <v>0</v>
      </c>
      <c r="P558" s="85"/>
    </row>
    <row r="559" spans="2:16" ht="15" thickBot="1">
      <c r="B559" s="44"/>
      <c r="C559" s="545" t="s">
        <v>2244</v>
      </c>
      <c r="D559" s="546"/>
      <c r="E559" s="546"/>
      <c r="F559" s="546"/>
      <c r="G559" s="546"/>
      <c r="H559" s="546"/>
      <c r="I559" s="546"/>
      <c r="J559" s="546"/>
      <c r="K559" s="546"/>
      <c r="L559" s="546"/>
      <c r="M559" s="546"/>
      <c r="N559" s="547"/>
      <c r="O559" s="309">
        <f>+SUM(O557:O558)</f>
        <v>1291.7388700000001</v>
      </c>
      <c r="P559" s="86"/>
    </row>
    <row r="560" spans="2:16">
      <c r="B560" s="44"/>
      <c r="C560" s="529" t="s">
        <v>70</v>
      </c>
      <c r="D560" s="530"/>
      <c r="E560" s="530"/>
      <c r="F560" s="530"/>
      <c r="G560" s="530"/>
      <c r="H560" s="530"/>
      <c r="I560" s="530"/>
      <c r="J560" s="530"/>
      <c r="K560" s="530"/>
      <c r="L560" s="530"/>
      <c r="M560" s="530"/>
      <c r="N560" s="530"/>
      <c r="O560" s="531"/>
      <c r="P560" s="80"/>
    </row>
    <row r="561" spans="2:16">
      <c r="B561" s="44"/>
      <c r="C561" s="532"/>
      <c r="D561" s="533"/>
      <c r="E561" s="533"/>
      <c r="F561" s="533"/>
      <c r="G561" s="533"/>
      <c r="H561" s="533"/>
      <c r="I561" s="533"/>
      <c r="J561" s="533"/>
      <c r="K561" s="533"/>
      <c r="L561" s="533"/>
      <c r="M561" s="533"/>
      <c r="N561" s="533"/>
      <c r="O561" s="534"/>
      <c r="P561" s="80"/>
    </row>
    <row r="562" spans="2:16" ht="14.4" thickBot="1">
      <c r="B562" s="44"/>
      <c r="C562" s="535"/>
      <c r="D562" s="536"/>
      <c r="E562" s="536"/>
      <c r="F562" s="536"/>
      <c r="G562" s="536"/>
      <c r="H562" s="536"/>
      <c r="I562" s="536"/>
      <c r="J562" s="536"/>
      <c r="K562" s="536"/>
      <c r="L562" s="536"/>
      <c r="M562" s="536"/>
      <c r="N562" s="536"/>
      <c r="O562" s="537"/>
      <c r="P562" s="80"/>
    </row>
    <row r="563" spans="2:16" ht="14.4">
      <c r="B563" s="44"/>
      <c r="C563" s="538" t="s">
        <v>71</v>
      </c>
      <c r="D563" s="550"/>
      <c r="E563" s="550"/>
      <c r="F563" s="550"/>
      <c r="G563" s="550"/>
      <c r="H563" s="550"/>
      <c r="I563" s="550"/>
      <c r="J563" s="82" t="s">
        <v>72</v>
      </c>
      <c r="K563" s="95" t="s">
        <v>73</v>
      </c>
      <c r="L563" s="96" t="s">
        <v>74</v>
      </c>
      <c r="M563" s="560" t="s">
        <v>60</v>
      </c>
      <c r="N563" s="561"/>
      <c r="O563" s="97" t="s">
        <v>61</v>
      </c>
      <c r="P563" s="98"/>
    </row>
    <row r="564" spans="2:16" ht="14.4">
      <c r="B564" s="44"/>
      <c r="C564" s="555" t="s">
        <v>1225</v>
      </c>
      <c r="D564" s="556"/>
      <c r="E564" s="556"/>
      <c r="F564" s="556"/>
      <c r="G564" s="556"/>
      <c r="H564" s="556"/>
      <c r="I564" s="522"/>
      <c r="J564" s="310">
        <f>IFERROR(VLOOKUP(C564,'MANO DE OBRA'!$C$13:$J$33,6,FALSE)," ")</f>
        <v>212968.8944964</v>
      </c>
      <c r="K564" s="318">
        <f>IFERROR(VLOOKUP(C564,'MANO DE OBRA'!$C$13:$J$33,7,FALSE)," ")</f>
        <v>2</v>
      </c>
      <c r="L564" s="311">
        <f>IFERROR(VLOOKUP(C564,'MANO DE OBRA'!$C$13:$J$33,8,FALSE)," ")</f>
        <v>425938</v>
      </c>
      <c r="M564" s="562">
        <f>1/0.02</f>
        <v>50</v>
      </c>
      <c r="N564" s="563"/>
      <c r="O564" s="312">
        <f>IFERROR((L564/M564),0)</f>
        <v>8518.76</v>
      </c>
      <c r="P564" s="99"/>
    </row>
    <row r="565" spans="2:16" ht="14.4">
      <c r="B565" s="44"/>
      <c r="C565" s="555"/>
      <c r="D565" s="556"/>
      <c r="E565" s="556"/>
      <c r="F565" s="556"/>
      <c r="G565" s="556"/>
      <c r="H565" s="556"/>
      <c r="I565" s="522"/>
      <c r="J565" s="310" t="str">
        <f>IFERROR(VLOOKUP(C565,'MANO DE OBRA'!$C$13:$J$33,6,FALSE)," ")</f>
        <v xml:space="preserve"> </v>
      </c>
      <c r="K565" s="318" t="str">
        <f>IFERROR(VLOOKUP(C565,'MANO DE OBRA'!$C$13:$J$33,7,FALSE)," ")</f>
        <v xml:space="preserve"> </v>
      </c>
      <c r="L565" s="311" t="str">
        <f>IFERROR(VLOOKUP(C565,'MANO DE OBRA'!$C$13:$J$33,8,FALSE)," ")</f>
        <v xml:space="preserve"> </v>
      </c>
      <c r="M565" s="562"/>
      <c r="N565" s="563"/>
      <c r="O565" s="312">
        <f t="shared" ref="O565:O567" si="35">IFERROR((L565/M565),0)</f>
        <v>0</v>
      </c>
      <c r="P565" s="99"/>
    </row>
    <row r="566" spans="2:16" ht="14.4">
      <c r="B566" s="44"/>
      <c r="C566" s="555"/>
      <c r="D566" s="556"/>
      <c r="E566" s="556"/>
      <c r="F566" s="556"/>
      <c r="G566" s="556"/>
      <c r="H566" s="556"/>
      <c r="I566" s="522"/>
      <c r="J566" s="310" t="str">
        <f>IFERROR(VLOOKUP(C566,'MANO DE OBRA'!$C$13:$J$33,6,FALSE)," ")</f>
        <v xml:space="preserve"> </v>
      </c>
      <c r="K566" s="318" t="str">
        <f>IFERROR(VLOOKUP(C566,'MANO DE OBRA'!$C$13:$J$33,7,FALSE)," ")</f>
        <v xml:space="preserve"> </v>
      </c>
      <c r="L566" s="311" t="str">
        <f>IFERROR(VLOOKUP(C566,'MANO DE OBRA'!$C$13:$J$33,8,FALSE)," ")</f>
        <v xml:space="preserve"> </v>
      </c>
      <c r="M566" s="524"/>
      <c r="N566" s="525"/>
      <c r="O566" s="312">
        <f t="shared" si="35"/>
        <v>0</v>
      </c>
      <c r="P566" s="99"/>
    </row>
    <row r="567" spans="2:16" ht="15" thickBot="1">
      <c r="B567" s="44"/>
      <c r="C567" s="555"/>
      <c r="D567" s="556"/>
      <c r="E567" s="556"/>
      <c r="F567" s="556"/>
      <c r="G567" s="556"/>
      <c r="H567" s="556"/>
      <c r="I567" s="522"/>
      <c r="J567" s="310" t="str">
        <f>IFERROR(VLOOKUP(C567,'MANO DE OBRA'!$C$13:$J$33,6,FALSE)," ")</f>
        <v xml:space="preserve"> </v>
      </c>
      <c r="K567" s="318" t="str">
        <f>IFERROR(VLOOKUP(C567,'MANO DE OBRA'!$C$13:$J$33,7,FALSE)," ")</f>
        <v xml:space="preserve"> </v>
      </c>
      <c r="L567" s="311" t="str">
        <f>IFERROR(VLOOKUP(C567,'MANO DE OBRA'!$C$13:$J$33,8,FALSE)," ")</f>
        <v xml:space="preserve"> </v>
      </c>
      <c r="M567" s="524"/>
      <c r="N567" s="525"/>
      <c r="O567" s="312">
        <f t="shared" si="35"/>
        <v>0</v>
      </c>
      <c r="P567" s="85"/>
    </row>
    <row r="568" spans="2:16" ht="15" thickBot="1">
      <c r="B568" s="44"/>
      <c r="C568" s="545" t="s">
        <v>2244</v>
      </c>
      <c r="D568" s="546"/>
      <c r="E568" s="546"/>
      <c r="F568" s="546"/>
      <c r="G568" s="546"/>
      <c r="H568" s="546"/>
      <c r="I568" s="546"/>
      <c r="J568" s="546"/>
      <c r="K568" s="546"/>
      <c r="L568" s="546"/>
      <c r="M568" s="546"/>
      <c r="N568" s="547"/>
      <c r="O568" s="309">
        <f>+SUM(O564:O567)</f>
        <v>8518.76</v>
      </c>
      <c r="P568" s="85"/>
    </row>
    <row r="569" spans="2:16" ht="15" thickBot="1">
      <c r="B569" s="44"/>
      <c r="C569" s="73"/>
      <c r="D569" s="52"/>
      <c r="E569" s="52"/>
      <c r="F569" s="52"/>
      <c r="G569" s="52"/>
      <c r="H569" s="52"/>
      <c r="I569" s="52"/>
      <c r="J569" s="52"/>
      <c r="K569" s="52"/>
      <c r="L569" s="52"/>
      <c r="M569" s="52"/>
      <c r="N569" s="52"/>
      <c r="O569" s="74"/>
      <c r="P569" s="45"/>
    </row>
    <row r="570" spans="2:16" ht="15" thickBot="1">
      <c r="B570" s="44"/>
      <c r="C570" s="557" t="s">
        <v>2245</v>
      </c>
      <c r="D570" s="558"/>
      <c r="E570" s="558"/>
      <c r="F570" s="558"/>
      <c r="G570" s="558"/>
      <c r="H570" s="558"/>
      <c r="I570" s="558"/>
      <c r="J570" s="558"/>
      <c r="K570" s="558"/>
      <c r="L570" s="558"/>
      <c r="M570" s="558"/>
      <c r="N570" s="559"/>
      <c r="O570" s="313">
        <f>ROUND(O559+O535+O552+O568,0)</f>
        <v>268969</v>
      </c>
      <c r="P570" s="100"/>
    </row>
    <row r="571" spans="2:16" ht="15" thickBot="1">
      <c r="B571" s="44"/>
      <c r="C571" s="73"/>
      <c r="D571" s="52"/>
      <c r="E571" s="52"/>
      <c r="F571" s="52"/>
      <c r="G571" s="52"/>
      <c r="H571" s="52"/>
      <c r="I571" s="52"/>
      <c r="J571" s="52"/>
      <c r="K571" s="52"/>
      <c r="L571" s="52"/>
      <c r="M571" s="52"/>
      <c r="N571" s="52"/>
      <c r="O571" s="74"/>
      <c r="P571" s="73"/>
    </row>
    <row r="572" spans="2:16">
      <c r="B572" s="44"/>
      <c r="C572" s="529" t="s">
        <v>2240</v>
      </c>
      <c r="D572" s="530"/>
      <c r="E572" s="530"/>
      <c r="F572" s="530"/>
      <c r="G572" s="530"/>
      <c r="H572" s="530"/>
      <c r="I572" s="530"/>
      <c r="J572" s="530"/>
      <c r="K572" s="530"/>
      <c r="L572" s="530"/>
      <c r="M572" s="530"/>
      <c r="N572" s="530"/>
      <c r="O572" s="531"/>
      <c r="P572" s="80"/>
    </row>
    <row r="573" spans="2:16">
      <c r="B573" s="44"/>
      <c r="C573" s="532"/>
      <c r="D573" s="533"/>
      <c r="E573" s="533"/>
      <c r="F573" s="533"/>
      <c r="G573" s="533"/>
      <c r="H573" s="533"/>
      <c r="I573" s="533"/>
      <c r="J573" s="533"/>
      <c r="K573" s="533"/>
      <c r="L573" s="533"/>
      <c r="M573" s="533"/>
      <c r="N573" s="533"/>
      <c r="O573" s="534"/>
      <c r="P573" s="80"/>
    </row>
    <row r="574" spans="2:16" ht="14.4" thickBot="1">
      <c r="B574" s="44"/>
      <c r="C574" s="535"/>
      <c r="D574" s="536"/>
      <c r="E574" s="536"/>
      <c r="F574" s="536"/>
      <c r="G574" s="536"/>
      <c r="H574" s="536"/>
      <c r="I574" s="536"/>
      <c r="J574" s="536"/>
      <c r="K574" s="536"/>
      <c r="L574" s="536"/>
      <c r="M574" s="536"/>
      <c r="N574" s="536"/>
      <c r="O574" s="537"/>
      <c r="P574" s="80"/>
    </row>
    <row r="575" spans="2:16" ht="15" thickBot="1">
      <c r="B575" s="44"/>
      <c r="C575" s="568" t="s">
        <v>10</v>
      </c>
      <c r="D575" s="569"/>
      <c r="E575" s="569"/>
      <c r="F575" s="569"/>
      <c r="G575" s="569"/>
      <c r="H575" s="569"/>
      <c r="I575" s="569"/>
      <c r="J575" s="569"/>
      <c r="K575" s="569"/>
      <c r="L575" s="569"/>
      <c r="M575" s="570"/>
      <c r="N575" s="303" t="s">
        <v>32</v>
      </c>
      <c r="O575" s="304" t="s">
        <v>29</v>
      </c>
      <c r="P575" s="80"/>
    </row>
    <row r="576" spans="2:16" ht="14.4">
      <c r="B576" s="44"/>
      <c r="C576" s="571" t="s">
        <v>2242</v>
      </c>
      <c r="D576" s="572"/>
      <c r="E576" s="572"/>
      <c r="F576" s="572"/>
      <c r="G576" s="572"/>
      <c r="H576" s="572"/>
      <c r="I576" s="572"/>
      <c r="J576" s="572"/>
      <c r="K576" s="572"/>
      <c r="L576" s="572"/>
      <c r="M576" s="572"/>
      <c r="N576" s="305">
        <f>PRESUPUESTO!$K$384</f>
        <v>0.26</v>
      </c>
      <c r="O576" s="314">
        <f>N576*O570</f>
        <v>69931.94</v>
      </c>
      <c r="P576" s="80"/>
    </row>
    <row r="577" spans="2:16" ht="14.4">
      <c r="B577" s="44"/>
      <c r="C577" s="573" t="s">
        <v>2241</v>
      </c>
      <c r="D577" s="574"/>
      <c r="E577" s="574"/>
      <c r="F577" s="574"/>
      <c r="G577" s="574"/>
      <c r="H577" s="574"/>
      <c r="I577" s="574"/>
      <c r="J577" s="574"/>
      <c r="K577" s="574"/>
      <c r="L577" s="574"/>
      <c r="M577" s="574"/>
      <c r="N577" s="302">
        <f>PRESUPUESTO!$K$385</f>
        <v>0.01</v>
      </c>
      <c r="O577" s="315">
        <f>N577*O570</f>
        <v>2689.69</v>
      </c>
      <c r="P577" s="80"/>
    </row>
    <row r="578" spans="2:16" ht="15" thickBot="1">
      <c r="B578" s="44"/>
      <c r="C578" s="575" t="s">
        <v>28</v>
      </c>
      <c r="D578" s="576"/>
      <c r="E578" s="576"/>
      <c r="F578" s="576"/>
      <c r="G578" s="576"/>
      <c r="H578" s="576"/>
      <c r="I578" s="576"/>
      <c r="J578" s="576"/>
      <c r="K578" s="576"/>
      <c r="L578" s="576"/>
      <c r="M578" s="576"/>
      <c r="N578" s="306">
        <f>PRESUPUESTO!$K$386</f>
        <v>0.03</v>
      </c>
      <c r="O578" s="316">
        <f>N578*O570</f>
        <v>8069.07</v>
      </c>
      <c r="P578" s="80"/>
    </row>
    <row r="579" spans="2:16">
      <c r="B579" s="44"/>
      <c r="C579" s="296"/>
      <c r="D579" s="297"/>
      <c r="E579" s="297"/>
      <c r="F579" s="297"/>
      <c r="G579" s="297"/>
      <c r="H579" s="297"/>
      <c r="I579" s="297"/>
      <c r="J579" s="297"/>
      <c r="K579" s="297"/>
      <c r="L579" s="297"/>
      <c r="M579" s="297"/>
      <c r="N579" s="297"/>
      <c r="O579" s="298"/>
      <c r="P579" s="80"/>
    </row>
    <row r="580" spans="2:16" ht="14.4" thickBot="1">
      <c r="B580" s="44"/>
      <c r="C580" s="299"/>
      <c r="D580" s="300"/>
      <c r="E580" s="300"/>
      <c r="F580" s="300"/>
      <c r="G580" s="300"/>
      <c r="H580" s="300"/>
      <c r="I580" s="300"/>
      <c r="J580" s="300"/>
      <c r="K580" s="300"/>
      <c r="L580" s="300"/>
      <c r="M580" s="300"/>
      <c r="N580" s="300"/>
      <c r="O580" s="301"/>
      <c r="P580" s="80"/>
    </row>
    <row r="581" spans="2:16" ht="15" thickBot="1">
      <c r="B581" s="44"/>
      <c r="C581" s="557" t="s">
        <v>2246</v>
      </c>
      <c r="D581" s="558"/>
      <c r="E581" s="558"/>
      <c r="F581" s="558"/>
      <c r="G581" s="558"/>
      <c r="H581" s="558"/>
      <c r="I581" s="558"/>
      <c r="J581" s="558"/>
      <c r="K581" s="558"/>
      <c r="L581" s="558"/>
      <c r="M581" s="558"/>
      <c r="N581" s="559"/>
      <c r="O581" s="313">
        <f>ROUNDUP(O570+O576+O577+O578,0)</f>
        <v>349660</v>
      </c>
      <c r="P581" s="100"/>
    </row>
    <row r="582" spans="2:16" ht="14.4">
      <c r="B582" s="44"/>
      <c r="C582" s="73"/>
      <c r="D582" s="52"/>
      <c r="E582" s="52"/>
      <c r="F582" s="52"/>
      <c r="G582" s="52"/>
      <c r="H582" s="52"/>
      <c r="I582" s="52"/>
      <c r="J582" s="52"/>
      <c r="K582" s="52"/>
      <c r="L582" s="52"/>
      <c r="M582" s="52"/>
      <c r="N582" s="52"/>
      <c r="O582" s="74"/>
      <c r="P582" s="45"/>
    </row>
    <row r="583" spans="2:16" ht="14.4">
      <c r="B583" s="44"/>
      <c r="C583" s="73"/>
      <c r="D583" s="52"/>
      <c r="E583" s="52"/>
      <c r="F583" s="52"/>
      <c r="G583" s="52"/>
      <c r="H583" s="52"/>
      <c r="I583" s="52"/>
      <c r="J583" s="52"/>
      <c r="K583" s="52"/>
      <c r="L583" s="52"/>
      <c r="M583" s="52"/>
      <c r="N583" s="52"/>
      <c r="O583" s="74"/>
      <c r="P583" s="45"/>
    </row>
    <row r="584" spans="2:16" ht="18.75" customHeight="1" thickBot="1">
      <c r="B584" s="44"/>
      <c r="C584" s="564"/>
      <c r="D584" s="565"/>
      <c r="E584" s="565"/>
      <c r="F584" s="70"/>
      <c r="G584" s="70"/>
      <c r="H584" s="70"/>
      <c r="I584" s="70"/>
      <c r="J584" s="70"/>
      <c r="K584" s="566"/>
      <c r="L584" s="566"/>
      <c r="M584" s="566"/>
      <c r="N584" s="566"/>
      <c r="O584" s="567"/>
      <c r="P584" s="101"/>
    </row>
    <row r="585" spans="2:16" ht="14.4" thickBot="1">
      <c r="B585" s="102"/>
      <c r="C585" s="103"/>
      <c r="D585" s="103"/>
      <c r="E585" s="103"/>
      <c r="F585" s="103"/>
      <c r="G585" s="103"/>
      <c r="H585" s="103"/>
      <c r="I585" s="103"/>
      <c r="J585" s="103"/>
      <c r="K585" s="103"/>
      <c r="L585" s="103"/>
      <c r="M585" s="103"/>
      <c r="N585" s="103"/>
      <c r="O585" s="103"/>
      <c r="P585" s="104"/>
    </row>
    <row r="586" spans="2:16" ht="15" thickTop="1" thickBot="1"/>
    <row r="587" spans="2:16" ht="15" thickBot="1">
      <c r="B587" s="44"/>
      <c r="C587" s="488" t="s">
        <v>54</v>
      </c>
      <c r="D587" s="489"/>
      <c r="E587" s="489"/>
      <c r="F587" s="489"/>
      <c r="G587" s="489"/>
      <c r="H587" s="489"/>
      <c r="I587" s="489"/>
      <c r="J587" s="489"/>
      <c r="K587" s="489"/>
      <c r="L587" s="489"/>
      <c r="M587" s="489"/>
      <c r="N587" s="489"/>
      <c r="O587" s="490"/>
      <c r="P587" s="75"/>
    </row>
    <row r="588" spans="2:16">
      <c r="B588" s="44"/>
      <c r="C588" s="76" t="s">
        <v>55</v>
      </c>
      <c r="D588" s="491" t="s">
        <v>10</v>
      </c>
      <c r="E588" s="492"/>
      <c r="F588" s="492"/>
      <c r="G588" s="492"/>
      <c r="H588" s="492"/>
      <c r="I588" s="492"/>
      <c r="J588" s="492"/>
      <c r="K588" s="492"/>
      <c r="L588" s="493"/>
      <c r="M588" s="494" t="s">
        <v>56</v>
      </c>
      <c r="N588" s="495"/>
      <c r="O588" s="76" t="s">
        <v>12</v>
      </c>
      <c r="P588" s="77"/>
    </row>
    <row r="589" spans="2:16" ht="51" customHeight="1" thickBot="1">
      <c r="B589" s="44"/>
      <c r="C589" s="243" t="str">
        <f>PRESUPUESTO!C82</f>
        <v>5.2.3.4</v>
      </c>
      <c r="D589" s="582" t="str">
        <f>IFERROR(VLOOKUP(C589,PRESUPUESTO!$C$11:$K$366,5,FALSE)," ")</f>
        <v>SUMINISTRO E INSTALACIÓN DE ACOMETIDA DESDE TGN HASTA TILU EN 3X6F+1X6N+1X8T AWG CU LSHZ 600V EN TUBERIA IMC 1-1/4"</v>
      </c>
      <c r="E589" s="583"/>
      <c r="F589" s="583"/>
      <c r="G589" s="583"/>
      <c r="H589" s="583"/>
      <c r="I589" s="583"/>
      <c r="J589" s="583"/>
      <c r="K589" s="583"/>
      <c r="L589" s="584"/>
      <c r="M589" s="526" t="str">
        <f>IFERROR(VLOOKUP(C589,PRESUPUESTO!$C$11:$K$366,6,FALSE)," ")</f>
        <v>ML</v>
      </c>
      <c r="N589" s="528"/>
      <c r="O589" s="243">
        <f>IFERROR(VLOOKUP(C589,PRESUPUESTO!$C$11:$K$366,7,FALSE)," ")</f>
        <v>12</v>
      </c>
      <c r="P589" s="79"/>
    </row>
    <row r="590" spans="2:16">
      <c r="B590" s="44"/>
      <c r="C590" s="529"/>
      <c r="D590" s="530"/>
      <c r="E590" s="530"/>
      <c r="F590" s="530"/>
      <c r="G590" s="530"/>
      <c r="H590" s="530"/>
      <c r="I590" s="530"/>
      <c r="J590" s="530"/>
      <c r="K590" s="530"/>
      <c r="L590" s="530"/>
      <c r="M590" s="530"/>
      <c r="N590" s="530"/>
      <c r="O590" s="531"/>
      <c r="P590" s="80"/>
    </row>
    <row r="591" spans="2:16">
      <c r="B591" s="44"/>
      <c r="C591" s="532"/>
      <c r="D591" s="533"/>
      <c r="E591" s="533"/>
      <c r="F591" s="533"/>
      <c r="G591" s="533"/>
      <c r="H591" s="533"/>
      <c r="I591" s="533"/>
      <c r="J591" s="533"/>
      <c r="K591" s="533"/>
      <c r="L591" s="533"/>
      <c r="M591" s="533"/>
      <c r="N591" s="533"/>
      <c r="O591" s="534"/>
      <c r="P591" s="80"/>
    </row>
    <row r="592" spans="2:16" ht="14.4" thickBot="1">
      <c r="B592" s="44"/>
      <c r="C592" s="535"/>
      <c r="D592" s="536"/>
      <c r="E592" s="536"/>
      <c r="F592" s="536"/>
      <c r="G592" s="536"/>
      <c r="H592" s="536"/>
      <c r="I592" s="536"/>
      <c r="J592" s="536"/>
      <c r="K592" s="536"/>
      <c r="L592" s="536"/>
      <c r="M592" s="536"/>
      <c r="N592" s="536"/>
      <c r="O592" s="537"/>
      <c r="P592" s="80"/>
    </row>
    <row r="593" spans="2:16" ht="14.4">
      <c r="B593" s="44"/>
      <c r="C593" s="538" t="s">
        <v>10</v>
      </c>
      <c r="D593" s="539"/>
      <c r="E593" s="539"/>
      <c r="F593" s="539"/>
      <c r="G593" s="540"/>
      <c r="H593" s="541" t="s">
        <v>57</v>
      </c>
      <c r="I593" s="539"/>
      <c r="J593" s="542" t="s">
        <v>58</v>
      </c>
      <c r="K593" s="543"/>
      <c r="L593" s="82" t="s">
        <v>59</v>
      </c>
      <c r="M593" s="541" t="s">
        <v>60</v>
      </c>
      <c r="N593" s="544"/>
      <c r="O593" s="83" t="s">
        <v>61</v>
      </c>
      <c r="P593" s="84"/>
    </row>
    <row r="594" spans="2:16" ht="14.4">
      <c r="B594" s="44"/>
      <c r="C594" s="517" t="s">
        <v>1281</v>
      </c>
      <c r="D594" s="518"/>
      <c r="E594" s="518"/>
      <c r="F594" s="518"/>
      <c r="G594" s="519"/>
      <c r="H594" s="520"/>
      <c r="I594" s="520"/>
      <c r="J594" s="521" t="str">
        <f>IFERROR(VLOOKUP(C594,EQUIPOS!$C$13:$G$80,2,FALSE)," ")</f>
        <v>%</v>
      </c>
      <c r="K594" s="522"/>
      <c r="L594" s="308">
        <f>O632</f>
        <v>6389.07</v>
      </c>
      <c r="M594" s="523">
        <v>0.05</v>
      </c>
      <c r="N594" s="522"/>
      <c r="O594" s="307">
        <f>IFERROR(M594*L594,0)</f>
        <v>319.45350000000002</v>
      </c>
      <c r="P594" s="85"/>
    </row>
    <row r="595" spans="2:16" ht="14.4">
      <c r="B595" s="44"/>
      <c r="C595" s="517"/>
      <c r="D595" s="518"/>
      <c r="E595" s="518"/>
      <c r="F595" s="518"/>
      <c r="G595" s="519"/>
      <c r="H595" s="520"/>
      <c r="I595" s="520"/>
      <c r="J595" s="521" t="str">
        <f>IFERROR(VLOOKUP(C595,EQUIPOS!$C$13:$G$80,2,FALSE)," ")</f>
        <v xml:space="preserve"> </v>
      </c>
      <c r="K595" s="522"/>
      <c r="L595" s="308" t="str">
        <f>IFERROR(VLOOKUP(C595,EQUIPOS!$C$13:$G$80,5,FALSE)," ")</f>
        <v xml:space="preserve"> </v>
      </c>
      <c r="M595" s="524"/>
      <c r="N595" s="525"/>
      <c r="O595" s="307">
        <f>IFERROR(L595/M595,0)</f>
        <v>0</v>
      </c>
      <c r="P595" s="85"/>
    </row>
    <row r="596" spans="2:16" ht="14.4">
      <c r="B596" s="44"/>
      <c r="C596" s="517"/>
      <c r="D596" s="518"/>
      <c r="E596" s="518"/>
      <c r="F596" s="518"/>
      <c r="G596" s="519"/>
      <c r="H596" s="520"/>
      <c r="I596" s="520"/>
      <c r="J596" s="521" t="str">
        <f>IFERROR(VLOOKUP(C596,EQUIPOS!$C$13:$G$80,2,FALSE)," ")</f>
        <v xml:space="preserve"> </v>
      </c>
      <c r="K596" s="522"/>
      <c r="L596" s="308" t="str">
        <f>IFERROR(VLOOKUP(C596,EQUIPOS!$C$13:$G$80,5,FALSE)," ")</f>
        <v xml:space="preserve"> </v>
      </c>
      <c r="M596" s="524"/>
      <c r="N596" s="525"/>
      <c r="O596" s="307">
        <f t="shared" ref="O596:O597" si="36">IFERROR(L596/M596,0)</f>
        <v>0</v>
      </c>
      <c r="P596" s="85"/>
    </row>
    <row r="597" spans="2:16" ht="14.4">
      <c r="B597" s="44"/>
      <c r="C597" s="517"/>
      <c r="D597" s="518"/>
      <c r="E597" s="518"/>
      <c r="F597" s="518"/>
      <c r="G597" s="519"/>
      <c r="H597" s="520"/>
      <c r="I597" s="520"/>
      <c r="J597" s="521" t="str">
        <f>IFERROR(VLOOKUP(C597,EQUIPOS!$C$13:$G$80,2,FALSE)," ")</f>
        <v xml:space="preserve"> </v>
      </c>
      <c r="K597" s="522"/>
      <c r="L597" s="308" t="str">
        <f>IFERROR(VLOOKUP(C597,EQUIPOS!$C$13:$G$80,5,FALSE)," ")</f>
        <v xml:space="preserve"> </v>
      </c>
      <c r="M597" s="524"/>
      <c r="N597" s="525"/>
      <c r="O597" s="307">
        <f t="shared" si="36"/>
        <v>0</v>
      </c>
      <c r="P597" s="85"/>
    </row>
    <row r="598" spans="2:16" ht="15" thickBot="1">
      <c r="B598" s="44"/>
      <c r="C598" s="517"/>
      <c r="D598" s="518"/>
      <c r="E598" s="518"/>
      <c r="F598" s="518"/>
      <c r="G598" s="519"/>
      <c r="H598" s="520"/>
      <c r="I598" s="520"/>
      <c r="J598" s="521" t="str">
        <f>IFERROR(VLOOKUP(C598,EQUIPOS!$C$13:$G$80,2,FALSE)," ")</f>
        <v xml:space="preserve"> </v>
      </c>
      <c r="K598" s="522"/>
      <c r="L598" s="308" t="str">
        <f>IFERROR(VLOOKUP(C598,EQUIPOS!$C$13:$G$80,5,FALSE)," ")</f>
        <v xml:space="preserve"> </v>
      </c>
      <c r="M598" s="524"/>
      <c r="N598" s="525"/>
      <c r="O598" s="307">
        <f>IFERROR(L598/M598,0)</f>
        <v>0</v>
      </c>
      <c r="P598" s="85"/>
    </row>
    <row r="599" spans="2:16" ht="15" thickBot="1">
      <c r="B599" s="44"/>
      <c r="C599" s="545" t="s">
        <v>2244</v>
      </c>
      <c r="D599" s="546"/>
      <c r="E599" s="546"/>
      <c r="F599" s="546"/>
      <c r="G599" s="546"/>
      <c r="H599" s="546"/>
      <c r="I599" s="546"/>
      <c r="J599" s="546"/>
      <c r="K599" s="546"/>
      <c r="L599" s="546"/>
      <c r="M599" s="546"/>
      <c r="N599" s="547"/>
      <c r="O599" s="309">
        <f>SUM(O594:O598)</f>
        <v>319.45350000000002</v>
      </c>
      <c r="P599" s="86"/>
    </row>
    <row r="600" spans="2:16" ht="13.5" customHeight="1">
      <c r="B600" s="44"/>
      <c r="C600" s="529" t="s">
        <v>62</v>
      </c>
      <c r="D600" s="530"/>
      <c r="E600" s="530"/>
      <c r="F600" s="530"/>
      <c r="G600" s="530"/>
      <c r="H600" s="530"/>
      <c r="I600" s="530"/>
      <c r="J600" s="530"/>
      <c r="K600" s="530"/>
      <c r="L600" s="530"/>
      <c r="M600" s="530"/>
      <c r="N600" s="530"/>
      <c r="O600" s="531"/>
      <c r="P600" s="80"/>
    </row>
    <row r="601" spans="2:16">
      <c r="B601" s="44"/>
      <c r="C601" s="532"/>
      <c r="D601" s="533"/>
      <c r="E601" s="533"/>
      <c r="F601" s="533"/>
      <c r="G601" s="533"/>
      <c r="H601" s="533"/>
      <c r="I601" s="533"/>
      <c r="J601" s="533"/>
      <c r="K601" s="533"/>
      <c r="L601" s="533"/>
      <c r="M601" s="533"/>
      <c r="N601" s="533"/>
      <c r="O601" s="534"/>
      <c r="P601" s="80"/>
    </row>
    <row r="602" spans="2:16" ht="14.4" thickBot="1">
      <c r="B602" s="44"/>
      <c r="C602" s="535"/>
      <c r="D602" s="536"/>
      <c r="E602" s="536"/>
      <c r="F602" s="536"/>
      <c r="G602" s="536"/>
      <c r="H602" s="536"/>
      <c r="I602" s="536"/>
      <c r="J602" s="536"/>
      <c r="K602" s="536"/>
      <c r="L602" s="536"/>
      <c r="M602" s="536"/>
      <c r="N602" s="536"/>
      <c r="O602" s="537"/>
      <c r="P602" s="80"/>
    </row>
    <row r="603" spans="2:16" ht="14.4">
      <c r="B603" s="44"/>
      <c r="C603" s="538" t="s">
        <v>10</v>
      </c>
      <c r="D603" s="550"/>
      <c r="E603" s="550"/>
      <c r="F603" s="550"/>
      <c r="G603" s="550"/>
      <c r="H603" s="550"/>
      <c r="I603" s="550"/>
      <c r="J603" s="544"/>
      <c r="K603" s="81" t="s">
        <v>56</v>
      </c>
      <c r="L603" s="82" t="s">
        <v>12</v>
      </c>
      <c r="M603" s="541" t="s">
        <v>63</v>
      </c>
      <c r="N603" s="544"/>
      <c r="O603" s="83" t="s">
        <v>61</v>
      </c>
      <c r="P603" s="84"/>
    </row>
    <row r="604" spans="2:16" ht="14.4">
      <c r="B604" s="44"/>
      <c r="C604" s="577" t="s">
        <v>2433</v>
      </c>
      <c r="D604" s="578"/>
      <c r="E604" s="578"/>
      <c r="F604" s="578"/>
      <c r="G604" s="578"/>
      <c r="H604" s="578"/>
      <c r="I604" s="578"/>
      <c r="J604" s="579"/>
      <c r="K604" s="88" t="str">
        <f>IFERROR(VLOOKUP(C604,MATERIALES!$C$13:$G$2486,2,FALSE)," ")</f>
        <v>ML</v>
      </c>
      <c r="L604" s="356">
        <v>4</v>
      </c>
      <c r="M604" s="548">
        <f>IFERROR(VLOOKUP(C604,MATERIALES!$C$13:$G$2486,5,FALSE)," ")</f>
        <v>11140</v>
      </c>
      <c r="N604" s="549"/>
      <c r="O604" s="307">
        <f>IFERROR(M604*L604,0)</f>
        <v>44560</v>
      </c>
      <c r="P604" s="85"/>
    </row>
    <row r="605" spans="2:16" ht="14.4">
      <c r="B605" s="44"/>
      <c r="C605" s="577" t="s">
        <v>2423</v>
      </c>
      <c r="D605" s="578"/>
      <c r="E605" s="578"/>
      <c r="F605" s="578"/>
      <c r="G605" s="578"/>
      <c r="H605" s="578"/>
      <c r="I605" s="578"/>
      <c r="J605" s="579"/>
      <c r="K605" s="88" t="str">
        <f>IFERROR(VLOOKUP(C605,MATERIALES!$C$13:$G$2486,2,FALSE)," ")</f>
        <v>UN</v>
      </c>
      <c r="L605" s="356">
        <v>0.1</v>
      </c>
      <c r="M605" s="548">
        <f>IFERROR(VLOOKUP(C605,MATERIALES!$C$13:$G$2486,5,FALSE)," ")</f>
        <v>1800</v>
      </c>
      <c r="N605" s="549"/>
      <c r="O605" s="307">
        <f t="shared" ref="O605:O615" si="37">IFERROR(M605*L605,0)</f>
        <v>180</v>
      </c>
      <c r="P605" s="85"/>
    </row>
    <row r="606" spans="2:16" ht="14.4">
      <c r="B606" s="44"/>
      <c r="C606" s="577" t="s">
        <v>2438</v>
      </c>
      <c r="D606" s="578"/>
      <c r="E606" s="578"/>
      <c r="F606" s="578"/>
      <c r="G606" s="578"/>
      <c r="H606" s="578"/>
      <c r="I606" s="578"/>
      <c r="J606" s="579"/>
      <c r="K606" s="88" t="str">
        <f>IFERROR(VLOOKUP(C606,MATERIALES!$C$13:$G$2486,2,FALSE)," ")</f>
        <v>ML</v>
      </c>
      <c r="L606" s="356">
        <v>1</v>
      </c>
      <c r="M606" s="548">
        <f>IFERROR(VLOOKUP(C606,MATERIALES!$C$13:$G$2486,5,FALSE)," ")</f>
        <v>6700</v>
      </c>
      <c r="N606" s="549"/>
      <c r="O606" s="307">
        <f t="shared" si="37"/>
        <v>6700</v>
      </c>
      <c r="P606" s="85"/>
    </row>
    <row r="607" spans="2:16" ht="14.4">
      <c r="B607" s="44"/>
      <c r="C607" s="577" t="s">
        <v>2439</v>
      </c>
      <c r="D607" s="578"/>
      <c r="E607" s="578"/>
      <c r="F607" s="578"/>
      <c r="G607" s="578"/>
      <c r="H607" s="578"/>
      <c r="I607" s="578"/>
      <c r="J607" s="579"/>
      <c r="K607" s="88" t="str">
        <f>IFERROR(VLOOKUP(C607,MATERIALES!$C$13:$G$2486,2,FALSE)," ")</f>
        <v>ML</v>
      </c>
      <c r="L607" s="356">
        <v>1</v>
      </c>
      <c r="M607" s="548">
        <f>IFERROR(VLOOKUP(C607,MATERIALES!$C$13:$G$2486,5,FALSE)," ")</f>
        <v>23000</v>
      </c>
      <c r="N607" s="549"/>
      <c r="O607" s="307">
        <f t="shared" si="37"/>
        <v>23000</v>
      </c>
      <c r="P607" s="85"/>
    </row>
    <row r="608" spans="2:16" ht="14.4">
      <c r="B608" s="44"/>
      <c r="C608" s="577" t="s">
        <v>2440</v>
      </c>
      <c r="D608" s="578"/>
      <c r="E608" s="578"/>
      <c r="F608" s="578"/>
      <c r="G608" s="578"/>
      <c r="H608" s="578"/>
      <c r="I608" s="578"/>
      <c r="J608" s="579"/>
      <c r="K608" s="88" t="str">
        <f>IFERROR(VLOOKUP(C608,MATERIALES!$C$13:$G$2486,2,FALSE)," ")</f>
        <v>UN</v>
      </c>
      <c r="L608" s="356">
        <v>0.33</v>
      </c>
      <c r="M608" s="548">
        <f>IFERROR(VLOOKUP(C608,MATERIALES!$C$13:$G$2486,5,FALSE)," ")</f>
        <v>4350</v>
      </c>
      <c r="N608" s="549"/>
      <c r="O608" s="307">
        <f t="shared" si="37"/>
        <v>1435.5</v>
      </c>
      <c r="P608" s="85"/>
    </row>
    <row r="609" spans="2:16" ht="14.4">
      <c r="B609" s="44"/>
      <c r="C609" s="577" t="s">
        <v>2441</v>
      </c>
      <c r="D609" s="578"/>
      <c r="E609" s="578"/>
      <c r="F609" s="578"/>
      <c r="G609" s="578"/>
      <c r="H609" s="578"/>
      <c r="I609" s="578"/>
      <c r="J609" s="579"/>
      <c r="K609" s="88" t="str">
        <f>IFERROR(VLOOKUP(C609,MATERIALES!$C$13:$G$2486,2,FALSE)," ")</f>
        <v>UN</v>
      </c>
      <c r="L609" s="356">
        <v>0.17</v>
      </c>
      <c r="M609" s="548">
        <f>IFERROR(VLOOKUP(C609,MATERIALES!$C$13:$G$2486,5,FALSE)," ")</f>
        <v>21850</v>
      </c>
      <c r="N609" s="549"/>
      <c r="O609" s="307">
        <f t="shared" si="37"/>
        <v>3714.5000000000005</v>
      </c>
      <c r="P609" s="85"/>
    </row>
    <row r="610" spans="2:16" ht="14.4">
      <c r="B610" s="44"/>
      <c r="C610" s="577" t="s">
        <v>2442</v>
      </c>
      <c r="D610" s="578"/>
      <c r="E610" s="578"/>
      <c r="F610" s="578"/>
      <c r="G610" s="578"/>
      <c r="H610" s="578"/>
      <c r="I610" s="578"/>
      <c r="J610" s="579"/>
      <c r="K610" s="88" t="str">
        <f>IFERROR(VLOOKUP(C610,MATERIALES!$C$13:$G$2486,2,FALSE)," ")</f>
        <v>UN</v>
      </c>
      <c r="L610" s="356">
        <v>7.0000000000000007E-2</v>
      </c>
      <c r="M610" s="548">
        <f>IFERROR(VLOOKUP(C610,MATERIALES!$C$13:$G$2486,5,FALSE)," ")</f>
        <v>4050</v>
      </c>
      <c r="N610" s="549"/>
      <c r="O610" s="307">
        <f t="shared" si="37"/>
        <v>283.5</v>
      </c>
      <c r="P610" s="85"/>
    </row>
    <row r="611" spans="2:16" ht="14.4">
      <c r="B611" s="44"/>
      <c r="C611" s="577" t="s">
        <v>2429</v>
      </c>
      <c r="D611" s="578"/>
      <c r="E611" s="578"/>
      <c r="F611" s="578"/>
      <c r="G611" s="578"/>
      <c r="H611" s="578"/>
      <c r="I611" s="578"/>
      <c r="J611" s="579"/>
      <c r="K611" s="88" t="str">
        <f>IFERROR(VLOOKUP(C611,MATERIALES!$C$13:$G$2486,2,FALSE)," ")</f>
        <v>UN</v>
      </c>
      <c r="L611" s="356">
        <v>1</v>
      </c>
      <c r="M611" s="548">
        <f>IFERROR(VLOOKUP(C611,MATERIALES!$C$13:$G$2486,5,FALSE)," ")</f>
        <v>800</v>
      </c>
      <c r="N611" s="549"/>
      <c r="O611" s="307">
        <f t="shared" si="37"/>
        <v>800</v>
      </c>
      <c r="P611" s="85"/>
    </row>
    <row r="612" spans="2:16" ht="14.4">
      <c r="B612" s="44"/>
      <c r="C612" s="577" t="s">
        <v>2443</v>
      </c>
      <c r="D612" s="578"/>
      <c r="E612" s="578"/>
      <c r="F612" s="578"/>
      <c r="G612" s="578"/>
      <c r="H612" s="578"/>
      <c r="I612" s="578"/>
      <c r="J612" s="579"/>
      <c r="K612" s="88" t="str">
        <f>IFERROR(VLOOKUP(C612,MATERIALES!$C$13:$G$2486,2,FALSE)," ")</f>
        <v>UN</v>
      </c>
      <c r="L612" s="356">
        <v>0.09</v>
      </c>
      <c r="M612" s="548">
        <f>IFERROR(VLOOKUP(C612,MATERIALES!$C$13:$G$2486,5,FALSE)," ")</f>
        <v>1800</v>
      </c>
      <c r="N612" s="549"/>
      <c r="O612" s="307">
        <f t="shared" si="37"/>
        <v>162</v>
      </c>
      <c r="P612" s="85"/>
    </row>
    <row r="613" spans="2:16" ht="14.4">
      <c r="B613" s="44"/>
      <c r="C613" s="577" t="s">
        <v>2444</v>
      </c>
      <c r="D613" s="578"/>
      <c r="E613" s="578"/>
      <c r="F613" s="578"/>
      <c r="G613" s="578"/>
      <c r="H613" s="578"/>
      <c r="I613" s="578"/>
      <c r="J613" s="579"/>
      <c r="K613" s="88" t="str">
        <f>IFERROR(VLOOKUP(C613,MATERIALES!$C$13:$G$2486,2,FALSE)," ")</f>
        <v>UN</v>
      </c>
      <c r="L613" s="356">
        <v>0.02</v>
      </c>
      <c r="M613" s="548">
        <f>IFERROR(VLOOKUP(C613,MATERIALES!$C$13:$G$2486,5,FALSE)," ")</f>
        <v>1800</v>
      </c>
      <c r="N613" s="549"/>
      <c r="O613" s="307">
        <f t="shared" si="37"/>
        <v>36</v>
      </c>
      <c r="P613" s="85"/>
    </row>
    <row r="614" spans="2:16" ht="14.4">
      <c r="B614" s="44"/>
      <c r="C614" s="517"/>
      <c r="D614" s="518"/>
      <c r="E614" s="518"/>
      <c r="F614" s="518"/>
      <c r="G614" s="518"/>
      <c r="H614" s="518"/>
      <c r="I614" s="518"/>
      <c r="J614" s="519"/>
      <c r="K614" s="88" t="str">
        <f>IFERROR(VLOOKUP(C614,MATERIALES!$C$13:$G$2486,2,FALSE)," ")</f>
        <v xml:space="preserve"> </v>
      </c>
      <c r="L614" s="89"/>
      <c r="M614" s="548" t="str">
        <f>IFERROR(VLOOKUP(C614,MATERIALES!$C$13:$G$2486,5,FALSE)," ")</f>
        <v xml:space="preserve"> </v>
      </c>
      <c r="N614" s="549"/>
      <c r="O614" s="307">
        <f t="shared" si="37"/>
        <v>0</v>
      </c>
      <c r="P614" s="85"/>
    </row>
    <row r="615" spans="2:16" ht="15" thickBot="1">
      <c r="B615" s="44"/>
      <c r="C615" s="517"/>
      <c r="D615" s="518"/>
      <c r="E615" s="518"/>
      <c r="F615" s="518"/>
      <c r="G615" s="518"/>
      <c r="H615" s="518"/>
      <c r="I615" s="518"/>
      <c r="J615" s="519"/>
      <c r="K615" s="88" t="str">
        <f>IFERROR(VLOOKUP(C615,MATERIALES!$C$13:$G$2486,2,FALSE)," ")</f>
        <v xml:space="preserve"> </v>
      </c>
      <c r="L615" s="90"/>
      <c r="M615" s="548" t="str">
        <f>IFERROR(VLOOKUP(C615,MATERIALES!$C$13:$G$2486,5,FALSE)," ")</f>
        <v xml:space="preserve"> </v>
      </c>
      <c r="N615" s="549"/>
      <c r="O615" s="307">
        <f t="shared" si="37"/>
        <v>0</v>
      </c>
      <c r="P615" s="85"/>
    </row>
    <row r="616" spans="2:16" ht="15" thickBot="1">
      <c r="B616" s="44"/>
      <c r="C616" s="545" t="s">
        <v>2244</v>
      </c>
      <c r="D616" s="546"/>
      <c r="E616" s="546"/>
      <c r="F616" s="546"/>
      <c r="G616" s="546"/>
      <c r="H616" s="546"/>
      <c r="I616" s="546"/>
      <c r="J616" s="546"/>
      <c r="K616" s="546"/>
      <c r="L616" s="546"/>
      <c r="M616" s="546"/>
      <c r="N616" s="547"/>
      <c r="O616" s="309">
        <f>SUM(O604:O615)</f>
        <v>80871.5</v>
      </c>
      <c r="P616" s="85"/>
    </row>
    <row r="617" spans="2:16">
      <c r="B617" s="44"/>
      <c r="C617" s="529" t="s">
        <v>64</v>
      </c>
      <c r="D617" s="530"/>
      <c r="E617" s="530"/>
      <c r="F617" s="530"/>
      <c r="G617" s="530"/>
      <c r="H617" s="530"/>
      <c r="I617" s="530"/>
      <c r="J617" s="530"/>
      <c r="K617" s="530"/>
      <c r="L617" s="530"/>
      <c r="M617" s="530"/>
      <c r="N617" s="530"/>
      <c r="O617" s="531"/>
      <c r="P617" s="80"/>
    </row>
    <row r="618" spans="2:16">
      <c r="B618" s="44"/>
      <c r="C618" s="532"/>
      <c r="D618" s="533"/>
      <c r="E618" s="533"/>
      <c r="F618" s="533"/>
      <c r="G618" s="533"/>
      <c r="H618" s="533"/>
      <c r="I618" s="533"/>
      <c r="J618" s="533"/>
      <c r="K618" s="533"/>
      <c r="L618" s="533"/>
      <c r="M618" s="533"/>
      <c r="N618" s="533"/>
      <c r="O618" s="534"/>
      <c r="P618" s="80"/>
    </row>
    <row r="619" spans="2:16" ht="14.4" thickBot="1">
      <c r="B619" s="44"/>
      <c r="C619" s="535"/>
      <c r="D619" s="536"/>
      <c r="E619" s="536"/>
      <c r="F619" s="536"/>
      <c r="G619" s="536"/>
      <c r="H619" s="536"/>
      <c r="I619" s="536"/>
      <c r="J619" s="536"/>
      <c r="K619" s="536"/>
      <c r="L619" s="536"/>
      <c r="M619" s="536"/>
      <c r="N619" s="536"/>
      <c r="O619" s="537"/>
      <c r="P619" s="80"/>
    </row>
    <row r="620" spans="2:16" ht="16.8">
      <c r="B620" s="44"/>
      <c r="C620" s="538" t="s">
        <v>65</v>
      </c>
      <c r="D620" s="550"/>
      <c r="E620" s="550"/>
      <c r="F620" s="550"/>
      <c r="G620" s="550"/>
      <c r="H620" s="550"/>
      <c r="I620" s="550"/>
      <c r="J620" s="82" t="s">
        <v>66</v>
      </c>
      <c r="K620" s="87" t="s">
        <v>67</v>
      </c>
      <c r="L620" s="91" t="s">
        <v>68</v>
      </c>
      <c r="M620" s="541" t="s">
        <v>69</v>
      </c>
      <c r="N620" s="544"/>
      <c r="O620" s="83" t="s">
        <v>61</v>
      </c>
      <c r="P620" s="84"/>
    </row>
    <row r="621" spans="2:16" ht="14.4">
      <c r="B621" s="44"/>
      <c r="C621" s="517" t="s">
        <v>1251</v>
      </c>
      <c r="D621" s="518"/>
      <c r="E621" s="518"/>
      <c r="F621" s="518"/>
      <c r="G621" s="518"/>
      <c r="H621" s="518"/>
      <c r="I621" s="518"/>
      <c r="J621" s="357">
        <v>1E-4</v>
      </c>
      <c r="K621" s="93">
        <v>25.1</v>
      </c>
      <c r="L621" s="92">
        <f>K621*J621</f>
        <v>2.5100000000000001E-3</v>
      </c>
      <c r="M621" s="548">
        <f>IFERROR(VLOOKUP(C621,TRANSPORTE!$C$14:$G$28,5,FALSE)," ")</f>
        <v>514637</v>
      </c>
      <c r="N621" s="549"/>
      <c r="O621" s="307">
        <f>IFERROR(M621*L621,0)</f>
        <v>1291.7388700000001</v>
      </c>
      <c r="P621" s="85"/>
    </row>
    <row r="622" spans="2:16" ht="15" thickBot="1">
      <c r="B622" s="44"/>
      <c r="C622" s="551"/>
      <c r="D622" s="552"/>
      <c r="E622" s="552"/>
      <c r="F622" s="552"/>
      <c r="G622" s="552"/>
      <c r="H622" s="552"/>
      <c r="I622" s="552"/>
      <c r="J622" s="94"/>
      <c r="K622" s="70"/>
      <c r="L622" s="94"/>
      <c r="M622" s="553"/>
      <c r="N622" s="554"/>
      <c r="O622" s="307">
        <f t="shared" ref="O622" si="38">IFERROR(M622*L622,0)</f>
        <v>0</v>
      </c>
      <c r="P622" s="85"/>
    </row>
    <row r="623" spans="2:16" ht="15" thickBot="1">
      <c r="B623" s="44"/>
      <c r="C623" s="545" t="s">
        <v>2244</v>
      </c>
      <c r="D623" s="546"/>
      <c r="E623" s="546"/>
      <c r="F623" s="546"/>
      <c r="G623" s="546"/>
      <c r="H623" s="546"/>
      <c r="I623" s="546"/>
      <c r="J623" s="546"/>
      <c r="K623" s="546"/>
      <c r="L623" s="546"/>
      <c r="M623" s="546"/>
      <c r="N623" s="547"/>
      <c r="O623" s="309">
        <f>+SUM(O621:O622)</f>
        <v>1291.7388700000001</v>
      </c>
      <c r="P623" s="86"/>
    </row>
    <row r="624" spans="2:16">
      <c r="B624" s="44"/>
      <c r="C624" s="529" t="s">
        <v>70</v>
      </c>
      <c r="D624" s="530"/>
      <c r="E624" s="530"/>
      <c r="F624" s="530"/>
      <c r="G624" s="530"/>
      <c r="H624" s="530"/>
      <c r="I624" s="530"/>
      <c r="J624" s="530"/>
      <c r="K624" s="530"/>
      <c r="L624" s="530"/>
      <c r="M624" s="530"/>
      <c r="N624" s="530"/>
      <c r="O624" s="531"/>
      <c r="P624" s="80"/>
    </row>
    <row r="625" spans="2:16">
      <c r="B625" s="44"/>
      <c r="C625" s="532"/>
      <c r="D625" s="533"/>
      <c r="E625" s="533"/>
      <c r="F625" s="533"/>
      <c r="G625" s="533"/>
      <c r="H625" s="533"/>
      <c r="I625" s="533"/>
      <c r="J625" s="533"/>
      <c r="K625" s="533"/>
      <c r="L625" s="533"/>
      <c r="M625" s="533"/>
      <c r="N625" s="533"/>
      <c r="O625" s="534"/>
      <c r="P625" s="80"/>
    </row>
    <row r="626" spans="2:16" ht="14.4" thickBot="1">
      <c r="B626" s="44"/>
      <c r="C626" s="535"/>
      <c r="D626" s="536"/>
      <c r="E626" s="536"/>
      <c r="F626" s="536"/>
      <c r="G626" s="536"/>
      <c r="H626" s="536"/>
      <c r="I626" s="536"/>
      <c r="J626" s="536"/>
      <c r="K626" s="536"/>
      <c r="L626" s="536"/>
      <c r="M626" s="536"/>
      <c r="N626" s="536"/>
      <c r="O626" s="537"/>
      <c r="P626" s="80"/>
    </row>
    <row r="627" spans="2:16" ht="14.4">
      <c r="B627" s="44"/>
      <c r="C627" s="538" t="s">
        <v>71</v>
      </c>
      <c r="D627" s="550"/>
      <c r="E627" s="550"/>
      <c r="F627" s="550"/>
      <c r="G627" s="550"/>
      <c r="H627" s="550"/>
      <c r="I627" s="550"/>
      <c r="J627" s="82" t="s">
        <v>72</v>
      </c>
      <c r="K627" s="95" t="s">
        <v>73</v>
      </c>
      <c r="L627" s="96" t="s">
        <v>74</v>
      </c>
      <c r="M627" s="560" t="s">
        <v>60</v>
      </c>
      <c r="N627" s="561"/>
      <c r="O627" s="97" t="s">
        <v>61</v>
      </c>
      <c r="P627" s="98"/>
    </row>
    <row r="628" spans="2:16" ht="14.4">
      <c r="B628" s="44"/>
      <c r="C628" s="555" t="s">
        <v>1225</v>
      </c>
      <c r="D628" s="556"/>
      <c r="E628" s="556"/>
      <c r="F628" s="556"/>
      <c r="G628" s="556"/>
      <c r="H628" s="556"/>
      <c r="I628" s="522"/>
      <c r="J628" s="310">
        <f>IFERROR(VLOOKUP(C628,'MANO DE OBRA'!$C$13:$J$33,6,FALSE)," ")</f>
        <v>212968.8944964</v>
      </c>
      <c r="K628" s="318">
        <f>IFERROR(VLOOKUP(C628,'MANO DE OBRA'!$C$13:$J$33,7,FALSE)," ")</f>
        <v>2</v>
      </c>
      <c r="L628" s="311">
        <f>IFERROR(VLOOKUP(C628,'MANO DE OBRA'!$C$13:$J$33,8,FALSE)," ")</f>
        <v>425938</v>
      </c>
      <c r="M628" s="562">
        <f>1/0.015</f>
        <v>66.666666666666671</v>
      </c>
      <c r="N628" s="563"/>
      <c r="O628" s="312">
        <f>IFERROR((L628/M628),0)</f>
        <v>6389.07</v>
      </c>
      <c r="P628" s="99"/>
    </row>
    <row r="629" spans="2:16" ht="14.4">
      <c r="B629" s="44"/>
      <c r="C629" s="555"/>
      <c r="D629" s="556"/>
      <c r="E629" s="556"/>
      <c r="F629" s="556"/>
      <c r="G629" s="556"/>
      <c r="H629" s="556"/>
      <c r="I629" s="522"/>
      <c r="J629" s="310" t="str">
        <f>IFERROR(VLOOKUP(C629,'MANO DE OBRA'!$C$13:$J$33,6,FALSE)," ")</f>
        <v xml:space="preserve"> </v>
      </c>
      <c r="K629" s="318" t="str">
        <f>IFERROR(VLOOKUP(C629,'MANO DE OBRA'!$C$13:$J$33,7,FALSE)," ")</f>
        <v xml:space="preserve"> </v>
      </c>
      <c r="L629" s="311" t="str">
        <f>IFERROR(VLOOKUP(C629,'MANO DE OBRA'!$C$13:$J$33,8,FALSE)," ")</f>
        <v xml:space="preserve"> </v>
      </c>
      <c r="M629" s="562"/>
      <c r="N629" s="563"/>
      <c r="O629" s="312">
        <f t="shared" ref="O629:O631" si="39">IFERROR((L629/M629),0)</f>
        <v>0</v>
      </c>
      <c r="P629" s="99"/>
    </row>
    <row r="630" spans="2:16" ht="14.4">
      <c r="B630" s="44"/>
      <c r="C630" s="555"/>
      <c r="D630" s="556"/>
      <c r="E630" s="556"/>
      <c r="F630" s="556"/>
      <c r="G630" s="556"/>
      <c r="H630" s="556"/>
      <c r="I630" s="522"/>
      <c r="J630" s="310" t="str">
        <f>IFERROR(VLOOKUP(C630,'MANO DE OBRA'!$C$13:$J$33,6,FALSE)," ")</f>
        <v xml:space="preserve"> </v>
      </c>
      <c r="K630" s="318" t="str">
        <f>IFERROR(VLOOKUP(C630,'MANO DE OBRA'!$C$13:$J$33,7,FALSE)," ")</f>
        <v xml:space="preserve"> </v>
      </c>
      <c r="L630" s="311" t="str">
        <f>IFERROR(VLOOKUP(C630,'MANO DE OBRA'!$C$13:$J$33,8,FALSE)," ")</f>
        <v xml:space="preserve"> </v>
      </c>
      <c r="M630" s="524"/>
      <c r="N630" s="525"/>
      <c r="O630" s="312">
        <f t="shared" si="39"/>
        <v>0</v>
      </c>
      <c r="P630" s="99"/>
    </row>
    <row r="631" spans="2:16" ht="15" thickBot="1">
      <c r="B631" s="44"/>
      <c r="C631" s="555"/>
      <c r="D631" s="556"/>
      <c r="E631" s="556"/>
      <c r="F631" s="556"/>
      <c r="G631" s="556"/>
      <c r="H631" s="556"/>
      <c r="I631" s="522"/>
      <c r="J631" s="310" t="str">
        <f>IFERROR(VLOOKUP(C631,'MANO DE OBRA'!$C$13:$J$33,6,FALSE)," ")</f>
        <v xml:space="preserve"> </v>
      </c>
      <c r="K631" s="318" t="str">
        <f>IFERROR(VLOOKUP(C631,'MANO DE OBRA'!$C$13:$J$33,7,FALSE)," ")</f>
        <v xml:space="preserve"> </v>
      </c>
      <c r="L631" s="311" t="str">
        <f>IFERROR(VLOOKUP(C631,'MANO DE OBRA'!$C$13:$J$33,8,FALSE)," ")</f>
        <v xml:space="preserve"> </v>
      </c>
      <c r="M631" s="524"/>
      <c r="N631" s="525"/>
      <c r="O631" s="312">
        <f t="shared" si="39"/>
        <v>0</v>
      </c>
      <c r="P631" s="85"/>
    </row>
    <row r="632" spans="2:16" ht="15" thickBot="1">
      <c r="B632" s="44"/>
      <c r="C632" s="545" t="s">
        <v>2244</v>
      </c>
      <c r="D632" s="546"/>
      <c r="E632" s="546"/>
      <c r="F632" s="546"/>
      <c r="G632" s="546"/>
      <c r="H632" s="546"/>
      <c r="I632" s="546"/>
      <c r="J632" s="546"/>
      <c r="K632" s="546"/>
      <c r="L632" s="546"/>
      <c r="M632" s="546"/>
      <c r="N632" s="547"/>
      <c r="O632" s="309">
        <f>+SUM(O628:O631)</f>
        <v>6389.07</v>
      </c>
      <c r="P632" s="85"/>
    </row>
    <row r="633" spans="2:16" ht="15" thickBot="1">
      <c r="B633" s="44"/>
      <c r="C633" s="73"/>
      <c r="D633" s="52"/>
      <c r="E633" s="52"/>
      <c r="F633" s="52"/>
      <c r="G633" s="52"/>
      <c r="H633" s="52"/>
      <c r="I633" s="52"/>
      <c r="J633" s="52"/>
      <c r="K633" s="52"/>
      <c r="L633" s="52"/>
      <c r="M633" s="52"/>
      <c r="N633" s="52"/>
      <c r="O633" s="74"/>
      <c r="P633" s="45"/>
    </row>
    <row r="634" spans="2:16" ht="15" thickBot="1">
      <c r="B634" s="44"/>
      <c r="C634" s="557" t="s">
        <v>2245</v>
      </c>
      <c r="D634" s="558"/>
      <c r="E634" s="558"/>
      <c r="F634" s="558"/>
      <c r="G634" s="558"/>
      <c r="H634" s="558"/>
      <c r="I634" s="558"/>
      <c r="J634" s="558"/>
      <c r="K634" s="558"/>
      <c r="L634" s="558"/>
      <c r="M634" s="558"/>
      <c r="N634" s="559"/>
      <c r="O634" s="313">
        <f>ROUND(O623+O599+O616+O632,0)</f>
        <v>88872</v>
      </c>
      <c r="P634" s="100"/>
    </row>
    <row r="635" spans="2:16" ht="15" thickBot="1">
      <c r="B635" s="44"/>
      <c r="C635" s="73"/>
      <c r="D635" s="52"/>
      <c r="E635" s="52"/>
      <c r="F635" s="52"/>
      <c r="G635" s="52"/>
      <c r="H635" s="52"/>
      <c r="I635" s="52"/>
      <c r="J635" s="52"/>
      <c r="K635" s="52"/>
      <c r="L635" s="52"/>
      <c r="M635" s="52"/>
      <c r="N635" s="52"/>
      <c r="O635" s="74"/>
      <c r="P635" s="73"/>
    </row>
    <row r="636" spans="2:16">
      <c r="B636" s="44"/>
      <c r="C636" s="529" t="s">
        <v>2240</v>
      </c>
      <c r="D636" s="530"/>
      <c r="E636" s="530"/>
      <c r="F636" s="530"/>
      <c r="G636" s="530"/>
      <c r="H636" s="530"/>
      <c r="I636" s="530"/>
      <c r="J636" s="530"/>
      <c r="K636" s="530"/>
      <c r="L636" s="530"/>
      <c r="M636" s="530"/>
      <c r="N636" s="530"/>
      <c r="O636" s="531"/>
      <c r="P636" s="80"/>
    </row>
    <row r="637" spans="2:16">
      <c r="B637" s="44"/>
      <c r="C637" s="532"/>
      <c r="D637" s="533"/>
      <c r="E637" s="533"/>
      <c r="F637" s="533"/>
      <c r="G637" s="533"/>
      <c r="H637" s="533"/>
      <c r="I637" s="533"/>
      <c r="J637" s="533"/>
      <c r="K637" s="533"/>
      <c r="L637" s="533"/>
      <c r="M637" s="533"/>
      <c r="N637" s="533"/>
      <c r="O637" s="534"/>
      <c r="P637" s="80"/>
    </row>
    <row r="638" spans="2:16" ht="14.4" thickBot="1">
      <c r="B638" s="44"/>
      <c r="C638" s="535"/>
      <c r="D638" s="536"/>
      <c r="E638" s="536"/>
      <c r="F638" s="536"/>
      <c r="G638" s="536"/>
      <c r="H638" s="536"/>
      <c r="I638" s="536"/>
      <c r="J638" s="536"/>
      <c r="K638" s="536"/>
      <c r="L638" s="536"/>
      <c r="M638" s="536"/>
      <c r="N638" s="536"/>
      <c r="O638" s="537"/>
      <c r="P638" s="80"/>
    </row>
    <row r="639" spans="2:16" ht="15" thickBot="1">
      <c r="B639" s="44"/>
      <c r="C639" s="568" t="s">
        <v>10</v>
      </c>
      <c r="D639" s="569"/>
      <c r="E639" s="569"/>
      <c r="F639" s="569"/>
      <c r="G639" s="569"/>
      <c r="H639" s="569"/>
      <c r="I639" s="569"/>
      <c r="J639" s="569"/>
      <c r="K639" s="569"/>
      <c r="L639" s="569"/>
      <c r="M639" s="570"/>
      <c r="N639" s="303" t="s">
        <v>32</v>
      </c>
      <c r="O639" s="304" t="s">
        <v>29</v>
      </c>
      <c r="P639" s="80"/>
    </row>
    <row r="640" spans="2:16" ht="14.4">
      <c r="B640" s="44"/>
      <c r="C640" s="571" t="s">
        <v>2242</v>
      </c>
      <c r="D640" s="572"/>
      <c r="E640" s="572"/>
      <c r="F640" s="572"/>
      <c r="G640" s="572"/>
      <c r="H640" s="572"/>
      <c r="I640" s="572"/>
      <c r="J640" s="572"/>
      <c r="K640" s="572"/>
      <c r="L640" s="572"/>
      <c r="M640" s="572"/>
      <c r="N640" s="305">
        <f>PRESUPUESTO!$K$384</f>
        <v>0.26</v>
      </c>
      <c r="O640" s="314">
        <f>N640*O634</f>
        <v>23106.720000000001</v>
      </c>
      <c r="P640" s="80"/>
    </row>
    <row r="641" spans="2:16" ht="14.4">
      <c r="B641" s="44"/>
      <c r="C641" s="573" t="s">
        <v>2241</v>
      </c>
      <c r="D641" s="574"/>
      <c r="E641" s="574"/>
      <c r="F641" s="574"/>
      <c r="G641" s="574"/>
      <c r="H641" s="574"/>
      <c r="I641" s="574"/>
      <c r="J641" s="574"/>
      <c r="K641" s="574"/>
      <c r="L641" s="574"/>
      <c r="M641" s="574"/>
      <c r="N641" s="302">
        <f>PRESUPUESTO!$K$385</f>
        <v>0.01</v>
      </c>
      <c r="O641" s="315">
        <f>N641*O634</f>
        <v>888.72</v>
      </c>
      <c r="P641" s="80"/>
    </row>
    <row r="642" spans="2:16" ht="15" thickBot="1">
      <c r="B642" s="44"/>
      <c r="C642" s="575" t="s">
        <v>28</v>
      </c>
      <c r="D642" s="576"/>
      <c r="E642" s="576"/>
      <c r="F642" s="576"/>
      <c r="G642" s="576"/>
      <c r="H642" s="576"/>
      <c r="I642" s="576"/>
      <c r="J642" s="576"/>
      <c r="K642" s="576"/>
      <c r="L642" s="576"/>
      <c r="M642" s="576"/>
      <c r="N642" s="306">
        <f>PRESUPUESTO!$K$386</f>
        <v>0.03</v>
      </c>
      <c r="O642" s="316">
        <f>N642*O634</f>
        <v>2666.16</v>
      </c>
      <c r="P642" s="80"/>
    </row>
    <row r="643" spans="2:16">
      <c r="B643" s="44"/>
      <c r="C643" s="296"/>
      <c r="D643" s="297"/>
      <c r="E643" s="297"/>
      <c r="F643" s="297"/>
      <c r="G643" s="297"/>
      <c r="H643" s="297"/>
      <c r="I643" s="297"/>
      <c r="J643" s="297"/>
      <c r="K643" s="297"/>
      <c r="L643" s="297"/>
      <c r="M643" s="297"/>
      <c r="N643" s="297"/>
      <c r="O643" s="298"/>
      <c r="P643" s="80"/>
    </row>
    <row r="644" spans="2:16" ht="14.4" thickBot="1">
      <c r="B644" s="44"/>
      <c r="C644" s="299"/>
      <c r="D644" s="300"/>
      <c r="E644" s="300"/>
      <c r="F644" s="300"/>
      <c r="G644" s="300"/>
      <c r="H644" s="300"/>
      <c r="I644" s="300"/>
      <c r="J644" s="300"/>
      <c r="K644" s="300"/>
      <c r="L644" s="300"/>
      <c r="M644" s="300"/>
      <c r="N644" s="300"/>
      <c r="O644" s="301"/>
      <c r="P644" s="80"/>
    </row>
    <row r="645" spans="2:16" ht="15" thickBot="1">
      <c r="B645" s="44"/>
      <c r="C645" s="557" t="s">
        <v>2246</v>
      </c>
      <c r="D645" s="558"/>
      <c r="E645" s="558"/>
      <c r="F645" s="558"/>
      <c r="G645" s="558"/>
      <c r="H645" s="558"/>
      <c r="I645" s="558"/>
      <c r="J645" s="558"/>
      <c r="K645" s="558"/>
      <c r="L645" s="558"/>
      <c r="M645" s="558"/>
      <c r="N645" s="559"/>
      <c r="O645" s="313">
        <f>ROUNDUP(O634+O640+O641+O642,0)</f>
        <v>115534</v>
      </c>
      <c r="P645" s="100"/>
    </row>
    <row r="646" spans="2:16" ht="14.4">
      <c r="B646" s="44"/>
      <c r="C646" s="73"/>
      <c r="D646" s="52"/>
      <c r="E646" s="52"/>
      <c r="F646" s="52"/>
      <c r="G646" s="52"/>
      <c r="H646" s="52"/>
      <c r="I646" s="52"/>
      <c r="J646" s="52"/>
      <c r="K646" s="52"/>
      <c r="L646" s="52"/>
      <c r="M646" s="52"/>
      <c r="N646" s="52"/>
      <c r="O646" s="74"/>
      <c r="P646" s="45"/>
    </row>
    <row r="647" spans="2:16" ht="14.4">
      <c r="B647" s="44"/>
      <c r="C647" s="73"/>
      <c r="D647" s="52"/>
      <c r="E647" s="52"/>
      <c r="F647" s="52"/>
      <c r="G647" s="52"/>
      <c r="H647" s="52"/>
      <c r="I647" s="52"/>
      <c r="J647" s="52"/>
      <c r="K647" s="52"/>
      <c r="L647" s="52"/>
      <c r="M647" s="52"/>
      <c r="N647" s="52"/>
      <c r="O647" s="74"/>
      <c r="P647" s="45"/>
    </row>
    <row r="648" spans="2:16" ht="18.75" customHeight="1" thickBot="1">
      <c r="B648" s="44"/>
      <c r="C648" s="564"/>
      <c r="D648" s="565"/>
      <c r="E648" s="565"/>
      <c r="F648" s="70"/>
      <c r="G648" s="70"/>
      <c r="H648" s="70"/>
      <c r="I648" s="70"/>
      <c r="J648" s="70"/>
      <c r="K648" s="566"/>
      <c r="L648" s="566"/>
      <c r="M648" s="566"/>
      <c r="N648" s="566"/>
      <c r="O648" s="567"/>
      <c r="P648" s="101"/>
    </row>
    <row r="649" spans="2:16" ht="14.4" thickBot="1">
      <c r="B649" s="102"/>
      <c r="C649" s="103"/>
      <c r="D649" s="103"/>
      <c r="E649" s="103"/>
      <c r="F649" s="103"/>
      <c r="G649" s="103"/>
      <c r="H649" s="103"/>
      <c r="I649" s="103"/>
      <c r="J649" s="103"/>
      <c r="K649" s="103"/>
      <c r="L649" s="103"/>
      <c r="M649" s="103"/>
      <c r="N649" s="103"/>
      <c r="O649" s="103"/>
      <c r="P649" s="104"/>
    </row>
    <row r="650" spans="2:16" ht="15" thickTop="1" thickBot="1"/>
    <row r="651" spans="2:16" ht="15" thickBot="1">
      <c r="B651" s="44"/>
      <c r="C651" s="488" t="s">
        <v>54</v>
      </c>
      <c r="D651" s="489"/>
      <c r="E651" s="489"/>
      <c r="F651" s="489"/>
      <c r="G651" s="489"/>
      <c r="H651" s="489"/>
      <c r="I651" s="489"/>
      <c r="J651" s="489"/>
      <c r="K651" s="489"/>
      <c r="L651" s="489"/>
      <c r="M651" s="489"/>
      <c r="N651" s="489"/>
      <c r="O651" s="490"/>
      <c r="P651" s="75"/>
    </row>
    <row r="652" spans="2:16">
      <c r="B652" s="44"/>
      <c r="C652" s="76" t="s">
        <v>55</v>
      </c>
      <c r="D652" s="491" t="s">
        <v>10</v>
      </c>
      <c r="E652" s="492"/>
      <c r="F652" s="492"/>
      <c r="G652" s="492"/>
      <c r="H652" s="492"/>
      <c r="I652" s="492"/>
      <c r="J652" s="492"/>
      <c r="K652" s="492"/>
      <c r="L652" s="493"/>
      <c r="M652" s="494" t="s">
        <v>56</v>
      </c>
      <c r="N652" s="495"/>
      <c r="O652" s="76" t="s">
        <v>12</v>
      </c>
      <c r="P652" s="77"/>
    </row>
    <row r="653" spans="2:16" ht="51" customHeight="1" thickBot="1">
      <c r="B653" s="44"/>
      <c r="C653" s="243" t="str">
        <f>PRESUPUESTO!C83</f>
        <v>5.2.3.5</v>
      </c>
      <c r="D653" s="582" t="str">
        <f>IFERROR(VLOOKUP(C653,PRESUPUESTO!$C$11:$K$366,5,FALSE)," ")</f>
        <v>SUMINISTRO E INSTALACIÓN DE ACOMETIDA DESDE TGN HASTA UPS Y TREG EN 2X8F+1X8N+1X8T AWG CU LSHZ 600V EN TUBERIA IMC 1"</v>
      </c>
      <c r="E653" s="583"/>
      <c r="F653" s="583"/>
      <c r="G653" s="583"/>
      <c r="H653" s="583"/>
      <c r="I653" s="583"/>
      <c r="J653" s="583"/>
      <c r="K653" s="583"/>
      <c r="L653" s="584"/>
      <c r="M653" s="526" t="str">
        <f>IFERROR(VLOOKUP(C653,PRESUPUESTO!$C$11:$K$366,6,FALSE)," ")</f>
        <v>ML</v>
      </c>
      <c r="N653" s="528"/>
      <c r="O653" s="243">
        <f>IFERROR(VLOOKUP(C653,PRESUPUESTO!$C$11:$K$366,7,FALSE)," ")</f>
        <v>25</v>
      </c>
      <c r="P653" s="79"/>
    </row>
    <row r="654" spans="2:16">
      <c r="B654" s="44"/>
      <c r="C654" s="529"/>
      <c r="D654" s="530"/>
      <c r="E654" s="530"/>
      <c r="F654" s="530"/>
      <c r="G654" s="530"/>
      <c r="H654" s="530"/>
      <c r="I654" s="530"/>
      <c r="J654" s="530"/>
      <c r="K654" s="530"/>
      <c r="L654" s="530"/>
      <c r="M654" s="530"/>
      <c r="N654" s="530"/>
      <c r="O654" s="531"/>
      <c r="P654" s="80"/>
    </row>
    <row r="655" spans="2:16">
      <c r="B655" s="44"/>
      <c r="C655" s="532"/>
      <c r="D655" s="533"/>
      <c r="E655" s="533"/>
      <c r="F655" s="533"/>
      <c r="G655" s="533"/>
      <c r="H655" s="533"/>
      <c r="I655" s="533"/>
      <c r="J655" s="533"/>
      <c r="K655" s="533"/>
      <c r="L655" s="533"/>
      <c r="M655" s="533"/>
      <c r="N655" s="533"/>
      <c r="O655" s="534"/>
      <c r="P655" s="80"/>
    </row>
    <row r="656" spans="2:16" ht="14.4" thickBot="1">
      <c r="B656" s="44"/>
      <c r="C656" s="535"/>
      <c r="D656" s="536"/>
      <c r="E656" s="536"/>
      <c r="F656" s="536"/>
      <c r="G656" s="536"/>
      <c r="H656" s="536"/>
      <c r="I656" s="536"/>
      <c r="J656" s="536"/>
      <c r="K656" s="536"/>
      <c r="L656" s="536"/>
      <c r="M656" s="536"/>
      <c r="N656" s="536"/>
      <c r="O656" s="537"/>
      <c r="P656" s="80"/>
    </row>
    <row r="657" spans="2:16" ht="14.4">
      <c r="B657" s="44"/>
      <c r="C657" s="538" t="s">
        <v>10</v>
      </c>
      <c r="D657" s="539"/>
      <c r="E657" s="539"/>
      <c r="F657" s="539"/>
      <c r="G657" s="540"/>
      <c r="H657" s="541" t="s">
        <v>57</v>
      </c>
      <c r="I657" s="539"/>
      <c r="J657" s="542" t="s">
        <v>58</v>
      </c>
      <c r="K657" s="543"/>
      <c r="L657" s="82" t="s">
        <v>59</v>
      </c>
      <c r="M657" s="541" t="s">
        <v>60</v>
      </c>
      <c r="N657" s="544"/>
      <c r="O657" s="83" t="s">
        <v>61</v>
      </c>
      <c r="P657" s="84"/>
    </row>
    <row r="658" spans="2:16" ht="14.4">
      <c r="B658" s="44"/>
      <c r="C658" s="517" t="s">
        <v>1281</v>
      </c>
      <c r="D658" s="518"/>
      <c r="E658" s="518"/>
      <c r="F658" s="518"/>
      <c r="G658" s="519"/>
      <c r="H658" s="520"/>
      <c r="I658" s="520"/>
      <c r="J658" s="521" t="str">
        <f>IFERROR(VLOOKUP(C658,EQUIPOS!$C$13:$G$80,2,FALSE)," ")</f>
        <v>%</v>
      </c>
      <c r="K658" s="522"/>
      <c r="L658" s="308">
        <f>O694</f>
        <v>6389.07</v>
      </c>
      <c r="M658" s="523">
        <v>0.05</v>
      </c>
      <c r="N658" s="522"/>
      <c r="O658" s="307">
        <f>IFERROR(M658*L658,0)</f>
        <v>319.45350000000002</v>
      </c>
      <c r="P658" s="85"/>
    </row>
    <row r="659" spans="2:16" ht="14.4">
      <c r="B659" s="44"/>
      <c r="C659" s="517"/>
      <c r="D659" s="518"/>
      <c r="E659" s="518"/>
      <c r="F659" s="518"/>
      <c r="G659" s="519"/>
      <c r="H659" s="520"/>
      <c r="I659" s="520"/>
      <c r="J659" s="521" t="str">
        <f>IFERROR(VLOOKUP(C659,EQUIPOS!$C$13:$G$80,2,FALSE)," ")</f>
        <v xml:space="preserve"> </v>
      </c>
      <c r="K659" s="522"/>
      <c r="L659" s="308" t="str">
        <f>IFERROR(VLOOKUP(C659,EQUIPOS!$C$13:$G$80,5,FALSE)," ")</f>
        <v xml:space="preserve"> </v>
      </c>
      <c r="M659" s="524"/>
      <c r="N659" s="525"/>
      <c r="O659" s="307">
        <f>IFERROR(L659/M659,0)</f>
        <v>0</v>
      </c>
      <c r="P659" s="85"/>
    </row>
    <row r="660" spans="2:16" ht="14.4">
      <c r="B660" s="44"/>
      <c r="C660" s="517"/>
      <c r="D660" s="518"/>
      <c r="E660" s="518"/>
      <c r="F660" s="518"/>
      <c r="G660" s="519"/>
      <c r="H660" s="520"/>
      <c r="I660" s="520"/>
      <c r="J660" s="521" t="str">
        <f>IFERROR(VLOOKUP(C660,EQUIPOS!$C$13:$G$80,2,FALSE)," ")</f>
        <v xml:space="preserve"> </v>
      </c>
      <c r="K660" s="522"/>
      <c r="L660" s="308" t="str">
        <f>IFERROR(VLOOKUP(C660,EQUIPOS!$C$13:$G$80,5,FALSE)," ")</f>
        <v xml:space="preserve"> </v>
      </c>
      <c r="M660" s="524"/>
      <c r="N660" s="525"/>
      <c r="O660" s="307">
        <f t="shared" ref="O660:O661" si="40">IFERROR(L660/M660,0)</f>
        <v>0</v>
      </c>
      <c r="P660" s="85"/>
    </row>
    <row r="661" spans="2:16" ht="14.4">
      <c r="B661" s="44"/>
      <c r="C661" s="517"/>
      <c r="D661" s="518"/>
      <c r="E661" s="518"/>
      <c r="F661" s="518"/>
      <c r="G661" s="519"/>
      <c r="H661" s="520"/>
      <c r="I661" s="520"/>
      <c r="J661" s="521" t="str">
        <f>IFERROR(VLOOKUP(C661,EQUIPOS!$C$13:$G$80,2,FALSE)," ")</f>
        <v xml:space="preserve"> </v>
      </c>
      <c r="K661" s="522"/>
      <c r="L661" s="308" t="str">
        <f>IFERROR(VLOOKUP(C661,EQUIPOS!$C$13:$G$80,5,FALSE)," ")</f>
        <v xml:space="preserve"> </v>
      </c>
      <c r="M661" s="524"/>
      <c r="N661" s="525"/>
      <c r="O661" s="307">
        <f t="shared" si="40"/>
        <v>0</v>
      </c>
      <c r="P661" s="85"/>
    </row>
    <row r="662" spans="2:16" ht="15" thickBot="1">
      <c r="B662" s="44"/>
      <c r="C662" s="517"/>
      <c r="D662" s="518"/>
      <c r="E662" s="518"/>
      <c r="F662" s="518"/>
      <c r="G662" s="519"/>
      <c r="H662" s="520"/>
      <c r="I662" s="520"/>
      <c r="J662" s="521" t="str">
        <f>IFERROR(VLOOKUP(C662,EQUIPOS!$C$13:$G$80,2,FALSE)," ")</f>
        <v xml:space="preserve"> </v>
      </c>
      <c r="K662" s="522"/>
      <c r="L662" s="308" t="str">
        <f>IFERROR(VLOOKUP(C662,EQUIPOS!$C$13:$G$80,5,FALSE)," ")</f>
        <v xml:space="preserve"> </v>
      </c>
      <c r="M662" s="524"/>
      <c r="N662" s="525"/>
      <c r="O662" s="307">
        <f>IFERROR(L662/M662,0)</f>
        <v>0</v>
      </c>
      <c r="P662" s="85"/>
    </row>
    <row r="663" spans="2:16" ht="15" thickBot="1">
      <c r="B663" s="44"/>
      <c r="C663" s="545" t="s">
        <v>2244</v>
      </c>
      <c r="D663" s="546"/>
      <c r="E663" s="546"/>
      <c r="F663" s="546"/>
      <c r="G663" s="546"/>
      <c r="H663" s="546"/>
      <c r="I663" s="546"/>
      <c r="J663" s="546"/>
      <c r="K663" s="546"/>
      <c r="L663" s="546"/>
      <c r="M663" s="546"/>
      <c r="N663" s="547"/>
      <c r="O663" s="309">
        <f>SUM(O658:O662)</f>
        <v>319.45350000000002</v>
      </c>
      <c r="P663" s="86"/>
    </row>
    <row r="664" spans="2:16" ht="13.5" customHeight="1">
      <c r="B664" s="44"/>
      <c r="C664" s="529" t="s">
        <v>62</v>
      </c>
      <c r="D664" s="530"/>
      <c r="E664" s="530"/>
      <c r="F664" s="530"/>
      <c r="G664" s="530"/>
      <c r="H664" s="530"/>
      <c r="I664" s="530"/>
      <c r="J664" s="530"/>
      <c r="K664" s="530"/>
      <c r="L664" s="530"/>
      <c r="M664" s="530"/>
      <c r="N664" s="530"/>
      <c r="O664" s="531"/>
      <c r="P664" s="80"/>
    </row>
    <row r="665" spans="2:16">
      <c r="B665" s="44"/>
      <c r="C665" s="532"/>
      <c r="D665" s="533"/>
      <c r="E665" s="533"/>
      <c r="F665" s="533"/>
      <c r="G665" s="533"/>
      <c r="H665" s="533"/>
      <c r="I665" s="533"/>
      <c r="J665" s="533"/>
      <c r="K665" s="533"/>
      <c r="L665" s="533"/>
      <c r="M665" s="533"/>
      <c r="N665" s="533"/>
      <c r="O665" s="534"/>
      <c r="P665" s="80"/>
    </row>
    <row r="666" spans="2:16" ht="14.4" thickBot="1">
      <c r="B666" s="44"/>
      <c r="C666" s="535"/>
      <c r="D666" s="536"/>
      <c r="E666" s="536"/>
      <c r="F666" s="536"/>
      <c r="G666" s="536"/>
      <c r="H666" s="536"/>
      <c r="I666" s="536"/>
      <c r="J666" s="536"/>
      <c r="K666" s="536"/>
      <c r="L666" s="536"/>
      <c r="M666" s="536"/>
      <c r="N666" s="536"/>
      <c r="O666" s="537"/>
      <c r="P666" s="80"/>
    </row>
    <row r="667" spans="2:16" ht="14.4">
      <c r="B667" s="44"/>
      <c r="C667" s="538" t="s">
        <v>10</v>
      </c>
      <c r="D667" s="550"/>
      <c r="E667" s="550"/>
      <c r="F667" s="550"/>
      <c r="G667" s="550"/>
      <c r="H667" s="550"/>
      <c r="I667" s="550"/>
      <c r="J667" s="544"/>
      <c r="K667" s="81" t="s">
        <v>56</v>
      </c>
      <c r="L667" s="82" t="s">
        <v>12</v>
      </c>
      <c r="M667" s="541" t="s">
        <v>63</v>
      </c>
      <c r="N667" s="544"/>
      <c r="O667" s="83" t="s">
        <v>61</v>
      </c>
      <c r="P667" s="84"/>
    </row>
    <row r="668" spans="2:16" ht="14.4">
      <c r="B668" s="44"/>
      <c r="C668" s="577" t="s">
        <v>2438</v>
      </c>
      <c r="D668" s="578"/>
      <c r="E668" s="578"/>
      <c r="F668" s="578"/>
      <c r="G668" s="578"/>
      <c r="H668" s="578"/>
      <c r="I668" s="578"/>
      <c r="J668" s="579"/>
      <c r="K668" s="88" t="str">
        <f>IFERROR(VLOOKUP(C668,MATERIALES!$C$13:$G$2486,2,FALSE)," ")</f>
        <v>ML</v>
      </c>
      <c r="L668" s="356">
        <v>4</v>
      </c>
      <c r="M668" s="548">
        <f>IFERROR(VLOOKUP(C668,MATERIALES!$C$13:$G$2486,5,FALSE)," ")</f>
        <v>6700</v>
      </c>
      <c r="N668" s="549"/>
      <c r="O668" s="307">
        <f>IFERROR(M668*L668,0)</f>
        <v>26800</v>
      </c>
      <c r="P668" s="85"/>
    </row>
    <row r="669" spans="2:16" ht="14.4">
      <c r="B669" s="44"/>
      <c r="C669" s="577" t="s">
        <v>2423</v>
      </c>
      <c r="D669" s="578"/>
      <c r="E669" s="578"/>
      <c r="F669" s="578"/>
      <c r="G669" s="578"/>
      <c r="H669" s="578"/>
      <c r="I669" s="578"/>
      <c r="J669" s="579"/>
      <c r="K669" s="88" t="str">
        <f>IFERROR(VLOOKUP(C669,MATERIALES!$C$13:$G$2486,2,FALSE)," ")</f>
        <v>UN</v>
      </c>
      <c r="L669" s="356">
        <v>0.1</v>
      </c>
      <c r="M669" s="548">
        <f>IFERROR(VLOOKUP(C669,MATERIALES!$C$13:$G$2486,5,FALSE)," ")</f>
        <v>1800</v>
      </c>
      <c r="N669" s="549"/>
      <c r="O669" s="307">
        <f t="shared" ref="O669:O677" si="41">IFERROR(M669*L669,0)</f>
        <v>180</v>
      </c>
      <c r="P669" s="85"/>
    </row>
    <row r="670" spans="2:16" ht="14.4">
      <c r="B670" s="44"/>
      <c r="C670" s="577" t="s">
        <v>2445</v>
      </c>
      <c r="D670" s="578"/>
      <c r="E670" s="578"/>
      <c r="F670" s="578"/>
      <c r="G670" s="578"/>
      <c r="H670" s="578"/>
      <c r="I670" s="578"/>
      <c r="J670" s="579"/>
      <c r="K670" s="88" t="str">
        <f>IFERROR(VLOOKUP(C670,MATERIALES!$C$13:$G$2486,2,FALSE)," ")</f>
        <v>ML</v>
      </c>
      <c r="L670" s="356">
        <v>1</v>
      </c>
      <c r="M670" s="548">
        <f>IFERROR(VLOOKUP(C670,MATERIALES!$C$13:$G$2486,5,FALSE)," ")</f>
        <v>25950</v>
      </c>
      <c r="N670" s="549"/>
      <c r="O670" s="307">
        <f t="shared" si="41"/>
        <v>25950</v>
      </c>
      <c r="P670" s="85"/>
    </row>
    <row r="671" spans="2:16" ht="14.4">
      <c r="B671" s="44"/>
      <c r="C671" s="577" t="s">
        <v>2446</v>
      </c>
      <c r="D671" s="578"/>
      <c r="E671" s="578"/>
      <c r="F671" s="578"/>
      <c r="G671" s="578"/>
      <c r="H671" s="578"/>
      <c r="I671" s="578"/>
      <c r="J671" s="579"/>
      <c r="K671" s="88" t="str">
        <f>IFERROR(VLOOKUP(C671,MATERIALES!$C$13:$G$2486,2,FALSE)," ")</f>
        <v>UN</v>
      </c>
      <c r="L671" s="356">
        <v>0.33</v>
      </c>
      <c r="M671" s="548">
        <f>IFERROR(VLOOKUP(C671,MATERIALES!$C$13:$G$2486,5,FALSE)," ")</f>
        <v>1850</v>
      </c>
      <c r="N671" s="549"/>
      <c r="O671" s="307">
        <f t="shared" si="41"/>
        <v>610.5</v>
      </c>
      <c r="P671" s="85"/>
    </row>
    <row r="672" spans="2:16" ht="14.4">
      <c r="B672" s="44"/>
      <c r="C672" s="577" t="s">
        <v>2447</v>
      </c>
      <c r="D672" s="578"/>
      <c r="E672" s="578"/>
      <c r="F672" s="578"/>
      <c r="G672" s="578"/>
      <c r="H672" s="578"/>
      <c r="I672" s="578"/>
      <c r="J672" s="579"/>
      <c r="K672" s="88" t="str">
        <f>IFERROR(VLOOKUP(C672,MATERIALES!$C$13:$G$2486,2,FALSE)," ")</f>
        <v>UN</v>
      </c>
      <c r="L672" s="356">
        <v>0.17</v>
      </c>
      <c r="M672" s="548">
        <f>IFERROR(VLOOKUP(C672,MATERIALES!$C$13:$G$2486,5,FALSE)," ")</f>
        <v>7500</v>
      </c>
      <c r="N672" s="549"/>
      <c r="O672" s="307">
        <f t="shared" si="41"/>
        <v>1275</v>
      </c>
      <c r="P672" s="85"/>
    </row>
    <row r="673" spans="2:16" ht="14.4">
      <c r="B673" s="44"/>
      <c r="C673" s="577" t="s">
        <v>2448</v>
      </c>
      <c r="D673" s="578"/>
      <c r="E673" s="578"/>
      <c r="F673" s="578"/>
      <c r="G673" s="578"/>
      <c r="H673" s="578"/>
      <c r="I673" s="578"/>
      <c r="J673" s="579"/>
      <c r="K673" s="88" t="str">
        <f>IFERROR(VLOOKUP(C673,MATERIALES!$C$13:$G$2486,2,FALSE)," ")</f>
        <v>UN</v>
      </c>
      <c r="L673" s="356">
        <v>7.0000000000000007E-2</v>
      </c>
      <c r="M673" s="548">
        <f>IFERROR(VLOOKUP(C673,MATERIALES!$C$13:$G$2486,5,FALSE)," ")</f>
        <v>1800</v>
      </c>
      <c r="N673" s="549"/>
      <c r="O673" s="307">
        <f t="shared" si="41"/>
        <v>126.00000000000001</v>
      </c>
      <c r="P673" s="85"/>
    </row>
    <row r="674" spans="2:16" ht="14.4">
      <c r="B674" s="44"/>
      <c r="C674" s="577" t="s">
        <v>2449</v>
      </c>
      <c r="D674" s="578"/>
      <c r="E674" s="578"/>
      <c r="F674" s="578"/>
      <c r="G674" s="578"/>
      <c r="H674" s="578"/>
      <c r="I674" s="578"/>
      <c r="J674" s="579"/>
      <c r="K674" s="88" t="str">
        <f>IFERROR(VLOOKUP(C674,MATERIALES!$C$13:$G$2486,2,FALSE)," ")</f>
        <v>UN</v>
      </c>
      <c r="L674" s="356">
        <v>1</v>
      </c>
      <c r="M674" s="548">
        <f>IFERROR(VLOOKUP(C674,MATERIALES!$C$13:$G$2486,5,FALSE)," ")</f>
        <v>400</v>
      </c>
      <c r="N674" s="549"/>
      <c r="O674" s="307">
        <f t="shared" si="41"/>
        <v>400</v>
      </c>
      <c r="P674" s="85"/>
    </row>
    <row r="675" spans="2:16" ht="14.4">
      <c r="B675" s="44"/>
      <c r="C675" s="577" t="s">
        <v>2443</v>
      </c>
      <c r="D675" s="578"/>
      <c r="E675" s="578"/>
      <c r="F675" s="578"/>
      <c r="G675" s="578"/>
      <c r="H675" s="578"/>
      <c r="I675" s="578"/>
      <c r="J675" s="579"/>
      <c r="K675" s="88" t="str">
        <f>IFERROR(VLOOKUP(C675,MATERIALES!$C$13:$G$2486,2,FALSE)," ")</f>
        <v>UN</v>
      </c>
      <c r="L675" s="356">
        <v>0.2</v>
      </c>
      <c r="M675" s="548">
        <f>IFERROR(VLOOKUP(C675,MATERIALES!$C$13:$G$2486,5,FALSE)," ")</f>
        <v>1800</v>
      </c>
      <c r="N675" s="549"/>
      <c r="O675" s="307">
        <f t="shared" si="41"/>
        <v>360</v>
      </c>
      <c r="P675" s="85"/>
    </row>
    <row r="676" spans="2:16" ht="14.4">
      <c r="B676" s="44"/>
      <c r="C676" s="517"/>
      <c r="D676" s="518"/>
      <c r="E676" s="518"/>
      <c r="F676" s="518"/>
      <c r="G676" s="518"/>
      <c r="H676" s="518"/>
      <c r="I676" s="518"/>
      <c r="J676" s="519"/>
      <c r="K676" s="88" t="str">
        <f>IFERROR(VLOOKUP(C676,MATERIALES!$C$13:$G$2486,2,FALSE)," ")</f>
        <v xml:space="preserve"> </v>
      </c>
      <c r="L676" s="89"/>
      <c r="M676" s="548" t="str">
        <f>IFERROR(VLOOKUP(C676,MATERIALES!$C$13:$G$2486,5,FALSE)," ")</f>
        <v xml:space="preserve"> </v>
      </c>
      <c r="N676" s="549"/>
      <c r="O676" s="307">
        <f t="shared" si="41"/>
        <v>0</v>
      </c>
      <c r="P676" s="85"/>
    </row>
    <row r="677" spans="2:16" ht="15" thickBot="1">
      <c r="B677" s="44"/>
      <c r="C677" s="517"/>
      <c r="D677" s="518"/>
      <c r="E677" s="518"/>
      <c r="F677" s="518"/>
      <c r="G677" s="518"/>
      <c r="H677" s="518"/>
      <c r="I677" s="518"/>
      <c r="J677" s="519"/>
      <c r="K677" s="88" t="str">
        <f>IFERROR(VLOOKUP(C677,MATERIALES!$C$13:$G$2486,2,FALSE)," ")</f>
        <v xml:space="preserve"> </v>
      </c>
      <c r="L677" s="90"/>
      <c r="M677" s="548" t="str">
        <f>IFERROR(VLOOKUP(C677,MATERIALES!$C$13:$G$2486,5,FALSE)," ")</f>
        <v xml:space="preserve"> </v>
      </c>
      <c r="N677" s="549"/>
      <c r="O677" s="307">
        <f t="shared" si="41"/>
        <v>0</v>
      </c>
      <c r="P677" s="85"/>
    </row>
    <row r="678" spans="2:16" ht="15" thickBot="1">
      <c r="B678" s="44"/>
      <c r="C678" s="545" t="s">
        <v>2244</v>
      </c>
      <c r="D678" s="546"/>
      <c r="E678" s="546"/>
      <c r="F678" s="546"/>
      <c r="G678" s="546"/>
      <c r="H678" s="546"/>
      <c r="I678" s="546"/>
      <c r="J678" s="546"/>
      <c r="K678" s="546"/>
      <c r="L678" s="546"/>
      <c r="M678" s="546"/>
      <c r="N678" s="547"/>
      <c r="O678" s="309">
        <f>SUM(O668:O677)</f>
        <v>55701.5</v>
      </c>
      <c r="P678" s="85"/>
    </row>
    <row r="679" spans="2:16">
      <c r="B679" s="44"/>
      <c r="C679" s="529" t="s">
        <v>64</v>
      </c>
      <c r="D679" s="530"/>
      <c r="E679" s="530"/>
      <c r="F679" s="530"/>
      <c r="G679" s="530"/>
      <c r="H679" s="530"/>
      <c r="I679" s="530"/>
      <c r="J679" s="530"/>
      <c r="K679" s="530"/>
      <c r="L679" s="530"/>
      <c r="M679" s="530"/>
      <c r="N679" s="530"/>
      <c r="O679" s="531"/>
      <c r="P679" s="80"/>
    </row>
    <row r="680" spans="2:16">
      <c r="B680" s="44"/>
      <c r="C680" s="532"/>
      <c r="D680" s="533"/>
      <c r="E680" s="533"/>
      <c r="F680" s="533"/>
      <c r="G680" s="533"/>
      <c r="H680" s="533"/>
      <c r="I680" s="533"/>
      <c r="J680" s="533"/>
      <c r="K680" s="533"/>
      <c r="L680" s="533"/>
      <c r="M680" s="533"/>
      <c r="N680" s="533"/>
      <c r="O680" s="534"/>
      <c r="P680" s="80"/>
    </row>
    <row r="681" spans="2:16" ht="14.4" thickBot="1">
      <c r="B681" s="44"/>
      <c r="C681" s="535"/>
      <c r="D681" s="536"/>
      <c r="E681" s="536"/>
      <c r="F681" s="536"/>
      <c r="G681" s="536"/>
      <c r="H681" s="536"/>
      <c r="I681" s="536"/>
      <c r="J681" s="536"/>
      <c r="K681" s="536"/>
      <c r="L681" s="536"/>
      <c r="M681" s="536"/>
      <c r="N681" s="536"/>
      <c r="O681" s="537"/>
      <c r="P681" s="80"/>
    </row>
    <row r="682" spans="2:16" ht="16.8">
      <c r="B682" s="44"/>
      <c r="C682" s="538" t="s">
        <v>65</v>
      </c>
      <c r="D682" s="550"/>
      <c r="E682" s="550"/>
      <c r="F682" s="550"/>
      <c r="G682" s="550"/>
      <c r="H682" s="550"/>
      <c r="I682" s="550"/>
      <c r="J682" s="82" t="s">
        <v>66</v>
      </c>
      <c r="K682" s="87" t="s">
        <v>67</v>
      </c>
      <c r="L682" s="91" t="s">
        <v>68</v>
      </c>
      <c r="M682" s="541" t="s">
        <v>69</v>
      </c>
      <c r="N682" s="544"/>
      <c r="O682" s="83" t="s">
        <v>61</v>
      </c>
      <c r="P682" s="84"/>
    </row>
    <row r="683" spans="2:16" ht="14.4">
      <c r="B683" s="44"/>
      <c r="C683" s="517" t="s">
        <v>1251</v>
      </c>
      <c r="D683" s="518"/>
      <c r="E683" s="518"/>
      <c r="F683" s="518"/>
      <c r="G683" s="518"/>
      <c r="H683" s="518"/>
      <c r="I683" s="518"/>
      <c r="J683" s="357">
        <v>1E-4</v>
      </c>
      <c r="K683" s="93">
        <v>25.1</v>
      </c>
      <c r="L683" s="92">
        <f>K683*J683</f>
        <v>2.5100000000000001E-3</v>
      </c>
      <c r="M683" s="548">
        <f>IFERROR(VLOOKUP(C683,TRANSPORTE!$C$14:$G$28,5,FALSE)," ")</f>
        <v>514637</v>
      </c>
      <c r="N683" s="549"/>
      <c r="O683" s="307">
        <f>IFERROR(M683*L683,0)</f>
        <v>1291.7388700000001</v>
      </c>
      <c r="P683" s="85"/>
    </row>
    <row r="684" spans="2:16" ht="15" thickBot="1">
      <c r="B684" s="44"/>
      <c r="C684" s="551"/>
      <c r="D684" s="552"/>
      <c r="E684" s="552"/>
      <c r="F684" s="552"/>
      <c r="G684" s="552"/>
      <c r="H684" s="552"/>
      <c r="I684" s="552"/>
      <c r="J684" s="94"/>
      <c r="K684" s="70"/>
      <c r="L684" s="94"/>
      <c r="M684" s="553"/>
      <c r="N684" s="554"/>
      <c r="O684" s="307">
        <f t="shared" ref="O684" si="42">IFERROR(M684*L684,0)</f>
        <v>0</v>
      </c>
      <c r="P684" s="85"/>
    </row>
    <row r="685" spans="2:16" ht="15" thickBot="1">
      <c r="B685" s="44"/>
      <c r="C685" s="545" t="s">
        <v>2244</v>
      </c>
      <c r="D685" s="546"/>
      <c r="E685" s="546"/>
      <c r="F685" s="546"/>
      <c r="G685" s="546"/>
      <c r="H685" s="546"/>
      <c r="I685" s="546"/>
      <c r="J685" s="546"/>
      <c r="K685" s="546"/>
      <c r="L685" s="546"/>
      <c r="M685" s="546"/>
      <c r="N685" s="547"/>
      <c r="O685" s="309">
        <f>+SUM(O683:O684)</f>
        <v>1291.7388700000001</v>
      </c>
      <c r="P685" s="86"/>
    </row>
    <row r="686" spans="2:16">
      <c r="B686" s="44"/>
      <c r="C686" s="529" t="s">
        <v>70</v>
      </c>
      <c r="D686" s="530"/>
      <c r="E686" s="530"/>
      <c r="F686" s="530"/>
      <c r="G686" s="530"/>
      <c r="H686" s="530"/>
      <c r="I686" s="530"/>
      <c r="J686" s="530"/>
      <c r="K686" s="530"/>
      <c r="L686" s="530"/>
      <c r="M686" s="530"/>
      <c r="N686" s="530"/>
      <c r="O686" s="531"/>
      <c r="P686" s="80"/>
    </row>
    <row r="687" spans="2:16">
      <c r="B687" s="44"/>
      <c r="C687" s="532"/>
      <c r="D687" s="533"/>
      <c r="E687" s="533"/>
      <c r="F687" s="533"/>
      <c r="G687" s="533"/>
      <c r="H687" s="533"/>
      <c r="I687" s="533"/>
      <c r="J687" s="533"/>
      <c r="K687" s="533"/>
      <c r="L687" s="533"/>
      <c r="M687" s="533"/>
      <c r="N687" s="533"/>
      <c r="O687" s="534"/>
      <c r="P687" s="80"/>
    </row>
    <row r="688" spans="2:16" ht="14.4" thickBot="1">
      <c r="B688" s="44"/>
      <c r="C688" s="535"/>
      <c r="D688" s="536"/>
      <c r="E688" s="536"/>
      <c r="F688" s="536"/>
      <c r="G688" s="536"/>
      <c r="H688" s="536"/>
      <c r="I688" s="536"/>
      <c r="J688" s="536"/>
      <c r="K688" s="536"/>
      <c r="L688" s="536"/>
      <c r="M688" s="536"/>
      <c r="N688" s="536"/>
      <c r="O688" s="537"/>
      <c r="P688" s="80"/>
    </row>
    <row r="689" spans="2:16" ht="14.4">
      <c r="B689" s="44"/>
      <c r="C689" s="538" t="s">
        <v>71</v>
      </c>
      <c r="D689" s="550"/>
      <c r="E689" s="550"/>
      <c r="F689" s="550"/>
      <c r="G689" s="550"/>
      <c r="H689" s="550"/>
      <c r="I689" s="550"/>
      <c r="J689" s="82" t="s">
        <v>72</v>
      </c>
      <c r="K689" s="95" t="s">
        <v>73</v>
      </c>
      <c r="L689" s="96" t="s">
        <v>74</v>
      </c>
      <c r="M689" s="560" t="s">
        <v>60</v>
      </c>
      <c r="N689" s="561"/>
      <c r="O689" s="97" t="s">
        <v>61</v>
      </c>
      <c r="P689" s="98"/>
    </row>
    <row r="690" spans="2:16" ht="14.4">
      <c r="B690" s="44"/>
      <c r="C690" s="555" t="s">
        <v>1225</v>
      </c>
      <c r="D690" s="556"/>
      <c r="E690" s="556"/>
      <c r="F690" s="556"/>
      <c r="G690" s="556"/>
      <c r="H690" s="556"/>
      <c r="I690" s="522"/>
      <c r="J690" s="310">
        <f>IFERROR(VLOOKUP(C690,'MANO DE OBRA'!$C$13:$J$33,6,FALSE)," ")</f>
        <v>212968.8944964</v>
      </c>
      <c r="K690" s="318">
        <f>IFERROR(VLOOKUP(C690,'MANO DE OBRA'!$C$13:$J$33,7,FALSE)," ")</f>
        <v>2</v>
      </c>
      <c r="L690" s="311">
        <f>IFERROR(VLOOKUP(C690,'MANO DE OBRA'!$C$13:$J$33,8,FALSE)," ")</f>
        <v>425938</v>
      </c>
      <c r="M690" s="562">
        <f>1/0.015</f>
        <v>66.666666666666671</v>
      </c>
      <c r="N690" s="563"/>
      <c r="O690" s="312">
        <f>IFERROR((L690/M690),0)</f>
        <v>6389.07</v>
      </c>
      <c r="P690" s="99"/>
    </row>
    <row r="691" spans="2:16" ht="14.4">
      <c r="B691" s="44"/>
      <c r="C691" s="555"/>
      <c r="D691" s="556"/>
      <c r="E691" s="556"/>
      <c r="F691" s="556"/>
      <c r="G691" s="556"/>
      <c r="H691" s="556"/>
      <c r="I691" s="522"/>
      <c r="J691" s="310" t="str">
        <f>IFERROR(VLOOKUP(C691,'MANO DE OBRA'!$C$13:$J$33,6,FALSE)," ")</f>
        <v xml:space="preserve"> </v>
      </c>
      <c r="K691" s="318" t="str">
        <f>IFERROR(VLOOKUP(C691,'MANO DE OBRA'!$C$13:$J$33,7,FALSE)," ")</f>
        <v xml:space="preserve"> </v>
      </c>
      <c r="L691" s="311" t="str">
        <f>IFERROR(VLOOKUP(C691,'MANO DE OBRA'!$C$13:$J$33,8,FALSE)," ")</f>
        <v xml:space="preserve"> </v>
      </c>
      <c r="M691" s="562"/>
      <c r="N691" s="563"/>
      <c r="O691" s="312">
        <f t="shared" ref="O691:O693" si="43">IFERROR((L691/M691),0)</f>
        <v>0</v>
      </c>
      <c r="P691" s="99"/>
    </row>
    <row r="692" spans="2:16" ht="14.4">
      <c r="B692" s="44"/>
      <c r="C692" s="555"/>
      <c r="D692" s="556"/>
      <c r="E692" s="556"/>
      <c r="F692" s="556"/>
      <c r="G692" s="556"/>
      <c r="H692" s="556"/>
      <c r="I692" s="522"/>
      <c r="J692" s="310" t="str">
        <f>IFERROR(VLOOKUP(C692,'MANO DE OBRA'!$C$13:$J$33,6,FALSE)," ")</f>
        <v xml:space="preserve"> </v>
      </c>
      <c r="K692" s="318" t="str">
        <f>IFERROR(VLOOKUP(C692,'MANO DE OBRA'!$C$13:$J$33,7,FALSE)," ")</f>
        <v xml:space="preserve"> </v>
      </c>
      <c r="L692" s="311" t="str">
        <f>IFERROR(VLOOKUP(C692,'MANO DE OBRA'!$C$13:$J$33,8,FALSE)," ")</f>
        <v xml:space="preserve"> </v>
      </c>
      <c r="M692" s="524"/>
      <c r="N692" s="525"/>
      <c r="O692" s="312">
        <f t="shared" si="43"/>
        <v>0</v>
      </c>
      <c r="P692" s="99"/>
    </row>
    <row r="693" spans="2:16" ht="15" thickBot="1">
      <c r="B693" s="44"/>
      <c r="C693" s="555"/>
      <c r="D693" s="556"/>
      <c r="E693" s="556"/>
      <c r="F693" s="556"/>
      <c r="G693" s="556"/>
      <c r="H693" s="556"/>
      <c r="I693" s="522"/>
      <c r="J693" s="310" t="str">
        <f>IFERROR(VLOOKUP(C693,'MANO DE OBRA'!$C$13:$J$33,6,FALSE)," ")</f>
        <v xml:space="preserve"> </v>
      </c>
      <c r="K693" s="318" t="str">
        <f>IFERROR(VLOOKUP(C693,'MANO DE OBRA'!$C$13:$J$33,7,FALSE)," ")</f>
        <v xml:space="preserve"> </v>
      </c>
      <c r="L693" s="311" t="str">
        <f>IFERROR(VLOOKUP(C693,'MANO DE OBRA'!$C$13:$J$33,8,FALSE)," ")</f>
        <v xml:space="preserve"> </v>
      </c>
      <c r="M693" s="524"/>
      <c r="N693" s="525"/>
      <c r="O693" s="312">
        <f t="shared" si="43"/>
        <v>0</v>
      </c>
      <c r="P693" s="85"/>
    </row>
    <row r="694" spans="2:16" ht="15" thickBot="1">
      <c r="B694" s="44"/>
      <c r="C694" s="545" t="s">
        <v>2244</v>
      </c>
      <c r="D694" s="546"/>
      <c r="E694" s="546"/>
      <c r="F694" s="546"/>
      <c r="G694" s="546"/>
      <c r="H694" s="546"/>
      <c r="I694" s="546"/>
      <c r="J694" s="546"/>
      <c r="K694" s="546"/>
      <c r="L694" s="546"/>
      <c r="M694" s="546"/>
      <c r="N694" s="547"/>
      <c r="O694" s="309">
        <f>+SUM(O690:O693)</f>
        <v>6389.07</v>
      </c>
      <c r="P694" s="85"/>
    </row>
    <row r="695" spans="2:16" ht="15" thickBot="1">
      <c r="B695" s="44"/>
      <c r="C695" s="73"/>
      <c r="D695" s="52"/>
      <c r="E695" s="52"/>
      <c r="F695" s="52"/>
      <c r="G695" s="52"/>
      <c r="H695" s="52"/>
      <c r="I695" s="52"/>
      <c r="J695" s="52"/>
      <c r="K695" s="52"/>
      <c r="L695" s="52"/>
      <c r="M695" s="52"/>
      <c r="N695" s="52"/>
      <c r="O695" s="74"/>
      <c r="P695" s="45"/>
    </row>
    <row r="696" spans="2:16" ht="15" thickBot="1">
      <c r="B696" s="44"/>
      <c r="C696" s="557" t="s">
        <v>2245</v>
      </c>
      <c r="D696" s="558"/>
      <c r="E696" s="558"/>
      <c r="F696" s="558"/>
      <c r="G696" s="558"/>
      <c r="H696" s="558"/>
      <c r="I696" s="558"/>
      <c r="J696" s="558"/>
      <c r="K696" s="558"/>
      <c r="L696" s="558"/>
      <c r="M696" s="558"/>
      <c r="N696" s="559"/>
      <c r="O696" s="313">
        <f>ROUND(O685+O663+O678+O694,0)</f>
        <v>63702</v>
      </c>
      <c r="P696" s="100"/>
    </row>
    <row r="697" spans="2:16" ht="15" thickBot="1">
      <c r="B697" s="44"/>
      <c r="C697" s="73"/>
      <c r="D697" s="52"/>
      <c r="E697" s="52"/>
      <c r="F697" s="52"/>
      <c r="G697" s="52"/>
      <c r="H697" s="52"/>
      <c r="I697" s="52"/>
      <c r="J697" s="52"/>
      <c r="K697" s="52"/>
      <c r="L697" s="52"/>
      <c r="M697" s="52"/>
      <c r="N697" s="52"/>
      <c r="O697" s="74"/>
      <c r="P697" s="73"/>
    </row>
    <row r="698" spans="2:16">
      <c r="B698" s="44"/>
      <c r="C698" s="529" t="s">
        <v>2240</v>
      </c>
      <c r="D698" s="530"/>
      <c r="E698" s="530"/>
      <c r="F698" s="530"/>
      <c r="G698" s="530"/>
      <c r="H698" s="530"/>
      <c r="I698" s="530"/>
      <c r="J698" s="530"/>
      <c r="K698" s="530"/>
      <c r="L698" s="530"/>
      <c r="M698" s="530"/>
      <c r="N698" s="530"/>
      <c r="O698" s="531"/>
      <c r="P698" s="80"/>
    </row>
    <row r="699" spans="2:16">
      <c r="B699" s="44"/>
      <c r="C699" s="532"/>
      <c r="D699" s="533"/>
      <c r="E699" s="533"/>
      <c r="F699" s="533"/>
      <c r="G699" s="533"/>
      <c r="H699" s="533"/>
      <c r="I699" s="533"/>
      <c r="J699" s="533"/>
      <c r="K699" s="533"/>
      <c r="L699" s="533"/>
      <c r="M699" s="533"/>
      <c r="N699" s="533"/>
      <c r="O699" s="534"/>
      <c r="P699" s="80"/>
    </row>
    <row r="700" spans="2:16" ht="14.4" thickBot="1">
      <c r="B700" s="44"/>
      <c r="C700" s="535"/>
      <c r="D700" s="536"/>
      <c r="E700" s="536"/>
      <c r="F700" s="536"/>
      <c r="G700" s="536"/>
      <c r="H700" s="536"/>
      <c r="I700" s="536"/>
      <c r="J700" s="536"/>
      <c r="K700" s="536"/>
      <c r="L700" s="536"/>
      <c r="M700" s="536"/>
      <c r="N700" s="536"/>
      <c r="O700" s="537"/>
      <c r="P700" s="80"/>
    </row>
    <row r="701" spans="2:16" ht="15" thickBot="1">
      <c r="B701" s="44"/>
      <c r="C701" s="568" t="s">
        <v>10</v>
      </c>
      <c r="D701" s="569"/>
      <c r="E701" s="569"/>
      <c r="F701" s="569"/>
      <c r="G701" s="569"/>
      <c r="H701" s="569"/>
      <c r="I701" s="569"/>
      <c r="J701" s="569"/>
      <c r="K701" s="569"/>
      <c r="L701" s="569"/>
      <c r="M701" s="570"/>
      <c r="N701" s="303" t="s">
        <v>32</v>
      </c>
      <c r="O701" s="304" t="s">
        <v>29</v>
      </c>
      <c r="P701" s="80"/>
    </row>
    <row r="702" spans="2:16" ht="14.4">
      <c r="B702" s="44"/>
      <c r="C702" s="571" t="s">
        <v>2242</v>
      </c>
      <c r="D702" s="572"/>
      <c r="E702" s="572"/>
      <c r="F702" s="572"/>
      <c r="G702" s="572"/>
      <c r="H702" s="572"/>
      <c r="I702" s="572"/>
      <c r="J702" s="572"/>
      <c r="K702" s="572"/>
      <c r="L702" s="572"/>
      <c r="M702" s="572"/>
      <c r="N702" s="305">
        <f>PRESUPUESTO!$K$384</f>
        <v>0.26</v>
      </c>
      <c r="O702" s="314">
        <f>N702*O696</f>
        <v>16562.52</v>
      </c>
      <c r="P702" s="80"/>
    </row>
    <row r="703" spans="2:16" ht="14.4">
      <c r="B703" s="44"/>
      <c r="C703" s="573" t="s">
        <v>2241</v>
      </c>
      <c r="D703" s="574"/>
      <c r="E703" s="574"/>
      <c r="F703" s="574"/>
      <c r="G703" s="574"/>
      <c r="H703" s="574"/>
      <c r="I703" s="574"/>
      <c r="J703" s="574"/>
      <c r="K703" s="574"/>
      <c r="L703" s="574"/>
      <c r="M703" s="574"/>
      <c r="N703" s="302">
        <f>PRESUPUESTO!$K$385</f>
        <v>0.01</v>
      </c>
      <c r="O703" s="315">
        <f>N703*O696</f>
        <v>637.02</v>
      </c>
      <c r="P703" s="80"/>
    </row>
    <row r="704" spans="2:16" ht="15" thickBot="1">
      <c r="B704" s="44"/>
      <c r="C704" s="575" t="s">
        <v>28</v>
      </c>
      <c r="D704" s="576"/>
      <c r="E704" s="576"/>
      <c r="F704" s="576"/>
      <c r="G704" s="576"/>
      <c r="H704" s="576"/>
      <c r="I704" s="576"/>
      <c r="J704" s="576"/>
      <c r="K704" s="576"/>
      <c r="L704" s="576"/>
      <c r="M704" s="576"/>
      <c r="N704" s="306">
        <f>PRESUPUESTO!$K$386</f>
        <v>0.03</v>
      </c>
      <c r="O704" s="316">
        <f>N704*O696</f>
        <v>1911.06</v>
      </c>
      <c r="P704" s="80"/>
    </row>
    <row r="705" spans="2:16">
      <c r="B705" s="44"/>
      <c r="C705" s="296"/>
      <c r="D705" s="297"/>
      <c r="E705" s="297"/>
      <c r="F705" s="297"/>
      <c r="G705" s="297"/>
      <c r="H705" s="297"/>
      <c r="I705" s="297"/>
      <c r="J705" s="297"/>
      <c r="K705" s="297"/>
      <c r="L705" s="297"/>
      <c r="M705" s="297"/>
      <c r="N705" s="297"/>
      <c r="O705" s="298"/>
      <c r="P705" s="80"/>
    </row>
    <row r="706" spans="2:16" ht="14.4" thickBot="1">
      <c r="B706" s="44"/>
      <c r="C706" s="299"/>
      <c r="D706" s="300"/>
      <c r="E706" s="300"/>
      <c r="F706" s="300"/>
      <c r="G706" s="300"/>
      <c r="H706" s="300"/>
      <c r="I706" s="300"/>
      <c r="J706" s="300"/>
      <c r="K706" s="300"/>
      <c r="L706" s="300"/>
      <c r="M706" s="300"/>
      <c r="N706" s="300"/>
      <c r="O706" s="301"/>
      <c r="P706" s="80"/>
    </row>
    <row r="707" spans="2:16" ht="15" thickBot="1">
      <c r="B707" s="44"/>
      <c r="C707" s="557" t="s">
        <v>2246</v>
      </c>
      <c r="D707" s="558"/>
      <c r="E707" s="558"/>
      <c r="F707" s="558"/>
      <c r="G707" s="558"/>
      <c r="H707" s="558"/>
      <c r="I707" s="558"/>
      <c r="J707" s="558"/>
      <c r="K707" s="558"/>
      <c r="L707" s="558"/>
      <c r="M707" s="558"/>
      <c r="N707" s="559"/>
      <c r="O707" s="313">
        <f>ROUNDUP(O696+O702+O703+O704,0)</f>
        <v>82813</v>
      </c>
      <c r="P707" s="100"/>
    </row>
    <row r="708" spans="2:16" ht="14.4">
      <c r="B708" s="44"/>
      <c r="C708" s="73"/>
      <c r="D708" s="52"/>
      <c r="E708" s="52"/>
      <c r="F708" s="52"/>
      <c r="G708" s="52"/>
      <c r="H708" s="52"/>
      <c r="I708" s="52"/>
      <c r="J708" s="52"/>
      <c r="K708" s="52"/>
      <c r="L708" s="52"/>
      <c r="M708" s="52"/>
      <c r="N708" s="52"/>
      <c r="O708" s="74"/>
      <c r="P708" s="45"/>
    </row>
    <row r="709" spans="2:16" ht="14.4">
      <c r="B709" s="44"/>
      <c r="C709" s="73"/>
      <c r="D709" s="52"/>
      <c r="E709" s="52"/>
      <c r="F709" s="52"/>
      <c r="G709" s="52"/>
      <c r="H709" s="52"/>
      <c r="I709" s="52"/>
      <c r="J709" s="52"/>
      <c r="K709" s="52"/>
      <c r="L709" s="52"/>
      <c r="M709" s="52"/>
      <c r="N709" s="52"/>
      <c r="O709" s="74"/>
      <c r="P709" s="45"/>
    </row>
    <row r="710" spans="2:16" ht="18.75" customHeight="1" thickBot="1">
      <c r="B710" s="44"/>
      <c r="C710" s="564"/>
      <c r="D710" s="565"/>
      <c r="E710" s="565"/>
      <c r="F710" s="70"/>
      <c r="G710" s="70"/>
      <c r="H710" s="70"/>
      <c r="I710" s="70"/>
      <c r="J710" s="70"/>
      <c r="K710" s="566"/>
      <c r="L710" s="566"/>
      <c r="M710" s="566"/>
      <c r="N710" s="566"/>
      <c r="O710" s="567"/>
      <c r="P710" s="101"/>
    </row>
    <row r="711" spans="2:16" ht="14.4" thickBot="1">
      <c r="B711" s="102"/>
      <c r="C711" s="103"/>
      <c r="D711" s="103"/>
      <c r="E711" s="103"/>
      <c r="F711" s="103"/>
      <c r="G711" s="103"/>
      <c r="H711" s="103"/>
      <c r="I711" s="103"/>
      <c r="J711" s="103"/>
      <c r="K711" s="103"/>
      <c r="L711" s="103"/>
      <c r="M711" s="103"/>
      <c r="N711" s="103"/>
      <c r="O711" s="103"/>
      <c r="P711" s="104"/>
    </row>
    <row r="712" spans="2:16" ht="15" thickTop="1" thickBot="1"/>
    <row r="713" spans="2:16" ht="15" thickBot="1">
      <c r="B713" s="44"/>
      <c r="C713" s="488" t="s">
        <v>54</v>
      </c>
      <c r="D713" s="489"/>
      <c r="E713" s="489"/>
      <c r="F713" s="489"/>
      <c r="G713" s="489"/>
      <c r="H713" s="489"/>
      <c r="I713" s="489"/>
      <c r="J713" s="489"/>
      <c r="K713" s="489"/>
      <c r="L713" s="489"/>
      <c r="M713" s="489"/>
      <c r="N713" s="489"/>
      <c r="O713" s="490"/>
      <c r="P713" s="75"/>
    </row>
    <row r="714" spans="2:16">
      <c r="B714" s="44"/>
      <c r="C714" s="76" t="s">
        <v>55</v>
      </c>
      <c r="D714" s="491" t="s">
        <v>10</v>
      </c>
      <c r="E714" s="492"/>
      <c r="F714" s="492"/>
      <c r="G714" s="492"/>
      <c r="H714" s="492"/>
      <c r="I714" s="492"/>
      <c r="J714" s="492"/>
      <c r="K714" s="492"/>
      <c r="L714" s="493"/>
      <c r="M714" s="494" t="s">
        <v>56</v>
      </c>
      <c r="N714" s="495"/>
      <c r="O714" s="76" t="s">
        <v>12</v>
      </c>
      <c r="P714" s="77"/>
    </row>
    <row r="715" spans="2:16" ht="51" customHeight="1" thickBot="1">
      <c r="B715" s="44"/>
      <c r="C715" s="243" t="str">
        <f>PRESUPUESTO!C84</f>
        <v>5.2.3.6</v>
      </c>
      <c r="D715" s="582" t="str">
        <f>IFERROR(VLOOKUP(C715,PRESUPUESTO!$C$11:$K$366,5,FALSE)," ")</f>
        <v>SUMINISTRO E INSTALACIÓN DE CABLE NO.3X12 AWG-LSHZ-600V EN COBRE PARA SALIDAS DE CIRCUITOS RAMALES</v>
      </c>
      <c r="E715" s="583"/>
      <c r="F715" s="583"/>
      <c r="G715" s="583"/>
      <c r="H715" s="583"/>
      <c r="I715" s="583"/>
      <c r="J715" s="583"/>
      <c r="K715" s="583"/>
      <c r="L715" s="584"/>
      <c r="M715" s="526" t="str">
        <f>IFERROR(VLOOKUP(C715,PRESUPUESTO!$C$11:$K$366,6,FALSE)," ")</f>
        <v>ML</v>
      </c>
      <c r="N715" s="528"/>
      <c r="O715" s="243">
        <f>IFERROR(VLOOKUP(C715,PRESUPUESTO!$C$11:$K$366,7,FALSE)," ")</f>
        <v>1790</v>
      </c>
      <c r="P715" s="79"/>
    </row>
    <row r="716" spans="2:16">
      <c r="B716" s="44"/>
      <c r="C716" s="529"/>
      <c r="D716" s="530"/>
      <c r="E716" s="530"/>
      <c r="F716" s="530"/>
      <c r="G716" s="530"/>
      <c r="H716" s="530"/>
      <c r="I716" s="530"/>
      <c r="J716" s="530"/>
      <c r="K716" s="530"/>
      <c r="L716" s="530"/>
      <c r="M716" s="530"/>
      <c r="N716" s="530"/>
      <c r="O716" s="531"/>
      <c r="P716" s="80"/>
    </row>
    <row r="717" spans="2:16">
      <c r="B717" s="44"/>
      <c r="C717" s="532"/>
      <c r="D717" s="533"/>
      <c r="E717" s="533"/>
      <c r="F717" s="533"/>
      <c r="G717" s="533"/>
      <c r="H717" s="533"/>
      <c r="I717" s="533"/>
      <c r="J717" s="533"/>
      <c r="K717" s="533"/>
      <c r="L717" s="533"/>
      <c r="M717" s="533"/>
      <c r="N717" s="533"/>
      <c r="O717" s="534"/>
      <c r="P717" s="80"/>
    </row>
    <row r="718" spans="2:16" ht="14.4" thickBot="1">
      <c r="B718" s="44"/>
      <c r="C718" s="535"/>
      <c r="D718" s="536"/>
      <c r="E718" s="536"/>
      <c r="F718" s="536"/>
      <c r="G718" s="536"/>
      <c r="H718" s="536"/>
      <c r="I718" s="536"/>
      <c r="J718" s="536"/>
      <c r="K718" s="536"/>
      <c r="L718" s="536"/>
      <c r="M718" s="536"/>
      <c r="N718" s="536"/>
      <c r="O718" s="537"/>
      <c r="P718" s="80"/>
    </row>
    <row r="719" spans="2:16" ht="14.4">
      <c r="B719" s="44"/>
      <c r="C719" s="538" t="s">
        <v>10</v>
      </c>
      <c r="D719" s="539"/>
      <c r="E719" s="539"/>
      <c r="F719" s="539"/>
      <c r="G719" s="540"/>
      <c r="H719" s="541" t="s">
        <v>57</v>
      </c>
      <c r="I719" s="539"/>
      <c r="J719" s="542" t="s">
        <v>58</v>
      </c>
      <c r="K719" s="543"/>
      <c r="L719" s="82" t="s">
        <v>59</v>
      </c>
      <c r="M719" s="541" t="s">
        <v>60</v>
      </c>
      <c r="N719" s="544"/>
      <c r="O719" s="83" t="s">
        <v>61</v>
      </c>
      <c r="P719" s="84"/>
    </row>
    <row r="720" spans="2:16" ht="14.4">
      <c r="B720" s="44"/>
      <c r="C720" s="517" t="s">
        <v>1281</v>
      </c>
      <c r="D720" s="518"/>
      <c r="E720" s="518"/>
      <c r="F720" s="518"/>
      <c r="G720" s="519"/>
      <c r="H720" s="520"/>
      <c r="I720" s="520"/>
      <c r="J720" s="521" t="str">
        <f>IFERROR(VLOOKUP(C720,EQUIPOS!$C$13:$G$80,2,FALSE)," ")</f>
        <v>%</v>
      </c>
      <c r="K720" s="522"/>
      <c r="L720" s="308">
        <f>O758</f>
        <v>4259.38</v>
      </c>
      <c r="M720" s="523">
        <v>0.05</v>
      </c>
      <c r="N720" s="522"/>
      <c r="O720" s="307">
        <f>IFERROR(M720*L720,0)</f>
        <v>212.96900000000002</v>
      </c>
      <c r="P720" s="85"/>
    </row>
    <row r="721" spans="2:16" ht="14.4">
      <c r="B721" s="44"/>
      <c r="C721" s="517"/>
      <c r="D721" s="518"/>
      <c r="E721" s="518"/>
      <c r="F721" s="518"/>
      <c r="G721" s="519"/>
      <c r="H721" s="520"/>
      <c r="I721" s="520"/>
      <c r="J721" s="521" t="str">
        <f>IFERROR(VLOOKUP(C721,EQUIPOS!$C$13:$G$80,2,FALSE)," ")</f>
        <v xml:space="preserve"> </v>
      </c>
      <c r="K721" s="522"/>
      <c r="L721" s="308" t="str">
        <f>IFERROR(VLOOKUP(C721,EQUIPOS!$C$13:$G$80,5,FALSE)," ")</f>
        <v xml:space="preserve"> </v>
      </c>
      <c r="M721" s="524"/>
      <c r="N721" s="525"/>
      <c r="O721" s="307">
        <f>IFERROR(L721/M721,0)</f>
        <v>0</v>
      </c>
      <c r="P721" s="85"/>
    </row>
    <row r="722" spans="2:16" ht="14.4">
      <c r="B722" s="44"/>
      <c r="C722" s="517"/>
      <c r="D722" s="518"/>
      <c r="E722" s="518"/>
      <c r="F722" s="518"/>
      <c r="G722" s="519"/>
      <c r="H722" s="520"/>
      <c r="I722" s="520"/>
      <c r="J722" s="521" t="str">
        <f>IFERROR(VLOOKUP(C722,EQUIPOS!$C$13:$G$80,2,FALSE)," ")</f>
        <v xml:space="preserve"> </v>
      </c>
      <c r="K722" s="522"/>
      <c r="L722" s="308" t="str">
        <f>IFERROR(VLOOKUP(C722,EQUIPOS!$C$13:$G$80,5,FALSE)," ")</f>
        <v xml:space="preserve"> </v>
      </c>
      <c r="M722" s="524"/>
      <c r="N722" s="525"/>
      <c r="O722" s="307">
        <f t="shared" ref="O722:O723" si="44">IFERROR(L722/M722,0)</f>
        <v>0</v>
      </c>
      <c r="P722" s="85"/>
    </row>
    <row r="723" spans="2:16" ht="14.4">
      <c r="B723" s="44"/>
      <c r="C723" s="517"/>
      <c r="D723" s="518"/>
      <c r="E723" s="518"/>
      <c r="F723" s="518"/>
      <c r="G723" s="519"/>
      <c r="H723" s="520"/>
      <c r="I723" s="520"/>
      <c r="J723" s="521" t="str">
        <f>IFERROR(VLOOKUP(C723,EQUIPOS!$C$13:$G$80,2,FALSE)," ")</f>
        <v xml:space="preserve"> </v>
      </c>
      <c r="K723" s="522"/>
      <c r="L723" s="308" t="str">
        <f>IFERROR(VLOOKUP(C723,EQUIPOS!$C$13:$G$80,5,FALSE)," ")</f>
        <v xml:space="preserve"> </v>
      </c>
      <c r="M723" s="524"/>
      <c r="N723" s="525"/>
      <c r="O723" s="307">
        <f t="shared" si="44"/>
        <v>0</v>
      </c>
      <c r="P723" s="85"/>
    </row>
    <row r="724" spans="2:16" ht="15" thickBot="1">
      <c r="B724" s="44"/>
      <c r="C724" s="517"/>
      <c r="D724" s="518"/>
      <c r="E724" s="518"/>
      <c r="F724" s="518"/>
      <c r="G724" s="519"/>
      <c r="H724" s="520"/>
      <c r="I724" s="520"/>
      <c r="J724" s="521" t="str">
        <f>IFERROR(VLOOKUP(C724,EQUIPOS!$C$13:$G$80,2,FALSE)," ")</f>
        <v xml:space="preserve"> </v>
      </c>
      <c r="K724" s="522"/>
      <c r="L724" s="308" t="str">
        <f>IFERROR(VLOOKUP(C724,EQUIPOS!$C$13:$G$80,5,FALSE)," ")</f>
        <v xml:space="preserve"> </v>
      </c>
      <c r="M724" s="524"/>
      <c r="N724" s="525"/>
      <c r="O724" s="307">
        <f>IFERROR(L724/M724,0)</f>
        <v>0</v>
      </c>
      <c r="P724" s="85"/>
    </row>
    <row r="725" spans="2:16" ht="15" thickBot="1">
      <c r="B725" s="44"/>
      <c r="C725" s="545" t="s">
        <v>2244</v>
      </c>
      <c r="D725" s="546"/>
      <c r="E725" s="546"/>
      <c r="F725" s="546"/>
      <c r="G725" s="546"/>
      <c r="H725" s="546"/>
      <c r="I725" s="546"/>
      <c r="J725" s="546"/>
      <c r="K725" s="546"/>
      <c r="L725" s="546"/>
      <c r="M725" s="546"/>
      <c r="N725" s="547"/>
      <c r="O725" s="309">
        <f>SUM(O720:O724)</f>
        <v>212.96900000000002</v>
      </c>
      <c r="P725" s="86"/>
    </row>
    <row r="726" spans="2:16" ht="13.5" customHeight="1">
      <c r="B726" s="44"/>
      <c r="C726" s="529" t="s">
        <v>62</v>
      </c>
      <c r="D726" s="530"/>
      <c r="E726" s="530"/>
      <c r="F726" s="530"/>
      <c r="G726" s="530"/>
      <c r="H726" s="530"/>
      <c r="I726" s="530"/>
      <c r="J726" s="530"/>
      <c r="K726" s="530"/>
      <c r="L726" s="530"/>
      <c r="M726" s="530"/>
      <c r="N726" s="530"/>
      <c r="O726" s="531"/>
      <c r="P726" s="80"/>
    </row>
    <row r="727" spans="2:16">
      <c r="B727" s="44"/>
      <c r="C727" s="532"/>
      <c r="D727" s="533"/>
      <c r="E727" s="533"/>
      <c r="F727" s="533"/>
      <c r="G727" s="533"/>
      <c r="H727" s="533"/>
      <c r="I727" s="533"/>
      <c r="J727" s="533"/>
      <c r="K727" s="533"/>
      <c r="L727" s="533"/>
      <c r="M727" s="533"/>
      <c r="N727" s="533"/>
      <c r="O727" s="534"/>
      <c r="P727" s="80"/>
    </row>
    <row r="728" spans="2:16" ht="14.4" thickBot="1">
      <c r="B728" s="44"/>
      <c r="C728" s="535"/>
      <c r="D728" s="536"/>
      <c r="E728" s="536"/>
      <c r="F728" s="536"/>
      <c r="G728" s="536"/>
      <c r="H728" s="536"/>
      <c r="I728" s="536"/>
      <c r="J728" s="536"/>
      <c r="K728" s="536"/>
      <c r="L728" s="536"/>
      <c r="M728" s="536"/>
      <c r="N728" s="536"/>
      <c r="O728" s="537"/>
      <c r="P728" s="80"/>
    </row>
    <row r="729" spans="2:16" ht="14.4">
      <c r="B729" s="44"/>
      <c r="C729" s="538" t="s">
        <v>10</v>
      </c>
      <c r="D729" s="550"/>
      <c r="E729" s="550"/>
      <c r="F729" s="550"/>
      <c r="G729" s="550"/>
      <c r="H729" s="550"/>
      <c r="I729" s="550"/>
      <c r="J729" s="544"/>
      <c r="K729" s="81" t="s">
        <v>56</v>
      </c>
      <c r="L729" s="82" t="s">
        <v>12</v>
      </c>
      <c r="M729" s="541" t="s">
        <v>63</v>
      </c>
      <c r="N729" s="544"/>
      <c r="O729" s="83" t="s">
        <v>61</v>
      </c>
      <c r="P729" s="84"/>
    </row>
    <row r="730" spans="2:16" ht="14.4">
      <c r="B730" s="44"/>
      <c r="C730" s="577" t="s">
        <v>2450</v>
      </c>
      <c r="D730" s="578"/>
      <c r="E730" s="578"/>
      <c r="F730" s="578"/>
      <c r="G730" s="578"/>
      <c r="H730" s="578"/>
      <c r="I730" s="578"/>
      <c r="J730" s="579"/>
      <c r="K730" s="88" t="str">
        <f>IFERROR(VLOOKUP(C730,MATERIALES!$C$13:$G$2486,2,FALSE)," ")</f>
        <v>ML</v>
      </c>
      <c r="L730" s="356">
        <v>3</v>
      </c>
      <c r="M730" s="548">
        <f>IFERROR(VLOOKUP(C730,MATERIALES!$C$13:$G$2486,5,FALSE)," ")</f>
        <v>3583.33</v>
      </c>
      <c r="N730" s="549"/>
      <c r="O730" s="307">
        <f>IFERROR(M730*L730,0)</f>
        <v>10749.99</v>
      </c>
      <c r="P730" s="85"/>
    </row>
    <row r="731" spans="2:16" ht="14.4">
      <c r="B731" s="44"/>
      <c r="C731" s="577" t="s">
        <v>2423</v>
      </c>
      <c r="D731" s="578"/>
      <c r="E731" s="578"/>
      <c r="F731" s="578"/>
      <c r="G731" s="578"/>
      <c r="H731" s="578"/>
      <c r="I731" s="578"/>
      <c r="J731" s="579"/>
      <c r="K731" s="88" t="str">
        <f>IFERROR(VLOOKUP(C731,MATERIALES!$C$13:$G$2486,2,FALSE)," ")</f>
        <v>UN</v>
      </c>
      <c r="L731" s="356">
        <v>0.1</v>
      </c>
      <c r="M731" s="548">
        <f>IFERROR(VLOOKUP(C731,MATERIALES!$C$13:$G$2486,5,FALSE)," ")</f>
        <v>1800</v>
      </c>
      <c r="N731" s="549"/>
      <c r="O731" s="307">
        <f t="shared" ref="O731:O741" si="45">IFERROR(M731*L731,0)</f>
        <v>180</v>
      </c>
      <c r="P731" s="85"/>
    </row>
    <row r="732" spans="2:16" ht="14.4">
      <c r="B732" s="44"/>
      <c r="C732" s="577" t="s">
        <v>2451</v>
      </c>
      <c r="D732" s="578"/>
      <c r="E732" s="578"/>
      <c r="F732" s="578"/>
      <c r="G732" s="578"/>
      <c r="H732" s="578"/>
      <c r="I732" s="578"/>
      <c r="J732" s="579"/>
      <c r="K732" s="88" t="str">
        <f>IFERROR(VLOOKUP(C732,MATERIALES!$C$13:$G$2486,2,FALSE)," ")</f>
        <v>UN</v>
      </c>
      <c r="L732" s="356">
        <v>0.3</v>
      </c>
      <c r="M732" s="548">
        <f>IFERROR(VLOOKUP(C732,MATERIALES!$C$13:$G$2486,5,FALSE)," ")</f>
        <v>800</v>
      </c>
      <c r="N732" s="549"/>
      <c r="O732" s="307">
        <f t="shared" si="45"/>
        <v>240</v>
      </c>
      <c r="P732" s="85"/>
    </row>
    <row r="733" spans="2:16" ht="14.4">
      <c r="B733" s="44"/>
      <c r="C733" s="577"/>
      <c r="D733" s="578"/>
      <c r="E733" s="578"/>
      <c r="F733" s="578"/>
      <c r="G733" s="578"/>
      <c r="H733" s="578"/>
      <c r="I733" s="578"/>
      <c r="J733" s="579"/>
      <c r="K733" s="88" t="str">
        <f>IFERROR(VLOOKUP(C733,MATERIALES!$C$13:$G$2486,2,FALSE)," ")</f>
        <v xml:space="preserve"> </v>
      </c>
      <c r="L733" s="356"/>
      <c r="M733" s="548" t="str">
        <f>IFERROR(VLOOKUP(C733,MATERIALES!$C$13:$G$2486,5,FALSE)," ")</f>
        <v xml:space="preserve"> </v>
      </c>
      <c r="N733" s="549"/>
      <c r="O733" s="307">
        <f t="shared" si="45"/>
        <v>0</v>
      </c>
      <c r="P733" s="85"/>
    </row>
    <row r="734" spans="2:16" ht="14.4">
      <c r="B734" s="44"/>
      <c r="C734" s="577"/>
      <c r="D734" s="578"/>
      <c r="E734" s="578"/>
      <c r="F734" s="578"/>
      <c r="G734" s="578"/>
      <c r="H734" s="578"/>
      <c r="I734" s="578"/>
      <c r="J734" s="579"/>
      <c r="K734" s="88" t="str">
        <f>IFERROR(VLOOKUP(C734,MATERIALES!$C$13:$G$2486,2,FALSE)," ")</f>
        <v xml:space="preserve"> </v>
      </c>
      <c r="L734" s="356"/>
      <c r="M734" s="548" t="str">
        <f>IFERROR(VLOOKUP(C734,MATERIALES!$C$13:$G$2486,5,FALSE)," ")</f>
        <v xml:space="preserve"> </v>
      </c>
      <c r="N734" s="549"/>
      <c r="O734" s="307">
        <f t="shared" si="45"/>
        <v>0</v>
      </c>
      <c r="P734" s="85"/>
    </row>
    <row r="735" spans="2:16" ht="14.4">
      <c r="B735" s="44"/>
      <c r="C735" s="577"/>
      <c r="D735" s="578"/>
      <c r="E735" s="578"/>
      <c r="F735" s="578"/>
      <c r="G735" s="578"/>
      <c r="H735" s="578"/>
      <c r="I735" s="578"/>
      <c r="J735" s="579"/>
      <c r="K735" s="88" t="str">
        <f>IFERROR(VLOOKUP(C735,MATERIALES!$C$13:$G$2486,2,FALSE)," ")</f>
        <v xml:space="preserve"> </v>
      </c>
      <c r="L735" s="356"/>
      <c r="M735" s="548" t="str">
        <f>IFERROR(VLOOKUP(C735,MATERIALES!$C$13:$G$2486,5,FALSE)," ")</f>
        <v xml:space="preserve"> </v>
      </c>
      <c r="N735" s="549"/>
      <c r="O735" s="307">
        <f t="shared" si="45"/>
        <v>0</v>
      </c>
      <c r="P735" s="85"/>
    </row>
    <row r="736" spans="2:16" ht="14.4">
      <c r="B736" s="44"/>
      <c r="C736" s="577"/>
      <c r="D736" s="578"/>
      <c r="E736" s="578"/>
      <c r="F736" s="578"/>
      <c r="G736" s="578"/>
      <c r="H736" s="578"/>
      <c r="I736" s="578"/>
      <c r="J736" s="579"/>
      <c r="K736" s="88" t="str">
        <f>IFERROR(VLOOKUP(C736,MATERIALES!$C$13:$G$2486,2,FALSE)," ")</f>
        <v xml:space="preserve"> </v>
      </c>
      <c r="L736" s="356"/>
      <c r="M736" s="548" t="str">
        <f>IFERROR(VLOOKUP(C736,MATERIALES!$C$13:$G$2486,5,FALSE)," ")</f>
        <v xml:space="preserve"> </v>
      </c>
      <c r="N736" s="549"/>
      <c r="O736" s="307">
        <f t="shared" si="45"/>
        <v>0</v>
      </c>
      <c r="P736" s="85"/>
    </row>
    <row r="737" spans="2:16" ht="14.4">
      <c r="B737" s="44"/>
      <c r="C737" s="577"/>
      <c r="D737" s="578"/>
      <c r="E737" s="578"/>
      <c r="F737" s="578"/>
      <c r="G737" s="578"/>
      <c r="H737" s="578"/>
      <c r="I737" s="578"/>
      <c r="J737" s="579"/>
      <c r="K737" s="88" t="str">
        <f>IFERROR(VLOOKUP(C737,MATERIALES!$C$13:$G$2486,2,FALSE)," ")</f>
        <v xml:space="preserve"> </v>
      </c>
      <c r="L737" s="356"/>
      <c r="M737" s="548" t="str">
        <f>IFERROR(VLOOKUP(C737,MATERIALES!$C$13:$G$2486,5,FALSE)," ")</f>
        <v xml:space="preserve"> </v>
      </c>
      <c r="N737" s="549"/>
      <c r="O737" s="307">
        <f t="shared" si="45"/>
        <v>0</v>
      </c>
      <c r="P737" s="85"/>
    </row>
    <row r="738" spans="2:16" ht="14.4">
      <c r="B738" s="44"/>
      <c r="C738" s="577"/>
      <c r="D738" s="578"/>
      <c r="E738" s="578"/>
      <c r="F738" s="578"/>
      <c r="G738" s="578"/>
      <c r="H738" s="578"/>
      <c r="I738" s="578"/>
      <c r="J738" s="579"/>
      <c r="K738" s="88" t="str">
        <f>IFERROR(VLOOKUP(C738,MATERIALES!$C$13:$G$2486,2,FALSE)," ")</f>
        <v xml:space="preserve"> </v>
      </c>
      <c r="L738" s="356"/>
      <c r="M738" s="548" t="str">
        <f>IFERROR(VLOOKUP(C738,MATERIALES!$C$13:$G$2486,5,FALSE)," ")</f>
        <v xml:space="preserve"> </v>
      </c>
      <c r="N738" s="549"/>
      <c r="O738" s="307">
        <f t="shared" si="45"/>
        <v>0</v>
      </c>
      <c r="P738" s="85"/>
    </row>
    <row r="739" spans="2:16" ht="14.4">
      <c r="B739" s="44"/>
      <c r="C739" s="577"/>
      <c r="D739" s="578"/>
      <c r="E739" s="578"/>
      <c r="F739" s="578"/>
      <c r="G739" s="578"/>
      <c r="H739" s="578"/>
      <c r="I739" s="578"/>
      <c r="J739" s="579"/>
      <c r="K739" s="88" t="str">
        <f>IFERROR(VLOOKUP(C739,MATERIALES!$C$13:$G$2486,2,FALSE)," ")</f>
        <v xml:space="preserve"> </v>
      </c>
      <c r="L739" s="356"/>
      <c r="M739" s="548" t="str">
        <f>IFERROR(VLOOKUP(C739,MATERIALES!$C$13:$G$2486,5,FALSE)," ")</f>
        <v xml:space="preserve"> </v>
      </c>
      <c r="N739" s="549"/>
      <c r="O739" s="307">
        <f t="shared" si="45"/>
        <v>0</v>
      </c>
      <c r="P739" s="85"/>
    </row>
    <row r="740" spans="2:16" ht="14.4">
      <c r="B740" s="44"/>
      <c r="C740" s="517"/>
      <c r="D740" s="518"/>
      <c r="E740" s="518"/>
      <c r="F740" s="518"/>
      <c r="G740" s="518"/>
      <c r="H740" s="518"/>
      <c r="I740" s="518"/>
      <c r="J740" s="519"/>
      <c r="K740" s="88" t="str">
        <f>IFERROR(VLOOKUP(C740,MATERIALES!$C$13:$G$2486,2,FALSE)," ")</f>
        <v xml:space="preserve"> </v>
      </c>
      <c r="L740" s="89"/>
      <c r="M740" s="548" t="str">
        <f>IFERROR(VLOOKUP(C740,MATERIALES!$C$13:$G$2486,5,FALSE)," ")</f>
        <v xml:space="preserve"> </v>
      </c>
      <c r="N740" s="549"/>
      <c r="O740" s="307">
        <f t="shared" si="45"/>
        <v>0</v>
      </c>
      <c r="P740" s="85"/>
    </row>
    <row r="741" spans="2:16" ht="15" thickBot="1">
      <c r="B741" s="44"/>
      <c r="C741" s="517"/>
      <c r="D741" s="518"/>
      <c r="E741" s="518"/>
      <c r="F741" s="518"/>
      <c r="G741" s="518"/>
      <c r="H741" s="518"/>
      <c r="I741" s="518"/>
      <c r="J741" s="519"/>
      <c r="K741" s="88" t="str">
        <f>IFERROR(VLOOKUP(C741,MATERIALES!$C$13:$G$2486,2,FALSE)," ")</f>
        <v xml:space="preserve"> </v>
      </c>
      <c r="L741" s="90"/>
      <c r="M741" s="548" t="str">
        <f>IFERROR(VLOOKUP(C741,MATERIALES!$C$13:$G$2486,5,FALSE)," ")</f>
        <v xml:space="preserve"> </v>
      </c>
      <c r="N741" s="549"/>
      <c r="O741" s="307">
        <f t="shared" si="45"/>
        <v>0</v>
      </c>
      <c r="P741" s="85"/>
    </row>
    <row r="742" spans="2:16" ht="15" thickBot="1">
      <c r="B742" s="44"/>
      <c r="C742" s="545" t="s">
        <v>2244</v>
      </c>
      <c r="D742" s="546"/>
      <c r="E742" s="546"/>
      <c r="F742" s="546"/>
      <c r="G742" s="546"/>
      <c r="H742" s="546"/>
      <c r="I742" s="546"/>
      <c r="J742" s="546"/>
      <c r="K742" s="546"/>
      <c r="L742" s="546"/>
      <c r="M742" s="546"/>
      <c r="N742" s="547"/>
      <c r="O742" s="309">
        <f>SUM(O730:O741)</f>
        <v>11169.99</v>
      </c>
      <c r="P742" s="85"/>
    </row>
    <row r="743" spans="2:16">
      <c r="B743" s="44"/>
      <c r="C743" s="529" t="s">
        <v>64</v>
      </c>
      <c r="D743" s="530"/>
      <c r="E743" s="530"/>
      <c r="F743" s="530"/>
      <c r="G743" s="530"/>
      <c r="H743" s="530"/>
      <c r="I743" s="530"/>
      <c r="J743" s="530"/>
      <c r="K743" s="530"/>
      <c r="L743" s="530"/>
      <c r="M743" s="530"/>
      <c r="N743" s="530"/>
      <c r="O743" s="531"/>
      <c r="P743" s="80"/>
    </row>
    <row r="744" spans="2:16">
      <c r="B744" s="44"/>
      <c r="C744" s="532"/>
      <c r="D744" s="533"/>
      <c r="E744" s="533"/>
      <c r="F744" s="533"/>
      <c r="G744" s="533"/>
      <c r="H744" s="533"/>
      <c r="I744" s="533"/>
      <c r="J744" s="533"/>
      <c r="K744" s="533"/>
      <c r="L744" s="533"/>
      <c r="M744" s="533"/>
      <c r="N744" s="533"/>
      <c r="O744" s="534"/>
      <c r="P744" s="80"/>
    </row>
    <row r="745" spans="2:16" ht="14.4" thickBot="1">
      <c r="B745" s="44"/>
      <c r="C745" s="535"/>
      <c r="D745" s="536"/>
      <c r="E745" s="536"/>
      <c r="F745" s="536"/>
      <c r="G745" s="536"/>
      <c r="H745" s="536"/>
      <c r="I745" s="536"/>
      <c r="J745" s="536"/>
      <c r="K745" s="536"/>
      <c r="L745" s="536"/>
      <c r="M745" s="536"/>
      <c r="N745" s="536"/>
      <c r="O745" s="537"/>
      <c r="P745" s="80"/>
    </row>
    <row r="746" spans="2:16" ht="16.8">
      <c r="B746" s="44"/>
      <c r="C746" s="538" t="s">
        <v>65</v>
      </c>
      <c r="D746" s="550"/>
      <c r="E746" s="550"/>
      <c r="F746" s="550"/>
      <c r="G746" s="550"/>
      <c r="H746" s="550"/>
      <c r="I746" s="550"/>
      <c r="J746" s="82" t="s">
        <v>66</v>
      </c>
      <c r="K746" s="87" t="s">
        <v>67</v>
      </c>
      <c r="L746" s="91" t="s">
        <v>68</v>
      </c>
      <c r="M746" s="541" t="s">
        <v>69</v>
      </c>
      <c r="N746" s="544"/>
      <c r="O746" s="83" t="s">
        <v>61</v>
      </c>
      <c r="P746" s="84"/>
    </row>
    <row r="747" spans="2:16" ht="14.4">
      <c r="B747" s="44"/>
      <c r="C747" s="517" t="s">
        <v>1251</v>
      </c>
      <c r="D747" s="518"/>
      <c r="E747" s="518"/>
      <c r="F747" s="518"/>
      <c r="G747" s="518"/>
      <c r="H747" s="518"/>
      <c r="I747" s="518"/>
      <c r="J747" s="357">
        <v>4.0000000000000003E-5</v>
      </c>
      <c r="K747" s="93">
        <v>25.1</v>
      </c>
      <c r="L747" s="92">
        <f>K747*J747</f>
        <v>1.0040000000000001E-3</v>
      </c>
      <c r="M747" s="548">
        <f>IFERROR(VLOOKUP(C747,TRANSPORTE!$C$14:$G$28,5,FALSE)," ")</f>
        <v>514637</v>
      </c>
      <c r="N747" s="549"/>
      <c r="O747" s="307">
        <f>IFERROR(M747*L747,0)</f>
        <v>516.69554800000003</v>
      </c>
      <c r="P747" s="85"/>
    </row>
    <row r="748" spans="2:16" ht="15" thickBot="1">
      <c r="B748" s="44"/>
      <c r="C748" s="551"/>
      <c r="D748" s="552"/>
      <c r="E748" s="552"/>
      <c r="F748" s="552"/>
      <c r="G748" s="552"/>
      <c r="H748" s="552"/>
      <c r="I748" s="552"/>
      <c r="J748" s="94"/>
      <c r="K748" s="70"/>
      <c r="L748" s="94"/>
      <c r="M748" s="553"/>
      <c r="N748" s="554"/>
      <c r="O748" s="307">
        <f t="shared" ref="O748" si="46">IFERROR(M748*L748,0)</f>
        <v>0</v>
      </c>
      <c r="P748" s="85"/>
    </row>
    <row r="749" spans="2:16" ht="15" thickBot="1">
      <c r="B749" s="44"/>
      <c r="C749" s="545" t="s">
        <v>2244</v>
      </c>
      <c r="D749" s="546"/>
      <c r="E749" s="546"/>
      <c r="F749" s="546"/>
      <c r="G749" s="546"/>
      <c r="H749" s="546"/>
      <c r="I749" s="546"/>
      <c r="J749" s="546"/>
      <c r="K749" s="546"/>
      <c r="L749" s="546"/>
      <c r="M749" s="546"/>
      <c r="N749" s="547"/>
      <c r="O749" s="309">
        <f>+SUM(O747:O748)</f>
        <v>516.69554800000003</v>
      </c>
      <c r="P749" s="86"/>
    </row>
    <row r="750" spans="2:16">
      <c r="B750" s="44"/>
      <c r="C750" s="529" t="s">
        <v>70</v>
      </c>
      <c r="D750" s="530"/>
      <c r="E750" s="530"/>
      <c r="F750" s="530"/>
      <c r="G750" s="530"/>
      <c r="H750" s="530"/>
      <c r="I750" s="530"/>
      <c r="J750" s="530"/>
      <c r="K750" s="530"/>
      <c r="L750" s="530"/>
      <c r="M750" s="530"/>
      <c r="N750" s="530"/>
      <c r="O750" s="531"/>
      <c r="P750" s="80"/>
    </row>
    <row r="751" spans="2:16">
      <c r="B751" s="44"/>
      <c r="C751" s="532"/>
      <c r="D751" s="533"/>
      <c r="E751" s="533"/>
      <c r="F751" s="533"/>
      <c r="G751" s="533"/>
      <c r="H751" s="533"/>
      <c r="I751" s="533"/>
      <c r="J751" s="533"/>
      <c r="K751" s="533"/>
      <c r="L751" s="533"/>
      <c r="M751" s="533"/>
      <c r="N751" s="533"/>
      <c r="O751" s="534"/>
      <c r="P751" s="80"/>
    </row>
    <row r="752" spans="2:16" ht="14.4" thickBot="1">
      <c r="B752" s="44"/>
      <c r="C752" s="535"/>
      <c r="D752" s="536"/>
      <c r="E752" s="536"/>
      <c r="F752" s="536"/>
      <c r="G752" s="536"/>
      <c r="H752" s="536"/>
      <c r="I752" s="536"/>
      <c r="J752" s="536"/>
      <c r="K752" s="536"/>
      <c r="L752" s="536"/>
      <c r="M752" s="536"/>
      <c r="N752" s="536"/>
      <c r="O752" s="537"/>
      <c r="P752" s="80"/>
    </row>
    <row r="753" spans="2:16" ht="14.4">
      <c r="B753" s="44"/>
      <c r="C753" s="538" t="s">
        <v>71</v>
      </c>
      <c r="D753" s="550"/>
      <c r="E753" s="550"/>
      <c r="F753" s="550"/>
      <c r="G753" s="550"/>
      <c r="H753" s="550"/>
      <c r="I753" s="550"/>
      <c r="J753" s="82" t="s">
        <v>72</v>
      </c>
      <c r="K753" s="95" t="s">
        <v>73</v>
      </c>
      <c r="L753" s="96" t="s">
        <v>74</v>
      </c>
      <c r="M753" s="560" t="s">
        <v>60</v>
      </c>
      <c r="N753" s="561"/>
      <c r="O753" s="97" t="s">
        <v>61</v>
      </c>
      <c r="P753" s="98"/>
    </row>
    <row r="754" spans="2:16" ht="14.4">
      <c r="B754" s="44"/>
      <c r="C754" s="555" t="s">
        <v>1225</v>
      </c>
      <c r="D754" s="556"/>
      <c r="E754" s="556"/>
      <c r="F754" s="556"/>
      <c r="G754" s="556"/>
      <c r="H754" s="556"/>
      <c r="I754" s="522"/>
      <c r="J754" s="310">
        <f>IFERROR(VLOOKUP(C754,'MANO DE OBRA'!$C$13:$J$33,6,FALSE)," ")</f>
        <v>212968.8944964</v>
      </c>
      <c r="K754" s="318">
        <f>IFERROR(VLOOKUP(C754,'MANO DE OBRA'!$C$13:$J$33,7,FALSE)," ")</f>
        <v>2</v>
      </c>
      <c r="L754" s="311">
        <f>IFERROR(VLOOKUP(C754,'MANO DE OBRA'!$C$13:$J$33,8,FALSE)," ")</f>
        <v>425938</v>
      </c>
      <c r="M754" s="562">
        <f>1/0.01</f>
        <v>100</v>
      </c>
      <c r="N754" s="563"/>
      <c r="O754" s="312">
        <f>IFERROR((L754/M754),0)</f>
        <v>4259.38</v>
      </c>
      <c r="P754" s="99"/>
    </row>
    <row r="755" spans="2:16" ht="14.4">
      <c r="B755" s="44"/>
      <c r="C755" s="555"/>
      <c r="D755" s="556"/>
      <c r="E755" s="556"/>
      <c r="F755" s="556"/>
      <c r="G755" s="556"/>
      <c r="H755" s="556"/>
      <c r="I755" s="522"/>
      <c r="J755" s="310" t="str">
        <f>IFERROR(VLOOKUP(C755,'MANO DE OBRA'!$C$13:$J$33,6,FALSE)," ")</f>
        <v xml:space="preserve"> </v>
      </c>
      <c r="K755" s="318" t="str">
        <f>IFERROR(VLOOKUP(C755,'MANO DE OBRA'!$C$13:$J$33,7,FALSE)," ")</f>
        <v xml:space="preserve"> </v>
      </c>
      <c r="L755" s="311" t="str">
        <f>IFERROR(VLOOKUP(C755,'MANO DE OBRA'!$C$13:$J$33,8,FALSE)," ")</f>
        <v xml:space="preserve"> </v>
      </c>
      <c r="M755" s="562"/>
      <c r="N755" s="563"/>
      <c r="O755" s="312">
        <f t="shared" ref="O755:O757" si="47">IFERROR((L755/M755),0)</f>
        <v>0</v>
      </c>
      <c r="P755" s="99"/>
    </row>
    <row r="756" spans="2:16" ht="14.4">
      <c r="B756" s="44"/>
      <c r="C756" s="555"/>
      <c r="D756" s="556"/>
      <c r="E756" s="556"/>
      <c r="F756" s="556"/>
      <c r="G756" s="556"/>
      <c r="H756" s="556"/>
      <c r="I756" s="522"/>
      <c r="J756" s="310" t="str">
        <f>IFERROR(VLOOKUP(C756,'MANO DE OBRA'!$C$13:$J$33,6,FALSE)," ")</f>
        <v xml:space="preserve"> </v>
      </c>
      <c r="K756" s="318" t="str">
        <f>IFERROR(VLOOKUP(C756,'MANO DE OBRA'!$C$13:$J$33,7,FALSE)," ")</f>
        <v xml:space="preserve"> </v>
      </c>
      <c r="L756" s="311" t="str">
        <f>IFERROR(VLOOKUP(C756,'MANO DE OBRA'!$C$13:$J$33,8,FALSE)," ")</f>
        <v xml:space="preserve"> </v>
      </c>
      <c r="M756" s="524"/>
      <c r="N756" s="525"/>
      <c r="O756" s="312">
        <f t="shared" si="47"/>
        <v>0</v>
      </c>
      <c r="P756" s="99"/>
    </row>
    <row r="757" spans="2:16" ht="15" thickBot="1">
      <c r="B757" s="44"/>
      <c r="C757" s="555"/>
      <c r="D757" s="556"/>
      <c r="E757" s="556"/>
      <c r="F757" s="556"/>
      <c r="G757" s="556"/>
      <c r="H757" s="556"/>
      <c r="I757" s="522"/>
      <c r="J757" s="310" t="str">
        <f>IFERROR(VLOOKUP(C757,'MANO DE OBRA'!$C$13:$J$33,6,FALSE)," ")</f>
        <v xml:space="preserve"> </v>
      </c>
      <c r="K757" s="318" t="str">
        <f>IFERROR(VLOOKUP(C757,'MANO DE OBRA'!$C$13:$J$33,7,FALSE)," ")</f>
        <v xml:space="preserve"> </v>
      </c>
      <c r="L757" s="311" t="str">
        <f>IFERROR(VLOOKUP(C757,'MANO DE OBRA'!$C$13:$J$33,8,FALSE)," ")</f>
        <v xml:space="preserve"> </v>
      </c>
      <c r="M757" s="524"/>
      <c r="N757" s="525"/>
      <c r="O757" s="312">
        <f t="shared" si="47"/>
        <v>0</v>
      </c>
      <c r="P757" s="85"/>
    </row>
    <row r="758" spans="2:16" ht="15" thickBot="1">
      <c r="B758" s="44"/>
      <c r="C758" s="545" t="s">
        <v>2244</v>
      </c>
      <c r="D758" s="546"/>
      <c r="E758" s="546"/>
      <c r="F758" s="546"/>
      <c r="G758" s="546"/>
      <c r="H758" s="546"/>
      <c r="I758" s="546"/>
      <c r="J758" s="546"/>
      <c r="K758" s="546"/>
      <c r="L758" s="546"/>
      <c r="M758" s="546"/>
      <c r="N758" s="547"/>
      <c r="O758" s="309">
        <f>+SUM(O754:O757)</f>
        <v>4259.38</v>
      </c>
      <c r="P758" s="85"/>
    </row>
    <row r="759" spans="2:16" ht="15" thickBot="1">
      <c r="B759" s="44"/>
      <c r="C759" s="73"/>
      <c r="D759" s="52"/>
      <c r="E759" s="52"/>
      <c r="F759" s="52"/>
      <c r="G759" s="52"/>
      <c r="H759" s="52"/>
      <c r="I759" s="52"/>
      <c r="J759" s="52"/>
      <c r="K759" s="52"/>
      <c r="L759" s="52"/>
      <c r="M759" s="52"/>
      <c r="N759" s="52"/>
      <c r="O759" s="74"/>
      <c r="P759" s="45"/>
    </row>
    <row r="760" spans="2:16" ht="15" thickBot="1">
      <c r="B760" s="44"/>
      <c r="C760" s="557" t="s">
        <v>2245</v>
      </c>
      <c r="D760" s="558"/>
      <c r="E760" s="558"/>
      <c r="F760" s="558"/>
      <c r="G760" s="558"/>
      <c r="H760" s="558"/>
      <c r="I760" s="558"/>
      <c r="J760" s="558"/>
      <c r="K760" s="558"/>
      <c r="L760" s="558"/>
      <c r="M760" s="558"/>
      <c r="N760" s="559"/>
      <c r="O760" s="313">
        <f>ROUND(O749+O725+O742+O758,0)</f>
        <v>16159</v>
      </c>
      <c r="P760" s="100"/>
    </row>
    <row r="761" spans="2:16" ht="15" thickBot="1">
      <c r="B761" s="44"/>
      <c r="C761" s="73"/>
      <c r="D761" s="52"/>
      <c r="E761" s="52"/>
      <c r="F761" s="52"/>
      <c r="G761" s="52"/>
      <c r="H761" s="52"/>
      <c r="I761" s="52"/>
      <c r="J761" s="52"/>
      <c r="K761" s="52"/>
      <c r="L761" s="52"/>
      <c r="M761" s="52"/>
      <c r="N761" s="52"/>
      <c r="O761" s="74"/>
      <c r="P761" s="73"/>
    </row>
    <row r="762" spans="2:16">
      <c r="B762" s="44"/>
      <c r="C762" s="529" t="s">
        <v>2240</v>
      </c>
      <c r="D762" s="530"/>
      <c r="E762" s="530"/>
      <c r="F762" s="530"/>
      <c r="G762" s="530"/>
      <c r="H762" s="530"/>
      <c r="I762" s="530"/>
      <c r="J762" s="530"/>
      <c r="K762" s="530"/>
      <c r="L762" s="530"/>
      <c r="M762" s="530"/>
      <c r="N762" s="530"/>
      <c r="O762" s="531"/>
      <c r="P762" s="80"/>
    </row>
    <row r="763" spans="2:16">
      <c r="B763" s="44"/>
      <c r="C763" s="532"/>
      <c r="D763" s="533"/>
      <c r="E763" s="533"/>
      <c r="F763" s="533"/>
      <c r="G763" s="533"/>
      <c r="H763" s="533"/>
      <c r="I763" s="533"/>
      <c r="J763" s="533"/>
      <c r="K763" s="533"/>
      <c r="L763" s="533"/>
      <c r="M763" s="533"/>
      <c r="N763" s="533"/>
      <c r="O763" s="534"/>
      <c r="P763" s="80"/>
    </row>
    <row r="764" spans="2:16" ht="14.4" thickBot="1">
      <c r="B764" s="44"/>
      <c r="C764" s="535"/>
      <c r="D764" s="536"/>
      <c r="E764" s="536"/>
      <c r="F764" s="536"/>
      <c r="G764" s="536"/>
      <c r="H764" s="536"/>
      <c r="I764" s="536"/>
      <c r="J764" s="536"/>
      <c r="K764" s="536"/>
      <c r="L764" s="536"/>
      <c r="M764" s="536"/>
      <c r="N764" s="536"/>
      <c r="O764" s="537"/>
      <c r="P764" s="80"/>
    </row>
    <row r="765" spans="2:16" ht="15" thickBot="1">
      <c r="B765" s="44"/>
      <c r="C765" s="568" t="s">
        <v>10</v>
      </c>
      <c r="D765" s="569"/>
      <c r="E765" s="569"/>
      <c r="F765" s="569"/>
      <c r="G765" s="569"/>
      <c r="H765" s="569"/>
      <c r="I765" s="569"/>
      <c r="J765" s="569"/>
      <c r="K765" s="569"/>
      <c r="L765" s="569"/>
      <c r="M765" s="570"/>
      <c r="N765" s="303" t="s">
        <v>32</v>
      </c>
      <c r="O765" s="304" t="s">
        <v>29</v>
      </c>
      <c r="P765" s="80"/>
    </row>
    <row r="766" spans="2:16" ht="14.4">
      <c r="B766" s="44"/>
      <c r="C766" s="571" t="s">
        <v>2242</v>
      </c>
      <c r="D766" s="572"/>
      <c r="E766" s="572"/>
      <c r="F766" s="572"/>
      <c r="G766" s="572"/>
      <c r="H766" s="572"/>
      <c r="I766" s="572"/>
      <c r="J766" s="572"/>
      <c r="K766" s="572"/>
      <c r="L766" s="572"/>
      <c r="M766" s="572"/>
      <c r="N766" s="305">
        <f>PRESUPUESTO!$K$384</f>
        <v>0.26</v>
      </c>
      <c r="O766" s="314">
        <f>N766*O760</f>
        <v>4201.34</v>
      </c>
      <c r="P766" s="80"/>
    </row>
    <row r="767" spans="2:16" ht="14.4">
      <c r="B767" s="44"/>
      <c r="C767" s="573" t="s">
        <v>2241</v>
      </c>
      <c r="D767" s="574"/>
      <c r="E767" s="574"/>
      <c r="F767" s="574"/>
      <c r="G767" s="574"/>
      <c r="H767" s="574"/>
      <c r="I767" s="574"/>
      <c r="J767" s="574"/>
      <c r="K767" s="574"/>
      <c r="L767" s="574"/>
      <c r="M767" s="574"/>
      <c r="N767" s="302">
        <f>PRESUPUESTO!$K$385</f>
        <v>0.01</v>
      </c>
      <c r="O767" s="315">
        <f>N767*O760</f>
        <v>161.59</v>
      </c>
      <c r="P767" s="80"/>
    </row>
    <row r="768" spans="2:16" ht="15" thickBot="1">
      <c r="B768" s="44"/>
      <c r="C768" s="575" t="s">
        <v>28</v>
      </c>
      <c r="D768" s="576"/>
      <c r="E768" s="576"/>
      <c r="F768" s="576"/>
      <c r="G768" s="576"/>
      <c r="H768" s="576"/>
      <c r="I768" s="576"/>
      <c r="J768" s="576"/>
      <c r="K768" s="576"/>
      <c r="L768" s="576"/>
      <c r="M768" s="576"/>
      <c r="N768" s="306">
        <f>PRESUPUESTO!$K$386</f>
        <v>0.03</v>
      </c>
      <c r="O768" s="316">
        <f>N768*O760</f>
        <v>484.77</v>
      </c>
      <c r="P768" s="80"/>
    </row>
    <row r="769" spans="2:16">
      <c r="B769" s="44"/>
      <c r="C769" s="296"/>
      <c r="D769" s="297"/>
      <c r="E769" s="297"/>
      <c r="F769" s="297"/>
      <c r="G769" s="297"/>
      <c r="H769" s="297"/>
      <c r="I769" s="297"/>
      <c r="J769" s="297"/>
      <c r="K769" s="297"/>
      <c r="L769" s="297"/>
      <c r="M769" s="297"/>
      <c r="N769" s="297"/>
      <c r="O769" s="298"/>
      <c r="P769" s="80"/>
    </row>
    <row r="770" spans="2:16" ht="14.4" thickBot="1">
      <c r="B770" s="44"/>
      <c r="C770" s="299"/>
      <c r="D770" s="300"/>
      <c r="E770" s="300"/>
      <c r="F770" s="300"/>
      <c r="G770" s="300"/>
      <c r="H770" s="300"/>
      <c r="I770" s="300"/>
      <c r="J770" s="300"/>
      <c r="K770" s="300"/>
      <c r="L770" s="300"/>
      <c r="M770" s="300"/>
      <c r="N770" s="300"/>
      <c r="O770" s="301"/>
      <c r="P770" s="80"/>
    </row>
    <row r="771" spans="2:16" ht="15" thickBot="1">
      <c r="B771" s="44"/>
      <c r="C771" s="557" t="s">
        <v>2246</v>
      </c>
      <c r="D771" s="558"/>
      <c r="E771" s="558"/>
      <c r="F771" s="558"/>
      <c r="G771" s="558"/>
      <c r="H771" s="558"/>
      <c r="I771" s="558"/>
      <c r="J771" s="558"/>
      <c r="K771" s="558"/>
      <c r="L771" s="558"/>
      <c r="M771" s="558"/>
      <c r="N771" s="559"/>
      <c r="O771" s="313">
        <f>ROUNDUP(O760+O766+O767+O768,0)</f>
        <v>21007</v>
      </c>
      <c r="P771" s="100"/>
    </row>
    <row r="772" spans="2:16" ht="14.4">
      <c r="B772" s="44"/>
      <c r="C772" s="73"/>
      <c r="D772" s="52"/>
      <c r="E772" s="52"/>
      <c r="F772" s="52"/>
      <c r="G772" s="52"/>
      <c r="H772" s="52"/>
      <c r="I772" s="52"/>
      <c r="J772" s="52"/>
      <c r="K772" s="52"/>
      <c r="L772" s="52"/>
      <c r="M772" s="52"/>
      <c r="N772" s="52"/>
      <c r="O772" s="74"/>
      <c r="P772" s="45"/>
    </row>
    <row r="773" spans="2:16" ht="14.4">
      <c r="B773" s="44"/>
      <c r="C773" s="73"/>
      <c r="D773" s="52"/>
      <c r="E773" s="52"/>
      <c r="F773" s="52"/>
      <c r="G773" s="52"/>
      <c r="H773" s="52"/>
      <c r="I773" s="52"/>
      <c r="J773" s="52"/>
      <c r="K773" s="52"/>
      <c r="L773" s="52"/>
      <c r="M773" s="52"/>
      <c r="N773" s="52"/>
      <c r="O773" s="74"/>
      <c r="P773" s="45"/>
    </row>
    <row r="774" spans="2:16" ht="18.75" customHeight="1" thickBot="1">
      <c r="B774" s="44"/>
      <c r="C774" s="564"/>
      <c r="D774" s="565"/>
      <c r="E774" s="565"/>
      <c r="F774" s="70"/>
      <c r="G774" s="70"/>
      <c r="H774" s="70"/>
      <c r="I774" s="70"/>
      <c r="J774" s="70"/>
      <c r="K774" s="566"/>
      <c r="L774" s="566"/>
      <c r="M774" s="566"/>
      <c r="N774" s="566"/>
      <c r="O774" s="567"/>
      <c r="P774" s="101"/>
    </row>
    <row r="775" spans="2:16" ht="14.4" thickBot="1">
      <c r="B775" s="102"/>
      <c r="C775" s="103"/>
      <c r="D775" s="103"/>
      <c r="E775" s="103"/>
      <c r="F775" s="103"/>
      <c r="G775" s="103"/>
      <c r="H775" s="103"/>
      <c r="I775" s="103"/>
      <c r="J775" s="103"/>
      <c r="K775" s="103"/>
      <c r="L775" s="103"/>
      <c r="M775" s="103"/>
      <c r="N775" s="103"/>
      <c r="O775" s="103"/>
      <c r="P775" s="104"/>
    </row>
    <row r="776" spans="2:16" ht="15" thickTop="1" thickBot="1"/>
    <row r="777" spans="2:16" ht="15" thickBot="1">
      <c r="B777" s="44"/>
      <c r="C777" s="488" t="s">
        <v>54</v>
      </c>
      <c r="D777" s="489"/>
      <c r="E777" s="489"/>
      <c r="F777" s="489"/>
      <c r="G777" s="489"/>
      <c r="H777" s="489"/>
      <c r="I777" s="489"/>
      <c r="J777" s="489"/>
      <c r="K777" s="489"/>
      <c r="L777" s="489"/>
      <c r="M777" s="489"/>
      <c r="N777" s="489"/>
      <c r="O777" s="490"/>
      <c r="P777" s="75"/>
    </row>
    <row r="778" spans="2:16">
      <c r="B778" s="44"/>
      <c r="C778" s="76" t="s">
        <v>55</v>
      </c>
      <c r="D778" s="491" t="s">
        <v>10</v>
      </c>
      <c r="E778" s="492"/>
      <c r="F778" s="492"/>
      <c r="G778" s="492"/>
      <c r="H778" s="492"/>
      <c r="I778" s="492"/>
      <c r="J778" s="492"/>
      <c r="K778" s="492"/>
      <c r="L778" s="493"/>
      <c r="M778" s="494" t="s">
        <v>56</v>
      </c>
      <c r="N778" s="495"/>
      <c r="O778" s="76" t="s">
        <v>12</v>
      </c>
      <c r="P778" s="77"/>
    </row>
    <row r="779" spans="2:16" ht="51" customHeight="1" thickBot="1">
      <c r="B779" s="44"/>
      <c r="C779" s="243" t="str">
        <f>PRESUPUESTO!C88</f>
        <v>5.2.4.3</v>
      </c>
      <c r="D779" s="582" t="str">
        <f>IFERROR(VLOOKUP(C779,PRESUPUESTO!$C$11:$K$366,5,FALSE)," ")</f>
        <v>SUMINISTRO E INSTALACIÓN DETOMACORRIENTE DOBLE CON POLO A TIERRA DE 20 A - 125V PARA SISTEMA REGULADO, INCLUYE APARATO CON TAPA NARANJA,  TUBERIA PVC 3/4", CABLE 3X12 AWG LSHZ 600V CU, CAJA DE PASO METALICA 2400</v>
      </c>
      <c r="E779" s="583"/>
      <c r="F779" s="583"/>
      <c r="G779" s="583"/>
      <c r="H779" s="583"/>
      <c r="I779" s="583"/>
      <c r="J779" s="583"/>
      <c r="K779" s="583"/>
      <c r="L779" s="584"/>
      <c r="M779" s="526" t="str">
        <f>IFERROR(VLOOKUP(C779,PRESUPUESTO!$C$11:$K$366,6,FALSE)," ")</f>
        <v>UN</v>
      </c>
      <c r="N779" s="528"/>
      <c r="O779" s="243">
        <f>IFERROR(VLOOKUP(C779,PRESUPUESTO!$C$11:$K$366,7,FALSE)," ")</f>
        <v>8</v>
      </c>
      <c r="P779" s="79"/>
    </row>
    <row r="780" spans="2:16">
      <c r="B780" s="44"/>
      <c r="C780" s="529"/>
      <c r="D780" s="530"/>
      <c r="E780" s="530"/>
      <c r="F780" s="530"/>
      <c r="G780" s="530"/>
      <c r="H780" s="530"/>
      <c r="I780" s="530"/>
      <c r="J780" s="530"/>
      <c r="K780" s="530"/>
      <c r="L780" s="530"/>
      <c r="M780" s="530"/>
      <c r="N780" s="530"/>
      <c r="O780" s="531"/>
      <c r="P780" s="80"/>
    </row>
    <row r="781" spans="2:16">
      <c r="B781" s="44"/>
      <c r="C781" s="532"/>
      <c r="D781" s="533"/>
      <c r="E781" s="533"/>
      <c r="F781" s="533"/>
      <c r="G781" s="533"/>
      <c r="H781" s="533"/>
      <c r="I781" s="533"/>
      <c r="J781" s="533"/>
      <c r="K781" s="533"/>
      <c r="L781" s="533"/>
      <c r="M781" s="533"/>
      <c r="N781" s="533"/>
      <c r="O781" s="534"/>
      <c r="P781" s="80"/>
    </row>
    <row r="782" spans="2:16" ht="14.4" thickBot="1">
      <c r="B782" s="44"/>
      <c r="C782" s="535"/>
      <c r="D782" s="536"/>
      <c r="E782" s="536"/>
      <c r="F782" s="536"/>
      <c r="G782" s="536"/>
      <c r="H782" s="536"/>
      <c r="I782" s="536"/>
      <c r="J782" s="536"/>
      <c r="K782" s="536"/>
      <c r="L782" s="536"/>
      <c r="M782" s="536"/>
      <c r="N782" s="536"/>
      <c r="O782" s="537"/>
      <c r="P782" s="80"/>
    </row>
    <row r="783" spans="2:16" ht="14.4">
      <c r="B783" s="44"/>
      <c r="C783" s="538" t="s">
        <v>10</v>
      </c>
      <c r="D783" s="539"/>
      <c r="E783" s="539"/>
      <c r="F783" s="539"/>
      <c r="G783" s="540"/>
      <c r="H783" s="541" t="s">
        <v>57</v>
      </c>
      <c r="I783" s="539"/>
      <c r="J783" s="542" t="s">
        <v>58</v>
      </c>
      <c r="K783" s="543"/>
      <c r="L783" s="82" t="s">
        <v>59</v>
      </c>
      <c r="M783" s="541" t="s">
        <v>60</v>
      </c>
      <c r="N783" s="544"/>
      <c r="O783" s="83" t="s">
        <v>61</v>
      </c>
      <c r="P783" s="84"/>
    </row>
    <row r="784" spans="2:16" ht="14.4">
      <c r="B784" s="44"/>
      <c r="C784" s="517" t="s">
        <v>1281</v>
      </c>
      <c r="D784" s="518"/>
      <c r="E784" s="518"/>
      <c r="F784" s="518"/>
      <c r="G784" s="519"/>
      <c r="H784" s="520"/>
      <c r="I784" s="520"/>
      <c r="J784" s="521" t="str">
        <f>IFERROR(VLOOKUP(C784,EQUIPOS!$C$13:$G$80,2,FALSE)," ")</f>
        <v>%</v>
      </c>
      <c r="K784" s="522"/>
      <c r="L784" s="308">
        <f>O822</f>
        <v>28395.866666666665</v>
      </c>
      <c r="M784" s="523">
        <v>0.05</v>
      </c>
      <c r="N784" s="522"/>
      <c r="O784" s="307">
        <f>IFERROR(M784*L784,0)</f>
        <v>1419.7933333333333</v>
      </c>
      <c r="P784" s="85"/>
    </row>
    <row r="785" spans="2:16" ht="14.4">
      <c r="B785" s="44"/>
      <c r="C785" s="517"/>
      <c r="D785" s="518"/>
      <c r="E785" s="518"/>
      <c r="F785" s="518"/>
      <c r="G785" s="519"/>
      <c r="H785" s="520"/>
      <c r="I785" s="520"/>
      <c r="J785" s="521" t="str">
        <f>IFERROR(VLOOKUP(C785,EQUIPOS!$C$13:$G$80,2,FALSE)," ")</f>
        <v xml:space="preserve"> </v>
      </c>
      <c r="K785" s="522"/>
      <c r="L785" s="308" t="str">
        <f>IFERROR(VLOOKUP(C785,EQUIPOS!$C$13:$G$80,5,FALSE)," ")</f>
        <v xml:space="preserve"> </v>
      </c>
      <c r="M785" s="524"/>
      <c r="N785" s="525"/>
      <c r="O785" s="307">
        <f>IFERROR(L785/M785,0)</f>
        <v>0</v>
      </c>
      <c r="P785" s="85"/>
    </row>
    <row r="786" spans="2:16" ht="14.4">
      <c r="B786" s="44"/>
      <c r="C786" s="517"/>
      <c r="D786" s="518"/>
      <c r="E786" s="518"/>
      <c r="F786" s="518"/>
      <c r="G786" s="519"/>
      <c r="H786" s="520"/>
      <c r="I786" s="520"/>
      <c r="J786" s="521" t="str">
        <f>IFERROR(VLOOKUP(C786,EQUIPOS!$C$13:$G$80,2,FALSE)," ")</f>
        <v xml:space="preserve"> </v>
      </c>
      <c r="K786" s="522"/>
      <c r="L786" s="308" t="str">
        <f>IFERROR(VLOOKUP(C786,EQUIPOS!$C$13:$G$80,5,FALSE)," ")</f>
        <v xml:space="preserve"> </v>
      </c>
      <c r="M786" s="524"/>
      <c r="N786" s="525"/>
      <c r="O786" s="307">
        <f t="shared" ref="O786:O787" si="48">IFERROR(L786/M786,0)</f>
        <v>0</v>
      </c>
      <c r="P786" s="85"/>
    </row>
    <row r="787" spans="2:16" ht="14.4">
      <c r="B787" s="44"/>
      <c r="C787" s="517"/>
      <c r="D787" s="518"/>
      <c r="E787" s="518"/>
      <c r="F787" s="518"/>
      <c r="G787" s="519"/>
      <c r="H787" s="520"/>
      <c r="I787" s="520"/>
      <c r="J787" s="521" t="str">
        <f>IFERROR(VLOOKUP(C787,EQUIPOS!$C$13:$G$80,2,FALSE)," ")</f>
        <v xml:space="preserve"> </v>
      </c>
      <c r="K787" s="522"/>
      <c r="L787" s="308" t="str">
        <f>IFERROR(VLOOKUP(C787,EQUIPOS!$C$13:$G$80,5,FALSE)," ")</f>
        <v xml:space="preserve"> </v>
      </c>
      <c r="M787" s="524"/>
      <c r="N787" s="525"/>
      <c r="O787" s="307">
        <f t="shared" si="48"/>
        <v>0</v>
      </c>
      <c r="P787" s="85"/>
    </row>
    <row r="788" spans="2:16" ht="15" thickBot="1">
      <c r="B788" s="44"/>
      <c r="C788" s="517"/>
      <c r="D788" s="518"/>
      <c r="E788" s="518"/>
      <c r="F788" s="518"/>
      <c r="G788" s="519"/>
      <c r="H788" s="520"/>
      <c r="I788" s="520"/>
      <c r="J788" s="521" t="str">
        <f>IFERROR(VLOOKUP(C788,EQUIPOS!$C$13:$G$80,2,FALSE)," ")</f>
        <v xml:space="preserve"> </v>
      </c>
      <c r="K788" s="522"/>
      <c r="L788" s="308" t="str">
        <f>IFERROR(VLOOKUP(C788,EQUIPOS!$C$13:$G$80,5,FALSE)," ")</f>
        <v xml:space="preserve"> </v>
      </c>
      <c r="M788" s="524"/>
      <c r="N788" s="525"/>
      <c r="O788" s="307">
        <f>IFERROR(L788/M788,0)</f>
        <v>0</v>
      </c>
      <c r="P788" s="85"/>
    </row>
    <row r="789" spans="2:16" ht="15" thickBot="1">
      <c r="B789" s="44"/>
      <c r="C789" s="545" t="s">
        <v>2244</v>
      </c>
      <c r="D789" s="546"/>
      <c r="E789" s="546"/>
      <c r="F789" s="546"/>
      <c r="G789" s="546"/>
      <c r="H789" s="546"/>
      <c r="I789" s="546"/>
      <c r="J789" s="546"/>
      <c r="K789" s="546"/>
      <c r="L789" s="546"/>
      <c r="M789" s="546"/>
      <c r="N789" s="547"/>
      <c r="O789" s="309">
        <f>SUM(O784:O788)</f>
        <v>1419.7933333333333</v>
      </c>
      <c r="P789" s="86"/>
    </row>
    <row r="790" spans="2:16" ht="13.5" customHeight="1">
      <c r="B790" s="44"/>
      <c r="C790" s="529" t="s">
        <v>62</v>
      </c>
      <c r="D790" s="530"/>
      <c r="E790" s="530"/>
      <c r="F790" s="530"/>
      <c r="G790" s="530"/>
      <c r="H790" s="530"/>
      <c r="I790" s="530"/>
      <c r="J790" s="530"/>
      <c r="K790" s="530"/>
      <c r="L790" s="530"/>
      <c r="M790" s="530"/>
      <c r="N790" s="530"/>
      <c r="O790" s="531"/>
      <c r="P790" s="80"/>
    </row>
    <row r="791" spans="2:16">
      <c r="B791" s="44"/>
      <c r="C791" s="532"/>
      <c r="D791" s="533"/>
      <c r="E791" s="533"/>
      <c r="F791" s="533"/>
      <c r="G791" s="533"/>
      <c r="H791" s="533"/>
      <c r="I791" s="533"/>
      <c r="J791" s="533"/>
      <c r="K791" s="533"/>
      <c r="L791" s="533"/>
      <c r="M791" s="533"/>
      <c r="N791" s="533"/>
      <c r="O791" s="534"/>
      <c r="P791" s="80"/>
    </row>
    <row r="792" spans="2:16" ht="14.4" thickBot="1">
      <c r="B792" s="44"/>
      <c r="C792" s="535"/>
      <c r="D792" s="536"/>
      <c r="E792" s="536"/>
      <c r="F792" s="536"/>
      <c r="G792" s="536"/>
      <c r="H792" s="536"/>
      <c r="I792" s="536"/>
      <c r="J792" s="536"/>
      <c r="K792" s="536"/>
      <c r="L792" s="536"/>
      <c r="M792" s="536"/>
      <c r="N792" s="536"/>
      <c r="O792" s="537"/>
      <c r="P792" s="80"/>
    </row>
    <row r="793" spans="2:16" ht="14.4">
      <c r="B793" s="44"/>
      <c r="C793" s="538" t="s">
        <v>10</v>
      </c>
      <c r="D793" s="550"/>
      <c r="E793" s="550"/>
      <c r="F793" s="550"/>
      <c r="G793" s="550"/>
      <c r="H793" s="550"/>
      <c r="I793" s="550"/>
      <c r="J793" s="544"/>
      <c r="K793" s="81" t="s">
        <v>56</v>
      </c>
      <c r="L793" s="82" t="s">
        <v>12</v>
      </c>
      <c r="M793" s="541" t="s">
        <v>63</v>
      </c>
      <c r="N793" s="544"/>
      <c r="O793" s="83" t="s">
        <v>61</v>
      </c>
      <c r="P793" s="84"/>
    </row>
    <row r="794" spans="2:16" ht="14.4">
      <c r="B794" s="44"/>
      <c r="C794" s="577" t="s">
        <v>2452</v>
      </c>
      <c r="D794" s="578"/>
      <c r="E794" s="578"/>
      <c r="F794" s="578"/>
      <c r="G794" s="578"/>
      <c r="H794" s="578"/>
      <c r="I794" s="578"/>
      <c r="J794" s="579"/>
      <c r="K794" s="88" t="str">
        <f>IFERROR(VLOOKUP(C794,MATERIALES!$C$13:$G$2486,2,FALSE)," ")</f>
        <v>UN</v>
      </c>
      <c r="L794" s="356">
        <v>1</v>
      </c>
      <c r="M794" s="548">
        <f>IFERROR(VLOOKUP(C794,MATERIALES!$C$13:$G$2486,5,FALSE)," ")</f>
        <v>39000</v>
      </c>
      <c r="N794" s="549"/>
      <c r="O794" s="307">
        <f>IFERROR(M794*L794,0)</f>
        <v>39000</v>
      </c>
      <c r="P794" s="85"/>
    </row>
    <row r="795" spans="2:16" ht="14.4">
      <c r="B795" s="44"/>
      <c r="C795" s="577" t="s">
        <v>2453</v>
      </c>
      <c r="D795" s="578"/>
      <c r="E795" s="578"/>
      <c r="F795" s="578"/>
      <c r="G795" s="578"/>
      <c r="H795" s="578"/>
      <c r="I795" s="578"/>
      <c r="J795" s="579"/>
      <c r="K795" s="88" t="str">
        <f>IFERROR(VLOOKUP(C795,MATERIALES!$C$13:$G$2486,2,FALSE)," ")</f>
        <v>UN</v>
      </c>
      <c r="L795" s="356">
        <v>1</v>
      </c>
      <c r="M795" s="548">
        <f>IFERROR(VLOOKUP(C795,MATERIALES!$C$13:$G$2486,5,FALSE)," ")</f>
        <v>2900</v>
      </c>
      <c r="N795" s="549"/>
      <c r="O795" s="307">
        <f t="shared" ref="O795:O805" si="49">IFERROR(M795*L795,0)</f>
        <v>2900</v>
      </c>
      <c r="P795" s="85"/>
    </row>
    <row r="796" spans="2:16" ht="14.4">
      <c r="B796" s="44"/>
      <c r="C796" s="577" t="s">
        <v>2454</v>
      </c>
      <c r="D796" s="578"/>
      <c r="E796" s="578"/>
      <c r="F796" s="578"/>
      <c r="G796" s="578"/>
      <c r="H796" s="578"/>
      <c r="I796" s="578"/>
      <c r="J796" s="579"/>
      <c r="K796" s="88" t="str">
        <f>IFERROR(VLOOKUP(C796,MATERIALES!$C$13:$G$2486,2,FALSE)," ")</f>
        <v>UN</v>
      </c>
      <c r="L796" s="356">
        <v>1</v>
      </c>
      <c r="M796" s="548">
        <f>IFERROR(VLOOKUP(C796,MATERIALES!$C$13:$G$2486,5,FALSE)," ")</f>
        <v>900</v>
      </c>
      <c r="N796" s="549"/>
      <c r="O796" s="307">
        <f t="shared" si="49"/>
        <v>900</v>
      </c>
      <c r="P796" s="85"/>
    </row>
    <row r="797" spans="2:16" ht="14.4">
      <c r="B797" s="44"/>
      <c r="C797" s="577" t="s">
        <v>2455</v>
      </c>
      <c r="D797" s="578"/>
      <c r="E797" s="578"/>
      <c r="F797" s="578"/>
      <c r="G797" s="578"/>
      <c r="H797" s="578"/>
      <c r="I797" s="578"/>
      <c r="J797" s="579"/>
      <c r="K797" s="88" t="str">
        <f>IFERROR(VLOOKUP(C797,MATERIALES!$C$13:$G$2486,2,FALSE)," ")</f>
        <v>UN</v>
      </c>
      <c r="L797" s="356">
        <v>3</v>
      </c>
      <c r="M797" s="548">
        <f>IFERROR(VLOOKUP(C797,MATERIALES!$C$13:$G$2486,5,FALSE)," ")</f>
        <v>1150</v>
      </c>
      <c r="N797" s="549"/>
      <c r="O797" s="307">
        <f t="shared" si="49"/>
        <v>3450</v>
      </c>
      <c r="P797" s="85"/>
    </row>
    <row r="798" spans="2:16" ht="14.4">
      <c r="B798" s="44"/>
      <c r="C798" s="577" t="s">
        <v>2456</v>
      </c>
      <c r="D798" s="578"/>
      <c r="E798" s="578"/>
      <c r="F798" s="578"/>
      <c r="G798" s="578"/>
      <c r="H798" s="578"/>
      <c r="I798" s="578"/>
      <c r="J798" s="579"/>
      <c r="K798" s="88" t="str">
        <f>IFERROR(VLOOKUP(C798,MATERIALES!$C$13:$G$2486,2,FALSE)," ")</f>
        <v>UN</v>
      </c>
      <c r="L798" s="356">
        <v>1</v>
      </c>
      <c r="M798" s="548">
        <f>IFERROR(VLOOKUP(C798,MATERIALES!$C$13:$G$2486,5,FALSE)," ")</f>
        <v>500</v>
      </c>
      <c r="N798" s="549"/>
      <c r="O798" s="307">
        <f t="shared" si="49"/>
        <v>500</v>
      </c>
      <c r="P798" s="85"/>
    </row>
    <row r="799" spans="2:16" ht="14.4">
      <c r="B799" s="44"/>
      <c r="C799" s="577" t="s">
        <v>2402</v>
      </c>
      <c r="D799" s="578"/>
      <c r="E799" s="578"/>
      <c r="F799" s="578"/>
      <c r="G799" s="578"/>
      <c r="H799" s="578"/>
      <c r="I799" s="578"/>
      <c r="J799" s="579"/>
      <c r="K799" s="88" t="str">
        <f>IFERROR(VLOOKUP(C799,MATERIALES!$C$13:$G$2486,2,FALSE)," ")</f>
        <v>UN</v>
      </c>
      <c r="L799" s="356">
        <v>1</v>
      </c>
      <c r="M799" s="548">
        <f>IFERROR(VLOOKUP(C799,MATERIALES!$C$13:$G$2486,5,FALSE)," ")</f>
        <v>10800</v>
      </c>
      <c r="N799" s="549"/>
      <c r="O799" s="307">
        <f t="shared" si="49"/>
        <v>10800</v>
      </c>
      <c r="P799" s="85"/>
    </row>
    <row r="800" spans="2:16" ht="14.4">
      <c r="B800" s="44"/>
      <c r="C800" s="577" t="s">
        <v>2457</v>
      </c>
      <c r="D800" s="578"/>
      <c r="E800" s="578"/>
      <c r="F800" s="578"/>
      <c r="G800" s="578"/>
      <c r="H800" s="578"/>
      <c r="I800" s="578"/>
      <c r="J800" s="579"/>
      <c r="K800" s="88" t="str">
        <f>IFERROR(VLOOKUP(C800,MATERIALES!$C$13:$G$2486,2,FALSE)," ")</f>
        <v>ML</v>
      </c>
      <c r="L800" s="356">
        <v>3</v>
      </c>
      <c r="M800" s="548">
        <f>IFERROR(VLOOKUP(C800,MATERIALES!$C$13:$G$2486,5,FALSE)," ")</f>
        <v>1766.67</v>
      </c>
      <c r="N800" s="549"/>
      <c r="O800" s="307">
        <f t="shared" si="49"/>
        <v>5300.01</v>
      </c>
      <c r="P800" s="85"/>
    </row>
    <row r="801" spans="2:16" ht="14.4">
      <c r="B801" s="44"/>
      <c r="C801" s="577" t="s">
        <v>2458</v>
      </c>
      <c r="D801" s="578"/>
      <c r="E801" s="578"/>
      <c r="F801" s="578"/>
      <c r="G801" s="578"/>
      <c r="H801" s="578"/>
      <c r="I801" s="578"/>
      <c r="J801" s="579"/>
      <c r="K801" s="88" t="str">
        <f>IFERROR(VLOOKUP(C801,MATERIALES!$C$13:$G$2486,2,FALSE)," ")</f>
        <v>UN</v>
      </c>
      <c r="L801" s="356">
        <v>1</v>
      </c>
      <c r="M801" s="548">
        <f>IFERROR(VLOOKUP(C801,MATERIALES!$C$13:$G$2486,5,FALSE)," ")</f>
        <v>700</v>
      </c>
      <c r="N801" s="549"/>
      <c r="O801" s="307">
        <f t="shared" si="49"/>
        <v>700</v>
      </c>
      <c r="P801" s="85"/>
    </row>
    <row r="802" spans="2:16" ht="14.4">
      <c r="B802" s="44"/>
      <c r="C802" s="577" t="s">
        <v>2459</v>
      </c>
      <c r="D802" s="578"/>
      <c r="E802" s="578"/>
      <c r="F802" s="578"/>
      <c r="G802" s="578"/>
      <c r="H802" s="578"/>
      <c r="I802" s="578"/>
      <c r="J802" s="579"/>
      <c r="K802" s="88" t="str">
        <f>IFERROR(VLOOKUP(C802,MATERIALES!$C$13:$G$2486,2,FALSE)," ")</f>
        <v>UN</v>
      </c>
      <c r="L802" s="356">
        <v>0.17</v>
      </c>
      <c r="M802" s="548">
        <f>IFERROR(VLOOKUP(C802,MATERIALES!$C$13:$G$2486,5,FALSE)," ")</f>
        <v>900</v>
      </c>
      <c r="N802" s="549"/>
      <c r="O802" s="307">
        <f t="shared" si="49"/>
        <v>153</v>
      </c>
      <c r="P802" s="85"/>
    </row>
    <row r="803" spans="2:16" ht="14.4">
      <c r="B803" s="44"/>
      <c r="C803" s="577" t="s">
        <v>2460</v>
      </c>
      <c r="D803" s="578"/>
      <c r="E803" s="578"/>
      <c r="F803" s="578"/>
      <c r="G803" s="578"/>
      <c r="H803" s="578"/>
      <c r="I803" s="578"/>
      <c r="J803" s="579"/>
      <c r="K803" s="88" t="str">
        <f>IFERROR(VLOOKUP(C803,MATERIALES!$C$13:$G$2486,2,FALSE)," ")</f>
        <v>UN</v>
      </c>
      <c r="L803" s="356">
        <v>1</v>
      </c>
      <c r="M803" s="548">
        <f>IFERROR(VLOOKUP(C803,MATERIALES!$C$13:$G$2486,5,FALSE)," ")</f>
        <v>750</v>
      </c>
      <c r="N803" s="549"/>
      <c r="O803" s="307">
        <f t="shared" si="49"/>
        <v>750</v>
      </c>
      <c r="P803" s="85"/>
    </row>
    <row r="804" spans="2:16" ht="14.4">
      <c r="B804" s="44"/>
      <c r="C804" s="517" t="s">
        <v>2450</v>
      </c>
      <c r="D804" s="518"/>
      <c r="E804" s="518"/>
      <c r="F804" s="518"/>
      <c r="G804" s="518"/>
      <c r="H804" s="518"/>
      <c r="I804" s="518"/>
      <c r="J804" s="519"/>
      <c r="K804" s="88" t="str">
        <f>IFERROR(VLOOKUP(C804,MATERIALES!$C$13:$G$2486,2,FALSE)," ")</f>
        <v>ML</v>
      </c>
      <c r="L804" s="89">
        <v>9</v>
      </c>
      <c r="M804" s="548">
        <f>IFERROR(VLOOKUP(C804,MATERIALES!$C$13:$G$2486,5,FALSE)," ")</f>
        <v>3583.33</v>
      </c>
      <c r="N804" s="549"/>
      <c r="O804" s="307">
        <f t="shared" si="49"/>
        <v>32249.97</v>
      </c>
      <c r="P804" s="85"/>
    </row>
    <row r="805" spans="2:16" ht="15" thickBot="1">
      <c r="B805" s="44"/>
      <c r="C805" s="517"/>
      <c r="D805" s="518"/>
      <c r="E805" s="518"/>
      <c r="F805" s="518"/>
      <c r="G805" s="518"/>
      <c r="H805" s="518"/>
      <c r="I805" s="518"/>
      <c r="J805" s="519"/>
      <c r="K805" s="88" t="str">
        <f>IFERROR(VLOOKUP(C805,MATERIALES!$C$13:$G$2486,2,FALSE)," ")</f>
        <v xml:space="preserve"> </v>
      </c>
      <c r="L805" s="90"/>
      <c r="M805" s="548" t="str">
        <f>IFERROR(VLOOKUP(C805,MATERIALES!$C$13:$G$2486,5,FALSE)," ")</f>
        <v xml:space="preserve"> </v>
      </c>
      <c r="N805" s="549"/>
      <c r="O805" s="307">
        <f t="shared" si="49"/>
        <v>0</v>
      </c>
      <c r="P805" s="85"/>
    </row>
    <row r="806" spans="2:16" ht="15" thickBot="1">
      <c r="B806" s="44"/>
      <c r="C806" s="545" t="s">
        <v>2244</v>
      </c>
      <c r="D806" s="546"/>
      <c r="E806" s="546"/>
      <c r="F806" s="546"/>
      <c r="G806" s="546"/>
      <c r="H806" s="546"/>
      <c r="I806" s="546"/>
      <c r="J806" s="546"/>
      <c r="K806" s="546"/>
      <c r="L806" s="546"/>
      <c r="M806" s="546"/>
      <c r="N806" s="547"/>
      <c r="O806" s="309">
        <f>SUM(O794:O805)</f>
        <v>96702.98000000001</v>
      </c>
      <c r="P806" s="85"/>
    </row>
    <row r="807" spans="2:16">
      <c r="B807" s="44"/>
      <c r="C807" s="529" t="s">
        <v>64</v>
      </c>
      <c r="D807" s="530"/>
      <c r="E807" s="530"/>
      <c r="F807" s="530"/>
      <c r="G807" s="530"/>
      <c r="H807" s="530"/>
      <c r="I807" s="530"/>
      <c r="J807" s="530"/>
      <c r="K807" s="530"/>
      <c r="L807" s="530"/>
      <c r="M807" s="530"/>
      <c r="N807" s="530"/>
      <c r="O807" s="531"/>
      <c r="P807" s="80"/>
    </row>
    <row r="808" spans="2:16">
      <c r="B808" s="44"/>
      <c r="C808" s="532"/>
      <c r="D808" s="533"/>
      <c r="E808" s="533"/>
      <c r="F808" s="533"/>
      <c r="G808" s="533"/>
      <c r="H808" s="533"/>
      <c r="I808" s="533"/>
      <c r="J808" s="533"/>
      <c r="K808" s="533"/>
      <c r="L808" s="533"/>
      <c r="M808" s="533"/>
      <c r="N808" s="533"/>
      <c r="O808" s="534"/>
      <c r="P808" s="80"/>
    </row>
    <row r="809" spans="2:16" ht="14.4" thickBot="1">
      <c r="B809" s="44"/>
      <c r="C809" s="535"/>
      <c r="D809" s="536"/>
      <c r="E809" s="536"/>
      <c r="F809" s="536"/>
      <c r="G809" s="536"/>
      <c r="H809" s="536"/>
      <c r="I809" s="536"/>
      <c r="J809" s="536"/>
      <c r="K809" s="536"/>
      <c r="L809" s="536"/>
      <c r="M809" s="536"/>
      <c r="N809" s="536"/>
      <c r="O809" s="537"/>
      <c r="P809" s="80"/>
    </row>
    <row r="810" spans="2:16" ht="16.8">
      <c r="B810" s="44"/>
      <c r="C810" s="538" t="s">
        <v>65</v>
      </c>
      <c r="D810" s="550"/>
      <c r="E810" s="550"/>
      <c r="F810" s="550"/>
      <c r="G810" s="550"/>
      <c r="H810" s="550"/>
      <c r="I810" s="550"/>
      <c r="J810" s="82" t="s">
        <v>66</v>
      </c>
      <c r="K810" s="87" t="s">
        <v>67</v>
      </c>
      <c r="L810" s="91" t="s">
        <v>68</v>
      </c>
      <c r="M810" s="541" t="s">
        <v>69</v>
      </c>
      <c r="N810" s="544"/>
      <c r="O810" s="83" t="s">
        <v>61</v>
      </c>
      <c r="P810" s="84"/>
    </row>
    <row r="811" spans="2:16" ht="14.4">
      <c r="B811" s="44"/>
      <c r="C811" s="517" t="s">
        <v>1251</v>
      </c>
      <c r="D811" s="518"/>
      <c r="E811" s="518"/>
      <c r="F811" s="518"/>
      <c r="G811" s="518"/>
      <c r="H811" s="518"/>
      <c r="I811" s="518"/>
      <c r="J811" s="357">
        <v>1E-4</v>
      </c>
      <c r="K811" s="93">
        <v>25.1</v>
      </c>
      <c r="L811" s="92">
        <f>K811*J811</f>
        <v>2.5100000000000001E-3</v>
      </c>
      <c r="M811" s="548">
        <f>IFERROR(VLOOKUP(C811,TRANSPORTE!$C$14:$G$28,5,FALSE)," ")</f>
        <v>514637</v>
      </c>
      <c r="N811" s="549"/>
      <c r="O811" s="307">
        <f>IFERROR(M811*L811,0)</f>
        <v>1291.7388700000001</v>
      </c>
      <c r="P811" s="85"/>
    </row>
    <row r="812" spans="2:16" ht="15" thickBot="1">
      <c r="B812" s="44"/>
      <c r="C812" s="551"/>
      <c r="D812" s="552"/>
      <c r="E812" s="552"/>
      <c r="F812" s="552"/>
      <c r="G812" s="552"/>
      <c r="H812" s="552"/>
      <c r="I812" s="552"/>
      <c r="J812" s="94"/>
      <c r="K812" s="70"/>
      <c r="L812" s="94"/>
      <c r="M812" s="553"/>
      <c r="N812" s="554"/>
      <c r="O812" s="307">
        <f t="shared" ref="O812" si="50">IFERROR(M812*L812,0)</f>
        <v>0</v>
      </c>
      <c r="P812" s="85"/>
    </row>
    <row r="813" spans="2:16" ht="15" thickBot="1">
      <c r="B813" s="44"/>
      <c r="C813" s="545" t="s">
        <v>2244</v>
      </c>
      <c r="D813" s="546"/>
      <c r="E813" s="546"/>
      <c r="F813" s="546"/>
      <c r="G813" s="546"/>
      <c r="H813" s="546"/>
      <c r="I813" s="546"/>
      <c r="J813" s="546"/>
      <c r="K813" s="546"/>
      <c r="L813" s="546"/>
      <c r="M813" s="546"/>
      <c r="N813" s="547"/>
      <c r="O813" s="309">
        <f>+SUM(O811:O812)</f>
        <v>1291.7388700000001</v>
      </c>
      <c r="P813" s="86"/>
    </row>
    <row r="814" spans="2:16">
      <c r="B814" s="44"/>
      <c r="C814" s="529" t="s">
        <v>70</v>
      </c>
      <c r="D814" s="530"/>
      <c r="E814" s="530"/>
      <c r="F814" s="530"/>
      <c r="G814" s="530"/>
      <c r="H814" s="530"/>
      <c r="I814" s="530"/>
      <c r="J814" s="530"/>
      <c r="K814" s="530"/>
      <c r="L814" s="530"/>
      <c r="M814" s="530"/>
      <c r="N814" s="530"/>
      <c r="O814" s="531"/>
      <c r="P814" s="80"/>
    </row>
    <row r="815" spans="2:16">
      <c r="B815" s="44"/>
      <c r="C815" s="532"/>
      <c r="D815" s="533"/>
      <c r="E815" s="533"/>
      <c r="F815" s="533"/>
      <c r="G815" s="533"/>
      <c r="H815" s="533"/>
      <c r="I815" s="533"/>
      <c r="J815" s="533"/>
      <c r="K815" s="533"/>
      <c r="L815" s="533"/>
      <c r="M815" s="533"/>
      <c r="N815" s="533"/>
      <c r="O815" s="534"/>
      <c r="P815" s="80"/>
    </row>
    <row r="816" spans="2:16" ht="14.4" thickBot="1">
      <c r="B816" s="44"/>
      <c r="C816" s="535"/>
      <c r="D816" s="536"/>
      <c r="E816" s="536"/>
      <c r="F816" s="536"/>
      <c r="G816" s="536"/>
      <c r="H816" s="536"/>
      <c r="I816" s="536"/>
      <c r="J816" s="536"/>
      <c r="K816" s="536"/>
      <c r="L816" s="536"/>
      <c r="M816" s="536"/>
      <c r="N816" s="536"/>
      <c r="O816" s="537"/>
      <c r="P816" s="80"/>
    </row>
    <row r="817" spans="2:16" ht="14.4">
      <c r="B817" s="44"/>
      <c r="C817" s="538" t="s">
        <v>71</v>
      </c>
      <c r="D817" s="550"/>
      <c r="E817" s="550"/>
      <c r="F817" s="550"/>
      <c r="G817" s="550"/>
      <c r="H817" s="550"/>
      <c r="I817" s="550"/>
      <c r="J817" s="82" t="s">
        <v>72</v>
      </c>
      <c r="K817" s="95" t="s">
        <v>73</v>
      </c>
      <c r="L817" s="96" t="s">
        <v>74</v>
      </c>
      <c r="M817" s="560" t="s">
        <v>60</v>
      </c>
      <c r="N817" s="561"/>
      <c r="O817" s="97" t="s">
        <v>61</v>
      </c>
      <c r="P817" s="98"/>
    </row>
    <row r="818" spans="2:16" ht="14.4">
      <c r="B818" s="44"/>
      <c r="C818" s="555" t="s">
        <v>1225</v>
      </c>
      <c r="D818" s="556"/>
      <c r="E818" s="556"/>
      <c r="F818" s="556"/>
      <c r="G818" s="556"/>
      <c r="H818" s="556"/>
      <c r="I818" s="522"/>
      <c r="J818" s="310">
        <f>IFERROR(VLOOKUP(C818,'MANO DE OBRA'!$C$13:$J$33,6,FALSE)," ")</f>
        <v>212968.8944964</v>
      </c>
      <c r="K818" s="318">
        <f>IFERROR(VLOOKUP(C818,'MANO DE OBRA'!$C$13:$J$33,7,FALSE)," ")</f>
        <v>2</v>
      </c>
      <c r="L818" s="311">
        <f>IFERROR(VLOOKUP(C818,'MANO DE OBRA'!$C$13:$J$33,8,FALSE)," ")</f>
        <v>425938</v>
      </c>
      <c r="M818" s="562">
        <v>15</v>
      </c>
      <c r="N818" s="563"/>
      <c r="O818" s="312">
        <f>IFERROR((L818/M818),0)</f>
        <v>28395.866666666665</v>
      </c>
      <c r="P818" s="99"/>
    </row>
    <row r="819" spans="2:16" ht="14.4">
      <c r="B819" s="44"/>
      <c r="C819" s="555"/>
      <c r="D819" s="556"/>
      <c r="E819" s="556"/>
      <c r="F819" s="556"/>
      <c r="G819" s="556"/>
      <c r="H819" s="556"/>
      <c r="I819" s="522"/>
      <c r="J819" s="310" t="str">
        <f>IFERROR(VLOOKUP(C819,'MANO DE OBRA'!$C$13:$J$33,6,FALSE)," ")</f>
        <v xml:space="preserve"> </v>
      </c>
      <c r="K819" s="318" t="str">
        <f>IFERROR(VLOOKUP(C819,'MANO DE OBRA'!$C$13:$J$33,7,FALSE)," ")</f>
        <v xml:space="preserve"> </v>
      </c>
      <c r="L819" s="311" t="str">
        <f>IFERROR(VLOOKUP(C819,'MANO DE OBRA'!$C$13:$J$33,8,FALSE)," ")</f>
        <v xml:space="preserve"> </v>
      </c>
      <c r="M819" s="562"/>
      <c r="N819" s="563"/>
      <c r="O819" s="312">
        <f t="shared" ref="O819:O821" si="51">IFERROR((L819/M819),0)</f>
        <v>0</v>
      </c>
      <c r="P819" s="99"/>
    </row>
    <row r="820" spans="2:16" ht="14.4">
      <c r="B820" s="44"/>
      <c r="C820" s="555"/>
      <c r="D820" s="556"/>
      <c r="E820" s="556"/>
      <c r="F820" s="556"/>
      <c r="G820" s="556"/>
      <c r="H820" s="556"/>
      <c r="I820" s="522"/>
      <c r="J820" s="310" t="str">
        <f>IFERROR(VLOOKUP(C820,'MANO DE OBRA'!$C$13:$J$33,6,FALSE)," ")</f>
        <v xml:space="preserve"> </v>
      </c>
      <c r="K820" s="318" t="str">
        <f>IFERROR(VLOOKUP(C820,'MANO DE OBRA'!$C$13:$J$33,7,FALSE)," ")</f>
        <v xml:space="preserve"> </v>
      </c>
      <c r="L820" s="311" t="str">
        <f>IFERROR(VLOOKUP(C820,'MANO DE OBRA'!$C$13:$J$33,8,FALSE)," ")</f>
        <v xml:space="preserve"> </v>
      </c>
      <c r="M820" s="524"/>
      <c r="N820" s="525"/>
      <c r="O820" s="312">
        <f t="shared" si="51"/>
        <v>0</v>
      </c>
      <c r="P820" s="99"/>
    </row>
    <row r="821" spans="2:16" ht="15" thickBot="1">
      <c r="B821" s="44"/>
      <c r="C821" s="555"/>
      <c r="D821" s="556"/>
      <c r="E821" s="556"/>
      <c r="F821" s="556"/>
      <c r="G821" s="556"/>
      <c r="H821" s="556"/>
      <c r="I821" s="522"/>
      <c r="J821" s="310" t="str">
        <f>IFERROR(VLOOKUP(C821,'MANO DE OBRA'!$C$13:$J$33,6,FALSE)," ")</f>
        <v xml:space="preserve"> </v>
      </c>
      <c r="K821" s="318" t="str">
        <f>IFERROR(VLOOKUP(C821,'MANO DE OBRA'!$C$13:$J$33,7,FALSE)," ")</f>
        <v xml:space="preserve"> </v>
      </c>
      <c r="L821" s="311" t="str">
        <f>IFERROR(VLOOKUP(C821,'MANO DE OBRA'!$C$13:$J$33,8,FALSE)," ")</f>
        <v xml:space="preserve"> </v>
      </c>
      <c r="M821" s="524"/>
      <c r="N821" s="525"/>
      <c r="O821" s="312">
        <f t="shared" si="51"/>
        <v>0</v>
      </c>
      <c r="P821" s="85"/>
    </row>
    <row r="822" spans="2:16" ht="15" thickBot="1">
      <c r="B822" s="44"/>
      <c r="C822" s="545" t="s">
        <v>2244</v>
      </c>
      <c r="D822" s="546"/>
      <c r="E822" s="546"/>
      <c r="F822" s="546"/>
      <c r="G822" s="546"/>
      <c r="H822" s="546"/>
      <c r="I822" s="546"/>
      <c r="J822" s="546"/>
      <c r="K822" s="546"/>
      <c r="L822" s="546"/>
      <c r="M822" s="546"/>
      <c r="N822" s="547"/>
      <c r="O822" s="309">
        <f>+SUM(O818:O821)</f>
        <v>28395.866666666665</v>
      </c>
      <c r="P822" s="85"/>
    </row>
    <row r="823" spans="2:16" ht="15" thickBot="1">
      <c r="B823" s="44"/>
      <c r="C823" s="73"/>
      <c r="D823" s="52"/>
      <c r="E823" s="52"/>
      <c r="F823" s="52"/>
      <c r="G823" s="52"/>
      <c r="H823" s="52"/>
      <c r="I823" s="52"/>
      <c r="J823" s="52"/>
      <c r="K823" s="52"/>
      <c r="L823" s="52"/>
      <c r="M823" s="52"/>
      <c r="N823" s="52"/>
      <c r="O823" s="74"/>
      <c r="P823" s="45"/>
    </row>
    <row r="824" spans="2:16" ht="15" thickBot="1">
      <c r="B824" s="44"/>
      <c r="C824" s="557" t="s">
        <v>2245</v>
      </c>
      <c r="D824" s="558"/>
      <c r="E824" s="558"/>
      <c r="F824" s="558"/>
      <c r="G824" s="558"/>
      <c r="H824" s="558"/>
      <c r="I824" s="558"/>
      <c r="J824" s="558"/>
      <c r="K824" s="558"/>
      <c r="L824" s="558"/>
      <c r="M824" s="558"/>
      <c r="N824" s="559"/>
      <c r="O824" s="313">
        <f>ROUND(O813+O789+O806+O822,0)</f>
        <v>127810</v>
      </c>
      <c r="P824" s="100"/>
    </row>
    <row r="825" spans="2:16" ht="15" thickBot="1">
      <c r="B825" s="44"/>
      <c r="C825" s="73"/>
      <c r="D825" s="52"/>
      <c r="E825" s="52"/>
      <c r="F825" s="52"/>
      <c r="G825" s="52"/>
      <c r="H825" s="52"/>
      <c r="I825" s="52"/>
      <c r="J825" s="52"/>
      <c r="K825" s="52"/>
      <c r="L825" s="52"/>
      <c r="M825" s="52"/>
      <c r="N825" s="52"/>
      <c r="O825" s="74"/>
      <c r="P825" s="73"/>
    </row>
    <row r="826" spans="2:16">
      <c r="B826" s="44"/>
      <c r="C826" s="529" t="s">
        <v>2240</v>
      </c>
      <c r="D826" s="530"/>
      <c r="E826" s="530"/>
      <c r="F826" s="530"/>
      <c r="G826" s="530"/>
      <c r="H826" s="530"/>
      <c r="I826" s="530"/>
      <c r="J826" s="530"/>
      <c r="K826" s="530"/>
      <c r="L826" s="530"/>
      <c r="M826" s="530"/>
      <c r="N826" s="530"/>
      <c r="O826" s="531"/>
      <c r="P826" s="80"/>
    </row>
    <row r="827" spans="2:16">
      <c r="B827" s="44"/>
      <c r="C827" s="532"/>
      <c r="D827" s="533"/>
      <c r="E827" s="533"/>
      <c r="F827" s="533"/>
      <c r="G827" s="533"/>
      <c r="H827" s="533"/>
      <c r="I827" s="533"/>
      <c r="J827" s="533"/>
      <c r="K827" s="533"/>
      <c r="L827" s="533"/>
      <c r="M827" s="533"/>
      <c r="N827" s="533"/>
      <c r="O827" s="534"/>
      <c r="P827" s="80"/>
    </row>
    <row r="828" spans="2:16" ht="14.4" thickBot="1">
      <c r="B828" s="44"/>
      <c r="C828" s="535"/>
      <c r="D828" s="536"/>
      <c r="E828" s="536"/>
      <c r="F828" s="536"/>
      <c r="G828" s="536"/>
      <c r="H828" s="536"/>
      <c r="I828" s="536"/>
      <c r="J828" s="536"/>
      <c r="K828" s="536"/>
      <c r="L828" s="536"/>
      <c r="M828" s="536"/>
      <c r="N828" s="536"/>
      <c r="O828" s="537"/>
      <c r="P828" s="80"/>
    </row>
    <row r="829" spans="2:16" ht="15" thickBot="1">
      <c r="B829" s="44"/>
      <c r="C829" s="568" t="s">
        <v>10</v>
      </c>
      <c r="D829" s="569"/>
      <c r="E829" s="569"/>
      <c r="F829" s="569"/>
      <c r="G829" s="569"/>
      <c r="H829" s="569"/>
      <c r="I829" s="569"/>
      <c r="J829" s="569"/>
      <c r="K829" s="569"/>
      <c r="L829" s="569"/>
      <c r="M829" s="570"/>
      <c r="N829" s="303" t="s">
        <v>32</v>
      </c>
      <c r="O829" s="304" t="s">
        <v>29</v>
      </c>
      <c r="P829" s="80"/>
    </row>
    <row r="830" spans="2:16" ht="14.4">
      <c r="B830" s="44"/>
      <c r="C830" s="571" t="s">
        <v>2242</v>
      </c>
      <c r="D830" s="572"/>
      <c r="E830" s="572"/>
      <c r="F830" s="572"/>
      <c r="G830" s="572"/>
      <c r="H830" s="572"/>
      <c r="I830" s="572"/>
      <c r="J830" s="572"/>
      <c r="K830" s="572"/>
      <c r="L830" s="572"/>
      <c r="M830" s="572"/>
      <c r="N830" s="305">
        <f>PRESUPUESTO!$K$384</f>
        <v>0.26</v>
      </c>
      <c r="O830" s="314">
        <f>N830*O824</f>
        <v>33230.6</v>
      </c>
      <c r="P830" s="80"/>
    </row>
    <row r="831" spans="2:16" ht="14.4">
      <c r="B831" s="44"/>
      <c r="C831" s="573" t="s">
        <v>2241</v>
      </c>
      <c r="D831" s="574"/>
      <c r="E831" s="574"/>
      <c r="F831" s="574"/>
      <c r="G831" s="574"/>
      <c r="H831" s="574"/>
      <c r="I831" s="574"/>
      <c r="J831" s="574"/>
      <c r="K831" s="574"/>
      <c r="L831" s="574"/>
      <c r="M831" s="574"/>
      <c r="N831" s="302">
        <f>PRESUPUESTO!$K$385</f>
        <v>0.01</v>
      </c>
      <c r="O831" s="315">
        <f>N831*O824</f>
        <v>1278.1000000000001</v>
      </c>
      <c r="P831" s="80"/>
    </row>
    <row r="832" spans="2:16" ht="15" thickBot="1">
      <c r="B832" s="44"/>
      <c r="C832" s="575" t="s">
        <v>28</v>
      </c>
      <c r="D832" s="576"/>
      <c r="E832" s="576"/>
      <c r="F832" s="576"/>
      <c r="G832" s="576"/>
      <c r="H832" s="576"/>
      <c r="I832" s="576"/>
      <c r="J832" s="576"/>
      <c r="K832" s="576"/>
      <c r="L832" s="576"/>
      <c r="M832" s="576"/>
      <c r="N832" s="306">
        <f>PRESUPUESTO!$K$386</f>
        <v>0.03</v>
      </c>
      <c r="O832" s="316">
        <f>N832*O824</f>
        <v>3834.2999999999997</v>
      </c>
      <c r="P832" s="80"/>
    </row>
    <row r="833" spans="2:16">
      <c r="B833" s="44"/>
      <c r="C833" s="296"/>
      <c r="D833" s="297"/>
      <c r="E833" s="297"/>
      <c r="F833" s="297"/>
      <c r="G833" s="297"/>
      <c r="H833" s="297"/>
      <c r="I833" s="297"/>
      <c r="J833" s="297"/>
      <c r="K833" s="297"/>
      <c r="L833" s="297"/>
      <c r="M833" s="297"/>
      <c r="N833" s="297"/>
      <c r="O833" s="298"/>
      <c r="P833" s="80"/>
    </row>
    <row r="834" spans="2:16" ht="14.4" thickBot="1">
      <c r="B834" s="44"/>
      <c r="C834" s="299"/>
      <c r="D834" s="300"/>
      <c r="E834" s="300"/>
      <c r="F834" s="300"/>
      <c r="G834" s="300"/>
      <c r="H834" s="300"/>
      <c r="I834" s="300"/>
      <c r="J834" s="300"/>
      <c r="K834" s="300"/>
      <c r="L834" s="300"/>
      <c r="M834" s="300"/>
      <c r="N834" s="300"/>
      <c r="O834" s="301"/>
      <c r="P834" s="80"/>
    </row>
    <row r="835" spans="2:16" ht="15" thickBot="1">
      <c r="B835" s="44"/>
      <c r="C835" s="557" t="s">
        <v>2246</v>
      </c>
      <c r="D835" s="558"/>
      <c r="E835" s="558"/>
      <c r="F835" s="558"/>
      <c r="G835" s="558"/>
      <c r="H835" s="558"/>
      <c r="I835" s="558"/>
      <c r="J835" s="558"/>
      <c r="K835" s="558"/>
      <c r="L835" s="558"/>
      <c r="M835" s="558"/>
      <c r="N835" s="559"/>
      <c r="O835" s="313">
        <f>ROUNDUP(O824+O830+O831+O832,0)</f>
        <v>166153</v>
      </c>
      <c r="P835" s="100"/>
    </row>
    <row r="836" spans="2:16" ht="14.4">
      <c r="B836" s="44"/>
      <c r="C836" s="73"/>
      <c r="D836" s="52"/>
      <c r="E836" s="52"/>
      <c r="F836" s="52"/>
      <c r="G836" s="52"/>
      <c r="H836" s="52"/>
      <c r="I836" s="52"/>
      <c r="J836" s="52"/>
      <c r="K836" s="52"/>
      <c r="L836" s="52"/>
      <c r="M836" s="52"/>
      <c r="N836" s="52"/>
      <c r="O836" s="74"/>
      <c r="P836" s="45"/>
    </row>
    <row r="837" spans="2:16" ht="14.4">
      <c r="B837" s="44"/>
      <c r="C837" s="73"/>
      <c r="D837" s="52"/>
      <c r="E837" s="52"/>
      <c r="F837" s="52"/>
      <c r="G837" s="52"/>
      <c r="H837" s="52"/>
      <c r="I837" s="52"/>
      <c r="J837" s="52"/>
      <c r="K837" s="52"/>
      <c r="L837" s="52"/>
      <c r="M837" s="52"/>
      <c r="N837" s="52"/>
      <c r="O837" s="74"/>
      <c r="P837" s="45"/>
    </row>
    <row r="838" spans="2:16" ht="18.75" customHeight="1" thickBot="1">
      <c r="B838" s="44"/>
      <c r="C838" s="564"/>
      <c r="D838" s="565"/>
      <c r="E838" s="565"/>
      <c r="F838" s="70"/>
      <c r="G838" s="70"/>
      <c r="H838" s="70"/>
      <c r="I838" s="70"/>
      <c r="J838" s="70"/>
      <c r="K838" s="566"/>
      <c r="L838" s="566"/>
      <c r="M838" s="566"/>
      <c r="N838" s="566"/>
      <c r="O838" s="567"/>
      <c r="P838" s="101"/>
    </row>
    <row r="839" spans="2:16" ht="14.4" thickBot="1">
      <c r="B839" s="102"/>
      <c r="C839" s="103"/>
      <c r="D839" s="103"/>
      <c r="E839" s="103"/>
      <c r="F839" s="103"/>
      <c r="G839" s="103"/>
      <c r="H839" s="103"/>
      <c r="I839" s="103"/>
      <c r="J839" s="103"/>
      <c r="K839" s="103"/>
      <c r="L839" s="103"/>
      <c r="M839" s="103"/>
      <c r="N839" s="103"/>
      <c r="O839" s="103"/>
      <c r="P839" s="104"/>
    </row>
    <row r="840" spans="2:16" ht="15" thickTop="1" thickBot="1"/>
    <row r="841" spans="2:16" ht="15" thickBot="1">
      <c r="B841" s="44"/>
      <c r="C841" s="488" t="s">
        <v>54</v>
      </c>
      <c r="D841" s="489"/>
      <c r="E841" s="489"/>
      <c r="F841" s="489"/>
      <c r="G841" s="489"/>
      <c r="H841" s="489"/>
      <c r="I841" s="489"/>
      <c r="J841" s="489"/>
      <c r="K841" s="489"/>
      <c r="L841" s="489"/>
      <c r="M841" s="489"/>
      <c r="N841" s="489"/>
      <c r="O841" s="490"/>
      <c r="P841" s="75"/>
    </row>
    <row r="842" spans="2:16">
      <c r="B842" s="44"/>
      <c r="C842" s="76" t="s">
        <v>55</v>
      </c>
      <c r="D842" s="491" t="s">
        <v>10</v>
      </c>
      <c r="E842" s="492"/>
      <c r="F842" s="492"/>
      <c r="G842" s="492"/>
      <c r="H842" s="492"/>
      <c r="I842" s="492"/>
      <c r="J842" s="492"/>
      <c r="K842" s="492"/>
      <c r="L842" s="493"/>
      <c r="M842" s="494" t="s">
        <v>56</v>
      </c>
      <c r="N842" s="495"/>
      <c r="O842" s="76" t="s">
        <v>12</v>
      </c>
      <c r="P842" s="77"/>
    </row>
    <row r="843" spans="2:16" ht="51" customHeight="1" thickBot="1">
      <c r="B843" s="44"/>
      <c r="C843" s="243" t="str">
        <f>PRESUPUESTO!C94</f>
        <v>5.3.1.2</v>
      </c>
      <c r="D843" s="582" t="str">
        <f>IFERROR(VLOOKUP(C843,PRESUPUESTO!$C$11:$K$366,5,FALSE)," ")</f>
        <v xml:space="preserve">SUMINISTRO E INSTALACIÓN DE LUMINARIA DE EMERGENCIA R1 2X1.6W </v>
      </c>
      <c r="E843" s="583"/>
      <c r="F843" s="583"/>
      <c r="G843" s="583"/>
      <c r="H843" s="583"/>
      <c r="I843" s="583"/>
      <c r="J843" s="583"/>
      <c r="K843" s="583"/>
      <c r="L843" s="584"/>
      <c r="M843" s="526" t="str">
        <f>IFERROR(VLOOKUP(C843,PRESUPUESTO!$C$11:$K$366,6,FALSE)," ")</f>
        <v>UN</v>
      </c>
      <c r="N843" s="528"/>
      <c r="O843" s="243">
        <f>IFERROR(VLOOKUP(C843,PRESUPUESTO!$C$11:$K$366,7,FALSE)," ")</f>
        <v>35</v>
      </c>
      <c r="P843" s="79"/>
    </row>
    <row r="844" spans="2:16">
      <c r="B844" s="44"/>
      <c r="C844" s="529"/>
      <c r="D844" s="530"/>
      <c r="E844" s="530"/>
      <c r="F844" s="530"/>
      <c r="G844" s="530"/>
      <c r="H844" s="530"/>
      <c r="I844" s="530"/>
      <c r="J844" s="530"/>
      <c r="K844" s="530"/>
      <c r="L844" s="530"/>
      <c r="M844" s="530"/>
      <c r="N844" s="530"/>
      <c r="O844" s="531"/>
      <c r="P844" s="80"/>
    </row>
    <row r="845" spans="2:16">
      <c r="B845" s="44"/>
      <c r="C845" s="532"/>
      <c r="D845" s="533"/>
      <c r="E845" s="533"/>
      <c r="F845" s="533"/>
      <c r="G845" s="533"/>
      <c r="H845" s="533"/>
      <c r="I845" s="533"/>
      <c r="J845" s="533"/>
      <c r="K845" s="533"/>
      <c r="L845" s="533"/>
      <c r="M845" s="533"/>
      <c r="N845" s="533"/>
      <c r="O845" s="534"/>
      <c r="P845" s="80"/>
    </row>
    <row r="846" spans="2:16" ht="14.4" thickBot="1">
      <c r="B846" s="44"/>
      <c r="C846" s="535"/>
      <c r="D846" s="536"/>
      <c r="E846" s="536"/>
      <c r="F846" s="536"/>
      <c r="G846" s="536"/>
      <c r="H846" s="536"/>
      <c r="I846" s="536"/>
      <c r="J846" s="536"/>
      <c r="K846" s="536"/>
      <c r="L846" s="536"/>
      <c r="M846" s="536"/>
      <c r="N846" s="536"/>
      <c r="O846" s="537"/>
      <c r="P846" s="80"/>
    </row>
    <row r="847" spans="2:16" ht="14.4">
      <c r="B847" s="44"/>
      <c r="C847" s="538" t="s">
        <v>10</v>
      </c>
      <c r="D847" s="539"/>
      <c r="E847" s="539"/>
      <c r="F847" s="539"/>
      <c r="G847" s="540"/>
      <c r="H847" s="541" t="s">
        <v>57</v>
      </c>
      <c r="I847" s="539"/>
      <c r="J847" s="542" t="s">
        <v>58</v>
      </c>
      <c r="K847" s="543"/>
      <c r="L847" s="82" t="s">
        <v>59</v>
      </c>
      <c r="M847" s="541" t="s">
        <v>60</v>
      </c>
      <c r="N847" s="544"/>
      <c r="O847" s="83" t="s">
        <v>61</v>
      </c>
      <c r="P847" s="84"/>
    </row>
    <row r="848" spans="2:16" ht="14.4">
      <c r="B848" s="44"/>
      <c r="C848" s="517" t="s">
        <v>1281</v>
      </c>
      <c r="D848" s="518"/>
      <c r="E848" s="518"/>
      <c r="F848" s="518"/>
      <c r="G848" s="519"/>
      <c r="H848" s="520"/>
      <c r="I848" s="520"/>
      <c r="J848" s="521" t="str">
        <f>IFERROR(VLOOKUP(C848,EQUIPOS!$C$13:$G$80,2,FALSE)," ")</f>
        <v>%</v>
      </c>
      <c r="K848" s="522"/>
      <c r="L848" s="429">
        <v>10000</v>
      </c>
      <c r="M848" s="588">
        <v>1</v>
      </c>
      <c r="N848" s="589"/>
      <c r="O848" s="430">
        <f>+M848*L848</f>
        <v>10000</v>
      </c>
      <c r="P848" s="85"/>
    </row>
    <row r="849" spans="2:16" ht="14.4">
      <c r="B849" s="44"/>
      <c r="C849" s="517"/>
      <c r="D849" s="518"/>
      <c r="E849" s="518"/>
      <c r="F849" s="518"/>
      <c r="G849" s="519"/>
      <c r="H849" s="520"/>
      <c r="I849" s="520"/>
      <c r="J849" s="521" t="str">
        <f>IFERROR(VLOOKUP(C849,EQUIPOS!$C$13:$G$80,2,FALSE)," ")</f>
        <v xml:space="preserve"> </v>
      </c>
      <c r="K849" s="522"/>
      <c r="L849" s="308" t="str">
        <f>IFERROR(VLOOKUP(C849,EQUIPOS!$C$13:$G$80,5,FALSE)," ")</f>
        <v xml:space="preserve"> </v>
      </c>
      <c r="M849" s="524"/>
      <c r="N849" s="525"/>
      <c r="O849" s="307">
        <f>IFERROR(L849/M849,0)</f>
        <v>0</v>
      </c>
      <c r="P849" s="85"/>
    </row>
    <row r="850" spans="2:16" ht="14.4">
      <c r="B850" s="44"/>
      <c r="C850" s="517"/>
      <c r="D850" s="518"/>
      <c r="E850" s="518"/>
      <c r="F850" s="518"/>
      <c r="G850" s="519"/>
      <c r="H850" s="520"/>
      <c r="I850" s="520"/>
      <c r="J850" s="521" t="str">
        <f>IFERROR(VLOOKUP(C850,EQUIPOS!$C$13:$G$80,2,FALSE)," ")</f>
        <v xml:space="preserve"> </v>
      </c>
      <c r="K850" s="522"/>
      <c r="L850" s="308" t="str">
        <f>IFERROR(VLOOKUP(C850,EQUIPOS!$C$13:$G$80,5,FALSE)," ")</f>
        <v xml:space="preserve"> </v>
      </c>
      <c r="M850" s="524"/>
      <c r="N850" s="525"/>
      <c r="O850" s="307">
        <f t="shared" ref="O850:O851" si="52">IFERROR(L850/M850,0)</f>
        <v>0</v>
      </c>
      <c r="P850" s="85"/>
    </row>
    <row r="851" spans="2:16" ht="14.4">
      <c r="B851" s="44"/>
      <c r="C851" s="517"/>
      <c r="D851" s="518"/>
      <c r="E851" s="518"/>
      <c r="F851" s="518"/>
      <c r="G851" s="519"/>
      <c r="H851" s="520"/>
      <c r="I851" s="520"/>
      <c r="J851" s="521" t="str">
        <f>IFERROR(VLOOKUP(C851,EQUIPOS!$C$13:$G$80,2,FALSE)," ")</f>
        <v xml:space="preserve"> </v>
      </c>
      <c r="K851" s="522"/>
      <c r="L851" s="308" t="str">
        <f>IFERROR(VLOOKUP(C851,EQUIPOS!$C$13:$G$80,5,FALSE)," ")</f>
        <v xml:space="preserve"> </v>
      </c>
      <c r="M851" s="524"/>
      <c r="N851" s="525"/>
      <c r="O851" s="307">
        <f t="shared" si="52"/>
        <v>0</v>
      </c>
      <c r="P851" s="85"/>
    </row>
    <row r="852" spans="2:16" ht="15" thickBot="1">
      <c r="B852" s="44"/>
      <c r="C852" s="517"/>
      <c r="D852" s="518"/>
      <c r="E852" s="518"/>
      <c r="F852" s="518"/>
      <c r="G852" s="519"/>
      <c r="H852" s="520"/>
      <c r="I852" s="520"/>
      <c r="J852" s="521" t="str">
        <f>IFERROR(VLOOKUP(C852,EQUIPOS!$C$13:$G$80,2,FALSE)," ")</f>
        <v xml:space="preserve"> </v>
      </c>
      <c r="K852" s="522"/>
      <c r="L852" s="308" t="str">
        <f>IFERROR(VLOOKUP(C852,EQUIPOS!$C$13:$G$80,5,FALSE)," ")</f>
        <v xml:space="preserve"> </v>
      </c>
      <c r="M852" s="524"/>
      <c r="N852" s="525"/>
      <c r="O852" s="307">
        <f>IFERROR(L852/M852,0)</f>
        <v>0</v>
      </c>
      <c r="P852" s="85"/>
    </row>
    <row r="853" spans="2:16" ht="15" thickBot="1">
      <c r="B853" s="44"/>
      <c r="C853" s="545" t="s">
        <v>2244</v>
      </c>
      <c r="D853" s="546"/>
      <c r="E853" s="546"/>
      <c r="F853" s="546"/>
      <c r="G853" s="546"/>
      <c r="H853" s="546"/>
      <c r="I853" s="546"/>
      <c r="J853" s="546"/>
      <c r="K853" s="546"/>
      <c r="L853" s="546"/>
      <c r="M853" s="546"/>
      <c r="N853" s="547"/>
      <c r="O853" s="309">
        <f>SUM(O848:O852)</f>
        <v>10000</v>
      </c>
      <c r="P853" s="86"/>
    </row>
    <row r="854" spans="2:16" ht="13.5" customHeight="1">
      <c r="B854" s="44"/>
      <c r="C854" s="529" t="s">
        <v>62</v>
      </c>
      <c r="D854" s="530"/>
      <c r="E854" s="530"/>
      <c r="F854" s="530"/>
      <c r="G854" s="530"/>
      <c r="H854" s="530"/>
      <c r="I854" s="530"/>
      <c r="J854" s="530"/>
      <c r="K854" s="530"/>
      <c r="L854" s="530"/>
      <c r="M854" s="530"/>
      <c r="N854" s="530"/>
      <c r="O854" s="531"/>
      <c r="P854" s="80"/>
    </row>
    <row r="855" spans="2:16">
      <c r="B855" s="44"/>
      <c r="C855" s="532"/>
      <c r="D855" s="533"/>
      <c r="E855" s="533"/>
      <c r="F855" s="533"/>
      <c r="G855" s="533"/>
      <c r="H855" s="533"/>
      <c r="I855" s="533"/>
      <c r="J855" s="533"/>
      <c r="K855" s="533"/>
      <c r="L855" s="533"/>
      <c r="M855" s="533"/>
      <c r="N855" s="533"/>
      <c r="O855" s="534"/>
      <c r="P855" s="80"/>
    </row>
    <row r="856" spans="2:16" ht="14.4" thickBot="1">
      <c r="B856" s="44"/>
      <c r="C856" s="535"/>
      <c r="D856" s="536"/>
      <c r="E856" s="536"/>
      <c r="F856" s="536"/>
      <c r="G856" s="536"/>
      <c r="H856" s="536"/>
      <c r="I856" s="536"/>
      <c r="J856" s="536"/>
      <c r="K856" s="536"/>
      <c r="L856" s="536"/>
      <c r="M856" s="536"/>
      <c r="N856" s="536"/>
      <c r="O856" s="537"/>
      <c r="P856" s="80"/>
    </row>
    <row r="857" spans="2:16" ht="14.4">
      <c r="B857" s="44"/>
      <c r="C857" s="538" t="s">
        <v>10</v>
      </c>
      <c r="D857" s="550"/>
      <c r="E857" s="550"/>
      <c r="F857" s="550"/>
      <c r="G857" s="550"/>
      <c r="H857" s="550"/>
      <c r="I857" s="550"/>
      <c r="J857" s="544"/>
      <c r="K857" s="81" t="s">
        <v>56</v>
      </c>
      <c r="L857" s="82" t="s">
        <v>12</v>
      </c>
      <c r="M857" s="541" t="s">
        <v>63</v>
      </c>
      <c r="N857" s="544"/>
      <c r="O857" s="83" t="s">
        <v>61</v>
      </c>
      <c r="P857" s="84"/>
    </row>
    <row r="858" spans="2:16" ht="14.4">
      <c r="B858" s="44"/>
      <c r="C858" s="577" t="s">
        <v>2461</v>
      </c>
      <c r="D858" s="578"/>
      <c r="E858" s="578"/>
      <c r="F858" s="578"/>
      <c r="G858" s="578"/>
      <c r="H858" s="578"/>
      <c r="I858" s="578"/>
      <c r="J858" s="579"/>
      <c r="K858" s="88" t="str">
        <f>IFERROR(VLOOKUP(C858,MATERIALES!$C$13:$G$2486,2,FALSE)," ")</f>
        <v>UN</v>
      </c>
      <c r="L858" s="356">
        <v>1</v>
      </c>
      <c r="M858" s="548">
        <f>IFERROR(VLOOKUP(C858,MATERIALES!$C$13:$G$2486,5,FALSE)," ")</f>
        <v>78900</v>
      </c>
      <c r="N858" s="549"/>
      <c r="O858" s="307">
        <f>IFERROR(M858*L858,0)</f>
        <v>78900</v>
      </c>
      <c r="P858" s="85"/>
    </row>
    <row r="859" spans="2:16" ht="14.4">
      <c r="B859" s="44"/>
      <c r="C859" s="577" t="s">
        <v>2402</v>
      </c>
      <c r="D859" s="578"/>
      <c r="E859" s="578"/>
      <c r="F859" s="578"/>
      <c r="G859" s="578"/>
      <c r="H859" s="578"/>
      <c r="I859" s="578"/>
      <c r="J859" s="579"/>
      <c r="K859" s="88" t="str">
        <f>IFERROR(VLOOKUP(C859,MATERIALES!$C$13:$G$2486,2,FALSE)," ")</f>
        <v>UN</v>
      </c>
      <c r="L859" s="356">
        <v>1</v>
      </c>
      <c r="M859" s="548">
        <v>1200</v>
      </c>
      <c r="N859" s="549"/>
      <c r="O859" s="307">
        <f t="shared" ref="O859:O869" si="53">IFERROR(M859*L859,0)</f>
        <v>1200</v>
      </c>
      <c r="P859" s="85"/>
    </row>
    <row r="860" spans="2:16" ht="14.4">
      <c r="B860" s="44"/>
      <c r="C860" s="577"/>
      <c r="D860" s="578"/>
      <c r="E860" s="578"/>
      <c r="F860" s="578"/>
      <c r="G860" s="578"/>
      <c r="H860" s="578"/>
      <c r="I860" s="578"/>
      <c r="J860" s="579"/>
      <c r="K860" s="88" t="str">
        <f>IFERROR(VLOOKUP(C860,MATERIALES!$C$13:$G$2486,2,FALSE)," ")</f>
        <v xml:space="preserve"> </v>
      </c>
      <c r="L860" s="356"/>
      <c r="M860" s="548" t="str">
        <f>IFERROR(VLOOKUP(C860,MATERIALES!$C$13:$G$2486,5,FALSE)," ")</f>
        <v xml:space="preserve"> </v>
      </c>
      <c r="N860" s="549"/>
      <c r="O860" s="307">
        <f t="shared" si="53"/>
        <v>0</v>
      </c>
      <c r="P860" s="85"/>
    </row>
    <row r="861" spans="2:16" ht="14.4">
      <c r="B861" s="44"/>
      <c r="C861" s="577"/>
      <c r="D861" s="578"/>
      <c r="E861" s="578"/>
      <c r="F861" s="578"/>
      <c r="G861" s="578"/>
      <c r="H861" s="578"/>
      <c r="I861" s="578"/>
      <c r="J861" s="579"/>
      <c r="K861" s="88" t="str">
        <f>IFERROR(VLOOKUP(C861,MATERIALES!$C$13:$G$2486,2,FALSE)," ")</f>
        <v xml:space="preserve"> </v>
      </c>
      <c r="L861" s="356"/>
      <c r="M861" s="548" t="str">
        <f>IFERROR(VLOOKUP(C861,MATERIALES!$C$13:$G$2486,5,FALSE)," ")</f>
        <v xml:space="preserve"> </v>
      </c>
      <c r="N861" s="549"/>
      <c r="O861" s="307">
        <f t="shared" si="53"/>
        <v>0</v>
      </c>
      <c r="P861" s="85"/>
    </row>
    <row r="862" spans="2:16" ht="14.4">
      <c r="B862" s="44"/>
      <c r="C862" s="577"/>
      <c r="D862" s="578"/>
      <c r="E862" s="578"/>
      <c r="F862" s="578"/>
      <c r="G862" s="578"/>
      <c r="H862" s="578"/>
      <c r="I862" s="578"/>
      <c r="J862" s="579"/>
      <c r="K862" s="88" t="str">
        <f>IFERROR(VLOOKUP(C862,MATERIALES!$C$13:$G$2486,2,FALSE)," ")</f>
        <v xml:space="preserve"> </v>
      </c>
      <c r="L862" s="356"/>
      <c r="M862" s="548" t="str">
        <f>IFERROR(VLOOKUP(C862,MATERIALES!$C$13:$G$2486,5,FALSE)," ")</f>
        <v xml:space="preserve"> </v>
      </c>
      <c r="N862" s="549"/>
      <c r="O862" s="307">
        <f t="shared" si="53"/>
        <v>0</v>
      </c>
      <c r="P862" s="85"/>
    </row>
    <row r="863" spans="2:16" ht="14.4">
      <c r="B863" s="44"/>
      <c r="C863" s="577"/>
      <c r="D863" s="578"/>
      <c r="E863" s="578"/>
      <c r="F863" s="578"/>
      <c r="G863" s="578"/>
      <c r="H863" s="578"/>
      <c r="I863" s="578"/>
      <c r="J863" s="579"/>
      <c r="K863" s="88" t="str">
        <f>IFERROR(VLOOKUP(C863,MATERIALES!$C$13:$G$2486,2,FALSE)," ")</f>
        <v xml:space="preserve"> </v>
      </c>
      <c r="L863" s="356"/>
      <c r="M863" s="548" t="str">
        <f>IFERROR(VLOOKUP(C863,MATERIALES!$C$13:$G$2486,5,FALSE)," ")</f>
        <v xml:space="preserve"> </v>
      </c>
      <c r="N863" s="549"/>
      <c r="O863" s="307">
        <f t="shared" si="53"/>
        <v>0</v>
      </c>
      <c r="P863" s="85"/>
    </row>
    <row r="864" spans="2:16" ht="14.4">
      <c r="B864" s="44"/>
      <c r="C864" s="577"/>
      <c r="D864" s="578"/>
      <c r="E864" s="578"/>
      <c r="F864" s="578"/>
      <c r="G864" s="578"/>
      <c r="H864" s="578"/>
      <c r="I864" s="578"/>
      <c r="J864" s="579"/>
      <c r="K864" s="88" t="str">
        <f>IFERROR(VLOOKUP(C864,MATERIALES!$C$13:$G$2486,2,FALSE)," ")</f>
        <v xml:space="preserve"> </v>
      </c>
      <c r="L864" s="356"/>
      <c r="M864" s="548" t="str">
        <f>IFERROR(VLOOKUP(C864,MATERIALES!$C$13:$G$2486,5,FALSE)," ")</f>
        <v xml:space="preserve"> </v>
      </c>
      <c r="N864" s="549"/>
      <c r="O864" s="307">
        <f t="shared" si="53"/>
        <v>0</v>
      </c>
      <c r="P864" s="85"/>
    </row>
    <row r="865" spans="2:16" ht="14.4">
      <c r="B865" s="44"/>
      <c r="C865" s="577"/>
      <c r="D865" s="578"/>
      <c r="E865" s="578"/>
      <c r="F865" s="578"/>
      <c r="G865" s="578"/>
      <c r="H865" s="578"/>
      <c r="I865" s="578"/>
      <c r="J865" s="579"/>
      <c r="K865" s="88" t="str">
        <f>IFERROR(VLOOKUP(C865,MATERIALES!$C$13:$G$2486,2,FALSE)," ")</f>
        <v xml:space="preserve"> </v>
      </c>
      <c r="L865" s="356"/>
      <c r="M865" s="548" t="str">
        <f>IFERROR(VLOOKUP(C865,MATERIALES!$C$13:$G$2486,5,FALSE)," ")</f>
        <v xml:space="preserve"> </v>
      </c>
      <c r="N865" s="549"/>
      <c r="O865" s="307">
        <f t="shared" si="53"/>
        <v>0</v>
      </c>
      <c r="P865" s="85"/>
    </row>
    <row r="866" spans="2:16" ht="14.4">
      <c r="B866" s="44"/>
      <c r="C866" s="577"/>
      <c r="D866" s="578"/>
      <c r="E866" s="578"/>
      <c r="F866" s="578"/>
      <c r="G866" s="578"/>
      <c r="H866" s="578"/>
      <c r="I866" s="578"/>
      <c r="J866" s="579"/>
      <c r="K866" s="88" t="str">
        <f>IFERROR(VLOOKUP(C866,MATERIALES!$C$13:$G$2486,2,FALSE)," ")</f>
        <v xml:space="preserve"> </v>
      </c>
      <c r="L866" s="356"/>
      <c r="M866" s="548" t="str">
        <f>IFERROR(VLOOKUP(C866,MATERIALES!$C$13:$G$2486,5,FALSE)," ")</f>
        <v xml:space="preserve"> </v>
      </c>
      <c r="N866" s="549"/>
      <c r="O866" s="307">
        <f t="shared" si="53"/>
        <v>0</v>
      </c>
      <c r="P866" s="85"/>
    </row>
    <row r="867" spans="2:16" ht="14.4">
      <c r="B867" s="44"/>
      <c r="C867" s="577"/>
      <c r="D867" s="578"/>
      <c r="E867" s="578"/>
      <c r="F867" s="578"/>
      <c r="G867" s="578"/>
      <c r="H867" s="578"/>
      <c r="I867" s="578"/>
      <c r="J867" s="579"/>
      <c r="K867" s="88" t="str">
        <f>IFERROR(VLOOKUP(C867,MATERIALES!$C$13:$G$2486,2,FALSE)," ")</f>
        <v xml:space="preserve"> </v>
      </c>
      <c r="L867" s="356"/>
      <c r="M867" s="548" t="str">
        <f>IFERROR(VLOOKUP(C867,MATERIALES!$C$13:$G$2486,5,FALSE)," ")</f>
        <v xml:space="preserve"> </v>
      </c>
      <c r="N867" s="549"/>
      <c r="O867" s="307">
        <f t="shared" si="53"/>
        <v>0</v>
      </c>
      <c r="P867" s="85"/>
    </row>
    <row r="868" spans="2:16" ht="14.4">
      <c r="B868" s="44"/>
      <c r="C868" s="517"/>
      <c r="D868" s="518"/>
      <c r="E868" s="518"/>
      <c r="F868" s="518"/>
      <c r="G868" s="518"/>
      <c r="H868" s="518"/>
      <c r="I868" s="518"/>
      <c r="J868" s="519"/>
      <c r="K868" s="88" t="str">
        <f>IFERROR(VLOOKUP(C868,MATERIALES!$C$13:$G$2486,2,FALSE)," ")</f>
        <v xml:space="preserve"> </v>
      </c>
      <c r="L868" s="89"/>
      <c r="M868" s="548" t="str">
        <f>IFERROR(VLOOKUP(C868,MATERIALES!$C$13:$G$2486,5,FALSE)," ")</f>
        <v xml:space="preserve"> </v>
      </c>
      <c r="N868" s="549"/>
      <c r="O868" s="307">
        <f t="shared" si="53"/>
        <v>0</v>
      </c>
      <c r="P868" s="85"/>
    </row>
    <row r="869" spans="2:16" ht="15" thickBot="1">
      <c r="B869" s="44"/>
      <c r="C869" s="517"/>
      <c r="D869" s="518"/>
      <c r="E869" s="518"/>
      <c r="F869" s="518"/>
      <c r="G869" s="518"/>
      <c r="H869" s="518"/>
      <c r="I869" s="518"/>
      <c r="J869" s="519"/>
      <c r="K869" s="88" t="str">
        <f>IFERROR(VLOOKUP(C869,MATERIALES!$C$13:$G$2486,2,FALSE)," ")</f>
        <v xml:space="preserve"> </v>
      </c>
      <c r="L869" s="90"/>
      <c r="M869" s="548" t="str">
        <f>IFERROR(VLOOKUP(C869,MATERIALES!$C$13:$G$2486,5,FALSE)," ")</f>
        <v xml:space="preserve"> </v>
      </c>
      <c r="N869" s="549"/>
      <c r="O869" s="307">
        <f t="shared" si="53"/>
        <v>0</v>
      </c>
      <c r="P869" s="85"/>
    </row>
    <row r="870" spans="2:16" ht="15" thickBot="1">
      <c r="B870" s="44"/>
      <c r="C870" s="545" t="s">
        <v>2244</v>
      </c>
      <c r="D870" s="546"/>
      <c r="E870" s="546"/>
      <c r="F870" s="546"/>
      <c r="G870" s="546"/>
      <c r="H870" s="546"/>
      <c r="I870" s="546"/>
      <c r="J870" s="546"/>
      <c r="K870" s="546"/>
      <c r="L870" s="546"/>
      <c r="M870" s="546"/>
      <c r="N870" s="547"/>
      <c r="O870" s="309">
        <f>SUM(O858:O869)</f>
        <v>80100</v>
      </c>
      <c r="P870" s="85"/>
    </row>
    <row r="871" spans="2:16">
      <c r="B871" s="44"/>
      <c r="C871" s="529" t="s">
        <v>64</v>
      </c>
      <c r="D871" s="530"/>
      <c r="E871" s="530"/>
      <c r="F871" s="530"/>
      <c r="G871" s="530"/>
      <c r="H871" s="530"/>
      <c r="I871" s="530"/>
      <c r="J871" s="530"/>
      <c r="K871" s="530"/>
      <c r="L871" s="530"/>
      <c r="M871" s="530"/>
      <c r="N871" s="530"/>
      <c r="O871" s="531"/>
      <c r="P871" s="80"/>
    </row>
    <row r="872" spans="2:16">
      <c r="B872" s="44"/>
      <c r="C872" s="532"/>
      <c r="D872" s="533"/>
      <c r="E872" s="533"/>
      <c r="F872" s="533"/>
      <c r="G872" s="533"/>
      <c r="H872" s="533"/>
      <c r="I872" s="533"/>
      <c r="J872" s="533"/>
      <c r="K872" s="533"/>
      <c r="L872" s="533"/>
      <c r="M872" s="533"/>
      <c r="N872" s="533"/>
      <c r="O872" s="534"/>
      <c r="P872" s="80"/>
    </row>
    <row r="873" spans="2:16" ht="14.4" thickBot="1">
      <c r="B873" s="44"/>
      <c r="C873" s="535"/>
      <c r="D873" s="536"/>
      <c r="E873" s="536"/>
      <c r="F873" s="536"/>
      <c r="G873" s="536"/>
      <c r="H873" s="536"/>
      <c r="I873" s="536"/>
      <c r="J873" s="536"/>
      <c r="K873" s="536"/>
      <c r="L873" s="536"/>
      <c r="M873" s="536"/>
      <c r="N873" s="536"/>
      <c r="O873" s="537"/>
      <c r="P873" s="80"/>
    </row>
    <row r="874" spans="2:16" ht="16.8">
      <c r="B874" s="44"/>
      <c r="C874" s="538" t="s">
        <v>65</v>
      </c>
      <c r="D874" s="550"/>
      <c r="E874" s="550"/>
      <c r="F874" s="550"/>
      <c r="G874" s="550"/>
      <c r="H874" s="550"/>
      <c r="I874" s="550"/>
      <c r="J874" s="82" t="s">
        <v>66</v>
      </c>
      <c r="K874" s="87" t="s">
        <v>67</v>
      </c>
      <c r="L874" s="91" t="s">
        <v>68</v>
      </c>
      <c r="M874" s="541" t="s">
        <v>69</v>
      </c>
      <c r="N874" s="544"/>
      <c r="O874" s="83" t="s">
        <v>61</v>
      </c>
      <c r="P874" s="84"/>
    </row>
    <row r="875" spans="2:16" ht="14.4">
      <c r="B875" s="44"/>
      <c r="C875" s="517"/>
      <c r="D875" s="518"/>
      <c r="E875" s="518"/>
      <c r="F875" s="518"/>
      <c r="G875" s="518"/>
      <c r="H875" s="518"/>
      <c r="I875" s="518"/>
      <c r="J875" s="357"/>
      <c r="K875" s="93"/>
      <c r="L875" s="92"/>
      <c r="M875" s="548"/>
      <c r="N875" s="549"/>
      <c r="O875" s="307"/>
      <c r="P875" s="85"/>
    </row>
    <row r="876" spans="2:16" ht="15" thickBot="1">
      <c r="B876" s="44"/>
      <c r="C876" s="551"/>
      <c r="D876" s="552"/>
      <c r="E876" s="552"/>
      <c r="F876" s="552"/>
      <c r="G876" s="552"/>
      <c r="H876" s="552"/>
      <c r="I876" s="552"/>
      <c r="J876" s="94"/>
      <c r="K876" s="70"/>
      <c r="L876" s="94"/>
      <c r="M876" s="553"/>
      <c r="N876" s="554"/>
      <c r="O876" s="307">
        <f t="shared" ref="O876" si="54">IFERROR(M876*L876,0)</f>
        <v>0</v>
      </c>
      <c r="P876" s="85"/>
    </row>
    <row r="877" spans="2:16" ht="15" thickBot="1">
      <c r="B877" s="44"/>
      <c r="C877" s="545" t="s">
        <v>2244</v>
      </c>
      <c r="D877" s="546"/>
      <c r="E877" s="546"/>
      <c r="F877" s="546"/>
      <c r="G877" s="546"/>
      <c r="H877" s="546"/>
      <c r="I877" s="546"/>
      <c r="J877" s="546"/>
      <c r="K877" s="546"/>
      <c r="L877" s="546"/>
      <c r="M877" s="546"/>
      <c r="N877" s="547"/>
      <c r="O877" s="309">
        <f>+SUM(O875:O876)</f>
        <v>0</v>
      </c>
      <c r="P877" s="86"/>
    </row>
    <row r="878" spans="2:16">
      <c r="B878" s="44"/>
      <c r="C878" s="529" t="s">
        <v>70</v>
      </c>
      <c r="D878" s="530"/>
      <c r="E878" s="530"/>
      <c r="F878" s="530"/>
      <c r="G878" s="530"/>
      <c r="H878" s="530"/>
      <c r="I878" s="530"/>
      <c r="J878" s="530"/>
      <c r="K878" s="530"/>
      <c r="L878" s="530"/>
      <c r="M878" s="530"/>
      <c r="N878" s="530"/>
      <c r="O878" s="531"/>
      <c r="P878" s="80"/>
    </row>
    <row r="879" spans="2:16">
      <c r="B879" s="44"/>
      <c r="C879" s="532"/>
      <c r="D879" s="533"/>
      <c r="E879" s="533"/>
      <c r="F879" s="533"/>
      <c r="G879" s="533"/>
      <c r="H879" s="533"/>
      <c r="I879" s="533"/>
      <c r="J879" s="533"/>
      <c r="K879" s="533"/>
      <c r="L879" s="533"/>
      <c r="M879" s="533"/>
      <c r="N879" s="533"/>
      <c r="O879" s="534"/>
      <c r="P879" s="80"/>
    </row>
    <row r="880" spans="2:16" ht="14.4" thickBot="1">
      <c r="B880" s="44"/>
      <c r="C880" s="535"/>
      <c r="D880" s="536"/>
      <c r="E880" s="536"/>
      <c r="F880" s="536"/>
      <c r="G880" s="536"/>
      <c r="H880" s="536"/>
      <c r="I880" s="536"/>
      <c r="J880" s="536"/>
      <c r="K880" s="536"/>
      <c r="L880" s="536"/>
      <c r="M880" s="536"/>
      <c r="N880" s="536"/>
      <c r="O880" s="537"/>
      <c r="P880" s="80"/>
    </row>
    <row r="881" spans="2:16" ht="14.4">
      <c r="B881" s="44"/>
      <c r="C881" s="538" t="s">
        <v>71</v>
      </c>
      <c r="D881" s="550"/>
      <c r="E881" s="550"/>
      <c r="F881" s="550"/>
      <c r="G881" s="550"/>
      <c r="H881" s="550"/>
      <c r="I881" s="550"/>
      <c r="J881" s="82" t="s">
        <v>72</v>
      </c>
      <c r="K881" s="95" t="s">
        <v>73</v>
      </c>
      <c r="L881" s="96" t="s">
        <v>74</v>
      </c>
      <c r="M881" s="560" t="s">
        <v>60</v>
      </c>
      <c r="N881" s="561"/>
      <c r="O881" s="97" t="s">
        <v>61</v>
      </c>
      <c r="P881" s="98"/>
    </row>
    <row r="882" spans="2:16" ht="14.4">
      <c r="B882" s="44"/>
      <c r="C882" s="555" t="s">
        <v>1225</v>
      </c>
      <c r="D882" s="556"/>
      <c r="E882" s="556"/>
      <c r="F882" s="556"/>
      <c r="G882" s="556"/>
      <c r="H882" s="556"/>
      <c r="I882" s="522"/>
      <c r="J882" s="310">
        <f>IFERROR(VLOOKUP(C882,'MANO DE OBRA'!$C$13:$J$33,6,FALSE)," ")</f>
        <v>212968.8944964</v>
      </c>
      <c r="K882" s="318">
        <f>IFERROR(VLOOKUP(C882,'MANO DE OBRA'!$C$13:$J$33,7,FALSE)," ")</f>
        <v>2</v>
      </c>
      <c r="L882" s="311">
        <f>IFERROR(VLOOKUP(C882,'MANO DE OBRA'!$C$13:$J$33,8,FALSE)," ")</f>
        <v>425938</v>
      </c>
      <c r="M882" s="562">
        <v>2.0868624072048099E-2</v>
      </c>
      <c r="N882" s="563"/>
      <c r="O882" s="431">
        <f>+L882*M882</f>
        <v>8888.7400000000234</v>
      </c>
      <c r="P882" s="99"/>
    </row>
    <row r="883" spans="2:16" ht="14.4">
      <c r="B883" s="44"/>
      <c r="C883" s="555"/>
      <c r="D883" s="556"/>
      <c r="E883" s="556"/>
      <c r="F883" s="556"/>
      <c r="G883" s="556"/>
      <c r="H883" s="556"/>
      <c r="I883" s="522"/>
      <c r="J883" s="310" t="str">
        <f>IFERROR(VLOOKUP(C883,'MANO DE OBRA'!$C$13:$J$33,6,FALSE)," ")</f>
        <v xml:space="preserve"> </v>
      </c>
      <c r="K883" s="318" t="str">
        <f>IFERROR(VLOOKUP(C883,'MANO DE OBRA'!$C$13:$J$33,7,FALSE)," ")</f>
        <v xml:space="preserve"> </v>
      </c>
      <c r="L883" s="311" t="str">
        <f>IFERROR(VLOOKUP(C883,'MANO DE OBRA'!$C$13:$J$33,8,FALSE)," ")</f>
        <v xml:space="preserve"> </v>
      </c>
      <c r="M883" s="562"/>
      <c r="N883" s="563"/>
      <c r="O883" s="312">
        <f t="shared" ref="O883:O885" si="55">IFERROR((L883/M883),0)</f>
        <v>0</v>
      </c>
      <c r="P883" s="99"/>
    </row>
    <row r="884" spans="2:16" ht="14.4">
      <c r="B884" s="44"/>
      <c r="C884" s="555"/>
      <c r="D884" s="556"/>
      <c r="E884" s="556"/>
      <c r="F884" s="556"/>
      <c r="G884" s="556"/>
      <c r="H884" s="556"/>
      <c r="I884" s="522"/>
      <c r="J884" s="310" t="str">
        <f>IFERROR(VLOOKUP(C884,'MANO DE OBRA'!$C$13:$J$33,6,FALSE)," ")</f>
        <v xml:space="preserve"> </v>
      </c>
      <c r="K884" s="318" t="str">
        <f>IFERROR(VLOOKUP(C884,'MANO DE OBRA'!$C$13:$J$33,7,FALSE)," ")</f>
        <v xml:space="preserve"> </v>
      </c>
      <c r="L884" s="311" t="str">
        <f>IFERROR(VLOOKUP(C884,'MANO DE OBRA'!$C$13:$J$33,8,FALSE)," ")</f>
        <v xml:space="preserve"> </v>
      </c>
      <c r="M884" s="524"/>
      <c r="N884" s="525"/>
      <c r="O884" s="312">
        <f t="shared" si="55"/>
        <v>0</v>
      </c>
      <c r="P884" s="99"/>
    </row>
    <row r="885" spans="2:16" ht="15" thickBot="1">
      <c r="B885" s="44"/>
      <c r="C885" s="555"/>
      <c r="D885" s="556"/>
      <c r="E885" s="556"/>
      <c r="F885" s="556"/>
      <c r="G885" s="556"/>
      <c r="H885" s="556"/>
      <c r="I885" s="522"/>
      <c r="J885" s="310" t="str">
        <f>IFERROR(VLOOKUP(C885,'MANO DE OBRA'!$C$13:$J$33,6,FALSE)," ")</f>
        <v xml:space="preserve"> </v>
      </c>
      <c r="K885" s="318" t="str">
        <f>IFERROR(VLOOKUP(C885,'MANO DE OBRA'!$C$13:$J$33,7,FALSE)," ")</f>
        <v xml:space="preserve"> </v>
      </c>
      <c r="L885" s="311" t="str">
        <f>IFERROR(VLOOKUP(C885,'MANO DE OBRA'!$C$13:$J$33,8,FALSE)," ")</f>
        <v xml:space="preserve"> </v>
      </c>
      <c r="M885" s="524"/>
      <c r="N885" s="525"/>
      <c r="O885" s="312">
        <f t="shared" si="55"/>
        <v>0</v>
      </c>
      <c r="P885" s="85"/>
    </row>
    <row r="886" spans="2:16" ht="15" thickBot="1">
      <c r="B886" s="44"/>
      <c r="C886" s="545" t="s">
        <v>2244</v>
      </c>
      <c r="D886" s="546"/>
      <c r="E886" s="546"/>
      <c r="F886" s="546"/>
      <c r="G886" s="546"/>
      <c r="H886" s="546"/>
      <c r="I886" s="546"/>
      <c r="J886" s="546"/>
      <c r="K886" s="546"/>
      <c r="L886" s="546"/>
      <c r="M886" s="546"/>
      <c r="N886" s="547"/>
      <c r="O886" s="309">
        <f>+SUM(O882:O885)</f>
        <v>8888.7400000000234</v>
      </c>
      <c r="P886" s="85"/>
    </row>
    <row r="887" spans="2:16" ht="15" thickBot="1">
      <c r="B887" s="44"/>
      <c r="C887" s="73"/>
      <c r="D887" s="52"/>
      <c r="E887" s="52"/>
      <c r="F887" s="52"/>
      <c r="G887" s="52"/>
      <c r="H887" s="52"/>
      <c r="I887" s="52"/>
      <c r="J887" s="52"/>
      <c r="K887" s="52"/>
      <c r="L887" s="52"/>
      <c r="M887" s="52"/>
      <c r="N887" s="52"/>
      <c r="O887" s="74"/>
      <c r="P887" s="45"/>
    </row>
    <row r="888" spans="2:16" ht="15" thickBot="1">
      <c r="B888" s="44"/>
      <c r="C888" s="557" t="s">
        <v>2245</v>
      </c>
      <c r="D888" s="558"/>
      <c r="E888" s="558"/>
      <c r="F888" s="558"/>
      <c r="G888" s="558"/>
      <c r="H888" s="558"/>
      <c r="I888" s="558"/>
      <c r="J888" s="558"/>
      <c r="K888" s="558"/>
      <c r="L888" s="558"/>
      <c r="M888" s="558"/>
      <c r="N888" s="559"/>
      <c r="O888" s="313">
        <f>ROUND(O877+O853+O870+O886,0)</f>
        <v>98989</v>
      </c>
      <c r="P888" s="100"/>
    </row>
    <row r="889" spans="2:16" ht="15" thickBot="1">
      <c r="B889" s="44"/>
      <c r="C889" s="73"/>
      <c r="D889" s="52"/>
      <c r="E889" s="52"/>
      <c r="F889" s="52"/>
      <c r="G889" s="52"/>
      <c r="H889" s="52"/>
      <c r="I889" s="52"/>
      <c r="J889" s="52"/>
      <c r="K889" s="52"/>
      <c r="L889" s="52"/>
      <c r="M889" s="52"/>
      <c r="N889" s="52"/>
      <c r="O889" s="74"/>
      <c r="P889" s="73"/>
    </row>
    <row r="890" spans="2:16">
      <c r="B890" s="44"/>
      <c r="C890" s="529" t="s">
        <v>2240</v>
      </c>
      <c r="D890" s="530"/>
      <c r="E890" s="530"/>
      <c r="F890" s="530"/>
      <c r="G890" s="530"/>
      <c r="H890" s="530"/>
      <c r="I890" s="530"/>
      <c r="J890" s="530"/>
      <c r="K890" s="530"/>
      <c r="L890" s="530"/>
      <c r="M890" s="530"/>
      <c r="N890" s="530"/>
      <c r="O890" s="531"/>
      <c r="P890" s="80"/>
    </row>
    <row r="891" spans="2:16">
      <c r="B891" s="44"/>
      <c r="C891" s="532"/>
      <c r="D891" s="533"/>
      <c r="E891" s="533"/>
      <c r="F891" s="533"/>
      <c r="G891" s="533"/>
      <c r="H891" s="533"/>
      <c r="I891" s="533"/>
      <c r="J891" s="533"/>
      <c r="K891" s="533"/>
      <c r="L891" s="533"/>
      <c r="M891" s="533"/>
      <c r="N891" s="533"/>
      <c r="O891" s="534"/>
      <c r="P891" s="80"/>
    </row>
    <row r="892" spans="2:16" ht="14.4" thickBot="1">
      <c r="B892" s="44"/>
      <c r="C892" s="535"/>
      <c r="D892" s="536"/>
      <c r="E892" s="536"/>
      <c r="F892" s="536"/>
      <c r="G892" s="536"/>
      <c r="H892" s="536"/>
      <c r="I892" s="536"/>
      <c r="J892" s="536"/>
      <c r="K892" s="536"/>
      <c r="L892" s="536"/>
      <c r="M892" s="536"/>
      <c r="N892" s="536"/>
      <c r="O892" s="537"/>
      <c r="P892" s="80"/>
    </row>
    <row r="893" spans="2:16" ht="15" thickBot="1">
      <c r="B893" s="44"/>
      <c r="C893" s="568" t="s">
        <v>10</v>
      </c>
      <c r="D893" s="569"/>
      <c r="E893" s="569"/>
      <c r="F893" s="569"/>
      <c r="G893" s="569"/>
      <c r="H893" s="569"/>
      <c r="I893" s="569"/>
      <c r="J893" s="569"/>
      <c r="K893" s="569"/>
      <c r="L893" s="569"/>
      <c r="M893" s="570"/>
      <c r="N893" s="303" t="s">
        <v>32</v>
      </c>
      <c r="O893" s="304" t="s">
        <v>29</v>
      </c>
      <c r="P893" s="80"/>
    </row>
    <row r="894" spans="2:16" ht="14.4">
      <c r="B894" s="44"/>
      <c r="C894" s="571" t="s">
        <v>2242</v>
      </c>
      <c r="D894" s="572"/>
      <c r="E894" s="572"/>
      <c r="F894" s="572"/>
      <c r="G894" s="572"/>
      <c r="H894" s="572"/>
      <c r="I894" s="572"/>
      <c r="J894" s="572"/>
      <c r="K894" s="572"/>
      <c r="L894" s="572"/>
      <c r="M894" s="572"/>
      <c r="N894" s="305">
        <f>PRESUPUESTO!$K$384</f>
        <v>0.26</v>
      </c>
      <c r="O894" s="314">
        <f>N894*O888</f>
        <v>25737.14</v>
      </c>
      <c r="P894" s="80"/>
    </row>
    <row r="895" spans="2:16" ht="14.4">
      <c r="B895" s="44"/>
      <c r="C895" s="573" t="s">
        <v>2241</v>
      </c>
      <c r="D895" s="574"/>
      <c r="E895" s="574"/>
      <c r="F895" s="574"/>
      <c r="G895" s="574"/>
      <c r="H895" s="574"/>
      <c r="I895" s="574"/>
      <c r="J895" s="574"/>
      <c r="K895" s="574"/>
      <c r="L895" s="574"/>
      <c r="M895" s="574"/>
      <c r="N895" s="302">
        <f>PRESUPUESTO!$K$385</f>
        <v>0.01</v>
      </c>
      <c r="O895" s="315">
        <f>N895*O888</f>
        <v>989.89</v>
      </c>
      <c r="P895" s="80"/>
    </row>
    <row r="896" spans="2:16" ht="15" thickBot="1">
      <c r="B896" s="44"/>
      <c r="C896" s="575" t="s">
        <v>28</v>
      </c>
      <c r="D896" s="576"/>
      <c r="E896" s="576"/>
      <c r="F896" s="576"/>
      <c r="G896" s="576"/>
      <c r="H896" s="576"/>
      <c r="I896" s="576"/>
      <c r="J896" s="576"/>
      <c r="K896" s="576"/>
      <c r="L896" s="576"/>
      <c r="M896" s="576"/>
      <c r="N896" s="306">
        <f>PRESUPUESTO!$K$386</f>
        <v>0.03</v>
      </c>
      <c r="O896" s="316">
        <f>N896*O888</f>
        <v>2969.67</v>
      </c>
      <c r="P896" s="80"/>
    </row>
    <row r="897" spans="2:16">
      <c r="B897" s="44"/>
      <c r="C897" s="296"/>
      <c r="D897" s="297"/>
      <c r="E897" s="297"/>
      <c r="F897" s="297"/>
      <c r="G897" s="297"/>
      <c r="H897" s="297"/>
      <c r="I897" s="297"/>
      <c r="J897" s="297"/>
      <c r="K897" s="297"/>
      <c r="L897" s="297"/>
      <c r="M897" s="297"/>
      <c r="N897" s="297"/>
      <c r="O897" s="298"/>
      <c r="P897" s="80"/>
    </row>
    <row r="898" spans="2:16" ht="14.4" thickBot="1">
      <c r="B898" s="44"/>
      <c r="C898" s="299"/>
      <c r="D898" s="300"/>
      <c r="E898" s="300"/>
      <c r="F898" s="300"/>
      <c r="G898" s="300"/>
      <c r="H898" s="300"/>
      <c r="I898" s="300"/>
      <c r="J898" s="300"/>
      <c r="K898" s="300"/>
      <c r="L898" s="300"/>
      <c r="M898" s="300"/>
      <c r="N898" s="300"/>
      <c r="O898" s="301"/>
      <c r="P898" s="80"/>
    </row>
    <row r="899" spans="2:16" ht="15" thickBot="1">
      <c r="B899" s="44"/>
      <c r="C899" s="557" t="s">
        <v>2246</v>
      </c>
      <c r="D899" s="558"/>
      <c r="E899" s="558"/>
      <c r="F899" s="558"/>
      <c r="G899" s="558"/>
      <c r="H899" s="558"/>
      <c r="I899" s="558"/>
      <c r="J899" s="558"/>
      <c r="K899" s="558"/>
      <c r="L899" s="558"/>
      <c r="M899" s="558"/>
      <c r="N899" s="559"/>
      <c r="O899" s="313">
        <f>ROUNDUP(O888+O894+O895+O896,0)</f>
        <v>128686</v>
      </c>
      <c r="P899" s="100"/>
    </row>
    <row r="900" spans="2:16" ht="14.4">
      <c r="B900" s="44"/>
      <c r="C900" s="73"/>
      <c r="D900" s="52"/>
      <c r="E900" s="52"/>
      <c r="F900" s="52"/>
      <c r="G900" s="52"/>
      <c r="H900" s="52"/>
      <c r="I900" s="52"/>
      <c r="J900" s="52"/>
      <c r="K900" s="52"/>
      <c r="L900" s="52"/>
      <c r="M900" s="52"/>
      <c r="N900" s="52"/>
      <c r="O900" s="74"/>
      <c r="P900" s="45"/>
    </row>
    <row r="901" spans="2:16" ht="14.4">
      <c r="B901" s="44"/>
      <c r="C901" s="73"/>
      <c r="D901" s="52"/>
      <c r="E901" s="52"/>
      <c r="F901" s="52"/>
      <c r="G901" s="52"/>
      <c r="H901" s="52"/>
      <c r="I901" s="52"/>
      <c r="J901" s="52"/>
      <c r="K901" s="52"/>
      <c r="L901" s="52"/>
      <c r="M901" s="52"/>
      <c r="N901" s="52"/>
      <c r="O901" s="74"/>
      <c r="P901" s="45"/>
    </row>
    <row r="902" spans="2:16" ht="18.75" customHeight="1" thickBot="1">
      <c r="B902" s="44"/>
      <c r="C902" s="564"/>
      <c r="D902" s="565"/>
      <c r="E902" s="565"/>
      <c r="F902" s="70"/>
      <c r="G902" s="70"/>
      <c r="H902" s="70"/>
      <c r="I902" s="70"/>
      <c r="J902" s="70"/>
      <c r="K902" s="566"/>
      <c r="L902" s="566"/>
      <c r="M902" s="566"/>
      <c r="N902" s="566"/>
      <c r="O902" s="567"/>
      <c r="P902" s="101"/>
    </row>
    <row r="903" spans="2:16" ht="14.4" thickBot="1">
      <c r="B903" s="102"/>
      <c r="C903" s="103"/>
      <c r="D903" s="103"/>
      <c r="E903" s="103"/>
      <c r="F903" s="103"/>
      <c r="G903" s="103"/>
      <c r="H903" s="103"/>
      <c r="I903" s="103"/>
      <c r="J903" s="103"/>
      <c r="K903" s="103"/>
      <c r="L903" s="103"/>
      <c r="M903" s="103"/>
      <c r="N903" s="103"/>
      <c r="O903" s="103"/>
      <c r="P903" s="104"/>
    </row>
    <row r="904" spans="2:16" ht="15" thickTop="1" thickBot="1"/>
    <row r="905" spans="2:16" ht="15" thickBot="1">
      <c r="B905" s="44"/>
      <c r="C905" s="488" t="s">
        <v>54</v>
      </c>
      <c r="D905" s="489"/>
      <c r="E905" s="489"/>
      <c r="F905" s="489"/>
      <c r="G905" s="489"/>
      <c r="H905" s="489"/>
      <c r="I905" s="489"/>
      <c r="J905" s="489"/>
      <c r="K905" s="489"/>
      <c r="L905" s="489"/>
      <c r="M905" s="489"/>
      <c r="N905" s="489"/>
      <c r="O905" s="490"/>
      <c r="P905" s="75"/>
    </row>
    <row r="906" spans="2:16">
      <c r="B906" s="44"/>
      <c r="C906" s="76" t="s">
        <v>55</v>
      </c>
      <c r="D906" s="491" t="s">
        <v>10</v>
      </c>
      <c r="E906" s="492"/>
      <c r="F906" s="492"/>
      <c r="G906" s="492"/>
      <c r="H906" s="492"/>
      <c r="I906" s="492"/>
      <c r="J906" s="492"/>
      <c r="K906" s="492"/>
      <c r="L906" s="493"/>
      <c r="M906" s="494" t="s">
        <v>56</v>
      </c>
      <c r="N906" s="495"/>
      <c r="O906" s="76" t="s">
        <v>12</v>
      </c>
      <c r="P906" s="77"/>
    </row>
    <row r="907" spans="2:16" ht="51" customHeight="1" thickBot="1">
      <c r="B907" s="44"/>
      <c r="C907" s="243" t="str">
        <f>PRESUPUESTO!C95</f>
        <v>5.3.1.3</v>
      </c>
      <c r="D907" s="582" t="str">
        <f>IFERROR(VLOOKUP(C907,PRESUPUESTO!$C$11:$K$366,5,FALSE)," ")</f>
        <v>SUMINISTRO E INSTALACIÓN DE AVISO DE SALIDA EMERGENCIA</v>
      </c>
      <c r="E907" s="583"/>
      <c r="F907" s="583"/>
      <c r="G907" s="583"/>
      <c r="H907" s="583"/>
      <c r="I907" s="583"/>
      <c r="J907" s="583"/>
      <c r="K907" s="583"/>
      <c r="L907" s="584"/>
      <c r="M907" s="526" t="str">
        <f>IFERROR(VLOOKUP(C907,PRESUPUESTO!$C$11:$K$366,6,FALSE)," ")</f>
        <v>UN</v>
      </c>
      <c r="N907" s="528"/>
      <c r="O907" s="243">
        <f>IFERROR(VLOOKUP(C907,PRESUPUESTO!$C$11:$K$366,7,FALSE)," ")</f>
        <v>35</v>
      </c>
      <c r="P907" s="79"/>
    </row>
    <row r="908" spans="2:16">
      <c r="B908" s="44"/>
      <c r="C908" s="529"/>
      <c r="D908" s="530"/>
      <c r="E908" s="530"/>
      <c r="F908" s="530"/>
      <c r="G908" s="530"/>
      <c r="H908" s="530"/>
      <c r="I908" s="530"/>
      <c r="J908" s="530"/>
      <c r="K908" s="530"/>
      <c r="L908" s="530"/>
      <c r="M908" s="530"/>
      <c r="N908" s="530"/>
      <c r="O908" s="531"/>
      <c r="P908" s="80"/>
    </row>
    <row r="909" spans="2:16">
      <c r="B909" s="44"/>
      <c r="C909" s="532"/>
      <c r="D909" s="533"/>
      <c r="E909" s="533"/>
      <c r="F909" s="533"/>
      <c r="G909" s="533"/>
      <c r="H909" s="533"/>
      <c r="I909" s="533"/>
      <c r="J909" s="533"/>
      <c r="K909" s="533"/>
      <c r="L909" s="533"/>
      <c r="M909" s="533"/>
      <c r="N909" s="533"/>
      <c r="O909" s="534"/>
      <c r="P909" s="80"/>
    </row>
    <row r="910" spans="2:16" ht="14.4" thickBot="1">
      <c r="B910" s="44"/>
      <c r="C910" s="535"/>
      <c r="D910" s="536"/>
      <c r="E910" s="536"/>
      <c r="F910" s="536"/>
      <c r="G910" s="536"/>
      <c r="H910" s="536"/>
      <c r="I910" s="536"/>
      <c r="J910" s="536"/>
      <c r="K910" s="536"/>
      <c r="L910" s="536"/>
      <c r="M910" s="536"/>
      <c r="N910" s="536"/>
      <c r="O910" s="537"/>
      <c r="P910" s="80"/>
    </row>
    <row r="911" spans="2:16" ht="14.4">
      <c r="B911" s="44"/>
      <c r="C911" s="538" t="s">
        <v>10</v>
      </c>
      <c r="D911" s="539"/>
      <c r="E911" s="539"/>
      <c r="F911" s="539"/>
      <c r="G911" s="540"/>
      <c r="H911" s="541" t="s">
        <v>57</v>
      </c>
      <c r="I911" s="539"/>
      <c r="J911" s="542" t="s">
        <v>58</v>
      </c>
      <c r="K911" s="543"/>
      <c r="L911" s="82" t="s">
        <v>59</v>
      </c>
      <c r="M911" s="541" t="s">
        <v>60</v>
      </c>
      <c r="N911" s="544"/>
      <c r="O911" s="83" t="s">
        <v>61</v>
      </c>
      <c r="P911" s="84"/>
    </row>
    <row r="912" spans="2:16" ht="14.4">
      <c r="B912" s="44"/>
      <c r="C912" s="517" t="s">
        <v>1281</v>
      </c>
      <c r="D912" s="518"/>
      <c r="E912" s="518"/>
      <c r="F912" s="518"/>
      <c r="G912" s="519"/>
      <c r="H912" s="520"/>
      <c r="I912" s="520"/>
      <c r="J912" s="521" t="str">
        <f>IFERROR(VLOOKUP(C912,EQUIPOS!$C$13:$G$80,2,FALSE)," ")</f>
        <v>%</v>
      </c>
      <c r="K912" s="522"/>
      <c r="L912" s="308">
        <v>10000</v>
      </c>
      <c r="M912" s="523">
        <v>0.01</v>
      </c>
      <c r="N912" s="522"/>
      <c r="O912" s="307">
        <f>IFERROR(M912*L912,0)</f>
        <v>100</v>
      </c>
      <c r="P912" s="85"/>
    </row>
    <row r="913" spans="2:16" ht="14.4">
      <c r="B913" s="44"/>
      <c r="C913" s="517"/>
      <c r="D913" s="518"/>
      <c r="E913" s="518"/>
      <c r="F913" s="518"/>
      <c r="G913" s="519"/>
      <c r="H913" s="520"/>
      <c r="I913" s="520"/>
      <c r="J913" s="521" t="str">
        <f>IFERROR(VLOOKUP(C913,EQUIPOS!$C$13:$G$80,2,FALSE)," ")</f>
        <v xml:space="preserve"> </v>
      </c>
      <c r="K913" s="522"/>
      <c r="L913" s="308" t="str">
        <f>IFERROR(VLOOKUP(C913,EQUIPOS!$C$13:$G$80,5,FALSE)," ")</f>
        <v xml:space="preserve"> </v>
      </c>
      <c r="M913" s="524"/>
      <c r="N913" s="525"/>
      <c r="O913" s="307">
        <f>IFERROR(L913/M913,0)</f>
        <v>0</v>
      </c>
      <c r="P913" s="85"/>
    </row>
    <row r="914" spans="2:16" ht="14.4">
      <c r="B914" s="44"/>
      <c r="C914" s="517"/>
      <c r="D914" s="518"/>
      <c r="E914" s="518"/>
      <c r="F914" s="518"/>
      <c r="G914" s="519"/>
      <c r="H914" s="520"/>
      <c r="I914" s="520"/>
      <c r="J914" s="521" t="str">
        <f>IFERROR(VLOOKUP(C914,EQUIPOS!$C$13:$G$80,2,FALSE)," ")</f>
        <v xml:space="preserve"> </v>
      </c>
      <c r="K914" s="522"/>
      <c r="L914" s="308" t="str">
        <f>IFERROR(VLOOKUP(C914,EQUIPOS!$C$13:$G$80,5,FALSE)," ")</f>
        <v xml:space="preserve"> </v>
      </c>
      <c r="M914" s="524"/>
      <c r="N914" s="525"/>
      <c r="O914" s="307">
        <f t="shared" ref="O914:O915" si="56">IFERROR(L914/M914,0)</f>
        <v>0</v>
      </c>
      <c r="P914" s="85"/>
    </row>
    <row r="915" spans="2:16" ht="14.4">
      <c r="B915" s="44"/>
      <c r="C915" s="517"/>
      <c r="D915" s="518"/>
      <c r="E915" s="518"/>
      <c r="F915" s="518"/>
      <c r="G915" s="519"/>
      <c r="H915" s="520"/>
      <c r="I915" s="520"/>
      <c r="J915" s="521" t="str">
        <f>IFERROR(VLOOKUP(C915,EQUIPOS!$C$13:$G$80,2,FALSE)," ")</f>
        <v xml:space="preserve"> </v>
      </c>
      <c r="K915" s="522"/>
      <c r="L915" s="308" t="str">
        <f>IFERROR(VLOOKUP(C915,EQUIPOS!$C$13:$G$80,5,FALSE)," ")</f>
        <v xml:space="preserve"> </v>
      </c>
      <c r="M915" s="524"/>
      <c r="N915" s="525"/>
      <c r="O915" s="307">
        <f t="shared" si="56"/>
        <v>0</v>
      </c>
      <c r="P915" s="85"/>
    </row>
    <row r="916" spans="2:16" ht="15" thickBot="1">
      <c r="B916" s="44"/>
      <c r="C916" s="517"/>
      <c r="D916" s="518"/>
      <c r="E916" s="518"/>
      <c r="F916" s="518"/>
      <c r="G916" s="519"/>
      <c r="H916" s="520"/>
      <c r="I916" s="520"/>
      <c r="J916" s="521" t="str">
        <f>IFERROR(VLOOKUP(C916,EQUIPOS!$C$13:$G$80,2,FALSE)," ")</f>
        <v xml:space="preserve"> </v>
      </c>
      <c r="K916" s="522"/>
      <c r="L916" s="308" t="str">
        <f>IFERROR(VLOOKUP(C916,EQUIPOS!$C$13:$G$80,5,FALSE)," ")</f>
        <v xml:space="preserve"> </v>
      </c>
      <c r="M916" s="524"/>
      <c r="N916" s="525"/>
      <c r="O916" s="307">
        <f>IFERROR(L916/M916,0)</f>
        <v>0</v>
      </c>
      <c r="P916" s="85"/>
    </row>
    <row r="917" spans="2:16" ht="15" thickBot="1">
      <c r="B917" s="44"/>
      <c r="C917" s="545" t="s">
        <v>2244</v>
      </c>
      <c r="D917" s="546"/>
      <c r="E917" s="546"/>
      <c r="F917" s="546"/>
      <c r="G917" s="546"/>
      <c r="H917" s="546"/>
      <c r="I917" s="546"/>
      <c r="J917" s="546"/>
      <c r="K917" s="546"/>
      <c r="L917" s="546"/>
      <c r="M917" s="546"/>
      <c r="N917" s="547"/>
      <c r="O917" s="309">
        <f>SUM(O912:O916)</f>
        <v>100</v>
      </c>
      <c r="P917" s="86"/>
    </row>
    <row r="918" spans="2:16" ht="13.5" customHeight="1">
      <c r="B918" s="44"/>
      <c r="C918" s="529" t="s">
        <v>62</v>
      </c>
      <c r="D918" s="530"/>
      <c r="E918" s="530"/>
      <c r="F918" s="530"/>
      <c r="G918" s="530"/>
      <c r="H918" s="530"/>
      <c r="I918" s="530"/>
      <c r="J918" s="530"/>
      <c r="K918" s="530"/>
      <c r="L918" s="530"/>
      <c r="M918" s="530"/>
      <c r="N918" s="530"/>
      <c r="O918" s="531"/>
      <c r="P918" s="80"/>
    </row>
    <row r="919" spans="2:16">
      <c r="B919" s="44"/>
      <c r="C919" s="532"/>
      <c r="D919" s="533"/>
      <c r="E919" s="533"/>
      <c r="F919" s="533"/>
      <c r="G919" s="533"/>
      <c r="H919" s="533"/>
      <c r="I919" s="533"/>
      <c r="J919" s="533"/>
      <c r="K919" s="533"/>
      <c r="L919" s="533"/>
      <c r="M919" s="533"/>
      <c r="N919" s="533"/>
      <c r="O919" s="534"/>
      <c r="P919" s="80"/>
    </row>
    <row r="920" spans="2:16" ht="14.4" thickBot="1">
      <c r="B920" s="44"/>
      <c r="C920" s="535"/>
      <c r="D920" s="536"/>
      <c r="E920" s="536"/>
      <c r="F920" s="536"/>
      <c r="G920" s="536"/>
      <c r="H920" s="536"/>
      <c r="I920" s="536"/>
      <c r="J920" s="536"/>
      <c r="K920" s="536"/>
      <c r="L920" s="536"/>
      <c r="M920" s="536"/>
      <c r="N920" s="536"/>
      <c r="O920" s="537"/>
      <c r="P920" s="80"/>
    </row>
    <row r="921" spans="2:16" ht="14.4">
      <c r="B921" s="44"/>
      <c r="C921" s="538" t="s">
        <v>10</v>
      </c>
      <c r="D921" s="550"/>
      <c r="E921" s="550"/>
      <c r="F921" s="550"/>
      <c r="G921" s="550"/>
      <c r="H921" s="550"/>
      <c r="I921" s="550"/>
      <c r="J921" s="544"/>
      <c r="K921" s="81" t="s">
        <v>56</v>
      </c>
      <c r="L921" s="82" t="s">
        <v>12</v>
      </c>
      <c r="M921" s="541" t="s">
        <v>63</v>
      </c>
      <c r="N921" s="544"/>
      <c r="O921" s="83" t="s">
        <v>61</v>
      </c>
      <c r="P921" s="84"/>
    </row>
    <row r="922" spans="2:16" ht="14.4">
      <c r="B922" s="44"/>
      <c r="C922" s="577" t="s">
        <v>2462</v>
      </c>
      <c r="D922" s="578"/>
      <c r="E922" s="578"/>
      <c r="F922" s="578"/>
      <c r="G922" s="578"/>
      <c r="H922" s="578"/>
      <c r="I922" s="578"/>
      <c r="J922" s="579"/>
      <c r="K922" s="88" t="str">
        <f>IFERROR(VLOOKUP(C922,MATERIALES!$C$13:$G$2486,2,FALSE)," ")</f>
        <v>UN</v>
      </c>
      <c r="L922" s="356">
        <v>1</v>
      </c>
      <c r="M922" s="548">
        <f>IFERROR(VLOOKUP(C922,MATERIALES!$C$13:$G$2486,5,FALSE)," ")</f>
        <v>80650</v>
      </c>
      <c r="N922" s="549"/>
      <c r="O922" s="307">
        <f>IFERROR(M922*L922,0)</f>
        <v>80650</v>
      </c>
      <c r="P922" s="85"/>
    </row>
    <row r="923" spans="2:16" ht="14.4">
      <c r="B923" s="44"/>
      <c r="C923" s="577" t="s">
        <v>2402</v>
      </c>
      <c r="D923" s="578"/>
      <c r="E923" s="578"/>
      <c r="F923" s="578"/>
      <c r="G923" s="578"/>
      <c r="H923" s="578"/>
      <c r="I923" s="578"/>
      <c r="J923" s="579"/>
      <c r="K923" s="88" t="str">
        <f>IFERROR(VLOOKUP(C923,MATERIALES!$C$13:$G$2486,2,FALSE)," ")</f>
        <v>UN</v>
      </c>
      <c r="L923" s="356">
        <v>1</v>
      </c>
      <c r="M923" s="548">
        <v>1200</v>
      </c>
      <c r="N923" s="549"/>
      <c r="O923" s="307">
        <f t="shared" ref="O923:O933" si="57">IFERROR(M923*L923,0)</f>
        <v>1200</v>
      </c>
      <c r="P923" s="85"/>
    </row>
    <row r="924" spans="2:16" ht="14.4">
      <c r="B924" s="44"/>
      <c r="C924" s="577"/>
      <c r="D924" s="578"/>
      <c r="E924" s="578"/>
      <c r="F924" s="578"/>
      <c r="G924" s="578"/>
      <c r="H924" s="578"/>
      <c r="I924" s="578"/>
      <c r="J924" s="579"/>
      <c r="K924" s="88" t="str">
        <f>IFERROR(VLOOKUP(C924,MATERIALES!$C$13:$G$2486,2,FALSE)," ")</f>
        <v xml:space="preserve"> </v>
      </c>
      <c r="L924" s="356"/>
      <c r="M924" s="548" t="str">
        <f>IFERROR(VLOOKUP(C924,MATERIALES!$C$13:$G$2486,5,FALSE)," ")</f>
        <v xml:space="preserve"> </v>
      </c>
      <c r="N924" s="549"/>
      <c r="O924" s="307">
        <f t="shared" si="57"/>
        <v>0</v>
      </c>
      <c r="P924" s="85"/>
    </row>
    <row r="925" spans="2:16" ht="14.4">
      <c r="B925" s="44"/>
      <c r="C925" s="577"/>
      <c r="D925" s="578"/>
      <c r="E925" s="578"/>
      <c r="F925" s="578"/>
      <c r="G925" s="578"/>
      <c r="H925" s="578"/>
      <c r="I925" s="578"/>
      <c r="J925" s="579"/>
      <c r="K925" s="88" t="str">
        <f>IFERROR(VLOOKUP(C925,MATERIALES!$C$13:$G$2486,2,FALSE)," ")</f>
        <v xml:space="preserve"> </v>
      </c>
      <c r="L925" s="356"/>
      <c r="M925" s="548" t="str">
        <f>IFERROR(VLOOKUP(C925,MATERIALES!$C$13:$G$2486,5,FALSE)," ")</f>
        <v xml:space="preserve"> </v>
      </c>
      <c r="N925" s="549"/>
      <c r="O925" s="307">
        <f t="shared" si="57"/>
        <v>0</v>
      </c>
      <c r="P925" s="85"/>
    </row>
    <row r="926" spans="2:16" ht="14.4">
      <c r="B926" s="44"/>
      <c r="C926" s="577"/>
      <c r="D926" s="578"/>
      <c r="E926" s="578"/>
      <c r="F926" s="578"/>
      <c r="G926" s="578"/>
      <c r="H926" s="578"/>
      <c r="I926" s="578"/>
      <c r="J926" s="579"/>
      <c r="K926" s="88" t="str">
        <f>IFERROR(VLOOKUP(C926,MATERIALES!$C$13:$G$2486,2,FALSE)," ")</f>
        <v xml:space="preserve"> </v>
      </c>
      <c r="L926" s="356"/>
      <c r="M926" s="548" t="str">
        <f>IFERROR(VLOOKUP(C926,MATERIALES!$C$13:$G$2486,5,FALSE)," ")</f>
        <v xml:space="preserve"> </v>
      </c>
      <c r="N926" s="549"/>
      <c r="O926" s="307">
        <f t="shared" si="57"/>
        <v>0</v>
      </c>
      <c r="P926" s="85"/>
    </row>
    <row r="927" spans="2:16" ht="14.4">
      <c r="B927" s="44"/>
      <c r="C927" s="577"/>
      <c r="D927" s="578"/>
      <c r="E927" s="578"/>
      <c r="F927" s="578"/>
      <c r="G927" s="578"/>
      <c r="H927" s="578"/>
      <c r="I927" s="578"/>
      <c r="J927" s="579"/>
      <c r="K927" s="88" t="str">
        <f>IFERROR(VLOOKUP(C927,MATERIALES!$C$13:$G$2486,2,FALSE)," ")</f>
        <v xml:space="preserve"> </v>
      </c>
      <c r="L927" s="356"/>
      <c r="M927" s="548" t="str">
        <f>IFERROR(VLOOKUP(C927,MATERIALES!$C$13:$G$2486,5,FALSE)," ")</f>
        <v xml:space="preserve"> </v>
      </c>
      <c r="N927" s="549"/>
      <c r="O927" s="307">
        <f t="shared" si="57"/>
        <v>0</v>
      </c>
      <c r="P927" s="85"/>
    </row>
    <row r="928" spans="2:16" ht="14.4">
      <c r="B928" s="44"/>
      <c r="C928" s="577"/>
      <c r="D928" s="578"/>
      <c r="E928" s="578"/>
      <c r="F928" s="578"/>
      <c r="G928" s="578"/>
      <c r="H928" s="578"/>
      <c r="I928" s="578"/>
      <c r="J928" s="579"/>
      <c r="K928" s="88" t="str">
        <f>IFERROR(VLOOKUP(C928,MATERIALES!$C$13:$G$2486,2,FALSE)," ")</f>
        <v xml:space="preserve"> </v>
      </c>
      <c r="L928" s="356"/>
      <c r="M928" s="548" t="str">
        <f>IFERROR(VLOOKUP(C928,MATERIALES!$C$13:$G$2486,5,FALSE)," ")</f>
        <v xml:space="preserve"> </v>
      </c>
      <c r="N928" s="549"/>
      <c r="O928" s="307">
        <f t="shared" si="57"/>
        <v>0</v>
      </c>
      <c r="P928" s="85"/>
    </row>
    <row r="929" spans="2:18" ht="14.4">
      <c r="B929" s="44"/>
      <c r="C929" s="577"/>
      <c r="D929" s="578"/>
      <c r="E929" s="578"/>
      <c r="F929" s="578"/>
      <c r="G929" s="578"/>
      <c r="H929" s="578"/>
      <c r="I929" s="578"/>
      <c r="J929" s="579"/>
      <c r="K929" s="88" t="str">
        <f>IFERROR(VLOOKUP(C929,MATERIALES!$C$13:$G$2486,2,FALSE)," ")</f>
        <v xml:space="preserve"> </v>
      </c>
      <c r="L929" s="356"/>
      <c r="M929" s="548" t="str">
        <f>IFERROR(VLOOKUP(C929,MATERIALES!$C$13:$G$2486,5,FALSE)," ")</f>
        <v xml:space="preserve"> </v>
      </c>
      <c r="N929" s="549"/>
      <c r="O929" s="307">
        <f t="shared" si="57"/>
        <v>0</v>
      </c>
      <c r="P929" s="85"/>
    </row>
    <row r="930" spans="2:18" ht="14.4">
      <c r="B930" s="44"/>
      <c r="C930" s="577"/>
      <c r="D930" s="578"/>
      <c r="E930" s="578"/>
      <c r="F930" s="578"/>
      <c r="G930" s="578"/>
      <c r="H930" s="578"/>
      <c r="I930" s="578"/>
      <c r="J930" s="579"/>
      <c r="K930" s="88" t="str">
        <f>IFERROR(VLOOKUP(C930,MATERIALES!$C$13:$G$2486,2,FALSE)," ")</f>
        <v xml:space="preserve"> </v>
      </c>
      <c r="L930" s="356"/>
      <c r="M930" s="548" t="str">
        <f>IFERROR(VLOOKUP(C930,MATERIALES!$C$13:$G$2486,5,FALSE)," ")</f>
        <v xml:space="preserve"> </v>
      </c>
      <c r="N930" s="549"/>
      <c r="O930" s="307">
        <f t="shared" si="57"/>
        <v>0</v>
      </c>
      <c r="P930" s="85"/>
    </row>
    <row r="931" spans="2:18" ht="14.4">
      <c r="B931" s="44"/>
      <c r="C931" s="577"/>
      <c r="D931" s="578"/>
      <c r="E931" s="578"/>
      <c r="F931" s="578"/>
      <c r="G931" s="578"/>
      <c r="H931" s="578"/>
      <c r="I931" s="578"/>
      <c r="J931" s="579"/>
      <c r="K931" s="88" t="str">
        <f>IFERROR(VLOOKUP(C931,MATERIALES!$C$13:$G$2486,2,FALSE)," ")</f>
        <v xml:space="preserve"> </v>
      </c>
      <c r="L931" s="356"/>
      <c r="M931" s="548" t="str">
        <f>IFERROR(VLOOKUP(C931,MATERIALES!$C$13:$G$2486,5,FALSE)," ")</f>
        <v xml:space="preserve"> </v>
      </c>
      <c r="N931" s="549"/>
      <c r="O931" s="307">
        <f t="shared" si="57"/>
        <v>0</v>
      </c>
      <c r="P931" s="85"/>
    </row>
    <row r="932" spans="2:18" ht="14.4">
      <c r="B932" s="44"/>
      <c r="C932" s="517"/>
      <c r="D932" s="518"/>
      <c r="E932" s="518"/>
      <c r="F932" s="518"/>
      <c r="G932" s="518"/>
      <c r="H932" s="518"/>
      <c r="I932" s="518"/>
      <c r="J932" s="519"/>
      <c r="K932" s="88" t="str">
        <f>IFERROR(VLOOKUP(C932,MATERIALES!$C$13:$G$2486,2,FALSE)," ")</f>
        <v xml:space="preserve"> </v>
      </c>
      <c r="L932" s="89"/>
      <c r="M932" s="548" t="str">
        <f>IFERROR(VLOOKUP(C932,MATERIALES!$C$13:$G$2486,5,FALSE)," ")</f>
        <v xml:space="preserve"> </v>
      </c>
      <c r="N932" s="549"/>
      <c r="O932" s="307">
        <f t="shared" si="57"/>
        <v>0</v>
      </c>
      <c r="P932" s="85"/>
    </row>
    <row r="933" spans="2:18" ht="15" thickBot="1">
      <c r="B933" s="44"/>
      <c r="C933" s="517"/>
      <c r="D933" s="518"/>
      <c r="E933" s="518"/>
      <c r="F933" s="518"/>
      <c r="G933" s="518"/>
      <c r="H933" s="518"/>
      <c r="I933" s="518"/>
      <c r="J933" s="519"/>
      <c r="K933" s="88" t="str">
        <f>IFERROR(VLOOKUP(C933,MATERIALES!$C$13:$G$2486,2,FALSE)," ")</f>
        <v xml:space="preserve"> </v>
      </c>
      <c r="L933" s="90"/>
      <c r="M933" s="548" t="str">
        <f>IFERROR(VLOOKUP(C933,MATERIALES!$C$13:$G$2486,5,FALSE)," ")</f>
        <v xml:space="preserve"> </v>
      </c>
      <c r="N933" s="549"/>
      <c r="O933" s="307">
        <f t="shared" si="57"/>
        <v>0</v>
      </c>
      <c r="P933" s="85"/>
    </row>
    <row r="934" spans="2:18" ht="15" thickBot="1">
      <c r="B934" s="44"/>
      <c r="C934" s="545" t="s">
        <v>2244</v>
      </c>
      <c r="D934" s="546"/>
      <c r="E934" s="546"/>
      <c r="F934" s="546"/>
      <c r="G934" s="546"/>
      <c r="H934" s="546"/>
      <c r="I934" s="546"/>
      <c r="J934" s="546"/>
      <c r="K934" s="546"/>
      <c r="L934" s="546"/>
      <c r="M934" s="546"/>
      <c r="N934" s="547"/>
      <c r="O934" s="309">
        <f>SUM(O922:O933)</f>
        <v>81850</v>
      </c>
      <c r="P934" s="85"/>
    </row>
    <row r="935" spans="2:18">
      <c r="B935" s="44"/>
      <c r="C935" s="529" t="s">
        <v>64</v>
      </c>
      <c r="D935" s="530"/>
      <c r="E935" s="530"/>
      <c r="F935" s="530"/>
      <c r="G935" s="530"/>
      <c r="H935" s="530"/>
      <c r="I935" s="530"/>
      <c r="J935" s="530"/>
      <c r="K935" s="530"/>
      <c r="L935" s="530"/>
      <c r="M935" s="530"/>
      <c r="N935" s="530"/>
      <c r="O935" s="531"/>
      <c r="P935" s="80"/>
    </row>
    <row r="936" spans="2:18">
      <c r="B936" s="44"/>
      <c r="C936" s="532"/>
      <c r="D936" s="533"/>
      <c r="E936" s="533"/>
      <c r="F936" s="533"/>
      <c r="G936" s="533"/>
      <c r="H936" s="533"/>
      <c r="I936" s="533"/>
      <c r="J936" s="533"/>
      <c r="K936" s="533"/>
      <c r="L936" s="533"/>
      <c r="M936" s="533"/>
      <c r="N936" s="533"/>
      <c r="O936" s="534"/>
      <c r="P936" s="80"/>
    </row>
    <row r="937" spans="2:18" ht="14.4" thickBot="1">
      <c r="B937" s="44"/>
      <c r="C937" s="535"/>
      <c r="D937" s="536"/>
      <c r="E937" s="536"/>
      <c r="F937" s="536"/>
      <c r="G937" s="536"/>
      <c r="H937" s="536"/>
      <c r="I937" s="536"/>
      <c r="J937" s="536"/>
      <c r="K937" s="536"/>
      <c r="L937" s="536"/>
      <c r="M937" s="536"/>
      <c r="N937" s="536"/>
      <c r="O937" s="537"/>
      <c r="P937" s="80"/>
    </row>
    <row r="938" spans="2:18" ht="16.8">
      <c r="B938" s="44"/>
      <c r="C938" s="538" t="s">
        <v>65</v>
      </c>
      <c r="D938" s="550"/>
      <c r="E938" s="550"/>
      <c r="F938" s="550"/>
      <c r="G938" s="550"/>
      <c r="H938" s="550"/>
      <c r="I938" s="550"/>
      <c r="J938" s="82" t="s">
        <v>66</v>
      </c>
      <c r="K938" s="87" t="s">
        <v>67</v>
      </c>
      <c r="L938" s="91" t="s">
        <v>68</v>
      </c>
      <c r="M938" s="541" t="s">
        <v>69</v>
      </c>
      <c r="N938" s="544"/>
      <c r="O938" s="83" t="s">
        <v>61</v>
      </c>
      <c r="P938" s="84"/>
    </row>
    <row r="939" spans="2:18" ht="14.4">
      <c r="B939" s="44"/>
      <c r="C939" s="517" t="s">
        <v>1251</v>
      </c>
      <c r="D939" s="518"/>
      <c r="E939" s="518"/>
      <c r="F939" s="518"/>
      <c r="G939" s="518"/>
      <c r="H939" s="518"/>
      <c r="I939" s="518"/>
      <c r="J939" s="357">
        <v>5.0546051927662441E-4</v>
      </c>
      <c r="K939" s="93">
        <v>25.1</v>
      </c>
      <c r="L939" s="92">
        <f>K939*J939</f>
        <v>1.2687059033843274E-2</v>
      </c>
      <c r="M939" s="548">
        <f>IFERROR(VLOOKUP(C939,TRANSPORTE!$C$14:$G$28,5,FALSE)," ")</f>
        <v>514637</v>
      </c>
      <c r="N939" s="549"/>
      <c r="O939" s="307">
        <f>IFERROR(M939*L939,0)</f>
        <v>6529.2300000000014</v>
      </c>
      <c r="P939" s="85"/>
    </row>
    <row r="940" spans="2:18" ht="15" thickBot="1">
      <c r="B940" s="44"/>
      <c r="C940" s="551"/>
      <c r="D940" s="552"/>
      <c r="E940" s="552"/>
      <c r="F940" s="552"/>
      <c r="G940" s="552"/>
      <c r="H940" s="552"/>
      <c r="I940" s="552"/>
      <c r="J940" s="94"/>
      <c r="K940" s="70"/>
      <c r="L940" s="94"/>
      <c r="M940" s="553"/>
      <c r="N940" s="554"/>
      <c r="O940" s="307">
        <f t="shared" ref="O940" si="58">IFERROR(M940*L940,0)</f>
        <v>0</v>
      </c>
      <c r="P940" s="85"/>
    </row>
    <row r="941" spans="2:18" ht="15" thickBot="1">
      <c r="B941" s="44"/>
      <c r="C941" s="545" t="s">
        <v>2244</v>
      </c>
      <c r="D941" s="546"/>
      <c r="E941" s="546"/>
      <c r="F941" s="546"/>
      <c r="G941" s="546"/>
      <c r="H941" s="546"/>
      <c r="I941" s="546"/>
      <c r="J941" s="546"/>
      <c r="K941" s="546"/>
      <c r="L941" s="546"/>
      <c r="M941" s="546"/>
      <c r="N941" s="547"/>
      <c r="O941" s="309">
        <f>+SUM(O939:O940)</f>
        <v>6529.2300000000014</v>
      </c>
      <c r="P941" s="86"/>
    </row>
    <row r="942" spans="2:18">
      <c r="B942" s="44"/>
      <c r="C942" s="529" t="s">
        <v>70</v>
      </c>
      <c r="D942" s="530"/>
      <c r="E942" s="530"/>
      <c r="F942" s="530"/>
      <c r="G942" s="530"/>
      <c r="H942" s="530"/>
      <c r="I942" s="530"/>
      <c r="J942" s="530"/>
      <c r="K942" s="530"/>
      <c r="L942" s="530"/>
      <c r="M942" s="530"/>
      <c r="N942" s="530"/>
      <c r="O942" s="531"/>
      <c r="P942" s="80"/>
      <c r="R942" s="342"/>
    </row>
    <row r="943" spans="2:18">
      <c r="B943" s="44"/>
      <c r="C943" s="532"/>
      <c r="D943" s="533"/>
      <c r="E943" s="533"/>
      <c r="F943" s="533"/>
      <c r="G943" s="533"/>
      <c r="H943" s="533"/>
      <c r="I943" s="533"/>
      <c r="J943" s="533"/>
      <c r="K943" s="533"/>
      <c r="L943" s="533"/>
      <c r="M943" s="533"/>
      <c r="N943" s="533"/>
      <c r="O943" s="534"/>
      <c r="P943" s="80"/>
    </row>
    <row r="944" spans="2:18" ht="14.4" thickBot="1">
      <c r="B944" s="44"/>
      <c r="C944" s="535"/>
      <c r="D944" s="536"/>
      <c r="E944" s="536"/>
      <c r="F944" s="536"/>
      <c r="G944" s="536"/>
      <c r="H944" s="536"/>
      <c r="I944" s="536"/>
      <c r="J944" s="536"/>
      <c r="K944" s="536"/>
      <c r="L944" s="536"/>
      <c r="M944" s="536"/>
      <c r="N944" s="536"/>
      <c r="O944" s="537"/>
      <c r="P944" s="80"/>
    </row>
    <row r="945" spans="2:16" ht="14.4">
      <c r="B945" s="44"/>
      <c r="C945" s="538" t="s">
        <v>71</v>
      </c>
      <c r="D945" s="550"/>
      <c r="E945" s="550"/>
      <c r="F945" s="550"/>
      <c r="G945" s="550"/>
      <c r="H945" s="550"/>
      <c r="I945" s="550"/>
      <c r="J945" s="82" t="s">
        <v>72</v>
      </c>
      <c r="K945" s="95" t="s">
        <v>73</v>
      </c>
      <c r="L945" s="96" t="s">
        <v>74</v>
      </c>
      <c r="M945" s="560" t="s">
        <v>60</v>
      </c>
      <c r="N945" s="561"/>
      <c r="O945" s="97" t="s">
        <v>61</v>
      </c>
      <c r="P945" s="98"/>
    </row>
    <row r="946" spans="2:16" ht="14.4">
      <c r="B946" s="44"/>
      <c r="C946" s="555" t="s">
        <v>1225</v>
      </c>
      <c r="D946" s="556"/>
      <c r="E946" s="556"/>
      <c r="F946" s="556"/>
      <c r="G946" s="556"/>
      <c r="H946" s="556"/>
      <c r="I946" s="522"/>
      <c r="J946" s="310">
        <f>IFERROR(VLOOKUP(C946,'MANO DE OBRA'!$C$13:$J$33,6,FALSE)," ")</f>
        <v>212968.8944964</v>
      </c>
      <c r="K946" s="318">
        <f>IFERROR(VLOOKUP(C946,'MANO DE OBRA'!$C$13:$J$33,7,FALSE)," ")</f>
        <v>2</v>
      </c>
      <c r="L946" s="311">
        <f>IFERROR(VLOOKUP(C946,'MANO DE OBRA'!$C$13:$J$33,8,FALSE)," ")</f>
        <v>425938</v>
      </c>
      <c r="M946" s="585">
        <v>0.01</v>
      </c>
      <c r="N946" s="586"/>
      <c r="O946" s="431">
        <f>+L946*M946</f>
        <v>4259.38</v>
      </c>
      <c r="P946" s="99"/>
    </row>
    <row r="947" spans="2:16" ht="14.4">
      <c r="B947" s="44"/>
      <c r="C947" s="555"/>
      <c r="D947" s="556"/>
      <c r="E947" s="556"/>
      <c r="F947" s="556"/>
      <c r="G947" s="556"/>
      <c r="H947" s="556"/>
      <c r="I947" s="522"/>
      <c r="J947" s="310" t="str">
        <f>IFERROR(VLOOKUP(C947,'MANO DE OBRA'!$C$13:$J$33,6,FALSE)," ")</f>
        <v xml:space="preserve"> </v>
      </c>
      <c r="K947" s="318" t="str">
        <f>IFERROR(VLOOKUP(C947,'MANO DE OBRA'!$C$13:$J$33,7,FALSE)," ")</f>
        <v xml:space="preserve"> </v>
      </c>
      <c r="L947" s="311" t="str">
        <f>IFERROR(VLOOKUP(C947,'MANO DE OBRA'!$C$13:$J$33,8,FALSE)," ")</f>
        <v xml:space="preserve"> </v>
      </c>
      <c r="M947" s="562"/>
      <c r="N947" s="563"/>
      <c r="O947" s="312">
        <f t="shared" ref="O947:O949" si="59">IFERROR((L947/M947),0)</f>
        <v>0</v>
      </c>
      <c r="P947" s="99"/>
    </row>
    <row r="948" spans="2:16" ht="14.4">
      <c r="B948" s="44"/>
      <c r="C948" s="555"/>
      <c r="D948" s="556"/>
      <c r="E948" s="556"/>
      <c r="F948" s="556"/>
      <c r="G948" s="556"/>
      <c r="H948" s="556"/>
      <c r="I948" s="522"/>
      <c r="J948" s="310" t="str">
        <f>IFERROR(VLOOKUP(C948,'MANO DE OBRA'!$C$13:$J$33,6,FALSE)," ")</f>
        <v xml:space="preserve"> </v>
      </c>
      <c r="K948" s="318" t="str">
        <f>IFERROR(VLOOKUP(C948,'MANO DE OBRA'!$C$13:$J$33,7,FALSE)," ")</f>
        <v xml:space="preserve"> </v>
      </c>
      <c r="L948" s="311" t="str">
        <f>IFERROR(VLOOKUP(C948,'MANO DE OBRA'!$C$13:$J$33,8,FALSE)," ")</f>
        <v xml:space="preserve"> </v>
      </c>
      <c r="M948" s="524"/>
      <c r="N948" s="525"/>
      <c r="O948" s="312">
        <f t="shared" si="59"/>
        <v>0</v>
      </c>
      <c r="P948" s="99"/>
    </row>
    <row r="949" spans="2:16" ht="15" thickBot="1">
      <c r="B949" s="44"/>
      <c r="C949" s="555"/>
      <c r="D949" s="556"/>
      <c r="E949" s="556"/>
      <c r="F949" s="556"/>
      <c r="G949" s="556"/>
      <c r="H949" s="556"/>
      <c r="I949" s="522"/>
      <c r="J949" s="310" t="str">
        <f>IFERROR(VLOOKUP(C949,'MANO DE OBRA'!$C$13:$J$33,6,FALSE)," ")</f>
        <v xml:space="preserve"> </v>
      </c>
      <c r="K949" s="318" t="str">
        <f>IFERROR(VLOOKUP(C949,'MANO DE OBRA'!$C$13:$J$33,7,FALSE)," ")</f>
        <v xml:space="preserve"> </v>
      </c>
      <c r="L949" s="311" t="str">
        <f>IFERROR(VLOOKUP(C949,'MANO DE OBRA'!$C$13:$J$33,8,FALSE)," ")</f>
        <v xml:space="preserve"> </v>
      </c>
      <c r="M949" s="524"/>
      <c r="N949" s="525"/>
      <c r="O949" s="312">
        <f t="shared" si="59"/>
        <v>0</v>
      </c>
      <c r="P949" s="85"/>
    </row>
    <row r="950" spans="2:16" ht="15" thickBot="1">
      <c r="B950" s="44"/>
      <c r="C950" s="545" t="s">
        <v>2244</v>
      </c>
      <c r="D950" s="546"/>
      <c r="E950" s="546"/>
      <c r="F950" s="546"/>
      <c r="G950" s="546"/>
      <c r="H950" s="546"/>
      <c r="I950" s="546"/>
      <c r="J950" s="546"/>
      <c r="K950" s="546"/>
      <c r="L950" s="546"/>
      <c r="M950" s="546"/>
      <c r="N950" s="547"/>
      <c r="O950" s="309">
        <f>+SUM(O946:O949)</f>
        <v>4259.38</v>
      </c>
      <c r="P950" s="85"/>
    </row>
    <row r="951" spans="2:16" ht="15" thickBot="1">
      <c r="B951" s="44"/>
      <c r="C951" s="73"/>
      <c r="D951" s="52"/>
      <c r="E951" s="52"/>
      <c r="F951" s="52"/>
      <c r="G951" s="52"/>
      <c r="H951" s="52"/>
      <c r="I951" s="52"/>
      <c r="J951" s="52"/>
      <c r="K951" s="52"/>
      <c r="L951" s="52"/>
      <c r="M951" s="52"/>
      <c r="N951" s="52"/>
      <c r="O951" s="74"/>
      <c r="P951" s="45"/>
    </row>
    <row r="952" spans="2:16" ht="15" thickBot="1">
      <c r="B952" s="44"/>
      <c r="C952" s="557" t="s">
        <v>2245</v>
      </c>
      <c r="D952" s="558"/>
      <c r="E952" s="558"/>
      <c r="F952" s="558"/>
      <c r="G952" s="558"/>
      <c r="H952" s="558"/>
      <c r="I952" s="558"/>
      <c r="J952" s="558"/>
      <c r="K952" s="558"/>
      <c r="L952" s="558"/>
      <c r="M952" s="558"/>
      <c r="N952" s="559"/>
      <c r="O952" s="313">
        <f>ROUND(O941+O917+O934+O950,0)</f>
        <v>92739</v>
      </c>
      <c r="P952" s="100"/>
    </row>
    <row r="953" spans="2:16" ht="15" thickBot="1">
      <c r="B953" s="44"/>
      <c r="C953" s="73"/>
      <c r="D953" s="52"/>
      <c r="E953" s="52"/>
      <c r="F953" s="52"/>
      <c r="G953" s="52"/>
      <c r="H953" s="52"/>
      <c r="I953" s="52"/>
      <c r="J953" s="52"/>
      <c r="K953" s="52"/>
      <c r="L953" s="52"/>
      <c r="M953" s="52"/>
      <c r="N953" s="52"/>
      <c r="O953" s="74"/>
      <c r="P953" s="73"/>
    </row>
    <row r="954" spans="2:16">
      <c r="B954" s="44"/>
      <c r="C954" s="529" t="s">
        <v>2240</v>
      </c>
      <c r="D954" s="530"/>
      <c r="E954" s="530"/>
      <c r="F954" s="530"/>
      <c r="G954" s="530"/>
      <c r="H954" s="530"/>
      <c r="I954" s="530"/>
      <c r="J954" s="530"/>
      <c r="K954" s="530"/>
      <c r="L954" s="530"/>
      <c r="M954" s="530"/>
      <c r="N954" s="530"/>
      <c r="O954" s="531"/>
      <c r="P954" s="80"/>
    </row>
    <row r="955" spans="2:16">
      <c r="B955" s="44"/>
      <c r="C955" s="532"/>
      <c r="D955" s="533"/>
      <c r="E955" s="533"/>
      <c r="F955" s="533"/>
      <c r="G955" s="533"/>
      <c r="H955" s="533"/>
      <c r="I955" s="533"/>
      <c r="J955" s="533"/>
      <c r="K955" s="533"/>
      <c r="L955" s="533"/>
      <c r="M955" s="533"/>
      <c r="N955" s="533"/>
      <c r="O955" s="534"/>
      <c r="P955" s="80"/>
    </row>
    <row r="956" spans="2:16" ht="14.4" thickBot="1">
      <c r="B956" s="44"/>
      <c r="C956" s="535"/>
      <c r="D956" s="536"/>
      <c r="E956" s="536"/>
      <c r="F956" s="536"/>
      <c r="G956" s="536"/>
      <c r="H956" s="536"/>
      <c r="I956" s="536"/>
      <c r="J956" s="536"/>
      <c r="K956" s="536"/>
      <c r="L956" s="536"/>
      <c r="M956" s="536"/>
      <c r="N956" s="536"/>
      <c r="O956" s="537"/>
      <c r="P956" s="80"/>
    </row>
    <row r="957" spans="2:16" ht="15" thickBot="1">
      <c r="B957" s="44"/>
      <c r="C957" s="568" t="s">
        <v>10</v>
      </c>
      <c r="D957" s="569"/>
      <c r="E957" s="569"/>
      <c r="F957" s="569"/>
      <c r="G957" s="569"/>
      <c r="H957" s="569"/>
      <c r="I957" s="569"/>
      <c r="J957" s="569"/>
      <c r="K957" s="569"/>
      <c r="L957" s="569"/>
      <c r="M957" s="570"/>
      <c r="N957" s="303" t="s">
        <v>32</v>
      </c>
      <c r="O957" s="304" t="s">
        <v>29</v>
      </c>
      <c r="P957" s="80"/>
    </row>
    <row r="958" spans="2:16" ht="14.4">
      <c r="B958" s="44"/>
      <c r="C958" s="571" t="s">
        <v>2242</v>
      </c>
      <c r="D958" s="572"/>
      <c r="E958" s="572"/>
      <c r="F958" s="572"/>
      <c r="G958" s="572"/>
      <c r="H958" s="572"/>
      <c r="I958" s="572"/>
      <c r="J958" s="572"/>
      <c r="K958" s="572"/>
      <c r="L958" s="572"/>
      <c r="M958" s="572"/>
      <c r="N958" s="305">
        <f>PRESUPUESTO!$K$384</f>
        <v>0.26</v>
      </c>
      <c r="O958" s="314">
        <f>N958*O952</f>
        <v>24112.14</v>
      </c>
      <c r="P958" s="80"/>
    </row>
    <row r="959" spans="2:16" ht="14.4">
      <c r="B959" s="44"/>
      <c r="C959" s="573" t="s">
        <v>2241</v>
      </c>
      <c r="D959" s="574"/>
      <c r="E959" s="574"/>
      <c r="F959" s="574"/>
      <c r="G959" s="574"/>
      <c r="H959" s="574"/>
      <c r="I959" s="574"/>
      <c r="J959" s="574"/>
      <c r="K959" s="574"/>
      <c r="L959" s="574"/>
      <c r="M959" s="574"/>
      <c r="N959" s="302">
        <f>PRESUPUESTO!$K$385</f>
        <v>0.01</v>
      </c>
      <c r="O959" s="315">
        <f>N959*O952</f>
        <v>927.39</v>
      </c>
      <c r="P959" s="80"/>
    </row>
    <row r="960" spans="2:16" ht="15" thickBot="1">
      <c r="B960" s="44"/>
      <c r="C960" s="575" t="s">
        <v>28</v>
      </c>
      <c r="D960" s="576"/>
      <c r="E960" s="576"/>
      <c r="F960" s="576"/>
      <c r="G960" s="576"/>
      <c r="H960" s="576"/>
      <c r="I960" s="576"/>
      <c r="J960" s="576"/>
      <c r="K960" s="576"/>
      <c r="L960" s="576"/>
      <c r="M960" s="576"/>
      <c r="N960" s="306">
        <f>PRESUPUESTO!$K$386</f>
        <v>0.03</v>
      </c>
      <c r="O960" s="316">
        <f>N960*O952</f>
        <v>2782.17</v>
      </c>
      <c r="P960" s="80"/>
    </row>
    <row r="961" spans="2:16">
      <c r="B961" s="44"/>
      <c r="C961" s="296"/>
      <c r="D961" s="297"/>
      <c r="E961" s="297"/>
      <c r="F961" s="297"/>
      <c r="G961" s="297"/>
      <c r="H961" s="297"/>
      <c r="I961" s="297"/>
      <c r="J961" s="297"/>
      <c r="K961" s="297"/>
      <c r="L961" s="297"/>
      <c r="M961" s="297"/>
      <c r="N961" s="297"/>
      <c r="O961" s="298"/>
      <c r="P961" s="80"/>
    </row>
    <row r="962" spans="2:16" ht="14.4" thickBot="1">
      <c r="B962" s="44"/>
      <c r="C962" s="299"/>
      <c r="D962" s="300"/>
      <c r="E962" s="300"/>
      <c r="F962" s="300"/>
      <c r="G962" s="300"/>
      <c r="H962" s="300"/>
      <c r="I962" s="300"/>
      <c r="J962" s="300"/>
      <c r="K962" s="300"/>
      <c r="L962" s="300"/>
      <c r="M962" s="300"/>
      <c r="N962" s="300"/>
      <c r="O962" s="301"/>
      <c r="P962" s="80"/>
    </row>
    <row r="963" spans="2:16" ht="15" thickBot="1">
      <c r="B963" s="44"/>
      <c r="C963" s="557" t="s">
        <v>2246</v>
      </c>
      <c r="D963" s="558"/>
      <c r="E963" s="558"/>
      <c r="F963" s="558"/>
      <c r="G963" s="558"/>
      <c r="H963" s="558"/>
      <c r="I963" s="558"/>
      <c r="J963" s="558"/>
      <c r="K963" s="558"/>
      <c r="L963" s="558"/>
      <c r="M963" s="558"/>
      <c r="N963" s="559"/>
      <c r="O963" s="313">
        <f>ROUNDUP(O952+O958+O959+O960,0)</f>
        <v>120561</v>
      </c>
      <c r="P963" s="100"/>
    </row>
    <row r="964" spans="2:16" ht="14.4">
      <c r="B964" s="44"/>
      <c r="C964" s="73"/>
      <c r="D964" s="52"/>
      <c r="E964" s="52"/>
      <c r="F964" s="52"/>
      <c r="G964" s="52"/>
      <c r="H964" s="52"/>
      <c r="I964" s="52"/>
      <c r="J964" s="52"/>
      <c r="K964" s="52"/>
      <c r="L964" s="52"/>
      <c r="M964" s="52"/>
      <c r="N964" s="52"/>
      <c r="O964" s="74"/>
      <c r="P964" s="45"/>
    </row>
    <row r="965" spans="2:16" ht="14.4">
      <c r="B965" s="44"/>
      <c r="C965" s="73"/>
      <c r="D965" s="52"/>
      <c r="E965" s="52"/>
      <c r="F965" s="52"/>
      <c r="G965" s="52"/>
      <c r="H965" s="52"/>
      <c r="I965" s="52"/>
      <c r="J965" s="52"/>
      <c r="K965" s="52"/>
      <c r="L965" s="52"/>
      <c r="M965" s="52"/>
      <c r="N965" s="52"/>
      <c r="O965" s="74"/>
      <c r="P965" s="45"/>
    </row>
    <row r="966" spans="2:16" ht="18.75" customHeight="1" thickBot="1">
      <c r="B966" s="44"/>
      <c r="C966" s="564"/>
      <c r="D966" s="565"/>
      <c r="E966" s="565"/>
      <c r="F966" s="70"/>
      <c r="G966" s="70"/>
      <c r="H966" s="70"/>
      <c r="I966" s="70"/>
      <c r="J966" s="70"/>
      <c r="K966" s="566"/>
      <c r="L966" s="566"/>
      <c r="M966" s="566"/>
      <c r="N966" s="566"/>
      <c r="O966" s="567"/>
      <c r="P966" s="101"/>
    </row>
    <row r="967" spans="2:16" ht="14.4" thickBot="1">
      <c r="B967" s="102"/>
      <c r="C967" s="103"/>
      <c r="D967" s="103"/>
      <c r="E967" s="103"/>
      <c r="F967" s="103"/>
      <c r="G967" s="103"/>
      <c r="H967" s="103"/>
      <c r="I967" s="103"/>
      <c r="J967" s="103"/>
      <c r="K967" s="103"/>
      <c r="L967" s="103"/>
      <c r="M967" s="103"/>
      <c r="N967" s="103"/>
      <c r="O967" s="103"/>
      <c r="P967" s="104"/>
    </row>
    <row r="968" spans="2:16" ht="15" thickTop="1" thickBot="1"/>
    <row r="969" spans="2:16" ht="15" thickBot="1">
      <c r="B969" s="44"/>
      <c r="C969" s="488" t="s">
        <v>54</v>
      </c>
      <c r="D969" s="489"/>
      <c r="E969" s="489"/>
      <c r="F969" s="489"/>
      <c r="G969" s="489"/>
      <c r="H969" s="489"/>
      <c r="I969" s="489"/>
      <c r="J969" s="489"/>
      <c r="K969" s="489"/>
      <c r="L969" s="489"/>
      <c r="M969" s="489"/>
      <c r="N969" s="489"/>
      <c r="O969" s="490"/>
      <c r="P969" s="75"/>
    </row>
    <row r="970" spans="2:16">
      <c r="B970" s="44"/>
      <c r="C970" s="76" t="s">
        <v>55</v>
      </c>
      <c r="D970" s="491" t="s">
        <v>10</v>
      </c>
      <c r="E970" s="492"/>
      <c r="F970" s="492"/>
      <c r="G970" s="492"/>
      <c r="H970" s="492"/>
      <c r="I970" s="492"/>
      <c r="J970" s="492"/>
      <c r="K970" s="492"/>
      <c r="L970" s="493"/>
      <c r="M970" s="494" t="s">
        <v>56</v>
      </c>
      <c r="N970" s="495"/>
      <c r="O970" s="76" t="s">
        <v>12</v>
      </c>
      <c r="P970" s="77"/>
    </row>
    <row r="971" spans="2:16" ht="51" customHeight="1" thickBot="1">
      <c r="B971" s="44"/>
      <c r="C971" s="243" t="str">
        <f>PRESUPUESTO!C96</f>
        <v>5.3.1.4</v>
      </c>
      <c r="D971" s="582" t="str">
        <f>IFERROR(VLOOKUP(C971,PRESUPUESTO!$C$11:$K$366,5,FALSE)," ")</f>
        <v>SUMINISTRO E INSTALACIÓN DE LUMINARIA HERMETICA 2X18W PC</v>
      </c>
      <c r="E971" s="583"/>
      <c r="F971" s="583"/>
      <c r="G971" s="583"/>
      <c r="H971" s="583"/>
      <c r="I971" s="583"/>
      <c r="J971" s="583"/>
      <c r="K971" s="583"/>
      <c r="L971" s="584"/>
      <c r="M971" s="526" t="str">
        <f>IFERROR(VLOOKUP(C971,PRESUPUESTO!$C$11:$K$366,6,FALSE)," ")</f>
        <v>UN</v>
      </c>
      <c r="N971" s="528"/>
      <c r="O971" s="243">
        <f>IFERROR(VLOOKUP(C971,PRESUPUESTO!$C$11:$K$366,7,FALSE)," ")</f>
        <v>28</v>
      </c>
      <c r="P971" s="79"/>
    </row>
    <row r="972" spans="2:16">
      <c r="B972" s="44"/>
      <c r="C972" s="529"/>
      <c r="D972" s="530"/>
      <c r="E972" s="530"/>
      <c r="F972" s="530"/>
      <c r="G972" s="530"/>
      <c r="H972" s="530"/>
      <c r="I972" s="530"/>
      <c r="J972" s="530"/>
      <c r="K972" s="530"/>
      <c r="L972" s="530"/>
      <c r="M972" s="530"/>
      <c r="N972" s="530"/>
      <c r="O972" s="531"/>
      <c r="P972" s="80"/>
    </row>
    <row r="973" spans="2:16">
      <c r="B973" s="44"/>
      <c r="C973" s="532"/>
      <c r="D973" s="533"/>
      <c r="E973" s="533"/>
      <c r="F973" s="533"/>
      <c r="G973" s="533"/>
      <c r="H973" s="533"/>
      <c r="I973" s="533"/>
      <c r="J973" s="533"/>
      <c r="K973" s="533"/>
      <c r="L973" s="533"/>
      <c r="M973" s="533"/>
      <c r="N973" s="533"/>
      <c r="O973" s="534"/>
      <c r="P973" s="80"/>
    </row>
    <row r="974" spans="2:16" ht="14.4" thickBot="1">
      <c r="B974" s="44"/>
      <c r="C974" s="535"/>
      <c r="D974" s="536"/>
      <c r="E974" s="536"/>
      <c r="F974" s="536"/>
      <c r="G974" s="536"/>
      <c r="H974" s="536"/>
      <c r="I974" s="536"/>
      <c r="J974" s="536"/>
      <c r="K974" s="536"/>
      <c r="L974" s="536"/>
      <c r="M974" s="536"/>
      <c r="N974" s="536"/>
      <c r="O974" s="537"/>
      <c r="P974" s="80"/>
    </row>
    <row r="975" spans="2:16" ht="14.4">
      <c r="B975" s="44"/>
      <c r="C975" s="538" t="s">
        <v>10</v>
      </c>
      <c r="D975" s="539"/>
      <c r="E975" s="539"/>
      <c r="F975" s="539"/>
      <c r="G975" s="540"/>
      <c r="H975" s="541" t="s">
        <v>57</v>
      </c>
      <c r="I975" s="539"/>
      <c r="J975" s="542" t="s">
        <v>58</v>
      </c>
      <c r="K975" s="543"/>
      <c r="L975" s="82" t="s">
        <v>59</v>
      </c>
      <c r="M975" s="541" t="s">
        <v>60</v>
      </c>
      <c r="N975" s="544"/>
      <c r="O975" s="83" t="s">
        <v>61</v>
      </c>
      <c r="P975" s="84"/>
    </row>
    <row r="976" spans="2:16" ht="14.4">
      <c r="B976" s="44"/>
      <c r="C976" s="517" t="s">
        <v>1281</v>
      </c>
      <c r="D976" s="518"/>
      <c r="E976" s="518"/>
      <c r="F976" s="518"/>
      <c r="G976" s="519"/>
      <c r="H976" s="520"/>
      <c r="I976" s="520"/>
      <c r="J976" s="521" t="str">
        <f>IFERROR(VLOOKUP(C976,EQUIPOS!$C$13:$G$80,2,FALSE)," ")</f>
        <v>%</v>
      </c>
      <c r="K976" s="522"/>
      <c r="L976" s="308">
        <v>10000</v>
      </c>
      <c r="M976" s="523">
        <v>0.86292307692307701</v>
      </c>
      <c r="N976" s="522"/>
      <c r="O976" s="307">
        <f>IFERROR(M976*L976,0)</f>
        <v>8629.2307692307695</v>
      </c>
      <c r="P976" s="85"/>
    </row>
    <row r="977" spans="2:16" ht="14.4">
      <c r="B977" s="44"/>
      <c r="C977" s="517"/>
      <c r="D977" s="518"/>
      <c r="E977" s="518"/>
      <c r="F977" s="518"/>
      <c r="G977" s="519"/>
      <c r="H977" s="520"/>
      <c r="I977" s="520"/>
      <c r="J977" s="521" t="str">
        <f>IFERROR(VLOOKUP(C977,EQUIPOS!$C$13:$G$80,2,FALSE)," ")</f>
        <v xml:space="preserve"> </v>
      </c>
      <c r="K977" s="522"/>
      <c r="L977" s="308" t="str">
        <f>IFERROR(VLOOKUP(C977,EQUIPOS!$C$13:$G$80,5,FALSE)," ")</f>
        <v xml:space="preserve"> </v>
      </c>
      <c r="M977" s="524"/>
      <c r="N977" s="525"/>
      <c r="O977" s="307">
        <f>IFERROR(L977/M977,0)</f>
        <v>0</v>
      </c>
      <c r="P977" s="85"/>
    </row>
    <row r="978" spans="2:16" ht="14.4">
      <c r="B978" s="44"/>
      <c r="C978" s="517"/>
      <c r="D978" s="518"/>
      <c r="E978" s="518"/>
      <c r="F978" s="518"/>
      <c r="G978" s="519"/>
      <c r="H978" s="520"/>
      <c r="I978" s="520"/>
      <c r="J978" s="521" t="str">
        <f>IFERROR(VLOOKUP(C978,EQUIPOS!$C$13:$G$80,2,FALSE)," ")</f>
        <v xml:space="preserve"> </v>
      </c>
      <c r="K978" s="522"/>
      <c r="L978" s="308" t="str">
        <f>IFERROR(VLOOKUP(C978,EQUIPOS!$C$13:$G$80,5,FALSE)," ")</f>
        <v xml:space="preserve"> </v>
      </c>
      <c r="M978" s="524"/>
      <c r="N978" s="525"/>
      <c r="O978" s="307">
        <f t="shared" ref="O978:O979" si="60">IFERROR(L978/M978,0)</f>
        <v>0</v>
      </c>
      <c r="P978" s="85"/>
    </row>
    <row r="979" spans="2:16" ht="14.4">
      <c r="B979" s="44"/>
      <c r="C979" s="517"/>
      <c r="D979" s="518"/>
      <c r="E979" s="518"/>
      <c r="F979" s="518"/>
      <c r="G979" s="519"/>
      <c r="H979" s="520"/>
      <c r="I979" s="520"/>
      <c r="J979" s="521" t="str">
        <f>IFERROR(VLOOKUP(C979,EQUIPOS!$C$13:$G$80,2,FALSE)," ")</f>
        <v xml:space="preserve"> </v>
      </c>
      <c r="K979" s="522"/>
      <c r="L979" s="308" t="str">
        <f>IFERROR(VLOOKUP(C979,EQUIPOS!$C$13:$G$80,5,FALSE)," ")</f>
        <v xml:space="preserve"> </v>
      </c>
      <c r="M979" s="524"/>
      <c r="N979" s="525"/>
      <c r="O979" s="307">
        <f t="shared" si="60"/>
        <v>0</v>
      </c>
      <c r="P979" s="85"/>
    </row>
    <row r="980" spans="2:16" ht="15" thickBot="1">
      <c r="B980" s="44"/>
      <c r="C980" s="517"/>
      <c r="D980" s="518"/>
      <c r="E980" s="518"/>
      <c r="F980" s="518"/>
      <c r="G980" s="519"/>
      <c r="H980" s="520"/>
      <c r="I980" s="520"/>
      <c r="J980" s="521" t="str">
        <f>IFERROR(VLOOKUP(C980,EQUIPOS!$C$13:$G$80,2,FALSE)," ")</f>
        <v xml:space="preserve"> </v>
      </c>
      <c r="K980" s="522"/>
      <c r="L980" s="308" t="str">
        <f>IFERROR(VLOOKUP(C980,EQUIPOS!$C$13:$G$80,5,FALSE)," ")</f>
        <v xml:space="preserve"> </v>
      </c>
      <c r="M980" s="524"/>
      <c r="N980" s="525"/>
      <c r="O980" s="307">
        <f>IFERROR(L980/M980,0)</f>
        <v>0</v>
      </c>
      <c r="P980" s="85"/>
    </row>
    <row r="981" spans="2:16" ht="15" thickBot="1">
      <c r="B981" s="44"/>
      <c r="C981" s="545" t="s">
        <v>2244</v>
      </c>
      <c r="D981" s="546"/>
      <c r="E981" s="546"/>
      <c r="F981" s="546"/>
      <c r="G981" s="546"/>
      <c r="H981" s="546"/>
      <c r="I981" s="546"/>
      <c r="J981" s="546"/>
      <c r="K981" s="546"/>
      <c r="L981" s="546"/>
      <c r="M981" s="546"/>
      <c r="N981" s="547"/>
      <c r="O981" s="309">
        <f>SUM(O976:O980)</f>
        <v>8629.2307692307695</v>
      </c>
      <c r="P981" s="86"/>
    </row>
    <row r="982" spans="2:16" ht="13.5" customHeight="1">
      <c r="B982" s="44"/>
      <c r="C982" s="529" t="s">
        <v>62</v>
      </c>
      <c r="D982" s="530"/>
      <c r="E982" s="530"/>
      <c r="F982" s="530"/>
      <c r="G982" s="530"/>
      <c r="H982" s="530"/>
      <c r="I982" s="530"/>
      <c r="J982" s="530"/>
      <c r="K982" s="530"/>
      <c r="L982" s="530"/>
      <c r="M982" s="530"/>
      <c r="N982" s="530"/>
      <c r="O982" s="531"/>
      <c r="P982" s="80"/>
    </row>
    <row r="983" spans="2:16">
      <c r="B983" s="44"/>
      <c r="C983" s="532"/>
      <c r="D983" s="533"/>
      <c r="E983" s="533"/>
      <c r="F983" s="533"/>
      <c r="G983" s="533"/>
      <c r="H983" s="533"/>
      <c r="I983" s="533"/>
      <c r="J983" s="533"/>
      <c r="K983" s="533"/>
      <c r="L983" s="533"/>
      <c r="M983" s="533"/>
      <c r="N983" s="533"/>
      <c r="O983" s="534"/>
      <c r="P983" s="80"/>
    </row>
    <row r="984" spans="2:16" ht="14.4" thickBot="1">
      <c r="B984" s="44"/>
      <c r="C984" s="535"/>
      <c r="D984" s="536"/>
      <c r="E984" s="536"/>
      <c r="F984" s="536"/>
      <c r="G984" s="536"/>
      <c r="H984" s="536"/>
      <c r="I984" s="536"/>
      <c r="J984" s="536"/>
      <c r="K984" s="536"/>
      <c r="L984" s="536"/>
      <c r="M984" s="536"/>
      <c r="N984" s="536"/>
      <c r="O984" s="537"/>
      <c r="P984" s="80"/>
    </row>
    <row r="985" spans="2:16" ht="14.4">
      <c r="B985" s="44"/>
      <c r="C985" s="538" t="s">
        <v>10</v>
      </c>
      <c r="D985" s="550"/>
      <c r="E985" s="550"/>
      <c r="F985" s="550"/>
      <c r="G985" s="550"/>
      <c r="H985" s="550"/>
      <c r="I985" s="550"/>
      <c r="J985" s="544"/>
      <c r="K985" s="81" t="s">
        <v>56</v>
      </c>
      <c r="L985" s="82" t="s">
        <v>12</v>
      </c>
      <c r="M985" s="541" t="s">
        <v>63</v>
      </c>
      <c r="N985" s="544"/>
      <c r="O985" s="83" t="s">
        <v>61</v>
      </c>
      <c r="P985" s="84"/>
    </row>
    <row r="986" spans="2:16" ht="14.4">
      <c r="B986" s="44"/>
      <c r="C986" s="577" t="s">
        <v>2463</v>
      </c>
      <c r="D986" s="578"/>
      <c r="E986" s="578"/>
      <c r="F986" s="578"/>
      <c r="G986" s="578"/>
      <c r="H986" s="578"/>
      <c r="I986" s="578"/>
      <c r="J986" s="579"/>
      <c r="K986" s="88" t="str">
        <f>IFERROR(VLOOKUP(C986,MATERIALES!$C$13:$G$2486,2,FALSE)," ")</f>
        <v>UN</v>
      </c>
      <c r="L986" s="356">
        <v>1</v>
      </c>
      <c r="M986" s="548">
        <f>IFERROR(VLOOKUP(C986,MATERIALES!$C$13:$G$2486,5,FALSE)," ")</f>
        <v>49250</v>
      </c>
      <c r="N986" s="549"/>
      <c r="O986" s="307">
        <f>IFERROR(M986*L986,0)</f>
        <v>49250</v>
      </c>
      <c r="P986" s="85"/>
    </row>
    <row r="987" spans="2:16" ht="14.4">
      <c r="B987" s="44"/>
      <c r="C987" s="577" t="s">
        <v>2464</v>
      </c>
      <c r="D987" s="578"/>
      <c r="E987" s="578"/>
      <c r="F987" s="578"/>
      <c r="G987" s="578"/>
      <c r="H987" s="578"/>
      <c r="I987" s="578"/>
      <c r="J987" s="579"/>
      <c r="K987" s="88" t="str">
        <f>IFERROR(VLOOKUP(C987,MATERIALES!$C$13:$G$2486,2,FALSE)," ")</f>
        <v>UN</v>
      </c>
      <c r="L987" s="356">
        <v>2</v>
      </c>
      <c r="M987" s="548">
        <f>IFERROR(VLOOKUP(C987,MATERIALES!$C$13:$G$2486,5,FALSE)," ")</f>
        <v>9500</v>
      </c>
      <c r="N987" s="549"/>
      <c r="O987" s="307">
        <f t="shared" ref="O987:O997" si="61">IFERROR(M987*L987,0)</f>
        <v>19000</v>
      </c>
      <c r="P987" s="85"/>
    </row>
    <row r="988" spans="2:16" ht="14.4">
      <c r="B988" s="44"/>
      <c r="C988" s="577" t="s">
        <v>2402</v>
      </c>
      <c r="D988" s="578"/>
      <c r="E988" s="578"/>
      <c r="F988" s="578"/>
      <c r="G988" s="578"/>
      <c r="H988" s="578"/>
      <c r="I988" s="578"/>
      <c r="J988" s="579"/>
      <c r="K988" s="88" t="str">
        <f>IFERROR(VLOOKUP(C988,MATERIALES!$C$13:$G$2486,2,FALSE)," ")</f>
        <v>UN</v>
      </c>
      <c r="L988" s="356">
        <v>1</v>
      </c>
      <c r="M988" s="548">
        <v>1200</v>
      </c>
      <c r="N988" s="549"/>
      <c r="O988" s="307">
        <f t="shared" si="61"/>
        <v>1200</v>
      </c>
      <c r="P988" s="85"/>
    </row>
    <row r="989" spans="2:16" ht="14.4">
      <c r="B989" s="44"/>
      <c r="C989" s="577"/>
      <c r="D989" s="578"/>
      <c r="E989" s="578"/>
      <c r="F989" s="578"/>
      <c r="G989" s="578"/>
      <c r="H989" s="578"/>
      <c r="I989" s="578"/>
      <c r="J989" s="579"/>
      <c r="K989" s="88" t="str">
        <f>IFERROR(VLOOKUP(C989,MATERIALES!$C$13:$G$2486,2,FALSE)," ")</f>
        <v xml:space="preserve"> </v>
      </c>
      <c r="L989" s="356"/>
      <c r="M989" s="548" t="str">
        <f>IFERROR(VLOOKUP(C989,MATERIALES!$C$13:$G$2486,5,FALSE)," ")</f>
        <v xml:space="preserve"> </v>
      </c>
      <c r="N989" s="549"/>
      <c r="O989" s="307">
        <f t="shared" si="61"/>
        <v>0</v>
      </c>
      <c r="P989" s="85"/>
    </row>
    <row r="990" spans="2:16" ht="14.4">
      <c r="B990" s="44"/>
      <c r="C990" s="577"/>
      <c r="D990" s="578"/>
      <c r="E990" s="578"/>
      <c r="F990" s="578"/>
      <c r="G990" s="578"/>
      <c r="H990" s="578"/>
      <c r="I990" s="578"/>
      <c r="J990" s="579"/>
      <c r="K990" s="88" t="str">
        <f>IFERROR(VLOOKUP(C990,MATERIALES!$C$13:$G$2486,2,FALSE)," ")</f>
        <v xml:space="preserve"> </v>
      </c>
      <c r="L990" s="356"/>
      <c r="M990" s="548" t="str">
        <f>IFERROR(VLOOKUP(C990,MATERIALES!$C$13:$G$2486,5,FALSE)," ")</f>
        <v xml:space="preserve"> </v>
      </c>
      <c r="N990" s="549"/>
      <c r="O990" s="307">
        <f t="shared" si="61"/>
        <v>0</v>
      </c>
      <c r="P990" s="85"/>
    </row>
    <row r="991" spans="2:16" ht="14.4">
      <c r="B991" s="44"/>
      <c r="C991" s="577"/>
      <c r="D991" s="578"/>
      <c r="E991" s="578"/>
      <c r="F991" s="578"/>
      <c r="G991" s="578"/>
      <c r="H991" s="578"/>
      <c r="I991" s="578"/>
      <c r="J991" s="579"/>
      <c r="K991" s="88" t="str">
        <f>IFERROR(VLOOKUP(C991,MATERIALES!$C$13:$G$2486,2,FALSE)," ")</f>
        <v xml:space="preserve"> </v>
      </c>
      <c r="L991" s="356"/>
      <c r="M991" s="548" t="str">
        <f>IFERROR(VLOOKUP(C991,MATERIALES!$C$13:$G$2486,5,FALSE)," ")</f>
        <v xml:space="preserve"> </v>
      </c>
      <c r="N991" s="549"/>
      <c r="O991" s="307">
        <f t="shared" si="61"/>
        <v>0</v>
      </c>
      <c r="P991" s="85"/>
    </row>
    <row r="992" spans="2:16" ht="14.4">
      <c r="B992" s="44"/>
      <c r="C992" s="577"/>
      <c r="D992" s="578"/>
      <c r="E992" s="578"/>
      <c r="F992" s="578"/>
      <c r="G992" s="578"/>
      <c r="H992" s="578"/>
      <c r="I992" s="578"/>
      <c r="J992" s="579"/>
      <c r="K992" s="88" t="str">
        <f>IFERROR(VLOOKUP(C992,MATERIALES!$C$13:$G$2486,2,FALSE)," ")</f>
        <v xml:space="preserve"> </v>
      </c>
      <c r="L992" s="356"/>
      <c r="M992" s="548" t="str">
        <f>IFERROR(VLOOKUP(C992,MATERIALES!$C$13:$G$2486,5,FALSE)," ")</f>
        <v xml:space="preserve"> </v>
      </c>
      <c r="N992" s="549"/>
      <c r="O992" s="307">
        <f t="shared" si="61"/>
        <v>0</v>
      </c>
      <c r="P992" s="85"/>
    </row>
    <row r="993" spans="2:18" ht="14.4">
      <c r="B993" s="44"/>
      <c r="C993" s="577"/>
      <c r="D993" s="578"/>
      <c r="E993" s="578"/>
      <c r="F993" s="578"/>
      <c r="G993" s="578"/>
      <c r="H993" s="578"/>
      <c r="I993" s="578"/>
      <c r="J993" s="579"/>
      <c r="K993" s="88" t="str">
        <f>IFERROR(VLOOKUP(C993,MATERIALES!$C$13:$G$2486,2,FALSE)," ")</f>
        <v xml:space="preserve"> </v>
      </c>
      <c r="L993" s="356"/>
      <c r="M993" s="548" t="str">
        <f>IFERROR(VLOOKUP(C993,MATERIALES!$C$13:$G$2486,5,FALSE)," ")</f>
        <v xml:space="preserve"> </v>
      </c>
      <c r="N993" s="549"/>
      <c r="O993" s="307">
        <f t="shared" si="61"/>
        <v>0</v>
      </c>
      <c r="P993" s="85"/>
    </row>
    <row r="994" spans="2:18" ht="14.4">
      <c r="B994" s="44"/>
      <c r="C994" s="577"/>
      <c r="D994" s="578"/>
      <c r="E994" s="578"/>
      <c r="F994" s="578"/>
      <c r="G994" s="578"/>
      <c r="H994" s="578"/>
      <c r="I994" s="578"/>
      <c r="J994" s="579"/>
      <c r="K994" s="88" t="str">
        <f>IFERROR(VLOOKUP(C994,MATERIALES!$C$13:$G$2486,2,FALSE)," ")</f>
        <v xml:space="preserve"> </v>
      </c>
      <c r="L994" s="356"/>
      <c r="M994" s="548" t="str">
        <f>IFERROR(VLOOKUP(C994,MATERIALES!$C$13:$G$2486,5,FALSE)," ")</f>
        <v xml:space="preserve"> </v>
      </c>
      <c r="N994" s="549"/>
      <c r="O994" s="307">
        <f t="shared" si="61"/>
        <v>0</v>
      </c>
      <c r="P994" s="85"/>
    </row>
    <row r="995" spans="2:18" ht="14.4">
      <c r="B995" s="44"/>
      <c r="C995" s="577"/>
      <c r="D995" s="578"/>
      <c r="E995" s="578"/>
      <c r="F995" s="578"/>
      <c r="G995" s="578"/>
      <c r="H995" s="578"/>
      <c r="I995" s="578"/>
      <c r="J995" s="579"/>
      <c r="K995" s="88" t="str">
        <f>IFERROR(VLOOKUP(C995,MATERIALES!$C$13:$G$2486,2,FALSE)," ")</f>
        <v xml:space="preserve"> </v>
      </c>
      <c r="L995" s="356"/>
      <c r="M995" s="548" t="str">
        <f>IFERROR(VLOOKUP(C995,MATERIALES!$C$13:$G$2486,5,FALSE)," ")</f>
        <v xml:space="preserve"> </v>
      </c>
      <c r="N995" s="549"/>
      <c r="O995" s="307">
        <f t="shared" si="61"/>
        <v>0</v>
      </c>
      <c r="P995" s="85"/>
    </row>
    <row r="996" spans="2:18" ht="14.4">
      <c r="B996" s="44"/>
      <c r="C996" s="517"/>
      <c r="D996" s="518"/>
      <c r="E996" s="518"/>
      <c r="F996" s="518"/>
      <c r="G996" s="518"/>
      <c r="H996" s="518"/>
      <c r="I996" s="518"/>
      <c r="J996" s="519"/>
      <c r="K996" s="88" t="str">
        <f>IFERROR(VLOOKUP(C996,MATERIALES!$C$13:$G$2486,2,FALSE)," ")</f>
        <v xml:space="preserve"> </v>
      </c>
      <c r="L996" s="89"/>
      <c r="M996" s="548" t="str">
        <f>IFERROR(VLOOKUP(C996,MATERIALES!$C$13:$G$2486,5,FALSE)," ")</f>
        <v xml:space="preserve"> </v>
      </c>
      <c r="N996" s="549"/>
      <c r="O996" s="307">
        <f t="shared" si="61"/>
        <v>0</v>
      </c>
      <c r="P996" s="85"/>
    </row>
    <row r="997" spans="2:18" ht="15" thickBot="1">
      <c r="B997" s="44"/>
      <c r="C997" s="517"/>
      <c r="D997" s="518"/>
      <c r="E997" s="518"/>
      <c r="F997" s="518"/>
      <c r="G997" s="518"/>
      <c r="H997" s="518"/>
      <c r="I997" s="518"/>
      <c r="J997" s="519"/>
      <c r="K997" s="88" t="str">
        <f>IFERROR(VLOOKUP(C997,MATERIALES!$C$13:$G$2486,2,FALSE)," ")</f>
        <v xml:space="preserve"> </v>
      </c>
      <c r="L997" s="90"/>
      <c r="M997" s="548" t="str">
        <f>IFERROR(VLOOKUP(C997,MATERIALES!$C$13:$G$2486,5,FALSE)," ")</f>
        <v xml:space="preserve"> </v>
      </c>
      <c r="N997" s="549"/>
      <c r="O997" s="307">
        <f t="shared" si="61"/>
        <v>0</v>
      </c>
      <c r="P997" s="85"/>
    </row>
    <row r="998" spans="2:18" ht="15" thickBot="1">
      <c r="B998" s="44"/>
      <c r="C998" s="545" t="s">
        <v>2244</v>
      </c>
      <c r="D998" s="546"/>
      <c r="E998" s="546"/>
      <c r="F998" s="546"/>
      <c r="G998" s="546"/>
      <c r="H998" s="546"/>
      <c r="I998" s="546"/>
      <c r="J998" s="546"/>
      <c r="K998" s="546"/>
      <c r="L998" s="546"/>
      <c r="M998" s="546"/>
      <c r="N998" s="547"/>
      <c r="O998" s="309">
        <f>SUM(O986:O997)</f>
        <v>69450</v>
      </c>
      <c r="P998" s="85"/>
    </row>
    <row r="999" spans="2:18">
      <c r="B999" s="44"/>
      <c r="C999" s="529" t="s">
        <v>64</v>
      </c>
      <c r="D999" s="530"/>
      <c r="E999" s="530"/>
      <c r="F999" s="530"/>
      <c r="G999" s="530"/>
      <c r="H999" s="530"/>
      <c r="I999" s="530"/>
      <c r="J999" s="530"/>
      <c r="K999" s="530"/>
      <c r="L999" s="530"/>
      <c r="M999" s="530"/>
      <c r="N999" s="530"/>
      <c r="O999" s="531"/>
      <c r="P999" s="80"/>
    </row>
    <row r="1000" spans="2:18">
      <c r="B1000" s="44"/>
      <c r="C1000" s="532"/>
      <c r="D1000" s="533"/>
      <c r="E1000" s="533"/>
      <c r="F1000" s="533"/>
      <c r="G1000" s="533"/>
      <c r="H1000" s="533"/>
      <c r="I1000" s="533"/>
      <c r="J1000" s="533"/>
      <c r="K1000" s="533"/>
      <c r="L1000" s="533"/>
      <c r="M1000" s="533"/>
      <c r="N1000" s="533"/>
      <c r="O1000" s="534"/>
      <c r="P1000" s="80"/>
    </row>
    <row r="1001" spans="2:18" ht="14.4" thickBot="1">
      <c r="B1001" s="44"/>
      <c r="C1001" s="535"/>
      <c r="D1001" s="536"/>
      <c r="E1001" s="536"/>
      <c r="F1001" s="536"/>
      <c r="G1001" s="536"/>
      <c r="H1001" s="536"/>
      <c r="I1001" s="536"/>
      <c r="J1001" s="536"/>
      <c r="K1001" s="536"/>
      <c r="L1001" s="536"/>
      <c r="M1001" s="536"/>
      <c r="N1001" s="536"/>
      <c r="O1001" s="537"/>
      <c r="P1001" s="80"/>
    </row>
    <row r="1002" spans="2:18" ht="16.8">
      <c r="B1002" s="44"/>
      <c r="C1002" s="538" t="s">
        <v>65</v>
      </c>
      <c r="D1002" s="550"/>
      <c r="E1002" s="550"/>
      <c r="F1002" s="550"/>
      <c r="G1002" s="550"/>
      <c r="H1002" s="550"/>
      <c r="I1002" s="550"/>
      <c r="J1002" s="82" t="s">
        <v>66</v>
      </c>
      <c r="K1002" s="87" t="s">
        <v>67</v>
      </c>
      <c r="L1002" s="91" t="s">
        <v>68</v>
      </c>
      <c r="M1002" s="541" t="s">
        <v>69</v>
      </c>
      <c r="N1002" s="544"/>
      <c r="O1002" s="83" t="s">
        <v>61</v>
      </c>
      <c r="P1002" s="84"/>
    </row>
    <row r="1003" spans="2:18" ht="14.4">
      <c r="B1003" s="44"/>
      <c r="C1003" s="517" t="s">
        <v>1251</v>
      </c>
      <c r="D1003" s="518"/>
      <c r="E1003" s="518"/>
      <c r="F1003" s="518"/>
      <c r="G1003" s="518"/>
      <c r="H1003" s="518"/>
      <c r="I1003" s="518"/>
      <c r="J1003" s="357">
        <v>4.64490164331743E-4</v>
      </c>
      <c r="K1003" s="93">
        <v>25.1</v>
      </c>
      <c r="L1003" s="92">
        <f>K1003*J1003</f>
        <v>1.1658703124726749E-2</v>
      </c>
      <c r="M1003" s="548">
        <f>IFERROR(VLOOKUP(C1003,TRANSPORTE!$C$14:$G$28,5,FALSE)," ")</f>
        <v>514637</v>
      </c>
      <c r="N1003" s="549"/>
      <c r="O1003" s="307">
        <f>IFERROR(M1003*L1003,0)</f>
        <v>6000</v>
      </c>
      <c r="P1003" s="85"/>
    </row>
    <row r="1004" spans="2:18" ht="15" thickBot="1">
      <c r="B1004" s="44"/>
      <c r="C1004" s="551"/>
      <c r="D1004" s="552"/>
      <c r="E1004" s="552"/>
      <c r="F1004" s="552"/>
      <c r="G1004" s="552"/>
      <c r="H1004" s="552"/>
      <c r="I1004" s="552"/>
      <c r="J1004" s="94"/>
      <c r="K1004" s="70"/>
      <c r="L1004" s="94"/>
      <c r="M1004" s="553"/>
      <c r="N1004" s="554"/>
      <c r="O1004" s="307">
        <f t="shared" ref="O1004" si="62">IFERROR(M1004*L1004,0)</f>
        <v>0</v>
      </c>
      <c r="P1004" s="85"/>
    </row>
    <row r="1005" spans="2:18" ht="15" thickBot="1">
      <c r="B1005" s="44"/>
      <c r="C1005" s="545" t="s">
        <v>2244</v>
      </c>
      <c r="D1005" s="546"/>
      <c r="E1005" s="546"/>
      <c r="F1005" s="546"/>
      <c r="G1005" s="546"/>
      <c r="H1005" s="546"/>
      <c r="I1005" s="546"/>
      <c r="J1005" s="546"/>
      <c r="K1005" s="546"/>
      <c r="L1005" s="546"/>
      <c r="M1005" s="546"/>
      <c r="N1005" s="547"/>
      <c r="O1005" s="309">
        <f>+SUM(O1003:O1004)</f>
        <v>6000</v>
      </c>
      <c r="P1005" s="86"/>
    </row>
    <row r="1006" spans="2:18">
      <c r="B1006" s="44"/>
      <c r="C1006" s="529" t="s">
        <v>70</v>
      </c>
      <c r="D1006" s="530"/>
      <c r="E1006" s="530"/>
      <c r="F1006" s="530"/>
      <c r="G1006" s="530"/>
      <c r="H1006" s="530"/>
      <c r="I1006" s="530"/>
      <c r="J1006" s="530"/>
      <c r="K1006" s="530"/>
      <c r="L1006" s="530"/>
      <c r="M1006" s="530"/>
      <c r="N1006" s="530"/>
      <c r="O1006" s="531"/>
      <c r="P1006" s="80"/>
      <c r="R1006" s="342"/>
    </row>
    <row r="1007" spans="2:18">
      <c r="B1007" s="44"/>
      <c r="C1007" s="532"/>
      <c r="D1007" s="533"/>
      <c r="E1007" s="533"/>
      <c r="F1007" s="533"/>
      <c r="G1007" s="533"/>
      <c r="H1007" s="533"/>
      <c r="I1007" s="533"/>
      <c r="J1007" s="533"/>
      <c r="K1007" s="533"/>
      <c r="L1007" s="533"/>
      <c r="M1007" s="533"/>
      <c r="N1007" s="533"/>
      <c r="O1007" s="534"/>
      <c r="P1007" s="80"/>
    </row>
    <row r="1008" spans="2:18" ht="14.4" thickBot="1">
      <c r="B1008" s="44"/>
      <c r="C1008" s="535"/>
      <c r="D1008" s="536"/>
      <c r="E1008" s="536"/>
      <c r="F1008" s="536"/>
      <c r="G1008" s="536"/>
      <c r="H1008" s="536"/>
      <c r="I1008" s="536"/>
      <c r="J1008" s="536"/>
      <c r="K1008" s="536"/>
      <c r="L1008" s="536"/>
      <c r="M1008" s="536"/>
      <c r="N1008" s="536"/>
      <c r="O1008" s="537"/>
      <c r="P1008" s="80"/>
    </row>
    <row r="1009" spans="2:16" ht="14.4">
      <c r="B1009" s="44"/>
      <c r="C1009" s="538" t="s">
        <v>71</v>
      </c>
      <c r="D1009" s="550"/>
      <c r="E1009" s="550"/>
      <c r="F1009" s="550"/>
      <c r="G1009" s="550"/>
      <c r="H1009" s="550"/>
      <c r="I1009" s="550"/>
      <c r="J1009" s="82" t="s">
        <v>72</v>
      </c>
      <c r="K1009" s="95" t="s">
        <v>73</v>
      </c>
      <c r="L1009" s="96" t="s">
        <v>74</v>
      </c>
      <c r="M1009" s="560" t="s">
        <v>60</v>
      </c>
      <c r="N1009" s="561"/>
      <c r="O1009" s="97" t="s">
        <v>61</v>
      </c>
      <c r="P1009" s="98"/>
    </row>
    <row r="1010" spans="2:16" ht="14.4">
      <c r="B1010" s="44"/>
      <c r="C1010" s="555" t="s">
        <v>1225</v>
      </c>
      <c r="D1010" s="556"/>
      <c r="E1010" s="556"/>
      <c r="F1010" s="556"/>
      <c r="G1010" s="556"/>
      <c r="H1010" s="556"/>
      <c r="I1010" s="522"/>
      <c r="J1010" s="310">
        <f>IFERROR(VLOOKUP(C1010,'MANO DE OBRA'!$C$13:$J$33,6,FALSE)," ")</f>
        <v>212968.8944964</v>
      </c>
      <c r="K1010" s="318">
        <f>IFERROR(VLOOKUP(C1010,'MANO DE OBRA'!$C$13:$J$33,7,FALSE)," ")</f>
        <v>2</v>
      </c>
      <c r="L1010" s="311">
        <f>IFERROR(VLOOKUP(C1010,'MANO DE OBRA'!$C$13:$J$33,8,FALSE)," ")</f>
        <v>425938</v>
      </c>
      <c r="M1010" s="585">
        <v>0.01</v>
      </c>
      <c r="N1010" s="586"/>
      <c r="O1010" s="431">
        <f>+L1010*M1010</f>
        <v>4259.38</v>
      </c>
      <c r="P1010" s="99"/>
    </row>
    <row r="1011" spans="2:16" ht="14.4">
      <c r="B1011" s="44"/>
      <c r="C1011" s="555"/>
      <c r="D1011" s="556"/>
      <c r="E1011" s="556"/>
      <c r="F1011" s="556"/>
      <c r="G1011" s="556"/>
      <c r="H1011" s="556"/>
      <c r="I1011" s="522"/>
      <c r="J1011" s="310" t="str">
        <f>IFERROR(VLOOKUP(C1011,'MANO DE OBRA'!$C$13:$J$33,6,FALSE)," ")</f>
        <v xml:space="preserve"> </v>
      </c>
      <c r="K1011" s="318" t="str">
        <f>IFERROR(VLOOKUP(C1011,'MANO DE OBRA'!$C$13:$J$33,7,FALSE)," ")</f>
        <v xml:space="preserve"> </v>
      </c>
      <c r="L1011" s="311" t="str">
        <f>IFERROR(VLOOKUP(C1011,'MANO DE OBRA'!$C$13:$J$33,8,FALSE)," ")</f>
        <v xml:space="preserve"> </v>
      </c>
      <c r="M1011" s="562"/>
      <c r="N1011" s="563"/>
      <c r="O1011" s="312">
        <f t="shared" ref="O1011:O1013" si="63">IFERROR((L1011/M1011),0)</f>
        <v>0</v>
      </c>
      <c r="P1011" s="99"/>
    </row>
    <row r="1012" spans="2:16" ht="14.4">
      <c r="B1012" s="44"/>
      <c r="C1012" s="555"/>
      <c r="D1012" s="556"/>
      <c r="E1012" s="556"/>
      <c r="F1012" s="556"/>
      <c r="G1012" s="556"/>
      <c r="H1012" s="556"/>
      <c r="I1012" s="522"/>
      <c r="J1012" s="310" t="str">
        <f>IFERROR(VLOOKUP(C1012,'MANO DE OBRA'!$C$13:$J$33,6,FALSE)," ")</f>
        <v xml:space="preserve"> </v>
      </c>
      <c r="K1012" s="318" t="str">
        <f>IFERROR(VLOOKUP(C1012,'MANO DE OBRA'!$C$13:$J$33,7,FALSE)," ")</f>
        <v xml:space="preserve"> </v>
      </c>
      <c r="L1012" s="311" t="str">
        <f>IFERROR(VLOOKUP(C1012,'MANO DE OBRA'!$C$13:$J$33,8,FALSE)," ")</f>
        <v xml:space="preserve"> </v>
      </c>
      <c r="M1012" s="524"/>
      <c r="N1012" s="525"/>
      <c r="O1012" s="312">
        <f t="shared" si="63"/>
        <v>0</v>
      </c>
      <c r="P1012" s="99"/>
    </row>
    <row r="1013" spans="2:16" ht="15" thickBot="1">
      <c r="B1013" s="44"/>
      <c r="C1013" s="555"/>
      <c r="D1013" s="556"/>
      <c r="E1013" s="556"/>
      <c r="F1013" s="556"/>
      <c r="G1013" s="556"/>
      <c r="H1013" s="556"/>
      <c r="I1013" s="522"/>
      <c r="J1013" s="310" t="str">
        <f>IFERROR(VLOOKUP(C1013,'MANO DE OBRA'!$C$13:$J$33,6,FALSE)," ")</f>
        <v xml:space="preserve"> </v>
      </c>
      <c r="K1013" s="318" t="str">
        <f>IFERROR(VLOOKUP(C1013,'MANO DE OBRA'!$C$13:$J$33,7,FALSE)," ")</f>
        <v xml:space="preserve"> </v>
      </c>
      <c r="L1013" s="311" t="str">
        <f>IFERROR(VLOOKUP(C1013,'MANO DE OBRA'!$C$13:$J$33,8,FALSE)," ")</f>
        <v xml:space="preserve"> </v>
      </c>
      <c r="M1013" s="524"/>
      <c r="N1013" s="525"/>
      <c r="O1013" s="312">
        <f t="shared" si="63"/>
        <v>0</v>
      </c>
      <c r="P1013" s="85"/>
    </row>
    <row r="1014" spans="2:16" ht="15" thickBot="1">
      <c r="B1014" s="44"/>
      <c r="C1014" s="545" t="s">
        <v>2244</v>
      </c>
      <c r="D1014" s="546"/>
      <c r="E1014" s="546"/>
      <c r="F1014" s="546"/>
      <c r="G1014" s="546"/>
      <c r="H1014" s="546"/>
      <c r="I1014" s="546"/>
      <c r="J1014" s="546"/>
      <c r="K1014" s="546"/>
      <c r="L1014" s="546"/>
      <c r="M1014" s="546"/>
      <c r="N1014" s="547"/>
      <c r="O1014" s="309">
        <f>+SUM(O1010:O1013)</f>
        <v>4259.38</v>
      </c>
      <c r="P1014" s="85"/>
    </row>
    <row r="1015" spans="2:16" ht="15" thickBot="1">
      <c r="B1015" s="44"/>
      <c r="C1015" s="73"/>
      <c r="D1015" s="52"/>
      <c r="E1015" s="52"/>
      <c r="F1015" s="52"/>
      <c r="G1015" s="52"/>
      <c r="H1015" s="52"/>
      <c r="I1015" s="52"/>
      <c r="J1015" s="52"/>
      <c r="K1015" s="52"/>
      <c r="L1015" s="52"/>
      <c r="M1015" s="52"/>
      <c r="N1015" s="52"/>
      <c r="O1015" s="74"/>
      <c r="P1015" s="45"/>
    </row>
    <row r="1016" spans="2:16" ht="15" thickBot="1">
      <c r="B1016" s="44"/>
      <c r="C1016" s="557" t="s">
        <v>2245</v>
      </c>
      <c r="D1016" s="558"/>
      <c r="E1016" s="558"/>
      <c r="F1016" s="558"/>
      <c r="G1016" s="558"/>
      <c r="H1016" s="558"/>
      <c r="I1016" s="558"/>
      <c r="J1016" s="558"/>
      <c r="K1016" s="558"/>
      <c r="L1016" s="558"/>
      <c r="M1016" s="558"/>
      <c r="N1016" s="559"/>
      <c r="O1016" s="313">
        <f>ROUND(O1005+O981+O998+O1014,0)</f>
        <v>88339</v>
      </c>
      <c r="P1016" s="100"/>
    </row>
    <row r="1017" spans="2:16" ht="15" thickBot="1">
      <c r="B1017" s="44"/>
      <c r="C1017" s="73"/>
      <c r="D1017" s="52"/>
      <c r="E1017" s="52"/>
      <c r="F1017" s="52"/>
      <c r="G1017" s="52"/>
      <c r="H1017" s="52"/>
      <c r="I1017" s="52"/>
      <c r="J1017" s="52"/>
      <c r="K1017" s="52"/>
      <c r="L1017" s="52"/>
      <c r="M1017" s="52"/>
      <c r="N1017" s="52"/>
      <c r="O1017" s="74"/>
      <c r="P1017" s="73"/>
    </row>
    <row r="1018" spans="2:16">
      <c r="B1018" s="44"/>
      <c r="C1018" s="529" t="s">
        <v>2240</v>
      </c>
      <c r="D1018" s="530"/>
      <c r="E1018" s="530"/>
      <c r="F1018" s="530"/>
      <c r="G1018" s="530"/>
      <c r="H1018" s="530"/>
      <c r="I1018" s="530"/>
      <c r="J1018" s="530"/>
      <c r="K1018" s="530"/>
      <c r="L1018" s="530"/>
      <c r="M1018" s="530"/>
      <c r="N1018" s="530"/>
      <c r="O1018" s="531"/>
      <c r="P1018" s="80"/>
    </row>
    <row r="1019" spans="2:16">
      <c r="B1019" s="44"/>
      <c r="C1019" s="532"/>
      <c r="D1019" s="533"/>
      <c r="E1019" s="533"/>
      <c r="F1019" s="533"/>
      <c r="G1019" s="533"/>
      <c r="H1019" s="533"/>
      <c r="I1019" s="533"/>
      <c r="J1019" s="533"/>
      <c r="K1019" s="533"/>
      <c r="L1019" s="533"/>
      <c r="M1019" s="533"/>
      <c r="N1019" s="533"/>
      <c r="O1019" s="534"/>
      <c r="P1019" s="80"/>
    </row>
    <row r="1020" spans="2:16" ht="14.4" thickBot="1">
      <c r="B1020" s="44"/>
      <c r="C1020" s="535"/>
      <c r="D1020" s="536"/>
      <c r="E1020" s="536"/>
      <c r="F1020" s="536"/>
      <c r="G1020" s="536"/>
      <c r="H1020" s="536"/>
      <c r="I1020" s="536"/>
      <c r="J1020" s="536"/>
      <c r="K1020" s="536"/>
      <c r="L1020" s="536"/>
      <c r="M1020" s="536"/>
      <c r="N1020" s="536"/>
      <c r="O1020" s="537"/>
      <c r="P1020" s="80"/>
    </row>
    <row r="1021" spans="2:16" ht="15" thickBot="1">
      <c r="B1021" s="44"/>
      <c r="C1021" s="568" t="s">
        <v>10</v>
      </c>
      <c r="D1021" s="569"/>
      <c r="E1021" s="569"/>
      <c r="F1021" s="569"/>
      <c r="G1021" s="569"/>
      <c r="H1021" s="569"/>
      <c r="I1021" s="569"/>
      <c r="J1021" s="569"/>
      <c r="K1021" s="569"/>
      <c r="L1021" s="569"/>
      <c r="M1021" s="570"/>
      <c r="N1021" s="303" t="s">
        <v>32</v>
      </c>
      <c r="O1021" s="304" t="s">
        <v>29</v>
      </c>
      <c r="P1021" s="80"/>
    </row>
    <row r="1022" spans="2:16" ht="14.4">
      <c r="B1022" s="44"/>
      <c r="C1022" s="571" t="s">
        <v>2242</v>
      </c>
      <c r="D1022" s="572"/>
      <c r="E1022" s="572"/>
      <c r="F1022" s="572"/>
      <c r="G1022" s="572"/>
      <c r="H1022" s="572"/>
      <c r="I1022" s="572"/>
      <c r="J1022" s="572"/>
      <c r="K1022" s="572"/>
      <c r="L1022" s="572"/>
      <c r="M1022" s="572"/>
      <c r="N1022" s="305">
        <f>PRESUPUESTO!$K$384</f>
        <v>0.26</v>
      </c>
      <c r="O1022" s="314">
        <f>N1022*O1016</f>
        <v>22968.14</v>
      </c>
      <c r="P1022" s="80"/>
    </row>
    <row r="1023" spans="2:16" ht="14.4">
      <c r="B1023" s="44"/>
      <c r="C1023" s="573" t="s">
        <v>2241</v>
      </c>
      <c r="D1023" s="574"/>
      <c r="E1023" s="574"/>
      <c r="F1023" s="574"/>
      <c r="G1023" s="574"/>
      <c r="H1023" s="574"/>
      <c r="I1023" s="574"/>
      <c r="J1023" s="574"/>
      <c r="K1023" s="574"/>
      <c r="L1023" s="574"/>
      <c r="M1023" s="574"/>
      <c r="N1023" s="302">
        <f>PRESUPUESTO!$K$385</f>
        <v>0.01</v>
      </c>
      <c r="O1023" s="315">
        <f>N1023*O1016</f>
        <v>883.39</v>
      </c>
      <c r="P1023" s="80"/>
    </row>
    <row r="1024" spans="2:16" ht="15" thickBot="1">
      <c r="B1024" s="44"/>
      <c r="C1024" s="575" t="s">
        <v>28</v>
      </c>
      <c r="D1024" s="576"/>
      <c r="E1024" s="576"/>
      <c r="F1024" s="576"/>
      <c r="G1024" s="576"/>
      <c r="H1024" s="576"/>
      <c r="I1024" s="576"/>
      <c r="J1024" s="576"/>
      <c r="K1024" s="576"/>
      <c r="L1024" s="576"/>
      <c r="M1024" s="576"/>
      <c r="N1024" s="306">
        <f>PRESUPUESTO!$K$386</f>
        <v>0.03</v>
      </c>
      <c r="O1024" s="316">
        <f>N1024*O1016</f>
        <v>2650.17</v>
      </c>
      <c r="P1024" s="80"/>
    </row>
    <row r="1025" spans="2:16">
      <c r="B1025" s="44"/>
      <c r="C1025" s="296"/>
      <c r="D1025" s="297"/>
      <c r="E1025" s="297"/>
      <c r="F1025" s="297"/>
      <c r="G1025" s="297"/>
      <c r="H1025" s="297"/>
      <c r="I1025" s="297"/>
      <c r="J1025" s="297"/>
      <c r="K1025" s="297"/>
      <c r="L1025" s="297"/>
      <c r="M1025" s="297"/>
      <c r="N1025" s="297"/>
      <c r="O1025" s="298"/>
      <c r="P1025" s="80"/>
    </row>
    <row r="1026" spans="2:16" ht="14.4" thickBot="1">
      <c r="B1026" s="44"/>
      <c r="C1026" s="299"/>
      <c r="D1026" s="300"/>
      <c r="E1026" s="300"/>
      <c r="F1026" s="300"/>
      <c r="G1026" s="300"/>
      <c r="H1026" s="300"/>
      <c r="I1026" s="300"/>
      <c r="J1026" s="300"/>
      <c r="K1026" s="300"/>
      <c r="L1026" s="300"/>
      <c r="M1026" s="300"/>
      <c r="N1026" s="300"/>
      <c r="O1026" s="301"/>
      <c r="P1026" s="80"/>
    </row>
    <row r="1027" spans="2:16" ht="15" thickBot="1">
      <c r="B1027" s="44"/>
      <c r="C1027" s="557" t="s">
        <v>2246</v>
      </c>
      <c r="D1027" s="558"/>
      <c r="E1027" s="558"/>
      <c r="F1027" s="558"/>
      <c r="G1027" s="558"/>
      <c r="H1027" s="558"/>
      <c r="I1027" s="558"/>
      <c r="J1027" s="558"/>
      <c r="K1027" s="558"/>
      <c r="L1027" s="558"/>
      <c r="M1027" s="558"/>
      <c r="N1027" s="559"/>
      <c r="O1027" s="313">
        <f>ROUNDUP(O1016+O1022+O1023+O1024,0)</f>
        <v>114841</v>
      </c>
      <c r="P1027" s="100"/>
    </row>
    <row r="1028" spans="2:16" ht="14.4">
      <c r="B1028" s="44"/>
      <c r="C1028" s="73"/>
      <c r="D1028" s="52"/>
      <c r="E1028" s="52"/>
      <c r="F1028" s="52"/>
      <c r="G1028" s="52"/>
      <c r="H1028" s="52"/>
      <c r="I1028" s="52"/>
      <c r="J1028" s="52"/>
      <c r="K1028" s="52"/>
      <c r="L1028" s="52"/>
      <c r="M1028" s="52"/>
      <c r="N1028" s="52"/>
      <c r="O1028" s="74"/>
      <c r="P1028" s="45"/>
    </row>
    <row r="1029" spans="2:16" ht="14.4">
      <c r="B1029" s="44"/>
      <c r="C1029" s="73"/>
      <c r="D1029" s="52"/>
      <c r="E1029" s="52"/>
      <c r="F1029" s="52"/>
      <c r="G1029" s="52"/>
      <c r="H1029" s="52"/>
      <c r="I1029" s="52"/>
      <c r="J1029" s="52"/>
      <c r="K1029" s="52"/>
      <c r="L1029" s="52"/>
      <c r="M1029" s="52"/>
      <c r="N1029" s="52"/>
      <c r="O1029" s="74"/>
      <c r="P1029" s="45"/>
    </row>
    <row r="1030" spans="2:16" ht="18.75" customHeight="1" thickBot="1">
      <c r="B1030" s="44"/>
      <c r="C1030" s="564"/>
      <c r="D1030" s="565"/>
      <c r="E1030" s="565"/>
      <c r="F1030" s="70"/>
      <c r="G1030" s="70"/>
      <c r="H1030" s="70"/>
      <c r="I1030" s="70"/>
      <c r="J1030" s="70"/>
      <c r="K1030" s="566"/>
      <c r="L1030" s="566"/>
      <c r="M1030" s="566"/>
      <c r="N1030" s="566"/>
      <c r="O1030" s="567"/>
      <c r="P1030" s="101"/>
    </row>
    <row r="1031" spans="2:16" ht="14.4" thickBot="1">
      <c r="B1031" s="102"/>
      <c r="C1031" s="103"/>
      <c r="D1031" s="103"/>
      <c r="E1031" s="103"/>
      <c r="F1031" s="103"/>
      <c r="G1031" s="103"/>
      <c r="H1031" s="103"/>
      <c r="I1031" s="103"/>
      <c r="J1031" s="103"/>
      <c r="K1031" s="103"/>
      <c r="L1031" s="103"/>
      <c r="M1031" s="103"/>
      <c r="N1031" s="103"/>
      <c r="O1031" s="103"/>
      <c r="P1031" s="104"/>
    </row>
    <row r="1032" spans="2:16" ht="15" thickTop="1" thickBot="1"/>
    <row r="1033" spans="2:16" ht="15" thickBot="1">
      <c r="B1033" s="44"/>
      <c r="C1033" s="488" t="s">
        <v>54</v>
      </c>
      <c r="D1033" s="489"/>
      <c r="E1033" s="489"/>
      <c r="F1033" s="489"/>
      <c r="G1033" s="489"/>
      <c r="H1033" s="489"/>
      <c r="I1033" s="489"/>
      <c r="J1033" s="489"/>
      <c r="K1033" s="489"/>
      <c r="L1033" s="489"/>
      <c r="M1033" s="489"/>
      <c r="N1033" s="489"/>
      <c r="O1033" s="490"/>
      <c r="P1033" s="75"/>
    </row>
    <row r="1034" spans="2:16">
      <c r="B1034" s="44"/>
      <c r="C1034" s="76" t="s">
        <v>55</v>
      </c>
      <c r="D1034" s="491" t="s">
        <v>10</v>
      </c>
      <c r="E1034" s="492"/>
      <c r="F1034" s="492"/>
      <c r="G1034" s="492"/>
      <c r="H1034" s="492"/>
      <c r="I1034" s="492"/>
      <c r="J1034" s="492"/>
      <c r="K1034" s="492"/>
      <c r="L1034" s="493"/>
      <c r="M1034" s="494" t="s">
        <v>56</v>
      </c>
      <c r="N1034" s="495"/>
      <c r="O1034" s="76" t="s">
        <v>12</v>
      </c>
      <c r="P1034" s="77"/>
    </row>
    <row r="1035" spans="2:16" ht="51" customHeight="1" thickBot="1">
      <c r="B1035" s="44"/>
      <c r="C1035" s="243" t="str">
        <f>PRESUPUESTO!C97</f>
        <v>5.3.1.5</v>
      </c>
      <c r="D1035" s="582" t="str">
        <f>IFERROR(VLOOKUP(C1035,PRESUPUESTO!$C$11:$K$366,5,FALSE)," ")</f>
        <v>SUMINISTRO E INSTALACIÓN DE LUMINARIA LED TIPO OJO DE BUEY ODB AVANTE CON PESTAÑA 15,8W</v>
      </c>
      <c r="E1035" s="583"/>
      <c r="F1035" s="583"/>
      <c r="G1035" s="583"/>
      <c r="H1035" s="583"/>
      <c r="I1035" s="583"/>
      <c r="J1035" s="583"/>
      <c r="K1035" s="583"/>
      <c r="L1035" s="584"/>
      <c r="M1035" s="526" t="str">
        <f>IFERROR(VLOOKUP(C1035,PRESUPUESTO!$C$11:$K$366,6,FALSE)," ")</f>
        <v>UN</v>
      </c>
      <c r="N1035" s="528"/>
      <c r="O1035" s="243">
        <f>IFERROR(VLOOKUP(C1035,PRESUPUESTO!$C$11:$K$366,7,FALSE)," ")</f>
        <v>26</v>
      </c>
      <c r="P1035" s="79"/>
    </row>
    <row r="1036" spans="2:16">
      <c r="B1036" s="44"/>
      <c r="C1036" s="529"/>
      <c r="D1036" s="530"/>
      <c r="E1036" s="530"/>
      <c r="F1036" s="530"/>
      <c r="G1036" s="530"/>
      <c r="H1036" s="530"/>
      <c r="I1036" s="530"/>
      <c r="J1036" s="530"/>
      <c r="K1036" s="530"/>
      <c r="L1036" s="530"/>
      <c r="M1036" s="530"/>
      <c r="N1036" s="530"/>
      <c r="O1036" s="531"/>
      <c r="P1036" s="80"/>
    </row>
    <row r="1037" spans="2:16">
      <c r="B1037" s="44"/>
      <c r="C1037" s="532"/>
      <c r="D1037" s="533"/>
      <c r="E1037" s="533"/>
      <c r="F1037" s="533"/>
      <c r="G1037" s="533"/>
      <c r="H1037" s="533"/>
      <c r="I1037" s="533"/>
      <c r="J1037" s="533"/>
      <c r="K1037" s="533"/>
      <c r="L1037" s="533"/>
      <c r="M1037" s="533"/>
      <c r="N1037" s="533"/>
      <c r="O1037" s="534"/>
      <c r="P1037" s="80"/>
    </row>
    <row r="1038" spans="2:16" ht="14.4" thickBot="1">
      <c r="B1038" s="44"/>
      <c r="C1038" s="535"/>
      <c r="D1038" s="536"/>
      <c r="E1038" s="536"/>
      <c r="F1038" s="536"/>
      <c r="G1038" s="536"/>
      <c r="H1038" s="536"/>
      <c r="I1038" s="536"/>
      <c r="J1038" s="536"/>
      <c r="K1038" s="536"/>
      <c r="L1038" s="536"/>
      <c r="M1038" s="536"/>
      <c r="N1038" s="536"/>
      <c r="O1038" s="537"/>
      <c r="P1038" s="80"/>
    </row>
    <row r="1039" spans="2:16" ht="14.4">
      <c r="B1039" s="44"/>
      <c r="C1039" s="538" t="s">
        <v>10</v>
      </c>
      <c r="D1039" s="539"/>
      <c r="E1039" s="539"/>
      <c r="F1039" s="539"/>
      <c r="G1039" s="540"/>
      <c r="H1039" s="541" t="s">
        <v>57</v>
      </c>
      <c r="I1039" s="539"/>
      <c r="J1039" s="542" t="s">
        <v>58</v>
      </c>
      <c r="K1039" s="543"/>
      <c r="L1039" s="82" t="s">
        <v>59</v>
      </c>
      <c r="M1039" s="541" t="s">
        <v>60</v>
      </c>
      <c r="N1039" s="544"/>
      <c r="O1039" s="83" t="s">
        <v>61</v>
      </c>
      <c r="P1039" s="84"/>
    </row>
    <row r="1040" spans="2:16" ht="14.4">
      <c r="B1040" s="44"/>
      <c r="C1040" s="517" t="s">
        <v>1281</v>
      </c>
      <c r="D1040" s="518"/>
      <c r="E1040" s="518"/>
      <c r="F1040" s="518"/>
      <c r="G1040" s="519"/>
      <c r="H1040" s="520"/>
      <c r="I1040" s="520"/>
      <c r="J1040" s="521" t="str">
        <f>IFERROR(VLOOKUP(C1040,EQUIPOS!$C$13:$G$80,2,FALSE)," ")</f>
        <v>%</v>
      </c>
      <c r="K1040" s="522"/>
      <c r="L1040" s="308">
        <v>10000</v>
      </c>
      <c r="M1040" s="523">
        <v>0.42292307692307701</v>
      </c>
      <c r="N1040" s="522"/>
      <c r="O1040" s="307">
        <f>IFERROR(M1040*L1040,0)</f>
        <v>4229.2307692307704</v>
      </c>
      <c r="P1040" s="85"/>
    </row>
    <row r="1041" spans="2:16" ht="14.4">
      <c r="B1041" s="44"/>
      <c r="C1041" s="517"/>
      <c r="D1041" s="518"/>
      <c r="E1041" s="518"/>
      <c r="F1041" s="518"/>
      <c r="G1041" s="519"/>
      <c r="H1041" s="520"/>
      <c r="I1041" s="520"/>
      <c r="J1041" s="521" t="str">
        <f>IFERROR(VLOOKUP(C1041,EQUIPOS!$C$13:$G$80,2,FALSE)," ")</f>
        <v xml:space="preserve"> </v>
      </c>
      <c r="K1041" s="522"/>
      <c r="L1041" s="308" t="str">
        <f>IFERROR(VLOOKUP(C1041,EQUIPOS!$C$13:$G$80,5,FALSE)," ")</f>
        <v xml:space="preserve"> </v>
      </c>
      <c r="M1041" s="524"/>
      <c r="N1041" s="525"/>
      <c r="O1041" s="307">
        <f>IFERROR(L1041/M1041,0)</f>
        <v>0</v>
      </c>
      <c r="P1041" s="85"/>
    </row>
    <row r="1042" spans="2:16" ht="14.4">
      <c r="B1042" s="44"/>
      <c r="C1042" s="517"/>
      <c r="D1042" s="518"/>
      <c r="E1042" s="518"/>
      <c r="F1042" s="518"/>
      <c r="G1042" s="519"/>
      <c r="H1042" s="520"/>
      <c r="I1042" s="520"/>
      <c r="J1042" s="521" t="str">
        <f>IFERROR(VLOOKUP(C1042,EQUIPOS!$C$13:$G$80,2,FALSE)," ")</f>
        <v xml:space="preserve"> </v>
      </c>
      <c r="K1042" s="522"/>
      <c r="L1042" s="308" t="str">
        <f>IFERROR(VLOOKUP(C1042,EQUIPOS!$C$13:$G$80,5,FALSE)," ")</f>
        <v xml:space="preserve"> </v>
      </c>
      <c r="M1042" s="524"/>
      <c r="N1042" s="525"/>
      <c r="O1042" s="307">
        <f t="shared" ref="O1042:O1043" si="64">IFERROR(L1042/M1042,0)</f>
        <v>0</v>
      </c>
      <c r="P1042" s="85"/>
    </row>
    <row r="1043" spans="2:16" ht="14.4">
      <c r="B1043" s="44"/>
      <c r="C1043" s="517"/>
      <c r="D1043" s="518"/>
      <c r="E1043" s="518"/>
      <c r="F1043" s="518"/>
      <c r="G1043" s="519"/>
      <c r="H1043" s="520"/>
      <c r="I1043" s="520"/>
      <c r="J1043" s="521" t="str">
        <f>IFERROR(VLOOKUP(C1043,EQUIPOS!$C$13:$G$80,2,FALSE)," ")</f>
        <v xml:space="preserve"> </v>
      </c>
      <c r="K1043" s="522"/>
      <c r="L1043" s="308" t="str">
        <f>IFERROR(VLOOKUP(C1043,EQUIPOS!$C$13:$G$80,5,FALSE)," ")</f>
        <v xml:space="preserve"> </v>
      </c>
      <c r="M1043" s="524"/>
      <c r="N1043" s="525"/>
      <c r="O1043" s="307">
        <f t="shared" si="64"/>
        <v>0</v>
      </c>
      <c r="P1043" s="85"/>
    </row>
    <row r="1044" spans="2:16" ht="15" thickBot="1">
      <c r="B1044" s="44"/>
      <c r="C1044" s="517"/>
      <c r="D1044" s="518"/>
      <c r="E1044" s="518"/>
      <c r="F1044" s="518"/>
      <c r="G1044" s="519"/>
      <c r="H1044" s="520"/>
      <c r="I1044" s="520"/>
      <c r="J1044" s="521" t="str">
        <f>IFERROR(VLOOKUP(C1044,EQUIPOS!$C$13:$G$80,2,FALSE)," ")</f>
        <v xml:space="preserve"> </v>
      </c>
      <c r="K1044" s="522"/>
      <c r="L1044" s="308" t="str">
        <f>IFERROR(VLOOKUP(C1044,EQUIPOS!$C$13:$G$80,5,FALSE)," ")</f>
        <v xml:space="preserve"> </v>
      </c>
      <c r="M1044" s="524"/>
      <c r="N1044" s="525"/>
      <c r="O1044" s="307">
        <f>IFERROR(L1044/M1044,0)</f>
        <v>0</v>
      </c>
      <c r="P1044" s="85"/>
    </row>
    <row r="1045" spans="2:16" ht="15" thickBot="1">
      <c r="B1045" s="44"/>
      <c r="C1045" s="545" t="s">
        <v>2244</v>
      </c>
      <c r="D1045" s="546"/>
      <c r="E1045" s="546"/>
      <c r="F1045" s="546"/>
      <c r="G1045" s="546"/>
      <c r="H1045" s="546"/>
      <c r="I1045" s="546"/>
      <c r="J1045" s="546"/>
      <c r="K1045" s="546"/>
      <c r="L1045" s="546"/>
      <c r="M1045" s="546"/>
      <c r="N1045" s="547"/>
      <c r="O1045" s="309">
        <f>SUM(O1040:O1044)</f>
        <v>4229.2307692307704</v>
      </c>
      <c r="P1045" s="86"/>
    </row>
    <row r="1046" spans="2:16" ht="13.5" customHeight="1">
      <c r="B1046" s="44"/>
      <c r="C1046" s="529" t="s">
        <v>62</v>
      </c>
      <c r="D1046" s="530"/>
      <c r="E1046" s="530"/>
      <c r="F1046" s="530"/>
      <c r="G1046" s="530"/>
      <c r="H1046" s="530"/>
      <c r="I1046" s="530"/>
      <c r="J1046" s="530"/>
      <c r="K1046" s="530"/>
      <c r="L1046" s="530"/>
      <c r="M1046" s="530"/>
      <c r="N1046" s="530"/>
      <c r="O1046" s="531"/>
      <c r="P1046" s="80"/>
    </row>
    <row r="1047" spans="2:16">
      <c r="B1047" s="44"/>
      <c r="C1047" s="532"/>
      <c r="D1047" s="533"/>
      <c r="E1047" s="533"/>
      <c r="F1047" s="533"/>
      <c r="G1047" s="533"/>
      <c r="H1047" s="533"/>
      <c r="I1047" s="533"/>
      <c r="J1047" s="533"/>
      <c r="K1047" s="533"/>
      <c r="L1047" s="533"/>
      <c r="M1047" s="533"/>
      <c r="N1047" s="533"/>
      <c r="O1047" s="534"/>
      <c r="P1047" s="80"/>
    </row>
    <row r="1048" spans="2:16" ht="14.4" thickBot="1">
      <c r="B1048" s="44"/>
      <c r="C1048" s="535"/>
      <c r="D1048" s="536"/>
      <c r="E1048" s="536"/>
      <c r="F1048" s="536"/>
      <c r="G1048" s="536"/>
      <c r="H1048" s="536"/>
      <c r="I1048" s="536"/>
      <c r="J1048" s="536"/>
      <c r="K1048" s="536"/>
      <c r="L1048" s="536"/>
      <c r="M1048" s="536"/>
      <c r="N1048" s="536"/>
      <c r="O1048" s="537"/>
      <c r="P1048" s="80"/>
    </row>
    <row r="1049" spans="2:16" ht="14.4">
      <c r="B1049" s="44"/>
      <c r="C1049" s="538" t="s">
        <v>10</v>
      </c>
      <c r="D1049" s="550"/>
      <c r="E1049" s="550"/>
      <c r="F1049" s="550"/>
      <c r="G1049" s="550"/>
      <c r="H1049" s="550"/>
      <c r="I1049" s="550"/>
      <c r="J1049" s="544"/>
      <c r="K1049" s="81" t="s">
        <v>56</v>
      </c>
      <c r="L1049" s="82" t="s">
        <v>12</v>
      </c>
      <c r="M1049" s="541" t="s">
        <v>63</v>
      </c>
      <c r="N1049" s="544"/>
      <c r="O1049" s="83" t="s">
        <v>61</v>
      </c>
      <c r="P1049" s="84"/>
    </row>
    <row r="1050" spans="2:16" ht="14.4">
      <c r="B1050" s="44"/>
      <c r="C1050" s="577" t="s">
        <v>2465</v>
      </c>
      <c r="D1050" s="578"/>
      <c r="E1050" s="578"/>
      <c r="F1050" s="578"/>
      <c r="G1050" s="578"/>
      <c r="H1050" s="578"/>
      <c r="I1050" s="578"/>
      <c r="J1050" s="579"/>
      <c r="K1050" s="88" t="str">
        <f>IFERROR(VLOOKUP(C1050,MATERIALES!$C$13:$G$2486,2,FALSE)," ")</f>
        <v>UN</v>
      </c>
      <c r="L1050" s="356">
        <v>1</v>
      </c>
      <c r="M1050" s="548">
        <f>IFERROR(VLOOKUP(C1050,MATERIALES!$C$13:$G$2486,5,FALSE)," ")</f>
        <v>236000</v>
      </c>
      <c r="N1050" s="549"/>
      <c r="O1050" s="307">
        <f>IFERROR(M1050*L1050,0)</f>
        <v>236000</v>
      </c>
      <c r="P1050" s="85"/>
    </row>
    <row r="1051" spans="2:16" ht="14.4">
      <c r="B1051" s="44"/>
      <c r="C1051" s="577" t="s">
        <v>2402</v>
      </c>
      <c r="D1051" s="578"/>
      <c r="E1051" s="578"/>
      <c r="F1051" s="578"/>
      <c r="G1051" s="578"/>
      <c r="H1051" s="578"/>
      <c r="I1051" s="578"/>
      <c r="J1051" s="579"/>
      <c r="K1051" s="88" t="str">
        <f>IFERROR(VLOOKUP(C1051,MATERIALES!$C$13:$G$2486,2,FALSE)," ")</f>
        <v>UN</v>
      </c>
      <c r="L1051" s="356">
        <v>1</v>
      </c>
      <c r="M1051" s="548">
        <v>1200</v>
      </c>
      <c r="N1051" s="549"/>
      <c r="O1051" s="307">
        <f t="shared" ref="O1051:O1061" si="65">IFERROR(M1051*L1051,0)</f>
        <v>1200</v>
      </c>
      <c r="P1051" s="85"/>
    </row>
    <row r="1052" spans="2:16" ht="14.4">
      <c r="B1052" s="44"/>
      <c r="C1052" s="577"/>
      <c r="D1052" s="578"/>
      <c r="E1052" s="578"/>
      <c r="F1052" s="578"/>
      <c r="G1052" s="578"/>
      <c r="H1052" s="578"/>
      <c r="I1052" s="578"/>
      <c r="J1052" s="579"/>
      <c r="K1052" s="88" t="str">
        <f>IFERROR(VLOOKUP(C1052,MATERIALES!$C$13:$G$2486,2,FALSE)," ")</f>
        <v xml:space="preserve"> </v>
      </c>
      <c r="L1052" s="356"/>
      <c r="M1052" s="548" t="str">
        <f>IFERROR(VLOOKUP(C1052,MATERIALES!$C$13:$G$2486,5,FALSE)," ")</f>
        <v xml:space="preserve"> </v>
      </c>
      <c r="N1052" s="549"/>
      <c r="O1052" s="307">
        <f t="shared" si="65"/>
        <v>0</v>
      </c>
      <c r="P1052" s="85"/>
    </row>
    <row r="1053" spans="2:16" ht="14.4">
      <c r="B1053" s="44"/>
      <c r="C1053" s="577"/>
      <c r="D1053" s="578"/>
      <c r="E1053" s="578"/>
      <c r="F1053" s="578"/>
      <c r="G1053" s="578"/>
      <c r="H1053" s="578"/>
      <c r="I1053" s="578"/>
      <c r="J1053" s="579"/>
      <c r="K1053" s="88" t="str">
        <f>IFERROR(VLOOKUP(C1053,MATERIALES!$C$13:$G$2486,2,FALSE)," ")</f>
        <v xml:space="preserve"> </v>
      </c>
      <c r="L1053" s="356"/>
      <c r="M1053" s="548" t="str">
        <f>IFERROR(VLOOKUP(C1053,MATERIALES!$C$13:$G$2486,5,FALSE)," ")</f>
        <v xml:space="preserve"> </v>
      </c>
      <c r="N1053" s="549"/>
      <c r="O1053" s="307">
        <f t="shared" si="65"/>
        <v>0</v>
      </c>
      <c r="P1053" s="85"/>
    </row>
    <row r="1054" spans="2:16" ht="14.4">
      <c r="B1054" s="44"/>
      <c r="C1054" s="577"/>
      <c r="D1054" s="578"/>
      <c r="E1054" s="578"/>
      <c r="F1054" s="578"/>
      <c r="G1054" s="578"/>
      <c r="H1054" s="578"/>
      <c r="I1054" s="578"/>
      <c r="J1054" s="579"/>
      <c r="K1054" s="88" t="str">
        <f>IFERROR(VLOOKUP(C1054,MATERIALES!$C$13:$G$2486,2,FALSE)," ")</f>
        <v xml:space="preserve"> </v>
      </c>
      <c r="L1054" s="356"/>
      <c r="M1054" s="548" t="str">
        <f>IFERROR(VLOOKUP(C1054,MATERIALES!$C$13:$G$2486,5,FALSE)," ")</f>
        <v xml:space="preserve"> </v>
      </c>
      <c r="N1054" s="549"/>
      <c r="O1054" s="307">
        <f t="shared" si="65"/>
        <v>0</v>
      </c>
      <c r="P1054" s="85"/>
    </row>
    <row r="1055" spans="2:16" ht="14.4">
      <c r="B1055" s="44"/>
      <c r="C1055" s="577"/>
      <c r="D1055" s="578"/>
      <c r="E1055" s="578"/>
      <c r="F1055" s="578"/>
      <c r="G1055" s="578"/>
      <c r="H1055" s="578"/>
      <c r="I1055" s="578"/>
      <c r="J1055" s="579"/>
      <c r="K1055" s="88" t="str">
        <f>IFERROR(VLOOKUP(C1055,MATERIALES!$C$13:$G$2486,2,FALSE)," ")</f>
        <v xml:space="preserve"> </v>
      </c>
      <c r="L1055" s="356"/>
      <c r="M1055" s="548" t="str">
        <f>IFERROR(VLOOKUP(C1055,MATERIALES!$C$13:$G$2486,5,FALSE)," ")</f>
        <v xml:space="preserve"> </v>
      </c>
      <c r="N1055" s="549"/>
      <c r="O1055" s="307">
        <f t="shared" si="65"/>
        <v>0</v>
      </c>
      <c r="P1055" s="85"/>
    </row>
    <row r="1056" spans="2:16" ht="14.4">
      <c r="B1056" s="44"/>
      <c r="C1056" s="577"/>
      <c r="D1056" s="578"/>
      <c r="E1056" s="578"/>
      <c r="F1056" s="578"/>
      <c r="G1056" s="578"/>
      <c r="H1056" s="578"/>
      <c r="I1056" s="578"/>
      <c r="J1056" s="579"/>
      <c r="K1056" s="88" t="str">
        <f>IFERROR(VLOOKUP(C1056,MATERIALES!$C$13:$G$2486,2,FALSE)," ")</f>
        <v xml:space="preserve"> </v>
      </c>
      <c r="L1056" s="356"/>
      <c r="M1056" s="548" t="str">
        <f>IFERROR(VLOOKUP(C1056,MATERIALES!$C$13:$G$2486,5,FALSE)," ")</f>
        <v xml:space="preserve"> </v>
      </c>
      <c r="N1056" s="549"/>
      <c r="O1056" s="307">
        <f t="shared" si="65"/>
        <v>0</v>
      </c>
      <c r="P1056" s="85"/>
    </row>
    <row r="1057" spans="2:18" ht="14.4">
      <c r="B1057" s="44"/>
      <c r="C1057" s="577"/>
      <c r="D1057" s="578"/>
      <c r="E1057" s="578"/>
      <c r="F1057" s="578"/>
      <c r="G1057" s="578"/>
      <c r="H1057" s="578"/>
      <c r="I1057" s="578"/>
      <c r="J1057" s="579"/>
      <c r="K1057" s="88" t="str">
        <f>IFERROR(VLOOKUP(C1057,MATERIALES!$C$13:$G$2486,2,FALSE)," ")</f>
        <v xml:space="preserve"> </v>
      </c>
      <c r="L1057" s="356"/>
      <c r="M1057" s="548" t="str">
        <f>IFERROR(VLOOKUP(C1057,MATERIALES!$C$13:$G$2486,5,FALSE)," ")</f>
        <v xml:space="preserve"> </v>
      </c>
      <c r="N1057" s="549"/>
      <c r="O1057" s="307">
        <f t="shared" si="65"/>
        <v>0</v>
      </c>
      <c r="P1057" s="85"/>
    </row>
    <row r="1058" spans="2:18" ht="14.4">
      <c r="B1058" s="44"/>
      <c r="C1058" s="577"/>
      <c r="D1058" s="578"/>
      <c r="E1058" s="578"/>
      <c r="F1058" s="578"/>
      <c r="G1058" s="578"/>
      <c r="H1058" s="578"/>
      <c r="I1058" s="578"/>
      <c r="J1058" s="579"/>
      <c r="K1058" s="88" t="str">
        <f>IFERROR(VLOOKUP(C1058,MATERIALES!$C$13:$G$2486,2,FALSE)," ")</f>
        <v xml:space="preserve"> </v>
      </c>
      <c r="L1058" s="356"/>
      <c r="M1058" s="548" t="str">
        <f>IFERROR(VLOOKUP(C1058,MATERIALES!$C$13:$G$2486,5,FALSE)," ")</f>
        <v xml:space="preserve"> </v>
      </c>
      <c r="N1058" s="549"/>
      <c r="O1058" s="307">
        <f t="shared" si="65"/>
        <v>0</v>
      </c>
      <c r="P1058" s="85"/>
    </row>
    <row r="1059" spans="2:18" ht="14.4">
      <c r="B1059" s="44"/>
      <c r="C1059" s="577"/>
      <c r="D1059" s="578"/>
      <c r="E1059" s="578"/>
      <c r="F1059" s="578"/>
      <c r="G1059" s="578"/>
      <c r="H1059" s="578"/>
      <c r="I1059" s="578"/>
      <c r="J1059" s="579"/>
      <c r="K1059" s="88" t="str">
        <f>IFERROR(VLOOKUP(C1059,MATERIALES!$C$13:$G$2486,2,FALSE)," ")</f>
        <v xml:space="preserve"> </v>
      </c>
      <c r="L1059" s="356"/>
      <c r="M1059" s="548" t="str">
        <f>IFERROR(VLOOKUP(C1059,MATERIALES!$C$13:$G$2486,5,FALSE)," ")</f>
        <v xml:space="preserve"> </v>
      </c>
      <c r="N1059" s="549"/>
      <c r="O1059" s="307">
        <f t="shared" si="65"/>
        <v>0</v>
      </c>
      <c r="P1059" s="85"/>
    </row>
    <row r="1060" spans="2:18" ht="14.4">
      <c r="B1060" s="44"/>
      <c r="C1060" s="517"/>
      <c r="D1060" s="518"/>
      <c r="E1060" s="518"/>
      <c r="F1060" s="518"/>
      <c r="G1060" s="518"/>
      <c r="H1060" s="518"/>
      <c r="I1060" s="518"/>
      <c r="J1060" s="519"/>
      <c r="K1060" s="88" t="str">
        <f>IFERROR(VLOOKUP(C1060,MATERIALES!$C$13:$G$2486,2,FALSE)," ")</f>
        <v xml:space="preserve"> </v>
      </c>
      <c r="L1060" s="89"/>
      <c r="M1060" s="548" t="str">
        <f>IFERROR(VLOOKUP(C1060,MATERIALES!$C$13:$G$2486,5,FALSE)," ")</f>
        <v xml:space="preserve"> </v>
      </c>
      <c r="N1060" s="549"/>
      <c r="O1060" s="307">
        <f t="shared" si="65"/>
        <v>0</v>
      </c>
      <c r="P1060" s="85"/>
    </row>
    <row r="1061" spans="2:18" ht="15" thickBot="1">
      <c r="B1061" s="44"/>
      <c r="C1061" s="517"/>
      <c r="D1061" s="518"/>
      <c r="E1061" s="518"/>
      <c r="F1061" s="518"/>
      <c r="G1061" s="518"/>
      <c r="H1061" s="518"/>
      <c r="I1061" s="518"/>
      <c r="J1061" s="519"/>
      <c r="K1061" s="88" t="str">
        <f>IFERROR(VLOOKUP(C1061,MATERIALES!$C$13:$G$2486,2,FALSE)," ")</f>
        <v xml:space="preserve"> </v>
      </c>
      <c r="L1061" s="90"/>
      <c r="M1061" s="548" t="str">
        <f>IFERROR(VLOOKUP(C1061,MATERIALES!$C$13:$G$2486,5,FALSE)," ")</f>
        <v xml:space="preserve"> </v>
      </c>
      <c r="N1061" s="549"/>
      <c r="O1061" s="307">
        <f t="shared" si="65"/>
        <v>0</v>
      </c>
      <c r="P1061" s="85"/>
    </row>
    <row r="1062" spans="2:18" ht="15" thickBot="1">
      <c r="B1062" s="44"/>
      <c r="C1062" s="545" t="s">
        <v>2244</v>
      </c>
      <c r="D1062" s="546"/>
      <c r="E1062" s="546"/>
      <c r="F1062" s="546"/>
      <c r="G1062" s="546"/>
      <c r="H1062" s="546"/>
      <c r="I1062" s="546"/>
      <c r="J1062" s="546"/>
      <c r="K1062" s="546"/>
      <c r="L1062" s="546"/>
      <c r="M1062" s="546"/>
      <c r="N1062" s="547"/>
      <c r="O1062" s="309">
        <f>SUM(O1050:O1061)</f>
        <v>237200</v>
      </c>
      <c r="P1062" s="85"/>
    </row>
    <row r="1063" spans="2:18">
      <c r="B1063" s="44"/>
      <c r="C1063" s="529" t="s">
        <v>64</v>
      </c>
      <c r="D1063" s="530"/>
      <c r="E1063" s="530"/>
      <c r="F1063" s="530"/>
      <c r="G1063" s="530"/>
      <c r="H1063" s="530"/>
      <c r="I1063" s="530"/>
      <c r="J1063" s="530"/>
      <c r="K1063" s="530"/>
      <c r="L1063" s="530"/>
      <c r="M1063" s="530"/>
      <c r="N1063" s="530"/>
      <c r="O1063" s="531"/>
      <c r="P1063" s="80"/>
    </row>
    <row r="1064" spans="2:18">
      <c r="B1064" s="44"/>
      <c r="C1064" s="532"/>
      <c r="D1064" s="533"/>
      <c r="E1064" s="533"/>
      <c r="F1064" s="533"/>
      <c r="G1064" s="533"/>
      <c r="H1064" s="533"/>
      <c r="I1064" s="533"/>
      <c r="J1064" s="533"/>
      <c r="K1064" s="533"/>
      <c r="L1064" s="533"/>
      <c r="M1064" s="533"/>
      <c r="N1064" s="533"/>
      <c r="O1064" s="534"/>
      <c r="P1064" s="80"/>
    </row>
    <row r="1065" spans="2:18" ht="14.4" thickBot="1">
      <c r="B1065" s="44"/>
      <c r="C1065" s="535"/>
      <c r="D1065" s="536"/>
      <c r="E1065" s="536"/>
      <c r="F1065" s="536"/>
      <c r="G1065" s="536"/>
      <c r="H1065" s="536"/>
      <c r="I1065" s="536"/>
      <c r="J1065" s="536"/>
      <c r="K1065" s="536"/>
      <c r="L1065" s="536"/>
      <c r="M1065" s="536"/>
      <c r="N1065" s="536"/>
      <c r="O1065" s="537"/>
      <c r="P1065" s="80"/>
    </row>
    <row r="1066" spans="2:18" ht="16.8">
      <c r="B1066" s="44"/>
      <c r="C1066" s="538" t="s">
        <v>65</v>
      </c>
      <c r="D1066" s="550"/>
      <c r="E1066" s="550"/>
      <c r="F1066" s="550"/>
      <c r="G1066" s="550"/>
      <c r="H1066" s="550"/>
      <c r="I1066" s="550"/>
      <c r="J1066" s="82" t="s">
        <v>66</v>
      </c>
      <c r="K1066" s="87" t="s">
        <v>67</v>
      </c>
      <c r="L1066" s="91" t="s">
        <v>68</v>
      </c>
      <c r="M1066" s="541" t="s">
        <v>69</v>
      </c>
      <c r="N1066" s="544"/>
      <c r="O1066" s="83" t="s">
        <v>61</v>
      </c>
      <c r="P1066" s="84"/>
    </row>
    <row r="1067" spans="2:18" ht="14.4">
      <c r="B1067" s="44"/>
      <c r="C1067" s="517" t="s">
        <v>1251</v>
      </c>
      <c r="D1067" s="518"/>
      <c r="E1067" s="518"/>
      <c r="F1067" s="518"/>
      <c r="G1067" s="518"/>
      <c r="H1067" s="518"/>
      <c r="I1067" s="518"/>
      <c r="J1067" s="357">
        <v>1.8579606573269721E-4</v>
      </c>
      <c r="K1067" s="93">
        <v>25.1</v>
      </c>
      <c r="L1067" s="92">
        <f>K1067*J1067</f>
        <v>4.6634812498906998E-3</v>
      </c>
      <c r="M1067" s="548">
        <f>IFERROR(VLOOKUP(C1067,TRANSPORTE!$C$14:$G$28,5,FALSE)," ")</f>
        <v>514637</v>
      </c>
      <c r="N1067" s="549"/>
      <c r="O1067" s="307">
        <f>IFERROR(M1067*L1067,0)</f>
        <v>2400</v>
      </c>
      <c r="P1067" s="85"/>
    </row>
    <row r="1068" spans="2:18" ht="15" thickBot="1">
      <c r="B1068" s="44"/>
      <c r="C1068" s="551"/>
      <c r="D1068" s="552"/>
      <c r="E1068" s="552"/>
      <c r="F1068" s="552"/>
      <c r="G1068" s="552"/>
      <c r="H1068" s="552"/>
      <c r="I1068" s="552"/>
      <c r="J1068" s="94"/>
      <c r="K1068" s="70"/>
      <c r="L1068" s="94"/>
      <c r="M1068" s="553"/>
      <c r="N1068" s="554"/>
      <c r="O1068" s="307">
        <f t="shared" ref="O1068" si="66">IFERROR(M1068*L1068,0)</f>
        <v>0</v>
      </c>
      <c r="P1068" s="85"/>
    </row>
    <row r="1069" spans="2:18" ht="15" thickBot="1">
      <c r="B1069" s="44"/>
      <c r="C1069" s="545" t="s">
        <v>2244</v>
      </c>
      <c r="D1069" s="546"/>
      <c r="E1069" s="546"/>
      <c r="F1069" s="546"/>
      <c r="G1069" s="546"/>
      <c r="H1069" s="546"/>
      <c r="I1069" s="546"/>
      <c r="J1069" s="546"/>
      <c r="K1069" s="546"/>
      <c r="L1069" s="546"/>
      <c r="M1069" s="546"/>
      <c r="N1069" s="547"/>
      <c r="O1069" s="309">
        <f>+SUM(O1067:O1068)</f>
        <v>2400</v>
      </c>
      <c r="P1069" s="86"/>
    </row>
    <row r="1070" spans="2:18">
      <c r="B1070" s="44"/>
      <c r="C1070" s="529" t="s">
        <v>70</v>
      </c>
      <c r="D1070" s="530"/>
      <c r="E1070" s="530"/>
      <c r="F1070" s="530"/>
      <c r="G1070" s="530"/>
      <c r="H1070" s="530"/>
      <c r="I1070" s="530"/>
      <c r="J1070" s="530"/>
      <c r="K1070" s="530"/>
      <c r="L1070" s="530"/>
      <c r="M1070" s="530"/>
      <c r="N1070" s="530"/>
      <c r="O1070" s="531"/>
      <c r="P1070" s="80"/>
      <c r="R1070" s="342"/>
    </row>
    <row r="1071" spans="2:18">
      <c r="B1071" s="44"/>
      <c r="C1071" s="532"/>
      <c r="D1071" s="533"/>
      <c r="E1071" s="533"/>
      <c r="F1071" s="533"/>
      <c r="G1071" s="533"/>
      <c r="H1071" s="533"/>
      <c r="I1071" s="533"/>
      <c r="J1071" s="533"/>
      <c r="K1071" s="533"/>
      <c r="L1071" s="533"/>
      <c r="M1071" s="533"/>
      <c r="N1071" s="533"/>
      <c r="O1071" s="534"/>
      <c r="P1071" s="80"/>
    </row>
    <row r="1072" spans="2:18" ht="14.4" thickBot="1">
      <c r="B1072" s="44"/>
      <c r="C1072" s="535"/>
      <c r="D1072" s="536"/>
      <c r="E1072" s="536"/>
      <c r="F1072" s="536"/>
      <c r="G1072" s="536"/>
      <c r="H1072" s="536"/>
      <c r="I1072" s="536"/>
      <c r="J1072" s="536"/>
      <c r="K1072" s="536"/>
      <c r="L1072" s="536"/>
      <c r="M1072" s="536"/>
      <c r="N1072" s="536"/>
      <c r="O1072" s="537"/>
      <c r="P1072" s="80"/>
    </row>
    <row r="1073" spans="2:16" ht="14.4">
      <c r="B1073" s="44"/>
      <c r="C1073" s="538" t="s">
        <v>71</v>
      </c>
      <c r="D1073" s="550"/>
      <c r="E1073" s="550"/>
      <c r="F1073" s="550"/>
      <c r="G1073" s="550"/>
      <c r="H1073" s="550"/>
      <c r="I1073" s="550"/>
      <c r="J1073" s="82" t="s">
        <v>72</v>
      </c>
      <c r="K1073" s="95" t="s">
        <v>73</v>
      </c>
      <c r="L1073" s="96" t="s">
        <v>74</v>
      </c>
      <c r="M1073" s="560" t="s">
        <v>60</v>
      </c>
      <c r="N1073" s="561"/>
      <c r="O1073" s="97" t="s">
        <v>61</v>
      </c>
      <c r="P1073" s="98"/>
    </row>
    <row r="1074" spans="2:16" ht="14.4">
      <c r="B1074" s="44"/>
      <c r="C1074" s="555" t="s">
        <v>1225</v>
      </c>
      <c r="D1074" s="556"/>
      <c r="E1074" s="556"/>
      <c r="F1074" s="556"/>
      <c r="G1074" s="556"/>
      <c r="H1074" s="556"/>
      <c r="I1074" s="522"/>
      <c r="J1074" s="310">
        <f>IFERROR(VLOOKUP(C1074,'MANO DE OBRA'!$C$13:$J$33,6,FALSE)," ")</f>
        <v>212968.8944964</v>
      </c>
      <c r="K1074" s="318">
        <f>IFERROR(VLOOKUP(C1074,'MANO DE OBRA'!$C$13:$J$33,7,FALSE)," ")</f>
        <v>2</v>
      </c>
      <c r="L1074" s="311">
        <f>IFERROR(VLOOKUP(C1074,'MANO DE OBRA'!$C$13:$J$33,8,FALSE)," ")</f>
        <v>425938</v>
      </c>
      <c r="M1074" s="585">
        <v>0.01</v>
      </c>
      <c r="N1074" s="586"/>
      <c r="O1074" s="431">
        <f>+L1074*M1074</f>
        <v>4259.38</v>
      </c>
      <c r="P1074" s="99"/>
    </row>
    <row r="1075" spans="2:16" ht="14.4">
      <c r="B1075" s="44"/>
      <c r="C1075" s="555"/>
      <c r="D1075" s="556"/>
      <c r="E1075" s="556"/>
      <c r="F1075" s="556"/>
      <c r="G1075" s="556"/>
      <c r="H1075" s="556"/>
      <c r="I1075" s="522"/>
      <c r="J1075" s="310" t="str">
        <f>IFERROR(VLOOKUP(C1075,'MANO DE OBRA'!$C$13:$J$33,6,FALSE)," ")</f>
        <v xml:space="preserve"> </v>
      </c>
      <c r="K1075" s="318" t="str">
        <f>IFERROR(VLOOKUP(C1075,'MANO DE OBRA'!$C$13:$J$33,7,FALSE)," ")</f>
        <v xml:space="preserve"> </v>
      </c>
      <c r="L1075" s="311" t="str">
        <f>IFERROR(VLOOKUP(C1075,'MANO DE OBRA'!$C$13:$J$33,8,FALSE)," ")</f>
        <v xml:space="preserve"> </v>
      </c>
      <c r="M1075" s="562"/>
      <c r="N1075" s="563"/>
      <c r="O1075" s="312">
        <f t="shared" ref="O1075:O1077" si="67">IFERROR((L1075/M1075),0)</f>
        <v>0</v>
      </c>
      <c r="P1075" s="99"/>
    </row>
    <row r="1076" spans="2:16" ht="14.4">
      <c r="B1076" s="44"/>
      <c r="C1076" s="555"/>
      <c r="D1076" s="556"/>
      <c r="E1076" s="556"/>
      <c r="F1076" s="556"/>
      <c r="G1076" s="556"/>
      <c r="H1076" s="556"/>
      <c r="I1076" s="522"/>
      <c r="J1076" s="310" t="str">
        <f>IFERROR(VLOOKUP(C1076,'MANO DE OBRA'!$C$13:$J$33,6,FALSE)," ")</f>
        <v xml:space="preserve"> </v>
      </c>
      <c r="K1076" s="318" t="str">
        <f>IFERROR(VLOOKUP(C1076,'MANO DE OBRA'!$C$13:$J$33,7,FALSE)," ")</f>
        <v xml:space="preserve"> </v>
      </c>
      <c r="L1076" s="311" t="str">
        <f>IFERROR(VLOOKUP(C1076,'MANO DE OBRA'!$C$13:$J$33,8,FALSE)," ")</f>
        <v xml:space="preserve"> </v>
      </c>
      <c r="M1076" s="524"/>
      <c r="N1076" s="525"/>
      <c r="O1076" s="312">
        <f t="shared" si="67"/>
        <v>0</v>
      </c>
      <c r="P1076" s="99"/>
    </row>
    <row r="1077" spans="2:16" ht="15" thickBot="1">
      <c r="B1077" s="44"/>
      <c r="C1077" s="555"/>
      <c r="D1077" s="556"/>
      <c r="E1077" s="556"/>
      <c r="F1077" s="556"/>
      <c r="G1077" s="556"/>
      <c r="H1077" s="556"/>
      <c r="I1077" s="522"/>
      <c r="J1077" s="310" t="str">
        <f>IFERROR(VLOOKUP(C1077,'MANO DE OBRA'!$C$13:$J$33,6,FALSE)," ")</f>
        <v xml:space="preserve"> </v>
      </c>
      <c r="K1077" s="318" t="str">
        <f>IFERROR(VLOOKUP(C1077,'MANO DE OBRA'!$C$13:$J$33,7,FALSE)," ")</f>
        <v xml:space="preserve"> </v>
      </c>
      <c r="L1077" s="311" t="str">
        <f>IFERROR(VLOOKUP(C1077,'MANO DE OBRA'!$C$13:$J$33,8,FALSE)," ")</f>
        <v xml:space="preserve"> </v>
      </c>
      <c r="M1077" s="524"/>
      <c r="N1077" s="525"/>
      <c r="O1077" s="312">
        <f t="shared" si="67"/>
        <v>0</v>
      </c>
      <c r="P1077" s="85"/>
    </row>
    <row r="1078" spans="2:16" ht="15" thickBot="1">
      <c r="B1078" s="44"/>
      <c r="C1078" s="545" t="s">
        <v>2244</v>
      </c>
      <c r="D1078" s="546"/>
      <c r="E1078" s="546"/>
      <c r="F1078" s="546"/>
      <c r="G1078" s="546"/>
      <c r="H1078" s="546"/>
      <c r="I1078" s="546"/>
      <c r="J1078" s="546"/>
      <c r="K1078" s="546"/>
      <c r="L1078" s="546"/>
      <c r="M1078" s="546"/>
      <c r="N1078" s="547"/>
      <c r="O1078" s="309">
        <f>+SUM(O1074:O1077)</f>
        <v>4259.38</v>
      </c>
      <c r="P1078" s="85"/>
    </row>
    <row r="1079" spans="2:16" ht="15" thickBot="1">
      <c r="B1079" s="44"/>
      <c r="C1079" s="73"/>
      <c r="D1079" s="52"/>
      <c r="E1079" s="52"/>
      <c r="F1079" s="52"/>
      <c r="G1079" s="52"/>
      <c r="H1079" s="52"/>
      <c r="I1079" s="52"/>
      <c r="J1079" s="52"/>
      <c r="K1079" s="52"/>
      <c r="L1079" s="52"/>
      <c r="M1079" s="52"/>
      <c r="N1079" s="52"/>
      <c r="O1079" s="74"/>
      <c r="P1079" s="45"/>
    </row>
    <row r="1080" spans="2:16" ht="15" thickBot="1">
      <c r="B1080" s="44"/>
      <c r="C1080" s="557" t="s">
        <v>2245</v>
      </c>
      <c r="D1080" s="558"/>
      <c r="E1080" s="558"/>
      <c r="F1080" s="558"/>
      <c r="G1080" s="558"/>
      <c r="H1080" s="558"/>
      <c r="I1080" s="558"/>
      <c r="J1080" s="558"/>
      <c r="K1080" s="558"/>
      <c r="L1080" s="558"/>
      <c r="M1080" s="558"/>
      <c r="N1080" s="559"/>
      <c r="O1080" s="313">
        <f>ROUND(O1069+O1045+O1062+O1078,0)</f>
        <v>248089</v>
      </c>
      <c r="P1080" s="100"/>
    </row>
    <row r="1081" spans="2:16" ht="15" thickBot="1">
      <c r="B1081" s="44"/>
      <c r="C1081" s="73"/>
      <c r="D1081" s="52"/>
      <c r="E1081" s="52"/>
      <c r="F1081" s="52"/>
      <c r="G1081" s="52"/>
      <c r="H1081" s="52"/>
      <c r="I1081" s="52"/>
      <c r="J1081" s="52"/>
      <c r="K1081" s="52"/>
      <c r="L1081" s="52"/>
      <c r="M1081" s="52"/>
      <c r="N1081" s="52"/>
      <c r="O1081" s="74"/>
      <c r="P1081" s="73"/>
    </row>
    <row r="1082" spans="2:16">
      <c r="B1082" s="44"/>
      <c r="C1082" s="529" t="s">
        <v>2240</v>
      </c>
      <c r="D1082" s="530"/>
      <c r="E1082" s="530"/>
      <c r="F1082" s="530"/>
      <c r="G1082" s="530"/>
      <c r="H1082" s="530"/>
      <c r="I1082" s="530"/>
      <c r="J1082" s="530"/>
      <c r="K1082" s="530"/>
      <c r="L1082" s="530"/>
      <c r="M1082" s="530"/>
      <c r="N1082" s="530"/>
      <c r="O1082" s="531"/>
      <c r="P1082" s="80"/>
    </row>
    <row r="1083" spans="2:16">
      <c r="B1083" s="44"/>
      <c r="C1083" s="532"/>
      <c r="D1083" s="533"/>
      <c r="E1083" s="533"/>
      <c r="F1083" s="533"/>
      <c r="G1083" s="533"/>
      <c r="H1083" s="533"/>
      <c r="I1083" s="533"/>
      <c r="J1083" s="533"/>
      <c r="K1083" s="533"/>
      <c r="L1083" s="533"/>
      <c r="M1083" s="533"/>
      <c r="N1083" s="533"/>
      <c r="O1083" s="534"/>
      <c r="P1083" s="80"/>
    </row>
    <row r="1084" spans="2:16" ht="14.4" thickBot="1">
      <c r="B1084" s="44"/>
      <c r="C1084" s="535"/>
      <c r="D1084" s="536"/>
      <c r="E1084" s="536"/>
      <c r="F1084" s="536"/>
      <c r="G1084" s="536"/>
      <c r="H1084" s="536"/>
      <c r="I1084" s="536"/>
      <c r="J1084" s="536"/>
      <c r="K1084" s="536"/>
      <c r="L1084" s="536"/>
      <c r="M1084" s="536"/>
      <c r="N1084" s="536"/>
      <c r="O1084" s="537"/>
      <c r="P1084" s="80"/>
    </row>
    <row r="1085" spans="2:16" ht="15" thickBot="1">
      <c r="B1085" s="44"/>
      <c r="C1085" s="568" t="s">
        <v>10</v>
      </c>
      <c r="D1085" s="569"/>
      <c r="E1085" s="569"/>
      <c r="F1085" s="569"/>
      <c r="G1085" s="569"/>
      <c r="H1085" s="569"/>
      <c r="I1085" s="569"/>
      <c r="J1085" s="569"/>
      <c r="K1085" s="569"/>
      <c r="L1085" s="569"/>
      <c r="M1085" s="570"/>
      <c r="N1085" s="303" t="s">
        <v>32</v>
      </c>
      <c r="O1085" s="304" t="s">
        <v>29</v>
      </c>
      <c r="P1085" s="80"/>
    </row>
    <row r="1086" spans="2:16" ht="14.4">
      <c r="B1086" s="44"/>
      <c r="C1086" s="571" t="s">
        <v>2242</v>
      </c>
      <c r="D1086" s="572"/>
      <c r="E1086" s="572"/>
      <c r="F1086" s="572"/>
      <c r="G1086" s="572"/>
      <c r="H1086" s="572"/>
      <c r="I1086" s="572"/>
      <c r="J1086" s="572"/>
      <c r="K1086" s="572"/>
      <c r="L1086" s="572"/>
      <c r="M1086" s="572"/>
      <c r="N1086" s="305">
        <f>PRESUPUESTO!$K$384</f>
        <v>0.26</v>
      </c>
      <c r="O1086" s="314">
        <f>N1086*O1080</f>
        <v>64503.14</v>
      </c>
      <c r="P1086" s="80"/>
    </row>
    <row r="1087" spans="2:16" ht="14.4">
      <c r="B1087" s="44"/>
      <c r="C1087" s="573" t="s">
        <v>2241</v>
      </c>
      <c r="D1087" s="574"/>
      <c r="E1087" s="574"/>
      <c r="F1087" s="574"/>
      <c r="G1087" s="574"/>
      <c r="H1087" s="574"/>
      <c r="I1087" s="574"/>
      <c r="J1087" s="574"/>
      <c r="K1087" s="574"/>
      <c r="L1087" s="574"/>
      <c r="M1087" s="574"/>
      <c r="N1087" s="302">
        <f>PRESUPUESTO!$K$385</f>
        <v>0.01</v>
      </c>
      <c r="O1087" s="315">
        <f>N1087*O1080</f>
        <v>2480.89</v>
      </c>
      <c r="P1087" s="80"/>
    </row>
    <row r="1088" spans="2:16" ht="15" thickBot="1">
      <c r="B1088" s="44"/>
      <c r="C1088" s="575" t="s">
        <v>28</v>
      </c>
      <c r="D1088" s="576"/>
      <c r="E1088" s="576"/>
      <c r="F1088" s="576"/>
      <c r="G1088" s="576"/>
      <c r="H1088" s="576"/>
      <c r="I1088" s="576"/>
      <c r="J1088" s="576"/>
      <c r="K1088" s="576"/>
      <c r="L1088" s="576"/>
      <c r="M1088" s="576"/>
      <c r="N1088" s="306">
        <f>PRESUPUESTO!$K$386</f>
        <v>0.03</v>
      </c>
      <c r="O1088" s="316">
        <f>N1088*O1080</f>
        <v>7442.67</v>
      </c>
      <c r="P1088" s="80"/>
    </row>
    <row r="1089" spans="2:16">
      <c r="B1089" s="44"/>
      <c r="C1089" s="296"/>
      <c r="D1089" s="297"/>
      <c r="E1089" s="297"/>
      <c r="F1089" s="297"/>
      <c r="G1089" s="297"/>
      <c r="H1089" s="297"/>
      <c r="I1089" s="297"/>
      <c r="J1089" s="297"/>
      <c r="K1089" s="297"/>
      <c r="L1089" s="297"/>
      <c r="M1089" s="297"/>
      <c r="N1089" s="297"/>
      <c r="O1089" s="298"/>
      <c r="P1089" s="80"/>
    </row>
    <row r="1090" spans="2:16" ht="14.4" thickBot="1">
      <c r="B1090" s="44"/>
      <c r="C1090" s="299"/>
      <c r="D1090" s="300"/>
      <c r="E1090" s="300"/>
      <c r="F1090" s="300"/>
      <c r="G1090" s="300"/>
      <c r="H1090" s="300"/>
      <c r="I1090" s="300"/>
      <c r="J1090" s="300"/>
      <c r="K1090" s="300"/>
      <c r="L1090" s="300"/>
      <c r="M1090" s="300"/>
      <c r="N1090" s="300"/>
      <c r="O1090" s="301"/>
      <c r="P1090" s="80"/>
    </row>
    <row r="1091" spans="2:16" ht="15" thickBot="1">
      <c r="B1091" s="44"/>
      <c r="C1091" s="557" t="s">
        <v>2246</v>
      </c>
      <c r="D1091" s="558"/>
      <c r="E1091" s="558"/>
      <c r="F1091" s="558"/>
      <c r="G1091" s="558"/>
      <c r="H1091" s="558"/>
      <c r="I1091" s="558"/>
      <c r="J1091" s="558"/>
      <c r="K1091" s="558"/>
      <c r="L1091" s="558"/>
      <c r="M1091" s="558"/>
      <c r="N1091" s="559"/>
      <c r="O1091" s="313">
        <f>ROUNDUP(O1080+O1086+O1087+O1088,0)</f>
        <v>322516</v>
      </c>
      <c r="P1091" s="100"/>
    </row>
    <row r="1092" spans="2:16" ht="14.4">
      <c r="B1092" s="44"/>
      <c r="C1092" s="73"/>
      <c r="D1092" s="52"/>
      <c r="E1092" s="52"/>
      <c r="F1092" s="52"/>
      <c r="G1092" s="52"/>
      <c r="H1092" s="52"/>
      <c r="I1092" s="52"/>
      <c r="J1092" s="52"/>
      <c r="K1092" s="52"/>
      <c r="L1092" s="52"/>
      <c r="M1092" s="52"/>
      <c r="N1092" s="52"/>
      <c r="O1092" s="74"/>
      <c r="P1092" s="45"/>
    </row>
    <row r="1093" spans="2:16" ht="14.4">
      <c r="B1093" s="44"/>
      <c r="C1093" s="73"/>
      <c r="D1093" s="52"/>
      <c r="E1093" s="52"/>
      <c r="F1093" s="52"/>
      <c r="G1093" s="52"/>
      <c r="H1093" s="52"/>
      <c r="I1093" s="52"/>
      <c r="J1093" s="52"/>
      <c r="K1093" s="52"/>
      <c r="L1093" s="52"/>
      <c r="M1093" s="52"/>
      <c r="N1093" s="52"/>
      <c r="O1093" s="74"/>
      <c r="P1093" s="45"/>
    </row>
    <row r="1094" spans="2:16" ht="18.75" customHeight="1" thickBot="1">
      <c r="B1094" s="44"/>
      <c r="C1094" s="564"/>
      <c r="D1094" s="565"/>
      <c r="E1094" s="565"/>
      <c r="F1094" s="70"/>
      <c r="G1094" s="70"/>
      <c r="H1094" s="70"/>
      <c r="I1094" s="70"/>
      <c r="J1094" s="70"/>
      <c r="K1094" s="566"/>
      <c r="L1094" s="566"/>
      <c r="M1094" s="566"/>
      <c r="N1094" s="566"/>
      <c r="O1094" s="567"/>
      <c r="P1094" s="101"/>
    </row>
    <row r="1095" spans="2:16" ht="14.4" thickBot="1">
      <c r="B1095" s="102"/>
      <c r="C1095" s="103"/>
      <c r="D1095" s="103"/>
      <c r="E1095" s="103"/>
      <c r="F1095" s="103"/>
      <c r="G1095" s="103"/>
      <c r="H1095" s="103"/>
      <c r="I1095" s="103"/>
      <c r="J1095" s="103"/>
      <c r="K1095" s="103"/>
      <c r="L1095" s="103"/>
      <c r="M1095" s="103"/>
      <c r="N1095" s="103"/>
      <c r="O1095" s="103"/>
      <c r="P1095" s="104"/>
    </row>
    <row r="1096" spans="2:16" ht="15" thickTop="1" thickBot="1"/>
    <row r="1097" spans="2:16" ht="15" thickBot="1">
      <c r="B1097" s="44"/>
      <c r="C1097" s="488" t="s">
        <v>54</v>
      </c>
      <c r="D1097" s="489"/>
      <c r="E1097" s="489"/>
      <c r="F1097" s="489"/>
      <c r="G1097" s="489"/>
      <c r="H1097" s="489"/>
      <c r="I1097" s="489"/>
      <c r="J1097" s="489"/>
      <c r="K1097" s="489"/>
      <c r="L1097" s="489"/>
      <c r="M1097" s="489"/>
      <c r="N1097" s="489"/>
      <c r="O1097" s="490"/>
      <c r="P1097" s="75"/>
    </row>
    <row r="1098" spans="2:16">
      <c r="B1098" s="44"/>
      <c r="C1098" s="76" t="s">
        <v>55</v>
      </c>
      <c r="D1098" s="491" t="s">
        <v>10</v>
      </c>
      <c r="E1098" s="492"/>
      <c r="F1098" s="492"/>
      <c r="G1098" s="492"/>
      <c r="H1098" s="492"/>
      <c r="I1098" s="492"/>
      <c r="J1098" s="492"/>
      <c r="K1098" s="492"/>
      <c r="L1098" s="493"/>
      <c r="M1098" s="494" t="s">
        <v>56</v>
      </c>
      <c r="N1098" s="495"/>
      <c r="O1098" s="76" t="s">
        <v>12</v>
      </c>
      <c r="P1098" s="77"/>
    </row>
    <row r="1099" spans="2:16" ht="51" customHeight="1" thickBot="1">
      <c r="B1099" s="44"/>
      <c r="C1099" s="243" t="str">
        <f>PRESUPUESTO!C98</f>
        <v>5.3.1.6</v>
      </c>
      <c r="D1099" s="582" t="str">
        <f>IFERROR(VLOOKUP(C1099,PRESUPUESTO!$C$11:$K$366,5,FALSE)," ")</f>
        <v xml:space="preserve">SUMINISTRO E INSTALACIÓN DE LUMINARIA TIPO SPOT COX RECTO O EQUIVALENTE </v>
      </c>
      <c r="E1099" s="583"/>
      <c r="F1099" s="583"/>
      <c r="G1099" s="583"/>
      <c r="H1099" s="583"/>
      <c r="I1099" s="583"/>
      <c r="J1099" s="583"/>
      <c r="K1099" s="583"/>
      <c r="L1099" s="584"/>
      <c r="M1099" s="526" t="str">
        <f>IFERROR(VLOOKUP(C1099,PRESUPUESTO!$C$11:$K$366,6,FALSE)," ")</f>
        <v>UN</v>
      </c>
      <c r="N1099" s="528"/>
      <c r="O1099" s="243">
        <f>IFERROR(VLOOKUP(C1099,PRESUPUESTO!$C$11:$K$366,7,FALSE)," ")</f>
        <v>28</v>
      </c>
      <c r="P1099" s="79"/>
    </row>
    <row r="1100" spans="2:16">
      <c r="B1100" s="44"/>
      <c r="C1100" s="529"/>
      <c r="D1100" s="530"/>
      <c r="E1100" s="530"/>
      <c r="F1100" s="530"/>
      <c r="G1100" s="530"/>
      <c r="H1100" s="530"/>
      <c r="I1100" s="530"/>
      <c r="J1100" s="530"/>
      <c r="K1100" s="530"/>
      <c r="L1100" s="530"/>
      <c r="M1100" s="530"/>
      <c r="N1100" s="530"/>
      <c r="O1100" s="531"/>
      <c r="P1100" s="80"/>
    </row>
    <row r="1101" spans="2:16">
      <c r="B1101" s="44"/>
      <c r="C1101" s="532"/>
      <c r="D1101" s="533"/>
      <c r="E1101" s="533"/>
      <c r="F1101" s="533"/>
      <c r="G1101" s="533"/>
      <c r="H1101" s="533"/>
      <c r="I1101" s="533"/>
      <c r="J1101" s="533"/>
      <c r="K1101" s="533"/>
      <c r="L1101" s="533"/>
      <c r="M1101" s="533"/>
      <c r="N1101" s="533"/>
      <c r="O1101" s="534"/>
      <c r="P1101" s="80"/>
    </row>
    <row r="1102" spans="2:16" ht="14.4" thickBot="1">
      <c r="B1102" s="44"/>
      <c r="C1102" s="535"/>
      <c r="D1102" s="536"/>
      <c r="E1102" s="536"/>
      <c r="F1102" s="536"/>
      <c r="G1102" s="536"/>
      <c r="H1102" s="536"/>
      <c r="I1102" s="536"/>
      <c r="J1102" s="536"/>
      <c r="K1102" s="536"/>
      <c r="L1102" s="536"/>
      <c r="M1102" s="536"/>
      <c r="N1102" s="536"/>
      <c r="O1102" s="537"/>
      <c r="P1102" s="80"/>
    </row>
    <row r="1103" spans="2:16" ht="14.4">
      <c r="B1103" s="44"/>
      <c r="C1103" s="538" t="s">
        <v>10</v>
      </c>
      <c r="D1103" s="539"/>
      <c r="E1103" s="539"/>
      <c r="F1103" s="539"/>
      <c r="G1103" s="540"/>
      <c r="H1103" s="541" t="s">
        <v>57</v>
      </c>
      <c r="I1103" s="539"/>
      <c r="J1103" s="542" t="s">
        <v>58</v>
      </c>
      <c r="K1103" s="543"/>
      <c r="L1103" s="82" t="s">
        <v>59</v>
      </c>
      <c r="M1103" s="541" t="s">
        <v>60</v>
      </c>
      <c r="N1103" s="544"/>
      <c r="O1103" s="83" t="s">
        <v>61</v>
      </c>
      <c r="P1103" s="84"/>
    </row>
    <row r="1104" spans="2:16" ht="14.4">
      <c r="B1104" s="44"/>
      <c r="C1104" s="517" t="s">
        <v>1281</v>
      </c>
      <c r="D1104" s="518"/>
      <c r="E1104" s="518"/>
      <c r="F1104" s="518"/>
      <c r="G1104" s="519"/>
      <c r="H1104" s="520"/>
      <c r="I1104" s="520"/>
      <c r="J1104" s="521" t="str">
        <f>IFERROR(VLOOKUP(C1104,EQUIPOS!$C$13:$G$80,2,FALSE)," ")</f>
        <v>%</v>
      </c>
      <c r="K1104" s="522"/>
      <c r="L1104" s="308">
        <f>O1142</f>
        <v>7098.9666666666662</v>
      </c>
      <c r="M1104" s="523">
        <v>0.05</v>
      </c>
      <c r="N1104" s="522"/>
      <c r="O1104" s="307">
        <f>IFERROR(M1104*L1104,0)</f>
        <v>354.94833333333332</v>
      </c>
      <c r="P1104" s="85"/>
    </row>
    <row r="1105" spans="2:16" ht="14.4">
      <c r="B1105" s="44"/>
      <c r="C1105" s="517"/>
      <c r="D1105" s="518"/>
      <c r="E1105" s="518"/>
      <c r="F1105" s="518"/>
      <c r="G1105" s="519"/>
      <c r="H1105" s="520"/>
      <c r="I1105" s="520"/>
      <c r="J1105" s="521" t="str">
        <f>IFERROR(VLOOKUP(C1105,EQUIPOS!$C$13:$G$80,2,FALSE)," ")</f>
        <v xml:space="preserve"> </v>
      </c>
      <c r="K1105" s="522"/>
      <c r="L1105" s="308" t="str">
        <f>IFERROR(VLOOKUP(C1105,EQUIPOS!$C$13:$G$80,5,FALSE)," ")</f>
        <v xml:space="preserve"> </v>
      </c>
      <c r="M1105" s="524"/>
      <c r="N1105" s="525"/>
      <c r="O1105" s="307">
        <f>IFERROR(L1105/M1105,0)</f>
        <v>0</v>
      </c>
      <c r="P1105" s="85"/>
    </row>
    <row r="1106" spans="2:16" ht="14.4">
      <c r="B1106" s="44"/>
      <c r="C1106" s="517"/>
      <c r="D1106" s="518"/>
      <c r="E1106" s="518"/>
      <c r="F1106" s="518"/>
      <c r="G1106" s="519"/>
      <c r="H1106" s="520"/>
      <c r="I1106" s="520"/>
      <c r="J1106" s="521" t="str">
        <f>IFERROR(VLOOKUP(C1106,EQUIPOS!$C$13:$G$80,2,FALSE)," ")</f>
        <v xml:space="preserve"> </v>
      </c>
      <c r="K1106" s="522"/>
      <c r="L1106" s="308" t="str">
        <f>IFERROR(VLOOKUP(C1106,EQUIPOS!$C$13:$G$80,5,FALSE)," ")</f>
        <v xml:space="preserve"> </v>
      </c>
      <c r="M1106" s="524"/>
      <c r="N1106" s="525"/>
      <c r="O1106" s="307">
        <f t="shared" ref="O1106:O1107" si="68">IFERROR(L1106/M1106,0)</f>
        <v>0</v>
      </c>
      <c r="P1106" s="85"/>
    </row>
    <row r="1107" spans="2:16" ht="14.4">
      <c r="B1107" s="44"/>
      <c r="C1107" s="517"/>
      <c r="D1107" s="518"/>
      <c r="E1107" s="518"/>
      <c r="F1107" s="518"/>
      <c r="G1107" s="519"/>
      <c r="H1107" s="520"/>
      <c r="I1107" s="520"/>
      <c r="J1107" s="521" t="str">
        <f>IFERROR(VLOOKUP(C1107,EQUIPOS!$C$13:$G$80,2,FALSE)," ")</f>
        <v xml:space="preserve"> </v>
      </c>
      <c r="K1107" s="522"/>
      <c r="L1107" s="308" t="str">
        <f>IFERROR(VLOOKUP(C1107,EQUIPOS!$C$13:$G$80,5,FALSE)," ")</f>
        <v xml:space="preserve"> </v>
      </c>
      <c r="M1107" s="524"/>
      <c r="N1107" s="525"/>
      <c r="O1107" s="307">
        <f t="shared" si="68"/>
        <v>0</v>
      </c>
      <c r="P1107" s="85"/>
    </row>
    <row r="1108" spans="2:16" ht="15" thickBot="1">
      <c r="B1108" s="44"/>
      <c r="C1108" s="517"/>
      <c r="D1108" s="518"/>
      <c r="E1108" s="518"/>
      <c r="F1108" s="518"/>
      <c r="G1108" s="519"/>
      <c r="H1108" s="520"/>
      <c r="I1108" s="520"/>
      <c r="J1108" s="521" t="str">
        <f>IFERROR(VLOOKUP(C1108,EQUIPOS!$C$13:$G$80,2,FALSE)," ")</f>
        <v xml:space="preserve"> </v>
      </c>
      <c r="K1108" s="522"/>
      <c r="L1108" s="308" t="str">
        <f>IFERROR(VLOOKUP(C1108,EQUIPOS!$C$13:$G$80,5,FALSE)," ")</f>
        <v xml:space="preserve"> </v>
      </c>
      <c r="M1108" s="524"/>
      <c r="N1108" s="525"/>
      <c r="O1108" s="307">
        <f>IFERROR(L1108/M1108,0)</f>
        <v>0</v>
      </c>
      <c r="P1108" s="85"/>
    </row>
    <row r="1109" spans="2:16" ht="15" thickBot="1">
      <c r="B1109" s="44"/>
      <c r="C1109" s="545" t="s">
        <v>2244</v>
      </c>
      <c r="D1109" s="546"/>
      <c r="E1109" s="546"/>
      <c r="F1109" s="546"/>
      <c r="G1109" s="546"/>
      <c r="H1109" s="546"/>
      <c r="I1109" s="546"/>
      <c r="J1109" s="546"/>
      <c r="K1109" s="546"/>
      <c r="L1109" s="546"/>
      <c r="M1109" s="546"/>
      <c r="N1109" s="547"/>
      <c r="O1109" s="309">
        <f>SUM(O1104:O1108)</f>
        <v>354.94833333333332</v>
      </c>
      <c r="P1109" s="86"/>
    </row>
    <row r="1110" spans="2:16" ht="13.5" customHeight="1">
      <c r="B1110" s="44"/>
      <c r="C1110" s="529" t="s">
        <v>62</v>
      </c>
      <c r="D1110" s="530"/>
      <c r="E1110" s="530"/>
      <c r="F1110" s="530"/>
      <c r="G1110" s="530"/>
      <c r="H1110" s="530"/>
      <c r="I1110" s="530"/>
      <c r="J1110" s="530"/>
      <c r="K1110" s="530"/>
      <c r="L1110" s="530"/>
      <c r="M1110" s="530"/>
      <c r="N1110" s="530"/>
      <c r="O1110" s="531"/>
      <c r="P1110" s="80"/>
    </row>
    <row r="1111" spans="2:16">
      <c r="B1111" s="44"/>
      <c r="C1111" s="532"/>
      <c r="D1111" s="533"/>
      <c r="E1111" s="533"/>
      <c r="F1111" s="533"/>
      <c r="G1111" s="533"/>
      <c r="H1111" s="533"/>
      <c r="I1111" s="533"/>
      <c r="J1111" s="533"/>
      <c r="K1111" s="533"/>
      <c r="L1111" s="533"/>
      <c r="M1111" s="533"/>
      <c r="N1111" s="533"/>
      <c r="O1111" s="534"/>
      <c r="P1111" s="80"/>
    </row>
    <row r="1112" spans="2:16" ht="14.4" thickBot="1">
      <c r="B1112" s="44"/>
      <c r="C1112" s="535"/>
      <c r="D1112" s="536"/>
      <c r="E1112" s="536"/>
      <c r="F1112" s="536"/>
      <c r="G1112" s="536"/>
      <c r="H1112" s="536"/>
      <c r="I1112" s="536"/>
      <c r="J1112" s="536"/>
      <c r="K1112" s="536"/>
      <c r="L1112" s="536"/>
      <c r="M1112" s="536"/>
      <c r="N1112" s="536"/>
      <c r="O1112" s="537"/>
      <c r="P1112" s="80"/>
    </row>
    <row r="1113" spans="2:16" ht="14.4">
      <c r="B1113" s="44"/>
      <c r="C1113" s="538" t="s">
        <v>10</v>
      </c>
      <c r="D1113" s="550"/>
      <c r="E1113" s="550"/>
      <c r="F1113" s="550"/>
      <c r="G1113" s="550"/>
      <c r="H1113" s="550"/>
      <c r="I1113" s="550"/>
      <c r="J1113" s="544"/>
      <c r="K1113" s="81" t="s">
        <v>56</v>
      </c>
      <c r="L1113" s="82" t="s">
        <v>12</v>
      </c>
      <c r="M1113" s="541" t="s">
        <v>63</v>
      </c>
      <c r="N1113" s="544"/>
      <c r="O1113" s="83" t="s">
        <v>61</v>
      </c>
      <c r="P1113" s="84"/>
    </row>
    <row r="1114" spans="2:16" ht="14.4">
      <c r="B1114" s="44"/>
      <c r="C1114" s="577" t="s">
        <v>2466</v>
      </c>
      <c r="D1114" s="578"/>
      <c r="E1114" s="578"/>
      <c r="F1114" s="578"/>
      <c r="G1114" s="578"/>
      <c r="H1114" s="578"/>
      <c r="I1114" s="578"/>
      <c r="J1114" s="579"/>
      <c r="K1114" s="88" t="str">
        <f>IFERROR(VLOOKUP(C1114,MATERIALES!$C$13:$G$2486,2,FALSE)," ")</f>
        <v>UN</v>
      </c>
      <c r="L1114" s="356">
        <v>1</v>
      </c>
      <c r="M1114" s="548">
        <f>IFERROR(VLOOKUP(C1114,MATERIALES!$C$13:$G$2486,5,FALSE)," ")</f>
        <v>318000</v>
      </c>
      <c r="N1114" s="549"/>
      <c r="O1114" s="307">
        <f>IFERROR(M1114*L1114,0)</f>
        <v>318000</v>
      </c>
      <c r="P1114" s="85"/>
    </row>
    <row r="1115" spans="2:16" ht="14.4">
      <c r="B1115" s="44"/>
      <c r="C1115" s="577" t="s">
        <v>2402</v>
      </c>
      <c r="D1115" s="578"/>
      <c r="E1115" s="578"/>
      <c r="F1115" s="578"/>
      <c r="G1115" s="578"/>
      <c r="H1115" s="578"/>
      <c r="I1115" s="578"/>
      <c r="J1115" s="579"/>
      <c r="K1115" s="88" t="str">
        <f>IFERROR(VLOOKUP(C1115,MATERIALES!$C$13:$G$2486,2,FALSE)," ")</f>
        <v>UN</v>
      </c>
      <c r="L1115" s="356">
        <v>1</v>
      </c>
      <c r="M1115" s="548">
        <f>IFERROR(VLOOKUP(C1115,MATERIALES!$C$13:$G$2486,5,FALSE)," ")</f>
        <v>10800</v>
      </c>
      <c r="N1115" s="549"/>
      <c r="O1115" s="307">
        <f t="shared" ref="O1115:O1125" si="69">IFERROR(M1115*L1115,0)</f>
        <v>10800</v>
      </c>
      <c r="P1115" s="85"/>
    </row>
    <row r="1116" spans="2:16" ht="14.4">
      <c r="B1116" s="44"/>
      <c r="C1116" s="577"/>
      <c r="D1116" s="578"/>
      <c r="E1116" s="578"/>
      <c r="F1116" s="578"/>
      <c r="G1116" s="578"/>
      <c r="H1116" s="578"/>
      <c r="I1116" s="578"/>
      <c r="J1116" s="579"/>
      <c r="K1116" s="88" t="str">
        <f>IFERROR(VLOOKUP(C1116,MATERIALES!$C$13:$G$2486,2,FALSE)," ")</f>
        <v xml:space="preserve"> </v>
      </c>
      <c r="L1116" s="356"/>
      <c r="M1116" s="548" t="str">
        <f>IFERROR(VLOOKUP(C1116,MATERIALES!$C$13:$G$2486,5,FALSE)," ")</f>
        <v xml:space="preserve"> </v>
      </c>
      <c r="N1116" s="549"/>
      <c r="O1116" s="307">
        <f t="shared" si="69"/>
        <v>0</v>
      </c>
      <c r="P1116" s="85"/>
    </row>
    <row r="1117" spans="2:16" ht="14.4">
      <c r="B1117" s="44"/>
      <c r="C1117" s="577"/>
      <c r="D1117" s="578"/>
      <c r="E1117" s="578"/>
      <c r="F1117" s="578"/>
      <c r="G1117" s="578"/>
      <c r="H1117" s="578"/>
      <c r="I1117" s="578"/>
      <c r="J1117" s="579"/>
      <c r="K1117" s="88" t="str">
        <f>IFERROR(VLOOKUP(C1117,MATERIALES!$C$13:$G$2486,2,FALSE)," ")</f>
        <v xml:space="preserve"> </v>
      </c>
      <c r="L1117" s="356"/>
      <c r="M1117" s="548" t="str">
        <f>IFERROR(VLOOKUP(C1117,MATERIALES!$C$13:$G$2486,5,FALSE)," ")</f>
        <v xml:space="preserve"> </v>
      </c>
      <c r="N1117" s="549"/>
      <c r="O1117" s="307">
        <f t="shared" si="69"/>
        <v>0</v>
      </c>
      <c r="P1117" s="85"/>
    </row>
    <row r="1118" spans="2:16" ht="14.4">
      <c r="B1118" s="44"/>
      <c r="C1118" s="577"/>
      <c r="D1118" s="578"/>
      <c r="E1118" s="578"/>
      <c r="F1118" s="578"/>
      <c r="G1118" s="578"/>
      <c r="H1118" s="578"/>
      <c r="I1118" s="578"/>
      <c r="J1118" s="579"/>
      <c r="K1118" s="88" t="str">
        <f>IFERROR(VLOOKUP(C1118,MATERIALES!$C$13:$G$2486,2,FALSE)," ")</f>
        <v xml:space="preserve"> </v>
      </c>
      <c r="L1118" s="356"/>
      <c r="M1118" s="548" t="str">
        <f>IFERROR(VLOOKUP(C1118,MATERIALES!$C$13:$G$2486,5,FALSE)," ")</f>
        <v xml:space="preserve"> </v>
      </c>
      <c r="N1118" s="549"/>
      <c r="O1118" s="307">
        <f t="shared" si="69"/>
        <v>0</v>
      </c>
      <c r="P1118" s="85"/>
    </row>
    <row r="1119" spans="2:16" ht="14.4">
      <c r="B1119" s="44"/>
      <c r="C1119" s="577"/>
      <c r="D1119" s="578"/>
      <c r="E1119" s="578"/>
      <c r="F1119" s="578"/>
      <c r="G1119" s="578"/>
      <c r="H1119" s="578"/>
      <c r="I1119" s="578"/>
      <c r="J1119" s="579"/>
      <c r="K1119" s="88" t="str">
        <f>IFERROR(VLOOKUP(C1119,MATERIALES!$C$13:$G$2486,2,FALSE)," ")</f>
        <v xml:space="preserve"> </v>
      </c>
      <c r="L1119" s="356"/>
      <c r="M1119" s="548" t="str">
        <f>IFERROR(VLOOKUP(C1119,MATERIALES!$C$13:$G$2486,5,FALSE)," ")</f>
        <v xml:space="preserve"> </v>
      </c>
      <c r="N1119" s="549"/>
      <c r="O1119" s="307">
        <f t="shared" si="69"/>
        <v>0</v>
      </c>
      <c r="P1119" s="85"/>
    </row>
    <row r="1120" spans="2:16" ht="14.4">
      <c r="B1120" s="44"/>
      <c r="C1120" s="577"/>
      <c r="D1120" s="578"/>
      <c r="E1120" s="578"/>
      <c r="F1120" s="578"/>
      <c r="G1120" s="578"/>
      <c r="H1120" s="578"/>
      <c r="I1120" s="578"/>
      <c r="J1120" s="579"/>
      <c r="K1120" s="88" t="str">
        <f>IFERROR(VLOOKUP(C1120,MATERIALES!$C$13:$G$2486,2,FALSE)," ")</f>
        <v xml:space="preserve"> </v>
      </c>
      <c r="L1120" s="356"/>
      <c r="M1120" s="548" t="str">
        <f>IFERROR(VLOOKUP(C1120,MATERIALES!$C$13:$G$2486,5,FALSE)," ")</f>
        <v xml:space="preserve"> </v>
      </c>
      <c r="N1120" s="549"/>
      <c r="O1120" s="307">
        <f t="shared" si="69"/>
        <v>0</v>
      </c>
      <c r="P1120" s="85"/>
    </row>
    <row r="1121" spans="2:16" ht="14.4">
      <c r="B1121" s="44"/>
      <c r="C1121" s="577"/>
      <c r="D1121" s="578"/>
      <c r="E1121" s="578"/>
      <c r="F1121" s="578"/>
      <c r="G1121" s="578"/>
      <c r="H1121" s="578"/>
      <c r="I1121" s="578"/>
      <c r="J1121" s="579"/>
      <c r="K1121" s="88" t="str">
        <f>IFERROR(VLOOKUP(C1121,MATERIALES!$C$13:$G$2486,2,FALSE)," ")</f>
        <v xml:space="preserve"> </v>
      </c>
      <c r="L1121" s="356"/>
      <c r="M1121" s="548" t="str">
        <f>IFERROR(VLOOKUP(C1121,MATERIALES!$C$13:$G$2486,5,FALSE)," ")</f>
        <v xml:space="preserve"> </v>
      </c>
      <c r="N1121" s="549"/>
      <c r="O1121" s="307">
        <f t="shared" si="69"/>
        <v>0</v>
      </c>
      <c r="P1121" s="85"/>
    </row>
    <row r="1122" spans="2:16" ht="14.4">
      <c r="B1122" s="44"/>
      <c r="C1122" s="577"/>
      <c r="D1122" s="578"/>
      <c r="E1122" s="578"/>
      <c r="F1122" s="578"/>
      <c r="G1122" s="578"/>
      <c r="H1122" s="578"/>
      <c r="I1122" s="578"/>
      <c r="J1122" s="579"/>
      <c r="K1122" s="88" t="str">
        <f>IFERROR(VLOOKUP(C1122,MATERIALES!$C$13:$G$2486,2,FALSE)," ")</f>
        <v xml:space="preserve"> </v>
      </c>
      <c r="L1122" s="356"/>
      <c r="M1122" s="548" t="str">
        <f>IFERROR(VLOOKUP(C1122,MATERIALES!$C$13:$G$2486,5,FALSE)," ")</f>
        <v xml:space="preserve"> </v>
      </c>
      <c r="N1122" s="549"/>
      <c r="O1122" s="307">
        <f t="shared" si="69"/>
        <v>0</v>
      </c>
      <c r="P1122" s="85"/>
    </row>
    <row r="1123" spans="2:16" ht="14.4">
      <c r="B1123" s="44"/>
      <c r="C1123" s="577"/>
      <c r="D1123" s="578"/>
      <c r="E1123" s="578"/>
      <c r="F1123" s="578"/>
      <c r="G1123" s="578"/>
      <c r="H1123" s="578"/>
      <c r="I1123" s="578"/>
      <c r="J1123" s="579"/>
      <c r="K1123" s="88" t="str">
        <f>IFERROR(VLOOKUP(C1123,MATERIALES!$C$13:$G$2486,2,FALSE)," ")</f>
        <v xml:space="preserve"> </v>
      </c>
      <c r="L1123" s="356"/>
      <c r="M1123" s="548" t="str">
        <f>IFERROR(VLOOKUP(C1123,MATERIALES!$C$13:$G$2486,5,FALSE)," ")</f>
        <v xml:space="preserve"> </v>
      </c>
      <c r="N1123" s="549"/>
      <c r="O1123" s="307">
        <f t="shared" si="69"/>
        <v>0</v>
      </c>
      <c r="P1123" s="85"/>
    </row>
    <row r="1124" spans="2:16" ht="14.4">
      <c r="B1124" s="44"/>
      <c r="C1124" s="517"/>
      <c r="D1124" s="518"/>
      <c r="E1124" s="518"/>
      <c r="F1124" s="518"/>
      <c r="G1124" s="518"/>
      <c r="H1124" s="518"/>
      <c r="I1124" s="518"/>
      <c r="J1124" s="519"/>
      <c r="K1124" s="88" t="str">
        <f>IFERROR(VLOOKUP(C1124,MATERIALES!$C$13:$G$2486,2,FALSE)," ")</f>
        <v xml:space="preserve"> </v>
      </c>
      <c r="L1124" s="89"/>
      <c r="M1124" s="548" t="str">
        <f>IFERROR(VLOOKUP(C1124,MATERIALES!$C$13:$G$2486,5,FALSE)," ")</f>
        <v xml:space="preserve"> </v>
      </c>
      <c r="N1124" s="549"/>
      <c r="O1124" s="307">
        <f t="shared" si="69"/>
        <v>0</v>
      </c>
      <c r="P1124" s="85"/>
    </row>
    <row r="1125" spans="2:16" ht="15" thickBot="1">
      <c r="B1125" s="44"/>
      <c r="C1125" s="517"/>
      <c r="D1125" s="518"/>
      <c r="E1125" s="518"/>
      <c r="F1125" s="518"/>
      <c r="G1125" s="518"/>
      <c r="H1125" s="518"/>
      <c r="I1125" s="518"/>
      <c r="J1125" s="519"/>
      <c r="K1125" s="88" t="str">
        <f>IFERROR(VLOOKUP(C1125,MATERIALES!$C$13:$G$2486,2,FALSE)," ")</f>
        <v xml:space="preserve"> </v>
      </c>
      <c r="L1125" s="90"/>
      <c r="M1125" s="548" t="str">
        <f>IFERROR(VLOOKUP(C1125,MATERIALES!$C$13:$G$2486,5,FALSE)," ")</f>
        <v xml:space="preserve"> </v>
      </c>
      <c r="N1125" s="549"/>
      <c r="O1125" s="307">
        <f t="shared" si="69"/>
        <v>0</v>
      </c>
      <c r="P1125" s="85"/>
    </row>
    <row r="1126" spans="2:16" ht="15" thickBot="1">
      <c r="B1126" s="44"/>
      <c r="C1126" s="545" t="s">
        <v>2244</v>
      </c>
      <c r="D1126" s="546"/>
      <c r="E1126" s="546"/>
      <c r="F1126" s="546"/>
      <c r="G1126" s="546"/>
      <c r="H1126" s="546"/>
      <c r="I1126" s="546"/>
      <c r="J1126" s="546"/>
      <c r="K1126" s="546"/>
      <c r="L1126" s="546"/>
      <c r="M1126" s="546"/>
      <c r="N1126" s="547"/>
      <c r="O1126" s="309">
        <f>SUM(O1114:O1125)</f>
        <v>328800</v>
      </c>
      <c r="P1126" s="85"/>
    </row>
    <row r="1127" spans="2:16">
      <c r="B1127" s="44"/>
      <c r="C1127" s="529" t="s">
        <v>64</v>
      </c>
      <c r="D1127" s="530"/>
      <c r="E1127" s="530"/>
      <c r="F1127" s="530"/>
      <c r="G1127" s="530"/>
      <c r="H1127" s="530"/>
      <c r="I1127" s="530"/>
      <c r="J1127" s="530"/>
      <c r="K1127" s="530"/>
      <c r="L1127" s="530"/>
      <c r="M1127" s="530"/>
      <c r="N1127" s="530"/>
      <c r="O1127" s="531"/>
      <c r="P1127" s="80"/>
    </row>
    <row r="1128" spans="2:16">
      <c r="B1128" s="44"/>
      <c r="C1128" s="532"/>
      <c r="D1128" s="533"/>
      <c r="E1128" s="533"/>
      <c r="F1128" s="533"/>
      <c r="G1128" s="533"/>
      <c r="H1128" s="533"/>
      <c r="I1128" s="533"/>
      <c r="J1128" s="533"/>
      <c r="K1128" s="533"/>
      <c r="L1128" s="533"/>
      <c r="M1128" s="533"/>
      <c r="N1128" s="533"/>
      <c r="O1128" s="534"/>
      <c r="P1128" s="80"/>
    </row>
    <row r="1129" spans="2:16" ht="14.4" thickBot="1">
      <c r="B1129" s="44"/>
      <c r="C1129" s="535"/>
      <c r="D1129" s="536"/>
      <c r="E1129" s="536"/>
      <c r="F1129" s="536"/>
      <c r="G1129" s="536"/>
      <c r="H1129" s="536"/>
      <c r="I1129" s="536"/>
      <c r="J1129" s="536"/>
      <c r="K1129" s="536"/>
      <c r="L1129" s="536"/>
      <c r="M1129" s="536"/>
      <c r="N1129" s="536"/>
      <c r="O1129" s="537"/>
      <c r="P1129" s="80"/>
    </row>
    <row r="1130" spans="2:16" ht="16.8">
      <c r="B1130" s="44"/>
      <c r="C1130" s="538" t="s">
        <v>65</v>
      </c>
      <c r="D1130" s="550"/>
      <c r="E1130" s="550"/>
      <c r="F1130" s="550"/>
      <c r="G1130" s="550"/>
      <c r="H1130" s="550"/>
      <c r="I1130" s="550"/>
      <c r="J1130" s="82" t="s">
        <v>66</v>
      </c>
      <c r="K1130" s="87" t="s">
        <v>67</v>
      </c>
      <c r="L1130" s="91" t="s">
        <v>68</v>
      </c>
      <c r="M1130" s="541" t="s">
        <v>69</v>
      </c>
      <c r="N1130" s="544"/>
      <c r="O1130" s="83" t="s">
        <v>61</v>
      </c>
      <c r="P1130" s="84"/>
    </row>
    <row r="1131" spans="2:16" ht="14.4">
      <c r="B1131" s="44"/>
      <c r="C1131" s="517" t="s">
        <v>1251</v>
      </c>
      <c r="D1131" s="518"/>
      <c r="E1131" s="518"/>
      <c r="F1131" s="518"/>
      <c r="G1131" s="518"/>
      <c r="H1131" s="518"/>
      <c r="I1131" s="518"/>
      <c r="J1131" s="357">
        <v>4.0000000000000002E-4</v>
      </c>
      <c r="K1131" s="93">
        <v>25.1</v>
      </c>
      <c r="L1131" s="92">
        <f>K1131*J1131</f>
        <v>1.004E-2</v>
      </c>
      <c r="M1131" s="548">
        <f>IFERROR(VLOOKUP(C1131,TRANSPORTE!$C$14:$G$28,5,FALSE)," ")</f>
        <v>514637</v>
      </c>
      <c r="N1131" s="549"/>
      <c r="O1131" s="307">
        <f>IFERROR(M1131*L1131,0)</f>
        <v>5166.9554800000005</v>
      </c>
      <c r="P1131" s="85"/>
    </row>
    <row r="1132" spans="2:16" ht="15" thickBot="1">
      <c r="B1132" s="44"/>
      <c r="C1132" s="551"/>
      <c r="D1132" s="552"/>
      <c r="E1132" s="552"/>
      <c r="F1132" s="552"/>
      <c r="G1132" s="552"/>
      <c r="H1132" s="552"/>
      <c r="I1132" s="552"/>
      <c r="J1132" s="94"/>
      <c r="K1132" s="70"/>
      <c r="L1132" s="94"/>
      <c r="M1132" s="553"/>
      <c r="N1132" s="554"/>
      <c r="O1132" s="307">
        <f t="shared" ref="O1132" si="70">IFERROR(M1132*L1132,0)</f>
        <v>0</v>
      </c>
      <c r="P1132" s="85"/>
    </row>
    <row r="1133" spans="2:16" ht="15" thickBot="1">
      <c r="B1133" s="44"/>
      <c r="C1133" s="545" t="s">
        <v>2244</v>
      </c>
      <c r="D1133" s="546"/>
      <c r="E1133" s="546"/>
      <c r="F1133" s="546"/>
      <c r="G1133" s="546"/>
      <c r="H1133" s="546"/>
      <c r="I1133" s="546"/>
      <c r="J1133" s="546"/>
      <c r="K1133" s="546"/>
      <c r="L1133" s="546"/>
      <c r="M1133" s="546"/>
      <c r="N1133" s="547"/>
      <c r="O1133" s="309">
        <f>+SUM(O1131:O1132)</f>
        <v>5166.9554800000005</v>
      </c>
      <c r="P1133" s="86"/>
    </row>
    <row r="1134" spans="2:16">
      <c r="B1134" s="44"/>
      <c r="C1134" s="529" t="s">
        <v>70</v>
      </c>
      <c r="D1134" s="530"/>
      <c r="E1134" s="530"/>
      <c r="F1134" s="530"/>
      <c r="G1134" s="530"/>
      <c r="H1134" s="530"/>
      <c r="I1134" s="530"/>
      <c r="J1134" s="530"/>
      <c r="K1134" s="530"/>
      <c r="L1134" s="530"/>
      <c r="M1134" s="530"/>
      <c r="N1134" s="530"/>
      <c r="O1134" s="531"/>
      <c r="P1134" s="80"/>
    </row>
    <row r="1135" spans="2:16">
      <c r="B1135" s="44"/>
      <c r="C1135" s="532"/>
      <c r="D1135" s="533"/>
      <c r="E1135" s="533"/>
      <c r="F1135" s="533"/>
      <c r="G1135" s="533"/>
      <c r="H1135" s="533"/>
      <c r="I1135" s="533"/>
      <c r="J1135" s="533"/>
      <c r="K1135" s="533"/>
      <c r="L1135" s="533"/>
      <c r="M1135" s="533"/>
      <c r="N1135" s="533"/>
      <c r="O1135" s="534"/>
      <c r="P1135" s="80"/>
    </row>
    <row r="1136" spans="2:16" ht="14.4" thickBot="1">
      <c r="B1136" s="44"/>
      <c r="C1136" s="535"/>
      <c r="D1136" s="536"/>
      <c r="E1136" s="536"/>
      <c r="F1136" s="536"/>
      <c r="G1136" s="536"/>
      <c r="H1136" s="536"/>
      <c r="I1136" s="536"/>
      <c r="J1136" s="536"/>
      <c r="K1136" s="536"/>
      <c r="L1136" s="536"/>
      <c r="M1136" s="536"/>
      <c r="N1136" s="536"/>
      <c r="O1136" s="537"/>
      <c r="P1136" s="80"/>
    </row>
    <row r="1137" spans="2:16" ht="14.4">
      <c r="B1137" s="44"/>
      <c r="C1137" s="538" t="s">
        <v>71</v>
      </c>
      <c r="D1137" s="550"/>
      <c r="E1137" s="550"/>
      <c r="F1137" s="550"/>
      <c r="G1137" s="550"/>
      <c r="H1137" s="550"/>
      <c r="I1137" s="550"/>
      <c r="J1137" s="82" t="s">
        <v>72</v>
      </c>
      <c r="K1137" s="95" t="s">
        <v>73</v>
      </c>
      <c r="L1137" s="96" t="s">
        <v>74</v>
      </c>
      <c r="M1137" s="560" t="s">
        <v>60</v>
      </c>
      <c r="N1137" s="561"/>
      <c r="O1137" s="97" t="s">
        <v>61</v>
      </c>
      <c r="P1137" s="98"/>
    </row>
    <row r="1138" spans="2:16" ht="14.4">
      <c r="B1138" s="44"/>
      <c r="C1138" s="555" t="s">
        <v>1225</v>
      </c>
      <c r="D1138" s="556"/>
      <c r="E1138" s="556"/>
      <c r="F1138" s="556"/>
      <c r="G1138" s="556"/>
      <c r="H1138" s="556"/>
      <c r="I1138" s="522"/>
      <c r="J1138" s="310">
        <f>IFERROR(VLOOKUP(C1138,'MANO DE OBRA'!$C$13:$J$33,6,FALSE)," ")</f>
        <v>212968.8944964</v>
      </c>
      <c r="K1138" s="318">
        <f>IFERROR(VLOOKUP(C1138,'MANO DE OBRA'!$C$13:$J$33,7,FALSE)," ")</f>
        <v>2</v>
      </c>
      <c r="L1138" s="311">
        <f>IFERROR(VLOOKUP(C1138,'MANO DE OBRA'!$C$13:$J$33,8,FALSE)," ")</f>
        <v>425938</v>
      </c>
      <c r="M1138" s="562">
        <v>60</v>
      </c>
      <c r="N1138" s="563"/>
      <c r="O1138" s="312">
        <f>IFERROR((L1138/M1138),0)</f>
        <v>7098.9666666666662</v>
      </c>
      <c r="P1138" s="99"/>
    </row>
    <row r="1139" spans="2:16" ht="14.4">
      <c r="B1139" s="44"/>
      <c r="C1139" s="555"/>
      <c r="D1139" s="556"/>
      <c r="E1139" s="556"/>
      <c r="F1139" s="556"/>
      <c r="G1139" s="556"/>
      <c r="H1139" s="556"/>
      <c r="I1139" s="522"/>
      <c r="J1139" s="310" t="str">
        <f>IFERROR(VLOOKUP(C1139,'MANO DE OBRA'!$C$13:$J$33,6,FALSE)," ")</f>
        <v xml:space="preserve"> </v>
      </c>
      <c r="K1139" s="318" t="str">
        <f>IFERROR(VLOOKUP(C1139,'MANO DE OBRA'!$C$13:$J$33,7,FALSE)," ")</f>
        <v xml:space="preserve"> </v>
      </c>
      <c r="L1139" s="311" t="str">
        <f>IFERROR(VLOOKUP(C1139,'MANO DE OBRA'!$C$13:$J$33,8,FALSE)," ")</f>
        <v xml:space="preserve"> </v>
      </c>
      <c r="M1139" s="562"/>
      <c r="N1139" s="563"/>
      <c r="O1139" s="312">
        <f t="shared" ref="O1139:O1141" si="71">IFERROR((L1139/M1139),0)</f>
        <v>0</v>
      </c>
      <c r="P1139" s="99"/>
    </row>
    <row r="1140" spans="2:16" ht="14.4">
      <c r="B1140" s="44"/>
      <c r="C1140" s="555"/>
      <c r="D1140" s="556"/>
      <c r="E1140" s="556"/>
      <c r="F1140" s="556"/>
      <c r="G1140" s="556"/>
      <c r="H1140" s="556"/>
      <c r="I1140" s="522"/>
      <c r="J1140" s="310" t="str">
        <f>IFERROR(VLOOKUP(C1140,'MANO DE OBRA'!$C$13:$J$33,6,FALSE)," ")</f>
        <v xml:space="preserve"> </v>
      </c>
      <c r="K1140" s="318" t="str">
        <f>IFERROR(VLOOKUP(C1140,'MANO DE OBRA'!$C$13:$J$33,7,FALSE)," ")</f>
        <v xml:space="preserve"> </v>
      </c>
      <c r="L1140" s="311" t="str">
        <f>IFERROR(VLOOKUP(C1140,'MANO DE OBRA'!$C$13:$J$33,8,FALSE)," ")</f>
        <v xml:space="preserve"> </v>
      </c>
      <c r="M1140" s="524"/>
      <c r="N1140" s="525"/>
      <c r="O1140" s="312">
        <f t="shared" si="71"/>
        <v>0</v>
      </c>
      <c r="P1140" s="99"/>
    </row>
    <row r="1141" spans="2:16" ht="15" thickBot="1">
      <c r="B1141" s="44"/>
      <c r="C1141" s="555"/>
      <c r="D1141" s="556"/>
      <c r="E1141" s="556"/>
      <c r="F1141" s="556"/>
      <c r="G1141" s="556"/>
      <c r="H1141" s="556"/>
      <c r="I1141" s="522"/>
      <c r="J1141" s="310" t="str">
        <f>IFERROR(VLOOKUP(C1141,'MANO DE OBRA'!$C$13:$J$33,6,FALSE)," ")</f>
        <v xml:space="preserve"> </v>
      </c>
      <c r="K1141" s="318" t="str">
        <f>IFERROR(VLOOKUP(C1141,'MANO DE OBRA'!$C$13:$J$33,7,FALSE)," ")</f>
        <v xml:space="preserve"> </v>
      </c>
      <c r="L1141" s="311" t="str">
        <f>IFERROR(VLOOKUP(C1141,'MANO DE OBRA'!$C$13:$J$33,8,FALSE)," ")</f>
        <v xml:space="preserve"> </v>
      </c>
      <c r="M1141" s="524"/>
      <c r="N1141" s="525"/>
      <c r="O1141" s="312">
        <f t="shared" si="71"/>
        <v>0</v>
      </c>
      <c r="P1141" s="85"/>
    </row>
    <row r="1142" spans="2:16" ht="15" thickBot="1">
      <c r="B1142" s="44"/>
      <c r="C1142" s="545" t="s">
        <v>2244</v>
      </c>
      <c r="D1142" s="546"/>
      <c r="E1142" s="546"/>
      <c r="F1142" s="546"/>
      <c r="G1142" s="546"/>
      <c r="H1142" s="546"/>
      <c r="I1142" s="546"/>
      <c r="J1142" s="546"/>
      <c r="K1142" s="546"/>
      <c r="L1142" s="546"/>
      <c r="M1142" s="546"/>
      <c r="N1142" s="547"/>
      <c r="O1142" s="309">
        <f>+SUM(O1138:O1141)</f>
        <v>7098.9666666666662</v>
      </c>
      <c r="P1142" s="85"/>
    </row>
    <row r="1143" spans="2:16" ht="15" thickBot="1">
      <c r="B1143" s="44"/>
      <c r="C1143" s="73"/>
      <c r="D1143" s="52"/>
      <c r="E1143" s="52"/>
      <c r="F1143" s="52"/>
      <c r="G1143" s="52"/>
      <c r="H1143" s="52"/>
      <c r="I1143" s="52"/>
      <c r="J1143" s="52"/>
      <c r="K1143" s="52"/>
      <c r="L1143" s="52"/>
      <c r="M1143" s="52"/>
      <c r="N1143" s="52"/>
      <c r="O1143" s="74"/>
      <c r="P1143" s="45"/>
    </row>
    <row r="1144" spans="2:16" ht="15" thickBot="1">
      <c r="B1144" s="44"/>
      <c r="C1144" s="557" t="s">
        <v>2245</v>
      </c>
      <c r="D1144" s="558"/>
      <c r="E1144" s="558"/>
      <c r="F1144" s="558"/>
      <c r="G1144" s="558"/>
      <c r="H1144" s="558"/>
      <c r="I1144" s="558"/>
      <c r="J1144" s="558"/>
      <c r="K1144" s="558"/>
      <c r="L1144" s="558"/>
      <c r="M1144" s="558"/>
      <c r="N1144" s="559"/>
      <c r="O1144" s="313">
        <f>ROUND(O1133+O1109+O1126+O1142,0)</f>
        <v>341421</v>
      </c>
      <c r="P1144" s="100"/>
    </row>
    <row r="1145" spans="2:16" ht="15" thickBot="1">
      <c r="B1145" s="44"/>
      <c r="C1145" s="73"/>
      <c r="D1145" s="52"/>
      <c r="E1145" s="52"/>
      <c r="F1145" s="52"/>
      <c r="G1145" s="52"/>
      <c r="H1145" s="52"/>
      <c r="I1145" s="52"/>
      <c r="J1145" s="52"/>
      <c r="K1145" s="52"/>
      <c r="L1145" s="52"/>
      <c r="M1145" s="52"/>
      <c r="N1145" s="52"/>
      <c r="O1145" s="74"/>
      <c r="P1145" s="73"/>
    </row>
    <row r="1146" spans="2:16">
      <c r="B1146" s="44"/>
      <c r="C1146" s="529" t="s">
        <v>2240</v>
      </c>
      <c r="D1146" s="530"/>
      <c r="E1146" s="530"/>
      <c r="F1146" s="530"/>
      <c r="G1146" s="530"/>
      <c r="H1146" s="530"/>
      <c r="I1146" s="530"/>
      <c r="J1146" s="530"/>
      <c r="K1146" s="530"/>
      <c r="L1146" s="530"/>
      <c r="M1146" s="530"/>
      <c r="N1146" s="530"/>
      <c r="O1146" s="531"/>
      <c r="P1146" s="80"/>
    </row>
    <row r="1147" spans="2:16">
      <c r="B1147" s="44"/>
      <c r="C1147" s="532"/>
      <c r="D1147" s="533"/>
      <c r="E1147" s="533"/>
      <c r="F1147" s="533"/>
      <c r="G1147" s="533"/>
      <c r="H1147" s="533"/>
      <c r="I1147" s="533"/>
      <c r="J1147" s="533"/>
      <c r="K1147" s="533"/>
      <c r="L1147" s="533"/>
      <c r="M1147" s="533"/>
      <c r="N1147" s="533"/>
      <c r="O1147" s="534"/>
      <c r="P1147" s="80"/>
    </row>
    <row r="1148" spans="2:16" ht="14.4" thickBot="1">
      <c r="B1148" s="44"/>
      <c r="C1148" s="535"/>
      <c r="D1148" s="536"/>
      <c r="E1148" s="536"/>
      <c r="F1148" s="536"/>
      <c r="G1148" s="536"/>
      <c r="H1148" s="536"/>
      <c r="I1148" s="536"/>
      <c r="J1148" s="536"/>
      <c r="K1148" s="536"/>
      <c r="L1148" s="536"/>
      <c r="M1148" s="536"/>
      <c r="N1148" s="536"/>
      <c r="O1148" s="537"/>
      <c r="P1148" s="80"/>
    </row>
    <row r="1149" spans="2:16" ht="15" thickBot="1">
      <c r="B1149" s="44"/>
      <c r="C1149" s="568" t="s">
        <v>10</v>
      </c>
      <c r="D1149" s="569"/>
      <c r="E1149" s="569"/>
      <c r="F1149" s="569"/>
      <c r="G1149" s="569"/>
      <c r="H1149" s="569"/>
      <c r="I1149" s="569"/>
      <c r="J1149" s="569"/>
      <c r="K1149" s="569"/>
      <c r="L1149" s="569"/>
      <c r="M1149" s="570"/>
      <c r="N1149" s="303" t="s">
        <v>32</v>
      </c>
      <c r="O1149" s="304" t="s">
        <v>29</v>
      </c>
      <c r="P1149" s="80"/>
    </row>
    <row r="1150" spans="2:16" ht="14.4">
      <c r="B1150" s="44"/>
      <c r="C1150" s="571" t="s">
        <v>2242</v>
      </c>
      <c r="D1150" s="572"/>
      <c r="E1150" s="572"/>
      <c r="F1150" s="572"/>
      <c r="G1150" s="572"/>
      <c r="H1150" s="572"/>
      <c r="I1150" s="572"/>
      <c r="J1150" s="572"/>
      <c r="K1150" s="572"/>
      <c r="L1150" s="572"/>
      <c r="M1150" s="572"/>
      <c r="N1150" s="305">
        <f>PRESUPUESTO!$K$384</f>
        <v>0.26</v>
      </c>
      <c r="O1150" s="314">
        <f>N1150*O1144</f>
        <v>88769.46</v>
      </c>
      <c r="P1150" s="80"/>
    </row>
    <row r="1151" spans="2:16" ht="14.4">
      <c r="B1151" s="44"/>
      <c r="C1151" s="573" t="s">
        <v>2241</v>
      </c>
      <c r="D1151" s="574"/>
      <c r="E1151" s="574"/>
      <c r="F1151" s="574"/>
      <c r="G1151" s="574"/>
      <c r="H1151" s="574"/>
      <c r="I1151" s="574"/>
      <c r="J1151" s="574"/>
      <c r="K1151" s="574"/>
      <c r="L1151" s="574"/>
      <c r="M1151" s="574"/>
      <c r="N1151" s="302">
        <f>PRESUPUESTO!$K$385</f>
        <v>0.01</v>
      </c>
      <c r="O1151" s="315">
        <f>N1151*O1144</f>
        <v>3414.21</v>
      </c>
      <c r="P1151" s="80"/>
    </row>
    <row r="1152" spans="2:16" ht="15" thickBot="1">
      <c r="B1152" s="44"/>
      <c r="C1152" s="575" t="s">
        <v>28</v>
      </c>
      <c r="D1152" s="576"/>
      <c r="E1152" s="576"/>
      <c r="F1152" s="576"/>
      <c r="G1152" s="576"/>
      <c r="H1152" s="576"/>
      <c r="I1152" s="576"/>
      <c r="J1152" s="576"/>
      <c r="K1152" s="576"/>
      <c r="L1152" s="576"/>
      <c r="M1152" s="576"/>
      <c r="N1152" s="306">
        <f>PRESUPUESTO!$K$386</f>
        <v>0.03</v>
      </c>
      <c r="O1152" s="316">
        <f>N1152*O1144</f>
        <v>10242.629999999999</v>
      </c>
      <c r="P1152" s="80"/>
    </row>
    <row r="1153" spans="2:16">
      <c r="B1153" s="44"/>
      <c r="C1153" s="296"/>
      <c r="D1153" s="297"/>
      <c r="E1153" s="297"/>
      <c r="F1153" s="297"/>
      <c r="G1153" s="297"/>
      <c r="H1153" s="297"/>
      <c r="I1153" s="297"/>
      <c r="J1153" s="297"/>
      <c r="K1153" s="297"/>
      <c r="L1153" s="297"/>
      <c r="M1153" s="297"/>
      <c r="N1153" s="297"/>
      <c r="O1153" s="298"/>
      <c r="P1153" s="80"/>
    </row>
    <row r="1154" spans="2:16" ht="14.4" thickBot="1">
      <c r="B1154" s="44"/>
      <c r="C1154" s="299"/>
      <c r="D1154" s="300"/>
      <c r="E1154" s="300"/>
      <c r="F1154" s="300"/>
      <c r="G1154" s="300"/>
      <c r="H1154" s="300"/>
      <c r="I1154" s="300"/>
      <c r="J1154" s="300"/>
      <c r="K1154" s="300"/>
      <c r="L1154" s="300"/>
      <c r="M1154" s="300"/>
      <c r="N1154" s="300"/>
      <c r="O1154" s="301"/>
      <c r="P1154" s="80"/>
    </row>
    <row r="1155" spans="2:16" ht="15" thickBot="1">
      <c r="B1155" s="44"/>
      <c r="C1155" s="557" t="s">
        <v>2246</v>
      </c>
      <c r="D1155" s="558"/>
      <c r="E1155" s="558"/>
      <c r="F1155" s="558"/>
      <c r="G1155" s="558"/>
      <c r="H1155" s="558"/>
      <c r="I1155" s="558"/>
      <c r="J1155" s="558"/>
      <c r="K1155" s="558"/>
      <c r="L1155" s="558"/>
      <c r="M1155" s="558"/>
      <c r="N1155" s="559"/>
      <c r="O1155" s="313">
        <f>ROUNDUP(O1144+O1150+O1151+O1152,0)</f>
        <v>443848</v>
      </c>
      <c r="P1155" s="100"/>
    </row>
    <row r="1156" spans="2:16" ht="14.4">
      <c r="B1156" s="44"/>
      <c r="C1156" s="73"/>
      <c r="D1156" s="52"/>
      <c r="E1156" s="52"/>
      <c r="F1156" s="52"/>
      <c r="G1156" s="52"/>
      <c r="H1156" s="52"/>
      <c r="I1156" s="52"/>
      <c r="J1156" s="52"/>
      <c r="K1156" s="52"/>
      <c r="L1156" s="52"/>
      <c r="M1156" s="52"/>
      <c r="N1156" s="52"/>
      <c r="O1156" s="74"/>
      <c r="P1156" s="45"/>
    </row>
    <row r="1157" spans="2:16" ht="14.4">
      <c r="B1157" s="44"/>
      <c r="C1157" s="73"/>
      <c r="D1157" s="52"/>
      <c r="E1157" s="52"/>
      <c r="F1157" s="52"/>
      <c r="G1157" s="52"/>
      <c r="H1157" s="52"/>
      <c r="I1157" s="52"/>
      <c r="J1157" s="52"/>
      <c r="K1157" s="52"/>
      <c r="L1157" s="52"/>
      <c r="M1157" s="52"/>
      <c r="N1157" s="52"/>
      <c r="O1157" s="74"/>
      <c r="P1157" s="45"/>
    </row>
    <row r="1158" spans="2:16" ht="18.75" customHeight="1" thickBot="1">
      <c r="B1158" s="44"/>
      <c r="C1158" s="564"/>
      <c r="D1158" s="565"/>
      <c r="E1158" s="565"/>
      <c r="F1158" s="70"/>
      <c r="G1158" s="70"/>
      <c r="H1158" s="70"/>
      <c r="I1158" s="70"/>
      <c r="J1158" s="70"/>
      <c r="K1158" s="566"/>
      <c r="L1158" s="566"/>
      <c r="M1158" s="566"/>
      <c r="N1158" s="566"/>
      <c r="O1158" s="567"/>
      <c r="P1158" s="101"/>
    </row>
    <row r="1159" spans="2:16" ht="14.4" thickBot="1">
      <c r="B1159" s="102"/>
      <c r="C1159" s="103"/>
      <c r="D1159" s="103"/>
      <c r="E1159" s="103"/>
      <c r="F1159" s="103"/>
      <c r="G1159" s="103"/>
      <c r="H1159" s="103"/>
      <c r="I1159" s="103"/>
      <c r="J1159" s="103"/>
      <c r="K1159" s="103"/>
      <c r="L1159" s="103"/>
      <c r="M1159" s="103"/>
      <c r="N1159" s="103"/>
      <c r="O1159" s="103"/>
      <c r="P1159" s="104"/>
    </row>
    <row r="1160" spans="2:16" ht="15" thickTop="1" thickBot="1"/>
    <row r="1161" spans="2:16" ht="15" thickBot="1">
      <c r="B1161" s="44"/>
      <c r="C1161" s="488" t="s">
        <v>54</v>
      </c>
      <c r="D1161" s="489"/>
      <c r="E1161" s="489"/>
      <c r="F1161" s="489"/>
      <c r="G1161" s="489"/>
      <c r="H1161" s="489"/>
      <c r="I1161" s="489"/>
      <c r="J1161" s="489"/>
      <c r="K1161" s="489"/>
      <c r="L1161" s="489"/>
      <c r="M1161" s="489"/>
      <c r="N1161" s="489"/>
      <c r="O1161" s="490"/>
      <c r="P1161" s="75"/>
    </row>
    <row r="1162" spans="2:16">
      <c r="B1162" s="44"/>
      <c r="C1162" s="76" t="s">
        <v>55</v>
      </c>
      <c r="D1162" s="491" t="s">
        <v>10</v>
      </c>
      <c r="E1162" s="492"/>
      <c r="F1162" s="492"/>
      <c r="G1162" s="492"/>
      <c r="H1162" s="492"/>
      <c r="I1162" s="492"/>
      <c r="J1162" s="492"/>
      <c r="K1162" s="492"/>
      <c r="L1162" s="493"/>
      <c r="M1162" s="494" t="s">
        <v>56</v>
      </c>
      <c r="N1162" s="495"/>
      <c r="O1162" s="76" t="s">
        <v>12</v>
      </c>
      <c r="P1162" s="77"/>
    </row>
    <row r="1163" spans="2:16" ht="51" customHeight="1" thickBot="1">
      <c r="B1163" s="44"/>
      <c r="C1163" s="243" t="str">
        <f>PRESUPUESTO!C100</f>
        <v>5.3.1.8</v>
      </c>
      <c r="D1163" s="582" t="str">
        <f>IFERROR(VLOOKUP(C1163,PRESUPUESTO!$C$11:$K$366,5,FALSE)," ")</f>
        <v xml:space="preserve">SUMINISTRO E INSTALACIÓN DE LUMINARIA LED TIPO EASY EKO II PREMIUM. LONGITUD= 582MM O EQUIVALENTE </v>
      </c>
      <c r="E1163" s="583"/>
      <c r="F1163" s="583"/>
      <c r="G1163" s="583"/>
      <c r="H1163" s="583"/>
      <c r="I1163" s="583"/>
      <c r="J1163" s="583"/>
      <c r="K1163" s="583"/>
      <c r="L1163" s="584"/>
      <c r="M1163" s="526" t="str">
        <f>IFERROR(VLOOKUP(C1163,PRESUPUESTO!$C$11:$K$366,6,FALSE)," ")</f>
        <v>UN</v>
      </c>
      <c r="N1163" s="528"/>
      <c r="O1163" s="243">
        <f>IFERROR(VLOOKUP(C1163,PRESUPUESTO!$C$11:$K$366,7,FALSE)," ")</f>
        <v>94</v>
      </c>
      <c r="P1163" s="79"/>
    </row>
    <row r="1164" spans="2:16">
      <c r="B1164" s="44"/>
      <c r="C1164" s="529"/>
      <c r="D1164" s="530"/>
      <c r="E1164" s="530"/>
      <c r="F1164" s="530"/>
      <c r="G1164" s="530"/>
      <c r="H1164" s="530"/>
      <c r="I1164" s="530"/>
      <c r="J1164" s="530"/>
      <c r="K1164" s="530"/>
      <c r="L1164" s="530"/>
      <c r="M1164" s="530"/>
      <c r="N1164" s="530"/>
      <c r="O1164" s="531"/>
      <c r="P1164" s="80"/>
    </row>
    <row r="1165" spans="2:16">
      <c r="B1165" s="44"/>
      <c r="C1165" s="532"/>
      <c r="D1165" s="533"/>
      <c r="E1165" s="533"/>
      <c r="F1165" s="533"/>
      <c r="G1165" s="533"/>
      <c r="H1165" s="533"/>
      <c r="I1165" s="533"/>
      <c r="J1165" s="533"/>
      <c r="K1165" s="533"/>
      <c r="L1165" s="533"/>
      <c r="M1165" s="533"/>
      <c r="N1165" s="533"/>
      <c r="O1165" s="534"/>
      <c r="P1165" s="80"/>
    </row>
    <row r="1166" spans="2:16" ht="14.4" thickBot="1">
      <c r="B1166" s="44"/>
      <c r="C1166" s="535"/>
      <c r="D1166" s="536"/>
      <c r="E1166" s="536"/>
      <c r="F1166" s="536"/>
      <c r="G1166" s="536"/>
      <c r="H1166" s="536"/>
      <c r="I1166" s="536"/>
      <c r="J1166" s="536"/>
      <c r="K1166" s="536"/>
      <c r="L1166" s="536"/>
      <c r="M1166" s="536"/>
      <c r="N1166" s="536"/>
      <c r="O1166" s="537"/>
      <c r="P1166" s="80"/>
    </row>
    <row r="1167" spans="2:16" ht="14.4">
      <c r="B1167" s="44"/>
      <c r="C1167" s="538" t="s">
        <v>10</v>
      </c>
      <c r="D1167" s="539"/>
      <c r="E1167" s="539"/>
      <c r="F1167" s="539"/>
      <c r="G1167" s="540"/>
      <c r="H1167" s="541" t="s">
        <v>57</v>
      </c>
      <c r="I1167" s="539"/>
      <c r="J1167" s="542" t="s">
        <v>58</v>
      </c>
      <c r="K1167" s="543"/>
      <c r="L1167" s="82" t="s">
        <v>59</v>
      </c>
      <c r="M1167" s="541" t="s">
        <v>60</v>
      </c>
      <c r="N1167" s="544"/>
      <c r="O1167" s="83" t="s">
        <v>61</v>
      </c>
      <c r="P1167" s="84"/>
    </row>
    <row r="1168" spans="2:16" ht="14.4">
      <c r="B1168" s="44"/>
      <c r="C1168" s="517" t="s">
        <v>1281</v>
      </c>
      <c r="D1168" s="518"/>
      <c r="E1168" s="518"/>
      <c r="F1168" s="518"/>
      <c r="G1168" s="519"/>
      <c r="H1168" s="520"/>
      <c r="I1168" s="520"/>
      <c r="J1168" s="521" t="str">
        <f>IFERROR(VLOOKUP(C1168,EQUIPOS!$C$13:$G$80,2,FALSE)," ")</f>
        <v>%</v>
      </c>
      <c r="K1168" s="522"/>
      <c r="L1168" s="308">
        <f>O1206</f>
        <v>7098.9666666666662</v>
      </c>
      <c r="M1168" s="523">
        <v>0.05</v>
      </c>
      <c r="N1168" s="522"/>
      <c r="O1168" s="307">
        <f>IFERROR(M1168*L1168,0)</f>
        <v>354.94833333333332</v>
      </c>
      <c r="P1168" s="85"/>
    </row>
    <row r="1169" spans="2:16" ht="14.4">
      <c r="B1169" s="44"/>
      <c r="C1169" s="517"/>
      <c r="D1169" s="518"/>
      <c r="E1169" s="518"/>
      <c r="F1169" s="518"/>
      <c r="G1169" s="519"/>
      <c r="H1169" s="520"/>
      <c r="I1169" s="520"/>
      <c r="J1169" s="521" t="str">
        <f>IFERROR(VLOOKUP(C1169,EQUIPOS!$C$13:$G$80,2,FALSE)," ")</f>
        <v xml:space="preserve"> </v>
      </c>
      <c r="K1169" s="522"/>
      <c r="L1169" s="308" t="str">
        <f>IFERROR(VLOOKUP(C1169,EQUIPOS!$C$13:$G$80,5,FALSE)," ")</f>
        <v xml:space="preserve"> </v>
      </c>
      <c r="M1169" s="524"/>
      <c r="N1169" s="525"/>
      <c r="O1169" s="307">
        <f>IFERROR(L1169/M1169,0)</f>
        <v>0</v>
      </c>
      <c r="P1169" s="85"/>
    </row>
    <row r="1170" spans="2:16" ht="14.4">
      <c r="B1170" s="44"/>
      <c r="C1170" s="517"/>
      <c r="D1170" s="518"/>
      <c r="E1170" s="518"/>
      <c r="F1170" s="518"/>
      <c r="G1170" s="519"/>
      <c r="H1170" s="520"/>
      <c r="I1170" s="520"/>
      <c r="J1170" s="521" t="str">
        <f>IFERROR(VLOOKUP(C1170,EQUIPOS!$C$13:$G$80,2,FALSE)," ")</f>
        <v xml:space="preserve"> </v>
      </c>
      <c r="K1170" s="522"/>
      <c r="L1170" s="308" t="str">
        <f>IFERROR(VLOOKUP(C1170,EQUIPOS!$C$13:$G$80,5,FALSE)," ")</f>
        <v xml:space="preserve"> </v>
      </c>
      <c r="M1170" s="524"/>
      <c r="N1170" s="525"/>
      <c r="O1170" s="307">
        <f t="shared" ref="O1170:O1171" si="72">IFERROR(L1170/M1170,0)</f>
        <v>0</v>
      </c>
      <c r="P1170" s="85"/>
    </row>
    <row r="1171" spans="2:16" ht="14.4">
      <c r="B1171" s="44"/>
      <c r="C1171" s="517"/>
      <c r="D1171" s="518"/>
      <c r="E1171" s="518"/>
      <c r="F1171" s="518"/>
      <c r="G1171" s="519"/>
      <c r="H1171" s="520"/>
      <c r="I1171" s="520"/>
      <c r="J1171" s="521" t="str">
        <f>IFERROR(VLOOKUP(C1171,EQUIPOS!$C$13:$G$80,2,FALSE)," ")</f>
        <v xml:space="preserve"> </v>
      </c>
      <c r="K1171" s="522"/>
      <c r="L1171" s="308" t="str">
        <f>IFERROR(VLOOKUP(C1171,EQUIPOS!$C$13:$G$80,5,FALSE)," ")</f>
        <v xml:space="preserve"> </v>
      </c>
      <c r="M1171" s="524"/>
      <c r="N1171" s="525"/>
      <c r="O1171" s="307">
        <f t="shared" si="72"/>
        <v>0</v>
      </c>
      <c r="P1171" s="85"/>
    </row>
    <row r="1172" spans="2:16" ht="15" thickBot="1">
      <c r="B1172" s="44"/>
      <c r="C1172" s="517"/>
      <c r="D1172" s="518"/>
      <c r="E1172" s="518"/>
      <c r="F1172" s="518"/>
      <c r="G1172" s="519"/>
      <c r="H1172" s="520"/>
      <c r="I1172" s="520"/>
      <c r="J1172" s="521" t="str">
        <f>IFERROR(VLOOKUP(C1172,EQUIPOS!$C$13:$G$80,2,FALSE)," ")</f>
        <v xml:space="preserve"> </v>
      </c>
      <c r="K1172" s="522"/>
      <c r="L1172" s="308" t="str">
        <f>IFERROR(VLOOKUP(C1172,EQUIPOS!$C$13:$G$80,5,FALSE)," ")</f>
        <v xml:space="preserve"> </v>
      </c>
      <c r="M1172" s="524"/>
      <c r="N1172" s="525"/>
      <c r="O1172" s="307">
        <f>IFERROR(L1172/M1172,0)</f>
        <v>0</v>
      </c>
      <c r="P1172" s="85"/>
    </row>
    <row r="1173" spans="2:16" ht="15" thickBot="1">
      <c r="B1173" s="44"/>
      <c r="C1173" s="545" t="s">
        <v>2244</v>
      </c>
      <c r="D1173" s="546"/>
      <c r="E1173" s="546"/>
      <c r="F1173" s="546"/>
      <c r="G1173" s="546"/>
      <c r="H1173" s="546"/>
      <c r="I1173" s="546"/>
      <c r="J1173" s="546"/>
      <c r="K1173" s="546"/>
      <c r="L1173" s="546"/>
      <c r="M1173" s="546"/>
      <c r="N1173" s="547"/>
      <c r="O1173" s="309">
        <f>SUM(O1168:O1172)</f>
        <v>354.94833333333332</v>
      </c>
      <c r="P1173" s="86"/>
    </row>
    <row r="1174" spans="2:16" ht="13.5" customHeight="1">
      <c r="B1174" s="44"/>
      <c r="C1174" s="529" t="s">
        <v>62</v>
      </c>
      <c r="D1174" s="530"/>
      <c r="E1174" s="530"/>
      <c r="F1174" s="530"/>
      <c r="G1174" s="530"/>
      <c r="H1174" s="530"/>
      <c r="I1174" s="530"/>
      <c r="J1174" s="530"/>
      <c r="K1174" s="530"/>
      <c r="L1174" s="530"/>
      <c r="M1174" s="530"/>
      <c r="N1174" s="530"/>
      <c r="O1174" s="531"/>
      <c r="P1174" s="80"/>
    </row>
    <row r="1175" spans="2:16">
      <c r="B1175" s="44"/>
      <c r="C1175" s="532"/>
      <c r="D1175" s="533"/>
      <c r="E1175" s="533"/>
      <c r="F1175" s="533"/>
      <c r="G1175" s="533"/>
      <c r="H1175" s="533"/>
      <c r="I1175" s="533"/>
      <c r="J1175" s="533"/>
      <c r="K1175" s="533"/>
      <c r="L1175" s="533"/>
      <c r="M1175" s="533"/>
      <c r="N1175" s="533"/>
      <c r="O1175" s="534"/>
      <c r="P1175" s="80"/>
    </row>
    <row r="1176" spans="2:16" ht="14.4" thickBot="1">
      <c r="B1176" s="44"/>
      <c r="C1176" s="535"/>
      <c r="D1176" s="536"/>
      <c r="E1176" s="536"/>
      <c r="F1176" s="536"/>
      <c r="G1176" s="536"/>
      <c r="H1176" s="536"/>
      <c r="I1176" s="536"/>
      <c r="J1176" s="536"/>
      <c r="K1176" s="536"/>
      <c r="L1176" s="536"/>
      <c r="M1176" s="536"/>
      <c r="N1176" s="536"/>
      <c r="O1176" s="537"/>
      <c r="P1176" s="80"/>
    </row>
    <row r="1177" spans="2:16" ht="14.4">
      <c r="B1177" s="44"/>
      <c r="C1177" s="538" t="s">
        <v>10</v>
      </c>
      <c r="D1177" s="550"/>
      <c r="E1177" s="550"/>
      <c r="F1177" s="550"/>
      <c r="G1177" s="550"/>
      <c r="H1177" s="550"/>
      <c r="I1177" s="550"/>
      <c r="J1177" s="544"/>
      <c r="K1177" s="81" t="s">
        <v>56</v>
      </c>
      <c r="L1177" s="82" t="s">
        <v>12</v>
      </c>
      <c r="M1177" s="541" t="s">
        <v>63</v>
      </c>
      <c r="N1177" s="544"/>
      <c r="O1177" s="83" t="s">
        <v>61</v>
      </c>
      <c r="P1177" s="84"/>
    </row>
    <row r="1178" spans="2:16" ht="14.4">
      <c r="B1178" s="44"/>
      <c r="C1178" s="577" t="s">
        <v>2645</v>
      </c>
      <c r="D1178" s="578"/>
      <c r="E1178" s="578"/>
      <c r="F1178" s="578"/>
      <c r="G1178" s="578"/>
      <c r="H1178" s="578"/>
      <c r="I1178" s="578"/>
      <c r="J1178" s="579"/>
      <c r="K1178" s="88" t="str">
        <f>IFERROR(VLOOKUP(C1178,MATERIALES!$C$13:$G$2486,2,FALSE)," ")</f>
        <v>UN</v>
      </c>
      <c r="L1178" s="356">
        <v>1</v>
      </c>
      <c r="M1178" s="548">
        <f>IFERROR(VLOOKUP(C1178,MATERIALES!$C$13:$G$2486,5,FALSE)," ")</f>
        <v>300150</v>
      </c>
      <c r="N1178" s="549"/>
      <c r="O1178" s="307">
        <f>IFERROR(M1178*L1178,0)</f>
        <v>300150</v>
      </c>
      <c r="P1178" s="85"/>
    </row>
    <row r="1179" spans="2:16" ht="14.4">
      <c r="B1179" s="44"/>
      <c r="C1179" s="577" t="s">
        <v>2402</v>
      </c>
      <c r="D1179" s="578"/>
      <c r="E1179" s="578"/>
      <c r="F1179" s="578"/>
      <c r="G1179" s="578"/>
      <c r="H1179" s="578"/>
      <c r="I1179" s="578"/>
      <c r="J1179" s="579"/>
      <c r="K1179" s="88" t="str">
        <f>IFERROR(VLOOKUP(C1179,MATERIALES!$C$13:$G$2486,2,FALSE)," ")</f>
        <v>UN</v>
      </c>
      <c r="L1179" s="356">
        <v>1</v>
      </c>
      <c r="M1179" s="548">
        <f>IFERROR(VLOOKUP(C1179,MATERIALES!$C$13:$G$2486,5,FALSE)," ")</f>
        <v>10800</v>
      </c>
      <c r="N1179" s="549"/>
      <c r="O1179" s="307">
        <f t="shared" ref="O1179:O1189" si="73">IFERROR(M1179*L1179,0)</f>
        <v>10800</v>
      </c>
      <c r="P1179" s="85"/>
    </row>
    <row r="1180" spans="2:16" ht="14.4">
      <c r="B1180" s="44"/>
      <c r="C1180" s="577"/>
      <c r="D1180" s="578"/>
      <c r="E1180" s="578"/>
      <c r="F1180" s="578"/>
      <c r="G1180" s="578"/>
      <c r="H1180" s="578"/>
      <c r="I1180" s="578"/>
      <c r="J1180" s="579"/>
      <c r="K1180" s="88" t="str">
        <f>IFERROR(VLOOKUP(C1180,MATERIALES!$C$13:$G$2486,2,FALSE)," ")</f>
        <v xml:space="preserve"> </v>
      </c>
      <c r="L1180" s="356"/>
      <c r="M1180" s="548" t="str">
        <f>IFERROR(VLOOKUP(C1180,MATERIALES!$C$13:$G$2486,5,FALSE)," ")</f>
        <v xml:space="preserve"> </v>
      </c>
      <c r="N1180" s="549"/>
      <c r="O1180" s="307">
        <f t="shared" si="73"/>
        <v>0</v>
      </c>
      <c r="P1180" s="85"/>
    </row>
    <row r="1181" spans="2:16" ht="14.4">
      <c r="B1181" s="44"/>
      <c r="C1181" s="577"/>
      <c r="D1181" s="578"/>
      <c r="E1181" s="578"/>
      <c r="F1181" s="578"/>
      <c r="G1181" s="578"/>
      <c r="H1181" s="578"/>
      <c r="I1181" s="578"/>
      <c r="J1181" s="579"/>
      <c r="K1181" s="88" t="str">
        <f>IFERROR(VLOOKUP(C1181,MATERIALES!$C$13:$G$2486,2,FALSE)," ")</f>
        <v xml:space="preserve"> </v>
      </c>
      <c r="L1181" s="356"/>
      <c r="M1181" s="548" t="str">
        <f>IFERROR(VLOOKUP(C1181,MATERIALES!$C$13:$G$2486,5,FALSE)," ")</f>
        <v xml:space="preserve"> </v>
      </c>
      <c r="N1181" s="549"/>
      <c r="O1181" s="307">
        <f t="shared" si="73"/>
        <v>0</v>
      </c>
      <c r="P1181" s="85"/>
    </row>
    <row r="1182" spans="2:16" ht="14.4">
      <c r="B1182" s="44"/>
      <c r="C1182" s="577"/>
      <c r="D1182" s="578"/>
      <c r="E1182" s="578"/>
      <c r="F1182" s="578"/>
      <c r="G1182" s="578"/>
      <c r="H1182" s="578"/>
      <c r="I1182" s="578"/>
      <c r="J1182" s="579"/>
      <c r="K1182" s="88" t="str">
        <f>IFERROR(VLOOKUP(C1182,MATERIALES!$C$13:$G$2486,2,FALSE)," ")</f>
        <v xml:space="preserve"> </v>
      </c>
      <c r="L1182" s="356"/>
      <c r="M1182" s="548" t="str">
        <f>IFERROR(VLOOKUP(C1182,MATERIALES!$C$13:$G$2486,5,FALSE)," ")</f>
        <v xml:space="preserve"> </v>
      </c>
      <c r="N1182" s="549"/>
      <c r="O1182" s="307">
        <f t="shared" si="73"/>
        <v>0</v>
      </c>
      <c r="P1182" s="85"/>
    </row>
    <row r="1183" spans="2:16" ht="14.4">
      <c r="B1183" s="44"/>
      <c r="C1183" s="577"/>
      <c r="D1183" s="578"/>
      <c r="E1183" s="578"/>
      <c r="F1183" s="578"/>
      <c r="G1183" s="578"/>
      <c r="H1183" s="578"/>
      <c r="I1183" s="578"/>
      <c r="J1183" s="579"/>
      <c r="K1183" s="88" t="str">
        <f>IFERROR(VLOOKUP(C1183,MATERIALES!$C$13:$G$2486,2,FALSE)," ")</f>
        <v xml:space="preserve"> </v>
      </c>
      <c r="L1183" s="356"/>
      <c r="M1183" s="548" t="str">
        <f>IFERROR(VLOOKUP(C1183,MATERIALES!$C$13:$G$2486,5,FALSE)," ")</f>
        <v xml:space="preserve"> </v>
      </c>
      <c r="N1183" s="549"/>
      <c r="O1183" s="307">
        <f t="shared" si="73"/>
        <v>0</v>
      </c>
      <c r="P1183" s="85"/>
    </row>
    <row r="1184" spans="2:16" ht="14.4">
      <c r="B1184" s="44"/>
      <c r="C1184" s="577"/>
      <c r="D1184" s="578"/>
      <c r="E1184" s="578"/>
      <c r="F1184" s="578"/>
      <c r="G1184" s="578"/>
      <c r="H1184" s="578"/>
      <c r="I1184" s="578"/>
      <c r="J1184" s="579"/>
      <c r="K1184" s="88" t="str">
        <f>IFERROR(VLOOKUP(C1184,MATERIALES!$C$13:$G$2486,2,FALSE)," ")</f>
        <v xml:space="preserve"> </v>
      </c>
      <c r="L1184" s="356"/>
      <c r="M1184" s="548" t="str">
        <f>IFERROR(VLOOKUP(C1184,MATERIALES!$C$13:$G$2486,5,FALSE)," ")</f>
        <v xml:space="preserve"> </v>
      </c>
      <c r="N1184" s="549"/>
      <c r="O1184" s="307">
        <f t="shared" si="73"/>
        <v>0</v>
      </c>
      <c r="P1184" s="85"/>
    </row>
    <row r="1185" spans="2:16" ht="14.4">
      <c r="B1185" s="44"/>
      <c r="C1185" s="577"/>
      <c r="D1185" s="578"/>
      <c r="E1185" s="578"/>
      <c r="F1185" s="578"/>
      <c r="G1185" s="578"/>
      <c r="H1185" s="578"/>
      <c r="I1185" s="578"/>
      <c r="J1185" s="579"/>
      <c r="K1185" s="88" t="str">
        <f>IFERROR(VLOOKUP(C1185,MATERIALES!$C$13:$G$2486,2,FALSE)," ")</f>
        <v xml:space="preserve"> </v>
      </c>
      <c r="L1185" s="356"/>
      <c r="M1185" s="548" t="str">
        <f>IFERROR(VLOOKUP(C1185,MATERIALES!$C$13:$G$2486,5,FALSE)," ")</f>
        <v xml:space="preserve"> </v>
      </c>
      <c r="N1185" s="549"/>
      <c r="O1185" s="307">
        <f t="shared" si="73"/>
        <v>0</v>
      </c>
      <c r="P1185" s="85"/>
    </row>
    <row r="1186" spans="2:16" ht="14.4">
      <c r="B1186" s="44"/>
      <c r="C1186" s="577"/>
      <c r="D1186" s="578"/>
      <c r="E1186" s="578"/>
      <c r="F1186" s="578"/>
      <c r="G1186" s="578"/>
      <c r="H1186" s="578"/>
      <c r="I1186" s="578"/>
      <c r="J1186" s="579"/>
      <c r="K1186" s="88" t="str">
        <f>IFERROR(VLOOKUP(C1186,MATERIALES!$C$13:$G$2486,2,FALSE)," ")</f>
        <v xml:space="preserve"> </v>
      </c>
      <c r="L1186" s="356"/>
      <c r="M1186" s="548" t="str">
        <f>IFERROR(VLOOKUP(C1186,MATERIALES!$C$13:$G$2486,5,FALSE)," ")</f>
        <v xml:space="preserve"> </v>
      </c>
      <c r="N1186" s="549"/>
      <c r="O1186" s="307">
        <f t="shared" si="73"/>
        <v>0</v>
      </c>
      <c r="P1186" s="85"/>
    </row>
    <row r="1187" spans="2:16" ht="14.4">
      <c r="B1187" s="44"/>
      <c r="C1187" s="577"/>
      <c r="D1187" s="578"/>
      <c r="E1187" s="578"/>
      <c r="F1187" s="578"/>
      <c r="G1187" s="578"/>
      <c r="H1187" s="578"/>
      <c r="I1187" s="578"/>
      <c r="J1187" s="579"/>
      <c r="K1187" s="88" t="str">
        <f>IFERROR(VLOOKUP(C1187,MATERIALES!$C$13:$G$2486,2,FALSE)," ")</f>
        <v xml:space="preserve"> </v>
      </c>
      <c r="L1187" s="356"/>
      <c r="M1187" s="548" t="str">
        <f>IFERROR(VLOOKUP(C1187,MATERIALES!$C$13:$G$2486,5,FALSE)," ")</f>
        <v xml:space="preserve"> </v>
      </c>
      <c r="N1187" s="549"/>
      <c r="O1187" s="307">
        <f t="shared" si="73"/>
        <v>0</v>
      </c>
      <c r="P1187" s="85"/>
    </row>
    <row r="1188" spans="2:16" ht="14.4">
      <c r="B1188" s="44"/>
      <c r="C1188" s="517"/>
      <c r="D1188" s="518"/>
      <c r="E1188" s="518"/>
      <c r="F1188" s="518"/>
      <c r="G1188" s="518"/>
      <c r="H1188" s="518"/>
      <c r="I1188" s="518"/>
      <c r="J1188" s="519"/>
      <c r="K1188" s="88" t="str">
        <f>IFERROR(VLOOKUP(C1188,MATERIALES!$C$13:$G$2486,2,FALSE)," ")</f>
        <v xml:space="preserve"> </v>
      </c>
      <c r="L1188" s="89"/>
      <c r="M1188" s="548" t="str">
        <f>IFERROR(VLOOKUP(C1188,MATERIALES!$C$13:$G$2486,5,FALSE)," ")</f>
        <v xml:space="preserve"> </v>
      </c>
      <c r="N1188" s="549"/>
      <c r="O1188" s="307">
        <f t="shared" si="73"/>
        <v>0</v>
      </c>
      <c r="P1188" s="85"/>
    </row>
    <row r="1189" spans="2:16" ht="15" thickBot="1">
      <c r="B1189" s="44"/>
      <c r="C1189" s="517"/>
      <c r="D1189" s="518"/>
      <c r="E1189" s="518"/>
      <c r="F1189" s="518"/>
      <c r="G1189" s="518"/>
      <c r="H1189" s="518"/>
      <c r="I1189" s="518"/>
      <c r="J1189" s="519"/>
      <c r="K1189" s="88" t="str">
        <f>IFERROR(VLOOKUP(C1189,MATERIALES!$C$13:$G$2486,2,FALSE)," ")</f>
        <v xml:space="preserve"> </v>
      </c>
      <c r="L1189" s="90"/>
      <c r="M1189" s="548" t="str">
        <f>IFERROR(VLOOKUP(C1189,MATERIALES!$C$13:$G$2486,5,FALSE)," ")</f>
        <v xml:space="preserve"> </v>
      </c>
      <c r="N1189" s="549"/>
      <c r="O1189" s="307">
        <f t="shared" si="73"/>
        <v>0</v>
      </c>
      <c r="P1189" s="85"/>
    </row>
    <row r="1190" spans="2:16" ht="15" thickBot="1">
      <c r="B1190" s="44"/>
      <c r="C1190" s="545" t="s">
        <v>2244</v>
      </c>
      <c r="D1190" s="546"/>
      <c r="E1190" s="546"/>
      <c r="F1190" s="546"/>
      <c r="G1190" s="546"/>
      <c r="H1190" s="546"/>
      <c r="I1190" s="546"/>
      <c r="J1190" s="546"/>
      <c r="K1190" s="546"/>
      <c r="L1190" s="546"/>
      <c r="M1190" s="546"/>
      <c r="N1190" s="547"/>
      <c r="O1190" s="309">
        <f>SUM(O1178:O1189)</f>
        <v>310950</v>
      </c>
      <c r="P1190" s="85"/>
    </row>
    <row r="1191" spans="2:16">
      <c r="B1191" s="44"/>
      <c r="C1191" s="529" t="s">
        <v>64</v>
      </c>
      <c r="D1191" s="530"/>
      <c r="E1191" s="530"/>
      <c r="F1191" s="530"/>
      <c r="G1191" s="530"/>
      <c r="H1191" s="530"/>
      <c r="I1191" s="530"/>
      <c r="J1191" s="530"/>
      <c r="K1191" s="530"/>
      <c r="L1191" s="530"/>
      <c r="M1191" s="530"/>
      <c r="N1191" s="530"/>
      <c r="O1191" s="531"/>
      <c r="P1191" s="80"/>
    </row>
    <row r="1192" spans="2:16">
      <c r="B1192" s="44"/>
      <c r="C1192" s="532"/>
      <c r="D1192" s="533"/>
      <c r="E1192" s="533"/>
      <c r="F1192" s="533"/>
      <c r="G1192" s="533"/>
      <c r="H1192" s="533"/>
      <c r="I1192" s="533"/>
      <c r="J1192" s="533"/>
      <c r="K1192" s="533"/>
      <c r="L1192" s="533"/>
      <c r="M1192" s="533"/>
      <c r="N1192" s="533"/>
      <c r="O1192" s="534"/>
      <c r="P1192" s="80"/>
    </row>
    <row r="1193" spans="2:16" ht="14.4" thickBot="1">
      <c r="B1193" s="44"/>
      <c r="C1193" s="535"/>
      <c r="D1193" s="536"/>
      <c r="E1193" s="536"/>
      <c r="F1193" s="536"/>
      <c r="G1193" s="536"/>
      <c r="H1193" s="536"/>
      <c r="I1193" s="536"/>
      <c r="J1193" s="536"/>
      <c r="K1193" s="536"/>
      <c r="L1193" s="536"/>
      <c r="M1193" s="536"/>
      <c r="N1193" s="536"/>
      <c r="O1193" s="537"/>
      <c r="P1193" s="80"/>
    </row>
    <row r="1194" spans="2:16" ht="16.8">
      <c r="B1194" s="44"/>
      <c r="C1194" s="538" t="s">
        <v>65</v>
      </c>
      <c r="D1194" s="550"/>
      <c r="E1194" s="550"/>
      <c r="F1194" s="550"/>
      <c r="G1194" s="550"/>
      <c r="H1194" s="550"/>
      <c r="I1194" s="550"/>
      <c r="J1194" s="82" t="s">
        <v>66</v>
      </c>
      <c r="K1194" s="87" t="s">
        <v>67</v>
      </c>
      <c r="L1194" s="91" t="s">
        <v>68</v>
      </c>
      <c r="M1194" s="541" t="s">
        <v>69</v>
      </c>
      <c r="N1194" s="544"/>
      <c r="O1194" s="83" t="s">
        <v>61</v>
      </c>
      <c r="P1194" s="84"/>
    </row>
    <row r="1195" spans="2:16" ht="14.4">
      <c r="B1195" s="44"/>
      <c r="C1195" s="517" t="s">
        <v>1251</v>
      </c>
      <c r="D1195" s="518"/>
      <c r="E1195" s="518"/>
      <c r="F1195" s="518"/>
      <c r="G1195" s="518"/>
      <c r="H1195" s="518"/>
      <c r="I1195" s="518"/>
      <c r="J1195" s="357">
        <v>4.0000000000000002E-4</v>
      </c>
      <c r="K1195" s="93">
        <v>25.1</v>
      </c>
      <c r="L1195" s="92">
        <f>K1195*J1195</f>
        <v>1.004E-2</v>
      </c>
      <c r="M1195" s="548">
        <f>IFERROR(VLOOKUP(C1195,TRANSPORTE!$C$14:$G$28,5,FALSE)," ")</f>
        <v>514637</v>
      </c>
      <c r="N1195" s="549"/>
      <c r="O1195" s="307">
        <f>IFERROR(M1195*L1195,0)</f>
        <v>5166.9554800000005</v>
      </c>
      <c r="P1195" s="85"/>
    </row>
    <row r="1196" spans="2:16" ht="15" thickBot="1">
      <c r="B1196" s="44"/>
      <c r="C1196" s="551"/>
      <c r="D1196" s="552"/>
      <c r="E1196" s="552"/>
      <c r="F1196" s="552"/>
      <c r="G1196" s="552"/>
      <c r="H1196" s="552"/>
      <c r="I1196" s="552"/>
      <c r="J1196" s="94"/>
      <c r="K1196" s="70"/>
      <c r="L1196" s="94"/>
      <c r="M1196" s="553"/>
      <c r="N1196" s="554"/>
      <c r="O1196" s="307">
        <f t="shared" ref="O1196" si="74">IFERROR(M1196*L1196,0)</f>
        <v>0</v>
      </c>
      <c r="P1196" s="85"/>
    </row>
    <row r="1197" spans="2:16" ht="15" thickBot="1">
      <c r="B1197" s="44"/>
      <c r="C1197" s="545" t="s">
        <v>2244</v>
      </c>
      <c r="D1197" s="546"/>
      <c r="E1197" s="546"/>
      <c r="F1197" s="546"/>
      <c r="G1197" s="546"/>
      <c r="H1197" s="546"/>
      <c r="I1197" s="546"/>
      <c r="J1197" s="546"/>
      <c r="K1197" s="546"/>
      <c r="L1197" s="546"/>
      <c r="M1197" s="546"/>
      <c r="N1197" s="547"/>
      <c r="O1197" s="309">
        <f>+SUM(O1195:O1196)</f>
        <v>5166.9554800000005</v>
      </c>
      <c r="P1197" s="86"/>
    </row>
    <row r="1198" spans="2:16">
      <c r="B1198" s="44"/>
      <c r="C1198" s="529" t="s">
        <v>70</v>
      </c>
      <c r="D1198" s="530"/>
      <c r="E1198" s="530"/>
      <c r="F1198" s="530"/>
      <c r="G1198" s="530"/>
      <c r="H1198" s="530"/>
      <c r="I1198" s="530"/>
      <c r="J1198" s="530"/>
      <c r="K1198" s="530"/>
      <c r="L1198" s="530"/>
      <c r="M1198" s="530"/>
      <c r="N1198" s="530"/>
      <c r="O1198" s="531"/>
      <c r="P1198" s="80"/>
    </row>
    <row r="1199" spans="2:16">
      <c r="B1199" s="44"/>
      <c r="C1199" s="532"/>
      <c r="D1199" s="533"/>
      <c r="E1199" s="533"/>
      <c r="F1199" s="533"/>
      <c r="G1199" s="533"/>
      <c r="H1199" s="533"/>
      <c r="I1199" s="533"/>
      <c r="J1199" s="533"/>
      <c r="K1199" s="533"/>
      <c r="L1199" s="533"/>
      <c r="M1199" s="533"/>
      <c r="N1199" s="533"/>
      <c r="O1199" s="534"/>
      <c r="P1199" s="80"/>
    </row>
    <row r="1200" spans="2:16" ht="14.4" thickBot="1">
      <c r="B1200" s="44"/>
      <c r="C1200" s="535"/>
      <c r="D1200" s="536"/>
      <c r="E1200" s="536"/>
      <c r="F1200" s="536"/>
      <c r="G1200" s="536"/>
      <c r="H1200" s="536"/>
      <c r="I1200" s="536"/>
      <c r="J1200" s="536"/>
      <c r="K1200" s="536"/>
      <c r="L1200" s="536"/>
      <c r="M1200" s="536"/>
      <c r="N1200" s="536"/>
      <c r="O1200" s="537"/>
      <c r="P1200" s="80"/>
    </row>
    <row r="1201" spans="2:16" ht="14.4">
      <c r="B1201" s="44"/>
      <c r="C1201" s="538" t="s">
        <v>71</v>
      </c>
      <c r="D1201" s="550"/>
      <c r="E1201" s="550"/>
      <c r="F1201" s="550"/>
      <c r="G1201" s="550"/>
      <c r="H1201" s="550"/>
      <c r="I1201" s="550"/>
      <c r="J1201" s="82" t="s">
        <v>72</v>
      </c>
      <c r="K1201" s="95" t="s">
        <v>73</v>
      </c>
      <c r="L1201" s="96" t="s">
        <v>74</v>
      </c>
      <c r="M1201" s="560" t="s">
        <v>60</v>
      </c>
      <c r="N1201" s="561"/>
      <c r="O1201" s="97" t="s">
        <v>61</v>
      </c>
      <c r="P1201" s="98"/>
    </row>
    <row r="1202" spans="2:16" ht="14.4">
      <c r="B1202" s="44"/>
      <c r="C1202" s="555" t="s">
        <v>1225</v>
      </c>
      <c r="D1202" s="556"/>
      <c r="E1202" s="556"/>
      <c r="F1202" s="556"/>
      <c r="G1202" s="556"/>
      <c r="H1202" s="556"/>
      <c r="I1202" s="522"/>
      <c r="J1202" s="310">
        <f>IFERROR(VLOOKUP(C1202,'MANO DE OBRA'!$C$13:$J$33,6,FALSE)," ")</f>
        <v>212968.8944964</v>
      </c>
      <c r="K1202" s="318">
        <f>IFERROR(VLOOKUP(C1202,'MANO DE OBRA'!$C$13:$J$33,7,FALSE)," ")</f>
        <v>2</v>
      </c>
      <c r="L1202" s="311">
        <f>IFERROR(VLOOKUP(C1202,'MANO DE OBRA'!$C$13:$J$33,8,FALSE)," ")</f>
        <v>425938</v>
      </c>
      <c r="M1202" s="562">
        <v>60</v>
      </c>
      <c r="N1202" s="563"/>
      <c r="O1202" s="312">
        <f>IFERROR((L1202/M1202),0)</f>
        <v>7098.9666666666662</v>
      </c>
      <c r="P1202" s="99"/>
    </row>
    <row r="1203" spans="2:16" ht="14.4">
      <c r="B1203" s="44"/>
      <c r="C1203" s="555"/>
      <c r="D1203" s="556"/>
      <c r="E1203" s="556"/>
      <c r="F1203" s="556"/>
      <c r="G1203" s="556"/>
      <c r="H1203" s="556"/>
      <c r="I1203" s="522"/>
      <c r="J1203" s="310" t="str">
        <f>IFERROR(VLOOKUP(C1203,'MANO DE OBRA'!$C$13:$J$33,6,FALSE)," ")</f>
        <v xml:space="preserve"> </v>
      </c>
      <c r="K1203" s="318" t="str">
        <f>IFERROR(VLOOKUP(C1203,'MANO DE OBRA'!$C$13:$J$33,7,FALSE)," ")</f>
        <v xml:space="preserve"> </v>
      </c>
      <c r="L1203" s="311" t="str">
        <f>IFERROR(VLOOKUP(C1203,'MANO DE OBRA'!$C$13:$J$33,8,FALSE)," ")</f>
        <v xml:space="preserve"> </v>
      </c>
      <c r="M1203" s="562"/>
      <c r="N1203" s="563"/>
      <c r="O1203" s="312">
        <f t="shared" ref="O1203:O1205" si="75">IFERROR((L1203/M1203),0)</f>
        <v>0</v>
      </c>
      <c r="P1203" s="99"/>
    </row>
    <row r="1204" spans="2:16" ht="14.4">
      <c r="B1204" s="44"/>
      <c r="C1204" s="555"/>
      <c r="D1204" s="556"/>
      <c r="E1204" s="556"/>
      <c r="F1204" s="556"/>
      <c r="G1204" s="556"/>
      <c r="H1204" s="556"/>
      <c r="I1204" s="522"/>
      <c r="J1204" s="310" t="str">
        <f>IFERROR(VLOOKUP(C1204,'MANO DE OBRA'!$C$13:$J$33,6,FALSE)," ")</f>
        <v xml:space="preserve"> </v>
      </c>
      <c r="K1204" s="318" t="str">
        <f>IFERROR(VLOOKUP(C1204,'MANO DE OBRA'!$C$13:$J$33,7,FALSE)," ")</f>
        <v xml:space="preserve"> </v>
      </c>
      <c r="L1204" s="311" t="str">
        <f>IFERROR(VLOOKUP(C1204,'MANO DE OBRA'!$C$13:$J$33,8,FALSE)," ")</f>
        <v xml:space="preserve"> </v>
      </c>
      <c r="M1204" s="524"/>
      <c r="N1204" s="525"/>
      <c r="O1204" s="312">
        <f t="shared" si="75"/>
        <v>0</v>
      </c>
      <c r="P1204" s="99"/>
    </row>
    <row r="1205" spans="2:16" ht="15" thickBot="1">
      <c r="B1205" s="44"/>
      <c r="C1205" s="555"/>
      <c r="D1205" s="556"/>
      <c r="E1205" s="556"/>
      <c r="F1205" s="556"/>
      <c r="G1205" s="556"/>
      <c r="H1205" s="556"/>
      <c r="I1205" s="522"/>
      <c r="J1205" s="310" t="str">
        <f>IFERROR(VLOOKUP(C1205,'MANO DE OBRA'!$C$13:$J$33,6,FALSE)," ")</f>
        <v xml:space="preserve"> </v>
      </c>
      <c r="K1205" s="318" t="str">
        <f>IFERROR(VLOOKUP(C1205,'MANO DE OBRA'!$C$13:$J$33,7,FALSE)," ")</f>
        <v xml:space="preserve"> </v>
      </c>
      <c r="L1205" s="311" t="str">
        <f>IFERROR(VLOOKUP(C1205,'MANO DE OBRA'!$C$13:$J$33,8,FALSE)," ")</f>
        <v xml:space="preserve"> </v>
      </c>
      <c r="M1205" s="524"/>
      <c r="N1205" s="525"/>
      <c r="O1205" s="312">
        <f t="shared" si="75"/>
        <v>0</v>
      </c>
      <c r="P1205" s="85"/>
    </row>
    <row r="1206" spans="2:16" ht="15" thickBot="1">
      <c r="B1206" s="44"/>
      <c r="C1206" s="545" t="s">
        <v>2244</v>
      </c>
      <c r="D1206" s="546"/>
      <c r="E1206" s="546"/>
      <c r="F1206" s="546"/>
      <c r="G1206" s="546"/>
      <c r="H1206" s="546"/>
      <c r="I1206" s="546"/>
      <c r="J1206" s="546"/>
      <c r="K1206" s="546"/>
      <c r="L1206" s="546"/>
      <c r="M1206" s="546"/>
      <c r="N1206" s="547"/>
      <c r="O1206" s="309">
        <f>+SUM(O1202:O1205)</f>
        <v>7098.9666666666662</v>
      </c>
      <c r="P1206" s="85"/>
    </row>
    <row r="1207" spans="2:16" ht="15" thickBot="1">
      <c r="B1207" s="44"/>
      <c r="C1207" s="73"/>
      <c r="D1207" s="52"/>
      <c r="E1207" s="52"/>
      <c r="F1207" s="52"/>
      <c r="G1207" s="52"/>
      <c r="H1207" s="52"/>
      <c r="I1207" s="52"/>
      <c r="J1207" s="52"/>
      <c r="K1207" s="52"/>
      <c r="L1207" s="52"/>
      <c r="M1207" s="52"/>
      <c r="N1207" s="52"/>
      <c r="O1207" s="74"/>
      <c r="P1207" s="45"/>
    </row>
    <row r="1208" spans="2:16" ht="15" thickBot="1">
      <c r="B1208" s="44"/>
      <c r="C1208" s="557" t="s">
        <v>2245</v>
      </c>
      <c r="D1208" s="558"/>
      <c r="E1208" s="558"/>
      <c r="F1208" s="558"/>
      <c r="G1208" s="558"/>
      <c r="H1208" s="558"/>
      <c r="I1208" s="558"/>
      <c r="J1208" s="558"/>
      <c r="K1208" s="558"/>
      <c r="L1208" s="558"/>
      <c r="M1208" s="558"/>
      <c r="N1208" s="559"/>
      <c r="O1208" s="313">
        <f>ROUND(O1197+O1173+O1190+O1206,0)</f>
        <v>323571</v>
      </c>
      <c r="P1208" s="100"/>
    </row>
    <row r="1209" spans="2:16" ht="15" thickBot="1">
      <c r="B1209" s="44"/>
      <c r="C1209" s="73"/>
      <c r="D1209" s="52"/>
      <c r="E1209" s="52"/>
      <c r="F1209" s="52"/>
      <c r="G1209" s="52"/>
      <c r="H1209" s="52"/>
      <c r="I1209" s="52"/>
      <c r="J1209" s="52"/>
      <c r="K1209" s="52"/>
      <c r="L1209" s="52"/>
      <c r="M1209" s="52"/>
      <c r="N1209" s="52"/>
      <c r="O1209" s="74"/>
      <c r="P1209" s="73"/>
    </row>
    <row r="1210" spans="2:16">
      <c r="B1210" s="44"/>
      <c r="C1210" s="529" t="s">
        <v>2240</v>
      </c>
      <c r="D1210" s="530"/>
      <c r="E1210" s="530"/>
      <c r="F1210" s="530"/>
      <c r="G1210" s="530"/>
      <c r="H1210" s="530"/>
      <c r="I1210" s="530"/>
      <c r="J1210" s="530"/>
      <c r="K1210" s="530"/>
      <c r="L1210" s="530"/>
      <c r="M1210" s="530"/>
      <c r="N1210" s="530"/>
      <c r="O1210" s="531"/>
      <c r="P1210" s="80"/>
    </row>
    <row r="1211" spans="2:16">
      <c r="B1211" s="44"/>
      <c r="C1211" s="532"/>
      <c r="D1211" s="533"/>
      <c r="E1211" s="533"/>
      <c r="F1211" s="533"/>
      <c r="G1211" s="533"/>
      <c r="H1211" s="533"/>
      <c r="I1211" s="533"/>
      <c r="J1211" s="533"/>
      <c r="K1211" s="533"/>
      <c r="L1211" s="533"/>
      <c r="M1211" s="533"/>
      <c r="N1211" s="533"/>
      <c r="O1211" s="534"/>
      <c r="P1211" s="80"/>
    </row>
    <row r="1212" spans="2:16" ht="14.4" thickBot="1">
      <c r="B1212" s="44"/>
      <c r="C1212" s="535"/>
      <c r="D1212" s="536"/>
      <c r="E1212" s="536"/>
      <c r="F1212" s="536"/>
      <c r="G1212" s="536"/>
      <c r="H1212" s="536"/>
      <c r="I1212" s="536"/>
      <c r="J1212" s="536"/>
      <c r="K1212" s="536"/>
      <c r="L1212" s="536"/>
      <c r="M1212" s="536"/>
      <c r="N1212" s="536"/>
      <c r="O1212" s="537"/>
      <c r="P1212" s="80"/>
    </row>
    <row r="1213" spans="2:16" ht="15" thickBot="1">
      <c r="B1213" s="44"/>
      <c r="C1213" s="568" t="s">
        <v>10</v>
      </c>
      <c r="D1213" s="569"/>
      <c r="E1213" s="569"/>
      <c r="F1213" s="569"/>
      <c r="G1213" s="569"/>
      <c r="H1213" s="569"/>
      <c r="I1213" s="569"/>
      <c r="J1213" s="569"/>
      <c r="K1213" s="569"/>
      <c r="L1213" s="569"/>
      <c r="M1213" s="570"/>
      <c r="N1213" s="303" t="s">
        <v>32</v>
      </c>
      <c r="O1213" s="304" t="s">
        <v>29</v>
      </c>
      <c r="P1213" s="80"/>
    </row>
    <row r="1214" spans="2:16" ht="14.4">
      <c r="B1214" s="44"/>
      <c r="C1214" s="571" t="s">
        <v>2242</v>
      </c>
      <c r="D1214" s="572"/>
      <c r="E1214" s="572"/>
      <c r="F1214" s="572"/>
      <c r="G1214" s="572"/>
      <c r="H1214" s="572"/>
      <c r="I1214" s="572"/>
      <c r="J1214" s="572"/>
      <c r="K1214" s="572"/>
      <c r="L1214" s="572"/>
      <c r="M1214" s="572"/>
      <c r="N1214" s="305">
        <f>PRESUPUESTO!$K$384</f>
        <v>0.26</v>
      </c>
      <c r="O1214" s="314">
        <f>N1214*O1208</f>
        <v>84128.46</v>
      </c>
      <c r="P1214" s="80"/>
    </row>
    <row r="1215" spans="2:16" ht="14.4">
      <c r="B1215" s="44"/>
      <c r="C1215" s="573" t="s">
        <v>2241</v>
      </c>
      <c r="D1215" s="574"/>
      <c r="E1215" s="574"/>
      <c r="F1215" s="574"/>
      <c r="G1215" s="574"/>
      <c r="H1215" s="574"/>
      <c r="I1215" s="574"/>
      <c r="J1215" s="574"/>
      <c r="K1215" s="574"/>
      <c r="L1215" s="574"/>
      <c r="M1215" s="574"/>
      <c r="N1215" s="302">
        <f>PRESUPUESTO!$K$385</f>
        <v>0.01</v>
      </c>
      <c r="O1215" s="315">
        <f>N1215*O1208</f>
        <v>3235.71</v>
      </c>
      <c r="P1215" s="80"/>
    </row>
    <row r="1216" spans="2:16" ht="15" thickBot="1">
      <c r="B1216" s="44"/>
      <c r="C1216" s="575" t="s">
        <v>28</v>
      </c>
      <c r="D1216" s="576"/>
      <c r="E1216" s="576"/>
      <c r="F1216" s="576"/>
      <c r="G1216" s="576"/>
      <c r="H1216" s="576"/>
      <c r="I1216" s="576"/>
      <c r="J1216" s="576"/>
      <c r="K1216" s="576"/>
      <c r="L1216" s="576"/>
      <c r="M1216" s="576"/>
      <c r="N1216" s="306">
        <f>PRESUPUESTO!$K$386</f>
        <v>0.03</v>
      </c>
      <c r="O1216" s="316">
        <f>N1216*O1208</f>
        <v>9707.1299999999992</v>
      </c>
      <c r="P1216" s="80"/>
    </row>
    <row r="1217" spans="2:16">
      <c r="B1217" s="44"/>
      <c r="C1217" s="296"/>
      <c r="D1217" s="297"/>
      <c r="E1217" s="297"/>
      <c r="F1217" s="297"/>
      <c r="G1217" s="297"/>
      <c r="H1217" s="297"/>
      <c r="I1217" s="297"/>
      <c r="J1217" s="297"/>
      <c r="K1217" s="297"/>
      <c r="L1217" s="297"/>
      <c r="M1217" s="297"/>
      <c r="N1217" s="297"/>
      <c r="O1217" s="298"/>
      <c r="P1217" s="80"/>
    </row>
    <row r="1218" spans="2:16" ht="14.4" thickBot="1">
      <c r="B1218" s="44"/>
      <c r="C1218" s="299"/>
      <c r="D1218" s="300"/>
      <c r="E1218" s="300"/>
      <c r="F1218" s="300"/>
      <c r="G1218" s="300"/>
      <c r="H1218" s="300"/>
      <c r="I1218" s="300"/>
      <c r="J1218" s="300"/>
      <c r="K1218" s="300"/>
      <c r="L1218" s="300"/>
      <c r="M1218" s="300"/>
      <c r="N1218" s="300"/>
      <c r="O1218" s="301"/>
      <c r="P1218" s="80"/>
    </row>
    <row r="1219" spans="2:16" ht="15" thickBot="1">
      <c r="B1219" s="44"/>
      <c r="C1219" s="557" t="s">
        <v>2246</v>
      </c>
      <c r="D1219" s="558"/>
      <c r="E1219" s="558"/>
      <c r="F1219" s="558"/>
      <c r="G1219" s="558"/>
      <c r="H1219" s="558"/>
      <c r="I1219" s="558"/>
      <c r="J1219" s="558"/>
      <c r="K1219" s="558"/>
      <c r="L1219" s="558"/>
      <c r="M1219" s="558"/>
      <c r="N1219" s="559"/>
      <c r="O1219" s="313">
        <f>ROUNDUP(O1208+O1214+O1215+O1216,0)</f>
        <v>420643</v>
      </c>
      <c r="P1219" s="100"/>
    </row>
    <row r="1220" spans="2:16" ht="14.4">
      <c r="B1220" s="44"/>
      <c r="C1220" s="73"/>
      <c r="D1220" s="52"/>
      <c r="E1220" s="52"/>
      <c r="F1220" s="52"/>
      <c r="G1220" s="52"/>
      <c r="H1220" s="52"/>
      <c r="I1220" s="52"/>
      <c r="J1220" s="52"/>
      <c r="K1220" s="52"/>
      <c r="L1220" s="52"/>
      <c r="M1220" s="52"/>
      <c r="N1220" s="52"/>
      <c r="O1220" s="74"/>
      <c r="P1220" s="45"/>
    </row>
    <row r="1221" spans="2:16" ht="14.4">
      <c r="B1221" s="44"/>
      <c r="C1221" s="73"/>
      <c r="D1221" s="52"/>
      <c r="E1221" s="52"/>
      <c r="F1221" s="52"/>
      <c r="G1221" s="52"/>
      <c r="H1221" s="52"/>
      <c r="I1221" s="52"/>
      <c r="J1221" s="52"/>
      <c r="K1221" s="52"/>
      <c r="L1221" s="52"/>
      <c r="M1221" s="52"/>
      <c r="N1221" s="52"/>
      <c r="O1221" s="74"/>
      <c r="P1221" s="45"/>
    </row>
    <row r="1222" spans="2:16" ht="18.75" customHeight="1" thickBot="1">
      <c r="B1222" s="44"/>
      <c r="C1222" s="564"/>
      <c r="D1222" s="565"/>
      <c r="E1222" s="565"/>
      <c r="F1222" s="70"/>
      <c r="G1222" s="70"/>
      <c r="H1222" s="70"/>
      <c r="I1222" s="70"/>
      <c r="J1222" s="70"/>
      <c r="K1222" s="566"/>
      <c r="L1222" s="566"/>
      <c r="M1222" s="566"/>
      <c r="N1222" s="566"/>
      <c r="O1222" s="567"/>
      <c r="P1222" s="101"/>
    </row>
    <row r="1223" spans="2:16" ht="14.4" thickBot="1">
      <c r="B1223" s="102"/>
      <c r="C1223" s="103"/>
      <c r="D1223" s="103"/>
      <c r="E1223" s="103"/>
      <c r="F1223" s="103"/>
      <c r="G1223" s="103"/>
      <c r="H1223" s="103"/>
      <c r="I1223" s="103"/>
      <c r="J1223" s="103"/>
      <c r="K1223" s="103"/>
      <c r="L1223" s="103"/>
      <c r="M1223" s="103"/>
      <c r="N1223" s="103"/>
      <c r="O1223" s="103"/>
      <c r="P1223" s="104"/>
    </row>
    <row r="1224" spans="2:16" ht="15" thickTop="1" thickBot="1"/>
    <row r="1225" spans="2:16" ht="15" thickBot="1">
      <c r="B1225" s="44"/>
      <c r="C1225" s="488" t="s">
        <v>54</v>
      </c>
      <c r="D1225" s="489"/>
      <c r="E1225" s="489"/>
      <c r="F1225" s="489"/>
      <c r="G1225" s="489"/>
      <c r="H1225" s="489"/>
      <c r="I1225" s="489"/>
      <c r="J1225" s="489"/>
      <c r="K1225" s="489"/>
      <c r="L1225" s="489"/>
      <c r="M1225" s="489"/>
      <c r="N1225" s="489"/>
      <c r="O1225" s="490"/>
      <c r="P1225" s="75"/>
    </row>
    <row r="1226" spans="2:16">
      <c r="B1226" s="44"/>
      <c r="C1226" s="76" t="s">
        <v>55</v>
      </c>
      <c r="D1226" s="491" t="s">
        <v>10</v>
      </c>
      <c r="E1226" s="492"/>
      <c r="F1226" s="492"/>
      <c r="G1226" s="492"/>
      <c r="H1226" s="492"/>
      <c r="I1226" s="492"/>
      <c r="J1226" s="492"/>
      <c r="K1226" s="492"/>
      <c r="L1226" s="493"/>
      <c r="M1226" s="494" t="s">
        <v>56</v>
      </c>
      <c r="N1226" s="495"/>
      <c r="O1226" s="76" t="s">
        <v>12</v>
      </c>
      <c r="P1226" s="77"/>
    </row>
    <row r="1227" spans="2:16" ht="51" customHeight="1" thickBot="1">
      <c r="B1227" s="44"/>
      <c r="C1227" s="243" t="str">
        <f>PRESUPUESTO!C100</f>
        <v>5.3.1.8</v>
      </c>
      <c r="D1227" s="582" t="str">
        <f>IFERROR(VLOOKUP(C1227,PRESUPUESTO!$C$11:$K$366,5,FALSE)," ")</f>
        <v xml:space="preserve">SUMINISTRO E INSTALACIÓN DE LUMINARIA LED TIPO EASY EKO II PREMIUM. LONGITUD= 582MM O EQUIVALENTE </v>
      </c>
      <c r="E1227" s="583"/>
      <c r="F1227" s="583"/>
      <c r="G1227" s="583"/>
      <c r="H1227" s="583"/>
      <c r="I1227" s="583"/>
      <c r="J1227" s="583"/>
      <c r="K1227" s="583"/>
      <c r="L1227" s="584"/>
      <c r="M1227" s="526" t="str">
        <f>IFERROR(VLOOKUP(C1227,PRESUPUESTO!$C$11:$K$366,6,FALSE)," ")</f>
        <v>UN</v>
      </c>
      <c r="N1227" s="528"/>
      <c r="O1227" s="243">
        <f>IFERROR(VLOOKUP(C1227,PRESUPUESTO!$C$11:$K$366,7,FALSE)," ")</f>
        <v>94</v>
      </c>
      <c r="P1227" s="79"/>
    </row>
    <row r="1228" spans="2:16">
      <c r="B1228" s="44"/>
      <c r="C1228" s="529"/>
      <c r="D1228" s="530"/>
      <c r="E1228" s="530"/>
      <c r="F1228" s="530"/>
      <c r="G1228" s="530"/>
      <c r="H1228" s="530"/>
      <c r="I1228" s="530"/>
      <c r="J1228" s="530"/>
      <c r="K1228" s="530"/>
      <c r="L1228" s="530"/>
      <c r="M1228" s="530"/>
      <c r="N1228" s="530"/>
      <c r="O1228" s="531"/>
      <c r="P1228" s="80"/>
    </row>
    <row r="1229" spans="2:16">
      <c r="B1229" s="44"/>
      <c r="C1229" s="532"/>
      <c r="D1229" s="533"/>
      <c r="E1229" s="533"/>
      <c r="F1229" s="533"/>
      <c r="G1229" s="533"/>
      <c r="H1229" s="533"/>
      <c r="I1229" s="533"/>
      <c r="J1229" s="533"/>
      <c r="K1229" s="533"/>
      <c r="L1229" s="533"/>
      <c r="M1229" s="533"/>
      <c r="N1229" s="533"/>
      <c r="O1229" s="534"/>
      <c r="P1229" s="80"/>
    </row>
    <row r="1230" spans="2:16" ht="14.4" thickBot="1">
      <c r="B1230" s="44"/>
      <c r="C1230" s="535"/>
      <c r="D1230" s="536"/>
      <c r="E1230" s="536"/>
      <c r="F1230" s="536"/>
      <c r="G1230" s="536"/>
      <c r="H1230" s="536"/>
      <c r="I1230" s="536"/>
      <c r="J1230" s="536"/>
      <c r="K1230" s="536"/>
      <c r="L1230" s="536"/>
      <c r="M1230" s="536"/>
      <c r="N1230" s="536"/>
      <c r="O1230" s="537"/>
      <c r="P1230" s="80"/>
    </row>
    <row r="1231" spans="2:16" ht="14.4">
      <c r="B1231" s="44"/>
      <c r="C1231" s="538" t="s">
        <v>10</v>
      </c>
      <c r="D1231" s="539"/>
      <c r="E1231" s="539"/>
      <c r="F1231" s="539"/>
      <c r="G1231" s="540"/>
      <c r="H1231" s="541" t="s">
        <v>57</v>
      </c>
      <c r="I1231" s="539"/>
      <c r="J1231" s="542" t="s">
        <v>58</v>
      </c>
      <c r="K1231" s="543"/>
      <c r="L1231" s="82" t="s">
        <v>59</v>
      </c>
      <c r="M1231" s="541" t="s">
        <v>60</v>
      </c>
      <c r="N1231" s="544"/>
      <c r="O1231" s="83" t="s">
        <v>61</v>
      </c>
      <c r="P1231" s="84"/>
    </row>
    <row r="1232" spans="2:16" ht="14.4">
      <c r="B1232" s="44"/>
      <c r="C1232" s="517" t="s">
        <v>1281</v>
      </c>
      <c r="D1232" s="518"/>
      <c r="E1232" s="518"/>
      <c r="F1232" s="518"/>
      <c r="G1232" s="519"/>
      <c r="H1232" s="520"/>
      <c r="I1232" s="520"/>
      <c r="J1232" s="521" t="str">
        <f>IFERROR(VLOOKUP(C1232,EQUIPOS!$C$13:$G$80,2,FALSE)," ")</f>
        <v>%</v>
      </c>
      <c r="K1232" s="522"/>
      <c r="L1232" s="308">
        <f>O1270</f>
        <v>14197.933333333332</v>
      </c>
      <c r="M1232" s="523">
        <v>0.05</v>
      </c>
      <c r="N1232" s="522"/>
      <c r="O1232" s="307">
        <f>IFERROR(M1232*L1232,0)</f>
        <v>709.89666666666665</v>
      </c>
      <c r="P1232" s="85"/>
    </row>
    <row r="1233" spans="2:16" ht="14.4">
      <c r="B1233" s="44"/>
      <c r="C1233" s="517"/>
      <c r="D1233" s="518"/>
      <c r="E1233" s="518"/>
      <c r="F1233" s="518"/>
      <c r="G1233" s="519"/>
      <c r="H1233" s="520"/>
      <c r="I1233" s="520"/>
      <c r="J1233" s="521" t="str">
        <f>IFERROR(VLOOKUP(C1233,EQUIPOS!$C$13:$G$80,2,FALSE)," ")</f>
        <v xml:space="preserve"> </v>
      </c>
      <c r="K1233" s="522"/>
      <c r="L1233" s="308" t="str">
        <f>IFERROR(VLOOKUP(C1233,EQUIPOS!$C$13:$G$80,5,FALSE)," ")</f>
        <v xml:space="preserve"> </v>
      </c>
      <c r="M1233" s="524"/>
      <c r="N1233" s="525"/>
      <c r="O1233" s="307">
        <f>IFERROR(L1233/M1233,0)</f>
        <v>0</v>
      </c>
      <c r="P1233" s="85"/>
    </row>
    <row r="1234" spans="2:16" ht="14.4">
      <c r="B1234" s="44"/>
      <c r="C1234" s="517"/>
      <c r="D1234" s="518"/>
      <c r="E1234" s="518"/>
      <c r="F1234" s="518"/>
      <c r="G1234" s="519"/>
      <c r="H1234" s="520"/>
      <c r="I1234" s="520"/>
      <c r="J1234" s="521" t="str">
        <f>IFERROR(VLOOKUP(C1234,EQUIPOS!$C$13:$G$80,2,FALSE)," ")</f>
        <v xml:space="preserve"> </v>
      </c>
      <c r="K1234" s="522"/>
      <c r="L1234" s="308" t="str">
        <f>IFERROR(VLOOKUP(C1234,EQUIPOS!$C$13:$G$80,5,FALSE)," ")</f>
        <v xml:space="preserve"> </v>
      </c>
      <c r="M1234" s="524"/>
      <c r="N1234" s="525"/>
      <c r="O1234" s="307">
        <f t="shared" ref="O1234:O1235" si="76">IFERROR(L1234/M1234,0)</f>
        <v>0</v>
      </c>
      <c r="P1234" s="85"/>
    </row>
    <row r="1235" spans="2:16" ht="14.4">
      <c r="B1235" s="44"/>
      <c r="C1235" s="517"/>
      <c r="D1235" s="518"/>
      <c r="E1235" s="518"/>
      <c r="F1235" s="518"/>
      <c r="G1235" s="519"/>
      <c r="H1235" s="520"/>
      <c r="I1235" s="520"/>
      <c r="J1235" s="521" t="str">
        <f>IFERROR(VLOOKUP(C1235,EQUIPOS!$C$13:$G$80,2,FALSE)," ")</f>
        <v xml:space="preserve"> </v>
      </c>
      <c r="K1235" s="522"/>
      <c r="L1235" s="308" t="str">
        <f>IFERROR(VLOOKUP(C1235,EQUIPOS!$C$13:$G$80,5,FALSE)," ")</f>
        <v xml:space="preserve"> </v>
      </c>
      <c r="M1235" s="524"/>
      <c r="N1235" s="525"/>
      <c r="O1235" s="307">
        <f t="shared" si="76"/>
        <v>0</v>
      </c>
      <c r="P1235" s="85"/>
    </row>
    <row r="1236" spans="2:16" ht="15" thickBot="1">
      <c r="B1236" s="44"/>
      <c r="C1236" s="517"/>
      <c r="D1236" s="518"/>
      <c r="E1236" s="518"/>
      <c r="F1236" s="518"/>
      <c r="G1236" s="519"/>
      <c r="H1236" s="520"/>
      <c r="I1236" s="520"/>
      <c r="J1236" s="521" t="str">
        <f>IFERROR(VLOOKUP(C1236,EQUIPOS!$C$13:$G$80,2,FALSE)," ")</f>
        <v xml:space="preserve"> </v>
      </c>
      <c r="K1236" s="522"/>
      <c r="L1236" s="308" t="str">
        <f>IFERROR(VLOOKUP(C1236,EQUIPOS!$C$13:$G$80,5,FALSE)," ")</f>
        <v xml:space="preserve"> </v>
      </c>
      <c r="M1236" s="524"/>
      <c r="N1236" s="525"/>
      <c r="O1236" s="307">
        <f>IFERROR(L1236/M1236,0)</f>
        <v>0</v>
      </c>
      <c r="P1236" s="85"/>
    </row>
    <row r="1237" spans="2:16" ht="15" thickBot="1">
      <c r="B1237" s="44"/>
      <c r="C1237" s="545" t="s">
        <v>2244</v>
      </c>
      <c r="D1237" s="546"/>
      <c r="E1237" s="546"/>
      <c r="F1237" s="546"/>
      <c r="G1237" s="546"/>
      <c r="H1237" s="546"/>
      <c r="I1237" s="546"/>
      <c r="J1237" s="546"/>
      <c r="K1237" s="546"/>
      <c r="L1237" s="546"/>
      <c r="M1237" s="546"/>
      <c r="N1237" s="547"/>
      <c r="O1237" s="309">
        <f>SUM(O1232:O1236)</f>
        <v>709.89666666666665</v>
      </c>
      <c r="P1237" s="86"/>
    </row>
    <row r="1238" spans="2:16" ht="13.5" customHeight="1">
      <c r="B1238" s="44"/>
      <c r="C1238" s="529" t="s">
        <v>62</v>
      </c>
      <c r="D1238" s="530"/>
      <c r="E1238" s="530"/>
      <c r="F1238" s="530"/>
      <c r="G1238" s="530"/>
      <c r="H1238" s="530"/>
      <c r="I1238" s="530"/>
      <c r="J1238" s="530"/>
      <c r="K1238" s="530"/>
      <c r="L1238" s="530"/>
      <c r="M1238" s="530"/>
      <c r="N1238" s="530"/>
      <c r="O1238" s="531"/>
      <c r="P1238" s="80"/>
    </row>
    <row r="1239" spans="2:16">
      <c r="B1239" s="44"/>
      <c r="C1239" s="532"/>
      <c r="D1239" s="533"/>
      <c r="E1239" s="533"/>
      <c r="F1239" s="533"/>
      <c r="G1239" s="533"/>
      <c r="H1239" s="533"/>
      <c r="I1239" s="533"/>
      <c r="J1239" s="533"/>
      <c r="K1239" s="533"/>
      <c r="L1239" s="533"/>
      <c r="M1239" s="533"/>
      <c r="N1239" s="533"/>
      <c r="O1239" s="534"/>
      <c r="P1239" s="80"/>
    </row>
    <row r="1240" spans="2:16" ht="14.4" thickBot="1">
      <c r="B1240" s="44"/>
      <c r="C1240" s="535"/>
      <c r="D1240" s="536"/>
      <c r="E1240" s="536"/>
      <c r="F1240" s="536"/>
      <c r="G1240" s="536"/>
      <c r="H1240" s="536"/>
      <c r="I1240" s="536"/>
      <c r="J1240" s="536"/>
      <c r="K1240" s="536"/>
      <c r="L1240" s="536"/>
      <c r="M1240" s="536"/>
      <c r="N1240" s="536"/>
      <c r="O1240" s="537"/>
      <c r="P1240" s="80"/>
    </row>
    <row r="1241" spans="2:16" ht="14.4">
      <c r="B1241" s="44"/>
      <c r="C1241" s="538" t="s">
        <v>10</v>
      </c>
      <c r="D1241" s="550"/>
      <c r="E1241" s="550"/>
      <c r="F1241" s="550"/>
      <c r="G1241" s="550"/>
      <c r="H1241" s="550"/>
      <c r="I1241" s="550"/>
      <c r="J1241" s="544"/>
      <c r="K1241" s="81" t="s">
        <v>56</v>
      </c>
      <c r="L1241" s="82" t="s">
        <v>12</v>
      </c>
      <c r="M1241" s="541" t="s">
        <v>63</v>
      </c>
      <c r="N1241" s="544"/>
      <c r="O1241" s="83" t="s">
        <v>61</v>
      </c>
      <c r="P1241" s="84"/>
    </row>
    <row r="1242" spans="2:16" ht="14.4">
      <c r="B1242" s="44"/>
      <c r="C1242" s="577" t="s">
        <v>2644</v>
      </c>
      <c r="D1242" s="578"/>
      <c r="E1242" s="578"/>
      <c r="F1242" s="578"/>
      <c r="G1242" s="578"/>
      <c r="H1242" s="578"/>
      <c r="I1242" s="578"/>
      <c r="J1242" s="579"/>
      <c r="K1242" s="88" t="str">
        <f>IFERROR(VLOOKUP(C1242,MATERIALES!$C$13:$G$2486,2,FALSE)," ")</f>
        <v>UN</v>
      </c>
      <c r="L1242" s="356">
        <v>1</v>
      </c>
      <c r="M1242" s="548">
        <f>IFERROR(VLOOKUP(C1242,MATERIALES!$C$13:$G$2486,5,FALSE)," ")</f>
        <v>210500</v>
      </c>
      <c r="N1242" s="549"/>
      <c r="O1242" s="307">
        <f>IFERROR(M1242*L1242,0)</f>
        <v>210500</v>
      </c>
      <c r="P1242" s="85"/>
    </row>
    <row r="1243" spans="2:16" ht="14.4">
      <c r="B1243" s="44"/>
      <c r="C1243" s="587" t="s">
        <v>2402</v>
      </c>
      <c r="D1243" s="587"/>
      <c r="E1243" s="587"/>
      <c r="F1243" s="587"/>
      <c r="G1243" s="587"/>
      <c r="H1243" s="587"/>
      <c r="I1243" s="587"/>
      <c r="J1243" s="587"/>
      <c r="K1243" s="88" t="str">
        <f>IFERROR(VLOOKUP(C1243,MATERIALES!$C$13:$G$2486,2,FALSE)," ")</f>
        <v>UN</v>
      </c>
      <c r="L1243" s="356">
        <v>1</v>
      </c>
      <c r="M1243" s="548">
        <f>IFERROR(VLOOKUP(C1243,MATERIALES!$C$13:$G$2486,5,FALSE)," ")</f>
        <v>10800</v>
      </c>
      <c r="N1243" s="549"/>
      <c r="O1243" s="307">
        <f t="shared" ref="O1243:O1253" si="77">IFERROR(M1243*L1243,0)</f>
        <v>10800</v>
      </c>
      <c r="P1243" s="85"/>
    </row>
    <row r="1244" spans="2:16" ht="14.4">
      <c r="B1244" s="44"/>
      <c r="C1244" s="577"/>
      <c r="D1244" s="578"/>
      <c r="E1244" s="578"/>
      <c r="F1244" s="578"/>
      <c r="G1244" s="578"/>
      <c r="H1244" s="578"/>
      <c r="I1244" s="578"/>
      <c r="J1244" s="579"/>
      <c r="K1244" s="88" t="str">
        <f>IFERROR(VLOOKUP(C1244,MATERIALES!$C$13:$G$2486,2,FALSE)," ")</f>
        <v xml:space="preserve"> </v>
      </c>
      <c r="L1244" s="356"/>
      <c r="M1244" s="548" t="str">
        <f>IFERROR(VLOOKUP(C1244,MATERIALES!$C$13:$G$2486,5,FALSE)," ")</f>
        <v xml:space="preserve"> </v>
      </c>
      <c r="N1244" s="549"/>
      <c r="O1244" s="307">
        <f t="shared" si="77"/>
        <v>0</v>
      </c>
      <c r="P1244" s="85"/>
    </row>
    <row r="1245" spans="2:16" ht="14.4">
      <c r="B1245" s="44"/>
      <c r="C1245" s="577"/>
      <c r="D1245" s="578"/>
      <c r="E1245" s="578"/>
      <c r="F1245" s="578"/>
      <c r="G1245" s="578"/>
      <c r="H1245" s="578"/>
      <c r="I1245" s="578"/>
      <c r="J1245" s="579"/>
      <c r="K1245" s="88" t="str">
        <f>IFERROR(VLOOKUP(C1245,MATERIALES!$C$13:$G$2486,2,FALSE)," ")</f>
        <v xml:space="preserve"> </v>
      </c>
      <c r="L1245" s="356"/>
      <c r="M1245" s="548" t="str">
        <f>IFERROR(VLOOKUP(C1245,MATERIALES!$C$13:$G$2486,5,FALSE)," ")</f>
        <v xml:space="preserve"> </v>
      </c>
      <c r="N1245" s="549"/>
      <c r="O1245" s="307">
        <f t="shared" si="77"/>
        <v>0</v>
      </c>
      <c r="P1245" s="85"/>
    </row>
    <row r="1246" spans="2:16" ht="14.4">
      <c r="B1246" s="44"/>
      <c r="C1246" s="577"/>
      <c r="D1246" s="578"/>
      <c r="E1246" s="578"/>
      <c r="F1246" s="578"/>
      <c r="G1246" s="578"/>
      <c r="H1246" s="578"/>
      <c r="I1246" s="578"/>
      <c r="J1246" s="579"/>
      <c r="K1246" s="88" t="str">
        <f>IFERROR(VLOOKUP(C1246,MATERIALES!$C$13:$G$2486,2,FALSE)," ")</f>
        <v xml:space="preserve"> </v>
      </c>
      <c r="L1246" s="356"/>
      <c r="M1246" s="548" t="str">
        <f>IFERROR(VLOOKUP(C1246,MATERIALES!$C$13:$G$2486,5,FALSE)," ")</f>
        <v xml:space="preserve"> </v>
      </c>
      <c r="N1246" s="549"/>
      <c r="O1246" s="307">
        <f t="shared" si="77"/>
        <v>0</v>
      </c>
      <c r="P1246" s="85"/>
    </row>
    <row r="1247" spans="2:16" ht="14.4">
      <c r="B1247" s="44"/>
      <c r="C1247" s="577"/>
      <c r="D1247" s="578"/>
      <c r="E1247" s="578"/>
      <c r="F1247" s="578"/>
      <c r="G1247" s="578"/>
      <c r="H1247" s="578"/>
      <c r="I1247" s="578"/>
      <c r="J1247" s="579"/>
      <c r="K1247" s="88" t="str">
        <f>IFERROR(VLOOKUP(C1247,MATERIALES!$C$13:$G$2486,2,FALSE)," ")</f>
        <v xml:space="preserve"> </v>
      </c>
      <c r="L1247" s="356"/>
      <c r="M1247" s="548" t="str">
        <f>IFERROR(VLOOKUP(C1247,MATERIALES!$C$13:$G$2486,5,FALSE)," ")</f>
        <v xml:space="preserve"> </v>
      </c>
      <c r="N1247" s="549"/>
      <c r="O1247" s="307">
        <f t="shared" si="77"/>
        <v>0</v>
      </c>
      <c r="P1247" s="85"/>
    </row>
    <row r="1248" spans="2:16" ht="14.4">
      <c r="B1248" s="44"/>
      <c r="C1248" s="577"/>
      <c r="D1248" s="578"/>
      <c r="E1248" s="578"/>
      <c r="F1248" s="578"/>
      <c r="G1248" s="578"/>
      <c r="H1248" s="578"/>
      <c r="I1248" s="578"/>
      <c r="J1248" s="579"/>
      <c r="K1248" s="88" t="str">
        <f>IFERROR(VLOOKUP(C1248,MATERIALES!$C$13:$G$2486,2,FALSE)," ")</f>
        <v xml:space="preserve"> </v>
      </c>
      <c r="L1248" s="356"/>
      <c r="M1248" s="548" t="str">
        <f>IFERROR(VLOOKUP(C1248,MATERIALES!$C$13:$G$2486,5,FALSE)," ")</f>
        <v xml:space="preserve"> </v>
      </c>
      <c r="N1248" s="549"/>
      <c r="O1248" s="307">
        <f t="shared" si="77"/>
        <v>0</v>
      </c>
      <c r="P1248" s="85"/>
    </row>
    <row r="1249" spans="2:16" ht="14.4">
      <c r="B1249" s="44"/>
      <c r="C1249" s="577"/>
      <c r="D1249" s="578"/>
      <c r="E1249" s="578"/>
      <c r="F1249" s="578"/>
      <c r="G1249" s="578"/>
      <c r="H1249" s="578"/>
      <c r="I1249" s="578"/>
      <c r="J1249" s="579"/>
      <c r="K1249" s="88" t="str">
        <f>IFERROR(VLOOKUP(C1249,MATERIALES!$C$13:$G$2486,2,FALSE)," ")</f>
        <v xml:space="preserve"> </v>
      </c>
      <c r="L1249" s="356"/>
      <c r="M1249" s="548" t="str">
        <f>IFERROR(VLOOKUP(C1249,MATERIALES!$C$13:$G$2486,5,FALSE)," ")</f>
        <v xml:space="preserve"> </v>
      </c>
      <c r="N1249" s="549"/>
      <c r="O1249" s="307">
        <f t="shared" si="77"/>
        <v>0</v>
      </c>
      <c r="P1249" s="85"/>
    </row>
    <row r="1250" spans="2:16" ht="14.4">
      <c r="B1250" s="44"/>
      <c r="C1250" s="577"/>
      <c r="D1250" s="578"/>
      <c r="E1250" s="578"/>
      <c r="F1250" s="578"/>
      <c r="G1250" s="578"/>
      <c r="H1250" s="578"/>
      <c r="I1250" s="578"/>
      <c r="J1250" s="579"/>
      <c r="K1250" s="88" t="str">
        <f>IFERROR(VLOOKUP(C1250,MATERIALES!$C$13:$G$2486,2,FALSE)," ")</f>
        <v xml:space="preserve"> </v>
      </c>
      <c r="L1250" s="356"/>
      <c r="M1250" s="548" t="str">
        <f>IFERROR(VLOOKUP(C1250,MATERIALES!$C$13:$G$2486,5,FALSE)," ")</f>
        <v xml:space="preserve"> </v>
      </c>
      <c r="N1250" s="549"/>
      <c r="O1250" s="307">
        <f t="shared" si="77"/>
        <v>0</v>
      </c>
      <c r="P1250" s="85"/>
    </row>
    <row r="1251" spans="2:16" ht="14.4">
      <c r="B1251" s="44"/>
      <c r="C1251" s="577"/>
      <c r="D1251" s="578"/>
      <c r="E1251" s="578"/>
      <c r="F1251" s="578"/>
      <c r="G1251" s="578"/>
      <c r="H1251" s="578"/>
      <c r="I1251" s="578"/>
      <c r="J1251" s="579"/>
      <c r="K1251" s="88" t="str">
        <f>IFERROR(VLOOKUP(C1251,MATERIALES!$C$13:$G$2486,2,FALSE)," ")</f>
        <v xml:space="preserve"> </v>
      </c>
      <c r="L1251" s="356"/>
      <c r="M1251" s="548" t="str">
        <f>IFERROR(VLOOKUP(C1251,MATERIALES!$C$13:$G$2486,5,FALSE)," ")</f>
        <v xml:space="preserve"> </v>
      </c>
      <c r="N1251" s="549"/>
      <c r="O1251" s="307">
        <f t="shared" si="77"/>
        <v>0</v>
      </c>
      <c r="P1251" s="85"/>
    </row>
    <row r="1252" spans="2:16" ht="14.4">
      <c r="B1252" s="44"/>
      <c r="C1252" s="517"/>
      <c r="D1252" s="518"/>
      <c r="E1252" s="518"/>
      <c r="F1252" s="518"/>
      <c r="G1252" s="518"/>
      <c r="H1252" s="518"/>
      <c r="I1252" s="518"/>
      <c r="J1252" s="519"/>
      <c r="K1252" s="88" t="str">
        <f>IFERROR(VLOOKUP(C1252,MATERIALES!$C$13:$G$2486,2,FALSE)," ")</f>
        <v xml:space="preserve"> </v>
      </c>
      <c r="L1252" s="89"/>
      <c r="M1252" s="548" t="str">
        <f>IFERROR(VLOOKUP(C1252,MATERIALES!$C$13:$G$2486,5,FALSE)," ")</f>
        <v xml:space="preserve"> </v>
      </c>
      <c r="N1252" s="549"/>
      <c r="O1252" s="307">
        <f t="shared" si="77"/>
        <v>0</v>
      </c>
      <c r="P1252" s="85"/>
    </row>
    <row r="1253" spans="2:16" ht="15" thickBot="1">
      <c r="B1253" s="44"/>
      <c r="C1253" s="517"/>
      <c r="D1253" s="518"/>
      <c r="E1253" s="518"/>
      <c r="F1253" s="518"/>
      <c r="G1253" s="518"/>
      <c r="H1253" s="518"/>
      <c r="I1253" s="518"/>
      <c r="J1253" s="519"/>
      <c r="K1253" s="88" t="str">
        <f>IFERROR(VLOOKUP(C1253,MATERIALES!$C$13:$G$2486,2,FALSE)," ")</f>
        <v xml:space="preserve"> </v>
      </c>
      <c r="L1253" s="90"/>
      <c r="M1253" s="548" t="str">
        <f>IFERROR(VLOOKUP(C1253,MATERIALES!$C$13:$G$2486,5,FALSE)," ")</f>
        <v xml:space="preserve"> </v>
      </c>
      <c r="N1253" s="549"/>
      <c r="O1253" s="307">
        <f t="shared" si="77"/>
        <v>0</v>
      </c>
      <c r="P1253" s="85"/>
    </row>
    <row r="1254" spans="2:16" ht="15" thickBot="1">
      <c r="B1254" s="44"/>
      <c r="C1254" s="545" t="s">
        <v>2244</v>
      </c>
      <c r="D1254" s="546"/>
      <c r="E1254" s="546"/>
      <c r="F1254" s="546"/>
      <c r="G1254" s="546"/>
      <c r="H1254" s="546"/>
      <c r="I1254" s="546"/>
      <c r="J1254" s="546"/>
      <c r="K1254" s="546"/>
      <c r="L1254" s="546"/>
      <c r="M1254" s="546"/>
      <c r="N1254" s="547"/>
      <c r="O1254" s="309">
        <f>SUM(O1242:O1253)</f>
        <v>221300</v>
      </c>
      <c r="P1254" s="85"/>
    </row>
    <row r="1255" spans="2:16">
      <c r="B1255" s="44"/>
      <c r="C1255" s="529" t="s">
        <v>64</v>
      </c>
      <c r="D1255" s="530"/>
      <c r="E1255" s="530"/>
      <c r="F1255" s="530"/>
      <c r="G1255" s="530"/>
      <c r="H1255" s="530"/>
      <c r="I1255" s="530"/>
      <c r="J1255" s="530"/>
      <c r="K1255" s="530"/>
      <c r="L1255" s="530"/>
      <c r="M1255" s="530"/>
      <c r="N1255" s="530"/>
      <c r="O1255" s="531"/>
      <c r="P1255" s="80"/>
    </row>
    <row r="1256" spans="2:16">
      <c r="B1256" s="44"/>
      <c r="C1256" s="532"/>
      <c r="D1256" s="533"/>
      <c r="E1256" s="533"/>
      <c r="F1256" s="533"/>
      <c r="G1256" s="533"/>
      <c r="H1256" s="533"/>
      <c r="I1256" s="533"/>
      <c r="J1256" s="533"/>
      <c r="K1256" s="533"/>
      <c r="L1256" s="533"/>
      <c r="M1256" s="533"/>
      <c r="N1256" s="533"/>
      <c r="O1256" s="534"/>
      <c r="P1256" s="80"/>
    </row>
    <row r="1257" spans="2:16" ht="14.4" thickBot="1">
      <c r="B1257" s="44"/>
      <c r="C1257" s="535"/>
      <c r="D1257" s="536"/>
      <c r="E1257" s="536"/>
      <c r="F1257" s="536"/>
      <c r="G1257" s="536"/>
      <c r="H1257" s="536"/>
      <c r="I1257" s="536"/>
      <c r="J1257" s="536"/>
      <c r="K1257" s="536"/>
      <c r="L1257" s="536"/>
      <c r="M1257" s="536"/>
      <c r="N1257" s="536"/>
      <c r="O1257" s="537"/>
      <c r="P1257" s="80"/>
    </row>
    <row r="1258" spans="2:16" ht="16.8">
      <c r="B1258" s="44"/>
      <c r="C1258" s="538" t="s">
        <v>65</v>
      </c>
      <c r="D1258" s="550"/>
      <c r="E1258" s="550"/>
      <c r="F1258" s="550"/>
      <c r="G1258" s="550"/>
      <c r="H1258" s="550"/>
      <c r="I1258" s="550"/>
      <c r="J1258" s="82" t="s">
        <v>66</v>
      </c>
      <c r="K1258" s="87" t="s">
        <v>67</v>
      </c>
      <c r="L1258" s="91" t="s">
        <v>68</v>
      </c>
      <c r="M1258" s="541" t="s">
        <v>69</v>
      </c>
      <c r="N1258" s="544"/>
      <c r="O1258" s="83" t="s">
        <v>61</v>
      </c>
      <c r="P1258" s="84"/>
    </row>
    <row r="1259" spans="2:16" ht="14.4">
      <c r="B1259" s="44"/>
      <c r="C1259" s="517" t="s">
        <v>1251</v>
      </c>
      <c r="D1259" s="518"/>
      <c r="E1259" s="518"/>
      <c r="F1259" s="518"/>
      <c r="G1259" s="518"/>
      <c r="H1259" s="518"/>
      <c r="I1259" s="518"/>
      <c r="J1259" s="357">
        <v>2E-3</v>
      </c>
      <c r="K1259" s="93">
        <v>25.1</v>
      </c>
      <c r="L1259" s="92">
        <f>K1259*J1259</f>
        <v>5.0200000000000002E-2</v>
      </c>
      <c r="M1259" s="548">
        <f>IFERROR(VLOOKUP(C1259,TRANSPORTE!$C$14:$G$28,5,FALSE)," ")</f>
        <v>514637</v>
      </c>
      <c r="N1259" s="549"/>
      <c r="O1259" s="307">
        <f>IFERROR(M1259*L1259,0)</f>
        <v>25834.777399999999</v>
      </c>
      <c r="P1259" s="85"/>
    </row>
    <row r="1260" spans="2:16" ht="15" thickBot="1">
      <c r="B1260" s="44"/>
      <c r="C1260" s="551"/>
      <c r="D1260" s="552"/>
      <c r="E1260" s="552"/>
      <c r="F1260" s="552"/>
      <c r="G1260" s="552"/>
      <c r="H1260" s="552"/>
      <c r="I1260" s="552"/>
      <c r="J1260" s="94"/>
      <c r="K1260" s="70"/>
      <c r="L1260" s="94"/>
      <c r="M1260" s="553"/>
      <c r="N1260" s="554"/>
      <c r="O1260" s="307">
        <f t="shared" ref="O1260" si="78">IFERROR(M1260*L1260,0)</f>
        <v>0</v>
      </c>
      <c r="P1260" s="85"/>
    </row>
    <row r="1261" spans="2:16" ht="15" thickBot="1">
      <c r="B1261" s="44"/>
      <c r="C1261" s="545" t="s">
        <v>2244</v>
      </c>
      <c r="D1261" s="546"/>
      <c r="E1261" s="546"/>
      <c r="F1261" s="546"/>
      <c r="G1261" s="546"/>
      <c r="H1261" s="546"/>
      <c r="I1261" s="546"/>
      <c r="J1261" s="546"/>
      <c r="K1261" s="546"/>
      <c r="L1261" s="546"/>
      <c r="M1261" s="546"/>
      <c r="N1261" s="547"/>
      <c r="O1261" s="309">
        <f>+SUM(O1259:O1260)</f>
        <v>25834.777399999999</v>
      </c>
      <c r="P1261" s="86"/>
    </row>
    <row r="1262" spans="2:16">
      <c r="B1262" s="44"/>
      <c r="C1262" s="529" t="s">
        <v>70</v>
      </c>
      <c r="D1262" s="530"/>
      <c r="E1262" s="530"/>
      <c r="F1262" s="530"/>
      <c r="G1262" s="530"/>
      <c r="H1262" s="530"/>
      <c r="I1262" s="530"/>
      <c r="J1262" s="530"/>
      <c r="K1262" s="530"/>
      <c r="L1262" s="530"/>
      <c r="M1262" s="530"/>
      <c r="N1262" s="530"/>
      <c r="O1262" s="531"/>
      <c r="P1262" s="80"/>
    </row>
    <row r="1263" spans="2:16">
      <c r="B1263" s="44"/>
      <c r="C1263" s="532"/>
      <c r="D1263" s="533"/>
      <c r="E1263" s="533"/>
      <c r="F1263" s="533"/>
      <c r="G1263" s="533"/>
      <c r="H1263" s="533"/>
      <c r="I1263" s="533"/>
      <c r="J1263" s="533"/>
      <c r="K1263" s="533"/>
      <c r="L1263" s="533"/>
      <c r="M1263" s="533"/>
      <c r="N1263" s="533"/>
      <c r="O1263" s="534"/>
      <c r="P1263" s="80"/>
    </row>
    <row r="1264" spans="2:16" ht="14.4" thickBot="1">
      <c r="B1264" s="44"/>
      <c r="C1264" s="535"/>
      <c r="D1264" s="536"/>
      <c r="E1264" s="536"/>
      <c r="F1264" s="536"/>
      <c r="G1264" s="536"/>
      <c r="H1264" s="536"/>
      <c r="I1264" s="536"/>
      <c r="J1264" s="536"/>
      <c r="K1264" s="536"/>
      <c r="L1264" s="536"/>
      <c r="M1264" s="536"/>
      <c r="N1264" s="536"/>
      <c r="O1264" s="537"/>
      <c r="P1264" s="80"/>
    </row>
    <row r="1265" spans="2:16" ht="14.4">
      <c r="B1265" s="44"/>
      <c r="C1265" s="538" t="s">
        <v>71</v>
      </c>
      <c r="D1265" s="550"/>
      <c r="E1265" s="550"/>
      <c r="F1265" s="550"/>
      <c r="G1265" s="550"/>
      <c r="H1265" s="550"/>
      <c r="I1265" s="550"/>
      <c r="J1265" s="82" t="s">
        <v>72</v>
      </c>
      <c r="K1265" s="95" t="s">
        <v>73</v>
      </c>
      <c r="L1265" s="96" t="s">
        <v>74</v>
      </c>
      <c r="M1265" s="560" t="s">
        <v>60</v>
      </c>
      <c r="N1265" s="561"/>
      <c r="O1265" s="97" t="s">
        <v>61</v>
      </c>
      <c r="P1265" s="98"/>
    </row>
    <row r="1266" spans="2:16" ht="14.4">
      <c r="B1266" s="44"/>
      <c r="C1266" s="555" t="s">
        <v>1225</v>
      </c>
      <c r="D1266" s="556"/>
      <c r="E1266" s="556"/>
      <c r="F1266" s="556"/>
      <c r="G1266" s="556"/>
      <c r="H1266" s="556"/>
      <c r="I1266" s="522"/>
      <c r="J1266" s="310">
        <f>IFERROR(VLOOKUP(C1266,'MANO DE OBRA'!$C$13:$J$33,6,FALSE)," ")</f>
        <v>212968.8944964</v>
      </c>
      <c r="K1266" s="318">
        <f>IFERROR(VLOOKUP(C1266,'MANO DE OBRA'!$C$13:$J$33,7,FALSE)," ")</f>
        <v>2</v>
      </c>
      <c r="L1266" s="311">
        <f>IFERROR(VLOOKUP(C1266,'MANO DE OBRA'!$C$13:$J$33,8,FALSE)," ")</f>
        <v>425938</v>
      </c>
      <c r="M1266" s="562">
        <v>30</v>
      </c>
      <c r="N1266" s="563"/>
      <c r="O1266" s="312">
        <f>IFERROR((L1266/M1266),0)</f>
        <v>14197.933333333332</v>
      </c>
      <c r="P1266" s="99"/>
    </row>
    <row r="1267" spans="2:16" ht="14.4">
      <c r="B1267" s="44"/>
      <c r="C1267" s="555"/>
      <c r="D1267" s="556"/>
      <c r="E1267" s="556"/>
      <c r="F1267" s="556"/>
      <c r="G1267" s="556"/>
      <c r="H1267" s="556"/>
      <c r="I1267" s="522"/>
      <c r="J1267" s="310" t="str">
        <f>IFERROR(VLOOKUP(C1267,'MANO DE OBRA'!$C$13:$J$33,6,FALSE)," ")</f>
        <v xml:space="preserve"> </v>
      </c>
      <c r="K1267" s="318" t="str">
        <f>IFERROR(VLOOKUP(C1267,'MANO DE OBRA'!$C$13:$J$33,7,FALSE)," ")</f>
        <v xml:space="preserve"> </v>
      </c>
      <c r="L1267" s="311" t="str">
        <f>IFERROR(VLOOKUP(C1267,'MANO DE OBRA'!$C$13:$J$33,8,FALSE)," ")</f>
        <v xml:space="preserve"> </v>
      </c>
      <c r="M1267" s="562"/>
      <c r="N1267" s="563"/>
      <c r="O1267" s="312">
        <f t="shared" ref="O1267:O1269" si="79">IFERROR((L1267/M1267),0)</f>
        <v>0</v>
      </c>
      <c r="P1267" s="99"/>
    </row>
    <row r="1268" spans="2:16" ht="14.4">
      <c r="B1268" s="44"/>
      <c r="C1268" s="555"/>
      <c r="D1268" s="556"/>
      <c r="E1268" s="556"/>
      <c r="F1268" s="556"/>
      <c r="G1268" s="556"/>
      <c r="H1268" s="556"/>
      <c r="I1268" s="522"/>
      <c r="J1268" s="310" t="str">
        <f>IFERROR(VLOOKUP(C1268,'MANO DE OBRA'!$C$13:$J$33,6,FALSE)," ")</f>
        <v xml:space="preserve"> </v>
      </c>
      <c r="K1268" s="318" t="str">
        <f>IFERROR(VLOOKUP(C1268,'MANO DE OBRA'!$C$13:$J$33,7,FALSE)," ")</f>
        <v xml:space="preserve"> </v>
      </c>
      <c r="L1268" s="311" t="str">
        <f>IFERROR(VLOOKUP(C1268,'MANO DE OBRA'!$C$13:$J$33,8,FALSE)," ")</f>
        <v xml:space="preserve"> </v>
      </c>
      <c r="M1268" s="524"/>
      <c r="N1268" s="525"/>
      <c r="O1268" s="312">
        <f t="shared" si="79"/>
        <v>0</v>
      </c>
      <c r="P1268" s="99"/>
    </row>
    <row r="1269" spans="2:16" ht="15" thickBot="1">
      <c r="B1269" s="44"/>
      <c r="C1269" s="555"/>
      <c r="D1269" s="556"/>
      <c r="E1269" s="556"/>
      <c r="F1269" s="556"/>
      <c r="G1269" s="556"/>
      <c r="H1269" s="556"/>
      <c r="I1269" s="522"/>
      <c r="J1269" s="310" t="str">
        <f>IFERROR(VLOOKUP(C1269,'MANO DE OBRA'!$C$13:$J$33,6,FALSE)," ")</f>
        <v xml:space="preserve"> </v>
      </c>
      <c r="K1269" s="318" t="str">
        <f>IFERROR(VLOOKUP(C1269,'MANO DE OBRA'!$C$13:$J$33,7,FALSE)," ")</f>
        <v xml:space="preserve"> </v>
      </c>
      <c r="L1269" s="311" t="str">
        <f>IFERROR(VLOOKUP(C1269,'MANO DE OBRA'!$C$13:$J$33,8,FALSE)," ")</f>
        <v xml:space="preserve"> </v>
      </c>
      <c r="M1269" s="524"/>
      <c r="N1269" s="525"/>
      <c r="O1269" s="312">
        <f t="shared" si="79"/>
        <v>0</v>
      </c>
      <c r="P1269" s="85"/>
    </row>
    <row r="1270" spans="2:16" ht="15" thickBot="1">
      <c r="B1270" s="44"/>
      <c r="C1270" s="545" t="s">
        <v>2244</v>
      </c>
      <c r="D1270" s="546"/>
      <c r="E1270" s="546"/>
      <c r="F1270" s="546"/>
      <c r="G1270" s="546"/>
      <c r="H1270" s="546"/>
      <c r="I1270" s="546"/>
      <c r="J1270" s="546"/>
      <c r="K1270" s="546"/>
      <c r="L1270" s="546"/>
      <c r="M1270" s="546"/>
      <c r="N1270" s="547"/>
      <c r="O1270" s="309">
        <f>+SUM(O1266:O1269)</f>
        <v>14197.933333333332</v>
      </c>
      <c r="P1270" s="85"/>
    </row>
    <row r="1271" spans="2:16" ht="15" thickBot="1">
      <c r="B1271" s="44"/>
      <c r="C1271" s="73"/>
      <c r="D1271" s="52"/>
      <c r="E1271" s="52"/>
      <c r="F1271" s="52"/>
      <c r="G1271" s="52"/>
      <c r="H1271" s="52"/>
      <c r="I1271" s="52"/>
      <c r="J1271" s="52"/>
      <c r="K1271" s="52"/>
      <c r="L1271" s="52"/>
      <c r="M1271" s="52"/>
      <c r="N1271" s="52"/>
      <c r="O1271" s="74"/>
      <c r="P1271" s="45"/>
    </row>
    <row r="1272" spans="2:16" ht="15" thickBot="1">
      <c r="B1272" s="44"/>
      <c r="C1272" s="557" t="s">
        <v>2245</v>
      </c>
      <c r="D1272" s="558"/>
      <c r="E1272" s="558"/>
      <c r="F1272" s="558"/>
      <c r="G1272" s="558"/>
      <c r="H1272" s="558"/>
      <c r="I1272" s="558"/>
      <c r="J1272" s="558"/>
      <c r="K1272" s="558"/>
      <c r="L1272" s="558"/>
      <c r="M1272" s="558"/>
      <c r="N1272" s="559"/>
      <c r="O1272" s="313">
        <f>ROUND(O1261+O1237+O1254+O1270,0)</f>
        <v>262043</v>
      </c>
      <c r="P1272" s="100"/>
    </row>
    <row r="1273" spans="2:16" ht="15" thickBot="1">
      <c r="B1273" s="44"/>
      <c r="C1273" s="73"/>
      <c r="D1273" s="52"/>
      <c r="E1273" s="52"/>
      <c r="F1273" s="52"/>
      <c r="G1273" s="52"/>
      <c r="H1273" s="52"/>
      <c r="I1273" s="52"/>
      <c r="J1273" s="52"/>
      <c r="K1273" s="52"/>
      <c r="L1273" s="52"/>
      <c r="M1273" s="52"/>
      <c r="N1273" s="52"/>
      <c r="O1273" s="74"/>
      <c r="P1273" s="73"/>
    </row>
    <row r="1274" spans="2:16">
      <c r="B1274" s="44"/>
      <c r="C1274" s="529" t="s">
        <v>2240</v>
      </c>
      <c r="D1274" s="530"/>
      <c r="E1274" s="530"/>
      <c r="F1274" s="530"/>
      <c r="G1274" s="530"/>
      <c r="H1274" s="530"/>
      <c r="I1274" s="530"/>
      <c r="J1274" s="530"/>
      <c r="K1274" s="530"/>
      <c r="L1274" s="530"/>
      <c r="M1274" s="530"/>
      <c r="N1274" s="530"/>
      <c r="O1274" s="531"/>
      <c r="P1274" s="80"/>
    </row>
    <row r="1275" spans="2:16">
      <c r="B1275" s="44"/>
      <c r="C1275" s="532"/>
      <c r="D1275" s="533"/>
      <c r="E1275" s="533"/>
      <c r="F1275" s="533"/>
      <c r="G1275" s="533"/>
      <c r="H1275" s="533"/>
      <c r="I1275" s="533"/>
      <c r="J1275" s="533"/>
      <c r="K1275" s="533"/>
      <c r="L1275" s="533"/>
      <c r="M1275" s="533"/>
      <c r="N1275" s="533"/>
      <c r="O1275" s="534"/>
      <c r="P1275" s="80"/>
    </row>
    <row r="1276" spans="2:16" ht="14.4" thickBot="1">
      <c r="B1276" s="44"/>
      <c r="C1276" s="535"/>
      <c r="D1276" s="536"/>
      <c r="E1276" s="536"/>
      <c r="F1276" s="536"/>
      <c r="G1276" s="536"/>
      <c r="H1276" s="536"/>
      <c r="I1276" s="536"/>
      <c r="J1276" s="536"/>
      <c r="K1276" s="536"/>
      <c r="L1276" s="536"/>
      <c r="M1276" s="536"/>
      <c r="N1276" s="536"/>
      <c r="O1276" s="537"/>
      <c r="P1276" s="80"/>
    </row>
    <row r="1277" spans="2:16" ht="15" thickBot="1">
      <c r="B1277" s="44"/>
      <c r="C1277" s="568" t="s">
        <v>10</v>
      </c>
      <c r="D1277" s="569"/>
      <c r="E1277" s="569"/>
      <c r="F1277" s="569"/>
      <c r="G1277" s="569"/>
      <c r="H1277" s="569"/>
      <c r="I1277" s="569"/>
      <c r="J1277" s="569"/>
      <c r="K1277" s="569"/>
      <c r="L1277" s="569"/>
      <c r="M1277" s="570"/>
      <c r="N1277" s="303" t="s">
        <v>32</v>
      </c>
      <c r="O1277" s="304" t="s">
        <v>29</v>
      </c>
      <c r="P1277" s="80"/>
    </row>
    <row r="1278" spans="2:16" ht="14.4">
      <c r="B1278" s="44"/>
      <c r="C1278" s="571" t="s">
        <v>2242</v>
      </c>
      <c r="D1278" s="572"/>
      <c r="E1278" s="572"/>
      <c r="F1278" s="572"/>
      <c r="G1278" s="572"/>
      <c r="H1278" s="572"/>
      <c r="I1278" s="572"/>
      <c r="J1278" s="572"/>
      <c r="K1278" s="572"/>
      <c r="L1278" s="572"/>
      <c r="M1278" s="572"/>
      <c r="N1278" s="305">
        <f>PRESUPUESTO!$K$384</f>
        <v>0.26</v>
      </c>
      <c r="O1278" s="314">
        <f>N1278*O1272</f>
        <v>68131.180000000008</v>
      </c>
      <c r="P1278" s="80"/>
    </row>
    <row r="1279" spans="2:16" ht="14.4">
      <c r="B1279" s="44"/>
      <c r="C1279" s="573" t="s">
        <v>2241</v>
      </c>
      <c r="D1279" s="574"/>
      <c r="E1279" s="574"/>
      <c r="F1279" s="574"/>
      <c r="G1279" s="574"/>
      <c r="H1279" s="574"/>
      <c r="I1279" s="574"/>
      <c r="J1279" s="574"/>
      <c r="K1279" s="574"/>
      <c r="L1279" s="574"/>
      <c r="M1279" s="574"/>
      <c r="N1279" s="302">
        <f>PRESUPUESTO!$K$385</f>
        <v>0.01</v>
      </c>
      <c r="O1279" s="315">
        <f>N1279*O1272</f>
        <v>2620.4299999999998</v>
      </c>
      <c r="P1279" s="80"/>
    </row>
    <row r="1280" spans="2:16" ht="15" thickBot="1">
      <c r="B1280" s="44"/>
      <c r="C1280" s="575" t="s">
        <v>28</v>
      </c>
      <c r="D1280" s="576"/>
      <c r="E1280" s="576"/>
      <c r="F1280" s="576"/>
      <c r="G1280" s="576"/>
      <c r="H1280" s="576"/>
      <c r="I1280" s="576"/>
      <c r="J1280" s="576"/>
      <c r="K1280" s="576"/>
      <c r="L1280" s="576"/>
      <c r="M1280" s="576"/>
      <c r="N1280" s="306">
        <f>PRESUPUESTO!$K$386</f>
        <v>0.03</v>
      </c>
      <c r="O1280" s="316">
        <f>N1280*O1272</f>
        <v>7861.29</v>
      </c>
      <c r="P1280" s="80"/>
    </row>
    <row r="1281" spans="2:16">
      <c r="B1281" s="44"/>
      <c r="C1281" s="296"/>
      <c r="D1281" s="297"/>
      <c r="E1281" s="297"/>
      <c r="F1281" s="297"/>
      <c r="G1281" s="297"/>
      <c r="H1281" s="297"/>
      <c r="I1281" s="297"/>
      <c r="J1281" s="297"/>
      <c r="K1281" s="297"/>
      <c r="L1281" s="297"/>
      <c r="M1281" s="297"/>
      <c r="N1281" s="297"/>
      <c r="O1281" s="298"/>
      <c r="P1281" s="80"/>
    </row>
    <row r="1282" spans="2:16" ht="14.4" thickBot="1">
      <c r="B1282" s="44"/>
      <c r="C1282" s="299"/>
      <c r="D1282" s="300"/>
      <c r="E1282" s="300"/>
      <c r="F1282" s="300"/>
      <c r="G1282" s="300"/>
      <c r="H1282" s="300"/>
      <c r="I1282" s="300"/>
      <c r="J1282" s="300"/>
      <c r="K1282" s="300"/>
      <c r="L1282" s="300"/>
      <c r="M1282" s="300"/>
      <c r="N1282" s="300"/>
      <c r="O1282" s="301"/>
      <c r="P1282" s="80"/>
    </row>
    <row r="1283" spans="2:16" ht="15" thickBot="1">
      <c r="B1283" s="44"/>
      <c r="C1283" s="557" t="s">
        <v>2246</v>
      </c>
      <c r="D1283" s="558"/>
      <c r="E1283" s="558"/>
      <c r="F1283" s="558"/>
      <c r="G1283" s="558"/>
      <c r="H1283" s="558"/>
      <c r="I1283" s="558"/>
      <c r="J1283" s="558"/>
      <c r="K1283" s="558"/>
      <c r="L1283" s="558"/>
      <c r="M1283" s="558"/>
      <c r="N1283" s="559"/>
      <c r="O1283" s="313">
        <f>ROUNDUP(O1272+O1278+O1279+O1280,0)</f>
        <v>340656</v>
      </c>
      <c r="P1283" s="100"/>
    </row>
    <row r="1284" spans="2:16" ht="14.4">
      <c r="B1284" s="44"/>
      <c r="C1284" s="73"/>
      <c r="D1284" s="52"/>
      <c r="E1284" s="52"/>
      <c r="F1284" s="52"/>
      <c r="G1284" s="52"/>
      <c r="H1284" s="52"/>
      <c r="I1284" s="52"/>
      <c r="J1284" s="52"/>
      <c r="K1284" s="52"/>
      <c r="L1284" s="52"/>
      <c r="M1284" s="52"/>
      <c r="N1284" s="52"/>
      <c r="O1284" s="74"/>
      <c r="P1284" s="45"/>
    </row>
    <row r="1285" spans="2:16" ht="14.4">
      <c r="B1285" s="44"/>
      <c r="C1285" s="73"/>
      <c r="D1285" s="52"/>
      <c r="E1285" s="52"/>
      <c r="F1285" s="52"/>
      <c r="G1285" s="52"/>
      <c r="H1285" s="52"/>
      <c r="I1285" s="52"/>
      <c r="J1285" s="52"/>
      <c r="K1285" s="52"/>
      <c r="L1285" s="52"/>
      <c r="M1285" s="52"/>
      <c r="N1285" s="52"/>
      <c r="O1285" s="74"/>
      <c r="P1285" s="45"/>
    </row>
    <row r="1286" spans="2:16" ht="18.75" customHeight="1" thickBot="1">
      <c r="B1286" s="44"/>
      <c r="C1286" s="564"/>
      <c r="D1286" s="565"/>
      <c r="E1286" s="565"/>
      <c r="F1286" s="70"/>
      <c r="G1286" s="70"/>
      <c r="H1286" s="70"/>
      <c r="I1286" s="70"/>
      <c r="J1286" s="70"/>
      <c r="K1286" s="566"/>
      <c r="L1286" s="566"/>
      <c r="M1286" s="566"/>
      <c r="N1286" s="566"/>
      <c r="O1286" s="567"/>
      <c r="P1286" s="101"/>
    </row>
    <row r="1287" spans="2:16" ht="14.4" thickBot="1">
      <c r="B1287" s="102"/>
      <c r="C1287" s="103"/>
      <c r="D1287" s="103"/>
      <c r="E1287" s="103"/>
      <c r="F1287" s="103"/>
      <c r="G1287" s="103"/>
      <c r="H1287" s="103"/>
      <c r="I1287" s="103"/>
      <c r="J1287" s="103"/>
      <c r="K1287" s="103"/>
      <c r="L1287" s="103"/>
      <c r="M1287" s="103"/>
      <c r="N1287" s="103"/>
      <c r="O1287" s="103"/>
      <c r="P1287" s="104"/>
    </row>
    <row r="1288" spans="2:16" ht="15" thickTop="1" thickBot="1"/>
    <row r="1289" spans="2:16" ht="15" thickBot="1">
      <c r="B1289" s="44"/>
      <c r="C1289" s="488" t="s">
        <v>54</v>
      </c>
      <c r="D1289" s="489"/>
      <c r="E1289" s="489"/>
      <c r="F1289" s="489"/>
      <c r="G1289" s="489"/>
      <c r="H1289" s="489"/>
      <c r="I1289" s="489"/>
      <c r="J1289" s="489"/>
      <c r="K1289" s="489"/>
      <c r="L1289" s="489"/>
      <c r="M1289" s="489"/>
      <c r="N1289" s="489"/>
      <c r="O1289" s="490"/>
      <c r="P1289" s="75"/>
    </row>
    <row r="1290" spans="2:16">
      <c r="B1290" s="44"/>
      <c r="C1290" s="76" t="s">
        <v>55</v>
      </c>
      <c r="D1290" s="491" t="s">
        <v>10</v>
      </c>
      <c r="E1290" s="492"/>
      <c r="F1290" s="492"/>
      <c r="G1290" s="492"/>
      <c r="H1290" s="492"/>
      <c r="I1290" s="492"/>
      <c r="J1290" s="492"/>
      <c r="K1290" s="492"/>
      <c r="L1290" s="493"/>
      <c r="M1290" s="494" t="s">
        <v>56</v>
      </c>
      <c r="N1290" s="495"/>
      <c r="O1290" s="76" t="s">
        <v>12</v>
      </c>
      <c r="P1290" s="77"/>
    </row>
    <row r="1291" spans="2:16" ht="51" customHeight="1" thickBot="1">
      <c r="B1291" s="44"/>
      <c r="C1291" s="243" t="str">
        <f>PRESUPUESTO!C101</f>
        <v>5.3.1.9</v>
      </c>
      <c r="D1291" s="582" t="str">
        <f>IFERROR(VLOOKUP(C1291,PRESUPUESTO!$C$11:$K$366,5,FALSE)," ")</f>
        <v xml:space="preserve">SUMINISTRO E INSTALACIÓN DE LUMINARIA LED TIPO EASY EKO II PREMIUM. LONGITUD= 1145MM O EQUIVALENTE </v>
      </c>
      <c r="E1291" s="583"/>
      <c r="F1291" s="583"/>
      <c r="G1291" s="583"/>
      <c r="H1291" s="583"/>
      <c r="I1291" s="583"/>
      <c r="J1291" s="583"/>
      <c r="K1291" s="583"/>
      <c r="L1291" s="584"/>
      <c r="M1291" s="526" t="str">
        <f>IFERROR(VLOOKUP(C1291,PRESUPUESTO!$C$11:$K$366,6,FALSE)," ")</f>
        <v>UN</v>
      </c>
      <c r="N1291" s="528"/>
      <c r="O1291" s="243">
        <f>IFERROR(VLOOKUP(C1291,PRESUPUESTO!$C$11:$K$366,7,FALSE)," ")</f>
        <v>15</v>
      </c>
      <c r="P1291" s="79"/>
    </row>
    <row r="1292" spans="2:16">
      <c r="B1292" s="44"/>
      <c r="C1292" s="529"/>
      <c r="D1292" s="530"/>
      <c r="E1292" s="530"/>
      <c r="F1292" s="530"/>
      <c r="G1292" s="530"/>
      <c r="H1292" s="530"/>
      <c r="I1292" s="530"/>
      <c r="J1292" s="530"/>
      <c r="K1292" s="530"/>
      <c r="L1292" s="530"/>
      <c r="M1292" s="530"/>
      <c r="N1292" s="530"/>
      <c r="O1292" s="531"/>
      <c r="P1292" s="80"/>
    </row>
    <row r="1293" spans="2:16">
      <c r="B1293" s="44"/>
      <c r="C1293" s="532"/>
      <c r="D1293" s="533"/>
      <c r="E1293" s="533"/>
      <c r="F1293" s="533"/>
      <c r="G1293" s="533"/>
      <c r="H1293" s="533"/>
      <c r="I1293" s="533"/>
      <c r="J1293" s="533"/>
      <c r="K1293" s="533"/>
      <c r="L1293" s="533"/>
      <c r="M1293" s="533"/>
      <c r="N1293" s="533"/>
      <c r="O1293" s="534"/>
      <c r="P1293" s="80"/>
    </row>
    <row r="1294" spans="2:16" ht="14.4" thickBot="1">
      <c r="B1294" s="44"/>
      <c r="C1294" s="535"/>
      <c r="D1294" s="536"/>
      <c r="E1294" s="536"/>
      <c r="F1294" s="536"/>
      <c r="G1294" s="536"/>
      <c r="H1294" s="536"/>
      <c r="I1294" s="536"/>
      <c r="J1294" s="536"/>
      <c r="K1294" s="536"/>
      <c r="L1294" s="536"/>
      <c r="M1294" s="536"/>
      <c r="N1294" s="536"/>
      <c r="O1294" s="537"/>
      <c r="P1294" s="80"/>
    </row>
    <row r="1295" spans="2:16" ht="14.4">
      <c r="B1295" s="44"/>
      <c r="C1295" s="538" t="s">
        <v>10</v>
      </c>
      <c r="D1295" s="539"/>
      <c r="E1295" s="539"/>
      <c r="F1295" s="539"/>
      <c r="G1295" s="540"/>
      <c r="H1295" s="541" t="s">
        <v>57</v>
      </c>
      <c r="I1295" s="539"/>
      <c r="J1295" s="542" t="s">
        <v>58</v>
      </c>
      <c r="K1295" s="543"/>
      <c r="L1295" s="82" t="s">
        <v>59</v>
      </c>
      <c r="M1295" s="541" t="s">
        <v>60</v>
      </c>
      <c r="N1295" s="544"/>
      <c r="O1295" s="83" t="s">
        <v>61</v>
      </c>
      <c r="P1295" s="84"/>
    </row>
    <row r="1296" spans="2:16" ht="14.4">
      <c r="B1296" s="44"/>
      <c r="C1296" s="517" t="s">
        <v>1281</v>
      </c>
      <c r="D1296" s="518"/>
      <c r="E1296" s="518"/>
      <c r="F1296" s="518"/>
      <c r="G1296" s="519"/>
      <c r="H1296" s="520"/>
      <c r="I1296" s="520"/>
      <c r="J1296" s="521" t="str">
        <f>IFERROR(VLOOKUP(C1296,EQUIPOS!$C$13:$G$80,2,FALSE)," ")</f>
        <v>%</v>
      </c>
      <c r="K1296" s="522"/>
      <c r="L1296" s="308">
        <f>O1334</f>
        <v>14197.933333333332</v>
      </c>
      <c r="M1296" s="523">
        <v>0.05</v>
      </c>
      <c r="N1296" s="522"/>
      <c r="O1296" s="307">
        <f>IFERROR(M1296*L1296,0)</f>
        <v>709.89666666666665</v>
      </c>
      <c r="P1296" s="85"/>
    </row>
    <row r="1297" spans="2:16" ht="14.4">
      <c r="B1297" s="44"/>
      <c r="C1297" s="517"/>
      <c r="D1297" s="518"/>
      <c r="E1297" s="518"/>
      <c r="F1297" s="518"/>
      <c r="G1297" s="519"/>
      <c r="H1297" s="520"/>
      <c r="I1297" s="520"/>
      <c r="J1297" s="521" t="str">
        <f>IFERROR(VLOOKUP(C1297,EQUIPOS!$C$13:$G$80,2,FALSE)," ")</f>
        <v xml:space="preserve"> </v>
      </c>
      <c r="K1297" s="522"/>
      <c r="L1297" s="308" t="str">
        <f>IFERROR(VLOOKUP(C1297,EQUIPOS!$C$13:$G$80,5,FALSE)," ")</f>
        <v xml:space="preserve"> </v>
      </c>
      <c r="M1297" s="524"/>
      <c r="N1297" s="525"/>
      <c r="O1297" s="307">
        <f>IFERROR(L1297/M1297,0)</f>
        <v>0</v>
      </c>
      <c r="P1297" s="85"/>
    </row>
    <row r="1298" spans="2:16" ht="14.4">
      <c r="B1298" s="44"/>
      <c r="C1298" s="517"/>
      <c r="D1298" s="518"/>
      <c r="E1298" s="518"/>
      <c r="F1298" s="518"/>
      <c r="G1298" s="519"/>
      <c r="H1298" s="520"/>
      <c r="I1298" s="520"/>
      <c r="J1298" s="521" t="str">
        <f>IFERROR(VLOOKUP(C1298,EQUIPOS!$C$13:$G$80,2,FALSE)," ")</f>
        <v xml:space="preserve"> </v>
      </c>
      <c r="K1298" s="522"/>
      <c r="L1298" s="308" t="str">
        <f>IFERROR(VLOOKUP(C1298,EQUIPOS!$C$13:$G$80,5,FALSE)," ")</f>
        <v xml:space="preserve"> </v>
      </c>
      <c r="M1298" s="524"/>
      <c r="N1298" s="525"/>
      <c r="O1298" s="307">
        <f t="shared" ref="O1298:O1299" si="80">IFERROR(L1298/M1298,0)</f>
        <v>0</v>
      </c>
      <c r="P1298" s="85"/>
    </row>
    <row r="1299" spans="2:16" ht="14.4">
      <c r="B1299" s="44"/>
      <c r="C1299" s="517"/>
      <c r="D1299" s="518"/>
      <c r="E1299" s="518"/>
      <c r="F1299" s="518"/>
      <c r="G1299" s="519"/>
      <c r="H1299" s="520"/>
      <c r="I1299" s="520"/>
      <c r="J1299" s="521" t="str">
        <f>IFERROR(VLOOKUP(C1299,EQUIPOS!$C$13:$G$80,2,FALSE)," ")</f>
        <v xml:space="preserve"> </v>
      </c>
      <c r="K1299" s="522"/>
      <c r="L1299" s="308" t="str">
        <f>IFERROR(VLOOKUP(C1299,EQUIPOS!$C$13:$G$80,5,FALSE)," ")</f>
        <v xml:space="preserve"> </v>
      </c>
      <c r="M1299" s="524"/>
      <c r="N1299" s="525"/>
      <c r="O1299" s="307">
        <f t="shared" si="80"/>
        <v>0</v>
      </c>
      <c r="P1299" s="85"/>
    </row>
    <row r="1300" spans="2:16" ht="15" thickBot="1">
      <c r="B1300" s="44"/>
      <c r="C1300" s="517"/>
      <c r="D1300" s="518"/>
      <c r="E1300" s="518"/>
      <c r="F1300" s="518"/>
      <c r="G1300" s="519"/>
      <c r="H1300" s="520"/>
      <c r="I1300" s="520"/>
      <c r="J1300" s="521" t="str">
        <f>IFERROR(VLOOKUP(C1300,EQUIPOS!$C$13:$G$80,2,FALSE)," ")</f>
        <v xml:space="preserve"> </v>
      </c>
      <c r="K1300" s="522"/>
      <c r="L1300" s="308" t="str">
        <f>IFERROR(VLOOKUP(C1300,EQUIPOS!$C$13:$G$80,5,FALSE)," ")</f>
        <v xml:space="preserve"> </v>
      </c>
      <c r="M1300" s="524"/>
      <c r="N1300" s="525"/>
      <c r="O1300" s="307">
        <f>IFERROR(L1300/M1300,0)</f>
        <v>0</v>
      </c>
      <c r="P1300" s="85"/>
    </row>
    <row r="1301" spans="2:16" ht="15" thickBot="1">
      <c r="B1301" s="44"/>
      <c r="C1301" s="545" t="s">
        <v>2244</v>
      </c>
      <c r="D1301" s="546"/>
      <c r="E1301" s="546"/>
      <c r="F1301" s="546"/>
      <c r="G1301" s="546"/>
      <c r="H1301" s="546"/>
      <c r="I1301" s="546"/>
      <c r="J1301" s="546"/>
      <c r="K1301" s="546"/>
      <c r="L1301" s="546"/>
      <c r="M1301" s="546"/>
      <c r="N1301" s="547"/>
      <c r="O1301" s="309">
        <f>SUM(O1296:O1300)</f>
        <v>709.89666666666665</v>
      </c>
      <c r="P1301" s="86"/>
    </row>
    <row r="1302" spans="2:16" ht="13.5" customHeight="1">
      <c r="B1302" s="44"/>
      <c r="C1302" s="529" t="s">
        <v>62</v>
      </c>
      <c r="D1302" s="530"/>
      <c r="E1302" s="530"/>
      <c r="F1302" s="530"/>
      <c r="G1302" s="530"/>
      <c r="H1302" s="530"/>
      <c r="I1302" s="530"/>
      <c r="J1302" s="530"/>
      <c r="K1302" s="530"/>
      <c r="L1302" s="530"/>
      <c r="M1302" s="530"/>
      <c r="N1302" s="530"/>
      <c r="O1302" s="531"/>
      <c r="P1302" s="80"/>
    </row>
    <row r="1303" spans="2:16">
      <c r="B1303" s="44"/>
      <c r="C1303" s="532"/>
      <c r="D1303" s="533"/>
      <c r="E1303" s="533"/>
      <c r="F1303" s="533"/>
      <c r="G1303" s="533"/>
      <c r="H1303" s="533"/>
      <c r="I1303" s="533"/>
      <c r="J1303" s="533"/>
      <c r="K1303" s="533"/>
      <c r="L1303" s="533"/>
      <c r="M1303" s="533"/>
      <c r="N1303" s="533"/>
      <c r="O1303" s="534"/>
      <c r="P1303" s="80"/>
    </row>
    <row r="1304" spans="2:16" ht="14.4" thickBot="1">
      <c r="B1304" s="44"/>
      <c r="C1304" s="535"/>
      <c r="D1304" s="536"/>
      <c r="E1304" s="536"/>
      <c r="F1304" s="536"/>
      <c r="G1304" s="536"/>
      <c r="H1304" s="536"/>
      <c r="I1304" s="536"/>
      <c r="J1304" s="536"/>
      <c r="K1304" s="536"/>
      <c r="L1304" s="536"/>
      <c r="M1304" s="536"/>
      <c r="N1304" s="536"/>
      <c r="O1304" s="537"/>
      <c r="P1304" s="80"/>
    </row>
    <row r="1305" spans="2:16" ht="14.4">
      <c r="B1305" s="44"/>
      <c r="C1305" s="538" t="s">
        <v>10</v>
      </c>
      <c r="D1305" s="550"/>
      <c r="E1305" s="550"/>
      <c r="F1305" s="550"/>
      <c r="G1305" s="550"/>
      <c r="H1305" s="550"/>
      <c r="I1305" s="550"/>
      <c r="J1305" s="544"/>
      <c r="K1305" s="81" t="s">
        <v>56</v>
      </c>
      <c r="L1305" s="82" t="s">
        <v>12</v>
      </c>
      <c r="M1305" s="541" t="s">
        <v>63</v>
      </c>
      <c r="N1305" s="544"/>
      <c r="O1305" s="83" t="s">
        <v>61</v>
      </c>
      <c r="P1305" s="84"/>
    </row>
    <row r="1306" spans="2:16" ht="14.4">
      <c r="B1306" s="44"/>
      <c r="C1306" s="577" t="s">
        <v>2646</v>
      </c>
      <c r="D1306" s="578"/>
      <c r="E1306" s="578"/>
      <c r="F1306" s="578"/>
      <c r="G1306" s="578"/>
      <c r="H1306" s="578"/>
      <c r="I1306" s="578"/>
      <c r="J1306" s="579"/>
      <c r="K1306" s="88" t="str">
        <f>IFERROR(VLOOKUP(C1306,MATERIALES!$C$13:$G$2486,2,FALSE)," ")</f>
        <v>UN</v>
      </c>
      <c r="L1306" s="356">
        <v>1</v>
      </c>
      <c r="M1306" s="548">
        <f>IFERROR(VLOOKUP(C1306,MATERIALES!$C$13:$G$2486,5,FALSE)," ")</f>
        <v>458000</v>
      </c>
      <c r="N1306" s="549"/>
      <c r="O1306" s="307">
        <f>IFERROR(M1306*L1306,0)</f>
        <v>458000</v>
      </c>
      <c r="P1306" s="85"/>
    </row>
    <row r="1307" spans="2:16" ht="14.4">
      <c r="B1307" s="44"/>
      <c r="C1307" s="587" t="s">
        <v>2402</v>
      </c>
      <c r="D1307" s="587"/>
      <c r="E1307" s="587"/>
      <c r="F1307" s="587"/>
      <c r="G1307" s="587"/>
      <c r="H1307" s="587"/>
      <c r="I1307" s="587"/>
      <c r="J1307" s="587"/>
      <c r="K1307" s="88" t="str">
        <f>IFERROR(VLOOKUP(C1307,MATERIALES!$C$13:$G$2486,2,FALSE)," ")</f>
        <v>UN</v>
      </c>
      <c r="L1307" s="356">
        <v>1</v>
      </c>
      <c r="M1307" s="548">
        <f>IFERROR(VLOOKUP(C1307,MATERIALES!$C$13:$G$2486,5,FALSE)," ")</f>
        <v>10800</v>
      </c>
      <c r="N1307" s="549"/>
      <c r="O1307" s="307">
        <f t="shared" ref="O1307:O1317" si="81">IFERROR(M1307*L1307,0)</f>
        <v>10800</v>
      </c>
      <c r="P1307" s="85"/>
    </row>
    <row r="1308" spans="2:16" ht="14.4">
      <c r="B1308" s="44"/>
      <c r="C1308" s="577"/>
      <c r="D1308" s="578"/>
      <c r="E1308" s="578"/>
      <c r="F1308" s="578"/>
      <c r="G1308" s="578"/>
      <c r="H1308" s="578"/>
      <c r="I1308" s="578"/>
      <c r="J1308" s="579"/>
      <c r="K1308" s="88" t="str">
        <f>IFERROR(VLOOKUP(C1308,MATERIALES!$C$13:$G$2486,2,FALSE)," ")</f>
        <v xml:space="preserve"> </v>
      </c>
      <c r="L1308" s="356"/>
      <c r="M1308" s="548" t="str">
        <f>IFERROR(VLOOKUP(C1308,MATERIALES!$C$13:$G$2486,5,FALSE)," ")</f>
        <v xml:space="preserve"> </v>
      </c>
      <c r="N1308" s="549"/>
      <c r="O1308" s="307">
        <f t="shared" si="81"/>
        <v>0</v>
      </c>
      <c r="P1308" s="85"/>
    </row>
    <row r="1309" spans="2:16" ht="14.4">
      <c r="B1309" s="44"/>
      <c r="C1309" s="577"/>
      <c r="D1309" s="578"/>
      <c r="E1309" s="578"/>
      <c r="F1309" s="578"/>
      <c r="G1309" s="578"/>
      <c r="H1309" s="578"/>
      <c r="I1309" s="578"/>
      <c r="J1309" s="579"/>
      <c r="K1309" s="88" t="str">
        <f>IFERROR(VLOOKUP(C1309,MATERIALES!$C$13:$G$2486,2,FALSE)," ")</f>
        <v xml:space="preserve"> </v>
      </c>
      <c r="L1309" s="356"/>
      <c r="M1309" s="548" t="str">
        <f>IFERROR(VLOOKUP(C1309,MATERIALES!$C$13:$G$2486,5,FALSE)," ")</f>
        <v xml:space="preserve"> </v>
      </c>
      <c r="N1309" s="549"/>
      <c r="O1309" s="307">
        <f t="shared" si="81"/>
        <v>0</v>
      </c>
      <c r="P1309" s="85"/>
    </row>
    <row r="1310" spans="2:16" ht="14.4">
      <c r="B1310" s="44"/>
      <c r="C1310" s="577"/>
      <c r="D1310" s="578"/>
      <c r="E1310" s="578"/>
      <c r="F1310" s="578"/>
      <c r="G1310" s="578"/>
      <c r="H1310" s="578"/>
      <c r="I1310" s="578"/>
      <c r="J1310" s="579"/>
      <c r="K1310" s="88" t="str">
        <f>IFERROR(VLOOKUP(C1310,MATERIALES!$C$13:$G$2486,2,FALSE)," ")</f>
        <v xml:space="preserve"> </v>
      </c>
      <c r="L1310" s="356"/>
      <c r="M1310" s="548" t="str">
        <f>IFERROR(VLOOKUP(C1310,MATERIALES!$C$13:$G$2486,5,FALSE)," ")</f>
        <v xml:space="preserve"> </v>
      </c>
      <c r="N1310" s="549"/>
      <c r="O1310" s="307">
        <f t="shared" si="81"/>
        <v>0</v>
      </c>
      <c r="P1310" s="85"/>
    </row>
    <row r="1311" spans="2:16" ht="14.4">
      <c r="B1311" s="44"/>
      <c r="C1311" s="577"/>
      <c r="D1311" s="578"/>
      <c r="E1311" s="578"/>
      <c r="F1311" s="578"/>
      <c r="G1311" s="578"/>
      <c r="H1311" s="578"/>
      <c r="I1311" s="578"/>
      <c r="J1311" s="579"/>
      <c r="K1311" s="88" t="str">
        <f>IFERROR(VLOOKUP(C1311,MATERIALES!$C$13:$G$2486,2,FALSE)," ")</f>
        <v xml:space="preserve"> </v>
      </c>
      <c r="L1311" s="356"/>
      <c r="M1311" s="548" t="str">
        <f>IFERROR(VLOOKUP(C1311,MATERIALES!$C$13:$G$2486,5,FALSE)," ")</f>
        <v xml:space="preserve"> </v>
      </c>
      <c r="N1311" s="549"/>
      <c r="O1311" s="307">
        <f t="shared" si="81"/>
        <v>0</v>
      </c>
      <c r="P1311" s="85"/>
    </row>
    <row r="1312" spans="2:16" ht="14.4">
      <c r="B1312" s="44"/>
      <c r="C1312" s="577"/>
      <c r="D1312" s="578"/>
      <c r="E1312" s="578"/>
      <c r="F1312" s="578"/>
      <c r="G1312" s="578"/>
      <c r="H1312" s="578"/>
      <c r="I1312" s="578"/>
      <c r="J1312" s="579"/>
      <c r="K1312" s="88" t="str">
        <f>IFERROR(VLOOKUP(C1312,MATERIALES!$C$13:$G$2486,2,FALSE)," ")</f>
        <v xml:space="preserve"> </v>
      </c>
      <c r="L1312" s="356"/>
      <c r="M1312" s="548" t="str">
        <f>IFERROR(VLOOKUP(C1312,MATERIALES!$C$13:$G$2486,5,FALSE)," ")</f>
        <v xml:space="preserve"> </v>
      </c>
      <c r="N1312" s="549"/>
      <c r="O1312" s="307">
        <f t="shared" si="81"/>
        <v>0</v>
      </c>
      <c r="P1312" s="85"/>
    </row>
    <row r="1313" spans="2:16" ht="14.4">
      <c r="B1313" s="44"/>
      <c r="C1313" s="577"/>
      <c r="D1313" s="578"/>
      <c r="E1313" s="578"/>
      <c r="F1313" s="578"/>
      <c r="G1313" s="578"/>
      <c r="H1313" s="578"/>
      <c r="I1313" s="578"/>
      <c r="J1313" s="579"/>
      <c r="K1313" s="88" t="str">
        <f>IFERROR(VLOOKUP(C1313,MATERIALES!$C$13:$G$2486,2,FALSE)," ")</f>
        <v xml:space="preserve"> </v>
      </c>
      <c r="L1313" s="356"/>
      <c r="M1313" s="548" t="str">
        <f>IFERROR(VLOOKUP(C1313,MATERIALES!$C$13:$G$2486,5,FALSE)," ")</f>
        <v xml:space="preserve"> </v>
      </c>
      <c r="N1313" s="549"/>
      <c r="O1313" s="307">
        <f t="shared" si="81"/>
        <v>0</v>
      </c>
      <c r="P1313" s="85"/>
    </row>
    <row r="1314" spans="2:16" ht="14.4">
      <c r="B1314" s="44"/>
      <c r="C1314" s="577"/>
      <c r="D1314" s="578"/>
      <c r="E1314" s="578"/>
      <c r="F1314" s="578"/>
      <c r="G1314" s="578"/>
      <c r="H1314" s="578"/>
      <c r="I1314" s="578"/>
      <c r="J1314" s="579"/>
      <c r="K1314" s="88" t="str">
        <f>IFERROR(VLOOKUP(C1314,MATERIALES!$C$13:$G$2486,2,FALSE)," ")</f>
        <v xml:space="preserve"> </v>
      </c>
      <c r="L1314" s="356"/>
      <c r="M1314" s="548" t="str">
        <f>IFERROR(VLOOKUP(C1314,MATERIALES!$C$13:$G$2486,5,FALSE)," ")</f>
        <v xml:space="preserve"> </v>
      </c>
      <c r="N1314" s="549"/>
      <c r="O1314" s="307">
        <f t="shared" si="81"/>
        <v>0</v>
      </c>
      <c r="P1314" s="85"/>
    </row>
    <row r="1315" spans="2:16" ht="14.4">
      <c r="B1315" s="44"/>
      <c r="C1315" s="577"/>
      <c r="D1315" s="578"/>
      <c r="E1315" s="578"/>
      <c r="F1315" s="578"/>
      <c r="G1315" s="578"/>
      <c r="H1315" s="578"/>
      <c r="I1315" s="578"/>
      <c r="J1315" s="579"/>
      <c r="K1315" s="88" t="str">
        <f>IFERROR(VLOOKUP(C1315,MATERIALES!$C$13:$G$2486,2,FALSE)," ")</f>
        <v xml:space="preserve"> </v>
      </c>
      <c r="L1315" s="356"/>
      <c r="M1315" s="548" t="str">
        <f>IFERROR(VLOOKUP(C1315,MATERIALES!$C$13:$G$2486,5,FALSE)," ")</f>
        <v xml:space="preserve"> </v>
      </c>
      <c r="N1315" s="549"/>
      <c r="O1315" s="307">
        <f t="shared" si="81"/>
        <v>0</v>
      </c>
      <c r="P1315" s="85"/>
    </row>
    <row r="1316" spans="2:16" ht="14.4">
      <c r="B1316" s="44"/>
      <c r="C1316" s="517"/>
      <c r="D1316" s="518"/>
      <c r="E1316" s="518"/>
      <c r="F1316" s="518"/>
      <c r="G1316" s="518"/>
      <c r="H1316" s="518"/>
      <c r="I1316" s="518"/>
      <c r="J1316" s="519"/>
      <c r="K1316" s="88" t="str">
        <f>IFERROR(VLOOKUP(C1316,MATERIALES!$C$13:$G$2486,2,FALSE)," ")</f>
        <v xml:space="preserve"> </v>
      </c>
      <c r="L1316" s="89"/>
      <c r="M1316" s="548" t="str">
        <f>IFERROR(VLOOKUP(C1316,MATERIALES!$C$13:$G$2486,5,FALSE)," ")</f>
        <v xml:space="preserve"> </v>
      </c>
      <c r="N1316" s="549"/>
      <c r="O1316" s="307">
        <f t="shared" si="81"/>
        <v>0</v>
      </c>
      <c r="P1316" s="85"/>
    </row>
    <row r="1317" spans="2:16" ht="15" thickBot="1">
      <c r="B1317" s="44"/>
      <c r="C1317" s="517"/>
      <c r="D1317" s="518"/>
      <c r="E1317" s="518"/>
      <c r="F1317" s="518"/>
      <c r="G1317" s="518"/>
      <c r="H1317" s="518"/>
      <c r="I1317" s="518"/>
      <c r="J1317" s="519"/>
      <c r="K1317" s="88" t="str">
        <f>IFERROR(VLOOKUP(C1317,MATERIALES!$C$13:$G$2486,2,FALSE)," ")</f>
        <v xml:space="preserve"> </v>
      </c>
      <c r="L1317" s="90"/>
      <c r="M1317" s="548" t="str">
        <f>IFERROR(VLOOKUP(C1317,MATERIALES!$C$13:$G$2486,5,FALSE)," ")</f>
        <v xml:space="preserve"> </v>
      </c>
      <c r="N1317" s="549"/>
      <c r="O1317" s="307">
        <f t="shared" si="81"/>
        <v>0</v>
      </c>
      <c r="P1317" s="85"/>
    </row>
    <row r="1318" spans="2:16" ht="15" thickBot="1">
      <c r="B1318" s="44"/>
      <c r="C1318" s="545" t="s">
        <v>2244</v>
      </c>
      <c r="D1318" s="546"/>
      <c r="E1318" s="546"/>
      <c r="F1318" s="546"/>
      <c r="G1318" s="546"/>
      <c r="H1318" s="546"/>
      <c r="I1318" s="546"/>
      <c r="J1318" s="546"/>
      <c r="K1318" s="546"/>
      <c r="L1318" s="546"/>
      <c r="M1318" s="546"/>
      <c r="N1318" s="547"/>
      <c r="O1318" s="309">
        <f>SUM(O1306:O1317)</f>
        <v>468800</v>
      </c>
      <c r="P1318" s="85"/>
    </row>
    <row r="1319" spans="2:16">
      <c r="B1319" s="44"/>
      <c r="C1319" s="529" t="s">
        <v>64</v>
      </c>
      <c r="D1319" s="530"/>
      <c r="E1319" s="530"/>
      <c r="F1319" s="530"/>
      <c r="G1319" s="530"/>
      <c r="H1319" s="530"/>
      <c r="I1319" s="530"/>
      <c r="J1319" s="530"/>
      <c r="K1319" s="530"/>
      <c r="L1319" s="530"/>
      <c r="M1319" s="530"/>
      <c r="N1319" s="530"/>
      <c r="O1319" s="531"/>
      <c r="P1319" s="80"/>
    </row>
    <row r="1320" spans="2:16">
      <c r="B1320" s="44"/>
      <c r="C1320" s="532"/>
      <c r="D1320" s="533"/>
      <c r="E1320" s="533"/>
      <c r="F1320" s="533"/>
      <c r="G1320" s="533"/>
      <c r="H1320" s="533"/>
      <c r="I1320" s="533"/>
      <c r="J1320" s="533"/>
      <c r="K1320" s="533"/>
      <c r="L1320" s="533"/>
      <c r="M1320" s="533"/>
      <c r="N1320" s="533"/>
      <c r="O1320" s="534"/>
      <c r="P1320" s="80"/>
    </row>
    <row r="1321" spans="2:16" ht="14.4" thickBot="1">
      <c r="B1321" s="44"/>
      <c r="C1321" s="535"/>
      <c r="D1321" s="536"/>
      <c r="E1321" s="536"/>
      <c r="F1321" s="536"/>
      <c r="G1321" s="536"/>
      <c r="H1321" s="536"/>
      <c r="I1321" s="536"/>
      <c r="J1321" s="536"/>
      <c r="K1321" s="536"/>
      <c r="L1321" s="536"/>
      <c r="M1321" s="536"/>
      <c r="N1321" s="536"/>
      <c r="O1321" s="537"/>
      <c r="P1321" s="80"/>
    </row>
    <row r="1322" spans="2:16" ht="16.8">
      <c r="B1322" s="44"/>
      <c r="C1322" s="538" t="s">
        <v>65</v>
      </c>
      <c r="D1322" s="550"/>
      <c r="E1322" s="550"/>
      <c r="F1322" s="550"/>
      <c r="G1322" s="550"/>
      <c r="H1322" s="550"/>
      <c r="I1322" s="550"/>
      <c r="J1322" s="82" t="s">
        <v>66</v>
      </c>
      <c r="K1322" s="87" t="s">
        <v>67</v>
      </c>
      <c r="L1322" s="91" t="s">
        <v>68</v>
      </c>
      <c r="M1322" s="541" t="s">
        <v>69</v>
      </c>
      <c r="N1322" s="544"/>
      <c r="O1322" s="83" t="s">
        <v>61</v>
      </c>
      <c r="P1322" s="84"/>
    </row>
    <row r="1323" spans="2:16" ht="14.4">
      <c r="B1323" s="44"/>
      <c r="C1323" s="517" t="s">
        <v>1251</v>
      </c>
      <c r="D1323" s="518"/>
      <c r="E1323" s="518"/>
      <c r="F1323" s="518"/>
      <c r="G1323" s="518"/>
      <c r="H1323" s="518"/>
      <c r="I1323" s="518"/>
      <c r="J1323" s="357">
        <v>2E-3</v>
      </c>
      <c r="K1323" s="93">
        <v>25.1</v>
      </c>
      <c r="L1323" s="92">
        <f>K1323*J1323</f>
        <v>5.0200000000000002E-2</v>
      </c>
      <c r="M1323" s="548">
        <f>IFERROR(VLOOKUP(C1323,TRANSPORTE!$C$14:$G$28,5,FALSE)," ")</f>
        <v>514637</v>
      </c>
      <c r="N1323" s="549"/>
      <c r="O1323" s="307">
        <f>IFERROR(M1323*L1323,0)</f>
        <v>25834.777399999999</v>
      </c>
      <c r="P1323" s="85"/>
    </row>
    <row r="1324" spans="2:16" ht="15" thickBot="1">
      <c r="B1324" s="44"/>
      <c r="C1324" s="551"/>
      <c r="D1324" s="552"/>
      <c r="E1324" s="552"/>
      <c r="F1324" s="552"/>
      <c r="G1324" s="552"/>
      <c r="H1324" s="552"/>
      <c r="I1324" s="552"/>
      <c r="J1324" s="94"/>
      <c r="K1324" s="70"/>
      <c r="L1324" s="94"/>
      <c r="M1324" s="553"/>
      <c r="N1324" s="554"/>
      <c r="O1324" s="307">
        <f t="shared" ref="O1324" si="82">IFERROR(M1324*L1324,0)</f>
        <v>0</v>
      </c>
      <c r="P1324" s="85"/>
    </row>
    <row r="1325" spans="2:16" ht="15" thickBot="1">
      <c r="B1325" s="44"/>
      <c r="C1325" s="545" t="s">
        <v>2244</v>
      </c>
      <c r="D1325" s="546"/>
      <c r="E1325" s="546"/>
      <c r="F1325" s="546"/>
      <c r="G1325" s="546"/>
      <c r="H1325" s="546"/>
      <c r="I1325" s="546"/>
      <c r="J1325" s="546"/>
      <c r="K1325" s="546"/>
      <c r="L1325" s="546"/>
      <c r="M1325" s="546"/>
      <c r="N1325" s="547"/>
      <c r="O1325" s="309">
        <f>+SUM(O1323:O1324)</f>
        <v>25834.777399999999</v>
      </c>
      <c r="P1325" s="86"/>
    </row>
    <row r="1326" spans="2:16">
      <c r="B1326" s="44"/>
      <c r="C1326" s="529" t="s">
        <v>70</v>
      </c>
      <c r="D1326" s="530"/>
      <c r="E1326" s="530"/>
      <c r="F1326" s="530"/>
      <c r="G1326" s="530"/>
      <c r="H1326" s="530"/>
      <c r="I1326" s="530"/>
      <c r="J1326" s="530"/>
      <c r="K1326" s="530"/>
      <c r="L1326" s="530"/>
      <c r="M1326" s="530"/>
      <c r="N1326" s="530"/>
      <c r="O1326" s="531"/>
      <c r="P1326" s="80"/>
    </row>
    <row r="1327" spans="2:16">
      <c r="B1327" s="44"/>
      <c r="C1327" s="532"/>
      <c r="D1327" s="533"/>
      <c r="E1327" s="533"/>
      <c r="F1327" s="533"/>
      <c r="G1327" s="533"/>
      <c r="H1327" s="533"/>
      <c r="I1327" s="533"/>
      <c r="J1327" s="533"/>
      <c r="K1327" s="533"/>
      <c r="L1327" s="533"/>
      <c r="M1327" s="533"/>
      <c r="N1327" s="533"/>
      <c r="O1327" s="534"/>
      <c r="P1327" s="80"/>
    </row>
    <row r="1328" spans="2:16" ht="14.4" thickBot="1">
      <c r="B1328" s="44"/>
      <c r="C1328" s="535"/>
      <c r="D1328" s="536"/>
      <c r="E1328" s="536"/>
      <c r="F1328" s="536"/>
      <c r="G1328" s="536"/>
      <c r="H1328" s="536"/>
      <c r="I1328" s="536"/>
      <c r="J1328" s="536"/>
      <c r="K1328" s="536"/>
      <c r="L1328" s="536"/>
      <c r="M1328" s="536"/>
      <c r="N1328" s="536"/>
      <c r="O1328" s="537"/>
      <c r="P1328" s="80"/>
    </row>
    <row r="1329" spans="2:16" ht="14.4">
      <c r="B1329" s="44"/>
      <c r="C1329" s="538" t="s">
        <v>71</v>
      </c>
      <c r="D1329" s="550"/>
      <c r="E1329" s="550"/>
      <c r="F1329" s="550"/>
      <c r="G1329" s="550"/>
      <c r="H1329" s="550"/>
      <c r="I1329" s="550"/>
      <c r="J1329" s="82" t="s">
        <v>72</v>
      </c>
      <c r="K1329" s="95" t="s">
        <v>73</v>
      </c>
      <c r="L1329" s="96" t="s">
        <v>74</v>
      </c>
      <c r="M1329" s="560" t="s">
        <v>60</v>
      </c>
      <c r="N1329" s="561"/>
      <c r="O1329" s="97" t="s">
        <v>61</v>
      </c>
      <c r="P1329" s="98"/>
    </row>
    <row r="1330" spans="2:16" ht="14.4">
      <c r="B1330" s="44"/>
      <c r="C1330" s="555" t="s">
        <v>1225</v>
      </c>
      <c r="D1330" s="556"/>
      <c r="E1330" s="556"/>
      <c r="F1330" s="556"/>
      <c r="G1330" s="556"/>
      <c r="H1330" s="556"/>
      <c r="I1330" s="522"/>
      <c r="J1330" s="310">
        <f>IFERROR(VLOOKUP(C1330,'MANO DE OBRA'!$C$13:$J$33,6,FALSE)," ")</f>
        <v>212968.8944964</v>
      </c>
      <c r="K1330" s="318">
        <f>IFERROR(VLOOKUP(C1330,'MANO DE OBRA'!$C$13:$J$33,7,FALSE)," ")</f>
        <v>2</v>
      </c>
      <c r="L1330" s="311">
        <f>IFERROR(VLOOKUP(C1330,'MANO DE OBRA'!$C$13:$J$33,8,FALSE)," ")</f>
        <v>425938</v>
      </c>
      <c r="M1330" s="562">
        <v>30</v>
      </c>
      <c r="N1330" s="563"/>
      <c r="O1330" s="312">
        <f>IFERROR((L1330/M1330),0)</f>
        <v>14197.933333333332</v>
      </c>
      <c r="P1330" s="99"/>
    </row>
    <row r="1331" spans="2:16" ht="14.4">
      <c r="B1331" s="44"/>
      <c r="C1331" s="555"/>
      <c r="D1331" s="556"/>
      <c r="E1331" s="556"/>
      <c r="F1331" s="556"/>
      <c r="G1331" s="556"/>
      <c r="H1331" s="556"/>
      <c r="I1331" s="522"/>
      <c r="J1331" s="310" t="str">
        <f>IFERROR(VLOOKUP(C1331,'MANO DE OBRA'!$C$13:$J$33,6,FALSE)," ")</f>
        <v xml:space="preserve"> </v>
      </c>
      <c r="K1331" s="318" t="str">
        <f>IFERROR(VLOOKUP(C1331,'MANO DE OBRA'!$C$13:$J$33,7,FALSE)," ")</f>
        <v xml:space="preserve"> </v>
      </c>
      <c r="L1331" s="311" t="str">
        <f>IFERROR(VLOOKUP(C1331,'MANO DE OBRA'!$C$13:$J$33,8,FALSE)," ")</f>
        <v xml:space="preserve"> </v>
      </c>
      <c r="M1331" s="562"/>
      <c r="N1331" s="563"/>
      <c r="O1331" s="312">
        <f t="shared" ref="O1331:O1333" si="83">IFERROR((L1331/M1331),0)</f>
        <v>0</v>
      </c>
      <c r="P1331" s="99"/>
    </row>
    <row r="1332" spans="2:16" ht="14.4">
      <c r="B1332" s="44"/>
      <c r="C1332" s="555"/>
      <c r="D1332" s="556"/>
      <c r="E1332" s="556"/>
      <c r="F1332" s="556"/>
      <c r="G1332" s="556"/>
      <c r="H1332" s="556"/>
      <c r="I1332" s="522"/>
      <c r="J1332" s="310" t="str">
        <f>IFERROR(VLOOKUP(C1332,'MANO DE OBRA'!$C$13:$J$33,6,FALSE)," ")</f>
        <v xml:space="preserve"> </v>
      </c>
      <c r="K1332" s="318" t="str">
        <f>IFERROR(VLOOKUP(C1332,'MANO DE OBRA'!$C$13:$J$33,7,FALSE)," ")</f>
        <v xml:space="preserve"> </v>
      </c>
      <c r="L1332" s="311" t="str">
        <f>IFERROR(VLOOKUP(C1332,'MANO DE OBRA'!$C$13:$J$33,8,FALSE)," ")</f>
        <v xml:space="preserve"> </v>
      </c>
      <c r="M1332" s="524"/>
      <c r="N1332" s="525"/>
      <c r="O1332" s="312">
        <f t="shared" si="83"/>
        <v>0</v>
      </c>
      <c r="P1332" s="99"/>
    </row>
    <row r="1333" spans="2:16" ht="15" thickBot="1">
      <c r="B1333" s="44"/>
      <c r="C1333" s="555"/>
      <c r="D1333" s="556"/>
      <c r="E1333" s="556"/>
      <c r="F1333" s="556"/>
      <c r="G1333" s="556"/>
      <c r="H1333" s="556"/>
      <c r="I1333" s="522"/>
      <c r="J1333" s="310" t="str">
        <f>IFERROR(VLOOKUP(C1333,'MANO DE OBRA'!$C$13:$J$33,6,FALSE)," ")</f>
        <v xml:space="preserve"> </v>
      </c>
      <c r="K1333" s="318" t="str">
        <f>IFERROR(VLOOKUP(C1333,'MANO DE OBRA'!$C$13:$J$33,7,FALSE)," ")</f>
        <v xml:space="preserve"> </v>
      </c>
      <c r="L1333" s="311" t="str">
        <f>IFERROR(VLOOKUP(C1333,'MANO DE OBRA'!$C$13:$J$33,8,FALSE)," ")</f>
        <v xml:space="preserve"> </v>
      </c>
      <c r="M1333" s="524"/>
      <c r="N1333" s="525"/>
      <c r="O1333" s="312">
        <f t="shared" si="83"/>
        <v>0</v>
      </c>
      <c r="P1333" s="85"/>
    </row>
    <row r="1334" spans="2:16" ht="15" thickBot="1">
      <c r="B1334" s="44"/>
      <c r="C1334" s="545" t="s">
        <v>2244</v>
      </c>
      <c r="D1334" s="546"/>
      <c r="E1334" s="546"/>
      <c r="F1334" s="546"/>
      <c r="G1334" s="546"/>
      <c r="H1334" s="546"/>
      <c r="I1334" s="546"/>
      <c r="J1334" s="546"/>
      <c r="K1334" s="546"/>
      <c r="L1334" s="546"/>
      <c r="M1334" s="546"/>
      <c r="N1334" s="547"/>
      <c r="O1334" s="309">
        <f>+SUM(O1330:O1333)</f>
        <v>14197.933333333332</v>
      </c>
      <c r="P1334" s="85"/>
    </row>
    <row r="1335" spans="2:16" ht="15" thickBot="1">
      <c r="B1335" s="44"/>
      <c r="C1335" s="73"/>
      <c r="D1335" s="52"/>
      <c r="E1335" s="52"/>
      <c r="F1335" s="52"/>
      <c r="G1335" s="52"/>
      <c r="H1335" s="52"/>
      <c r="I1335" s="52"/>
      <c r="J1335" s="52"/>
      <c r="K1335" s="52"/>
      <c r="L1335" s="52"/>
      <c r="M1335" s="52"/>
      <c r="N1335" s="52"/>
      <c r="O1335" s="74"/>
      <c r="P1335" s="45"/>
    </row>
    <row r="1336" spans="2:16" ht="15" thickBot="1">
      <c r="B1336" s="44"/>
      <c r="C1336" s="557" t="s">
        <v>2245</v>
      </c>
      <c r="D1336" s="558"/>
      <c r="E1336" s="558"/>
      <c r="F1336" s="558"/>
      <c r="G1336" s="558"/>
      <c r="H1336" s="558"/>
      <c r="I1336" s="558"/>
      <c r="J1336" s="558"/>
      <c r="K1336" s="558"/>
      <c r="L1336" s="558"/>
      <c r="M1336" s="558"/>
      <c r="N1336" s="559"/>
      <c r="O1336" s="313">
        <f>ROUND(O1325+O1301+O1318+O1334,0)</f>
        <v>509543</v>
      </c>
      <c r="P1336" s="100"/>
    </row>
    <row r="1337" spans="2:16" ht="15" thickBot="1">
      <c r="B1337" s="44"/>
      <c r="C1337" s="73"/>
      <c r="D1337" s="52"/>
      <c r="E1337" s="52"/>
      <c r="F1337" s="52"/>
      <c r="G1337" s="52"/>
      <c r="H1337" s="52"/>
      <c r="I1337" s="52"/>
      <c r="J1337" s="52"/>
      <c r="K1337" s="52"/>
      <c r="L1337" s="52"/>
      <c r="M1337" s="52"/>
      <c r="N1337" s="52"/>
      <c r="O1337" s="74"/>
      <c r="P1337" s="73"/>
    </row>
    <row r="1338" spans="2:16">
      <c r="B1338" s="44"/>
      <c r="C1338" s="529" t="s">
        <v>2240</v>
      </c>
      <c r="D1338" s="530"/>
      <c r="E1338" s="530"/>
      <c r="F1338" s="530"/>
      <c r="G1338" s="530"/>
      <c r="H1338" s="530"/>
      <c r="I1338" s="530"/>
      <c r="J1338" s="530"/>
      <c r="K1338" s="530"/>
      <c r="L1338" s="530"/>
      <c r="M1338" s="530"/>
      <c r="N1338" s="530"/>
      <c r="O1338" s="531"/>
      <c r="P1338" s="80"/>
    </row>
    <row r="1339" spans="2:16">
      <c r="B1339" s="44"/>
      <c r="C1339" s="532"/>
      <c r="D1339" s="533"/>
      <c r="E1339" s="533"/>
      <c r="F1339" s="533"/>
      <c r="G1339" s="533"/>
      <c r="H1339" s="533"/>
      <c r="I1339" s="533"/>
      <c r="J1339" s="533"/>
      <c r="K1339" s="533"/>
      <c r="L1339" s="533"/>
      <c r="M1339" s="533"/>
      <c r="N1339" s="533"/>
      <c r="O1339" s="534"/>
      <c r="P1339" s="80"/>
    </row>
    <row r="1340" spans="2:16" ht="14.4" thickBot="1">
      <c r="B1340" s="44"/>
      <c r="C1340" s="535"/>
      <c r="D1340" s="536"/>
      <c r="E1340" s="536"/>
      <c r="F1340" s="536"/>
      <c r="G1340" s="536"/>
      <c r="H1340" s="536"/>
      <c r="I1340" s="536"/>
      <c r="J1340" s="536"/>
      <c r="K1340" s="536"/>
      <c r="L1340" s="536"/>
      <c r="M1340" s="536"/>
      <c r="N1340" s="536"/>
      <c r="O1340" s="537"/>
      <c r="P1340" s="80"/>
    </row>
    <row r="1341" spans="2:16" ht="15" thickBot="1">
      <c r="B1341" s="44"/>
      <c r="C1341" s="568" t="s">
        <v>10</v>
      </c>
      <c r="D1341" s="569"/>
      <c r="E1341" s="569"/>
      <c r="F1341" s="569"/>
      <c r="G1341" s="569"/>
      <c r="H1341" s="569"/>
      <c r="I1341" s="569"/>
      <c r="J1341" s="569"/>
      <c r="K1341" s="569"/>
      <c r="L1341" s="569"/>
      <c r="M1341" s="570"/>
      <c r="N1341" s="303" t="s">
        <v>32</v>
      </c>
      <c r="O1341" s="304" t="s">
        <v>29</v>
      </c>
      <c r="P1341" s="80"/>
    </row>
    <row r="1342" spans="2:16" ht="14.4">
      <c r="B1342" s="44"/>
      <c r="C1342" s="571" t="s">
        <v>2242</v>
      </c>
      <c r="D1342" s="572"/>
      <c r="E1342" s="572"/>
      <c r="F1342" s="572"/>
      <c r="G1342" s="572"/>
      <c r="H1342" s="572"/>
      <c r="I1342" s="572"/>
      <c r="J1342" s="572"/>
      <c r="K1342" s="572"/>
      <c r="L1342" s="572"/>
      <c r="M1342" s="572"/>
      <c r="N1342" s="305">
        <f>PRESUPUESTO!$K$384</f>
        <v>0.26</v>
      </c>
      <c r="O1342" s="314">
        <f>N1342*O1336</f>
        <v>132481.18</v>
      </c>
      <c r="P1342" s="80"/>
    </row>
    <row r="1343" spans="2:16" ht="14.4">
      <c r="B1343" s="44"/>
      <c r="C1343" s="573" t="s">
        <v>2241</v>
      </c>
      <c r="D1343" s="574"/>
      <c r="E1343" s="574"/>
      <c r="F1343" s="574"/>
      <c r="G1343" s="574"/>
      <c r="H1343" s="574"/>
      <c r="I1343" s="574"/>
      <c r="J1343" s="574"/>
      <c r="K1343" s="574"/>
      <c r="L1343" s="574"/>
      <c r="M1343" s="574"/>
      <c r="N1343" s="302">
        <f>PRESUPUESTO!$K$385</f>
        <v>0.01</v>
      </c>
      <c r="O1343" s="315">
        <f>N1343*O1336</f>
        <v>5095.43</v>
      </c>
      <c r="P1343" s="80"/>
    </row>
    <row r="1344" spans="2:16" ht="15" thickBot="1">
      <c r="B1344" s="44"/>
      <c r="C1344" s="575" t="s">
        <v>28</v>
      </c>
      <c r="D1344" s="576"/>
      <c r="E1344" s="576"/>
      <c r="F1344" s="576"/>
      <c r="G1344" s="576"/>
      <c r="H1344" s="576"/>
      <c r="I1344" s="576"/>
      <c r="J1344" s="576"/>
      <c r="K1344" s="576"/>
      <c r="L1344" s="576"/>
      <c r="M1344" s="576"/>
      <c r="N1344" s="306">
        <f>PRESUPUESTO!$K$386</f>
        <v>0.03</v>
      </c>
      <c r="O1344" s="316">
        <f>N1344*O1336</f>
        <v>15286.289999999999</v>
      </c>
      <c r="P1344" s="80"/>
    </row>
    <row r="1345" spans="2:16">
      <c r="B1345" s="44"/>
      <c r="C1345" s="296"/>
      <c r="D1345" s="297"/>
      <c r="E1345" s="297"/>
      <c r="F1345" s="297"/>
      <c r="G1345" s="297"/>
      <c r="H1345" s="297"/>
      <c r="I1345" s="297"/>
      <c r="J1345" s="297"/>
      <c r="K1345" s="297"/>
      <c r="L1345" s="297"/>
      <c r="M1345" s="297"/>
      <c r="N1345" s="297"/>
      <c r="O1345" s="298"/>
      <c r="P1345" s="80"/>
    </row>
    <row r="1346" spans="2:16" ht="14.4" thickBot="1">
      <c r="B1346" s="44"/>
      <c r="C1346" s="299"/>
      <c r="D1346" s="300"/>
      <c r="E1346" s="300"/>
      <c r="F1346" s="300"/>
      <c r="G1346" s="300"/>
      <c r="H1346" s="300"/>
      <c r="I1346" s="300"/>
      <c r="J1346" s="300"/>
      <c r="K1346" s="300"/>
      <c r="L1346" s="300"/>
      <c r="M1346" s="300"/>
      <c r="N1346" s="300"/>
      <c r="O1346" s="301"/>
      <c r="P1346" s="80"/>
    </row>
    <row r="1347" spans="2:16" ht="15" thickBot="1">
      <c r="B1347" s="44"/>
      <c r="C1347" s="557" t="s">
        <v>2246</v>
      </c>
      <c r="D1347" s="558"/>
      <c r="E1347" s="558"/>
      <c r="F1347" s="558"/>
      <c r="G1347" s="558"/>
      <c r="H1347" s="558"/>
      <c r="I1347" s="558"/>
      <c r="J1347" s="558"/>
      <c r="K1347" s="558"/>
      <c r="L1347" s="558"/>
      <c r="M1347" s="558"/>
      <c r="N1347" s="559"/>
      <c r="O1347" s="313">
        <f>ROUNDUP(O1336+O1342+O1343+O1344,0)</f>
        <v>662406</v>
      </c>
      <c r="P1347" s="100"/>
    </row>
    <row r="1348" spans="2:16" ht="14.4">
      <c r="B1348" s="44"/>
      <c r="C1348" s="73"/>
      <c r="D1348" s="52"/>
      <c r="E1348" s="52"/>
      <c r="F1348" s="52"/>
      <c r="G1348" s="52"/>
      <c r="H1348" s="52"/>
      <c r="I1348" s="52"/>
      <c r="J1348" s="52"/>
      <c r="K1348" s="52"/>
      <c r="L1348" s="52"/>
      <c r="M1348" s="52"/>
      <c r="N1348" s="52"/>
      <c r="O1348" s="74"/>
      <c r="P1348" s="45"/>
    </row>
    <row r="1349" spans="2:16" ht="14.4">
      <c r="B1349" s="44"/>
      <c r="C1349" s="73"/>
      <c r="D1349" s="52"/>
      <c r="E1349" s="52"/>
      <c r="F1349" s="52"/>
      <c r="G1349" s="52"/>
      <c r="H1349" s="52"/>
      <c r="I1349" s="52"/>
      <c r="J1349" s="52"/>
      <c r="K1349" s="52"/>
      <c r="L1349" s="52"/>
      <c r="M1349" s="52"/>
      <c r="N1349" s="52"/>
      <c r="O1349" s="74"/>
      <c r="P1349" s="45"/>
    </row>
    <row r="1350" spans="2:16" ht="18.75" customHeight="1" thickBot="1">
      <c r="B1350" s="44"/>
      <c r="C1350" s="564"/>
      <c r="D1350" s="565"/>
      <c r="E1350" s="565"/>
      <c r="F1350" s="70"/>
      <c r="G1350" s="70"/>
      <c r="H1350" s="70"/>
      <c r="I1350" s="70"/>
      <c r="J1350" s="70"/>
      <c r="K1350" s="566"/>
      <c r="L1350" s="566"/>
      <c r="M1350" s="566"/>
      <c r="N1350" s="566"/>
      <c r="O1350" s="567"/>
      <c r="P1350" s="101"/>
    </row>
    <row r="1351" spans="2:16" ht="14.4" thickBot="1">
      <c r="B1351" s="102"/>
      <c r="C1351" s="103"/>
      <c r="D1351" s="103"/>
      <c r="E1351" s="103"/>
      <c r="F1351" s="103"/>
      <c r="G1351" s="103"/>
      <c r="H1351" s="103"/>
      <c r="I1351" s="103"/>
      <c r="J1351" s="103"/>
      <c r="K1351" s="103"/>
      <c r="L1351" s="103"/>
      <c r="M1351" s="103"/>
      <c r="N1351" s="103"/>
      <c r="O1351" s="103"/>
      <c r="P1351" s="104"/>
    </row>
    <row r="1352" spans="2:16" ht="15" thickTop="1" thickBot="1"/>
    <row r="1353" spans="2:16" ht="15" thickBot="1">
      <c r="B1353" s="44"/>
      <c r="C1353" s="488" t="s">
        <v>54</v>
      </c>
      <c r="D1353" s="489"/>
      <c r="E1353" s="489"/>
      <c r="F1353" s="489"/>
      <c r="G1353" s="489"/>
      <c r="H1353" s="489"/>
      <c r="I1353" s="489"/>
      <c r="J1353" s="489"/>
      <c r="K1353" s="489"/>
      <c r="L1353" s="489"/>
      <c r="M1353" s="489"/>
      <c r="N1353" s="489"/>
      <c r="O1353" s="490"/>
      <c r="P1353" s="75"/>
    </row>
    <row r="1354" spans="2:16">
      <c r="B1354" s="44"/>
      <c r="C1354" s="76" t="s">
        <v>55</v>
      </c>
      <c r="D1354" s="491" t="s">
        <v>10</v>
      </c>
      <c r="E1354" s="492"/>
      <c r="F1354" s="492"/>
      <c r="G1354" s="492"/>
      <c r="H1354" s="492"/>
      <c r="I1354" s="492"/>
      <c r="J1354" s="492"/>
      <c r="K1354" s="492"/>
      <c r="L1354" s="493"/>
      <c r="M1354" s="494" t="s">
        <v>56</v>
      </c>
      <c r="N1354" s="495"/>
      <c r="O1354" s="76" t="s">
        <v>12</v>
      </c>
      <c r="P1354" s="77"/>
    </row>
    <row r="1355" spans="2:16" ht="51" customHeight="1" thickBot="1">
      <c r="B1355" s="44"/>
      <c r="C1355" s="243" t="str">
        <f>PRESUPUESTO!C102</f>
        <v>5.3.1.10</v>
      </c>
      <c r="D1355" s="582" t="str">
        <f>IFERROR(VLOOKUP(C1355,PRESUPUESTO!$C$11:$K$366,5,FALSE)," ")</f>
        <v xml:space="preserve">SUMINISTRO E INSTALACIÓN DE LUMINARIA LED TIPO EASY EKO II PREMIUM. LONGITUD= 2271MM O EQUIVALENTE </v>
      </c>
      <c r="E1355" s="583"/>
      <c r="F1355" s="583"/>
      <c r="G1355" s="583"/>
      <c r="H1355" s="583"/>
      <c r="I1355" s="583"/>
      <c r="J1355" s="583"/>
      <c r="K1355" s="583"/>
      <c r="L1355" s="584"/>
      <c r="M1355" s="526" t="str">
        <f>IFERROR(VLOOKUP(C1355,PRESUPUESTO!$C$11:$K$366,6,FALSE)," ")</f>
        <v>UN</v>
      </c>
      <c r="N1355" s="528"/>
      <c r="O1355" s="243">
        <f>IFERROR(VLOOKUP(C1355,PRESUPUESTO!$C$11:$K$366,7,FALSE)," ")</f>
        <v>4</v>
      </c>
      <c r="P1355" s="79"/>
    </row>
    <row r="1356" spans="2:16">
      <c r="B1356" s="44"/>
      <c r="C1356" s="529"/>
      <c r="D1356" s="530"/>
      <c r="E1356" s="530"/>
      <c r="F1356" s="530"/>
      <c r="G1356" s="530"/>
      <c r="H1356" s="530"/>
      <c r="I1356" s="530"/>
      <c r="J1356" s="530"/>
      <c r="K1356" s="530"/>
      <c r="L1356" s="530"/>
      <c r="M1356" s="530"/>
      <c r="N1356" s="530"/>
      <c r="O1356" s="531"/>
      <c r="P1356" s="80"/>
    </row>
    <row r="1357" spans="2:16">
      <c r="B1357" s="44"/>
      <c r="C1357" s="532"/>
      <c r="D1357" s="533"/>
      <c r="E1357" s="533"/>
      <c r="F1357" s="533"/>
      <c r="G1357" s="533"/>
      <c r="H1357" s="533"/>
      <c r="I1357" s="533"/>
      <c r="J1357" s="533"/>
      <c r="K1357" s="533"/>
      <c r="L1357" s="533"/>
      <c r="M1357" s="533"/>
      <c r="N1357" s="533"/>
      <c r="O1357" s="534"/>
      <c r="P1357" s="80"/>
    </row>
    <row r="1358" spans="2:16" ht="14.4" thickBot="1">
      <c r="B1358" s="44"/>
      <c r="C1358" s="535"/>
      <c r="D1358" s="536"/>
      <c r="E1358" s="536"/>
      <c r="F1358" s="536"/>
      <c r="G1358" s="536"/>
      <c r="H1358" s="536"/>
      <c r="I1358" s="536"/>
      <c r="J1358" s="536"/>
      <c r="K1358" s="536"/>
      <c r="L1358" s="536"/>
      <c r="M1358" s="536"/>
      <c r="N1358" s="536"/>
      <c r="O1358" s="537"/>
      <c r="P1358" s="80"/>
    </row>
    <row r="1359" spans="2:16" ht="14.4">
      <c r="B1359" s="44"/>
      <c r="C1359" s="538" t="s">
        <v>10</v>
      </c>
      <c r="D1359" s="539"/>
      <c r="E1359" s="539"/>
      <c r="F1359" s="539"/>
      <c r="G1359" s="540"/>
      <c r="H1359" s="541" t="s">
        <v>57</v>
      </c>
      <c r="I1359" s="539"/>
      <c r="J1359" s="542" t="s">
        <v>58</v>
      </c>
      <c r="K1359" s="543"/>
      <c r="L1359" s="82" t="s">
        <v>59</v>
      </c>
      <c r="M1359" s="541" t="s">
        <v>60</v>
      </c>
      <c r="N1359" s="544"/>
      <c r="O1359" s="83" t="s">
        <v>61</v>
      </c>
      <c r="P1359" s="84"/>
    </row>
    <row r="1360" spans="2:16" ht="14.4">
      <c r="B1360" s="44"/>
      <c r="C1360" s="517" t="s">
        <v>1281</v>
      </c>
      <c r="D1360" s="518"/>
      <c r="E1360" s="518"/>
      <c r="F1360" s="518"/>
      <c r="G1360" s="519"/>
      <c r="H1360" s="520"/>
      <c r="I1360" s="520"/>
      <c r="J1360" s="521" t="str">
        <f>IFERROR(VLOOKUP(C1360,EQUIPOS!$C$13:$G$80,2,FALSE)," ")</f>
        <v>%</v>
      </c>
      <c r="K1360" s="522"/>
      <c r="L1360" s="308">
        <f>O1398</f>
        <v>14197.933333333332</v>
      </c>
      <c r="M1360" s="523">
        <v>0.05</v>
      </c>
      <c r="N1360" s="522"/>
      <c r="O1360" s="307">
        <f>IFERROR(M1360*L1360,0)</f>
        <v>709.89666666666665</v>
      </c>
      <c r="P1360" s="85"/>
    </row>
    <row r="1361" spans="2:16" ht="14.4">
      <c r="B1361" s="44"/>
      <c r="C1361" s="517"/>
      <c r="D1361" s="518"/>
      <c r="E1361" s="518"/>
      <c r="F1361" s="518"/>
      <c r="G1361" s="519"/>
      <c r="H1361" s="520"/>
      <c r="I1361" s="520"/>
      <c r="J1361" s="521" t="str">
        <f>IFERROR(VLOOKUP(C1361,EQUIPOS!$C$13:$G$80,2,FALSE)," ")</f>
        <v xml:space="preserve"> </v>
      </c>
      <c r="K1361" s="522"/>
      <c r="L1361" s="308" t="str">
        <f>IFERROR(VLOOKUP(C1361,EQUIPOS!$C$13:$G$80,5,FALSE)," ")</f>
        <v xml:space="preserve"> </v>
      </c>
      <c r="M1361" s="524"/>
      <c r="N1361" s="525"/>
      <c r="O1361" s="307">
        <f>IFERROR(L1361/M1361,0)</f>
        <v>0</v>
      </c>
      <c r="P1361" s="85"/>
    </row>
    <row r="1362" spans="2:16" ht="14.4">
      <c r="B1362" s="44"/>
      <c r="C1362" s="517"/>
      <c r="D1362" s="518"/>
      <c r="E1362" s="518"/>
      <c r="F1362" s="518"/>
      <c r="G1362" s="519"/>
      <c r="H1362" s="520"/>
      <c r="I1362" s="520"/>
      <c r="J1362" s="521" t="str">
        <f>IFERROR(VLOOKUP(C1362,EQUIPOS!$C$13:$G$80,2,FALSE)," ")</f>
        <v xml:space="preserve"> </v>
      </c>
      <c r="K1362" s="522"/>
      <c r="L1362" s="308" t="str">
        <f>IFERROR(VLOOKUP(C1362,EQUIPOS!$C$13:$G$80,5,FALSE)," ")</f>
        <v xml:space="preserve"> </v>
      </c>
      <c r="M1362" s="524"/>
      <c r="N1362" s="525"/>
      <c r="O1362" s="307">
        <f t="shared" ref="O1362:O1363" si="84">IFERROR(L1362/M1362,0)</f>
        <v>0</v>
      </c>
      <c r="P1362" s="85"/>
    </row>
    <row r="1363" spans="2:16" ht="14.4">
      <c r="B1363" s="44"/>
      <c r="C1363" s="517"/>
      <c r="D1363" s="518"/>
      <c r="E1363" s="518"/>
      <c r="F1363" s="518"/>
      <c r="G1363" s="519"/>
      <c r="H1363" s="520"/>
      <c r="I1363" s="520"/>
      <c r="J1363" s="521" t="str">
        <f>IFERROR(VLOOKUP(C1363,EQUIPOS!$C$13:$G$80,2,FALSE)," ")</f>
        <v xml:space="preserve"> </v>
      </c>
      <c r="K1363" s="522"/>
      <c r="L1363" s="308" t="str">
        <f>IFERROR(VLOOKUP(C1363,EQUIPOS!$C$13:$G$80,5,FALSE)," ")</f>
        <v xml:space="preserve"> </v>
      </c>
      <c r="M1363" s="524"/>
      <c r="N1363" s="525"/>
      <c r="O1363" s="307">
        <f t="shared" si="84"/>
        <v>0</v>
      </c>
      <c r="P1363" s="85"/>
    </row>
    <row r="1364" spans="2:16" ht="15" thickBot="1">
      <c r="B1364" s="44"/>
      <c r="C1364" s="517"/>
      <c r="D1364" s="518"/>
      <c r="E1364" s="518"/>
      <c r="F1364" s="518"/>
      <c r="G1364" s="519"/>
      <c r="H1364" s="520"/>
      <c r="I1364" s="520"/>
      <c r="J1364" s="521" t="str">
        <f>IFERROR(VLOOKUP(C1364,EQUIPOS!$C$13:$G$80,2,FALSE)," ")</f>
        <v xml:space="preserve"> </v>
      </c>
      <c r="K1364" s="522"/>
      <c r="L1364" s="308" t="str">
        <f>IFERROR(VLOOKUP(C1364,EQUIPOS!$C$13:$G$80,5,FALSE)," ")</f>
        <v xml:space="preserve"> </v>
      </c>
      <c r="M1364" s="524"/>
      <c r="N1364" s="525"/>
      <c r="O1364" s="307">
        <f>IFERROR(L1364/M1364,0)</f>
        <v>0</v>
      </c>
      <c r="P1364" s="85"/>
    </row>
    <row r="1365" spans="2:16" ht="15" thickBot="1">
      <c r="B1365" s="44"/>
      <c r="C1365" s="545" t="s">
        <v>2244</v>
      </c>
      <c r="D1365" s="546"/>
      <c r="E1365" s="546"/>
      <c r="F1365" s="546"/>
      <c r="G1365" s="546"/>
      <c r="H1365" s="546"/>
      <c r="I1365" s="546"/>
      <c r="J1365" s="546"/>
      <c r="K1365" s="546"/>
      <c r="L1365" s="546"/>
      <c r="M1365" s="546"/>
      <c r="N1365" s="547"/>
      <c r="O1365" s="309">
        <f>SUM(O1360:O1364)</f>
        <v>709.89666666666665</v>
      </c>
      <c r="P1365" s="86"/>
    </row>
    <row r="1366" spans="2:16" ht="13.5" customHeight="1">
      <c r="B1366" s="44"/>
      <c r="C1366" s="529" t="s">
        <v>62</v>
      </c>
      <c r="D1366" s="530"/>
      <c r="E1366" s="530"/>
      <c r="F1366" s="530"/>
      <c r="G1366" s="530"/>
      <c r="H1366" s="530"/>
      <c r="I1366" s="530"/>
      <c r="J1366" s="530"/>
      <c r="K1366" s="530"/>
      <c r="L1366" s="530"/>
      <c r="M1366" s="530"/>
      <c r="N1366" s="530"/>
      <c r="O1366" s="531"/>
      <c r="P1366" s="80"/>
    </row>
    <row r="1367" spans="2:16">
      <c r="B1367" s="44"/>
      <c r="C1367" s="532"/>
      <c r="D1367" s="533"/>
      <c r="E1367" s="533"/>
      <c r="F1367" s="533"/>
      <c r="G1367" s="533"/>
      <c r="H1367" s="533"/>
      <c r="I1367" s="533"/>
      <c r="J1367" s="533"/>
      <c r="K1367" s="533"/>
      <c r="L1367" s="533"/>
      <c r="M1367" s="533"/>
      <c r="N1367" s="533"/>
      <c r="O1367" s="534"/>
      <c r="P1367" s="80"/>
    </row>
    <row r="1368" spans="2:16" ht="14.4" thickBot="1">
      <c r="B1368" s="44"/>
      <c r="C1368" s="535"/>
      <c r="D1368" s="536"/>
      <c r="E1368" s="536"/>
      <c r="F1368" s="536"/>
      <c r="G1368" s="536"/>
      <c r="H1368" s="536"/>
      <c r="I1368" s="536"/>
      <c r="J1368" s="536"/>
      <c r="K1368" s="536"/>
      <c r="L1368" s="536"/>
      <c r="M1368" s="536"/>
      <c r="N1368" s="536"/>
      <c r="O1368" s="537"/>
      <c r="P1368" s="80"/>
    </row>
    <row r="1369" spans="2:16" ht="14.4">
      <c r="B1369" s="44"/>
      <c r="C1369" s="538" t="s">
        <v>10</v>
      </c>
      <c r="D1369" s="550"/>
      <c r="E1369" s="550"/>
      <c r="F1369" s="550"/>
      <c r="G1369" s="550"/>
      <c r="H1369" s="550"/>
      <c r="I1369" s="550"/>
      <c r="J1369" s="544"/>
      <c r="K1369" s="81" t="s">
        <v>56</v>
      </c>
      <c r="L1369" s="82" t="s">
        <v>12</v>
      </c>
      <c r="M1369" s="541" t="s">
        <v>63</v>
      </c>
      <c r="N1369" s="544"/>
      <c r="O1369" s="83" t="s">
        <v>61</v>
      </c>
      <c r="P1369" s="84"/>
    </row>
    <row r="1370" spans="2:16" ht="14.4">
      <c r="B1370" s="44"/>
      <c r="C1370" s="577" t="s">
        <v>2467</v>
      </c>
      <c r="D1370" s="578"/>
      <c r="E1370" s="578"/>
      <c r="F1370" s="578"/>
      <c r="G1370" s="578"/>
      <c r="H1370" s="578"/>
      <c r="I1370" s="578"/>
      <c r="J1370" s="579"/>
      <c r="K1370" s="88" t="str">
        <f>IFERROR(VLOOKUP(C1370,MATERIALES!$C$13:$G$2486,2,FALSE)," ")</f>
        <v>UN</v>
      </c>
      <c r="L1370" s="356">
        <v>1</v>
      </c>
      <c r="M1370" s="548">
        <f>IFERROR(VLOOKUP(C1370,MATERIALES!$C$13:$G$2486,5,FALSE)," ")</f>
        <v>616500</v>
      </c>
      <c r="N1370" s="549"/>
      <c r="O1370" s="307">
        <f>IFERROR(M1370*L1370,0)</f>
        <v>616500</v>
      </c>
      <c r="P1370" s="85"/>
    </row>
    <row r="1371" spans="2:16" ht="14.4">
      <c r="B1371" s="44"/>
      <c r="C1371" s="587" t="s">
        <v>2402</v>
      </c>
      <c r="D1371" s="587"/>
      <c r="E1371" s="587"/>
      <c r="F1371" s="587"/>
      <c r="G1371" s="587"/>
      <c r="H1371" s="587"/>
      <c r="I1371" s="587"/>
      <c r="J1371" s="587"/>
      <c r="K1371" s="88" t="str">
        <f>IFERROR(VLOOKUP(C1371,MATERIALES!$C$13:$G$2486,2,FALSE)," ")</f>
        <v>UN</v>
      </c>
      <c r="L1371" s="356">
        <v>1</v>
      </c>
      <c r="M1371" s="548">
        <f>IFERROR(VLOOKUP(C1371,MATERIALES!$C$13:$G$2486,5,FALSE)," ")</f>
        <v>10800</v>
      </c>
      <c r="N1371" s="549"/>
      <c r="O1371" s="307">
        <f t="shared" ref="O1371:O1381" si="85">IFERROR(M1371*L1371,0)</f>
        <v>10800</v>
      </c>
      <c r="P1371" s="85"/>
    </row>
    <row r="1372" spans="2:16" ht="14.4">
      <c r="B1372" s="44"/>
      <c r="C1372" s="577"/>
      <c r="D1372" s="578"/>
      <c r="E1372" s="578"/>
      <c r="F1372" s="578"/>
      <c r="G1372" s="578"/>
      <c r="H1372" s="578"/>
      <c r="I1372" s="578"/>
      <c r="J1372" s="579"/>
      <c r="K1372" s="88" t="str">
        <f>IFERROR(VLOOKUP(C1372,MATERIALES!$C$13:$G$2486,2,FALSE)," ")</f>
        <v xml:space="preserve"> </v>
      </c>
      <c r="L1372" s="356"/>
      <c r="M1372" s="548" t="str">
        <f>IFERROR(VLOOKUP(C1372,MATERIALES!$C$13:$G$2486,5,FALSE)," ")</f>
        <v xml:space="preserve"> </v>
      </c>
      <c r="N1372" s="549"/>
      <c r="O1372" s="307">
        <f t="shared" si="85"/>
        <v>0</v>
      </c>
      <c r="P1372" s="85"/>
    </row>
    <row r="1373" spans="2:16" ht="14.4">
      <c r="B1373" s="44"/>
      <c r="C1373" s="577"/>
      <c r="D1373" s="578"/>
      <c r="E1373" s="578"/>
      <c r="F1373" s="578"/>
      <c r="G1373" s="578"/>
      <c r="H1373" s="578"/>
      <c r="I1373" s="578"/>
      <c r="J1373" s="579"/>
      <c r="K1373" s="88" t="str">
        <f>IFERROR(VLOOKUP(C1373,MATERIALES!$C$13:$G$2486,2,FALSE)," ")</f>
        <v xml:space="preserve"> </v>
      </c>
      <c r="L1373" s="356"/>
      <c r="M1373" s="548" t="str">
        <f>IFERROR(VLOOKUP(C1373,MATERIALES!$C$13:$G$2486,5,FALSE)," ")</f>
        <v xml:space="preserve"> </v>
      </c>
      <c r="N1373" s="549"/>
      <c r="O1373" s="307">
        <f t="shared" si="85"/>
        <v>0</v>
      </c>
      <c r="P1373" s="85"/>
    </row>
    <row r="1374" spans="2:16" ht="14.4">
      <c r="B1374" s="44"/>
      <c r="C1374" s="577"/>
      <c r="D1374" s="578"/>
      <c r="E1374" s="578"/>
      <c r="F1374" s="578"/>
      <c r="G1374" s="578"/>
      <c r="H1374" s="578"/>
      <c r="I1374" s="578"/>
      <c r="J1374" s="579"/>
      <c r="K1374" s="88" t="str">
        <f>IFERROR(VLOOKUP(C1374,MATERIALES!$C$13:$G$2486,2,FALSE)," ")</f>
        <v xml:space="preserve"> </v>
      </c>
      <c r="L1374" s="356"/>
      <c r="M1374" s="548" t="str">
        <f>IFERROR(VLOOKUP(C1374,MATERIALES!$C$13:$G$2486,5,FALSE)," ")</f>
        <v xml:space="preserve"> </v>
      </c>
      <c r="N1374" s="549"/>
      <c r="O1374" s="307">
        <f t="shared" si="85"/>
        <v>0</v>
      </c>
      <c r="P1374" s="85"/>
    </row>
    <row r="1375" spans="2:16" ht="14.4">
      <c r="B1375" s="44"/>
      <c r="C1375" s="577"/>
      <c r="D1375" s="578"/>
      <c r="E1375" s="578"/>
      <c r="F1375" s="578"/>
      <c r="G1375" s="578"/>
      <c r="H1375" s="578"/>
      <c r="I1375" s="578"/>
      <c r="J1375" s="579"/>
      <c r="K1375" s="88" t="str">
        <f>IFERROR(VLOOKUP(C1375,MATERIALES!$C$13:$G$2486,2,FALSE)," ")</f>
        <v xml:space="preserve"> </v>
      </c>
      <c r="L1375" s="356"/>
      <c r="M1375" s="548" t="str">
        <f>IFERROR(VLOOKUP(C1375,MATERIALES!$C$13:$G$2486,5,FALSE)," ")</f>
        <v xml:space="preserve"> </v>
      </c>
      <c r="N1375" s="549"/>
      <c r="O1375" s="307">
        <f t="shared" si="85"/>
        <v>0</v>
      </c>
      <c r="P1375" s="85"/>
    </row>
    <row r="1376" spans="2:16" ht="14.4">
      <c r="B1376" s="44"/>
      <c r="C1376" s="577"/>
      <c r="D1376" s="578"/>
      <c r="E1376" s="578"/>
      <c r="F1376" s="578"/>
      <c r="G1376" s="578"/>
      <c r="H1376" s="578"/>
      <c r="I1376" s="578"/>
      <c r="J1376" s="579"/>
      <c r="K1376" s="88" t="str">
        <f>IFERROR(VLOOKUP(C1376,MATERIALES!$C$13:$G$2486,2,FALSE)," ")</f>
        <v xml:space="preserve"> </v>
      </c>
      <c r="L1376" s="356"/>
      <c r="M1376" s="548" t="str">
        <f>IFERROR(VLOOKUP(C1376,MATERIALES!$C$13:$G$2486,5,FALSE)," ")</f>
        <v xml:space="preserve"> </v>
      </c>
      <c r="N1376" s="549"/>
      <c r="O1376" s="307">
        <f t="shared" si="85"/>
        <v>0</v>
      </c>
      <c r="P1376" s="85"/>
    </row>
    <row r="1377" spans="2:16" ht="14.4">
      <c r="B1377" s="44"/>
      <c r="C1377" s="577"/>
      <c r="D1377" s="578"/>
      <c r="E1377" s="578"/>
      <c r="F1377" s="578"/>
      <c r="G1377" s="578"/>
      <c r="H1377" s="578"/>
      <c r="I1377" s="578"/>
      <c r="J1377" s="579"/>
      <c r="K1377" s="88" t="str">
        <f>IFERROR(VLOOKUP(C1377,MATERIALES!$C$13:$G$2486,2,FALSE)," ")</f>
        <v xml:space="preserve"> </v>
      </c>
      <c r="L1377" s="356"/>
      <c r="M1377" s="548" t="str">
        <f>IFERROR(VLOOKUP(C1377,MATERIALES!$C$13:$G$2486,5,FALSE)," ")</f>
        <v xml:space="preserve"> </v>
      </c>
      <c r="N1377" s="549"/>
      <c r="O1377" s="307">
        <f t="shared" si="85"/>
        <v>0</v>
      </c>
      <c r="P1377" s="85"/>
    </row>
    <row r="1378" spans="2:16" ht="14.4">
      <c r="B1378" s="44"/>
      <c r="C1378" s="577"/>
      <c r="D1378" s="578"/>
      <c r="E1378" s="578"/>
      <c r="F1378" s="578"/>
      <c r="G1378" s="578"/>
      <c r="H1378" s="578"/>
      <c r="I1378" s="578"/>
      <c r="J1378" s="579"/>
      <c r="K1378" s="88" t="str">
        <f>IFERROR(VLOOKUP(C1378,MATERIALES!$C$13:$G$2486,2,FALSE)," ")</f>
        <v xml:space="preserve"> </v>
      </c>
      <c r="L1378" s="356"/>
      <c r="M1378" s="548" t="str">
        <f>IFERROR(VLOOKUP(C1378,MATERIALES!$C$13:$G$2486,5,FALSE)," ")</f>
        <v xml:space="preserve"> </v>
      </c>
      <c r="N1378" s="549"/>
      <c r="O1378" s="307">
        <f t="shared" si="85"/>
        <v>0</v>
      </c>
      <c r="P1378" s="85"/>
    </row>
    <row r="1379" spans="2:16" ht="14.4">
      <c r="B1379" s="44"/>
      <c r="C1379" s="577"/>
      <c r="D1379" s="578"/>
      <c r="E1379" s="578"/>
      <c r="F1379" s="578"/>
      <c r="G1379" s="578"/>
      <c r="H1379" s="578"/>
      <c r="I1379" s="578"/>
      <c r="J1379" s="579"/>
      <c r="K1379" s="88" t="str">
        <f>IFERROR(VLOOKUP(C1379,MATERIALES!$C$13:$G$2486,2,FALSE)," ")</f>
        <v xml:space="preserve"> </v>
      </c>
      <c r="L1379" s="356"/>
      <c r="M1379" s="548" t="str">
        <f>IFERROR(VLOOKUP(C1379,MATERIALES!$C$13:$G$2486,5,FALSE)," ")</f>
        <v xml:space="preserve"> </v>
      </c>
      <c r="N1379" s="549"/>
      <c r="O1379" s="307">
        <f t="shared" si="85"/>
        <v>0</v>
      </c>
      <c r="P1379" s="85"/>
    </row>
    <row r="1380" spans="2:16" ht="14.4">
      <c r="B1380" s="44"/>
      <c r="C1380" s="517"/>
      <c r="D1380" s="518"/>
      <c r="E1380" s="518"/>
      <c r="F1380" s="518"/>
      <c r="G1380" s="518"/>
      <c r="H1380" s="518"/>
      <c r="I1380" s="518"/>
      <c r="J1380" s="519"/>
      <c r="K1380" s="88" t="str">
        <f>IFERROR(VLOOKUP(C1380,MATERIALES!$C$13:$G$2486,2,FALSE)," ")</f>
        <v xml:space="preserve"> </v>
      </c>
      <c r="L1380" s="89"/>
      <c r="M1380" s="548" t="str">
        <f>IFERROR(VLOOKUP(C1380,MATERIALES!$C$13:$G$2486,5,FALSE)," ")</f>
        <v xml:space="preserve"> </v>
      </c>
      <c r="N1380" s="549"/>
      <c r="O1380" s="307">
        <f t="shared" si="85"/>
        <v>0</v>
      </c>
      <c r="P1380" s="85"/>
    </row>
    <row r="1381" spans="2:16" ht="15" thickBot="1">
      <c r="B1381" s="44"/>
      <c r="C1381" s="517"/>
      <c r="D1381" s="518"/>
      <c r="E1381" s="518"/>
      <c r="F1381" s="518"/>
      <c r="G1381" s="518"/>
      <c r="H1381" s="518"/>
      <c r="I1381" s="518"/>
      <c r="J1381" s="519"/>
      <c r="K1381" s="88" t="str">
        <f>IFERROR(VLOOKUP(C1381,MATERIALES!$C$13:$G$2486,2,FALSE)," ")</f>
        <v xml:space="preserve"> </v>
      </c>
      <c r="L1381" s="90"/>
      <c r="M1381" s="548" t="str">
        <f>IFERROR(VLOOKUP(C1381,MATERIALES!$C$13:$G$2486,5,FALSE)," ")</f>
        <v xml:space="preserve"> </v>
      </c>
      <c r="N1381" s="549"/>
      <c r="O1381" s="307">
        <f t="shared" si="85"/>
        <v>0</v>
      </c>
      <c r="P1381" s="85"/>
    </row>
    <row r="1382" spans="2:16" ht="15" thickBot="1">
      <c r="B1382" s="44"/>
      <c r="C1382" s="545" t="s">
        <v>2244</v>
      </c>
      <c r="D1382" s="546"/>
      <c r="E1382" s="546"/>
      <c r="F1382" s="546"/>
      <c r="G1382" s="546"/>
      <c r="H1382" s="546"/>
      <c r="I1382" s="546"/>
      <c r="J1382" s="546"/>
      <c r="K1382" s="546"/>
      <c r="L1382" s="546"/>
      <c r="M1382" s="546"/>
      <c r="N1382" s="547"/>
      <c r="O1382" s="309">
        <f>SUM(O1370:O1381)</f>
        <v>627300</v>
      </c>
      <c r="P1382" s="85"/>
    </row>
    <row r="1383" spans="2:16">
      <c r="B1383" s="44"/>
      <c r="C1383" s="529" t="s">
        <v>64</v>
      </c>
      <c r="D1383" s="530"/>
      <c r="E1383" s="530"/>
      <c r="F1383" s="530"/>
      <c r="G1383" s="530"/>
      <c r="H1383" s="530"/>
      <c r="I1383" s="530"/>
      <c r="J1383" s="530"/>
      <c r="K1383" s="530"/>
      <c r="L1383" s="530"/>
      <c r="M1383" s="530"/>
      <c r="N1383" s="530"/>
      <c r="O1383" s="531"/>
      <c r="P1383" s="80"/>
    </row>
    <row r="1384" spans="2:16">
      <c r="B1384" s="44"/>
      <c r="C1384" s="532"/>
      <c r="D1384" s="533"/>
      <c r="E1384" s="533"/>
      <c r="F1384" s="533"/>
      <c r="G1384" s="533"/>
      <c r="H1384" s="533"/>
      <c r="I1384" s="533"/>
      <c r="J1384" s="533"/>
      <c r="K1384" s="533"/>
      <c r="L1384" s="533"/>
      <c r="M1384" s="533"/>
      <c r="N1384" s="533"/>
      <c r="O1384" s="534"/>
      <c r="P1384" s="80"/>
    </row>
    <row r="1385" spans="2:16" ht="14.4" thickBot="1">
      <c r="B1385" s="44"/>
      <c r="C1385" s="535"/>
      <c r="D1385" s="536"/>
      <c r="E1385" s="536"/>
      <c r="F1385" s="536"/>
      <c r="G1385" s="536"/>
      <c r="H1385" s="536"/>
      <c r="I1385" s="536"/>
      <c r="J1385" s="536"/>
      <c r="K1385" s="536"/>
      <c r="L1385" s="536"/>
      <c r="M1385" s="536"/>
      <c r="N1385" s="536"/>
      <c r="O1385" s="537"/>
      <c r="P1385" s="80"/>
    </row>
    <row r="1386" spans="2:16" ht="16.8">
      <c r="B1386" s="44"/>
      <c r="C1386" s="538" t="s">
        <v>65</v>
      </c>
      <c r="D1386" s="550"/>
      <c r="E1386" s="550"/>
      <c r="F1386" s="550"/>
      <c r="G1386" s="550"/>
      <c r="H1386" s="550"/>
      <c r="I1386" s="550"/>
      <c r="J1386" s="82" t="s">
        <v>66</v>
      </c>
      <c r="K1386" s="87" t="s">
        <v>67</v>
      </c>
      <c r="L1386" s="91" t="s">
        <v>68</v>
      </c>
      <c r="M1386" s="541" t="s">
        <v>69</v>
      </c>
      <c r="N1386" s="544"/>
      <c r="O1386" s="83" t="s">
        <v>61</v>
      </c>
      <c r="P1386" s="84"/>
    </row>
    <row r="1387" spans="2:16" ht="14.4">
      <c r="B1387" s="44"/>
      <c r="C1387" s="517" t="s">
        <v>1251</v>
      </c>
      <c r="D1387" s="518"/>
      <c r="E1387" s="518"/>
      <c r="F1387" s="518"/>
      <c r="G1387" s="518"/>
      <c r="H1387" s="518"/>
      <c r="I1387" s="518"/>
      <c r="J1387" s="357">
        <v>2E-3</v>
      </c>
      <c r="K1387" s="93">
        <v>25.1</v>
      </c>
      <c r="L1387" s="92">
        <f>K1387*J1387</f>
        <v>5.0200000000000002E-2</v>
      </c>
      <c r="M1387" s="548">
        <f>IFERROR(VLOOKUP(C1387,TRANSPORTE!$C$14:$G$28,5,FALSE)," ")</f>
        <v>514637</v>
      </c>
      <c r="N1387" s="549"/>
      <c r="O1387" s="307">
        <f>IFERROR(M1387*L1387,0)</f>
        <v>25834.777399999999</v>
      </c>
      <c r="P1387" s="85"/>
    </row>
    <row r="1388" spans="2:16" ht="15" thickBot="1">
      <c r="B1388" s="44"/>
      <c r="C1388" s="551"/>
      <c r="D1388" s="552"/>
      <c r="E1388" s="552"/>
      <c r="F1388" s="552"/>
      <c r="G1388" s="552"/>
      <c r="H1388" s="552"/>
      <c r="I1388" s="552"/>
      <c r="J1388" s="94"/>
      <c r="K1388" s="70"/>
      <c r="L1388" s="94"/>
      <c r="M1388" s="553"/>
      <c r="N1388" s="554"/>
      <c r="O1388" s="307">
        <f t="shared" ref="O1388" si="86">IFERROR(M1388*L1388,0)</f>
        <v>0</v>
      </c>
      <c r="P1388" s="85"/>
    </row>
    <row r="1389" spans="2:16" ht="15" thickBot="1">
      <c r="B1389" s="44"/>
      <c r="C1389" s="545" t="s">
        <v>2244</v>
      </c>
      <c r="D1389" s="546"/>
      <c r="E1389" s="546"/>
      <c r="F1389" s="546"/>
      <c r="G1389" s="546"/>
      <c r="H1389" s="546"/>
      <c r="I1389" s="546"/>
      <c r="J1389" s="546"/>
      <c r="K1389" s="546"/>
      <c r="L1389" s="546"/>
      <c r="M1389" s="546"/>
      <c r="N1389" s="547"/>
      <c r="O1389" s="309">
        <f>+SUM(O1387:O1388)</f>
        <v>25834.777399999999</v>
      </c>
      <c r="P1389" s="86"/>
    </row>
    <row r="1390" spans="2:16">
      <c r="B1390" s="44"/>
      <c r="C1390" s="529" t="s">
        <v>70</v>
      </c>
      <c r="D1390" s="530"/>
      <c r="E1390" s="530"/>
      <c r="F1390" s="530"/>
      <c r="G1390" s="530"/>
      <c r="H1390" s="530"/>
      <c r="I1390" s="530"/>
      <c r="J1390" s="530"/>
      <c r="K1390" s="530"/>
      <c r="L1390" s="530"/>
      <c r="M1390" s="530"/>
      <c r="N1390" s="530"/>
      <c r="O1390" s="531"/>
      <c r="P1390" s="80"/>
    </row>
    <row r="1391" spans="2:16">
      <c r="B1391" s="44"/>
      <c r="C1391" s="532"/>
      <c r="D1391" s="533"/>
      <c r="E1391" s="533"/>
      <c r="F1391" s="533"/>
      <c r="G1391" s="533"/>
      <c r="H1391" s="533"/>
      <c r="I1391" s="533"/>
      <c r="J1391" s="533"/>
      <c r="K1391" s="533"/>
      <c r="L1391" s="533"/>
      <c r="M1391" s="533"/>
      <c r="N1391" s="533"/>
      <c r="O1391" s="534"/>
      <c r="P1391" s="80"/>
    </row>
    <row r="1392" spans="2:16" ht="14.4" thickBot="1">
      <c r="B1392" s="44"/>
      <c r="C1392" s="535"/>
      <c r="D1392" s="536"/>
      <c r="E1392" s="536"/>
      <c r="F1392" s="536"/>
      <c r="G1392" s="536"/>
      <c r="H1392" s="536"/>
      <c r="I1392" s="536"/>
      <c r="J1392" s="536"/>
      <c r="K1392" s="536"/>
      <c r="L1392" s="536"/>
      <c r="M1392" s="536"/>
      <c r="N1392" s="536"/>
      <c r="O1392" s="537"/>
      <c r="P1392" s="80"/>
    </row>
    <row r="1393" spans="2:16" ht="14.4">
      <c r="B1393" s="44"/>
      <c r="C1393" s="538" t="s">
        <v>71</v>
      </c>
      <c r="D1393" s="550"/>
      <c r="E1393" s="550"/>
      <c r="F1393" s="550"/>
      <c r="G1393" s="550"/>
      <c r="H1393" s="550"/>
      <c r="I1393" s="550"/>
      <c r="J1393" s="82" t="s">
        <v>72</v>
      </c>
      <c r="K1393" s="95" t="s">
        <v>73</v>
      </c>
      <c r="L1393" s="96" t="s">
        <v>74</v>
      </c>
      <c r="M1393" s="560" t="s">
        <v>60</v>
      </c>
      <c r="N1393" s="561"/>
      <c r="O1393" s="97" t="s">
        <v>61</v>
      </c>
      <c r="P1393" s="98"/>
    </row>
    <row r="1394" spans="2:16" ht="14.4">
      <c r="B1394" s="44"/>
      <c r="C1394" s="555" t="s">
        <v>1225</v>
      </c>
      <c r="D1394" s="556"/>
      <c r="E1394" s="556"/>
      <c r="F1394" s="556"/>
      <c r="G1394" s="556"/>
      <c r="H1394" s="556"/>
      <c r="I1394" s="522"/>
      <c r="J1394" s="310">
        <f>IFERROR(VLOOKUP(C1394,'MANO DE OBRA'!$C$13:$J$33,6,FALSE)," ")</f>
        <v>212968.8944964</v>
      </c>
      <c r="K1394" s="318">
        <f>IFERROR(VLOOKUP(C1394,'MANO DE OBRA'!$C$13:$J$33,7,FALSE)," ")</f>
        <v>2</v>
      </c>
      <c r="L1394" s="311">
        <f>IFERROR(VLOOKUP(C1394,'MANO DE OBRA'!$C$13:$J$33,8,FALSE)," ")</f>
        <v>425938</v>
      </c>
      <c r="M1394" s="562">
        <v>30</v>
      </c>
      <c r="N1394" s="563"/>
      <c r="O1394" s="312">
        <f>IFERROR((L1394/M1394),0)</f>
        <v>14197.933333333332</v>
      </c>
      <c r="P1394" s="99"/>
    </row>
    <row r="1395" spans="2:16" ht="14.4">
      <c r="B1395" s="44"/>
      <c r="C1395" s="555"/>
      <c r="D1395" s="556"/>
      <c r="E1395" s="556"/>
      <c r="F1395" s="556"/>
      <c r="G1395" s="556"/>
      <c r="H1395" s="556"/>
      <c r="I1395" s="522"/>
      <c r="J1395" s="310" t="str">
        <f>IFERROR(VLOOKUP(C1395,'MANO DE OBRA'!$C$13:$J$33,6,FALSE)," ")</f>
        <v xml:space="preserve"> </v>
      </c>
      <c r="K1395" s="318" t="str">
        <f>IFERROR(VLOOKUP(C1395,'MANO DE OBRA'!$C$13:$J$33,7,FALSE)," ")</f>
        <v xml:space="preserve"> </v>
      </c>
      <c r="L1395" s="311" t="str">
        <f>IFERROR(VLOOKUP(C1395,'MANO DE OBRA'!$C$13:$J$33,8,FALSE)," ")</f>
        <v xml:space="preserve"> </v>
      </c>
      <c r="M1395" s="562"/>
      <c r="N1395" s="563"/>
      <c r="O1395" s="312">
        <f t="shared" ref="O1395:O1397" si="87">IFERROR((L1395/M1395),0)</f>
        <v>0</v>
      </c>
      <c r="P1395" s="99"/>
    </row>
    <row r="1396" spans="2:16" ht="14.4">
      <c r="B1396" s="44"/>
      <c r="C1396" s="555"/>
      <c r="D1396" s="556"/>
      <c r="E1396" s="556"/>
      <c r="F1396" s="556"/>
      <c r="G1396" s="556"/>
      <c r="H1396" s="556"/>
      <c r="I1396" s="522"/>
      <c r="J1396" s="310" t="str">
        <f>IFERROR(VLOOKUP(C1396,'MANO DE OBRA'!$C$13:$J$33,6,FALSE)," ")</f>
        <v xml:space="preserve"> </v>
      </c>
      <c r="K1396" s="318" t="str">
        <f>IFERROR(VLOOKUP(C1396,'MANO DE OBRA'!$C$13:$J$33,7,FALSE)," ")</f>
        <v xml:space="preserve"> </v>
      </c>
      <c r="L1396" s="311" t="str">
        <f>IFERROR(VLOOKUP(C1396,'MANO DE OBRA'!$C$13:$J$33,8,FALSE)," ")</f>
        <v xml:space="preserve"> </v>
      </c>
      <c r="M1396" s="524"/>
      <c r="N1396" s="525"/>
      <c r="O1396" s="312">
        <f t="shared" si="87"/>
        <v>0</v>
      </c>
      <c r="P1396" s="99"/>
    </row>
    <row r="1397" spans="2:16" ht="15" thickBot="1">
      <c r="B1397" s="44"/>
      <c r="C1397" s="555"/>
      <c r="D1397" s="556"/>
      <c r="E1397" s="556"/>
      <c r="F1397" s="556"/>
      <c r="G1397" s="556"/>
      <c r="H1397" s="556"/>
      <c r="I1397" s="522"/>
      <c r="J1397" s="310" t="str">
        <f>IFERROR(VLOOKUP(C1397,'MANO DE OBRA'!$C$13:$J$33,6,FALSE)," ")</f>
        <v xml:space="preserve"> </v>
      </c>
      <c r="K1397" s="318" t="str">
        <f>IFERROR(VLOOKUP(C1397,'MANO DE OBRA'!$C$13:$J$33,7,FALSE)," ")</f>
        <v xml:space="preserve"> </v>
      </c>
      <c r="L1397" s="311" t="str">
        <f>IFERROR(VLOOKUP(C1397,'MANO DE OBRA'!$C$13:$J$33,8,FALSE)," ")</f>
        <v xml:space="preserve"> </v>
      </c>
      <c r="M1397" s="524"/>
      <c r="N1397" s="525"/>
      <c r="O1397" s="312">
        <f t="shared" si="87"/>
        <v>0</v>
      </c>
      <c r="P1397" s="85"/>
    </row>
    <row r="1398" spans="2:16" ht="15" thickBot="1">
      <c r="B1398" s="44"/>
      <c r="C1398" s="545" t="s">
        <v>2244</v>
      </c>
      <c r="D1398" s="546"/>
      <c r="E1398" s="546"/>
      <c r="F1398" s="546"/>
      <c r="G1398" s="546"/>
      <c r="H1398" s="546"/>
      <c r="I1398" s="546"/>
      <c r="J1398" s="546"/>
      <c r="K1398" s="546"/>
      <c r="L1398" s="546"/>
      <c r="M1398" s="546"/>
      <c r="N1398" s="547"/>
      <c r="O1398" s="309">
        <f>+SUM(O1394:O1397)</f>
        <v>14197.933333333332</v>
      </c>
      <c r="P1398" s="85"/>
    </row>
    <row r="1399" spans="2:16" ht="15" thickBot="1">
      <c r="B1399" s="44"/>
      <c r="C1399" s="73"/>
      <c r="D1399" s="52"/>
      <c r="E1399" s="52"/>
      <c r="F1399" s="52"/>
      <c r="G1399" s="52"/>
      <c r="H1399" s="52"/>
      <c r="I1399" s="52"/>
      <c r="J1399" s="52"/>
      <c r="K1399" s="52"/>
      <c r="L1399" s="52"/>
      <c r="M1399" s="52"/>
      <c r="N1399" s="52"/>
      <c r="O1399" s="74"/>
      <c r="P1399" s="45"/>
    </row>
    <row r="1400" spans="2:16" ht="15" thickBot="1">
      <c r="B1400" s="44"/>
      <c r="C1400" s="557" t="s">
        <v>2245</v>
      </c>
      <c r="D1400" s="558"/>
      <c r="E1400" s="558"/>
      <c r="F1400" s="558"/>
      <c r="G1400" s="558"/>
      <c r="H1400" s="558"/>
      <c r="I1400" s="558"/>
      <c r="J1400" s="558"/>
      <c r="K1400" s="558"/>
      <c r="L1400" s="558"/>
      <c r="M1400" s="558"/>
      <c r="N1400" s="559"/>
      <c r="O1400" s="313">
        <f>ROUND(O1389+O1365+O1382+O1398,0)</f>
        <v>668043</v>
      </c>
      <c r="P1400" s="100"/>
    </row>
    <row r="1401" spans="2:16" ht="15" thickBot="1">
      <c r="B1401" s="44"/>
      <c r="C1401" s="73"/>
      <c r="D1401" s="52"/>
      <c r="E1401" s="52"/>
      <c r="F1401" s="52"/>
      <c r="G1401" s="52"/>
      <c r="H1401" s="52"/>
      <c r="I1401" s="52"/>
      <c r="J1401" s="52"/>
      <c r="K1401" s="52"/>
      <c r="L1401" s="52"/>
      <c r="M1401" s="52"/>
      <c r="N1401" s="52"/>
      <c r="O1401" s="74"/>
      <c r="P1401" s="73"/>
    </row>
    <row r="1402" spans="2:16">
      <c r="B1402" s="44"/>
      <c r="C1402" s="529" t="s">
        <v>2240</v>
      </c>
      <c r="D1402" s="530"/>
      <c r="E1402" s="530"/>
      <c r="F1402" s="530"/>
      <c r="G1402" s="530"/>
      <c r="H1402" s="530"/>
      <c r="I1402" s="530"/>
      <c r="J1402" s="530"/>
      <c r="K1402" s="530"/>
      <c r="L1402" s="530"/>
      <c r="M1402" s="530"/>
      <c r="N1402" s="530"/>
      <c r="O1402" s="531"/>
      <c r="P1402" s="80"/>
    </row>
    <row r="1403" spans="2:16">
      <c r="B1403" s="44"/>
      <c r="C1403" s="532"/>
      <c r="D1403" s="533"/>
      <c r="E1403" s="533"/>
      <c r="F1403" s="533"/>
      <c r="G1403" s="533"/>
      <c r="H1403" s="533"/>
      <c r="I1403" s="533"/>
      <c r="J1403" s="533"/>
      <c r="K1403" s="533"/>
      <c r="L1403" s="533"/>
      <c r="M1403" s="533"/>
      <c r="N1403" s="533"/>
      <c r="O1403" s="534"/>
      <c r="P1403" s="80"/>
    </row>
    <row r="1404" spans="2:16" ht="14.4" thickBot="1">
      <c r="B1404" s="44"/>
      <c r="C1404" s="535"/>
      <c r="D1404" s="536"/>
      <c r="E1404" s="536"/>
      <c r="F1404" s="536"/>
      <c r="G1404" s="536"/>
      <c r="H1404" s="536"/>
      <c r="I1404" s="536"/>
      <c r="J1404" s="536"/>
      <c r="K1404" s="536"/>
      <c r="L1404" s="536"/>
      <c r="M1404" s="536"/>
      <c r="N1404" s="536"/>
      <c r="O1404" s="537"/>
      <c r="P1404" s="80"/>
    </row>
    <row r="1405" spans="2:16" ht="15" thickBot="1">
      <c r="B1405" s="44"/>
      <c r="C1405" s="568" t="s">
        <v>10</v>
      </c>
      <c r="D1405" s="569"/>
      <c r="E1405" s="569"/>
      <c r="F1405" s="569"/>
      <c r="G1405" s="569"/>
      <c r="H1405" s="569"/>
      <c r="I1405" s="569"/>
      <c r="J1405" s="569"/>
      <c r="K1405" s="569"/>
      <c r="L1405" s="569"/>
      <c r="M1405" s="570"/>
      <c r="N1405" s="303" t="s">
        <v>32</v>
      </c>
      <c r="O1405" s="304" t="s">
        <v>29</v>
      </c>
      <c r="P1405" s="80"/>
    </row>
    <row r="1406" spans="2:16" ht="14.4">
      <c r="B1406" s="44"/>
      <c r="C1406" s="571" t="s">
        <v>2242</v>
      </c>
      <c r="D1406" s="572"/>
      <c r="E1406" s="572"/>
      <c r="F1406" s="572"/>
      <c r="G1406" s="572"/>
      <c r="H1406" s="572"/>
      <c r="I1406" s="572"/>
      <c r="J1406" s="572"/>
      <c r="K1406" s="572"/>
      <c r="L1406" s="572"/>
      <c r="M1406" s="572"/>
      <c r="N1406" s="305">
        <f>PRESUPUESTO!$K$384</f>
        <v>0.26</v>
      </c>
      <c r="O1406" s="314">
        <f>N1406*O1400</f>
        <v>173691.18</v>
      </c>
      <c r="P1406" s="80"/>
    </row>
    <row r="1407" spans="2:16" ht="14.4">
      <c r="B1407" s="44"/>
      <c r="C1407" s="573" t="s">
        <v>2241</v>
      </c>
      <c r="D1407" s="574"/>
      <c r="E1407" s="574"/>
      <c r="F1407" s="574"/>
      <c r="G1407" s="574"/>
      <c r="H1407" s="574"/>
      <c r="I1407" s="574"/>
      <c r="J1407" s="574"/>
      <c r="K1407" s="574"/>
      <c r="L1407" s="574"/>
      <c r="M1407" s="574"/>
      <c r="N1407" s="302">
        <f>PRESUPUESTO!$K$385</f>
        <v>0.01</v>
      </c>
      <c r="O1407" s="315">
        <f>N1407*O1400</f>
        <v>6680.43</v>
      </c>
      <c r="P1407" s="80"/>
    </row>
    <row r="1408" spans="2:16" ht="15" thickBot="1">
      <c r="B1408" s="44"/>
      <c r="C1408" s="575" t="s">
        <v>28</v>
      </c>
      <c r="D1408" s="576"/>
      <c r="E1408" s="576"/>
      <c r="F1408" s="576"/>
      <c r="G1408" s="576"/>
      <c r="H1408" s="576"/>
      <c r="I1408" s="576"/>
      <c r="J1408" s="576"/>
      <c r="K1408" s="576"/>
      <c r="L1408" s="576"/>
      <c r="M1408" s="576"/>
      <c r="N1408" s="306">
        <f>PRESUPUESTO!$K$386</f>
        <v>0.03</v>
      </c>
      <c r="O1408" s="316">
        <f>N1408*O1400</f>
        <v>20041.29</v>
      </c>
      <c r="P1408" s="80"/>
    </row>
    <row r="1409" spans="2:16">
      <c r="B1409" s="44"/>
      <c r="C1409" s="296"/>
      <c r="D1409" s="297"/>
      <c r="E1409" s="297"/>
      <c r="F1409" s="297"/>
      <c r="G1409" s="297"/>
      <c r="H1409" s="297"/>
      <c r="I1409" s="297"/>
      <c r="J1409" s="297"/>
      <c r="K1409" s="297"/>
      <c r="L1409" s="297"/>
      <c r="M1409" s="297"/>
      <c r="N1409" s="297"/>
      <c r="O1409" s="298"/>
      <c r="P1409" s="80"/>
    </row>
    <row r="1410" spans="2:16" ht="14.4" thickBot="1">
      <c r="B1410" s="44"/>
      <c r="C1410" s="299"/>
      <c r="D1410" s="300"/>
      <c r="E1410" s="300"/>
      <c r="F1410" s="300"/>
      <c r="G1410" s="300"/>
      <c r="H1410" s="300"/>
      <c r="I1410" s="300"/>
      <c r="J1410" s="300"/>
      <c r="K1410" s="300"/>
      <c r="L1410" s="300"/>
      <c r="M1410" s="300"/>
      <c r="N1410" s="300"/>
      <c r="O1410" s="301"/>
      <c r="P1410" s="80"/>
    </row>
    <row r="1411" spans="2:16" ht="15" thickBot="1">
      <c r="B1411" s="44"/>
      <c r="C1411" s="557" t="s">
        <v>2246</v>
      </c>
      <c r="D1411" s="558"/>
      <c r="E1411" s="558"/>
      <c r="F1411" s="558"/>
      <c r="G1411" s="558"/>
      <c r="H1411" s="558"/>
      <c r="I1411" s="558"/>
      <c r="J1411" s="558"/>
      <c r="K1411" s="558"/>
      <c r="L1411" s="558"/>
      <c r="M1411" s="558"/>
      <c r="N1411" s="559"/>
      <c r="O1411" s="313">
        <f>ROUNDUP(O1400+O1406+O1407+O1408,0)</f>
        <v>868456</v>
      </c>
      <c r="P1411" s="100"/>
    </row>
    <row r="1412" spans="2:16" ht="14.4">
      <c r="B1412" s="44"/>
      <c r="C1412" s="73"/>
      <c r="D1412" s="52"/>
      <c r="E1412" s="52"/>
      <c r="F1412" s="52"/>
      <c r="G1412" s="52"/>
      <c r="H1412" s="52"/>
      <c r="I1412" s="52"/>
      <c r="J1412" s="52"/>
      <c r="K1412" s="52"/>
      <c r="L1412" s="52"/>
      <c r="M1412" s="52"/>
      <c r="N1412" s="52"/>
      <c r="O1412" s="74"/>
      <c r="P1412" s="45"/>
    </row>
    <row r="1413" spans="2:16" ht="14.4">
      <c r="B1413" s="44"/>
      <c r="C1413" s="73"/>
      <c r="D1413" s="52"/>
      <c r="E1413" s="52"/>
      <c r="F1413" s="52"/>
      <c r="G1413" s="52"/>
      <c r="H1413" s="52"/>
      <c r="I1413" s="52"/>
      <c r="J1413" s="52"/>
      <c r="K1413" s="52"/>
      <c r="L1413" s="52"/>
      <c r="M1413" s="52"/>
      <c r="N1413" s="52"/>
      <c r="O1413" s="74"/>
      <c r="P1413" s="45"/>
    </row>
    <row r="1414" spans="2:16" ht="18.75" customHeight="1" thickBot="1">
      <c r="B1414" s="44"/>
      <c r="C1414" s="564"/>
      <c r="D1414" s="565"/>
      <c r="E1414" s="565"/>
      <c r="F1414" s="70"/>
      <c r="G1414" s="70"/>
      <c r="H1414" s="70"/>
      <c r="I1414" s="70"/>
      <c r="J1414" s="70"/>
      <c r="K1414" s="566"/>
      <c r="L1414" s="566"/>
      <c r="M1414" s="566"/>
      <c r="N1414" s="566"/>
      <c r="O1414" s="567"/>
      <c r="P1414" s="101"/>
    </row>
    <row r="1415" spans="2:16" ht="14.4" thickBot="1">
      <c r="B1415" s="102"/>
      <c r="C1415" s="103"/>
      <c r="D1415" s="103"/>
      <c r="E1415" s="103"/>
      <c r="F1415" s="103"/>
      <c r="G1415" s="103"/>
      <c r="H1415" s="103"/>
      <c r="I1415" s="103"/>
      <c r="J1415" s="103"/>
      <c r="K1415" s="103"/>
      <c r="L1415" s="103"/>
      <c r="M1415" s="103"/>
      <c r="N1415" s="103"/>
      <c r="O1415" s="103"/>
      <c r="P1415" s="104"/>
    </row>
    <row r="1416" spans="2:16" ht="15" thickTop="1" thickBot="1"/>
    <row r="1417" spans="2:16" ht="15" thickBot="1">
      <c r="B1417" s="44"/>
      <c r="C1417" s="488" t="s">
        <v>54</v>
      </c>
      <c r="D1417" s="489"/>
      <c r="E1417" s="489"/>
      <c r="F1417" s="489"/>
      <c r="G1417" s="489"/>
      <c r="H1417" s="489"/>
      <c r="I1417" s="489"/>
      <c r="J1417" s="489"/>
      <c r="K1417" s="489"/>
      <c r="L1417" s="489"/>
      <c r="M1417" s="489"/>
      <c r="N1417" s="489"/>
      <c r="O1417" s="490"/>
      <c r="P1417" s="75"/>
    </row>
    <row r="1418" spans="2:16">
      <c r="B1418" s="44"/>
      <c r="C1418" s="76" t="s">
        <v>55</v>
      </c>
      <c r="D1418" s="491" t="s">
        <v>10</v>
      </c>
      <c r="E1418" s="492"/>
      <c r="F1418" s="492"/>
      <c r="G1418" s="492"/>
      <c r="H1418" s="492"/>
      <c r="I1418" s="492"/>
      <c r="J1418" s="492"/>
      <c r="K1418" s="492"/>
      <c r="L1418" s="493"/>
      <c r="M1418" s="494" t="s">
        <v>56</v>
      </c>
      <c r="N1418" s="495"/>
      <c r="O1418" s="76" t="s">
        <v>12</v>
      </c>
      <c r="P1418" s="77"/>
    </row>
    <row r="1419" spans="2:16" ht="51" customHeight="1" thickBot="1">
      <c r="B1419" s="44"/>
      <c r="C1419" s="243" t="str">
        <f>PRESUPUESTO!C103</f>
        <v>5.3.1.11</v>
      </c>
      <c r="D1419" s="582" t="str">
        <f>IFERROR(VLOOKUP(C1419,PRESUPUESTO!$C$11:$K$366,5,FALSE)," ")</f>
        <v xml:space="preserve">SUMINISTRO E INSTALACIÓN DE LUMINARIA MINI ANTORCHA COLUMNA O EQUIVALENTE </v>
      </c>
      <c r="E1419" s="583"/>
      <c r="F1419" s="583"/>
      <c r="G1419" s="583"/>
      <c r="H1419" s="583"/>
      <c r="I1419" s="583"/>
      <c r="J1419" s="583"/>
      <c r="K1419" s="583"/>
      <c r="L1419" s="584"/>
      <c r="M1419" s="526" t="str">
        <f>IFERROR(VLOOKUP(C1419,PRESUPUESTO!$C$11:$K$366,6,FALSE)," ")</f>
        <v>UN</v>
      </c>
      <c r="N1419" s="528"/>
      <c r="O1419" s="243">
        <f>IFERROR(VLOOKUP(C1419,PRESUPUESTO!$C$11:$K$366,7,FALSE)," ")</f>
        <v>9</v>
      </c>
      <c r="P1419" s="79"/>
    </row>
    <row r="1420" spans="2:16">
      <c r="B1420" s="44"/>
      <c r="C1420" s="529"/>
      <c r="D1420" s="530"/>
      <c r="E1420" s="530"/>
      <c r="F1420" s="530"/>
      <c r="G1420" s="530"/>
      <c r="H1420" s="530"/>
      <c r="I1420" s="530"/>
      <c r="J1420" s="530"/>
      <c r="K1420" s="530"/>
      <c r="L1420" s="530"/>
      <c r="M1420" s="530"/>
      <c r="N1420" s="530"/>
      <c r="O1420" s="531"/>
      <c r="P1420" s="80"/>
    </row>
    <row r="1421" spans="2:16">
      <c r="B1421" s="44"/>
      <c r="C1421" s="532"/>
      <c r="D1421" s="533"/>
      <c r="E1421" s="533"/>
      <c r="F1421" s="533"/>
      <c r="G1421" s="533"/>
      <c r="H1421" s="533"/>
      <c r="I1421" s="533"/>
      <c r="J1421" s="533"/>
      <c r="K1421" s="533"/>
      <c r="L1421" s="533"/>
      <c r="M1421" s="533"/>
      <c r="N1421" s="533"/>
      <c r="O1421" s="534"/>
      <c r="P1421" s="80"/>
    </row>
    <row r="1422" spans="2:16" ht="14.4" thickBot="1">
      <c r="B1422" s="44"/>
      <c r="C1422" s="535"/>
      <c r="D1422" s="536"/>
      <c r="E1422" s="536"/>
      <c r="F1422" s="536"/>
      <c r="G1422" s="536"/>
      <c r="H1422" s="536"/>
      <c r="I1422" s="536"/>
      <c r="J1422" s="536"/>
      <c r="K1422" s="536"/>
      <c r="L1422" s="536"/>
      <c r="M1422" s="536"/>
      <c r="N1422" s="536"/>
      <c r="O1422" s="537"/>
      <c r="P1422" s="80"/>
    </row>
    <row r="1423" spans="2:16" ht="14.4">
      <c r="B1423" s="44"/>
      <c r="C1423" s="538" t="s">
        <v>10</v>
      </c>
      <c r="D1423" s="539"/>
      <c r="E1423" s="539"/>
      <c r="F1423" s="539"/>
      <c r="G1423" s="540"/>
      <c r="H1423" s="541" t="s">
        <v>57</v>
      </c>
      <c r="I1423" s="539"/>
      <c r="J1423" s="542" t="s">
        <v>58</v>
      </c>
      <c r="K1423" s="543"/>
      <c r="L1423" s="82" t="s">
        <v>59</v>
      </c>
      <c r="M1423" s="541" t="s">
        <v>60</v>
      </c>
      <c r="N1423" s="544"/>
      <c r="O1423" s="83" t="s">
        <v>61</v>
      </c>
      <c r="P1423" s="84"/>
    </row>
    <row r="1424" spans="2:16" ht="14.4">
      <c r="B1424" s="44"/>
      <c r="C1424" s="517" t="s">
        <v>1281</v>
      </c>
      <c r="D1424" s="518"/>
      <c r="E1424" s="518"/>
      <c r="F1424" s="518"/>
      <c r="G1424" s="519"/>
      <c r="H1424" s="520"/>
      <c r="I1424" s="520"/>
      <c r="J1424" s="521" t="str">
        <f>IFERROR(VLOOKUP(C1424,EQUIPOS!$C$13:$G$80,2,FALSE)," ")</f>
        <v>%</v>
      </c>
      <c r="K1424" s="522"/>
      <c r="L1424" s="308">
        <f>O1462</f>
        <v>8518.76</v>
      </c>
      <c r="M1424" s="523">
        <v>0.05</v>
      </c>
      <c r="N1424" s="522"/>
      <c r="O1424" s="307">
        <f>IFERROR(M1424*L1424,0)</f>
        <v>425.93800000000005</v>
      </c>
      <c r="P1424" s="85"/>
    </row>
    <row r="1425" spans="2:16" ht="14.4">
      <c r="B1425" s="44"/>
      <c r="C1425" s="517"/>
      <c r="D1425" s="518"/>
      <c r="E1425" s="518"/>
      <c r="F1425" s="518"/>
      <c r="G1425" s="519"/>
      <c r="H1425" s="520"/>
      <c r="I1425" s="520"/>
      <c r="J1425" s="521" t="str">
        <f>IFERROR(VLOOKUP(C1425,EQUIPOS!$C$13:$G$80,2,FALSE)," ")</f>
        <v xml:space="preserve"> </v>
      </c>
      <c r="K1425" s="522"/>
      <c r="L1425" s="308" t="str">
        <f>IFERROR(VLOOKUP(C1425,EQUIPOS!$C$13:$G$80,5,FALSE)," ")</f>
        <v xml:space="preserve"> </v>
      </c>
      <c r="M1425" s="524"/>
      <c r="N1425" s="525"/>
      <c r="O1425" s="307">
        <f>IFERROR(L1425/M1425,0)</f>
        <v>0</v>
      </c>
      <c r="P1425" s="85"/>
    </row>
    <row r="1426" spans="2:16" ht="14.4">
      <c r="B1426" s="44"/>
      <c r="C1426" s="517"/>
      <c r="D1426" s="518"/>
      <c r="E1426" s="518"/>
      <c r="F1426" s="518"/>
      <c r="G1426" s="519"/>
      <c r="H1426" s="520"/>
      <c r="I1426" s="520"/>
      <c r="J1426" s="521" t="str">
        <f>IFERROR(VLOOKUP(C1426,EQUIPOS!$C$13:$G$80,2,FALSE)," ")</f>
        <v xml:space="preserve"> </v>
      </c>
      <c r="K1426" s="522"/>
      <c r="L1426" s="308" t="str">
        <f>IFERROR(VLOOKUP(C1426,EQUIPOS!$C$13:$G$80,5,FALSE)," ")</f>
        <v xml:space="preserve"> </v>
      </c>
      <c r="M1426" s="524"/>
      <c r="N1426" s="525"/>
      <c r="O1426" s="307">
        <f t="shared" ref="O1426:O1427" si="88">IFERROR(L1426/M1426,0)</f>
        <v>0</v>
      </c>
      <c r="P1426" s="85"/>
    </row>
    <row r="1427" spans="2:16" ht="14.4">
      <c r="B1427" s="44"/>
      <c r="C1427" s="517"/>
      <c r="D1427" s="518"/>
      <c r="E1427" s="518"/>
      <c r="F1427" s="518"/>
      <c r="G1427" s="519"/>
      <c r="H1427" s="520"/>
      <c r="I1427" s="520"/>
      <c r="J1427" s="521" t="str">
        <f>IFERROR(VLOOKUP(C1427,EQUIPOS!$C$13:$G$80,2,FALSE)," ")</f>
        <v xml:space="preserve"> </v>
      </c>
      <c r="K1427" s="522"/>
      <c r="L1427" s="308" t="str">
        <f>IFERROR(VLOOKUP(C1427,EQUIPOS!$C$13:$G$80,5,FALSE)," ")</f>
        <v xml:space="preserve"> </v>
      </c>
      <c r="M1427" s="524"/>
      <c r="N1427" s="525"/>
      <c r="O1427" s="307">
        <f t="shared" si="88"/>
        <v>0</v>
      </c>
      <c r="P1427" s="85"/>
    </row>
    <row r="1428" spans="2:16" ht="15" thickBot="1">
      <c r="B1428" s="44"/>
      <c r="C1428" s="517"/>
      <c r="D1428" s="518"/>
      <c r="E1428" s="518"/>
      <c r="F1428" s="518"/>
      <c r="G1428" s="519"/>
      <c r="H1428" s="520"/>
      <c r="I1428" s="520"/>
      <c r="J1428" s="521" t="str">
        <f>IFERROR(VLOOKUP(C1428,EQUIPOS!$C$13:$G$80,2,FALSE)," ")</f>
        <v xml:space="preserve"> </v>
      </c>
      <c r="K1428" s="522"/>
      <c r="L1428" s="308" t="str">
        <f>IFERROR(VLOOKUP(C1428,EQUIPOS!$C$13:$G$80,5,FALSE)," ")</f>
        <v xml:space="preserve"> </v>
      </c>
      <c r="M1428" s="524"/>
      <c r="N1428" s="525"/>
      <c r="O1428" s="307">
        <f>IFERROR(L1428/M1428,0)</f>
        <v>0</v>
      </c>
      <c r="P1428" s="85"/>
    </row>
    <row r="1429" spans="2:16" ht="15" thickBot="1">
      <c r="B1429" s="44"/>
      <c r="C1429" s="545" t="s">
        <v>2244</v>
      </c>
      <c r="D1429" s="546"/>
      <c r="E1429" s="546"/>
      <c r="F1429" s="546"/>
      <c r="G1429" s="546"/>
      <c r="H1429" s="546"/>
      <c r="I1429" s="546"/>
      <c r="J1429" s="546"/>
      <c r="K1429" s="546"/>
      <c r="L1429" s="546"/>
      <c r="M1429" s="546"/>
      <c r="N1429" s="547"/>
      <c r="O1429" s="309">
        <f>SUM(O1424:O1428)</f>
        <v>425.93800000000005</v>
      </c>
      <c r="P1429" s="86"/>
    </row>
    <row r="1430" spans="2:16" ht="13.5" customHeight="1">
      <c r="B1430" s="44"/>
      <c r="C1430" s="529" t="s">
        <v>62</v>
      </c>
      <c r="D1430" s="530"/>
      <c r="E1430" s="530"/>
      <c r="F1430" s="530"/>
      <c r="G1430" s="530"/>
      <c r="H1430" s="530"/>
      <c r="I1430" s="530"/>
      <c r="J1430" s="530"/>
      <c r="K1430" s="530"/>
      <c r="L1430" s="530"/>
      <c r="M1430" s="530"/>
      <c r="N1430" s="530"/>
      <c r="O1430" s="531"/>
      <c r="P1430" s="80"/>
    </row>
    <row r="1431" spans="2:16">
      <c r="B1431" s="44"/>
      <c r="C1431" s="532"/>
      <c r="D1431" s="533"/>
      <c r="E1431" s="533"/>
      <c r="F1431" s="533"/>
      <c r="G1431" s="533"/>
      <c r="H1431" s="533"/>
      <c r="I1431" s="533"/>
      <c r="J1431" s="533"/>
      <c r="K1431" s="533"/>
      <c r="L1431" s="533"/>
      <c r="M1431" s="533"/>
      <c r="N1431" s="533"/>
      <c r="O1431" s="534"/>
      <c r="P1431" s="80"/>
    </row>
    <row r="1432" spans="2:16" ht="14.4" thickBot="1">
      <c r="B1432" s="44"/>
      <c r="C1432" s="535"/>
      <c r="D1432" s="536"/>
      <c r="E1432" s="536"/>
      <c r="F1432" s="536"/>
      <c r="G1432" s="536"/>
      <c r="H1432" s="536"/>
      <c r="I1432" s="536"/>
      <c r="J1432" s="536"/>
      <c r="K1432" s="536"/>
      <c r="L1432" s="536"/>
      <c r="M1432" s="536"/>
      <c r="N1432" s="536"/>
      <c r="O1432" s="537"/>
      <c r="P1432" s="80"/>
    </row>
    <row r="1433" spans="2:16" ht="14.4">
      <c r="B1433" s="44"/>
      <c r="C1433" s="538" t="s">
        <v>10</v>
      </c>
      <c r="D1433" s="550"/>
      <c r="E1433" s="550"/>
      <c r="F1433" s="550"/>
      <c r="G1433" s="550"/>
      <c r="H1433" s="550"/>
      <c r="I1433" s="550"/>
      <c r="J1433" s="544"/>
      <c r="K1433" s="81" t="s">
        <v>56</v>
      </c>
      <c r="L1433" s="82" t="s">
        <v>12</v>
      </c>
      <c r="M1433" s="541" t="s">
        <v>63</v>
      </c>
      <c r="N1433" s="544"/>
      <c r="O1433" s="83" t="s">
        <v>61</v>
      </c>
      <c r="P1433" s="84"/>
    </row>
    <row r="1434" spans="2:16" ht="14.4">
      <c r="B1434" s="44"/>
      <c r="C1434" s="577" t="s">
        <v>2630</v>
      </c>
      <c r="D1434" s="578"/>
      <c r="E1434" s="578"/>
      <c r="F1434" s="578"/>
      <c r="G1434" s="578"/>
      <c r="H1434" s="578"/>
      <c r="I1434" s="578"/>
      <c r="J1434" s="579"/>
      <c r="K1434" s="88" t="str">
        <f>IFERROR(VLOOKUP(C1434,MATERIALES!$C$13:$G$2486,2,FALSE)," ")</f>
        <v>UN</v>
      </c>
      <c r="L1434" s="356">
        <v>1</v>
      </c>
      <c r="M1434" s="548">
        <f>IFERROR(VLOOKUP(C1434,MATERIALES!$C$13:$G$2486,5,FALSE)," ")</f>
        <v>875000</v>
      </c>
      <c r="N1434" s="549"/>
      <c r="O1434" s="307">
        <f>IFERROR(M1434*L1434,0)</f>
        <v>875000</v>
      </c>
      <c r="P1434" s="85"/>
    </row>
    <row r="1435" spans="2:16" ht="14.4">
      <c r="B1435" s="44"/>
      <c r="C1435" s="581" t="s">
        <v>2402</v>
      </c>
      <c r="D1435" s="578"/>
      <c r="E1435" s="578"/>
      <c r="F1435" s="578"/>
      <c r="G1435" s="578"/>
      <c r="H1435" s="578"/>
      <c r="I1435" s="578"/>
      <c r="J1435" s="579"/>
      <c r="K1435" s="88" t="str">
        <f>IFERROR(VLOOKUP(C1435,MATERIALES!$C$13:$G$2486,2,FALSE)," ")</f>
        <v>UN</v>
      </c>
      <c r="L1435" s="356">
        <v>1</v>
      </c>
      <c r="M1435" s="548">
        <f>IFERROR(VLOOKUP(C1435,MATERIALES!$C$13:$G$2486,5,FALSE)," ")</f>
        <v>10800</v>
      </c>
      <c r="N1435" s="549"/>
      <c r="O1435" s="307">
        <f t="shared" ref="O1435:O1445" si="89">IFERROR(M1435*L1435,0)</f>
        <v>10800</v>
      </c>
      <c r="P1435" s="85"/>
    </row>
    <row r="1436" spans="2:16" ht="14.4">
      <c r="B1436" s="44"/>
      <c r="C1436" s="577"/>
      <c r="D1436" s="578"/>
      <c r="E1436" s="578"/>
      <c r="F1436" s="578"/>
      <c r="G1436" s="578"/>
      <c r="H1436" s="578"/>
      <c r="I1436" s="578"/>
      <c r="J1436" s="579"/>
      <c r="K1436" s="88" t="str">
        <f>IFERROR(VLOOKUP(C1436,MATERIALES!$C$13:$G$2486,2,FALSE)," ")</f>
        <v xml:space="preserve"> </v>
      </c>
      <c r="L1436" s="356"/>
      <c r="M1436" s="548" t="str">
        <f>IFERROR(VLOOKUP(C1436,MATERIALES!$C$13:$G$2486,5,FALSE)," ")</f>
        <v xml:space="preserve"> </v>
      </c>
      <c r="N1436" s="549"/>
      <c r="O1436" s="307">
        <f t="shared" si="89"/>
        <v>0</v>
      </c>
      <c r="P1436" s="85"/>
    </row>
    <row r="1437" spans="2:16" ht="14.4">
      <c r="B1437" s="44"/>
      <c r="C1437" s="577"/>
      <c r="D1437" s="578"/>
      <c r="E1437" s="578"/>
      <c r="F1437" s="578"/>
      <c r="G1437" s="578"/>
      <c r="H1437" s="578"/>
      <c r="I1437" s="578"/>
      <c r="J1437" s="579"/>
      <c r="K1437" s="88" t="str">
        <f>IFERROR(VLOOKUP(C1437,MATERIALES!$C$13:$G$2486,2,FALSE)," ")</f>
        <v xml:space="preserve"> </v>
      </c>
      <c r="L1437" s="356"/>
      <c r="M1437" s="548" t="str">
        <f>IFERROR(VLOOKUP(C1437,MATERIALES!$C$13:$G$2486,5,FALSE)," ")</f>
        <v xml:space="preserve"> </v>
      </c>
      <c r="N1437" s="549"/>
      <c r="O1437" s="307">
        <f t="shared" si="89"/>
        <v>0</v>
      </c>
      <c r="P1437" s="85"/>
    </row>
    <row r="1438" spans="2:16" ht="14.4">
      <c r="B1438" s="44"/>
      <c r="C1438" s="577"/>
      <c r="D1438" s="578"/>
      <c r="E1438" s="578"/>
      <c r="F1438" s="578"/>
      <c r="G1438" s="578"/>
      <c r="H1438" s="578"/>
      <c r="I1438" s="578"/>
      <c r="J1438" s="579"/>
      <c r="K1438" s="88" t="str">
        <f>IFERROR(VLOOKUP(C1438,MATERIALES!$C$13:$G$2486,2,FALSE)," ")</f>
        <v xml:space="preserve"> </v>
      </c>
      <c r="L1438" s="356"/>
      <c r="M1438" s="548" t="str">
        <f>IFERROR(VLOOKUP(C1438,MATERIALES!$C$13:$G$2486,5,FALSE)," ")</f>
        <v xml:space="preserve"> </v>
      </c>
      <c r="N1438" s="549"/>
      <c r="O1438" s="307">
        <f t="shared" si="89"/>
        <v>0</v>
      </c>
      <c r="P1438" s="85"/>
    </row>
    <row r="1439" spans="2:16" ht="14.4">
      <c r="B1439" s="44"/>
      <c r="C1439" s="577"/>
      <c r="D1439" s="578"/>
      <c r="E1439" s="578"/>
      <c r="F1439" s="578"/>
      <c r="G1439" s="578"/>
      <c r="H1439" s="578"/>
      <c r="I1439" s="578"/>
      <c r="J1439" s="579"/>
      <c r="K1439" s="88" t="str">
        <f>IFERROR(VLOOKUP(C1439,MATERIALES!$C$13:$G$2486,2,FALSE)," ")</f>
        <v xml:space="preserve"> </v>
      </c>
      <c r="L1439" s="356"/>
      <c r="M1439" s="548" t="str">
        <f>IFERROR(VLOOKUP(C1439,MATERIALES!$C$13:$G$2486,5,FALSE)," ")</f>
        <v xml:space="preserve"> </v>
      </c>
      <c r="N1439" s="549"/>
      <c r="O1439" s="307">
        <f t="shared" si="89"/>
        <v>0</v>
      </c>
      <c r="P1439" s="85"/>
    </row>
    <row r="1440" spans="2:16" ht="14.4">
      <c r="B1440" s="44"/>
      <c r="C1440" s="577"/>
      <c r="D1440" s="578"/>
      <c r="E1440" s="578"/>
      <c r="F1440" s="578"/>
      <c r="G1440" s="578"/>
      <c r="H1440" s="578"/>
      <c r="I1440" s="578"/>
      <c r="J1440" s="579"/>
      <c r="K1440" s="88" t="str">
        <f>IFERROR(VLOOKUP(C1440,MATERIALES!$C$13:$G$2486,2,FALSE)," ")</f>
        <v xml:space="preserve"> </v>
      </c>
      <c r="L1440" s="356"/>
      <c r="M1440" s="548" t="str">
        <f>IFERROR(VLOOKUP(C1440,MATERIALES!$C$13:$G$2486,5,FALSE)," ")</f>
        <v xml:space="preserve"> </v>
      </c>
      <c r="N1440" s="549"/>
      <c r="O1440" s="307">
        <f t="shared" si="89"/>
        <v>0</v>
      </c>
      <c r="P1440" s="85"/>
    </row>
    <row r="1441" spans="2:16" ht="14.4">
      <c r="B1441" s="44"/>
      <c r="C1441" s="577"/>
      <c r="D1441" s="578"/>
      <c r="E1441" s="578"/>
      <c r="F1441" s="578"/>
      <c r="G1441" s="578"/>
      <c r="H1441" s="578"/>
      <c r="I1441" s="578"/>
      <c r="J1441" s="579"/>
      <c r="K1441" s="88" t="str">
        <f>IFERROR(VLOOKUP(C1441,MATERIALES!$C$13:$G$2486,2,FALSE)," ")</f>
        <v xml:space="preserve"> </v>
      </c>
      <c r="L1441" s="356"/>
      <c r="M1441" s="548" t="str">
        <f>IFERROR(VLOOKUP(C1441,MATERIALES!$C$13:$G$2486,5,FALSE)," ")</f>
        <v xml:space="preserve"> </v>
      </c>
      <c r="N1441" s="549"/>
      <c r="O1441" s="307">
        <f t="shared" si="89"/>
        <v>0</v>
      </c>
      <c r="P1441" s="85"/>
    </row>
    <row r="1442" spans="2:16" ht="14.4">
      <c r="B1442" s="44"/>
      <c r="C1442" s="577"/>
      <c r="D1442" s="578"/>
      <c r="E1442" s="578"/>
      <c r="F1442" s="578"/>
      <c r="G1442" s="578"/>
      <c r="H1442" s="578"/>
      <c r="I1442" s="578"/>
      <c r="J1442" s="579"/>
      <c r="K1442" s="88" t="str">
        <f>IFERROR(VLOOKUP(C1442,MATERIALES!$C$13:$G$2486,2,FALSE)," ")</f>
        <v xml:space="preserve"> </v>
      </c>
      <c r="L1442" s="356"/>
      <c r="M1442" s="548" t="str">
        <f>IFERROR(VLOOKUP(C1442,MATERIALES!$C$13:$G$2486,5,FALSE)," ")</f>
        <v xml:space="preserve"> </v>
      </c>
      <c r="N1442" s="549"/>
      <c r="O1442" s="307">
        <f t="shared" si="89"/>
        <v>0</v>
      </c>
      <c r="P1442" s="85"/>
    </row>
    <row r="1443" spans="2:16" ht="14.4">
      <c r="B1443" s="44"/>
      <c r="C1443" s="577"/>
      <c r="D1443" s="578"/>
      <c r="E1443" s="578"/>
      <c r="F1443" s="578"/>
      <c r="G1443" s="578"/>
      <c r="H1443" s="578"/>
      <c r="I1443" s="578"/>
      <c r="J1443" s="579"/>
      <c r="K1443" s="88" t="str">
        <f>IFERROR(VLOOKUP(C1443,MATERIALES!$C$13:$G$2486,2,FALSE)," ")</f>
        <v xml:space="preserve"> </v>
      </c>
      <c r="L1443" s="356"/>
      <c r="M1443" s="548" t="str">
        <f>IFERROR(VLOOKUP(C1443,MATERIALES!$C$13:$G$2486,5,FALSE)," ")</f>
        <v xml:space="preserve"> </v>
      </c>
      <c r="N1443" s="549"/>
      <c r="O1443" s="307">
        <f t="shared" si="89"/>
        <v>0</v>
      </c>
      <c r="P1443" s="85"/>
    </row>
    <row r="1444" spans="2:16" ht="14.4">
      <c r="B1444" s="44"/>
      <c r="C1444" s="517"/>
      <c r="D1444" s="518"/>
      <c r="E1444" s="518"/>
      <c r="F1444" s="518"/>
      <c r="G1444" s="518"/>
      <c r="H1444" s="518"/>
      <c r="I1444" s="518"/>
      <c r="J1444" s="519"/>
      <c r="K1444" s="88" t="str">
        <f>IFERROR(VLOOKUP(C1444,MATERIALES!$C$13:$G$2486,2,FALSE)," ")</f>
        <v xml:space="preserve"> </v>
      </c>
      <c r="L1444" s="89"/>
      <c r="M1444" s="548" t="str">
        <f>IFERROR(VLOOKUP(C1444,MATERIALES!$C$13:$G$2486,5,FALSE)," ")</f>
        <v xml:space="preserve"> </v>
      </c>
      <c r="N1444" s="549"/>
      <c r="O1444" s="307">
        <f t="shared" si="89"/>
        <v>0</v>
      </c>
      <c r="P1444" s="85"/>
    </row>
    <row r="1445" spans="2:16" ht="15" thickBot="1">
      <c r="B1445" s="44"/>
      <c r="C1445" s="517"/>
      <c r="D1445" s="518"/>
      <c r="E1445" s="518"/>
      <c r="F1445" s="518"/>
      <c r="G1445" s="518"/>
      <c r="H1445" s="518"/>
      <c r="I1445" s="518"/>
      <c r="J1445" s="519"/>
      <c r="K1445" s="88" t="str">
        <f>IFERROR(VLOOKUP(C1445,MATERIALES!$C$13:$G$2486,2,FALSE)," ")</f>
        <v xml:space="preserve"> </v>
      </c>
      <c r="L1445" s="90"/>
      <c r="M1445" s="548" t="str">
        <f>IFERROR(VLOOKUP(C1445,MATERIALES!$C$13:$G$2486,5,FALSE)," ")</f>
        <v xml:space="preserve"> </v>
      </c>
      <c r="N1445" s="549"/>
      <c r="O1445" s="307">
        <f t="shared" si="89"/>
        <v>0</v>
      </c>
      <c r="P1445" s="85"/>
    </row>
    <row r="1446" spans="2:16" ht="15" thickBot="1">
      <c r="B1446" s="44"/>
      <c r="C1446" s="545" t="s">
        <v>2244</v>
      </c>
      <c r="D1446" s="546"/>
      <c r="E1446" s="546"/>
      <c r="F1446" s="546"/>
      <c r="G1446" s="546"/>
      <c r="H1446" s="546"/>
      <c r="I1446" s="546"/>
      <c r="J1446" s="546"/>
      <c r="K1446" s="546"/>
      <c r="L1446" s="546"/>
      <c r="M1446" s="546"/>
      <c r="N1446" s="547"/>
      <c r="O1446" s="309">
        <f>SUM(O1434:O1445)</f>
        <v>885800</v>
      </c>
      <c r="P1446" s="85"/>
    </row>
    <row r="1447" spans="2:16">
      <c r="B1447" s="44"/>
      <c r="C1447" s="529" t="s">
        <v>64</v>
      </c>
      <c r="D1447" s="530"/>
      <c r="E1447" s="530"/>
      <c r="F1447" s="530"/>
      <c r="G1447" s="530"/>
      <c r="H1447" s="530"/>
      <c r="I1447" s="530"/>
      <c r="J1447" s="530"/>
      <c r="K1447" s="530"/>
      <c r="L1447" s="530"/>
      <c r="M1447" s="530"/>
      <c r="N1447" s="530"/>
      <c r="O1447" s="531"/>
      <c r="P1447" s="80"/>
    </row>
    <row r="1448" spans="2:16">
      <c r="B1448" s="44"/>
      <c r="C1448" s="532"/>
      <c r="D1448" s="533"/>
      <c r="E1448" s="533"/>
      <c r="F1448" s="533"/>
      <c r="G1448" s="533"/>
      <c r="H1448" s="533"/>
      <c r="I1448" s="533"/>
      <c r="J1448" s="533"/>
      <c r="K1448" s="533"/>
      <c r="L1448" s="533"/>
      <c r="M1448" s="533"/>
      <c r="N1448" s="533"/>
      <c r="O1448" s="534"/>
      <c r="P1448" s="80"/>
    </row>
    <row r="1449" spans="2:16" ht="14.4" thickBot="1">
      <c r="B1449" s="44"/>
      <c r="C1449" s="535"/>
      <c r="D1449" s="536"/>
      <c r="E1449" s="536"/>
      <c r="F1449" s="536"/>
      <c r="G1449" s="536"/>
      <c r="H1449" s="536"/>
      <c r="I1449" s="536"/>
      <c r="J1449" s="536"/>
      <c r="K1449" s="536"/>
      <c r="L1449" s="536"/>
      <c r="M1449" s="536"/>
      <c r="N1449" s="536"/>
      <c r="O1449" s="537"/>
      <c r="P1449" s="80"/>
    </row>
    <row r="1450" spans="2:16" ht="16.8">
      <c r="B1450" s="44"/>
      <c r="C1450" s="538" t="s">
        <v>65</v>
      </c>
      <c r="D1450" s="550"/>
      <c r="E1450" s="550"/>
      <c r="F1450" s="550"/>
      <c r="G1450" s="550"/>
      <c r="H1450" s="550"/>
      <c r="I1450" s="550"/>
      <c r="J1450" s="82" t="s">
        <v>66</v>
      </c>
      <c r="K1450" s="87" t="s">
        <v>67</v>
      </c>
      <c r="L1450" s="91" t="s">
        <v>68</v>
      </c>
      <c r="M1450" s="541" t="s">
        <v>69</v>
      </c>
      <c r="N1450" s="544"/>
      <c r="O1450" s="83" t="s">
        <v>61</v>
      </c>
      <c r="P1450" s="84"/>
    </row>
    <row r="1451" spans="2:16" ht="14.4">
      <c r="B1451" s="44"/>
      <c r="C1451" s="517" t="s">
        <v>1251</v>
      </c>
      <c r="D1451" s="518"/>
      <c r="E1451" s="518"/>
      <c r="F1451" s="518"/>
      <c r="G1451" s="518"/>
      <c r="H1451" s="518"/>
      <c r="I1451" s="518"/>
      <c r="J1451" s="357">
        <v>5.9999999999999995E-4</v>
      </c>
      <c r="K1451" s="93">
        <v>25.1</v>
      </c>
      <c r="L1451" s="92">
        <f>K1451*J1451</f>
        <v>1.5059999999999999E-2</v>
      </c>
      <c r="M1451" s="548">
        <f>IFERROR(VLOOKUP(C1451,TRANSPORTE!$C$14:$G$28,5,FALSE)," ")</f>
        <v>514637</v>
      </c>
      <c r="N1451" s="549"/>
      <c r="O1451" s="307">
        <f>IFERROR(M1451*L1451,0)</f>
        <v>7750.433219999999</v>
      </c>
      <c r="P1451" s="85"/>
    </row>
    <row r="1452" spans="2:16" ht="15" thickBot="1">
      <c r="B1452" s="44"/>
      <c r="C1452" s="551"/>
      <c r="D1452" s="552"/>
      <c r="E1452" s="552"/>
      <c r="F1452" s="552"/>
      <c r="G1452" s="552"/>
      <c r="H1452" s="552"/>
      <c r="I1452" s="552"/>
      <c r="J1452" s="94"/>
      <c r="K1452" s="70"/>
      <c r="L1452" s="94"/>
      <c r="M1452" s="553"/>
      <c r="N1452" s="554"/>
      <c r="O1452" s="307">
        <f t="shared" ref="O1452" si="90">IFERROR(M1452*L1452,0)</f>
        <v>0</v>
      </c>
      <c r="P1452" s="85"/>
    </row>
    <row r="1453" spans="2:16" ht="15" thickBot="1">
      <c r="B1453" s="44"/>
      <c r="C1453" s="545" t="s">
        <v>2244</v>
      </c>
      <c r="D1453" s="546"/>
      <c r="E1453" s="546"/>
      <c r="F1453" s="546"/>
      <c r="G1453" s="546"/>
      <c r="H1453" s="546"/>
      <c r="I1453" s="546"/>
      <c r="J1453" s="546"/>
      <c r="K1453" s="546"/>
      <c r="L1453" s="546"/>
      <c r="M1453" s="546"/>
      <c r="N1453" s="547"/>
      <c r="O1453" s="309">
        <f>+SUM(O1451:O1452)</f>
        <v>7750.433219999999</v>
      </c>
      <c r="P1453" s="86"/>
    </row>
    <row r="1454" spans="2:16">
      <c r="B1454" s="44"/>
      <c r="C1454" s="529" t="s">
        <v>70</v>
      </c>
      <c r="D1454" s="530"/>
      <c r="E1454" s="530"/>
      <c r="F1454" s="530"/>
      <c r="G1454" s="530"/>
      <c r="H1454" s="530"/>
      <c r="I1454" s="530"/>
      <c r="J1454" s="530"/>
      <c r="K1454" s="530"/>
      <c r="L1454" s="530"/>
      <c r="M1454" s="530"/>
      <c r="N1454" s="530"/>
      <c r="O1454" s="531"/>
      <c r="P1454" s="80"/>
    </row>
    <row r="1455" spans="2:16">
      <c r="B1455" s="44"/>
      <c r="C1455" s="532"/>
      <c r="D1455" s="533"/>
      <c r="E1455" s="533"/>
      <c r="F1455" s="533"/>
      <c r="G1455" s="533"/>
      <c r="H1455" s="533"/>
      <c r="I1455" s="533"/>
      <c r="J1455" s="533"/>
      <c r="K1455" s="533"/>
      <c r="L1455" s="533"/>
      <c r="M1455" s="533"/>
      <c r="N1455" s="533"/>
      <c r="O1455" s="534"/>
      <c r="P1455" s="80"/>
    </row>
    <row r="1456" spans="2:16" ht="14.4" thickBot="1">
      <c r="B1456" s="44"/>
      <c r="C1456" s="535"/>
      <c r="D1456" s="536"/>
      <c r="E1456" s="536"/>
      <c r="F1456" s="536"/>
      <c r="G1456" s="536"/>
      <c r="H1456" s="536"/>
      <c r="I1456" s="536"/>
      <c r="J1456" s="536"/>
      <c r="K1456" s="536"/>
      <c r="L1456" s="536"/>
      <c r="M1456" s="536"/>
      <c r="N1456" s="536"/>
      <c r="O1456" s="537"/>
      <c r="P1456" s="80"/>
    </row>
    <row r="1457" spans="2:16" ht="14.4">
      <c r="B1457" s="44"/>
      <c r="C1457" s="538" t="s">
        <v>71</v>
      </c>
      <c r="D1457" s="550"/>
      <c r="E1457" s="550"/>
      <c r="F1457" s="550"/>
      <c r="G1457" s="550"/>
      <c r="H1457" s="550"/>
      <c r="I1457" s="550"/>
      <c r="J1457" s="82" t="s">
        <v>72</v>
      </c>
      <c r="K1457" s="95" t="s">
        <v>73</v>
      </c>
      <c r="L1457" s="96" t="s">
        <v>74</v>
      </c>
      <c r="M1457" s="560" t="s">
        <v>60</v>
      </c>
      <c r="N1457" s="561"/>
      <c r="O1457" s="97" t="s">
        <v>61</v>
      </c>
      <c r="P1457" s="98"/>
    </row>
    <row r="1458" spans="2:16" ht="14.4">
      <c r="B1458" s="44"/>
      <c r="C1458" s="555" t="s">
        <v>1225</v>
      </c>
      <c r="D1458" s="556"/>
      <c r="E1458" s="556"/>
      <c r="F1458" s="556"/>
      <c r="G1458" s="556"/>
      <c r="H1458" s="556"/>
      <c r="I1458" s="522"/>
      <c r="J1458" s="310">
        <f>IFERROR(VLOOKUP(C1458,'MANO DE OBRA'!$C$13:$J$33,6,FALSE)," ")</f>
        <v>212968.8944964</v>
      </c>
      <c r="K1458" s="318">
        <f>IFERROR(VLOOKUP(C1458,'MANO DE OBRA'!$C$13:$J$33,7,FALSE)," ")</f>
        <v>2</v>
      </c>
      <c r="L1458" s="311">
        <f>IFERROR(VLOOKUP(C1458,'MANO DE OBRA'!$C$13:$J$33,8,FALSE)," ")</f>
        <v>425938</v>
      </c>
      <c r="M1458" s="562">
        <v>50</v>
      </c>
      <c r="N1458" s="563"/>
      <c r="O1458" s="312">
        <f>IFERROR((L1458/M1458),0)</f>
        <v>8518.76</v>
      </c>
      <c r="P1458" s="99"/>
    </row>
    <row r="1459" spans="2:16" ht="14.4">
      <c r="B1459" s="44"/>
      <c r="C1459" s="555"/>
      <c r="D1459" s="556"/>
      <c r="E1459" s="556"/>
      <c r="F1459" s="556"/>
      <c r="G1459" s="556"/>
      <c r="H1459" s="556"/>
      <c r="I1459" s="522"/>
      <c r="J1459" s="310" t="str">
        <f>IFERROR(VLOOKUP(C1459,'MANO DE OBRA'!$C$13:$J$33,6,FALSE)," ")</f>
        <v xml:space="preserve"> </v>
      </c>
      <c r="K1459" s="318" t="str">
        <f>IFERROR(VLOOKUP(C1459,'MANO DE OBRA'!$C$13:$J$33,7,FALSE)," ")</f>
        <v xml:space="preserve"> </v>
      </c>
      <c r="L1459" s="311" t="str">
        <f>IFERROR(VLOOKUP(C1459,'MANO DE OBRA'!$C$13:$J$33,8,FALSE)," ")</f>
        <v xml:space="preserve"> </v>
      </c>
      <c r="M1459" s="562"/>
      <c r="N1459" s="563"/>
      <c r="O1459" s="312">
        <f t="shared" ref="O1459:O1461" si="91">IFERROR((L1459/M1459),0)</f>
        <v>0</v>
      </c>
      <c r="P1459" s="99"/>
    </row>
    <row r="1460" spans="2:16" ht="14.4">
      <c r="B1460" s="44"/>
      <c r="C1460" s="555"/>
      <c r="D1460" s="556"/>
      <c r="E1460" s="556"/>
      <c r="F1460" s="556"/>
      <c r="G1460" s="556"/>
      <c r="H1460" s="556"/>
      <c r="I1460" s="522"/>
      <c r="J1460" s="310" t="str">
        <f>IFERROR(VLOOKUP(C1460,'MANO DE OBRA'!$C$13:$J$33,6,FALSE)," ")</f>
        <v xml:space="preserve"> </v>
      </c>
      <c r="K1460" s="318" t="str">
        <f>IFERROR(VLOOKUP(C1460,'MANO DE OBRA'!$C$13:$J$33,7,FALSE)," ")</f>
        <v xml:space="preserve"> </v>
      </c>
      <c r="L1460" s="311" t="str">
        <f>IFERROR(VLOOKUP(C1460,'MANO DE OBRA'!$C$13:$J$33,8,FALSE)," ")</f>
        <v xml:space="preserve"> </v>
      </c>
      <c r="M1460" s="524"/>
      <c r="N1460" s="525"/>
      <c r="O1460" s="312">
        <f t="shared" si="91"/>
        <v>0</v>
      </c>
      <c r="P1460" s="99"/>
    </row>
    <row r="1461" spans="2:16" ht="15" thickBot="1">
      <c r="B1461" s="44"/>
      <c r="C1461" s="555"/>
      <c r="D1461" s="556"/>
      <c r="E1461" s="556"/>
      <c r="F1461" s="556"/>
      <c r="G1461" s="556"/>
      <c r="H1461" s="556"/>
      <c r="I1461" s="522"/>
      <c r="J1461" s="310" t="str">
        <f>IFERROR(VLOOKUP(C1461,'MANO DE OBRA'!$C$13:$J$33,6,FALSE)," ")</f>
        <v xml:space="preserve"> </v>
      </c>
      <c r="K1461" s="318" t="str">
        <f>IFERROR(VLOOKUP(C1461,'MANO DE OBRA'!$C$13:$J$33,7,FALSE)," ")</f>
        <v xml:space="preserve"> </v>
      </c>
      <c r="L1461" s="311" t="str">
        <f>IFERROR(VLOOKUP(C1461,'MANO DE OBRA'!$C$13:$J$33,8,FALSE)," ")</f>
        <v xml:space="preserve"> </v>
      </c>
      <c r="M1461" s="524"/>
      <c r="N1461" s="525"/>
      <c r="O1461" s="312">
        <f t="shared" si="91"/>
        <v>0</v>
      </c>
      <c r="P1461" s="85"/>
    </row>
    <row r="1462" spans="2:16" ht="15" thickBot="1">
      <c r="B1462" s="44"/>
      <c r="C1462" s="545" t="s">
        <v>2244</v>
      </c>
      <c r="D1462" s="546"/>
      <c r="E1462" s="546"/>
      <c r="F1462" s="546"/>
      <c r="G1462" s="546"/>
      <c r="H1462" s="546"/>
      <c r="I1462" s="546"/>
      <c r="J1462" s="546"/>
      <c r="K1462" s="546"/>
      <c r="L1462" s="546"/>
      <c r="M1462" s="546"/>
      <c r="N1462" s="547"/>
      <c r="O1462" s="309">
        <f>+SUM(O1458:O1461)</f>
        <v>8518.76</v>
      </c>
      <c r="P1462" s="85"/>
    </row>
    <row r="1463" spans="2:16" ht="15" thickBot="1">
      <c r="B1463" s="44"/>
      <c r="C1463" s="73"/>
      <c r="D1463" s="52"/>
      <c r="E1463" s="52"/>
      <c r="F1463" s="52"/>
      <c r="G1463" s="52"/>
      <c r="H1463" s="52"/>
      <c r="I1463" s="52"/>
      <c r="J1463" s="52"/>
      <c r="K1463" s="52"/>
      <c r="L1463" s="52"/>
      <c r="M1463" s="52"/>
      <c r="N1463" s="52"/>
      <c r="O1463" s="74"/>
      <c r="P1463" s="45"/>
    </row>
    <row r="1464" spans="2:16" ht="15" thickBot="1">
      <c r="B1464" s="44"/>
      <c r="C1464" s="557" t="s">
        <v>2245</v>
      </c>
      <c r="D1464" s="558"/>
      <c r="E1464" s="558"/>
      <c r="F1464" s="558"/>
      <c r="G1464" s="558"/>
      <c r="H1464" s="558"/>
      <c r="I1464" s="558"/>
      <c r="J1464" s="558"/>
      <c r="K1464" s="558"/>
      <c r="L1464" s="558"/>
      <c r="M1464" s="558"/>
      <c r="N1464" s="559"/>
      <c r="O1464" s="313">
        <f>ROUND(O1453+O1429+O1446+O1462,0)</f>
        <v>902495</v>
      </c>
      <c r="P1464" s="100"/>
    </row>
    <row r="1465" spans="2:16" ht="15" thickBot="1">
      <c r="B1465" s="44"/>
      <c r="C1465" s="73"/>
      <c r="D1465" s="52"/>
      <c r="E1465" s="52"/>
      <c r="F1465" s="52"/>
      <c r="G1465" s="52"/>
      <c r="H1465" s="52"/>
      <c r="I1465" s="52"/>
      <c r="J1465" s="52"/>
      <c r="K1465" s="52"/>
      <c r="L1465" s="52"/>
      <c r="M1465" s="52"/>
      <c r="N1465" s="52"/>
      <c r="O1465" s="74"/>
      <c r="P1465" s="73"/>
    </row>
    <row r="1466" spans="2:16">
      <c r="B1466" s="44"/>
      <c r="C1466" s="529" t="s">
        <v>2240</v>
      </c>
      <c r="D1466" s="530"/>
      <c r="E1466" s="530"/>
      <c r="F1466" s="530"/>
      <c r="G1466" s="530"/>
      <c r="H1466" s="530"/>
      <c r="I1466" s="530"/>
      <c r="J1466" s="530"/>
      <c r="K1466" s="530"/>
      <c r="L1466" s="530"/>
      <c r="M1466" s="530"/>
      <c r="N1466" s="530"/>
      <c r="O1466" s="531"/>
      <c r="P1466" s="80"/>
    </row>
    <row r="1467" spans="2:16">
      <c r="B1467" s="44"/>
      <c r="C1467" s="532"/>
      <c r="D1467" s="533"/>
      <c r="E1467" s="533"/>
      <c r="F1467" s="533"/>
      <c r="G1467" s="533"/>
      <c r="H1467" s="533"/>
      <c r="I1467" s="533"/>
      <c r="J1467" s="533"/>
      <c r="K1467" s="533"/>
      <c r="L1467" s="533"/>
      <c r="M1467" s="533"/>
      <c r="N1467" s="533"/>
      <c r="O1467" s="534"/>
      <c r="P1467" s="80"/>
    </row>
    <row r="1468" spans="2:16" ht="14.4" thickBot="1">
      <c r="B1468" s="44"/>
      <c r="C1468" s="535"/>
      <c r="D1468" s="536"/>
      <c r="E1468" s="536"/>
      <c r="F1468" s="536"/>
      <c r="G1468" s="536"/>
      <c r="H1468" s="536"/>
      <c r="I1468" s="536"/>
      <c r="J1468" s="536"/>
      <c r="K1468" s="536"/>
      <c r="L1468" s="536"/>
      <c r="M1468" s="536"/>
      <c r="N1468" s="536"/>
      <c r="O1468" s="537"/>
      <c r="P1468" s="80"/>
    </row>
    <row r="1469" spans="2:16" ht="15" thickBot="1">
      <c r="B1469" s="44"/>
      <c r="C1469" s="568" t="s">
        <v>10</v>
      </c>
      <c r="D1469" s="569"/>
      <c r="E1469" s="569"/>
      <c r="F1469" s="569"/>
      <c r="G1469" s="569"/>
      <c r="H1469" s="569"/>
      <c r="I1469" s="569"/>
      <c r="J1469" s="569"/>
      <c r="K1469" s="569"/>
      <c r="L1469" s="569"/>
      <c r="M1469" s="570"/>
      <c r="N1469" s="303" t="s">
        <v>32</v>
      </c>
      <c r="O1469" s="304" t="s">
        <v>29</v>
      </c>
      <c r="P1469" s="80"/>
    </row>
    <row r="1470" spans="2:16" ht="14.4">
      <c r="B1470" s="44"/>
      <c r="C1470" s="571" t="s">
        <v>2242</v>
      </c>
      <c r="D1470" s="572"/>
      <c r="E1470" s="572"/>
      <c r="F1470" s="572"/>
      <c r="G1470" s="572"/>
      <c r="H1470" s="572"/>
      <c r="I1470" s="572"/>
      <c r="J1470" s="572"/>
      <c r="K1470" s="572"/>
      <c r="L1470" s="572"/>
      <c r="M1470" s="572"/>
      <c r="N1470" s="305">
        <f>PRESUPUESTO!$K$384</f>
        <v>0.26</v>
      </c>
      <c r="O1470" s="314">
        <f>N1470*O1464</f>
        <v>234648.7</v>
      </c>
      <c r="P1470" s="80"/>
    </row>
    <row r="1471" spans="2:16" ht="14.4">
      <c r="B1471" s="44"/>
      <c r="C1471" s="573" t="s">
        <v>2241</v>
      </c>
      <c r="D1471" s="574"/>
      <c r="E1471" s="574"/>
      <c r="F1471" s="574"/>
      <c r="G1471" s="574"/>
      <c r="H1471" s="574"/>
      <c r="I1471" s="574"/>
      <c r="J1471" s="574"/>
      <c r="K1471" s="574"/>
      <c r="L1471" s="574"/>
      <c r="M1471" s="574"/>
      <c r="N1471" s="302">
        <f>PRESUPUESTO!$K$385</f>
        <v>0.01</v>
      </c>
      <c r="O1471" s="315">
        <f>N1471*O1464</f>
        <v>9024.9500000000007</v>
      </c>
      <c r="P1471" s="80"/>
    </row>
    <row r="1472" spans="2:16" ht="15" thickBot="1">
      <c r="B1472" s="44"/>
      <c r="C1472" s="575" t="s">
        <v>28</v>
      </c>
      <c r="D1472" s="576"/>
      <c r="E1472" s="576"/>
      <c r="F1472" s="576"/>
      <c r="G1472" s="576"/>
      <c r="H1472" s="576"/>
      <c r="I1472" s="576"/>
      <c r="J1472" s="576"/>
      <c r="K1472" s="576"/>
      <c r="L1472" s="576"/>
      <c r="M1472" s="576"/>
      <c r="N1472" s="306">
        <f>PRESUPUESTO!$K$386</f>
        <v>0.03</v>
      </c>
      <c r="O1472" s="316">
        <f>N1472*O1464</f>
        <v>27074.85</v>
      </c>
      <c r="P1472" s="80"/>
    </row>
    <row r="1473" spans="2:16">
      <c r="B1473" s="44"/>
      <c r="C1473" s="296"/>
      <c r="D1473" s="297"/>
      <c r="E1473" s="297"/>
      <c r="F1473" s="297"/>
      <c r="G1473" s="297"/>
      <c r="H1473" s="297"/>
      <c r="I1473" s="297"/>
      <c r="J1473" s="297"/>
      <c r="K1473" s="297"/>
      <c r="L1473" s="297"/>
      <c r="M1473" s="297"/>
      <c r="N1473" s="297"/>
      <c r="O1473" s="298"/>
      <c r="P1473" s="80"/>
    </row>
    <row r="1474" spans="2:16" ht="14.4" thickBot="1">
      <c r="B1474" s="44"/>
      <c r="C1474" s="299"/>
      <c r="D1474" s="300"/>
      <c r="E1474" s="300"/>
      <c r="F1474" s="300"/>
      <c r="G1474" s="300"/>
      <c r="H1474" s="300"/>
      <c r="I1474" s="300"/>
      <c r="J1474" s="300"/>
      <c r="K1474" s="300"/>
      <c r="L1474" s="300"/>
      <c r="M1474" s="300"/>
      <c r="N1474" s="300"/>
      <c r="O1474" s="301"/>
      <c r="P1474" s="80"/>
    </row>
    <row r="1475" spans="2:16" ht="15" thickBot="1">
      <c r="B1475" s="44"/>
      <c r="C1475" s="557" t="s">
        <v>2246</v>
      </c>
      <c r="D1475" s="558"/>
      <c r="E1475" s="558"/>
      <c r="F1475" s="558"/>
      <c r="G1475" s="558"/>
      <c r="H1475" s="558"/>
      <c r="I1475" s="558"/>
      <c r="J1475" s="558"/>
      <c r="K1475" s="558"/>
      <c r="L1475" s="558"/>
      <c r="M1475" s="558"/>
      <c r="N1475" s="559"/>
      <c r="O1475" s="313">
        <f>ROUNDUP(O1464+O1470+O1471+O1472,0)</f>
        <v>1173244</v>
      </c>
      <c r="P1475" s="100"/>
    </row>
    <row r="1476" spans="2:16" ht="14.4">
      <c r="B1476" s="44"/>
      <c r="C1476" s="73"/>
      <c r="D1476" s="52"/>
      <c r="E1476" s="52"/>
      <c r="F1476" s="52"/>
      <c r="G1476" s="52"/>
      <c r="H1476" s="52"/>
      <c r="I1476" s="52"/>
      <c r="J1476" s="52"/>
      <c r="K1476" s="52"/>
      <c r="L1476" s="52"/>
      <c r="M1476" s="52"/>
      <c r="N1476" s="52"/>
      <c r="O1476" s="74"/>
      <c r="P1476" s="45"/>
    </row>
    <row r="1477" spans="2:16" ht="14.4">
      <c r="B1477" s="44"/>
      <c r="C1477" s="73"/>
      <c r="D1477" s="52"/>
      <c r="E1477" s="52"/>
      <c r="F1477" s="52"/>
      <c r="G1477" s="52"/>
      <c r="H1477" s="52"/>
      <c r="I1477" s="52"/>
      <c r="J1477" s="52"/>
      <c r="K1477" s="52"/>
      <c r="L1477" s="52"/>
      <c r="M1477" s="52"/>
      <c r="N1477" s="52"/>
      <c r="O1477" s="74"/>
      <c r="P1477" s="45"/>
    </row>
    <row r="1478" spans="2:16" ht="18.75" customHeight="1" thickBot="1">
      <c r="B1478" s="44"/>
      <c r="C1478" s="564"/>
      <c r="D1478" s="565"/>
      <c r="E1478" s="565"/>
      <c r="F1478" s="70"/>
      <c r="G1478" s="70"/>
      <c r="H1478" s="70"/>
      <c r="I1478" s="70"/>
      <c r="J1478" s="70"/>
      <c r="K1478" s="566"/>
      <c r="L1478" s="566"/>
      <c r="M1478" s="566"/>
      <c r="N1478" s="566"/>
      <c r="O1478" s="567"/>
      <c r="P1478" s="101"/>
    </row>
    <row r="1479" spans="2:16" ht="14.4" thickBot="1">
      <c r="B1479" s="102"/>
      <c r="C1479" s="103"/>
      <c r="D1479" s="103"/>
      <c r="E1479" s="103"/>
      <c r="F1479" s="103"/>
      <c r="G1479" s="103"/>
      <c r="H1479" s="103"/>
      <c r="I1479" s="103"/>
      <c r="J1479" s="103"/>
      <c r="K1479" s="103"/>
      <c r="L1479" s="103"/>
      <c r="M1479" s="103"/>
      <c r="N1479" s="103"/>
      <c r="O1479" s="103"/>
      <c r="P1479" s="104"/>
    </row>
    <row r="1480" spans="2:16" ht="15" thickTop="1" thickBot="1"/>
    <row r="1481" spans="2:16" ht="15" thickBot="1">
      <c r="B1481" s="44"/>
      <c r="C1481" s="488" t="s">
        <v>54</v>
      </c>
      <c r="D1481" s="489"/>
      <c r="E1481" s="489"/>
      <c r="F1481" s="489"/>
      <c r="G1481" s="489"/>
      <c r="H1481" s="489"/>
      <c r="I1481" s="489"/>
      <c r="J1481" s="489"/>
      <c r="K1481" s="489"/>
      <c r="L1481" s="489"/>
      <c r="M1481" s="489"/>
      <c r="N1481" s="489"/>
      <c r="O1481" s="490"/>
      <c r="P1481" s="75"/>
    </row>
    <row r="1482" spans="2:16">
      <c r="B1482" s="44"/>
      <c r="C1482" s="76" t="s">
        <v>55</v>
      </c>
      <c r="D1482" s="491" t="s">
        <v>10</v>
      </c>
      <c r="E1482" s="492"/>
      <c r="F1482" s="492"/>
      <c r="G1482" s="492"/>
      <c r="H1482" s="492"/>
      <c r="I1482" s="492"/>
      <c r="J1482" s="492"/>
      <c r="K1482" s="492"/>
      <c r="L1482" s="493"/>
      <c r="M1482" s="494" t="s">
        <v>56</v>
      </c>
      <c r="N1482" s="495"/>
      <c r="O1482" s="76" t="s">
        <v>12</v>
      </c>
      <c r="P1482" s="77"/>
    </row>
    <row r="1483" spans="2:16" ht="51" customHeight="1" thickBot="1">
      <c r="B1483" s="44"/>
      <c r="C1483" s="243" t="str">
        <f>PRESUPUESTO!C121</f>
        <v>5.4.3.2</v>
      </c>
      <c r="D1483" s="582" t="str">
        <f>IFERROR(VLOOKUP(C1483,PRESUPUESTO!$C$11:$K$366,5,FALSE)," ")</f>
        <v>SUMINISTRO E INSTALACIÓN DE ACCESS POINT TECNOLOGIA DUAL U6+ DE TECHO, INCLUE DISPOSITIVO, FACEPLATE SENCILLO, JACK CAT 6A, TUBERIA PVC SCH40 3/4"</v>
      </c>
      <c r="E1483" s="583"/>
      <c r="F1483" s="583"/>
      <c r="G1483" s="583"/>
      <c r="H1483" s="583"/>
      <c r="I1483" s="583"/>
      <c r="J1483" s="583"/>
      <c r="K1483" s="583"/>
      <c r="L1483" s="584"/>
      <c r="M1483" s="526" t="str">
        <f>IFERROR(VLOOKUP(C1483,PRESUPUESTO!$C$11:$K$366,6,FALSE)," ")</f>
        <v>UN</v>
      </c>
      <c r="N1483" s="528"/>
      <c r="O1483" s="243">
        <f>IFERROR(VLOOKUP(C1483,PRESUPUESTO!$C$11:$K$366,7,FALSE)," ")</f>
        <v>9</v>
      </c>
      <c r="P1483" s="79"/>
    </row>
    <row r="1484" spans="2:16">
      <c r="B1484" s="44"/>
      <c r="C1484" s="529"/>
      <c r="D1484" s="530"/>
      <c r="E1484" s="530"/>
      <c r="F1484" s="530"/>
      <c r="G1484" s="530"/>
      <c r="H1484" s="530"/>
      <c r="I1484" s="530"/>
      <c r="J1484" s="530"/>
      <c r="K1484" s="530"/>
      <c r="L1484" s="530"/>
      <c r="M1484" s="530"/>
      <c r="N1484" s="530"/>
      <c r="O1484" s="531"/>
      <c r="P1484" s="80"/>
    </row>
    <row r="1485" spans="2:16">
      <c r="B1485" s="44"/>
      <c r="C1485" s="532"/>
      <c r="D1485" s="533"/>
      <c r="E1485" s="533"/>
      <c r="F1485" s="533"/>
      <c r="G1485" s="533"/>
      <c r="H1485" s="533"/>
      <c r="I1485" s="533"/>
      <c r="J1485" s="533"/>
      <c r="K1485" s="533"/>
      <c r="L1485" s="533"/>
      <c r="M1485" s="533"/>
      <c r="N1485" s="533"/>
      <c r="O1485" s="534"/>
      <c r="P1485" s="80"/>
    </row>
    <row r="1486" spans="2:16" ht="14.4" thickBot="1">
      <c r="B1486" s="44"/>
      <c r="C1486" s="535"/>
      <c r="D1486" s="536"/>
      <c r="E1486" s="536"/>
      <c r="F1486" s="536"/>
      <c r="G1486" s="536"/>
      <c r="H1486" s="536"/>
      <c r="I1486" s="536"/>
      <c r="J1486" s="536"/>
      <c r="K1486" s="536"/>
      <c r="L1486" s="536"/>
      <c r="M1486" s="536"/>
      <c r="N1486" s="536"/>
      <c r="O1486" s="537"/>
      <c r="P1486" s="80"/>
    </row>
    <row r="1487" spans="2:16" ht="14.4">
      <c r="B1487" s="44"/>
      <c r="C1487" s="538" t="s">
        <v>10</v>
      </c>
      <c r="D1487" s="539"/>
      <c r="E1487" s="539"/>
      <c r="F1487" s="539"/>
      <c r="G1487" s="540"/>
      <c r="H1487" s="541" t="s">
        <v>57</v>
      </c>
      <c r="I1487" s="539"/>
      <c r="J1487" s="542" t="s">
        <v>58</v>
      </c>
      <c r="K1487" s="543"/>
      <c r="L1487" s="82" t="s">
        <v>59</v>
      </c>
      <c r="M1487" s="541" t="s">
        <v>60</v>
      </c>
      <c r="N1487" s="544"/>
      <c r="O1487" s="83" t="s">
        <v>61</v>
      </c>
      <c r="P1487" s="84"/>
    </row>
    <row r="1488" spans="2:16" ht="14.4">
      <c r="B1488" s="44"/>
      <c r="C1488" s="517" t="s">
        <v>1281</v>
      </c>
      <c r="D1488" s="518"/>
      <c r="E1488" s="518"/>
      <c r="F1488" s="518"/>
      <c r="G1488" s="519"/>
      <c r="H1488" s="520"/>
      <c r="I1488" s="520"/>
      <c r="J1488" s="521" t="str">
        <f>IFERROR(VLOOKUP(C1488,EQUIPOS!$C$13:$G$80,2,FALSE)," ")</f>
        <v>%</v>
      </c>
      <c r="K1488" s="522"/>
      <c r="L1488" s="308">
        <f>O1526</f>
        <v>82706.407766990291</v>
      </c>
      <c r="M1488" s="523">
        <v>0.05</v>
      </c>
      <c r="N1488" s="522"/>
      <c r="O1488" s="307">
        <f>IFERROR(M1488*L1488,0)</f>
        <v>4135.3203883495144</v>
      </c>
      <c r="P1488" s="85"/>
    </row>
    <row r="1489" spans="2:16" ht="14.4">
      <c r="B1489" s="44"/>
      <c r="C1489" s="517"/>
      <c r="D1489" s="518"/>
      <c r="E1489" s="518"/>
      <c r="F1489" s="518"/>
      <c r="G1489" s="519"/>
      <c r="H1489" s="520"/>
      <c r="I1489" s="520"/>
      <c r="J1489" s="521" t="str">
        <f>IFERROR(VLOOKUP(C1489,EQUIPOS!$C$13:$G$80,2,FALSE)," ")</f>
        <v xml:space="preserve"> </v>
      </c>
      <c r="K1489" s="522"/>
      <c r="L1489" s="308" t="str">
        <f>IFERROR(VLOOKUP(C1489,EQUIPOS!$C$13:$G$80,5,FALSE)," ")</f>
        <v xml:space="preserve"> </v>
      </c>
      <c r="M1489" s="524"/>
      <c r="N1489" s="525"/>
      <c r="O1489" s="307">
        <f>IFERROR(L1489/M1489,0)</f>
        <v>0</v>
      </c>
      <c r="P1489" s="85"/>
    </row>
    <row r="1490" spans="2:16" ht="14.4">
      <c r="B1490" s="44"/>
      <c r="C1490" s="517"/>
      <c r="D1490" s="518"/>
      <c r="E1490" s="518"/>
      <c r="F1490" s="518"/>
      <c r="G1490" s="519"/>
      <c r="H1490" s="520"/>
      <c r="I1490" s="520"/>
      <c r="J1490" s="521" t="str">
        <f>IFERROR(VLOOKUP(C1490,EQUIPOS!$C$13:$G$80,2,FALSE)," ")</f>
        <v xml:space="preserve"> </v>
      </c>
      <c r="K1490" s="522"/>
      <c r="L1490" s="308" t="str">
        <f>IFERROR(VLOOKUP(C1490,EQUIPOS!$C$13:$G$80,5,FALSE)," ")</f>
        <v xml:space="preserve"> </v>
      </c>
      <c r="M1490" s="524"/>
      <c r="N1490" s="525"/>
      <c r="O1490" s="307">
        <f t="shared" ref="O1490:O1491" si="92">IFERROR(L1490/M1490,0)</f>
        <v>0</v>
      </c>
      <c r="P1490" s="85"/>
    </row>
    <row r="1491" spans="2:16" ht="14.4">
      <c r="B1491" s="44"/>
      <c r="C1491" s="517"/>
      <c r="D1491" s="518"/>
      <c r="E1491" s="518"/>
      <c r="F1491" s="518"/>
      <c r="G1491" s="519"/>
      <c r="H1491" s="520"/>
      <c r="I1491" s="520"/>
      <c r="J1491" s="521" t="str">
        <f>IFERROR(VLOOKUP(C1491,EQUIPOS!$C$13:$G$80,2,FALSE)," ")</f>
        <v xml:space="preserve"> </v>
      </c>
      <c r="K1491" s="522"/>
      <c r="L1491" s="308" t="str">
        <f>IFERROR(VLOOKUP(C1491,EQUIPOS!$C$13:$G$80,5,FALSE)," ")</f>
        <v xml:space="preserve"> </v>
      </c>
      <c r="M1491" s="524"/>
      <c r="N1491" s="525"/>
      <c r="O1491" s="307">
        <f t="shared" si="92"/>
        <v>0</v>
      </c>
      <c r="P1491" s="85"/>
    </row>
    <row r="1492" spans="2:16" ht="15" thickBot="1">
      <c r="B1492" s="44"/>
      <c r="C1492" s="517"/>
      <c r="D1492" s="518"/>
      <c r="E1492" s="518"/>
      <c r="F1492" s="518"/>
      <c r="G1492" s="519"/>
      <c r="H1492" s="520"/>
      <c r="I1492" s="520"/>
      <c r="J1492" s="521" t="str">
        <f>IFERROR(VLOOKUP(C1492,EQUIPOS!$C$13:$G$80,2,FALSE)," ")</f>
        <v xml:space="preserve"> </v>
      </c>
      <c r="K1492" s="522"/>
      <c r="L1492" s="308" t="str">
        <f>IFERROR(VLOOKUP(C1492,EQUIPOS!$C$13:$G$80,5,FALSE)," ")</f>
        <v xml:space="preserve"> </v>
      </c>
      <c r="M1492" s="524"/>
      <c r="N1492" s="525"/>
      <c r="O1492" s="307">
        <f>IFERROR(L1492/M1492,0)</f>
        <v>0</v>
      </c>
      <c r="P1492" s="85"/>
    </row>
    <row r="1493" spans="2:16" ht="15" thickBot="1">
      <c r="B1493" s="44"/>
      <c r="C1493" s="545" t="s">
        <v>2244</v>
      </c>
      <c r="D1493" s="546"/>
      <c r="E1493" s="546"/>
      <c r="F1493" s="546"/>
      <c r="G1493" s="546"/>
      <c r="H1493" s="546"/>
      <c r="I1493" s="546"/>
      <c r="J1493" s="546"/>
      <c r="K1493" s="546"/>
      <c r="L1493" s="546"/>
      <c r="M1493" s="546"/>
      <c r="N1493" s="547"/>
      <c r="O1493" s="309">
        <f>SUM(O1488:O1492)</f>
        <v>4135.3203883495144</v>
      </c>
      <c r="P1493" s="86"/>
    </row>
    <row r="1494" spans="2:16" ht="13.5" customHeight="1">
      <c r="B1494" s="44"/>
      <c r="C1494" s="529" t="s">
        <v>62</v>
      </c>
      <c r="D1494" s="530"/>
      <c r="E1494" s="530"/>
      <c r="F1494" s="530"/>
      <c r="G1494" s="530"/>
      <c r="H1494" s="530"/>
      <c r="I1494" s="530"/>
      <c r="J1494" s="530"/>
      <c r="K1494" s="530"/>
      <c r="L1494" s="530"/>
      <c r="M1494" s="530"/>
      <c r="N1494" s="530"/>
      <c r="O1494" s="531"/>
      <c r="P1494" s="80"/>
    </row>
    <row r="1495" spans="2:16">
      <c r="B1495" s="44"/>
      <c r="C1495" s="532"/>
      <c r="D1495" s="533"/>
      <c r="E1495" s="533"/>
      <c r="F1495" s="533"/>
      <c r="G1495" s="533"/>
      <c r="H1495" s="533"/>
      <c r="I1495" s="533"/>
      <c r="J1495" s="533"/>
      <c r="K1495" s="533"/>
      <c r="L1495" s="533"/>
      <c r="M1495" s="533"/>
      <c r="N1495" s="533"/>
      <c r="O1495" s="534"/>
      <c r="P1495" s="80"/>
    </row>
    <row r="1496" spans="2:16" ht="14.4" thickBot="1">
      <c r="B1496" s="44"/>
      <c r="C1496" s="535"/>
      <c r="D1496" s="536"/>
      <c r="E1496" s="536"/>
      <c r="F1496" s="536"/>
      <c r="G1496" s="536"/>
      <c r="H1496" s="536"/>
      <c r="I1496" s="536"/>
      <c r="J1496" s="536"/>
      <c r="K1496" s="536"/>
      <c r="L1496" s="536"/>
      <c r="M1496" s="536"/>
      <c r="N1496" s="536"/>
      <c r="O1496" s="537"/>
      <c r="P1496" s="80"/>
    </row>
    <row r="1497" spans="2:16" ht="14.4">
      <c r="B1497" s="44"/>
      <c r="C1497" s="538" t="s">
        <v>10</v>
      </c>
      <c r="D1497" s="550"/>
      <c r="E1497" s="550"/>
      <c r="F1497" s="550"/>
      <c r="G1497" s="550"/>
      <c r="H1497" s="550"/>
      <c r="I1497" s="550"/>
      <c r="J1497" s="544"/>
      <c r="K1497" s="81" t="s">
        <v>56</v>
      </c>
      <c r="L1497" s="82" t="s">
        <v>12</v>
      </c>
      <c r="M1497" s="541" t="s">
        <v>63</v>
      </c>
      <c r="N1497" s="544"/>
      <c r="O1497" s="83" t="s">
        <v>61</v>
      </c>
      <c r="P1497" s="84"/>
    </row>
    <row r="1498" spans="2:16" ht="14.4">
      <c r="B1498" s="44"/>
      <c r="C1498" s="577" t="s">
        <v>2468</v>
      </c>
      <c r="D1498" s="578"/>
      <c r="E1498" s="578"/>
      <c r="F1498" s="578"/>
      <c r="G1498" s="578"/>
      <c r="H1498" s="578"/>
      <c r="I1498" s="578"/>
      <c r="J1498" s="579"/>
      <c r="K1498" s="88" t="str">
        <f>IFERROR(VLOOKUP(C1498,MATERIALES!$C$13:$G$2486,2,FALSE)," ")</f>
        <v>UN</v>
      </c>
      <c r="L1498" s="356">
        <v>1</v>
      </c>
      <c r="M1498" s="548">
        <f>IFERROR(VLOOKUP(C1498,MATERIALES!$C$13:$G$2486,5,FALSE)," ")</f>
        <v>714000</v>
      </c>
      <c r="N1498" s="549"/>
      <c r="O1498" s="307">
        <f>IFERROR(M1498*L1498,0)</f>
        <v>714000</v>
      </c>
      <c r="P1498" s="85"/>
    </row>
    <row r="1499" spans="2:16" ht="14.4">
      <c r="B1499" s="44"/>
      <c r="C1499" s="581" t="s">
        <v>2469</v>
      </c>
      <c r="D1499" s="578"/>
      <c r="E1499" s="578"/>
      <c r="F1499" s="578"/>
      <c r="G1499" s="578"/>
      <c r="H1499" s="578"/>
      <c r="I1499" s="578"/>
      <c r="J1499" s="579"/>
      <c r="K1499" s="88" t="str">
        <f>IFERROR(VLOOKUP(C1499,MATERIALES!$C$13:$G$2486,2,FALSE)," ")</f>
        <v>UN</v>
      </c>
      <c r="L1499" s="356">
        <v>1</v>
      </c>
      <c r="M1499" s="548">
        <f>IFERROR(VLOOKUP(C1499,MATERIALES!$C$13:$G$2486,5,FALSE)," ")</f>
        <v>3900</v>
      </c>
      <c r="N1499" s="549"/>
      <c r="O1499" s="307">
        <f t="shared" ref="O1499:O1509" si="93">IFERROR(M1499*L1499,0)</f>
        <v>3900</v>
      </c>
      <c r="P1499" s="85"/>
    </row>
    <row r="1500" spans="2:16" ht="14.4">
      <c r="B1500" s="44"/>
      <c r="C1500" s="577" t="s">
        <v>2453</v>
      </c>
      <c r="D1500" s="578"/>
      <c r="E1500" s="578"/>
      <c r="F1500" s="578"/>
      <c r="G1500" s="578"/>
      <c r="H1500" s="578"/>
      <c r="I1500" s="578"/>
      <c r="J1500" s="579"/>
      <c r="K1500" s="88" t="str">
        <f>IFERROR(VLOOKUP(C1500,MATERIALES!$C$13:$G$2486,2,FALSE)," ")</f>
        <v>UN</v>
      </c>
      <c r="L1500" s="356">
        <v>1</v>
      </c>
      <c r="M1500" s="548">
        <f>IFERROR(VLOOKUP(C1500,MATERIALES!$C$13:$G$2486,5,FALSE)," ")</f>
        <v>2900</v>
      </c>
      <c r="N1500" s="549"/>
      <c r="O1500" s="307">
        <f t="shared" si="93"/>
        <v>2900</v>
      </c>
      <c r="P1500" s="85"/>
    </row>
    <row r="1501" spans="2:16" ht="14.4">
      <c r="B1501" s="44"/>
      <c r="C1501" s="577" t="s">
        <v>2454</v>
      </c>
      <c r="D1501" s="578"/>
      <c r="E1501" s="578"/>
      <c r="F1501" s="578"/>
      <c r="G1501" s="578"/>
      <c r="H1501" s="578"/>
      <c r="I1501" s="578"/>
      <c r="J1501" s="579"/>
      <c r="K1501" s="88" t="str">
        <f>IFERROR(VLOOKUP(C1501,MATERIALES!$C$13:$G$2486,2,FALSE)," ")</f>
        <v>UN</v>
      </c>
      <c r="L1501" s="356">
        <v>1</v>
      </c>
      <c r="M1501" s="548">
        <f>IFERROR(VLOOKUP(C1501,MATERIALES!$C$13:$G$2486,5,FALSE)," ")</f>
        <v>900</v>
      </c>
      <c r="N1501" s="549"/>
      <c r="O1501" s="307">
        <f t="shared" si="93"/>
        <v>900</v>
      </c>
      <c r="P1501" s="85"/>
    </row>
    <row r="1502" spans="2:16" ht="14.4">
      <c r="B1502" s="44"/>
      <c r="C1502" s="577" t="s">
        <v>2470</v>
      </c>
      <c r="D1502" s="578"/>
      <c r="E1502" s="578"/>
      <c r="F1502" s="578"/>
      <c r="G1502" s="578"/>
      <c r="H1502" s="578"/>
      <c r="I1502" s="578"/>
      <c r="J1502" s="579"/>
      <c r="K1502" s="88" t="str">
        <f>IFERROR(VLOOKUP(C1502,MATERIALES!$C$13:$G$2486,2,FALSE)," ")</f>
        <v>UN</v>
      </c>
      <c r="L1502" s="356">
        <v>1</v>
      </c>
      <c r="M1502" s="548">
        <f>IFERROR(VLOOKUP(C1502,MATERIALES!$C$13:$G$2486,5,FALSE)," ")</f>
        <v>16422</v>
      </c>
      <c r="N1502" s="549"/>
      <c r="O1502" s="307">
        <f t="shared" si="93"/>
        <v>16422</v>
      </c>
      <c r="P1502" s="85"/>
    </row>
    <row r="1503" spans="2:16" ht="14.4">
      <c r="B1503" s="44"/>
      <c r="C1503" s="577" t="s">
        <v>2471</v>
      </c>
      <c r="D1503" s="578"/>
      <c r="E1503" s="578"/>
      <c r="F1503" s="578"/>
      <c r="G1503" s="578"/>
      <c r="H1503" s="578"/>
      <c r="I1503" s="578"/>
      <c r="J1503" s="579"/>
      <c r="K1503" s="88" t="str">
        <f>IFERROR(VLOOKUP(C1503,MATERIALES!$C$13:$G$2486,2,FALSE)," ")</f>
        <v>UN</v>
      </c>
      <c r="L1503" s="356">
        <v>2</v>
      </c>
      <c r="M1503" s="548">
        <f>IFERROR(VLOOKUP(C1503,MATERIALES!$C$13:$G$2486,5,FALSE)," ")</f>
        <v>35900</v>
      </c>
      <c r="N1503" s="549"/>
      <c r="O1503" s="307">
        <f t="shared" si="93"/>
        <v>71800</v>
      </c>
      <c r="P1503" s="85"/>
    </row>
    <row r="1504" spans="2:16" ht="14.4">
      <c r="B1504" s="44"/>
      <c r="C1504" s="577" t="s">
        <v>2456</v>
      </c>
      <c r="D1504" s="578"/>
      <c r="E1504" s="578"/>
      <c r="F1504" s="578"/>
      <c r="G1504" s="578"/>
      <c r="H1504" s="578"/>
      <c r="I1504" s="578"/>
      <c r="J1504" s="579"/>
      <c r="K1504" s="88" t="str">
        <f>IFERROR(VLOOKUP(C1504,MATERIALES!$C$13:$G$2486,2,FALSE)," ")</f>
        <v>UN</v>
      </c>
      <c r="L1504" s="356">
        <v>1</v>
      </c>
      <c r="M1504" s="548">
        <f>IFERROR(VLOOKUP(C1504,MATERIALES!$C$13:$G$2486,5,FALSE)," ")</f>
        <v>500</v>
      </c>
      <c r="N1504" s="549"/>
      <c r="O1504" s="307">
        <f t="shared" si="93"/>
        <v>500</v>
      </c>
      <c r="P1504" s="85"/>
    </row>
    <row r="1505" spans="2:16" ht="14.4">
      <c r="B1505" s="44"/>
      <c r="C1505" s="577" t="s">
        <v>2402</v>
      </c>
      <c r="D1505" s="578"/>
      <c r="E1505" s="578"/>
      <c r="F1505" s="578"/>
      <c r="G1505" s="578"/>
      <c r="H1505" s="578"/>
      <c r="I1505" s="578"/>
      <c r="J1505" s="579"/>
      <c r="K1505" s="88" t="str">
        <f>IFERROR(VLOOKUP(C1505,MATERIALES!$C$13:$G$2486,2,FALSE)," ")</f>
        <v>UN</v>
      </c>
      <c r="L1505" s="356">
        <v>1</v>
      </c>
      <c r="M1505" s="548">
        <f>IFERROR(VLOOKUP(C1505,MATERIALES!$C$13:$G$2486,5,FALSE)," ")</f>
        <v>10800</v>
      </c>
      <c r="N1505" s="549"/>
      <c r="O1505" s="307">
        <f t="shared" si="93"/>
        <v>10800</v>
      </c>
      <c r="P1505" s="85"/>
    </row>
    <row r="1506" spans="2:16" ht="14.4">
      <c r="B1506" s="44"/>
      <c r="C1506" s="577" t="s">
        <v>2472</v>
      </c>
      <c r="D1506" s="578"/>
      <c r="E1506" s="578"/>
      <c r="F1506" s="578"/>
      <c r="G1506" s="578"/>
      <c r="H1506" s="578"/>
      <c r="I1506" s="578"/>
      <c r="J1506" s="579"/>
      <c r="K1506" s="88" t="str">
        <f>IFERROR(VLOOKUP(C1506,MATERIALES!$C$13:$G$2486,2,FALSE)," ")</f>
        <v>ML</v>
      </c>
      <c r="L1506" s="356">
        <v>3</v>
      </c>
      <c r="M1506" s="548">
        <f>IFERROR(VLOOKUP(C1506,MATERIALES!$C$13:$G$2486,5,FALSE)," ")</f>
        <v>3366.67</v>
      </c>
      <c r="N1506" s="549"/>
      <c r="O1506" s="307">
        <f t="shared" si="93"/>
        <v>10100.01</v>
      </c>
      <c r="P1506" s="85"/>
    </row>
    <row r="1507" spans="2:16" ht="14.4">
      <c r="B1507" s="44"/>
      <c r="C1507" s="577" t="s">
        <v>2458</v>
      </c>
      <c r="D1507" s="578"/>
      <c r="E1507" s="578"/>
      <c r="F1507" s="578"/>
      <c r="G1507" s="578"/>
      <c r="H1507" s="578"/>
      <c r="I1507" s="578"/>
      <c r="J1507" s="579"/>
      <c r="K1507" s="88" t="str">
        <f>IFERROR(VLOOKUP(C1507,MATERIALES!$C$13:$G$2486,2,FALSE)," ")</f>
        <v>UN</v>
      </c>
      <c r="L1507" s="356">
        <v>0.33</v>
      </c>
      <c r="M1507" s="548">
        <f>IFERROR(VLOOKUP(C1507,MATERIALES!$C$13:$G$2486,5,FALSE)," ")</f>
        <v>700</v>
      </c>
      <c r="N1507" s="549"/>
      <c r="O1507" s="307">
        <f t="shared" si="93"/>
        <v>231</v>
      </c>
      <c r="P1507" s="85"/>
    </row>
    <row r="1508" spans="2:16" ht="14.4">
      <c r="B1508" s="44"/>
      <c r="C1508" s="517" t="s">
        <v>2473</v>
      </c>
      <c r="D1508" s="518"/>
      <c r="E1508" s="518"/>
      <c r="F1508" s="518"/>
      <c r="G1508" s="518"/>
      <c r="H1508" s="518"/>
      <c r="I1508" s="518"/>
      <c r="J1508" s="519"/>
      <c r="K1508" s="88" t="str">
        <f>IFERROR(VLOOKUP(C1508,MATERIALES!$C$13:$G$2486,2,FALSE)," ")</f>
        <v>UN</v>
      </c>
      <c r="L1508" s="89">
        <v>0.17</v>
      </c>
      <c r="M1508" s="548">
        <f>IFERROR(VLOOKUP(C1508,MATERIALES!$C$13:$G$2486,5,FALSE)," ")</f>
        <v>900</v>
      </c>
      <c r="N1508" s="549"/>
      <c r="O1508" s="307">
        <f t="shared" si="93"/>
        <v>153</v>
      </c>
      <c r="P1508" s="85"/>
    </row>
    <row r="1509" spans="2:16" ht="15" thickBot="1">
      <c r="B1509" s="44"/>
      <c r="C1509" s="551" t="s">
        <v>2460</v>
      </c>
      <c r="D1509" s="552"/>
      <c r="E1509" s="552"/>
      <c r="F1509" s="552"/>
      <c r="G1509" s="552"/>
      <c r="H1509" s="552"/>
      <c r="I1509" s="552"/>
      <c r="J1509" s="580"/>
      <c r="K1509" s="88" t="str">
        <f>IFERROR(VLOOKUP(C1509,MATERIALES!$C$13:$G$2486,2,FALSE)," ")</f>
        <v>UN</v>
      </c>
      <c r="L1509" s="90">
        <v>7.0000000000000007E-2</v>
      </c>
      <c r="M1509" s="548">
        <f>IFERROR(VLOOKUP(C1509,MATERIALES!$C$13:$G$2486,5,FALSE)," ")</f>
        <v>750</v>
      </c>
      <c r="N1509" s="549"/>
      <c r="O1509" s="307">
        <f t="shared" si="93"/>
        <v>52.500000000000007</v>
      </c>
      <c r="P1509" s="85"/>
    </row>
    <row r="1510" spans="2:16" ht="15" thickBot="1">
      <c r="B1510" s="44"/>
      <c r="C1510" s="545" t="s">
        <v>2244</v>
      </c>
      <c r="D1510" s="546"/>
      <c r="E1510" s="546"/>
      <c r="F1510" s="546"/>
      <c r="G1510" s="546"/>
      <c r="H1510" s="546"/>
      <c r="I1510" s="546"/>
      <c r="J1510" s="546"/>
      <c r="K1510" s="546"/>
      <c r="L1510" s="546"/>
      <c r="M1510" s="546"/>
      <c r="N1510" s="547"/>
      <c r="O1510" s="309">
        <f>SUM(O1498:O1509)</f>
        <v>831758.51</v>
      </c>
      <c r="P1510" s="85"/>
    </row>
    <row r="1511" spans="2:16">
      <c r="B1511" s="44"/>
      <c r="C1511" s="529" t="s">
        <v>64</v>
      </c>
      <c r="D1511" s="530"/>
      <c r="E1511" s="530"/>
      <c r="F1511" s="530"/>
      <c r="G1511" s="530"/>
      <c r="H1511" s="530"/>
      <c r="I1511" s="530"/>
      <c r="J1511" s="530"/>
      <c r="K1511" s="530"/>
      <c r="L1511" s="530"/>
      <c r="M1511" s="530"/>
      <c r="N1511" s="530"/>
      <c r="O1511" s="531"/>
      <c r="P1511" s="80"/>
    </row>
    <row r="1512" spans="2:16">
      <c r="B1512" s="44"/>
      <c r="C1512" s="532"/>
      <c r="D1512" s="533"/>
      <c r="E1512" s="533"/>
      <c r="F1512" s="533"/>
      <c r="G1512" s="533"/>
      <c r="H1512" s="533"/>
      <c r="I1512" s="533"/>
      <c r="J1512" s="533"/>
      <c r="K1512" s="533"/>
      <c r="L1512" s="533"/>
      <c r="M1512" s="533"/>
      <c r="N1512" s="533"/>
      <c r="O1512" s="534"/>
      <c r="P1512" s="80"/>
    </row>
    <row r="1513" spans="2:16" ht="14.4" thickBot="1">
      <c r="B1513" s="44"/>
      <c r="C1513" s="535"/>
      <c r="D1513" s="536"/>
      <c r="E1513" s="536"/>
      <c r="F1513" s="536"/>
      <c r="G1513" s="536"/>
      <c r="H1513" s="536"/>
      <c r="I1513" s="536"/>
      <c r="J1513" s="536"/>
      <c r="K1513" s="536"/>
      <c r="L1513" s="536"/>
      <c r="M1513" s="536"/>
      <c r="N1513" s="536"/>
      <c r="O1513" s="537"/>
      <c r="P1513" s="80"/>
    </row>
    <row r="1514" spans="2:16" ht="16.8">
      <c r="B1514" s="44"/>
      <c r="C1514" s="538" t="s">
        <v>65</v>
      </c>
      <c r="D1514" s="550"/>
      <c r="E1514" s="550"/>
      <c r="F1514" s="550"/>
      <c r="G1514" s="550"/>
      <c r="H1514" s="550"/>
      <c r="I1514" s="550"/>
      <c r="J1514" s="82" t="s">
        <v>66</v>
      </c>
      <c r="K1514" s="87" t="s">
        <v>67</v>
      </c>
      <c r="L1514" s="91" t="s">
        <v>68</v>
      </c>
      <c r="M1514" s="541" t="s">
        <v>69</v>
      </c>
      <c r="N1514" s="544"/>
      <c r="O1514" s="83" t="s">
        <v>61</v>
      </c>
      <c r="P1514" s="84"/>
    </row>
    <row r="1515" spans="2:16" ht="14.4">
      <c r="B1515" s="44"/>
      <c r="C1515" s="517" t="s">
        <v>1251</v>
      </c>
      <c r="D1515" s="518"/>
      <c r="E1515" s="518"/>
      <c r="F1515" s="518"/>
      <c r="G1515" s="518"/>
      <c r="H1515" s="518"/>
      <c r="I1515" s="518"/>
      <c r="J1515" s="357">
        <v>1E-4</v>
      </c>
      <c r="K1515" s="93">
        <v>25.1</v>
      </c>
      <c r="L1515" s="92">
        <f>K1515*J1515</f>
        <v>2.5100000000000001E-3</v>
      </c>
      <c r="M1515" s="548">
        <f>IFERROR(VLOOKUP(C1515,TRANSPORTE!$C$14:$G$28,5,FALSE)," ")</f>
        <v>514637</v>
      </c>
      <c r="N1515" s="549"/>
      <c r="O1515" s="307">
        <f>IFERROR(M1515*L1515,0)</f>
        <v>1291.7388700000001</v>
      </c>
      <c r="P1515" s="85"/>
    </row>
    <row r="1516" spans="2:16" ht="15" thickBot="1">
      <c r="B1516" s="44"/>
      <c r="C1516" s="551"/>
      <c r="D1516" s="552"/>
      <c r="E1516" s="552"/>
      <c r="F1516" s="552"/>
      <c r="G1516" s="552"/>
      <c r="H1516" s="552"/>
      <c r="I1516" s="552"/>
      <c r="J1516" s="94"/>
      <c r="K1516" s="70"/>
      <c r="L1516" s="94"/>
      <c r="M1516" s="553"/>
      <c r="N1516" s="554"/>
      <c r="O1516" s="307">
        <f t="shared" ref="O1516" si="94">IFERROR(M1516*L1516,0)</f>
        <v>0</v>
      </c>
      <c r="P1516" s="85"/>
    </row>
    <row r="1517" spans="2:16" ht="15" thickBot="1">
      <c r="B1517" s="44"/>
      <c r="C1517" s="545" t="s">
        <v>2244</v>
      </c>
      <c r="D1517" s="546"/>
      <c r="E1517" s="546"/>
      <c r="F1517" s="546"/>
      <c r="G1517" s="546"/>
      <c r="H1517" s="546"/>
      <c r="I1517" s="546"/>
      <c r="J1517" s="546"/>
      <c r="K1517" s="546"/>
      <c r="L1517" s="546"/>
      <c r="M1517" s="546"/>
      <c r="N1517" s="547"/>
      <c r="O1517" s="309">
        <f>+SUM(O1515:O1516)</f>
        <v>1291.7388700000001</v>
      </c>
      <c r="P1517" s="86"/>
    </row>
    <row r="1518" spans="2:16">
      <c r="B1518" s="44"/>
      <c r="C1518" s="529" t="s">
        <v>70</v>
      </c>
      <c r="D1518" s="530"/>
      <c r="E1518" s="530"/>
      <c r="F1518" s="530"/>
      <c r="G1518" s="530"/>
      <c r="H1518" s="530"/>
      <c r="I1518" s="530"/>
      <c r="J1518" s="530"/>
      <c r="K1518" s="530"/>
      <c r="L1518" s="530"/>
      <c r="M1518" s="530"/>
      <c r="N1518" s="530"/>
      <c r="O1518" s="531"/>
      <c r="P1518" s="80"/>
    </row>
    <row r="1519" spans="2:16">
      <c r="B1519" s="44"/>
      <c r="C1519" s="532"/>
      <c r="D1519" s="533"/>
      <c r="E1519" s="533"/>
      <c r="F1519" s="533"/>
      <c r="G1519" s="533"/>
      <c r="H1519" s="533"/>
      <c r="I1519" s="533"/>
      <c r="J1519" s="533"/>
      <c r="K1519" s="533"/>
      <c r="L1519" s="533"/>
      <c r="M1519" s="533"/>
      <c r="N1519" s="533"/>
      <c r="O1519" s="534"/>
      <c r="P1519" s="80"/>
    </row>
    <row r="1520" spans="2:16" ht="14.4" thickBot="1">
      <c r="B1520" s="44"/>
      <c r="C1520" s="535"/>
      <c r="D1520" s="536"/>
      <c r="E1520" s="536"/>
      <c r="F1520" s="536"/>
      <c r="G1520" s="536"/>
      <c r="H1520" s="536"/>
      <c r="I1520" s="536"/>
      <c r="J1520" s="536"/>
      <c r="K1520" s="536"/>
      <c r="L1520" s="536"/>
      <c r="M1520" s="536"/>
      <c r="N1520" s="536"/>
      <c r="O1520" s="537"/>
      <c r="P1520" s="80"/>
    </row>
    <row r="1521" spans="2:16" ht="14.4">
      <c r="B1521" s="44"/>
      <c r="C1521" s="538" t="s">
        <v>71</v>
      </c>
      <c r="D1521" s="550"/>
      <c r="E1521" s="550"/>
      <c r="F1521" s="550"/>
      <c r="G1521" s="550"/>
      <c r="H1521" s="550"/>
      <c r="I1521" s="550"/>
      <c r="J1521" s="82" t="s">
        <v>72</v>
      </c>
      <c r="K1521" s="95" t="s">
        <v>73</v>
      </c>
      <c r="L1521" s="96" t="s">
        <v>74</v>
      </c>
      <c r="M1521" s="560" t="s">
        <v>60</v>
      </c>
      <c r="N1521" s="561"/>
      <c r="O1521" s="97" t="s">
        <v>61</v>
      </c>
      <c r="P1521" s="98"/>
    </row>
    <row r="1522" spans="2:16" ht="14.4">
      <c r="B1522" s="44"/>
      <c r="C1522" s="555" t="s">
        <v>1225</v>
      </c>
      <c r="D1522" s="556"/>
      <c r="E1522" s="556"/>
      <c r="F1522" s="556"/>
      <c r="G1522" s="556"/>
      <c r="H1522" s="556"/>
      <c r="I1522" s="522"/>
      <c r="J1522" s="310">
        <f>IFERROR(VLOOKUP(C1522,'MANO DE OBRA'!$C$13:$J$33,6,FALSE)," ")</f>
        <v>212968.8944964</v>
      </c>
      <c r="K1522" s="318">
        <f>IFERROR(VLOOKUP(C1522,'MANO DE OBRA'!$C$13:$J$33,7,FALSE)," ")</f>
        <v>2</v>
      </c>
      <c r="L1522" s="311">
        <f>IFERROR(VLOOKUP(C1522,'MANO DE OBRA'!$C$13:$J$33,8,FALSE)," ")</f>
        <v>425938</v>
      </c>
      <c r="M1522" s="562">
        <v>5.15</v>
      </c>
      <c r="N1522" s="563"/>
      <c r="O1522" s="312">
        <f>IFERROR((L1522/M1522),0)</f>
        <v>82706.407766990291</v>
      </c>
      <c r="P1522" s="99"/>
    </row>
    <row r="1523" spans="2:16" ht="14.4">
      <c r="B1523" s="44"/>
      <c r="C1523" s="555"/>
      <c r="D1523" s="556"/>
      <c r="E1523" s="556"/>
      <c r="F1523" s="556"/>
      <c r="G1523" s="556"/>
      <c r="H1523" s="556"/>
      <c r="I1523" s="522"/>
      <c r="J1523" s="310" t="str">
        <f>IFERROR(VLOOKUP(C1523,'MANO DE OBRA'!$C$13:$J$33,6,FALSE)," ")</f>
        <v xml:space="preserve"> </v>
      </c>
      <c r="K1523" s="318" t="str">
        <f>IFERROR(VLOOKUP(C1523,'MANO DE OBRA'!$C$13:$J$33,7,FALSE)," ")</f>
        <v xml:space="preserve"> </v>
      </c>
      <c r="L1523" s="311" t="str">
        <f>IFERROR(VLOOKUP(C1523,'MANO DE OBRA'!$C$13:$J$33,8,FALSE)," ")</f>
        <v xml:space="preserve"> </v>
      </c>
      <c r="M1523" s="562"/>
      <c r="N1523" s="563"/>
      <c r="O1523" s="312">
        <f t="shared" ref="O1523:O1525" si="95">IFERROR((L1523/M1523),0)</f>
        <v>0</v>
      </c>
      <c r="P1523" s="99"/>
    </row>
    <row r="1524" spans="2:16" ht="14.4">
      <c r="B1524" s="44"/>
      <c r="C1524" s="555"/>
      <c r="D1524" s="556"/>
      <c r="E1524" s="556"/>
      <c r="F1524" s="556"/>
      <c r="G1524" s="556"/>
      <c r="H1524" s="556"/>
      <c r="I1524" s="522"/>
      <c r="J1524" s="310" t="str">
        <f>IFERROR(VLOOKUP(C1524,'MANO DE OBRA'!$C$13:$J$33,6,FALSE)," ")</f>
        <v xml:space="preserve"> </v>
      </c>
      <c r="K1524" s="318" t="str">
        <f>IFERROR(VLOOKUP(C1524,'MANO DE OBRA'!$C$13:$J$33,7,FALSE)," ")</f>
        <v xml:space="preserve"> </v>
      </c>
      <c r="L1524" s="311" t="str">
        <f>IFERROR(VLOOKUP(C1524,'MANO DE OBRA'!$C$13:$J$33,8,FALSE)," ")</f>
        <v xml:space="preserve"> </v>
      </c>
      <c r="M1524" s="524"/>
      <c r="N1524" s="525"/>
      <c r="O1524" s="312">
        <f t="shared" si="95"/>
        <v>0</v>
      </c>
      <c r="P1524" s="99"/>
    </row>
    <row r="1525" spans="2:16" ht="15" thickBot="1">
      <c r="B1525" s="44"/>
      <c r="C1525" s="555"/>
      <c r="D1525" s="556"/>
      <c r="E1525" s="556"/>
      <c r="F1525" s="556"/>
      <c r="G1525" s="556"/>
      <c r="H1525" s="556"/>
      <c r="I1525" s="522"/>
      <c r="J1525" s="310" t="str">
        <f>IFERROR(VLOOKUP(C1525,'MANO DE OBRA'!$C$13:$J$33,6,FALSE)," ")</f>
        <v xml:space="preserve"> </v>
      </c>
      <c r="K1525" s="318" t="str">
        <f>IFERROR(VLOOKUP(C1525,'MANO DE OBRA'!$C$13:$J$33,7,FALSE)," ")</f>
        <v xml:space="preserve"> </v>
      </c>
      <c r="L1525" s="311" t="str">
        <f>IFERROR(VLOOKUP(C1525,'MANO DE OBRA'!$C$13:$J$33,8,FALSE)," ")</f>
        <v xml:space="preserve"> </v>
      </c>
      <c r="M1525" s="524"/>
      <c r="N1525" s="525"/>
      <c r="O1525" s="312">
        <f t="shared" si="95"/>
        <v>0</v>
      </c>
      <c r="P1525" s="85"/>
    </row>
    <row r="1526" spans="2:16" ht="15" thickBot="1">
      <c r="B1526" s="44"/>
      <c r="C1526" s="545" t="s">
        <v>2244</v>
      </c>
      <c r="D1526" s="546"/>
      <c r="E1526" s="546"/>
      <c r="F1526" s="546"/>
      <c r="G1526" s="546"/>
      <c r="H1526" s="546"/>
      <c r="I1526" s="546"/>
      <c r="J1526" s="546"/>
      <c r="K1526" s="546"/>
      <c r="L1526" s="546"/>
      <c r="M1526" s="546"/>
      <c r="N1526" s="547"/>
      <c r="O1526" s="309">
        <f>+SUM(O1522:O1525)</f>
        <v>82706.407766990291</v>
      </c>
      <c r="P1526" s="85"/>
    </row>
    <row r="1527" spans="2:16" ht="15" thickBot="1">
      <c r="B1527" s="44"/>
      <c r="C1527" s="73"/>
      <c r="D1527" s="52"/>
      <c r="E1527" s="52"/>
      <c r="F1527" s="52"/>
      <c r="G1527" s="52"/>
      <c r="H1527" s="52"/>
      <c r="I1527" s="52"/>
      <c r="J1527" s="52"/>
      <c r="K1527" s="52"/>
      <c r="L1527" s="52"/>
      <c r="M1527" s="52"/>
      <c r="N1527" s="52"/>
      <c r="O1527" s="74"/>
      <c r="P1527" s="45"/>
    </row>
    <row r="1528" spans="2:16" ht="15" thickBot="1">
      <c r="B1528" s="44"/>
      <c r="C1528" s="557" t="s">
        <v>2245</v>
      </c>
      <c r="D1528" s="558"/>
      <c r="E1528" s="558"/>
      <c r="F1528" s="558"/>
      <c r="G1528" s="558"/>
      <c r="H1528" s="558"/>
      <c r="I1528" s="558"/>
      <c r="J1528" s="558"/>
      <c r="K1528" s="558"/>
      <c r="L1528" s="558"/>
      <c r="M1528" s="558"/>
      <c r="N1528" s="559"/>
      <c r="O1528" s="313">
        <f>ROUND(O1517+O1493+O1510+O1526,0)</f>
        <v>919892</v>
      </c>
      <c r="P1528" s="100"/>
    </row>
    <row r="1529" spans="2:16" ht="15" thickBot="1">
      <c r="B1529" s="44"/>
      <c r="C1529" s="73"/>
      <c r="D1529" s="52"/>
      <c r="E1529" s="52"/>
      <c r="F1529" s="52"/>
      <c r="G1529" s="52"/>
      <c r="H1529" s="52"/>
      <c r="I1529" s="52"/>
      <c r="J1529" s="52"/>
      <c r="K1529" s="52"/>
      <c r="L1529" s="52"/>
      <c r="M1529" s="52"/>
      <c r="N1529" s="52"/>
      <c r="O1529" s="74"/>
      <c r="P1529" s="73"/>
    </row>
    <row r="1530" spans="2:16">
      <c r="B1530" s="44"/>
      <c r="C1530" s="529" t="s">
        <v>2240</v>
      </c>
      <c r="D1530" s="530"/>
      <c r="E1530" s="530"/>
      <c r="F1530" s="530"/>
      <c r="G1530" s="530"/>
      <c r="H1530" s="530"/>
      <c r="I1530" s="530"/>
      <c r="J1530" s="530"/>
      <c r="K1530" s="530"/>
      <c r="L1530" s="530"/>
      <c r="M1530" s="530"/>
      <c r="N1530" s="530"/>
      <c r="O1530" s="531"/>
      <c r="P1530" s="80"/>
    </row>
    <row r="1531" spans="2:16">
      <c r="B1531" s="44"/>
      <c r="C1531" s="532"/>
      <c r="D1531" s="533"/>
      <c r="E1531" s="533"/>
      <c r="F1531" s="533"/>
      <c r="G1531" s="533"/>
      <c r="H1531" s="533"/>
      <c r="I1531" s="533"/>
      <c r="J1531" s="533"/>
      <c r="K1531" s="533"/>
      <c r="L1531" s="533"/>
      <c r="M1531" s="533"/>
      <c r="N1531" s="533"/>
      <c r="O1531" s="534"/>
      <c r="P1531" s="80"/>
    </row>
    <row r="1532" spans="2:16" ht="14.4" thickBot="1">
      <c r="B1532" s="44"/>
      <c r="C1532" s="535"/>
      <c r="D1532" s="536"/>
      <c r="E1532" s="536"/>
      <c r="F1532" s="536"/>
      <c r="G1532" s="536"/>
      <c r="H1532" s="536"/>
      <c r="I1532" s="536"/>
      <c r="J1532" s="536"/>
      <c r="K1532" s="536"/>
      <c r="L1532" s="536"/>
      <c r="M1532" s="536"/>
      <c r="N1532" s="536"/>
      <c r="O1532" s="537"/>
      <c r="P1532" s="80"/>
    </row>
    <row r="1533" spans="2:16" ht="15" thickBot="1">
      <c r="B1533" s="44"/>
      <c r="C1533" s="568" t="s">
        <v>10</v>
      </c>
      <c r="D1533" s="569"/>
      <c r="E1533" s="569"/>
      <c r="F1533" s="569"/>
      <c r="G1533" s="569"/>
      <c r="H1533" s="569"/>
      <c r="I1533" s="569"/>
      <c r="J1533" s="569"/>
      <c r="K1533" s="569"/>
      <c r="L1533" s="569"/>
      <c r="M1533" s="570"/>
      <c r="N1533" s="303" t="s">
        <v>32</v>
      </c>
      <c r="O1533" s="304" t="s">
        <v>29</v>
      </c>
      <c r="P1533" s="80"/>
    </row>
    <row r="1534" spans="2:16" ht="14.4">
      <c r="B1534" s="44"/>
      <c r="C1534" s="571" t="s">
        <v>2242</v>
      </c>
      <c r="D1534" s="572"/>
      <c r="E1534" s="572"/>
      <c r="F1534" s="572"/>
      <c r="G1534" s="572"/>
      <c r="H1534" s="572"/>
      <c r="I1534" s="572"/>
      <c r="J1534" s="572"/>
      <c r="K1534" s="572"/>
      <c r="L1534" s="572"/>
      <c r="M1534" s="572"/>
      <c r="N1534" s="305">
        <f>PRESUPUESTO!$K$384</f>
        <v>0.26</v>
      </c>
      <c r="O1534" s="314">
        <f>N1534*O1528</f>
        <v>239171.92</v>
      </c>
      <c r="P1534" s="80"/>
    </row>
    <row r="1535" spans="2:16" ht="14.4">
      <c r="B1535" s="44"/>
      <c r="C1535" s="573" t="s">
        <v>2241</v>
      </c>
      <c r="D1535" s="574"/>
      <c r="E1535" s="574"/>
      <c r="F1535" s="574"/>
      <c r="G1535" s="574"/>
      <c r="H1535" s="574"/>
      <c r="I1535" s="574"/>
      <c r="J1535" s="574"/>
      <c r="K1535" s="574"/>
      <c r="L1535" s="574"/>
      <c r="M1535" s="574"/>
      <c r="N1535" s="302">
        <f>PRESUPUESTO!$K$385</f>
        <v>0.01</v>
      </c>
      <c r="O1535" s="315">
        <f>N1535*O1528</f>
        <v>9198.92</v>
      </c>
      <c r="P1535" s="80"/>
    </row>
    <row r="1536" spans="2:16" ht="15" thickBot="1">
      <c r="B1536" s="44"/>
      <c r="C1536" s="575" t="s">
        <v>28</v>
      </c>
      <c r="D1536" s="576"/>
      <c r="E1536" s="576"/>
      <c r="F1536" s="576"/>
      <c r="G1536" s="576"/>
      <c r="H1536" s="576"/>
      <c r="I1536" s="576"/>
      <c r="J1536" s="576"/>
      <c r="K1536" s="576"/>
      <c r="L1536" s="576"/>
      <c r="M1536" s="576"/>
      <c r="N1536" s="306">
        <f>PRESUPUESTO!$K$386</f>
        <v>0.03</v>
      </c>
      <c r="O1536" s="316">
        <f>N1536*O1528</f>
        <v>27596.76</v>
      </c>
      <c r="P1536" s="80"/>
    </row>
    <row r="1537" spans="2:16">
      <c r="B1537" s="44"/>
      <c r="C1537" s="296"/>
      <c r="D1537" s="297"/>
      <c r="E1537" s="297"/>
      <c r="F1537" s="297"/>
      <c r="G1537" s="297"/>
      <c r="H1537" s="297"/>
      <c r="I1537" s="297"/>
      <c r="J1537" s="297"/>
      <c r="K1537" s="297"/>
      <c r="L1537" s="297"/>
      <c r="M1537" s="297"/>
      <c r="N1537" s="297"/>
      <c r="O1537" s="298"/>
      <c r="P1537" s="80"/>
    </row>
    <row r="1538" spans="2:16" ht="14.4" thickBot="1">
      <c r="B1538" s="44"/>
      <c r="C1538" s="299"/>
      <c r="D1538" s="300"/>
      <c r="E1538" s="300"/>
      <c r="F1538" s="300"/>
      <c r="G1538" s="300"/>
      <c r="H1538" s="300"/>
      <c r="I1538" s="300"/>
      <c r="J1538" s="300"/>
      <c r="K1538" s="300"/>
      <c r="L1538" s="300"/>
      <c r="M1538" s="300"/>
      <c r="N1538" s="300"/>
      <c r="O1538" s="301"/>
      <c r="P1538" s="80"/>
    </row>
    <row r="1539" spans="2:16" ht="15" thickBot="1">
      <c r="B1539" s="44"/>
      <c r="C1539" s="557" t="s">
        <v>2246</v>
      </c>
      <c r="D1539" s="558"/>
      <c r="E1539" s="558"/>
      <c r="F1539" s="558"/>
      <c r="G1539" s="558"/>
      <c r="H1539" s="558"/>
      <c r="I1539" s="558"/>
      <c r="J1539" s="558"/>
      <c r="K1539" s="558"/>
      <c r="L1539" s="558"/>
      <c r="M1539" s="558"/>
      <c r="N1539" s="559"/>
      <c r="O1539" s="313">
        <f>ROUNDUP(O1528+O1534+O1535+O1536,0)</f>
        <v>1195860</v>
      </c>
      <c r="P1539" s="100"/>
    </row>
    <row r="1540" spans="2:16" ht="14.4">
      <c r="B1540" s="44"/>
      <c r="C1540" s="73"/>
      <c r="D1540" s="52"/>
      <c r="E1540" s="52"/>
      <c r="F1540" s="52"/>
      <c r="G1540" s="52"/>
      <c r="H1540" s="52"/>
      <c r="I1540" s="52"/>
      <c r="J1540" s="52"/>
      <c r="K1540" s="52"/>
      <c r="L1540" s="52"/>
      <c r="M1540" s="52"/>
      <c r="N1540" s="52"/>
      <c r="O1540" s="74"/>
      <c r="P1540" s="45"/>
    </row>
    <row r="1541" spans="2:16" ht="14.4">
      <c r="B1541" s="44"/>
      <c r="C1541" s="73"/>
      <c r="D1541" s="52"/>
      <c r="E1541" s="52"/>
      <c r="F1541" s="52"/>
      <c r="G1541" s="52"/>
      <c r="H1541" s="52"/>
      <c r="I1541" s="52"/>
      <c r="J1541" s="52"/>
      <c r="K1541" s="52"/>
      <c r="L1541" s="52"/>
      <c r="M1541" s="52"/>
      <c r="N1541" s="52"/>
      <c r="O1541" s="74"/>
      <c r="P1541" s="45"/>
    </row>
    <row r="1542" spans="2:16" ht="18.75" customHeight="1" thickBot="1">
      <c r="B1542" s="44"/>
      <c r="C1542" s="564"/>
      <c r="D1542" s="565"/>
      <c r="E1542" s="565"/>
      <c r="F1542" s="70"/>
      <c r="G1542" s="70"/>
      <c r="H1542" s="70"/>
      <c r="I1542" s="70"/>
      <c r="J1542" s="70"/>
      <c r="K1542" s="566"/>
      <c r="L1542" s="566"/>
      <c r="M1542" s="566"/>
      <c r="N1542" s="566"/>
      <c r="O1542" s="567"/>
      <c r="P1542" s="101"/>
    </row>
    <row r="1543" spans="2:16" ht="14.4" thickBot="1">
      <c r="B1543" s="102"/>
      <c r="C1543" s="103"/>
      <c r="D1543" s="103"/>
      <c r="E1543" s="103"/>
      <c r="F1543" s="103"/>
      <c r="G1543" s="103"/>
      <c r="H1543" s="103"/>
      <c r="I1543" s="103"/>
      <c r="J1543" s="103"/>
      <c r="K1543" s="103"/>
      <c r="L1543" s="103"/>
      <c r="M1543" s="103"/>
      <c r="N1543" s="103"/>
      <c r="O1543" s="103"/>
      <c r="P1543" s="104"/>
    </row>
    <row r="1544" spans="2:16" ht="15" thickTop="1" thickBot="1"/>
    <row r="1545" spans="2:16" ht="15" thickBot="1">
      <c r="B1545" s="44"/>
      <c r="C1545" s="488" t="s">
        <v>54</v>
      </c>
      <c r="D1545" s="489"/>
      <c r="E1545" s="489"/>
      <c r="F1545" s="489"/>
      <c r="G1545" s="489"/>
      <c r="H1545" s="489"/>
      <c r="I1545" s="489"/>
      <c r="J1545" s="489"/>
      <c r="K1545" s="489"/>
      <c r="L1545" s="489"/>
      <c r="M1545" s="489"/>
      <c r="N1545" s="489"/>
      <c r="O1545" s="490"/>
      <c r="P1545" s="75"/>
    </row>
    <row r="1546" spans="2:16">
      <c r="B1546" s="44"/>
      <c r="C1546" s="76" t="s">
        <v>55</v>
      </c>
      <c r="D1546" s="491" t="s">
        <v>10</v>
      </c>
      <c r="E1546" s="492"/>
      <c r="F1546" s="492"/>
      <c r="G1546" s="492"/>
      <c r="H1546" s="492"/>
      <c r="I1546" s="492"/>
      <c r="J1546" s="492"/>
      <c r="K1546" s="492"/>
      <c r="L1546" s="493"/>
      <c r="M1546" s="494" t="s">
        <v>56</v>
      </c>
      <c r="N1546" s="495"/>
      <c r="O1546" s="76" t="s">
        <v>12</v>
      </c>
      <c r="P1546" s="77"/>
    </row>
    <row r="1547" spans="2:16" ht="51" customHeight="1" thickBot="1">
      <c r="B1547" s="44"/>
      <c r="C1547" s="243" t="str">
        <f>PRESUPUESTO!C125</f>
        <v>5.5.2</v>
      </c>
      <c r="D1547" s="582" t="str">
        <f>IFERROR(VLOOKUP(C1547,PRESUPUESTO!$C$11:$K$366,5,FALSE)," ")</f>
        <v>SUMINISTRO E INSTALACIÓN DE SALIDA PARA AUDIO, INCLUYE TUBERIA PVC SCH40 3/4", CAJA DE PASO METALICA 2400</v>
      </c>
      <c r="E1547" s="583"/>
      <c r="F1547" s="583"/>
      <c r="G1547" s="583"/>
      <c r="H1547" s="583"/>
      <c r="I1547" s="583"/>
      <c r="J1547" s="583"/>
      <c r="K1547" s="583"/>
      <c r="L1547" s="584"/>
      <c r="M1547" s="526" t="str">
        <f>IFERROR(VLOOKUP(C1547,PRESUPUESTO!$C$11:$K$366,6,FALSE)," ")</f>
        <v>UN</v>
      </c>
      <c r="N1547" s="528"/>
      <c r="O1547" s="243">
        <f>IFERROR(VLOOKUP(C1547,PRESUPUESTO!$C$11:$K$366,7,FALSE)," ")</f>
        <v>2</v>
      </c>
      <c r="P1547" s="79"/>
    </row>
    <row r="1548" spans="2:16">
      <c r="B1548" s="44"/>
      <c r="C1548" s="529"/>
      <c r="D1548" s="530"/>
      <c r="E1548" s="530"/>
      <c r="F1548" s="530"/>
      <c r="G1548" s="530"/>
      <c r="H1548" s="530"/>
      <c r="I1548" s="530"/>
      <c r="J1548" s="530"/>
      <c r="K1548" s="530"/>
      <c r="L1548" s="530"/>
      <c r="M1548" s="530"/>
      <c r="N1548" s="530"/>
      <c r="O1548" s="531"/>
      <c r="P1548" s="80"/>
    </row>
    <row r="1549" spans="2:16">
      <c r="B1549" s="44"/>
      <c r="C1549" s="532"/>
      <c r="D1549" s="533"/>
      <c r="E1549" s="533"/>
      <c r="F1549" s="533"/>
      <c r="G1549" s="533"/>
      <c r="H1549" s="533"/>
      <c r="I1549" s="533"/>
      <c r="J1549" s="533"/>
      <c r="K1549" s="533"/>
      <c r="L1549" s="533"/>
      <c r="M1549" s="533"/>
      <c r="N1549" s="533"/>
      <c r="O1549" s="534"/>
      <c r="P1549" s="80"/>
    </row>
    <row r="1550" spans="2:16" ht="14.4" thickBot="1">
      <c r="B1550" s="44"/>
      <c r="C1550" s="535"/>
      <c r="D1550" s="536"/>
      <c r="E1550" s="536"/>
      <c r="F1550" s="536"/>
      <c r="G1550" s="536"/>
      <c r="H1550" s="536"/>
      <c r="I1550" s="536"/>
      <c r="J1550" s="536"/>
      <c r="K1550" s="536"/>
      <c r="L1550" s="536"/>
      <c r="M1550" s="536"/>
      <c r="N1550" s="536"/>
      <c r="O1550" s="537"/>
      <c r="P1550" s="80"/>
    </row>
    <row r="1551" spans="2:16" ht="14.4">
      <c r="B1551" s="44"/>
      <c r="C1551" s="538" t="s">
        <v>10</v>
      </c>
      <c r="D1551" s="539"/>
      <c r="E1551" s="539"/>
      <c r="F1551" s="539"/>
      <c r="G1551" s="540"/>
      <c r="H1551" s="541" t="s">
        <v>57</v>
      </c>
      <c r="I1551" s="539"/>
      <c r="J1551" s="542" t="s">
        <v>58</v>
      </c>
      <c r="K1551" s="543"/>
      <c r="L1551" s="82" t="s">
        <v>59</v>
      </c>
      <c r="M1551" s="541" t="s">
        <v>60</v>
      </c>
      <c r="N1551" s="544"/>
      <c r="O1551" s="83" t="s">
        <v>61</v>
      </c>
      <c r="P1551" s="84"/>
    </row>
    <row r="1552" spans="2:16" ht="14.4">
      <c r="B1552" s="44"/>
      <c r="C1552" s="517" t="s">
        <v>1281</v>
      </c>
      <c r="D1552" s="518"/>
      <c r="E1552" s="518"/>
      <c r="F1552" s="518"/>
      <c r="G1552" s="519"/>
      <c r="H1552" s="520"/>
      <c r="I1552" s="520"/>
      <c r="J1552" s="521" t="str">
        <f>IFERROR(VLOOKUP(C1552,EQUIPOS!$C$13:$G$80,2,FALSE)," ")</f>
        <v>%</v>
      </c>
      <c r="K1552" s="522"/>
      <c r="L1552" s="308">
        <v>10000</v>
      </c>
      <c r="M1552" s="523">
        <v>1</v>
      </c>
      <c r="N1552" s="522"/>
      <c r="O1552" s="307">
        <f>IFERROR(M1552*L1552,0)</f>
        <v>10000</v>
      </c>
      <c r="P1552" s="85"/>
    </row>
    <row r="1553" spans="2:16" ht="14.4">
      <c r="B1553" s="44"/>
      <c r="C1553" s="517"/>
      <c r="D1553" s="518"/>
      <c r="E1553" s="518"/>
      <c r="F1553" s="518"/>
      <c r="G1553" s="519"/>
      <c r="H1553" s="520"/>
      <c r="I1553" s="520"/>
      <c r="J1553" s="521" t="str">
        <f>IFERROR(VLOOKUP(C1553,EQUIPOS!$C$13:$G$80,2,FALSE)," ")</f>
        <v xml:space="preserve"> </v>
      </c>
      <c r="K1553" s="522"/>
      <c r="L1553" s="308" t="str">
        <f>IFERROR(VLOOKUP(C1553,EQUIPOS!$C$13:$G$80,5,FALSE)," ")</f>
        <v xml:space="preserve"> </v>
      </c>
      <c r="M1553" s="524"/>
      <c r="N1553" s="525"/>
      <c r="O1553" s="307">
        <f>IFERROR(L1553/M1553,0)</f>
        <v>0</v>
      </c>
      <c r="P1553" s="85"/>
    </row>
    <row r="1554" spans="2:16" ht="14.4">
      <c r="B1554" s="44"/>
      <c r="C1554" s="517"/>
      <c r="D1554" s="518"/>
      <c r="E1554" s="518"/>
      <c r="F1554" s="518"/>
      <c r="G1554" s="519"/>
      <c r="H1554" s="520"/>
      <c r="I1554" s="520"/>
      <c r="J1554" s="521" t="str">
        <f>IFERROR(VLOOKUP(C1554,EQUIPOS!$C$13:$G$80,2,FALSE)," ")</f>
        <v xml:space="preserve"> </v>
      </c>
      <c r="K1554" s="522"/>
      <c r="L1554" s="308" t="str">
        <f>IFERROR(VLOOKUP(C1554,EQUIPOS!$C$13:$G$80,5,FALSE)," ")</f>
        <v xml:space="preserve"> </v>
      </c>
      <c r="M1554" s="524"/>
      <c r="N1554" s="525"/>
      <c r="O1554" s="307">
        <f t="shared" ref="O1554:O1555" si="96">IFERROR(L1554/M1554,0)</f>
        <v>0</v>
      </c>
      <c r="P1554" s="85"/>
    </row>
    <row r="1555" spans="2:16" ht="14.4">
      <c r="B1555" s="44"/>
      <c r="C1555" s="517"/>
      <c r="D1555" s="518"/>
      <c r="E1555" s="518"/>
      <c r="F1555" s="518"/>
      <c r="G1555" s="519"/>
      <c r="H1555" s="520"/>
      <c r="I1555" s="520"/>
      <c r="J1555" s="521" t="str">
        <f>IFERROR(VLOOKUP(C1555,EQUIPOS!$C$13:$G$80,2,FALSE)," ")</f>
        <v xml:space="preserve"> </v>
      </c>
      <c r="K1555" s="522"/>
      <c r="L1555" s="308" t="str">
        <f>IFERROR(VLOOKUP(C1555,EQUIPOS!$C$13:$G$80,5,FALSE)," ")</f>
        <v xml:space="preserve"> </v>
      </c>
      <c r="M1555" s="524"/>
      <c r="N1555" s="525"/>
      <c r="O1555" s="307">
        <f t="shared" si="96"/>
        <v>0</v>
      </c>
      <c r="P1555" s="85"/>
    </row>
    <row r="1556" spans="2:16" ht="15" thickBot="1">
      <c r="B1556" s="44"/>
      <c r="C1556" s="517"/>
      <c r="D1556" s="518"/>
      <c r="E1556" s="518"/>
      <c r="F1556" s="518"/>
      <c r="G1556" s="519"/>
      <c r="H1556" s="520"/>
      <c r="I1556" s="520"/>
      <c r="J1556" s="521" t="str">
        <f>IFERROR(VLOOKUP(C1556,EQUIPOS!$C$13:$G$80,2,FALSE)," ")</f>
        <v xml:space="preserve"> </v>
      </c>
      <c r="K1556" s="522"/>
      <c r="L1556" s="308" t="str">
        <f>IFERROR(VLOOKUP(C1556,EQUIPOS!$C$13:$G$80,5,FALSE)," ")</f>
        <v xml:space="preserve"> </v>
      </c>
      <c r="M1556" s="524"/>
      <c r="N1556" s="525"/>
      <c r="O1556" s="307">
        <f>IFERROR(L1556/M1556,0)</f>
        <v>0</v>
      </c>
      <c r="P1556" s="85"/>
    </row>
    <row r="1557" spans="2:16" ht="15" thickBot="1">
      <c r="B1557" s="44"/>
      <c r="C1557" s="545" t="s">
        <v>2244</v>
      </c>
      <c r="D1557" s="546"/>
      <c r="E1557" s="546"/>
      <c r="F1557" s="546"/>
      <c r="G1557" s="546"/>
      <c r="H1557" s="546"/>
      <c r="I1557" s="546"/>
      <c r="J1557" s="546"/>
      <c r="K1557" s="546"/>
      <c r="L1557" s="546"/>
      <c r="M1557" s="546"/>
      <c r="N1557" s="547"/>
      <c r="O1557" s="309">
        <f>SUM(O1552:O1556)</f>
        <v>10000</v>
      </c>
      <c r="P1557" s="86"/>
    </row>
    <row r="1558" spans="2:16" ht="13.5" customHeight="1">
      <c r="B1558" s="44"/>
      <c r="C1558" s="529" t="s">
        <v>62</v>
      </c>
      <c r="D1558" s="530"/>
      <c r="E1558" s="530"/>
      <c r="F1558" s="530"/>
      <c r="G1558" s="530"/>
      <c r="H1558" s="530"/>
      <c r="I1558" s="530"/>
      <c r="J1558" s="530"/>
      <c r="K1558" s="530"/>
      <c r="L1558" s="530"/>
      <c r="M1558" s="530"/>
      <c r="N1558" s="530"/>
      <c r="O1558" s="531"/>
      <c r="P1558" s="80"/>
    </row>
    <row r="1559" spans="2:16">
      <c r="B1559" s="44"/>
      <c r="C1559" s="532"/>
      <c r="D1559" s="533"/>
      <c r="E1559" s="533"/>
      <c r="F1559" s="533"/>
      <c r="G1559" s="533"/>
      <c r="H1559" s="533"/>
      <c r="I1559" s="533"/>
      <c r="J1559" s="533"/>
      <c r="K1559" s="533"/>
      <c r="L1559" s="533"/>
      <c r="M1559" s="533"/>
      <c r="N1559" s="533"/>
      <c r="O1559" s="534"/>
      <c r="P1559" s="80"/>
    </row>
    <row r="1560" spans="2:16" ht="14.4" thickBot="1">
      <c r="B1560" s="44"/>
      <c r="C1560" s="535"/>
      <c r="D1560" s="536"/>
      <c r="E1560" s="536"/>
      <c r="F1560" s="536"/>
      <c r="G1560" s="536"/>
      <c r="H1560" s="536"/>
      <c r="I1560" s="536"/>
      <c r="J1560" s="536"/>
      <c r="K1560" s="536"/>
      <c r="L1560" s="536"/>
      <c r="M1560" s="536"/>
      <c r="N1560" s="536"/>
      <c r="O1560" s="537"/>
      <c r="P1560" s="80"/>
    </row>
    <row r="1561" spans="2:16" ht="14.4">
      <c r="B1561" s="44"/>
      <c r="C1561" s="538" t="s">
        <v>10</v>
      </c>
      <c r="D1561" s="550"/>
      <c r="E1561" s="550"/>
      <c r="F1561" s="550"/>
      <c r="G1561" s="550"/>
      <c r="H1561" s="550"/>
      <c r="I1561" s="550"/>
      <c r="J1561" s="544"/>
      <c r="K1561" s="81" t="s">
        <v>56</v>
      </c>
      <c r="L1561" s="82" t="s">
        <v>12</v>
      </c>
      <c r="M1561" s="541" t="s">
        <v>63</v>
      </c>
      <c r="N1561" s="544"/>
      <c r="O1561" s="83" t="s">
        <v>61</v>
      </c>
      <c r="P1561" s="84"/>
    </row>
    <row r="1562" spans="2:16" ht="14.4">
      <c r="B1562" s="44"/>
      <c r="C1562" s="577" t="s">
        <v>2453</v>
      </c>
      <c r="D1562" s="578"/>
      <c r="E1562" s="578"/>
      <c r="F1562" s="578"/>
      <c r="G1562" s="578"/>
      <c r="H1562" s="578"/>
      <c r="I1562" s="578"/>
      <c r="J1562" s="579"/>
      <c r="K1562" s="88" t="str">
        <f>IFERROR(VLOOKUP(C1562,MATERIALES!$C$13:$G$2486,2,FALSE)," ")</f>
        <v>UN</v>
      </c>
      <c r="L1562" s="356">
        <v>1</v>
      </c>
      <c r="M1562" s="548">
        <f>IFERROR(VLOOKUP(C1562,MATERIALES!$C$13:$G$2486,5,FALSE)," ")</f>
        <v>2900</v>
      </c>
      <c r="N1562" s="549"/>
      <c r="O1562" s="307">
        <f>IFERROR(M1562*L1562,0)</f>
        <v>2900</v>
      </c>
      <c r="P1562" s="85"/>
    </row>
    <row r="1563" spans="2:16" ht="14.4">
      <c r="B1563" s="44"/>
      <c r="C1563" s="581" t="s">
        <v>2454</v>
      </c>
      <c r="D1563" s="578"/>
      <c r="E1563" s="578"/>
      <c r="F1563" s="578"/>
      <c r="G1563" s="578"/>
      <c r="H1563" s="578"/>
      <c r="I1563" s="578"/>
      <c r="J1563" s="579"/>
      <c r="K1563" s="88" t="str">
        <f>IFERROR(VLOOKUP(C1563,MATERIALES!$C$13:$G$2486,2,FALSE)," ")</f>
        <v>UN</v>
      </c>
      <c r="L1563" s="356">
        <v>1</v>
      </c>
      <c r="M1563" s="548">
        <f>IFERROR(VLOOKUP(C1563,MATERIALES!$C$13:$G$2486,5,FALSE)," ")</f>
        <v>900</v>
      </c>
      <c r="N1563" s="549"/>
      <c r="O1563" s="307">
        <f t="shared" ref="O1563:O1573" si="97">IFERROR(M1563*L1563,0)</f>
        <v>900</v>
      </c>
      <c r="P1563" s="85"/>
    </row>
    <row r="1564" spans="2:16" ht="14.4">
      <c r="B1564" s="44"/>
      <c r="C1564" s="577" t="s">
        <v>2474</v>
      </c>
      <c r="D1564" s="578"/>
      <c r="E1564" s="578"/>
      <c r="F1564" s="578"/>
      <c r="G1564" s="578"/>
      <c r="H1564" s="578"/>
      <c r="I1564" s="578"/>
      <c r="J1564" s="579"/>
      <c r="K1564" s="88" t="str">
        <f>IFERROR(VLOOKUP(C1564,MATERIALES!$C$13:$G$2486,2,FALSE)," ")</f>
        <v>UN</v>
      </c>
      <c r="L1564" s="356">
        <v>1</v>
      </c>
      <c r="M1564" s="548">
        <f>IFERROR(VLOOKUP(C1564,MATERIALES!$C$13:$G$2486,5,FALSE)," ")</f>
        <v>500</v>
      </c>
      <c r="N1564" s="549"/>
      <c r="O1564" s="307">
        <f t="shared" si="97"/>
        <v>500</v>
      </c>
      <c r="P1564" s="85"/>
    </row>
    <row r="1565" spans="2:16" ht="14.4">
      <c r="B1565" s="44"/>
      <c r="C1565" s="577" t="s">
        <v>2402</v>
      </c>
      <c r="D1565" s="578"/>
      <c r="E1565" s="578"/>
      <c r="F1565" s="578"/>
      <c r="G1565" s="578"/>
      <c r="H1565" s="578"/>
      <c r="I1565" s="578"/>
      <c r="J1565" s="579"/>
      <c r="K1565" s="88" t="str">
        <f>IFERROR(VLOOKUP(C1565,MATERIALES!$C$13:$G$2486,2,FALSE)," ")</f>
        <v>UN</v>
      </c>
      <c r="L1565" s="356">
        <v>1</v>
      </c>
      <c r="M1565" s="548">
        <v>1200</v>
      </c>
      <c r="N1565" s="549"/>
      <c r="O1565" s="307">
        <f t="shared" si="97"/>
        <v>1200</v>
      </c>
      <c r="P1565" s="85"/>
    </row>
    <row r="1566" spans="2:16" ht="14.4">
      <c r="B1566" s="44"/>
      <c r="C1566" s="577" t="s">
        <v>2472</v>
      </c>
      <c r="D1566" s="578"/>
      <c r="E1566" s="578"/>
      <c r="F1566" s="578"/>
      <c r="G1566" s="578"/>
      <c r="H1566" s="578"/>
      <c r="I1566" s="578"/>
      <c r="J1566" s="579"/>
      <c r="K1566" s="88" t="str">
        <f>IFERROR(VLOOKUP(C1566,MATERIALES!$C$13:$G$2486,2,FALSE)," ")</f>
        <v>ML</v>
      </c>
      <c r="L1566" s="356">
        <v>3</v>
      </c>
      <c r="M1566" s="548">
        <f>IFERROR(VLOOKUP(C1566,MATERIALES!$C$13:$G$2486,5,FALSE)," ")</f>
        <v>3366.67</v>
      </c>
      <c r="N1566" s="549"/>
      <c r="O1566" s="307">
        <f t="shared" si="97"/>
        <v>10100.01</v>
      </c>
      <c r="P1566" s="85"/>
    </row>
    <row r="1567" spans="2:16" ht="14.4">
      <c r="B1567" s="44"/>
      <c r="C1567" s="577" t="s">
        <v>2458</v>
      </c>
      <c r="D1567" s="578"/>
      <c r="E1567" s="578"/>
      <c r="F1567" s="578"/>
      <c r="G1567" s="578"/>
      <c r="H1567" s="578"/>
      <c r="I1567" s="578"/>
      <c r="J1567" s="579"/>
      <c r="K1567" s="88" t="str">
        <f>IFERROR(VLOOKUP(C1567,MATERIALES!$C$13:$G$2486,2,FALSE)," ")</f>
        <v>UN</v>
      </c>
      <c r="L1567" s="356">
        <v>0.33</v>
      </c>
      <c r="M1567" s="548">
        <f>IFERROR(VLOOKUP(C1567,MATERIALES!$C$13:$G$2486,5,FALSE)," ")</f>
        <v>700</v>
      </c>
      <c r="N1567" s="549"/>
      <c r="O1567" s="307">
        <f t="shared" si="97"/>
        <v>231</v>
      </c>
      <c r="P1567" s="85"/>
    </row>
    <row r="1568" spans="2:16" ht="14.4">
      <c r="B1568" s="44"/>
      <c r="C1568" s="577" t="s">
        <v>2473</v>
      </c>
      <c r="D1568" s="578"/>
      <c r="E1568" s="578"/>
      <c r="F1568" s="578"/>
      <c r="G1568" s="578"/>
      <c r="H1568" s="578"/>
      <c r="I1568" s="578"/>
      <c r="J1568" s="579"/>
      <c r="K1568" s="88" t="str">
        <f>IFERROR(VLOOKUP(C1568,MATERIALES!$C$13:$G$2486,2,FALSE)," ")</f>
        <v>UN</v>
      </c>
      <c r="L1568" s="356">
        <v>0.17</v>
      </c>
      <c r="M1568" s="548">
        <f>IFERROR(VLOOKUP(C1568,MATERIALES!$C$13:$G$2486,5,FALSE)," ")</f>
        <v>900</v>
      </c>
      <c r="N1568" s="549"/>
      <c r="O1568" s="307">
        <f t="shared" si="97"/>
        <v>153</v>
      </c>
      <c r="P1568" s="85"/>
    </row>
    <row r="1569" spans="2:18" ht="14.4">
      <c r="B1569" s="44"/>
      <c r="C1569" s="577" t="s">
        <v>2460</v>
      </c>
      <c r="D1569" s="578"/>
      <c r="E1569" s="578"/>
      <c r="F1569" s="578"/>
      <c r="G1569" s="578"/>
      <c r="H1569" s="578"/>
      <c r="I1569" s="578"/>
      <c r="J1569" s="579"/>
      <c r="K1569" s="88" t="str">
        <f>IFERROR(VLOOKUP(C1569,MATERIALES!$C$13:$G$2486,2,FALSE)," ")</f>
        <v>UN</v>
      </c>
      <c r="L1569" s="356">
        <v>7.0000000000000007E-2</v>
      </c>
      <c r="M1569" s="548">
        <f>IFERROR(VLOOKUP(C1569,MATERIALES!$C$13:$G$2486,5,FALSE)," ")</f>
        <v>750</v>
      </c>
      <c r="N1569" s="549"/>
      <c r="O1569" s="307">
        <f t="shared" si="97"/>
        <v>52.500000000000007</v>
      </c>
      <c r="P1569" s="85"/>
    </row>
    <row r="1570" spans="2:18" ht="14.4">
      <c r="B1570" s="44"/>
      <c r="C1570" s="577"/>
      <c r="D1570" s="578"/>
      <c r="E1570" s="578"/>
      <c r="F1570" s="578"/>
      <c r="G1570" s="578"/>
      <c r="H1570" s="578"/>
      <c r="I1570" s="578"/>
      <c r="J1570" s="579"/>
      <c r="K1570" s="88" t="str">
        <f>IFERROR(VLOOKUP(C1570,MATERIALES!$C$13:$G$2486,2,FALSE)," ")</f>
        <v xml:space="preserve"> </v>
      </c>
      <c r="L1570" s="356"/>
      <c r="M1570" s="548" t="str">
        <f>IFERROR(VLOOKUP(C1570,MATERIALES!$C$13:$G$2486,5,FALSE)," ")</f>
        <v xml:space="preserve"> </v>
      </c>
      <c r="N1570" s="549"/>
      <c r="O1570" s="307">
        <f t="shared" si="97"/>
        <v>0</v>
      </c>
      <c r="P1570" s="85"/>
    </row>
    <row r="1571" spans="2:18" ht="14.4">
      <c r="B1571" s="44"/>
      <c r="C1571" s="577"/>
      <c r="D1571" s="578"/>
      <c r="E1571" s="578"/>
      <c r="F1571" s="578"/>
      <c r="G1571" s="578"/>
      <c r="H1571" s="578"/>
      <c r="I1571" s="578"/>
      <c r="J1571" s="579"/>
      <c r="K1571" s="88" t="str">
        <f>IFERROR(VLOOKUP(C1571,MATERIALES!$C$13:$G$2486,2,FALSE)," ")</f>
        <v xml:space="preserve"> </v>
      </c>
      <c r="L1571" s="356"/>
      <c r="M1571" s="548" t="str">
        <f>IFERROR(VLOOKUP(C1571,MATERIALES!$C$13:$G$2486,5,FALSE)," ")</f>
        <v xml:space="preserve"> </v>
      </c>
      <c r="N1571" s="549"/>
      <c r="O1571" s="307">
        <f t="shared" si="97"/>
        <v>0</v>
      </c>
      <c r="P1571" s="85"/>
    </row>
    <row r="1572" spans="2:18" ht="14.4">
      <c r="B1572" s="44"/>
      <c r="C1572" s="517"/>
      <c r="D1572" s="518"/>
      <c r="E1572" s="518"/>
      <c r="F1572" s="518"/>
      <c r="G1572" s="518"/>
      <c r="H1572" s="518"/>
      <c r="I1572" s="518"/>
      <c r="J1572" s="519"/>
      <c r="K1572" s="88" t="str">
        <f>IFERROR(VLOOKUP(C1572,MATERIALES!$C$13:$G$2486,2,FALSE)," ")</f>
        <v xml:space="preserve"> </v>
      </c>
      <c r="L1572" s="89"/>
      <c r="M1572" s="548" t="str">
        <f>IFERROR(VLOOKUP(C1572,MATERIALES!$C$13:$G$2486,5,FALSE)," ")</f>
        <v xml:space="preserve"> </v>
      </c>
      <c r="N1572" s="549"/>
      <c r="O1572" s="307">
        <f t="shared" si="97"/>
        <v>0</v>
      </c>
      <c r="P1572" s="85"/>
    </row>
    <row r="1573" spans="2:18" ht="15" thickBot="1">
      <c r="B1573" s="44"/>
      <c r="C1573" s="551"/>
      <c r="D1573" s="552"/>
      <c r="E1573" s="552"/>
      <c r="F1573" s="552"/>
      <c r="G1573" s="552"/>
      <c r="H1573" s="552"/>
      <c r="I1573" s="552"/>
      <c r="J1573" s="580"/>
      <c r="K1573" s="88" t="str">
        <f>IFERROR(VLOOKUP(C1573,MATERIALES!$C$13:$G$2486,2,FALSE)," ")</f>
        <v xml:space="preserve"> </v>
      </c>
      <c r="L1573" s="90"/>
      <c r="M1573" s="548" t="str">
        <f>IFERROR(VLOOKUP(C1573,MATERIALES!$C$13:$G$2486,5,FALSE)," ")</f>
        <v xml:space="preserve"> </v>
      </c>
      <c r="N1573" s="549"/>
      <c r="O1573" s="307">
        <f t="shared" si="97"/>
        <v>0</v>
      </c>
      <c r="P1573" s="85"/>
    </row>
    <row r="1574" spans="2:18" ht="15" thickBot="1">
      <c r="B1574" s="44"/>
      <c r="C1574" s="545" t="s">
        <v>2244</v>
      </c>
      <c r="D1574" s="546"/>
      <c r="E1574" s="546"/>
      <c r="F1574" s="546"/>
      <c r="G1574" s="546"/>
      <c r="H1574" s="546"/>
      <c r="I1574" s="546"/>
      <c r="J1574" s="546"/>
      <c r="K1574" s="546"/>
      <c r="L1574" s="546"/>
      <c r="M1574" s="546"/>
      <c r="N1574" s="547"/>
      <c r="O1574" s="309">
        <f>SUM(O1562:O1573)</f>
        <v>16036.51</v>
      </c>
      <c r="P1574" s="85"/>
    </row>
    <row r="1575" spans="2:18">
      <c r="B1575" s="44"/>
      <c r="C1575" s="529" t="s">
        <v>64</v>
      </c>
      <c r="D1575" s="530"/>
      <c r="E1575" s="530"/>
      <c r="F1575" s="530"/>
      <c r="G1575" s="530"/>
      <c r="H1575" s="530"/>
      <c r="I1575" s="530"/>
      <c r="J1575" s="530"/>
      <c r="K1575" s="530"/>
      <c r="L1575" s="530"/>
      <c r="M1575" s="530"/>
      <c r="N1575" s="530"/>
      <c r="O1575" s="531"/>
      <c r="P1575" s="80"/>
    </row>
    <row r="1576" spans="2:18">
      <c r="B1576" s="44"/>
      <c r="C1576" s="532"/>
      <c r="D1576" s="533"/>
      <c r="E1576" s="533"/>
      <c r="F1576" s="533"/>
      <c r="G1576" s="533"/>
      <c r="H1576" s="533"/>
      <c r="I1576" s="533"/>
      <c r="J1576" s="533"/>
      <c r="K1576" s="533"/>
      <c r="L1576" s="533"/>
      <c r="M1576" s="533"/>
      <c r="N1576" s="533"/>
      <c r="O1576" s="534"/>
      <c r="P1576" s="80"/>
    </row>
    <row r="1577" spans="2:18" ht="14.4" thickBot="1">
      <c r="B1577" s="44"/>
      <c r="C1577" s="535"/>
      <c r="D1577" s="536"/>
      <c r="E1577" s="536"/>
      <c r="F1577" s="536"/>
      <c r="G1577" s="536"/>
      <c r="H1577" s="536"/>
      <c r="I1577" s="536"/>
      <c r="J1577" s="536"/>
      <c r="K1577" s="536"/>
      <c r="L1577" s="536"/>
      <c r="M1577" s="536"/>
      <c r="N1577" s="536"/>
      <c r="O1577" s="537"/>
      <c r="P1577" s="80"/>
    </row>
    <row r="1578" spans="2:18" ht="16.8">
      <c r="B1578" s="44"/>
      <c r="C1578" s="538" t="s">
        <v>65</v>
      </c>
      <c r="D1578" s="550"/>
      <c r="E1578" s="550"/>
      <c r="F1578" s="550"/>
      <c r="G1578" s="550"/>
      <c r="H1578" s="550"/>
      <c r="I1578" s="550"/>
      <c r="J1578" s="82" t="s">
        <v>66</v>
      </c>
      <c r="K1578" s="87" t="s">
        <v>67</v>
      </c>
      <c r="L1578" s="91" t="s">
        <v>68</v>
      </c>
      <c r="M1578" s="541" t="s">
        <v>69</v>
      </c>
      <c r="N1578" s="544"/>
      <c r="O1578" s="83" t="s">
        <v>61</v>
      </c>
      <c r="P1578" s="84"/>
    </row>
    <row r="1579" spans="2:18" ht="14.4">
      <c r="B1579" s="44"/>
      <c r="C1579" s="517" t="s">
        <v>1251</v>
      </c>
      <c r="D1579" s="518"/>
      <c r="E1579" s="518"/>
      <c r="F1579" s="518"/>
      <c r="G1579" s="518"/>
      <c r="H1579" s="518"/>
      <c r="I1579" s="518"/>
      <c r="J1579" s="357">
        <v>9.289803286634859E-5</v>
      </c>
      <c r="K1579" s="93">
        <v>25.1</v>
      </c>
      <c r="L1579" s="92">
        <f>K1579*J1579</f>
        <v>2.3317406249453499E-3</v>
      </c>
      <c r="M1579" s="548">
        <f>IFERROR(VLOOKUP(C1579,TRANSPORTE!$C$14:$G$28,5,FALSE)," ")</f>
        <v>514637</v>
      </c>
      <c r="N1579" s="549"/>
      <c r="O1579" s="307">
        <f>IFERROR(M1579*L1579,0)</f>
        <v>1200</v>
      </c>
      <c r="P1579" s="85"/>
    </row>
    <row r="1580" spans="2:18" ht="15" thickBot="1">
      <c r="B1580" s="44"/>
      <c r="C1580" s="551"/>
      <c r="D1580" s="552"/>
      <c r="E1580" s="552"/>
      <c r="F1580" s="552"/>
      <c r="G1580" s="552"/>
      <c r="H1580" s="552"/>
      <c r="I1580" s="552"/>
      <c r="J1580" s="94"/>
      <c r="K1580" s="70"/>
      <c r="L1580" s="94"/>
      <c r="M1580" s="553"/>
      <c r="N1580" s="554"/>
      <c r="O1580" s="307">
        <f t="shared" ref="O1580" si="98">IFERROR(M1580*L1580,0)</f>
        <v>0</v>
      </c>
      <c r="P1580" s="85"/>
    </row>
    <row r="1581" spans="2:18" ht="15" thickBot="1">
      <c r="B1581" s="44"/>
      <c r="C1581" s="545" t="s">
        <v>2244</v>
      </c>
      <c r="D1581" s="546"/>
      <c r="E1581" s="546"/>
      <c r="F1581" s="546"/>
      <c r="G1581" s="546"/>
      <c r="H1581" s="546"/>
      <c r="I1581" s="546"/>
      <c r="J1581" s="546"/>
      <c r="K1581" s="546"/>
      <c r="L1581" s="546"/>
      <c r="M1581" s="546"/>
      <c r="N1581" s="547"/>
      <c r="O1581" s="309">
        <f>+SUM(O1579:O1580)</f>
        <v>1200</v>
      </c>
      <c r="P1581" s="86"/>
    </row>
    <row r="1582" spans="2:18">
      <c r="B1582" s="44"/>
      <c r="C1582" s="529" t="s">
        <v>70</v>
      </c>
      <c r="D1582" s="530"/>
      <c r="E1582" s="530"/>
      <c r="F1582" s="530"/>
      <c r="G1582" s="530"/>
      <c r="H1582" s="530"/>
      <c r="I1582" s="530"/>
      <c r="J1582" s="530"/>
      <c r="K1582" s="530"/>
      <c r="L1582" s="530"/>
      <c r="M1582" s="530"/>
      <c r="N1582" s="530"/>
      <c r="O1582" s="531"/>
      <c r="P1582" s="80"/>
      <c r="R1582" s="342"/>
    </row>
    <row r="1583" spans="2:18">
      <c r="B1583" s="44"/>
      <c r="C1583" s="532"/>
      <c r="D1583" s="533"/>
      <c r="E1583" s="533"/>
      <c r="F1583" s="533"/>
      <c r="G1583" s="533"/>
      <c r="H1583" s="533"/>
      <c r="I1583" s="533"/>
      <c r="J1583" s="533"/>
      <c r="K1583" s="533"/>
      <c r="L1583" s="533"/>
      <c r="M1583" s="533"/>
      <c r="N1583" s="533"/>
      <c r="O1583" s="534"/>
      <c r="P1583" s="80"/>
    </row>
    <row r="1584" spans="2:18" ht="14.4" thickBot="1">
      <c r="B1584" s="44"/>
      <c r="C1584" s="535"/>
      <c r="D1584" s="536"/>
      <c r="E1584" s="536"/>
      <c r="F1584" s="536"/>
      <c r="G1584" s="536"/>
      <c r="H1584" s="536"/>
      <c r="I1584" s="536"/>
      <c r="J1584" s="536"/>
      <c r="K1584" s="536"/>
      <c r="L1584" s="536"/>
      <c r="M1584" s="536"/>
      <c r="N1584" s="536"/>
      <c r="O1584" s="537"/>
      <c r="P1584" s="80"/>
    </row>
    <row r="1585" spans="2:16" ht="14.4">
      <c r="B1585" s="44"/>
      <c r="C1585" s="538" t="s">
        <v>71</v>
      </c>
      <c r="D1585" s="550"/>
      <c r="E1585" s="550"/>
      <c r="F1585" s="550"/>
      <c r="G1585" s="550"/>
      <c r="H1585" s="550"/>
      <c r="I1585" s="550"/>
      <c r="J1585" s="82" t="s">
        <v>72</v>
      </c>
      <c r="K1585" s="95" t="s">
        <v>73</v>
      </c>
      <c r="L1585" s="96" t="s">
        <v>74</v>
      </c>
      <c r="M1585" s="560" t="s">
        <v>60</v>
      </c>
      <c r="N1585" s="561"/>
      <c r="O1585" s="97" t="s">
        <v>61</v>
      </c>
      <c r="P1585" s="98"/>
    </row>
    <row r="1586" spans="2:16" ht="14.4">
      <c r="B1586" s="44"/>
      <c r="C1586" s="555" t="s">
        <v>1225</v>
      </c>
      <c r="D1586" s="556"/>
      <c r="E1586" s="556"/>
      <c r="F1586" s="556"/>
      <c r="G1586" s="556"/>
      <c r="H1586" s="556"/>
      <c r="I1586" s="522"/>
      <c r="J1586" s="310">
        <f>IFERROR(VLOOKUP(C1586,'MANO DE OBRA'!$C$13:$J$33,6,FALSE)," ")</f>
        <v>212968.8944964</v>
      </c>
      <c r="K1586" s="318">
        <f>IFERROR(VLOOKUP(C1586,'MANO DE OBRA'!$C$13:$J$33,7,FALSE)," ")</f>
        <v>2</v>
      </c>
      <c r="L1586" s="311">
        <f>IFERROR(VLOOKUP(C1586,'MANO DE OBRA'!$C$13:$J$33,8,FALSE)," ")</f>
        <v>425938</v>
      </c>
      <c r="M1586" s="585">
        <v>0.20305084484550967</v>
      </c>
      <c r="N1586" s="586"/>
      <c r="O1586" s="431">
        <f>+L1586*M1586</f>
        <v>86487.070751806692</v>
      </c>
      <c r="P1586" s="99"/>
    </row>
    <row r="1587" spans="2:16" ht="14.4">
      <c r="B1587" s="44"/>
      <c r="C1587" s="555"/>
      <c r="D1587" s="556"/>
      <c r="E1587" s="556"/>
      <c r="F1587" s="556"/>
      <c r="G1587" s="556"/>
      <c r="H1587" s="556"/>
      <c r="I1587" s="522"/>
      <c r="J1587" s="310" t="str">
        <f>IFERROR(VLOOKUP(C1587,'MANO DE OBRA'!$C$13:$J$33,6,FALSE)," ")</f>
        <v xml:space="preserve"> </v>
      </c>
      <c r="K1587" s="318" t="str">
        <f>IFERROR(VLOOKUP(C1587,'MANO DE OBRA'!$C$13:$J$33,7,FALSE)," ")</f>
        <v xml:space="preserve"> </v>
      </c>
      <c r="L1587" s="311" t="str">
        <f>IFERROR(VLOOKUP(C1587,'MANO DE OBRA'!$C$13:$J$33,8,FALSE)," ")</f>
        <v xml:space="preserve"> </v>
      </c>
      <c r="M1587" s="562"/>
      <c r="N1587" s="563"/>
      <c r="O1587" s="312">
        <f t="shared" ref="O1587:O1589" si="99">IFERROR((L1587/M1587),0)</f>
        <v>0</v>
      </c>
      <c r="P1587" s="99"/>
    </row>
    <row r="1588" spans="2:16" ht="14.4">
      <c r="B1588" s="44"/>
      <c r="C1588" s="555"/>
      <c r="D1588" s="556"/>
      <c r="E1588" s="556"/>
      <c r="F1588" s="556"/>
      <c r="G1588" s="556"/>
      <c r="H1588" s="556"/>
      <c r="I1588" s="522"/>
      <c r="J1588" s="310" t="str">
        <f>IFERROR(VLOOKUP(C1588,'MANO DE OBRA'!$C$13:$J$33,6,FALSE)," ")</f>
        <v xml:space="preserve"> </v>
      </c>
      <c r="K1588" s="318" t="str">
        <f>IFERROR(VLOOKUP(C1588,'MANO DE OBRA'!$C$13:$J$33,7,FALSE)," ")</f>
        <v xml:space="preserve"> </v>
      </c>
      <c r="L1588" s="311" t="str">
        <f>IFERROR(VLOOKUP(C1588,'MANO DE OBRA'!$C$13:$J$33,8,FALSE)," ")</f>
        <v xml:space="preserve"> </v>
      </c>
      <c r="M1588" s="524"/>
      <c r="N1588" s="525"/>
      <c r="O1588" s="312">
        <f t="shared" si="99"/>
        <v>0</v>
      </c>
      <c r="P1588" s="99"/>
    </row>
    <row r="1589" spans="2:16" ht="15" thickBot="1">
      <c r="B1589" s="44"/>
      <c r="C1589" s="555"/>
      <c r="D1589" s="556"/>
      <c r="E1589" s="556"/>
      <c r="F1589" s="556"/>
      <c r="G1589" s="556"/>
      <c r="H1589" s="556"/>
      <c r="I1589" s="522"/>
      <c r="J1589" s="310" t="str">
        <f>IFERROR(VLOOKUP(C1589,'MANO DE OBRA'!$C$13:$J$33,6,FALSE)," ")</f>
        <v xml:space="preserve"> </v>
      </c>
      <c r="K1589" s="318" t="str">
        <f>IFERROR(VLOOKUP(C1589,'MANO DE OBRA'!$C$13:$J$33,7,FALSE)," ")</f>
        <v xml:space="preserve"> </v>
      </c>
      <c r="L1589" s="311" t="str">
        <f>IFERROR(VLOOKUP(C1589,'MANO DE OBRA'!$C$13:$J$33,8,FALSE)," ")</f>
        <v xml:space="preserve"> </v>
      </c>
      <c r="M1589" s="524"/>
      <c r="N1589" s="525"/>
      <c r="O1589" s="312">
        <f t="shared" si="99"/>
        <v>0</v>
      </c>
      <c r="P1589" s="85"/>
    </row>
    <row r="1590" spans="2:16" ht="15" thickBot="1">
      <c r="B1590" s="44"/>
      <c r="C1590" s="545" t="s">
        <v>2244</v>
      </c>
      <c r="D1590" s="546"/>
      <c r="E1590" s="546"/>
      <c r="F1590" s="546"/>
      <c r="G1590" s="546"/>
      <c r="H1590" s="546"/>
      <c r="I1590" s="546"/>
      <c r="J1590" s="546"/>
      <c r="K1590" s="546"/>
      <c r="L1590" s="546"/>
      <c r="M1590" s="546"/>
      <c r="N1590" s="547"/>
      <c r="O1590" s="309">
        <f>+SUM(O1586:O1589)</f>
        <v>86487.070751806692</v>
      </c>
      <c r="P1590" s="85"/>
    </row>
    <row r="1591" spans="2:16" ht="15" thickBot="1">
      <c r="B1591" s="44"/>
      <c r="C1591" s="73"/>
      <c r="D1591" s="52"/>
      <c r="E1591" s="52"/>
      <c r="F1591" s="52"/>
      <c r="G1591" s="52"/>
      <c r="H1591" s="52"/>
      <c r="I1591" s="52"/>
      <c r="J1591" s="52"/>
      <c r="K1591" s="52"/>
      <c r="L1591" s="52"/>
      <c r="M1591" s="52"/>
      <c r="N1591" s="52"/>
      <c r="O1591" s="74"/>
      <c r="P1591" s="45"/>
    </row>
    <row r="1592" spans="2:16" ht="15" thickBot="1">
      <c r="B1592" s="44"/>
      <c r="C1592" s="557" t="s">
        <v>2245</v>
      </c>
      <c r="D1592" s="558"/>
      <c r="E1592" s="558"/>
      <c r="F1592" s="558"/>
      <c r="G1592" s="558"/>
      <c r="H1592" s="558"/>
      <c r="I1592" s="558"/>
      <c r="J1592" s="558"/>
      <c r="K1592" s="558"/>
      <c r="L1592" s="558"/>
      <c r="M1592" s="558"/>
      <c r="N1592" s="559"/>
      <c r="O1592" s="313">
        <f>ROUND(O1581+O1557+O1574+O1590,0)</f>
        <v>113724</v>
      </c>
      <c r="P1592" s="100"/>
    </row>
    <row r="1593" spans="2:16" ht="15" thickBot="1">
      <c r="B1593" s="44"/>
      <c r="C1593" s="73"/>
      <c r="D1593" s="52"/>
      <c r="E1593" s="52"/>
      <c r="F1593" s="52"/>
      <c r="G1593" s="52"/>
      <c r="H1593" s="52"/>
      <c r="I1593" s="52"/>
      <c r="J1593" s="52"/>
      <c r="K1593" s="52"/>
      <c r="L1593" s="52"/>
      <c r="M1593" s="52"/>
      <c r="N1593" s="52"/>
      <c r="O1593" s="74"/>
      <c r="P1593" s="73"/>
    </row>
    <row r="1594" spans="2:16">
      <c r="B1594" s="44"/>
      <c r="C1594" s="529" t="s">
        <v>2240</v>
      </c>
      <c r="D1594" s="530"/>
      <c r="E1594" s="530"/>
      <c r="F1594" s="530"/>
      <c r="G1594" s="530"/>
      <c r="H1594" s="530"/>
      <c r="I1594" s="530"/>
      <c r="J1594" s="530"/>
      <c r="K1594" s="530"/>
      <c r="L1594" s="530"/>
      <c r="M1594" s="530"/>
      <c r="N1594" s="530"/>
      <c r="O1594" s="531"/>
      <c r="P1594" s="80"/>
    </row>
    <row r="1595" spans="2:16">
      <c r="B1595" s="44"/>
      <c r="C1595" s="532"/>
      <c r="D1595" s="533"/>
      <c r="E1595" s="533"/>
      <c r="F1595" s="533"/>
      <c r="G1595" s="533"/>
      <c r="H1595" s="533"/>
      <c r="I1595" s="533"/>
      <c r="J1595" s="533"/>
      <c r="K1595" s="533"/>
      <c r="L1595" s="533"/>
      <c r="M1595" s="533"/>
      <c r="N1595" s="533"/>
      <c r="O1595" s="534"/>
      <c r="P1595" s="80"/>
    </row>
    <row r="1596" spans="2:16" ht="14.4" thickBot="1">
      <c r="B1596" s="44"/>
      <c r="C1596" s="535"/>
      <c r="D1596" s="536"/>
      <c r="E1596" s="536"/>
      <c r="F1596" s="536"/>
      <c r="G1596" s="536"/>
      <c r="H1596" s="536"/>
      <c r="I1596" s="536"/>
      <c r="J1596" s="536"/>
      <c r="K1596" s="536"/>
      <c r="L1596" s="536"/>
      <c r="M1596" s="536"/>
      <c r="N1596" s="536"/>
      <c r="O1596" s="537"/>
      <c r="P1596" s="80"/>
    </row>
    <row r="1597" spans="2:16" ht="15" thickBot="1">
      <c r="B1597" s="44"/>
      <c r="C1597" s="568" t="s">
        <v>10</v>
      </c>
      <c r="D1597" s="569"/>
      <c r="E1597" s="569"/>
      <c r="F1597" s="569"/>
      <c r="G1597" s="569"/>
      <c r="H1597" s="569"/>
      <c r="I1597" s="569"/>
      <c r="J1597" s="569"/>
      <c r="K1597" s="569"/>
      <c r="L1597" s="569"/>
      <c r="M1597" s="570"/>
      <c r="N1597" s="303" t="s">
        <v>32</v>
      </c>
      <c r="O1597" s="304" t="s">
        <v>29</v>
      </c>
      <c r="P1597" s="80"/>
    </row>
    <row r="1598" spans="2:16" ht="14.4">
      <c r="B1598" s="44"/>
      <c r="C1598" s="571" t="s">
        <v>2242</v>
      </c>
      <c r="D1598" s="572"/>
      <c r="E1598" s="572"/>
      <c r="F1598" s="572"/>
      <c r="G1598" s="572"/>
      <c r="H1598" s="572"/>
      <c r="I1598" s="572"/>
      <c r="J1598" s="572"/>
      <c r="K1598" s="572"/>
      <c r="L1598" s="572"/>
      <c r="M1598" s="572"/>
      <c r="N1598" s="305">
        <f>PRESUPUESTO!$K$384</f>
        <v>0.26</v>
      </c>
      <c r="O1598" s="314">
        <f>N1598*O1592</f>
        <v>29568.240000000002</v>
      </c>
      <c r="P1598" s="80"/>
    </row>
    <row r="1599" spans="2:16" ht="14.4">
      <c r="B1599" s="44"/>
      <c r="C1599" s="573" t="s">
        <v>2241</v>
      </c>
      <c r="D1599" s="574"/>
      <c r="E1599" s="574"/>
      <c r="F1599" s="574"/>
      <c r="G1599" s="574"/>
      <c r="H1599" s="574"/>
      <c r="I1599" s="574"/>
      <c r="J1599" s="574"/>
      <c r="K1599" s="574"/>
      <c r="L1599" s="574"/>
      <c r="M1599" s="574"/>
      <c r="N1599" s="302">
        <f>PRESUPUESTO!$K$385</f>
        <v>0.01</v>
      </c>
      <c r="O1599" s="315">
        <f>N1599*O1592</f>
        <v>1137.24</v>
      </c>
      <c r="P1599" s="80"/>
    </row>
    <row r="1600" spans="2:16" ht="15" thickBot="1">
      <c r="B1600" s="44"/>
      <c r="C1600" s="575" t="s">
        <v>28</v>
      </c>
      <c r="D1600" s="576"/>
      <c r="E1600" s="576"/>
      <c r="F1600" s="576"/>
      <c r="G1600" s="576"/>
      <c r="H1600" s="576"/>
      <c r="I1600" s="576"/>
      <c r="J1600" s="576"/>
      <c r="K1600" s="576"/>
      <c r="L1600" s="576"/>
      <c r="M1600" s="576"/>
      <c r="N1600" s="306">
        <f>PRESUPUESTO!$K$386</f>
        <v>0.03</v>
      </c>
      <c r="O1600" s="316">
        <f>N1600*O1592</f>
        <v>3411.72</v>
      </c>
      <c r="P1600" s="80"/>
    </row>
    <row r="1601" spans="2:16">
      <c r="B1601" s="44"/>
      <c r="C1601" s="296"/>
      <c r="D1601" s="297"/>
      <c r="E1601" s="297"/>
      <c r="F1601" s="297"/>
      <c r="G1601" s="297"/>
      <c r="H1601" s="297"/>
      <c r="I1601" s="297"/>
      <c r="J1601" s="297"/>
      <c r="K1601" s="297"/>
      <c r="L1601" s="297"/>
      <c r="M1601" s="297"/>
      <c r="N1601" s="297"/>
      <c r="O1601" s="298"/>
      <c r="P1601" s="80"/>
    </row>
    <row r="1602" spans="2:16" ht="14.4" thickBot="1">
      <c r="B1602" s="44"/>
      <c r="C1602" s="299"/>
      <c r="D1602" s="300"/>
      <c r="E1602" s="300"/>
      <c r="F1602" s="300"/>
      <c r="G1602" s="300"/>
      <c r="H1602" s="300"/>
      <c r="I1602" s="300"/>
      <c r="J1602" s="300"/>
      <c r="K1602" s="300"/>
      <c r="L1602" s="300"/>
      <c r="M1602" s="300"/>
      <c r="N1602" s="300"/>
      <c r="O1602" s="301"/>
      <c r="P1602" s="80"/>
    </row>
    <row r="1603" spans="2:16" ht="15" thickBot="1">
      <c r="B1603" s="44"/>
      <c r="C1603" s="557" t="s">
        <v>2246</v>
      </c>
      <c r="D1603" s="558"/>
      <c r="E1603" s="558"/>
      <c r="F1603" s="558"/>
      <c r="G1603" s="558"/>
      <c r="H1603" s="558"/>
      <c r="I1603" s="558"/>
      <c r="J1603" s="558"/>
      <c r="K1603" s="558"/>
      <c r="L1603" s="558"/>
      <c r="M1603" s="558"/>
      <c r="N1603" s="559"/>
      <c r="O1603" s="313">
        <f>ROUNDUP(O1592+O1598+O1599+O1600,0)</f>
        <v>147842</v>
      </c>
      <c r="P1603" s="100"/>
    </row>
    <row r="1604" spans="2:16" ht="14.4">
      <c r="B1604" s="44"/>
      <c r="C1604" s="73"/>
      <c r="D1604" s="52"/>
      <c r="E1604" s="52"/>
      <c r="F1604" s="52"/>
      <c r="G1604" s="52"/>
      <c r="H1604" s="52"/>
      <c r="I1604" s="52"/>
      <c r="J1604" s="52"/>
      <c r="K1604" s="52"/>
      <c r="L1604" s="52"/>
      <c r="M1604" s="52"/>
      <c r="N1604" s="52"/>
      <c r="O1604" s="74"/>
      <c r="P1604" s="45"/>
    </row>
    <row r="1605" spans="2:16" ht="14.4">
      <c r="B1605" s="44"/>
      <c r="C1605" s="73"/>
      <c r="D1605" s="52"/>
      <c r="E1605" s="52"/>
      <c r="F1605" s="52"/>
      <c r="G1605" s="52"/>
      <c r="H1605" s="52"/>
      <c r="I1605" s="52"/>
      <c r="J1605" s="52"/>
      <c r="K1605" s="52"/>
      <c r="L1605" s="52"/>
      <c r="M1605" s="52"/>
      <c r="N1605" s="52"/>
      <c r="O1605" s="74"/>
      <c r="P1605" s="45"/>
    </row>
    <row r="1606" spans="2:16" ht="18.75" customHeight="1" thickBot="1">
      <c r="B1606" s="44"/>
      <c r="C1606" s="564"/>
      <c r="D1606" s="565"/>
      <c r="E1606" s="565"/>
      <c r="F1606" s="70"/>
      <c r="G1606" s="70"/>
      <c r="H1606" s="70"/>
      <c r="I1606" s="70"/>
      <c r="J1606" s="70"/>
      <c r="K1606" s="566"/>
      <c r="L1606" s="566"/>
      <c r="M1606" s="566"/>
      <c r="N1606" s="566"/>
      <c r="O1606" s="567"/>
      <c r="P1606" s="101"/>
    </row>
    <row r="1607" spans="2:16" ht="14.4" thickBot="1">
      <c r="B1607" s="102"/>
      <c r="C1607" s="103"/>
      <c r="D1607" s="103"/>
      <c r="E1607" s="103"/>
      <c r="F1607" s="103"/>
      <c r="G1607" s="103"/>
      <c r="H1607" s="103"/>
      <c r="I1607" s="103"/>
      <c r="J1607" s="103"/>
      <c r="K1607" s="103"/>
      <c r="L1607" s="103"/>
      <c r="M1607" s="103"/>
      <c r="N1607" s="103"/>
      <c r="O1607" s="103"/>
      <c r="P1607" s="104"/>
    </row>
    <row r="1608" spans="2:16" ht="15" thickTop="1" thickBot="1"/>
    <row r="1609" spans="2:16" ht="15" thickBot="1">
      <c r="B1609" s="44"/>
      <c r="C1609" s="488" t="s">
        <v>54</v>
      </c>
      <c r="D1609" s="489"/>
      <c r="E1609" s="489"/>
      <c r="F1609" s="489"/>
      <c r="G1609" s="489"/>
      <c r="H1609" s="489"/>
      <c r="I1609" s="489"/>
      <c r="J1609" s="489"/>
      <c r="K1609" s="489"/>
      <c r="L1609" s="489"/>
      <c r="M1609" s="489"/>
      <c r="N1609" s="489"/>
      <c r="O1609" s="490"/>
      <c r="P1609" s="75"/>
    </row>
    <row r="1610" spans="2:16">
      <c r="B1610" s="44"/>
      <c r="C1610" s="76" t="s">
        <v>55</v>
      </c>
      <c r="D1610" s="491" t="s">
        <v>10</v>
      </c>
      <c r="E1610" s="492"/>
      <c r="F1610" s="492"/>
      <c r="G1610" s="492"/>
      <c r="H1610" s="492"/>
      <c r="I1610" s="492"/>
      <c r="J1610" s="492"/>
      <c r="K1610" s="492"/>
      <c r="L1610" s="493"/>
      <c r="M1610" s="494" t="s">
        <v>56</v>
      </c>
      <c r="N1610" s="495"/>
      <c r="O1610" s="76" t="s">
        <v>12</v>
      </c>
      <c r="P1610" s="77"/>
    </row>
    <row r="1611" spans="2:16" ht="51" customHeight="1" thickBot="1">
      <c r="B1611" s="44"/>
      <c r="C1611" s="243" t="str">
        <f>PRESUPUESTO!C127</f>
        <v>5.5.4</v>
      </c>
      <c r="D1611" s="582" t="str">
        <f>IFERROR(VLOOKUP(C1611,PRESUPUESTO!$C$11:$K$366,5,FALSE)," ")</f>
        <v>SUMINISTRO E INSTALACIÓN DE CABLE POLARIZADO PARA AUDIO 2X14</v>
      </c>
      <c r="E1611" s="583"/>
      <c r="F1611" s="583"/>
      <c r="G1611" s="583"/>
      <c r="H1611" s="583"/>
      <c r="I1611" s="583"/>
      <c r="J1611" s="583"/>
      <c r="K1611" s="583"/>
      <c r="L1611" s="584"/>
      <c r="M1611" s="526" t="str">
        <f>IFERROR(VLOOKUP(C1611,PRESUPUESTO!$C$11:$K$366,6,FALSE)," ")</f>
        <v>ML</v>
      </c>
      <c r="N1611" s="528"/>
      <c r="O1611" s="243">
        <f>IFERROR(VLOOKUP(C1611,PRESUPUESTO!$C$11:$K$366,7,FALSE)," ")</f>
        <v>510</v>
      </c>
      <c r="P1611" s="79"/>
    </row>
    <row r="1612" spans="2:16">
      <c r="B1612" s="44"/>
      <c r="C1612" s="529"/>
      <c r="D1612" s="530"/>
      <c r="E1612" s="530"/>
      <c r="F1612" s="530"/>
      <c r="G1612" s="530"/>
      <c r="H1612" s="530"/>
      <c r="I1612" s="530"/>
      <c r="J1612" s="530"/>
      <c r="K1612" s="530"/>
      <c r="L1612" s="530"/>
      <c r="M1612" s="530"/>
      <c r="N1612" s="530"/>
      <c r="O1612" s="531"/>
      <c r="P1612" s="80"/>
    </row>
    <row r="1613" spans="2:16">
      <c r="B1613" s="44"/>
      <c r="C1613" s="532"/>
      <c r="D1613" s="533"/>
      <c r="E1613" s="533"/>
      <c r="F1613" s="533"/>
      <c r="G1613" s="533"/>
      <c r="H1613" s="533"/>
      <c r="I1613" s="533"/>
      <c r="J1613" s="533"/>
      <c r="K1613" s="533"/>
      <c r="L1613" s="533"/>
      <c r="M1613" s="533"/>
      <c r="N1613" s="533"/>
      <c r="O1613" s="534"/>
      <c r="P1613" s="80"/>
    </row>
    <row r="1614" spans="2:16" ht="14.4" thickBot="1">
      <c r="B1614" s="44"/>
      <c r="C1614" s="535"/>
      <c r="D1614" s="536"/>
      <c r="E1614" s="536"/>
      <c r="F1614" s="536"/>
      <c r="G1614" s="536"/>
      <c r="H1614" s="536"/>
      <c r="I1614" s="536"/>
      <c r="J1614" s="536"/>
      <c r="K1614" s="536"/>
      <c r="L1614" s="536"/>
      <c r="M1614" s="536"/>
      <c r="N1614" s="536"/>
      <c r="O1614" s="537"/>
      <c r="P1614" s="80"/>
    </row>
    <row r="1615" spans="2:16" ht="14.4">
      <c r="B1615" s="44"/>
      <c r="C1615" s="538" t="s">
        <v>10</v>
      </c>
      <c r="D1615" s="539"/>
      <c r="E1615" s="539"/>
      <c r="F1615" s="539"/>
      <c r="G1615" s="540"/>
      <c r="H1615" s="541" t="s">
        <v>57</v>
      </c>
      <c r="I1615" s="539"/>
      <c r="J1615" s="542" t="s">
        <v>58</v>
      </c>
      <c r="K1615" s="543"/>
      <c r="L1615" s="82" t="s">
        <v>59</v>
      </c>
      <c r="M1615" s="541" t="s">
        <v>60</v>
      </c>
      <c r="N1615" s="544"/>
      <c r="O1615" s="83" t="s">
        <v>61</v>
      </c>
      <c r="P1615" s="84"/>
    </row>
    <row r="1616" spans="2:16" ht="14.4">
      <c r="B1616" s="44"/>
      <c r="C1616" s="517" t="s">
        <v>1281</v>
      </c>
      <c r="D1616" s="518"/>
      <c r="E1616" s="518"/>
      <c r="F1616" s="518"/>
      <c r="G1616" s="519"/>
      <c r="H1616" s="520"/>
      <c r="I1616" s="520"/>
      <c r="J1616" s="521" t="str">
        <f>IFERROR(VLOOKUP(C1616,EQUIPOS!$C$13:$G$80,2,FALSE)," ")</f>
        <v>%</v>
      </c>
      <c r="K1616" s="522"/>
      <c r="L1616" s="308">
        <f>O1654</f>
        <v>1936.0818181818181</v>
      </c>
      <c r="M1616" s="523">
        <v>0.05</v>
      </c>
      <c r="N1616" s="522"/>
      <c r="O1616" s="307">
        <f>IFERROR(M1616*L1616,0)</f>
        <v>96.804090909090917</v>
      </c>
      <c r="P1616" s="85"/>
    </row>
    <row r="1617" spans="2:16" ht="14.4">
      <c r="B1617" s="44"/>
      <c r="C1617" s="517"/>
      <c r="D1617" s="518"/>
      <c r="E1617" s="518"/>
      <c r="F1617" s="518"/>
      <c r="G1617" s="519"/>
      <c r="H1617" s="520"/>
      <c r="I1617" s="520"/>
      <c r="J1617" s="521" t="str">
        <f>IFERROR(VLOOKUP(C1617,EQUIPOS!$C$13:$G$80,2,FALSE)," ")</f>
        <v xml:space="preserve"> </v>
      </c>
      <c r="K1617" s="522"/>
      <c r="L1617" s="308" t="str">
        <f>IFERROR(VLOOKUP(C1617,EQUIPOS!$C$13:$G$80,5,FALSE)," ")</f>
        <v xml:space="preserve"> </v>
      </c>
      <c r="M1617" s="524"/>
      <c r="N1617" s="525"/>
      <c r="O1617" s="307">
        <f>IFERROR(L1617/M1617,0)</f>
        <v>0</v>
      </c>
      <c r="P1617" s="85"/>
    </row>
    <row r="1618" spans="2:16" ht="14.4">
      <c r="B1618" s="44"/>
      <c r="C1618" s="517"/>
      <c r="D1618" s="518"/>
      <c r="E1618" s="518"/>
      <c r="F1618" s="518"/>
      <c r="G1618" s="519"/>
      <c r="H1618" s="520"/>
      <c r="I1618" s="520"/>
      <c r="J1618" s="521" t="str">
        <f>IFERROR(VLOOKUP(C1618,EQUIPOS!$C$13:$G$80,2,FALSE)," ")</f>
        <v xml:space="preserve"> </v>
      </c>
      <c r="K1618" s="522"/>
      <c r="L1618" s="308" t="str">
        <f>IFERROR(VLOOKUP(C1618,EQUIPOS!$C$13:$G$80,5,FALSE)," ")</f>
        <v xml:space="preserve"> </v>
      </c>
      <c r="M1618" s="524"/>
      <c r="N1618" s="525"/>
      <c r="O1618" s="307">
        <f t="shared" ref="O1618:O1619" si="100">IFERROR(L1618/M1618,0)</f>
        <v>0</v>
      </c>
      <c r="P1618" s="85"/>
    </row>
    <row r="1619" spans="2:16" ht="14.4">
      <c r="B1619" s="44"/>
      <c r="C1619" s="517"/>
      <c r="D1619" s="518"/>
      <c r="E1619" s="518"/>
      <c r="F1619" s="518"/>
      <c r="G1619" s="519"/>
      <c r="H1619" s="520"/>
      <c r="I1619" s="520"/>
      <c r="J1619" s="521" t="str">
        <f>IFERROR(VLOOKUP(C1619,EQUIPOS!$C$13:$G$80,2,FALSE)," ")</f>
        <v xml:space="preserve"> </v>
      </c>
      <c r="K1619" s="522"/>
      <c r="L1619" s="308" t="str">
        <f>IFERROR(VLOOKUP(C1619,EQUIPOS!$C$13:$G$80,5,FALSE)," ")</f>
        <v xml:space="preserve"> </v>
      </c>
      <c r="M1619" s="524"/>
      <c r="N1619" s="525"/>
      <c r="O1619" s="307">
        <f t="shared" si="100"/>
        <v>0</v>
      </c>
      <c r="P1619" s="85"/>
    </row>
    <row r="1620" spans="2:16" ht="15" thickBot="1">
      <c r="B1620" s="44"/>
      <c r="C1620" s="517"/>
      <c r="D1620" s="518"/>
      <c r="E1620" s="518"/>
      <c r="F1620" s="518"/>
      <c r="G1620" s="519"/>
      <c r="H1620" s="520"/>
      <c r="I1620" s="520"/>
      <c r="J1620" s="521" t="str">
        <f>IFERROR(VLOOKUP(C1620,EQUIPOS!$C$13:$G$80,2,FALSE)," ")</f>
        <v xml:space="preserve"> </v>
      </c>
      <c r="K1620" s="522"/>
      <c r="L1620" s="308" t="str">
        <f>IFERROR(VLOOKUP(C1620,EQUIPOS!$C$13:$G$80,5,FALSE)," ")</f>
        <v xml:space="preserve"> </v>
      </c>
      <c r="M1620" s="524"/>
      <c r="N1620" s="525"/>
      <c r="O1620" s="307">
        <f>IFERROR(L1620/M1620,0)</f>
        <v>0</v>
      </c>
      <c r="P1620" s="85"/>
    </row>
    <row r="1621" spans="2:16" ht="15" thickBot="1">
      <c r="B1621" s="44"/>
      <c r="C1621" s="545" t="s">
        <v>2244</v>
      </c>
      <c r="D1621" s="546"/>
      <c r="E1621" s="546"/>
      <c r="F1621" s="546"/>
      <c r="G1621" s="546"/>
      <c r="H1621" s="546"/>
      <c r="I1621" s="546"/>
      <c r="J1621" s="546"/>
      <c r="K1621" s="546"/>
      <c r="L1621" s="546"/>
      <c r="M1621" s="546"/>
      <c r="N1621" s="547"/>
      <c r="O1621" s="309">
        <f>SUM(O1616:O1620)</f>
        <v>96.804090909090917</v>
      </c>
      <c r="P1621" s="86"/>
    </row>
    <row r="1622" spans="2:16" ht="13.5" customHeight="1">
      <c r="B1622" s="44"/>
      <c r="C1622" s="529" t="s">
        <v>62</v>
      </c>
      <c r="D1622" s="530"/>
      <c r="E1622" s="530"/>
      <c r="F1622" s="530"/>
      <c r="G1622" s="530"/>
      <c r="H1622" s="530"/>
      <c r="I1622" s="530"/>
      <c r="J1622" s="530"/>
      <c r="K1622" s="530"/>
      <c r="L1622" s="530"/>
      <c r="M1622" s="530"/>
      <c r="N1622" s="530"/>
      <c r="O1622" s="531"/>
      <c r="P1622" s="80"/>
    </row>
    <row r="1623" spans="2:16">
      <c r="B1623" s="44"/>
      <c r="C1623" s="532"/>
      <c r="D1623" s="533"/>
      <c r="E1623" s="533"/>
      <c r="F1623" s="533"/>
      <c r="G1623" s="533"/>
      <c r="H1623" s="533"/>
      <c r="I1623" s="533"/>
      <c r="J1623" s="533"/>
      <c r="K1623" s="533"/>
      <c r="L1623" s="533"/>
      <c r="M1623" s="533"/>
      <c r="N1623" s="533"/>
      <c r="O1623" s="534"/>
      <c r="P1623" s="80"/>
    </row>
    <row r="1624" spans="2:16" ht="14.4" thickBot="1">
      <c r="B1624" s="44"/>
      <c r="C1624" s="535"/>
      <c r="D1624" s="536"/>
      <c r="E1624" s="536"/>
      <c r="F1624" s="536"/>
      <c r="G1624" s="536"/>
      <c r="H1624" s="536"/>
      <c r="I1624" s="536"/>
      <c r="J1624" s="536"/>
      <c r="K1624" s="536"/>
      <c r="L1624" s="536"/>
      <c r="M1624" s="536"/>
      <c r="N1624" s="536"/>
      <c r="O1624" s="537"/>
      <c r="P1624" s="80"/>
    </row>
    <row r="1625" spans="2:16" ht="14.4">
      <c r="B1625" s="44"/>
      <c r="C1625" s="538" t="s">
        <v>10</v>
      </c>
      <c r="D1625" s="550"/>
      <c r="E1625" s="550"/>
      <c r="F1625" s="550"/>
      <c r="G1625" s="550"/>
      <c r="H1625" s="550"/>
      <c r="I1625" s="550"/>
      <c r="J1625" s="544"/>
      <c r="K1625" s="81" t="s">
        <v>56</v>
      </c>
      <c r="L1625" s="82" t="s">
        <v>12</v>
      </c>
      <c r="M1625" s="541" t="s">
        <v>63</v>
      </c>
      <c r="N1625" s="544"/>
      <c r="O1625" s="83" t="s">
        <v>61</v>
      </c>
      <c r="P1625" s="84"/>
    </row>
    <row r="1626" spans="2:16" ht="14.4">
      <c r="B1626" s="44"/>
      <c r="C1626" s="577" t="s">
        <v>2475</v>
      </c>
      <c r="D1626" s="578"/>
      <c r="E1626" s="578"/>
      <c r="F1626" s="578"/>
      <c r="G1626" s="578"/>
      <c r="H1626" s="578"/>
      <c r="I1626" s="578"/>
      <c r="J1626" s="579"/>
      <c r="K1626" s="88" t="str">
        <f>IFERROR(VLOOKUP(C1626,MATERIALES!$C$13:$G$2486,2,FALSE)," ")</f>
        <v>ML</v>
      </c>
      <c r="L1626" s="356">
        <v>1</v>
      </c>
      <c r="M1626" s="548">
        <f>IFERROR(VLOOKUP(C1626,MATERIALES!$C$13:$G$2486,5,FALSE)," ")</f>
        <v>1800</v>
      </c>
      <c r="N1626" s="549"/>
      <c r="O1626" s="307">
        <f>IFERROR(M1626*L1626,0)</f>
        <v>1800</v>
      </c>
      <c r="P1626" s="85"/>
    </row>
    <row r="1627" spans="2:16" ht="14.4">
      <c r="B1627" s="44"/>
      <c r="C1627" s="581"/>
      <c r="D1627" s="578"/>
      <c r="E1627" s="578"/>
      <c r="F1627" s="578"/>
      <c r="G1627" s="578"/>
      <c r="H1627" s="578"/>
      <c r="I1627" s="578"/>
      <c r="J1627" s="579"/>
      <c r="K1627" s="88" t="str">
        <f>IFERROR(VLOOKUP(C1627,MATERIALES!$C$13:$G$2486,2,FALSE)," ")</f>
        <v xml:space="preserve"> </v>
      </c>
      <c r="L1627" s="356"/>
      <c r="M1627" s="548" t="str">
        <f>IFERROR(VLOOKUP(C1627,MATERIALES!$C$13:$G$2486,5,FALSE)," ")</f>
        <v xml:space="preserve"> </v>
      </c>
      <c r="N1627" s="549"/>
      <c r="O1627" s="307">
        <f t="shared" ref="O1627:O1637" si="101">IFERROR(M1627*L1627,0)</f>
        <v>0</v>
      </c>
      <c r="P1627" s="85"/>
    </row>
    <row r="1628" spans="2:16" ht="14.4">
      <c r="B1628" s="44"/>
      <c r="C1628" s="577"/>
      <c r="D1628" s="578"/>
      <c r="E1628" s="578"/>
      <c r="F1628" s="578"/>
      <c r="G1628" s="578"/>
      <c r="H1628" s="578"/>
      <c r="I1628" s="578"/>
      <c r="J1628" s="579"/>
      <c r="K1628" s="88" t="str">
        <f>IFERROR(VLOOKUP(C1628,MATERIALES!$C$13:$G$2486,2,FALSE)," ")</f>
        <v xml:space="preserve"> </v>
      </c>
      <c r="L1628" s="356"/>
      <c r="M1628" s="548" t="str">
        <f>IFERROR(VLOOKUP(C1628,MATERIALES!$C$13:$G$2486,5,FALSE)," ")</f>
        <v xml:space="preserve"> </v>
      </c>
      <c r="N1628" s="549"/>
      <c r="O1628" s="307">
        <f t="shared" si="101"/>
        <v>0</v>
      </c>
      <c r="P1628" s="85"/>
    </row>
    <row r="1629" spans="2:16" ht="14.4">
      <c r="B1629" s="44"/>
      <c r="C1629" s="577"/>
      <c r="D1629" s="578"/>
      <c r="E1629" s="578"/>
      <c r="F1629" s="578"/>
      <c r="G1629" s="578"/>
      <c r="H1629" s="578"/>
      <c r="I1629" s="578"/>
      <c r="J1629" s="579"/>
      <c r="K1629" s="88" t="str">
        <f>IFERROR(VLOOKUP(C1629,MATERIALES!$C$13:$G$2486,2,FALSE)," ")</f>
        <v xml:space="preserve"> </v>
      </c>
      <c r="L1629" s="356"/>
      <c r="M1629" s="548" t="str">
        <f>IFERROR(VLOOKUP(C1629,MATERIALES!$C$13:$G$2486,5,FALSE)," ")</f>
        <v xml:space="preserve"> </v>
      </c>
      <c r="N1629" s="549"/>
      <c r="O1629" s="307">
        <f t="shared" si="101"/>
        <v>0</v>
      </c>
      <c r="P1629" s="85"/>
    </row>
    <row r="1630" spans="2:16" ht="14.4">
      <c r="B1630" s="44"/>
      <c r="C1630" s="577"/>
      <c r="D1630" s="578"/>
      <c r="E1630" s="578"/>
      <c r="F1630" s="578"/>
      <c r="G1630" s="578"/>
      <c r="H1630" s="578"/>
      <c r="I1630" s="578"/>
      <c r="J1630" s="579"/>
      <c r="K1630" s="88" t="str">
        <f>IFERROR(VLOOKUP(C1630,MATERIALES!$C$13:$G$2486,2,FALSE)," ")</f>
        <v xml:space="preserve"> </v>
      </c>
      <c r="L1630" s="356"/>
      <c r="M1630" s="548" t="str">
        <f>IFERROR(VLOOKUP(C1630,MATERIALES!$C$13:$G$2486,5,FALSE)," ")</f>
        <v xml:space="preserve"> </v>
      </c>
      <c r="N1630" s="549"/>
      <c r="O1630" s="307">
        <f t="shared" si="101"/>
        <v>0</v>
      </c>
      <c r="P1630" s="85"/>
    </row>
    <row r="1631" spans="2:16" ht="14.4">
      <c r="B1631" s="44"/>
      <c r="C1631" s="577"/>
      <c r="D1631" s="578"/>
      <c r="E1631" s="578"/>
      <c r="F1631" s="578"/>
      <c r="G1631" s="578"/>
      <c r="H1631" s="578"/>
      <c r="I1631" s="578"/>
      <c r="J1631" s="579"/>
      <c r="K1631" s="88" t="str">
        <f>IFERROR(VLOOKUP(C1631,MATERIALES!$C$13:$G$2486,2,FALSE)," ")</f>
        <v xml:space="preserve"> </v>
      </c>
      <c r="L1631" s="356"/>
      <c r="M1631" s="548" t="str">
        <f>IFERROR(VLOOKUP(C1631,MATERIALES!$C$13:$G$2486,5,FALSE)," ")</f>
        <v xml:space="preserve"> </v>
      </c>
      <c r="N1631" s="549"/>
      <c r="O1631" s="307">
        <f t="shared" si="101"/>
        <v>0</v>
      </c>
      <c r="P1631" s="85"/>
    </row>
    <row r="1632" spans="2:16" ht="14.4">
      <c r="B1632" s="44"/>
      <c r="C1632" s="577"/>
      <c r="D1632" s="578"/>
      <c r="E1632" s="578"/>
      <c r="F1632" s="578"/>
      <c r="G1632" s="578"/>
      <c r="H1632" s="578"/>
      <c r="I1632" s="578"/>
      <c r="J1632" s="579"/>
      <c r="K1632" s="88" t="str">
        <f>IFERROR(VLOOKUP(C1632,MATERIALES!$C$13:$G$2486,2,FALSE)," ")</f>
        <v xml:space="preserve"> </v>
      </c>
      <c r="L1632" s="356"/>
      <c r="M1632" s="548" t="str">
        <f>IFERROR(VLOOKUP(C1632,MATERIALES!$C$13:$G$2486,5,FALSE)," ")</f>
        <v xml:space="preserve"> </v>
      </c>
      <c r="N1632" s="549"/>
      <c r="O1632" s="307">
        <f t="shared" si="101"/>
        <v>0</v>
      </c>
      <c r="P1632" s="85"/>
    </row>
    <row r="1633" spans="2:16" ht="14.4">
      <c r="B1633" s="44"/>
      <c r="C1633" s="577"/>
      <c r="D1633" s="578"/>
      <c r="E1633" s="578"/>
      <c r="F1633" s="578"/>
      <c r="G1633" s="578"/>
      <c r="H1633" s="578"/>
      <c r="I1633" s="578"/>
      <c r="J1633" s="579"/>
      <c r="K1633" s="88" t="str">
        <f>IFERROR(VLOOKUP(C1633,MATERIALES!$C$13:$G$2486,2,FALSE)," ")</f>
        <v xml:space="preserve"> </v>
      </c>
      <c r="L1633" s="356"/>
      <c r="M1633" s="548" t="str">
        <f>IFERROR(VLOOKUP(C1633,MATERIALES!$C$13:$G$2486,5,FALSE)," ")</f>
        <v xml:space="preserve"> </v>
      </c>
      <c r="N1633" s="549"/>
      <c r="O1633" s="307">
        <f t="shared" si="101"/>
        <v>0</v>
      </c>
      <c r="P1633" s="85"/>
    </row>
    <row r="1634" spans="2:16" ht="14.4">
      <c r="B1634" s="44"/>
      <c r="C1634" s="577"/>
      <c r="D1634" s="578"/>
      <c r="E1634" s="578"/>
      <c r="F1634" s="578"/>
      <c r="G1634" s="578"/>
      <c r="H1634" s="578"/>
      <c r="I1634" s="578"/>
      <c r="J1634" s="579"/>
      <c r="K1634" s="88" t="str">
        <f>IFERROR(VLOOKUP(C1634,MATERIALES!$C$13:$G$2486,2,FALSE)," ")</f>
        <v xml:space="preserve"> </v>
      </c>
      <c r="L1634" s="356"/>
      <c r="M1634" s="548" t="str">
        <f>IFERROR(VLOOKUP(C1634,MATERIALES!$C$13:$G$2486,5,FALSE)," ")</f>
        <v xml:space="preserve"> </v>
      </c>
      <c r="N1634" s="549"/>
      <c r="O1634" s="307">
        <f t="shared" si="101"/>
        <v>0</v>
      </c>
      <c r="P1634" s="85"/>
    </row>
    <row r="1635" spans="2:16" ht="14.4">
      <c r="B1635" s="44"/>
      <c r="C1635" s="577"/>
      <c r="D1635" s="578"/>
      <c r="E1635" s="578"/>
      <c r="F1635" s="578"/>
      <c r="G1635" s="578"/>
      <c r="H1635" s="578"/>
      <c r="I1635" s="578"/>
      <c r="J1635" s="579"/>
      <c r="K1635" s="88" t="str">
        <f>IFERROR(VLOOKUP(C1635,MATERIALES!$C$13:$G$2486,2,FALSE)," ")</f>
        <v xml:space="preserve"> </v>
      </c>
      <c r="L1635" s="356"/>
      <c r="M1635" s="548" t="str">
        <f>IFERROR(VLOOKUP(C1635,MATERIALES!$C$13:$G$2486,5,FALSE)," ")</f>
        <v xml:space="preserve"> </v>
      </c>
      <c r="N1635" s="549"/>
      <c r="O1635" s="307">
        <f t="shared" si="101"/>
        <v>0</v>
      </c>
      <c r="P1635" s="85"/>
    </row>
    <row r="1636" spans="2:16" ht="14.4">
      <c r="B1636" s="44"/>
      <c r="C1636" s="517"/>
      <c r="D1636" s="518"/>
      <c r="E1636" s="518"/>
      <c r="F1636" s="518"/>
      <c r="G1636" s="518"/>
      <c r="H1636" s="518"/>
      <c r="I1636" s="518"/>
      <c r="J1636" s="519"/>
      <c r="K1636" s="88" t="str">
        <f>IFERROR(VLOOKUP(C1636,MATERIALES!$C$13:$G$2486,2,FALSE)," ")</f>
        <v xml:space="preserve"> </v>
      </c>
      <c r="L1636" s="89"/>
      <c r="M1636" s="548" t="str">
        <f>IFERROR(VLOOKUP(C1636,MATERIALES!$C$13:$G$2486,5,FALSE)," ")</f>
        <v xml:space="preserve"> </v>
      </c>
      <c r="N1636" s="549"/>
      <c r="O1636" s="307">
        <f t="shared" si="101"/>
        <v>0</v>
      </c>
      <c r="P1636" s="85"/>
    </row>
    <row r="1637" spans="2:16" ht="15" thickBot="1">
      <c r="B1637" s="44"/>
      <c r="C1637" s="551"/>
      <c r="D1637" s="552"/>
      <c r="E1637" s="552"/>
      <c r="F1637" s="552"/>
      <c r="G1637" s="552"/>
      <c r="H1637" s="552"/>
      <c r="I1637" s="552"/>
      <c r="J1637" s="580"/>
      <c r="K1637" s="88" t="str">
        <f>IFERROR(VLOOKUP(C1637,MATERIALES!$C$13:$G$2486,2,FALSE)," ")</f>
        <v xml:space="preserve"> </v>
      </c>
      <c r="L1637" s="90"/>
      <c r="M1637" s="548" t="str">
        <f>IFERROR(VLOOKUP(C1637,MATERIALES!$C$13:$G$2486,5,FALSE)," ")</f>
        <v xml:space="preserve"> </v>
      </c>
      <c r="N1637" s="549"/>
      <c r="O1637" s="307">
        <f t="shared" si="101"/>
        <v>0</v>
      </c>
      <c r="P1637" s="85"/>
    </row>
    <row r="1638" spans="2:16" ht="15" thickBot="1">
      <c r="B1638" s="44"/>
      <c r="C1638" s="545" t="s">
        <v>2244</v>
      </c>
      <c r="D1638" s="546"/>
      <c r="E1638" s="546"/>
      <c r="F1638" s="546"/>
      <c r="G1638" s="546"/>
      <c r="H1638" s="546"/>
      <c r="I1638" s="546"/>
      <c r="J1638" s="546"/>
      <c r="K1638" s="546"/>
      <c r="L1638" s="546"/>
      <c r="M1638" s="546"/>
      <c r="N1638" s="547"/>
      <c r="O1638" s="309">
        <f>SUM(O1626:O1637)</f>
        <v>1800</v>
      </c>
      <c r="P1638" s="85"/>
    </row>
    <row r="1639" spans="2:16">
      <c r="B1639" s="44"/>
      <c r="C1639" s="529" t="s">
        <v>64</v>
      </c>
      <c r="D1639" s="530"/>
      <c r="E1639" s="530"/>
      <c r="F1639" s="530"/>
      <c r="G1639" s="530"/>
      <c r="H1639" s="530"/>
      <c r="I1639" s="530"/>
      <c r="J1639" s="530"/>
      <c r="K1639" s="530"/>
      <c r="L1639" s="530"/>
      <c r="M1639" s="530"/>
      <c r="N1639" s="530"/>
      <c r="O1639" s="531"/>
      <c r="P1639" s="80"/>
    </row>
    <row r="1640" spans="2:16">
      <c r="B1640" s="44"/>
      <c r="C1640" s="532"/>
      <c r="D1640" s="533"/>
      <c r="E1640" s="533"/>
      <c r="F1640" s="533"/>
      <c r="G1640" s="533"/>
      <c r="H1640" s="533"/>
      <c r="I1640" s="533"/>
      <c r="J1640" s="533"/>
      <c r="K1640" s="533"/>
      <c r="L1640" s="533"/>
      <c r="M1640" s="533"/>
      <c r="N1640" s="533"/>
      <c r="O1640" s="534"/>
      <c r="P1640" s="80"/>
    </row>
    <row r="1641" spans="2:16" ht="14.4" thickBot="1">
      <c r="B1641" s="44"/>
      <c r="C1641" s="535"/>
      <c r="D1641" s="536"/>
      <c r="E1641" s="536"/>
      <c r="F1641" s="536"/>
      <c r="G1641" s="536"/>
      <c r="H1641" s="536"/>
      <c r="I1641" s="536"/>
      <c r="J1641" s="536"/>
      <c r="K1641" s="536"/>
      <c r="L1641" s="536"/>
      <c r="M1641" s="536"/>
      <c r="N1641" s="536"/>
      <c r="O1641" s="537"/>
      <c r="P1641" s="80"/>
    </row>
    <row r="1642" spans="2:16" ht="16.8">
      <c r="B1642" s="44"/>
      <c r="C1642" s="538" t="s">
        <v>65</v>
      </c>
      <c r="D1642" s="550"/>
      <c r="E1642" s="550"/>
      <c r="F1642" s="550"/>
      <c r="G1642" s="550"/>
      <c r="H1642" s="550"/>
      <c r="I1642" s="550"/>
      <c r="J1642" s="82" t="s">
        <v>66</v>
      </c>
      <c r="K1642" s="87" t="s">
        <v>67</v>
      </c>
      <c r="L1642" s="91" t="s">
        <v>68</v>
      </c>
      <c r="M1642" s="541" t="s">
        <v>69</v>
      </c>
      <c r="N1642" s="544"/>
      <c r="O1642" s="83" t="s">
        <v>61</v>
      </c>
      <c r="P1642" s="84"/>
    </row>
    <row r="1643" spans="2:16" ht="14.4">
      <c r="B1643" s="44"/>
      <c r="C1643" s="517" t="s">
        <v>1251</v>
      </c>
      <c r="D1643" s="518"/>
      <c r="E1643" s="518"/>
      <c r="F1643" s="518"/>
      <c r="G1643" s="518"/>
      <c r="H1643" s="518"/>
      <c r="I1643" s="518"/>
      <c r="J1643" s="357">
        <v>5.0000000000000002E-5</v>
      </c>
      <c r="K1643" s="93">
        <v>25.1</v>
      </c>
      <c r="L1643" s="92">
        <f>K1643*J1643</f>
        <v>1.255E-3</v>
      </c>
      <c r="M1643" s="548">
        <f>IFERROR(VLOOKUP(C1643,TRANSPORTE!$C$14:$G$28,5,FALSE)," ")</f>
        <v>514637</v>
      </c>
      <c r="N1643" s="549"/>
      <c r="O1643" s="307">
        <f>IFERROR(M1643*L1643,0)</f>
        <v>645.86943500000007</v>
      </c>
      <c r="P1643" s="85"/>
    </row>
    <row r="1644" spans="2:16" ht="15" thickBot="1">
      <c r="B1644" s="44"/>
      <c r="C1644" s="551"/>
      <c r="D1644" s="552"/>
      <c r="E1644" s="552"/>
      <c r="F1644" s="552"/>
      <c r="G1644" s="552"/>
      <c r="H1644" s="552"/>
      <c r="I1644" s="552"/>
      <c r="J1644" s="94"/>
      <c r="K1644" s="70"/>
      <c r="L1644" s="94"/>
      <c r="M1644" s="553"/>
      <c r="N1644" s="554"/>
      <c r="O1644" s="307">
        <f t="shared" ref="O1644" si="102">IFERROR(M1644*L1644,0)</f>
        <v>0</v>
      </c>
      <c r="P1644" s="85"/>
    </row>
    <row r="1645" spans="2:16" ht="15" thickBot="1">
      <c r="B1645" s="44"/>
      <c r="C1645" s="545" t="s">
        <v>2244</v>
      </c>
      <c r="D1645" s="546"/>
      <c r="E1645" s="546"/>
      <c r="F1645" s="546"/>
      <c r="G1645" s="546"/>
      <c r="H1645" s="546"/>
      <c r="I1645" s="546"/>
      <c r="J1645" s="546"/>
      <c r="K1645" s="546"/>
      <c r="L1645" s="546"/>
      <c r="M1645" s="546"/>
      <c r="N1645" s="547"/>
      <c r="O1645" s="309">
        <f>+SUM(O1643:O1644)</f>
        <v>645.86943500000007</v>
      </c>
      <c r="P1645" s="86"/>
    </row>
    <row r="1646" spans="2:16">
      <c r="B1646" s="44"/>
      <c r="C1646" s="529" t="s">
        <v>70</v>
      </c>
      <c r="D1646" s="530"/>
      <c r="E1646" s="530"/>
      <c r="F1646" s="530"/>
      <c r="G1646" s="530"/>
      <c r="H1646" s="530"/>
      <c r="I1646" s="530"/>
      <c r="J1646" s="530"/>
      <c r="K1646" s="530"/>
      <c r="L1646" s="530"/>
      <c r="M1646" s="530"/>
      <c r="N1646" s="530"/>
      <c r="O1646" s="531"/>
      <c r="P1646" s="80"/>
    </row>
    <row r="1647" spans="2:16">
      <c r="B1647" s="44"/>
      <c r="C1647" s="532"/>
      <c r="D1647" s="533"/>
      <c r="E1647" s="533"/>
      <c r="F1647" s="533"/>
      <c r="G1647" s="533"/>
      <c r="H1647" s="533"/>
      <c r="I1647" s="533"/>
      <c r="J1647" s="533"/>
      <c r="K1647" s="533"/>
      <c r="L1647" s="533"/>
      <c r="M1647" s="533"/>
      <c r="N1647" s="533"/>
      <c r="O1647" s="534"/>
      <c r="P1647" s="80"/>
    </row>
    <row r="1648" spans="2:16" ht="14.4" thickBot="1">
      <c r="B1648" s="44"/>
      <c r="C1648" s="535"/>
      <c r="D1648" s="536"/>
      <c r="E1648" s="536"/>
      <c r="F1648" s="536"/>
      <c r="G1648" s="536"/>
      <c r="H1648" s="536"/>
      <c r="I1648" s="536"/>
      <c r="J1648" s="536"/>
      <c r="K1648" s="536"/>
      <c r="L1648" s="536"/>
      <c r="M1648" s="536"/>
      <c r="N1648" s="536"/>
      <c r="O1648" s="537"/>
      <c r="P1648" s="80"/>
    </row>
    <row r="1649" spans="2:16" ht="14.4">
      <c r="B1649" s="44"/>
      <c r="C1649" s="538" t="s">
        <v>71</v>
      </c>
      <c r="D1649" s="550"/>
      <c r="E1649" s="550"/>
      <c r="F1649" s="550"/>
      <c r="G1649" s="550"/>
      <c r="H1649" s="550"/>
      <c r="I1649" s="550"/>
      <c r="J1649" s="82" t="s">
        <v>72</v>
      </c>
      <c r="K1649" s="95" t="s">
        <v>73</v>
      </c>
      <c r="L1649" s="96" t="s">
        <v>74</v>
      </c>
      <c r="M1649" s="560" t="s">
        <v>60</v>
      </c>
      <c r="N1649" s="561"/>
      <c r="O1649" s="97" t="s">
        <v>61</v>
      </c>
      <c r="P1649" s="98"/>
    </row>
    <row r="1650" spans="2:16" ht="14.4">
      <c r="B1650" s="44"/>
      <c r="C1650" s="555" t="s">
        <v>1225</v>
      </c>
      <c r="D1650" s="556"/>
      <c r="E1650" s="556"/>
      <c r="F1650" s="556"/>
      <c r="G1650" s="556"/>
      <c r="H1650" s="556"/>
      <c r="I1650" s="522"/>
      <c r="J1650" s="310">
        <f>IFERROR(VLOOKUP(C1650,'MANO DE OBRA'!$C$13:$J$33,6,FALSE)," ")</f>
        <v>212968.8944964</v>
      </c>
      <c r="K1650" s="318">
        <f>IFERROR(VLOOKUP(C1650,'MANO DE OBRA'!$C$13:$J$33,7,FALSE)," ")</f>
        <v>2</v>
      </c>
      <c r="L1650" s="311">
        <f>IFERROR(VLOOKUP(C1650,'MANO DE OBRA'!$C$13:$J$33,8,FALSE)," ")</f>
        <v>425938</v>
      </c>
      <c r="M1650" s="562">
        <v>220</v>
      </c>
      <c r="N1650" s="563"/>
      <c r="O1650" s="312">
        <f>IFERROR((L1650/M1650),0)</f>
        <v>1936.0818181818181</v>
      </c>
      <c r="P1650" s="99"/>
    </row>
    <row r="1651" spans="2:16" ht="14.4">
      <c r="B1651" s="44"/>
      <c r="C1651" s="555"/>
      <c r="D1651" s="556"/>
      <c r="E1651" s="556"/>
      <c r="F1651" s="556"/>
      <c r="G1651" s="556"/>
      <c r="H1651" s="556"/>
      <c r="I1651" s="522"/>
      <c r="J1651" s="310" t="str">
        <f>IFERROR(VLOOKUP(C1651,'MANO DE OBRA'!$C$13:$J$33,6,FALSE)," ")</f>
        <v xml:space="preserve"> </v>
      </c>
      <c r="K1651" s="318" t="str">
        <f>IFERROR(VLOOKUP(C1651,'MANO DE OBRA'!$C$13:$J$33,7,FALSE)," ")</f>
        <v xml:space="preserve"> </v>
      </c>
      <c r="L1651" s="311" t="str">
        <f>IFERROR(VLOOKUP(C1651,'MANO DE OBRA'!$C$13:$J$33,8,FALSE)," ")</f>
        <v xml:space="preserve"> </v>
      </c>
      <c r="M1651" s="562"/>
      <c r="N1651" s="563"/>
      <c r="O1651" s="312">
        <f t="shared" ref="O1651:O1653" si="103">IFERROR((L1651/M1651),0)</f>
        <v>0</v>
      </c>
      <c r="P1651" s="99"/>
    </row>
    <row r="1652" spans="2:16" ht="14.4">
      <c r="B1652" s="44"/>
      <c r="C1652" s="555"/>
      <c r="D1652" s="556"/>
      <c r="E1652" s="556"/>
      <c r="F1652" s="556"/>
      <c r="G1652" s="556"/>
      <c r="H1652" s="556"/>
      <c r="I1652" s="522"/>
      <c r="J1652" s="310" t="str">
        <f>IFERROR(VLOOKUP(C1652,'MANO DE OBRA'!$C$13:$J$33,6,FALSE)," ")</f>
        <v xml:space="preserve"> </v>
      </c>
      <c r="K1652" s="318" t="str">
        <f>IFERROR(VLOOKUP(C1652,'MANO DE OBRA'!$C$13:$J$33,7,FALSE)," ")</f>
        <v xml:space="preserve"> </v>
      </c>
      <c r="L1652" s="311" t="str">
        <f>IFERROR(VLOOKUP(C1652,'MANO DE OBRA'!$C$13:$J$33,8,FALSE)," ")</f>
        <v xml:space="preserve"> </v>
      </c>
      <c r="M1652" s="524"/>
      <c r="N1652" s="525"/>
      <c r="O1652" s="312">
        <f t="shared" si="103"/>
        <v>0</v>
      </c>
      <c r="P1652" s="99"/>
    </row>
    <row r="1653" spans="2:16" ht="15" thickBot="1">
      <c r="B1653" s="44"/>
      <c r="C1653" s="555"/>
      <c r="D1653" s="556"/>
      <c r="E1653" s="556"/>
      <c r="F1653" s="556"/>
      <c r="G1653" s="556"/>
      <c r="H1653" s="556"/>
      <c r="I1653" s="522"/>
      <c r="J1653" s="310" t="str">
        <f>IFERROR(VLOOKUP(C1653,'MANO DE OBRA'!$C$13:$J$33,6,FALSE)," ")</f>
        <v xml:space="preserve"> </v>
      </c>
      <c r="K1653" s="318" t="str">
        <f>IFERROR(VLOOKUP(C1653,'MANO DE OBRA'!$C$13:$J$33,7,FALSE)," ")</f>
        <v xml:space="preserve"> </v>
      </c>
      <c r="L1653" s="311" t="str">
        <f>IFERROR(VLOOKUP(C1653,'MANO DE OBRA'!$C$13:$J$33,8,FALSE)," ")</f>
        <v xml:space="preserve"> </v>
      </c>
      <c r="M1653" s="524"/>
      <c r="N1653" s="525"/>
      <c r="O1653" s="312">
        <f t="shared" si="103"/>
        <v>0</v>
      </c>
      <c r="P1653" s="85"/>
    </row>
    <row r="1654" spans="2:16" ht="15" thickBot="1">
      <c r="B1654" s="44"/>
      <c r="C1654" s="545" t="s">
        <v>2244</v>
      </c>
      <c r="D1654" s="546"/>
      <c r="E1654" s="546"/>
      <c r="F1654" s="546"/>
      <c r="G1654" s="546"/>
      <c r="H1654" s="546"/>
      <c r="I1654" s="546"/>
      <c r="J1654" s="546"/>
      <c r="K1654" s="546"/>
      <c r="L1654" s="546"/>
      <c r="M1654" s="546"/>
      <c r="N1654" s="547"/>
      <c r="O1654" s="309">
        <f>+SUM(O1650:O1653)</f>
        <v>1936.0818181818181</v>
      </c>
      <c r="P1654" s="85"/>
    </row>
    <row r="1655" spans="2:16" ht="15" thickBot="1">
      <c r="B1655" s="44"/>
      <c r="C1655" s="73"/>
      <c r="D1655" s="52"/>
      <c r="E1655" s="52"/>
      <c r="F1655" s="52"/>
      <c r="G1655" s="52"/>
      <c r="H1655" s="52"/>
      <c r="I1655" s="52"/>
      <c r="J1655" s="52"/>
      <c r="K1655" s="52"/>
      <c r="L1655" s="52"/>
      <c r="M1655" s="52"/>
      <c r="N1655" s="52"/>
      <c r="O1655" s="74"/>
      <c r="P1655" s="45"/>
    </row>
    <row r="1656" spans="2:16" ht="15" thickBot="1">
      <c r="B1656" s="44"/>
      <c r="C1656" s="557" t="s">
        <v>2245</v>
      </c>
      <c r="D1656" s="558"/>
      <c r="E1656" s="558"/>
      <c r="F1656" s="558"/>
      <c r="G1656" s="558"/>
      <c r="H1656" s="558"/>
      <c r="I1656" s="558"/>
      <c r="J1656" s="558"/>
      <c r="K1656" s="558"/>
      <c r="L1656" s="558"/>
      <c r="M1656" s="558"/>
      <c r="N1656" s="559"/>
      <c r="O1656" s="313">
        <f>ROUND(O1645+O1621+O1638+O1654,0)</f>
        <v>4479</v>
      </c>
      <c r="P1656" s="100"/>
    </row>
    <row r="1657" spans="2:16" ht="15" thickBot="1">
      <c r="B1657" s="44"/>
      <c r="C1657" s="73"/>
      <c r="D1657" s="52"/>
      <c r="E1657" s="52"/>
      <c r="F1657" s="52"/>
      <c r="G1657" s="52"/>
      <c r="H1657" s="52"/>
      <c r="I1657" s="52"/>
      <c r="J1657" s="52"/>
      <c r="K1657" s="52"/>
      <c r="L1657" s="52"/>
      <c r="M1657" s="52"/>
      <c r="N1657" s="52"/>
      <c r="O1657" s="74"/>
      <c r="P1657" s="73"/>
    </row>
    <row r="1658" spans="2:16">
      <c r="B1658" s="44"/>
      <c r="C1658" s="529" t="s">
        <v>2240</v>
      </c>
      <c r="D1658" s="530"/>
      <c r="E1658" s="530"/>
      <c r="F1658" s="530"/>
      <c r="G1658" s="530"/>
      <c r="H1658" s="530"/>
      <c r="I1658" s="530"/>
      <c r="J1658" s="530"/>
      <c r="K1658" s="530"/>
      <c r="L1658" s="530"/>
      <c r="M1658" s="530"/>
      <c r="N1658" s="530"/>
      <c r="O1658" s="531"/>
      <c r="P1658" s="80"/>
    </row>
    <row r="1659" spans="2:16">
      <c r="B1659" s="44"/>
      <c r="C1659" s="532"/>
      <c r="D1659" s="533"/>
      <c r="E1659" s="533"/>
      <c r="F1659" s="533"/>
      <c r="G1659" s="533"/>
      <c r="H1659" s="533"/>
      <c r="I1659" s="533"/>
      <c r="J1659" s="533"/>
      <c r="K1659" s="533"/>
      <c r="L1659" s="533"/>
      <c r="M1659" s="533"/>
      <c r="N1659" s="533"/>
      <c r="O1659" s="534"/>
      <c r="P1659" s="80"/>
    </row>
    <row r="1660" spans="2:16" ht="14.4" thickBot="1">
      <c r="B1660" s="44"/>
      <c r="C1660" s="535"/>
      <c r="D1660" s="536"/>
      <c r="E1660" s="536"/>
      <c r="F1660" s="536"/>
      <c r="G1660" s="536"/>
      <c r="H1660" s="536"/>
      <c r="I1660" s="536"/>
      <c r="J1660" s="536"/>
      <c r="K1660" s="536"/>
      <c r="L1660" s="536"/>
      <c r="M1660" s="536"/>
      <c r="N1660" s="536"/>
      <c r="O1660" s="537"/>
      <c r="P1660" s="80"/>
    </row>
    <row r="1661" spans="2:16" ht="15" thickBot="1">
      <c r="B1661" s="44"/>
      <c r="C1661" s="568" t="s">
        <v>10</v>
      </c>
      <c r="D1661" s="569"/>
      <c r="E1661" s="569"/>
      <c r="F1661" s="569"/>
      <c r="G1661" s="569"/>
      <c r="H1661" s="569"/>
      <c r="I1661" s="569"/>
      <c r="J1661" s="569"/>
      <c r="K1661" s="569"/>
      <c r="L1661" s="569"/>
      <c r="M1661" s="570"/>
      <c r="N1661" s="303" t="s">
        <v>32</v>
      </c>
      <c r="O1661" s="304" t="s">
        <v>29</v>
      </c>
      <c r="P1661" s="80"/>
    </row>
    <row r="1662" spans="2:16" ht="14.4">
      <c r="B1662" s="44"/>
      <c r="C1662" s="571" t="s">
        <v>2242</v>
      </c>
      <c r="D1662" s="572"/>
      <c r="E1662" s="572"/>
      <c r="F1662" s="572"/>
      <c r="G1662" s="572"/>
      <c r="H1662" s="572"/>
      <c r="I1662" s="572"/>
      <c r="J1662" s="572"/>
      <c r="K1662" s="572"/>
      <c r="L1662" s="572"/>
      <c r="M1662" s="572"/>
      <c r="N1662" s="305">
        <f>PRESUPUESTO!$K$384</f>
        <v>0.26</v>
      </c>
      <c r="O1662" s="314">
        <f>N1662*O1656</f>
        <v>1164.54</v>
      </c>
      <c r="P1662" s="80"/>
    </row>
    <row r="1663" spans="2:16" ht="14.4">
      <c r="B1663" s="44"/>
      <c r="C1663" s="573" t="s">
        <v>2241</v>
      </c>
      <c r="D1663" s="574"/>
      <c r="E1663" s="574"/>
      <c r="F1663" s="574"/>
      <c r="G1663" s="574"/>
      <c r="H1663" s="574"/>
      <c r="I1663" s="574"/>
      <c r="J1663" s="574"/>
      <c r="K1663" s="574"/>
      <c r="L1663" s="574"/>
      <c r="M1663" s="574"/>
      <c r="N1663" s="302">
        <f>PRESUPUESTO!$K$385</f>
        <v>0.01</v>
      </c>
      <c r="O1663" s="315">
        <f>N1663*O1656</f>
        <v>44.79</v>
      </c>
      <c r="P1663" s="80"/>
    </row>
    <row r="1664" spans="2:16" ht="15" thickBot="1">
      <c r="B1664" s="44"/>
      <c r="C1664" s="575" t="s">
        <v>28</v>
      </c>
      <c r="D1664" s="576"/>
      <c r="E1664" s="576"/>
      <c r="F1664" s="576"/>
      <c r="G1664" s="576"/>
      <c r="H1664" s="576"/>
      <c r="I1664" s="576"/>
      <c r="J1664" s="576"/>
      <c r="K1664" s="576"/>
      <c r="L1664" s="576"/>
      <c r="M1664" s="576"/>
      <c r="N1664" s="306">
        <f>PRESUPUESTO!$K$386</f>
        <v>0.03</v>
      </c>
      <c r="O1664" s="316">
        <f>N1664*O1656</f>
        <v>134.37</v>
      </c>
      <c r="P1664" s="80"/>
    </row>
    <row r="1665" spans="2:16">
      <c r="B1665" s="44"/>
      <c r="C1665" s="296"/>
      <c r="D1665" s="297"/>
      <c r="E1665" s="297"/>
      <c r="F1665" s="297"/>
      <c r="G1665" s="297"/>
      <c r="H1665" s="297"/>
      <c r="I1665" s="297"/>
      <c r="J1665" s="297"/>
      <c r="K1665" s="297"/>
      <c r="L1665" s="297"/>
      <c r="M1665" s="297"/>
      <c r="N1665" s="297"/>
      <c r="O1665" s="298"/>
      <c r="P1665" s="80"/>
    </row>
    <row r="1666" spans="2:16" ht="14.4" thickBot="1">
      <c r="B1666" s="44"/>
      <c r="C1666" s="299"/>
      <c r="D1666" s="300"/>
      <c r="E1666" s="300"/>
      <c r="F1666" s="300"/>
      <c r="G1666" s="300"/>
      <c r="H1666" s="300"/>
      <c r="I1666" s="300"/>
      <c r="J1666" s="300"/>
      <c r="K1666" s="300"/>
      <c r="L1666" s="300"/>
      <c r="M1666" s="300"/>
      <c r="N1666" s="300"/>
      <c r="O1666" s="301"/>
      <c r="P1666" s="80"/>
    </row>
    <row r="1667" spans="2:16" ht="15" thickBot="1">
      <c r="B1667" s="44"/>
      <c r="C1667" s="557" t="s">
        <v>2246</v>
      </c>
      <c r="D1667" s="558"/>
      <c r="E1667" s="558"/>
      <c r="F1667" s="558"/>
      <c r="G1667" s="558"/>
      <c r="H1667" s="558"/>
      <c r="I1667" s="558"/>
      <c r="J1667" s="558"/>
      <c r="K1667" s="558"/>
      <c r="L1667" s="558"/>
      <c r="M1667" s="558"/>
      <c r="N1667" s="559"/>
      <c r="O1667" s="313">
        <f>ROUNDUP(O1656+O1662+O1663+O1664,0)</f>
        <v>5823</v>
      </c>
      <c r="P1667" s="100"/>
    </row>
    <row r="1668" spans="2:16" ht="14.4">
      <c r="B1668" s="44"/>
      <c r="C1668" s="73"/>
      <c r="D1668" s="52"/>
      <c r="E1668" s="52"/>
      <c r="F1668" s="52"/>
      <c r="G1668" s="52"/>
      <c r="H1668" s="52"/>
      <c r="I1668" s="52"/>
      <c r="J1668" s="52"/>
      <c r="K1668" s="52"/>
      <c r="L1668" s="52"/>
      <c r="M1668" s="52"/>
      <c r="N1668" s="52"/>
      <c r="O1668" s="74"/>
      <c r="P1668" s="45"/>
    </row>
    <row r="1669" spans="2:16" ht="14.4">
      <c r="B1669" s="44"/>
      <c r="C1669" s="73"/>
      <c r="D1669" s="52"/>
      <c r="E1669" s="52"/>
      <c r="F1669" s="52"/>
      <c r="G1669" s="52"/>
      <c r="H1669" s="52"/>
      <c r="I1669" s="52"/>
      <c r="J1669" s="52"/>
      <c r="K1669" s="52"/>
      <c r="L1669" s="52"/>
      <c r="M1669" s="52"/>
      <c r="N1669" s="52"/>
      <c r="O1669" s="74"/>
      <c r="P1669" s="45"/>
    </row>
    <row r="1670" spans="2:16" ht="18.75" customHeight="1" thickBot="1">
      <c r="B1670" s="44"/>
      <c r="C1670" s="564"/>
      <c r="D1670" s="565"/>
      <c r="E1670" s="565"/>
      <c r="F1670" s="70"/>
      <c r="G1670" s="70"/>
      <c r="H1670" s="70"/>
      <c r="I1670" s="70"/>
      <c r="J1670" s="70"/>
      <c r="K1670" s="566"/>
      <c r="L1670" s="566"/>
      <c r="M1670" s="566"/>
      <c r="N1670" s="566"/>
      <c r="O1670" s="567"/>
      <c r="P1670" s="101"/>
    </row>
    <row r="1671" spans="2:16" ht="14.4" thickBot="1">
      <c r="B1671" s="102"/>
      <c r="C1671" s="103"/>
      <c r="D1671" s="103"/>
      <c r="E1671" s="103"/>
      <c r="F1671" s="103"/>
      <c r="G1671" s="103"/>
      <c r="H1671" s="103"/>
      <c r="I1671" s="103"/>
      <c r="J1671" s="103"/>
      <c r="K1671" s="103"/>
      <c r="L1671" s="103"/>
      <c r="M1671" s="103"/>
      <c r="N1671" s="103"/>
      <c r="O1671" s="103"/>
      <c r="P1671" s="104"/>
    </row>
    <row r="1672" spans="2:16" ht="15" thickTop="1" thickBot="1"/>
    <row r="1673" spans="2:16" ht="15" thickBot="1">
      <c r="B1673" s="44"/>
      <c r="C1673" s="488" t="s">
        <v>54</v>
      </c>
      <c r="D1673" s="489"/>
      <c r="E1673" s="489"/>
      <c r="F1673" s="489"/>
      <c r="G1673" s="489"/>
      <c r="H1673" s="489"/>
      <c r="I1673" s="489"/>
      <c r="J1673" s="489"/>
      <c r="K1673" s="489"/>
      <c r="L1673" s="489"/>
      <c r="M1673" s="489"/>
      <c r="N1673" s="489"/>
      <c r="O1673" s="490"/>
      <c r="P1673" s="75"/>
    </row>
    <row r="1674" spans="2:16">
      <c r="B1674" s="44"/>
      <c r="C1674" s="76" t="s">
        <v>55</v>
      </c>
      <c r="D1674" s="491" t="s">
        <v>10</v>
      </c>
      <c r="E1674" s="492"/>
      <c r="F1674" s="492"/>
      <c r="G1674" s="492"/>
      <c r="H1674" s="492"/>
      <c r="I1674" s="492"/>
      <c r="J1674" s="492"/>
      <c r="K1674" s="492"/>
      <c r="L1674" s="493"/>
      <c r="M1674" s="494" t="s">
        <v>56</v>
      </c>
      <c r="N1674" s="495"/>
      <c r="O1674" s="76" t="s">
        <v>12</v>
      </c>
      <c r="P1674" s="77"/>
    </row>
    <row r="1675" spans="2:16" ht="51" customHeight="1" thickBot="1">
      <c r="B1675" s="44"/>
      <c r="C1675" s="243" t="str">
        <f>PRESUPUESTO!C128</f>
        <v>5.5.5</v>
      </c>
      <c r="D1675" s="582" t="str">
        <f>IFERROR(VLOOKUP(C1675,PRESUPUESTO!$C$11:$K$366,5,FALSE)," ")</f>
        <v>SUMINISTRO E INSTALACIÓN DE SALIDA HDMI, INCLUYE TUBERIA PVC SCH40 1-1/4", CAJA DE PASO METALICA 2400</v>
      </c>
      <c r="E1675" s="583"/>
      <c r="F1675" s="583"/>
      <c r="G1675" s="583"/>
      <c r="H1675" s="583"/>
      <c r="I1675" s="583"/>
      <c r="J1675" s="583"/>
      <c r="K1675" s="583"/>
      <c r="L1675" s="584"/>
      <c r="M1675" s="526" t="str">
        <f>IFERROR(VLOOKUP(C1675,PRESUPUESTO!$C$11:$K$366,6,FALSE)," ")</f>
        <v>UN</v>
      </c>
      <c r="N1675" s="528"/>
      <c r="O1675" s="243">
        <f>IFERROR(VLOOKUP(C1675,PRESUPUESTO!$C$11:$K$366,7,FALSE)," ")</f>
        <v>2</v>
      </c>
      <c r="P1675" s="79"/>
    </row>
    <row r="1676" spans="2:16">
      <c r="B1676" s="44"/>
      <c r="C1676" s="529"/>
      <c r="D1676" s="530"/>
      <c r="E1676" s="530"/>
      <c r="F1676" s="530"/>
      <c r="G1676" s="530"/>
      <c r="H1676" s="530"/>
      <c r="I1676" s="530"/>
      <c r="J1676" s="530"/>
      <c r="K1676" s="530"/>
      <c r="L1676" s="530"/>
      <c r="M1676" s="530"/>
      <c r="N1676" s="530"/>
      <c r="O1676" s="531"/>
      <c r="P1676" s="80"/>
    </row>
    <row r="1677" spans="2:16">
      <c r="B1677" s="44"/>
      <c r="C1677" s="532"/>
      <c r="D1677" s="533"/>
      <c r="E1677" s="533"/>
      <c r="F1677" s="533"/>
      <c r="G1677" s="533"/>
      <c r="H1677" s="533"/>
      <c r="I1677" s="533"/>
      <c r="J1677" s="533"/>
      <c r="K1677" s="533"/>
      <c r="L1677" s="533"/>
      <c r="M1677" s="533"/>
      <c r="N1677" s="533"/>
      <c r="O1677" s="534"/>
      <c r="P1677" s="80"/>
    </row>
    <row r="1678" spans="2:16" ht="14.4" thickBot="1">
      <c r="B1678" s="44"/>
      <c r="C1678" s="535"/>
      <c r="D1678" s="536"/>
      <c r="E1678" s="536"/>
      <c r="F1678" s="536"/>
      <c r="G1678" s="536"/>
      <c r="H1678" s="536"/>
      <c r="I1678" s="536"/>
      <c r="J1678" s="536"/>
      <c r="K1678" s="536"/>
      <c r="L1678" s="536"/>
      <c r="M1678" s="536"/>
      <c r="N1678" s="536"/>
      <c r="O1678" s="537"/>
      <c r="P1678" s="80"/>
    </row>
    <row r="1679" spans="2:16" ht="14.4">
      <c r="B1679" s="44"/>
      <c r="C1679" s="538" t="s">
        <v>10</v>
      </c>
      <c r="D1679" s="539"/>
      <c r="E1679" s="539"/>
      <c r="F1679" s="539"/>
      <c r="G1679" s="540"/>
      <c r="H1679" s="541" t="s">
        <v>57</v>
      </c>
      <c r="I1679" s="539"/>
      <c r="J1679" s="542" t="s">
        <v>58</v>
      </c>
      <c r="K1679" s="543"/>
      <c r="L1679" s="82" t="s">
        <v>59</v>
      </c>
      <c r="M1679" s="541" t="s">
        <v>60</v>
      </c>
      <c r="N1679" s="544"/>
      <c r="O1679" s="83" t="s">
        <v>61</v>
      </c>
      <c r="P1679" s="84"/>
    </row>
    <row r="1680" spans="2:16" ht="14.4">
      <c r="B1680" s="44"/>
      <c r="C1680" s="517" t="s">
        <v>1281</v>
      </c>
      <c r="D1680" s="518"/>
      <c r="E1680" s="518"/>
      <c r="F1680" s="518"/>
      <c r="G1680" s="519"/>
      <c r="H1680" s="520"/>
      <c r="I1680" s="520"/>
      <c r="J1680" s="521" t="str">
        <f>IFERROR(VLOOKUP(C1680,EQUIPOS!$C$13:$G$80,2,FALSE)," ")</f>
        <v>%</v>
      </c>
      <c r="K1680" s="522"/>
      <c r="L1680" s="308">
        <v>10000</v>
      </c>
      <c r="M1680" s="523">
        <v>0.1</v>
      </c>
      <c r="N1680" s="522"/>
      <c r="O1680" s="307">
        <f>IFERROR(M1680*L1680,0)</f>
        <v>1000</v>
      </c>
      <c r="P1680" s="85"/>
    </row>
    <row r="1681" spans="2:16" ht="14.4">
      <c r="B1681" s="44"/>
      <c r="C1681" s="517"/>
      <c r="D1681" s="518"/>
      <c r="E1681" s="518"/>
      <c r="F1681" s="518"/>
      <c r="G1681" s="519"/>
      <c r="H1681" s="520"/>
      <c r="I1681" s="520"/>
      <c r="J1681" s="521" t="str">
        <f>IFERROR(VLOOKUP(C1681,EQUIPOS!$C$13:$G$80,2,FALSE)," ")</f>
        <v xml:space="preserve"> </v>
      </c>
      <c r="K1681" s="522"/>
      <c r="L1681" s="308" t="str">
        <f>IFERROR(VLOOKUP(C1681,EQUIPOS!$C$13:$G$80,5,FALSE)," ")</f>
        <v xml:space="preserve"> </v>
      </c>
      <c r="M1681" s="524"/>
      <c r="N1681" s="525"/>
      <c r="O1681" s="307">
        <f>IFERROR(L1681/M1681,0)</f>
        <v>0</v>
      </c>
      <c r="P1681" s="85"/>
    </row>
    <row r="1682" spans="2:16" ht="14.4">
      <c r="B1682" s="44"/>
      <c r="C1682" s="517"/>
      <c r="D1682" s="518"/>
      <c r="E1682" s="518"/>
      <c r="F1682" s="518"/>
      <c r="G1682" s="519"/>
      <c r="H1682" s="520"/>
      <c r="I1682" s="520"/>
      <c r="J1682" s="521" t="str">
        <f>IFERROR(VLOOKUP(C1682,EQUIPOS!$C$13:$G$80,2,FALSE)," ")</f>
        <v xml:space="preserve"> </v>
      </c>
      <c r="K1682" s="522"/>
      <c r="L1682" s="308" t="str">
        <f>IFERROR(VLOOKUP(C1682,EQUIPOS!$C$13:$G$80,5,FALSE)," ")</f>
        <v xml:space="preserve"> </v>
      </c>
      <c r="M1682" s="524"/>
      <c r="N1682" s="525"/>
      <c r="O1682" s="307">
        <f t="shared" ref="O1682:O1683" si="104">IFERROR(L1682/M1682,0)</f>
        <v>0</v>
      </c>
      <c r="P1682" s="85"/>
    </row>
    <row r="1683" spans="2:16" ht="14.4">
      <c r="B1683" s="44"/>
      <c r="C1683" s="517"/>
      <c r="D1683" s="518"/>
      <c r="E1683" s="518"/>
      <c r="F1683" s="518"/>
      <c r="G1683" s="519"/>
      <c r="H1683" s="520"/>
      <c r="I1683" s="520"/>
      <c r="J1683" s="521" t="str">
        <f>IFERROR(VLOOKUP(C1683,EQUIPOS!$C$13:$G$80,2,FALSE)," ")</f>
        <v xml:space="preserve"> </v>
      </c>
      <c r="K1683" s="522"/>
      <c r="L1683" s="308" t="str">
        <f>IFERROR(VLOOKUP(C1683,EQUIPOS!$C$13:$G$80,5,FALSE)," ")</f>
        <v xml:space="preserve"> </v>
      </c>
      <c r="M1683" s="524"/>
      <c r="N1683" s="525"/>
      <c r="O1683" s="307">
        <f t="shared" si="104"/>
        <v>0</v>
      </c>
      <c r="P1683" s="85"/>
    </row>
    <row r="1684" spans="2:16" ht="15" thickBot="1">
      <c r="B1684" s="44"/>
      <c r="C1684" s="517"/>
      <c r="D1684" s="518"/>
      <c r="E1684" s="518"/>
      <c r="F1684" s="518"/>
      <c r="G1684" s="519"/>
      <c r="H1684" s="520"/>
      <c r="I1684" s="520"/>
      <c r="J1684" s="521" t="str">
        <f>IFERROR(VLOOKUP(C1684,EQUIPOS!$C$13:$G$80,2,FALSE)," ")</f>
        <v xml:space="preserve"> </v>
      </c>
      <c r="K1684" s="522"/>
      <c r="L1684" s="308" t="str">
        <f>IFERROR(VLOOKUP(C1684,EQUIPOS!$C$13:$G$80,5,FALSE)," ")</f>
        <v xml:space="preserve"> </v>
      </c>
      <c r="M1684" s="524"/>
      <c r="N1684" s="525"/>
      <c r="O1684" s="307">
        <f>IFERROR(L1684/M1684,0)</f>
        <v>0</v>
      </c>
      <c r="P1684" s="85"/>
    </row>
    <row r="1685" spans="2:16" ht="15" thickBot="1">
      <c r="B1685" s="44"/>
      <c r="C1685" s="545" t="s">
        <v>2244</v>
      </c>
      <c r="D1685" s="546"/>
      <c r="E1685" s="546"/>
      <c r="F1685" s="546"/>
      <c r="G1685" s="546"/>
      <c r="H1685" s="546"/>
      <c r="I1685" s="546"/>
      <c r="J1685" s="546"/>
      <c r="K1685" s="546"/>
      <c r="L1685" s="546"/>
      <c r="M1685" s="546"/>
      <c r="N1685" s="547"/>
      <c r="O1685" s="309">
        <f>SUM(O1680:O1684)</f>
        <v>1000</v>
      </c>
      <c r="P1685" s="86"/>
    </row>
    <row r="1686" spans="2:16" ht="13.5" customHeight="1">
      <c r="B1686" s="44"/>
      <c r="C1686" s="529" t="s">
        <v>62</v>
      </c>
      <c r="D1686" s="530"/>
      <c r="E1686" s="530"/>
      <c r="F1686" s="530"/>
      <c r="G1686" s="530"/>
      <c r="H1686" s="530"/>
      <c r="I1686" s="530"/>
      <c r="J1686" s="530"/>
      <c r="K1686" s="530"/>
      <c r="L1686" s="530"/>
      <c r="M1686" s="530"/>
      <c r="N1686" s="530"/>
      <c r="O1686" s="531"/>
      <c r="P1686" s="80"/>
    </row>
    <row r="1687" spans="2:16">
      <c r="B1687" s="44"/>
      <c r="C1687" s="532"/>
      <c r="D1687" s="533"/>
      <c r="E1687" s="533"/>
      <c r="F1687" s="533"/>
      <c r="G1687" s="533"/>
      <c r="H1687" s="533"/>
      <c r="I1687" s="533"/>
      <c r="J1687" s="533"/>
      <c r="K1687" s="533"/>
      <c r="L1687" s="533"/>
      <c r="M1687" s="533"/>
      <c r="N1687" s="533"/>
      <c r="O1687" s="534"/>
      <c r="P1687" s="80"/>
    </row>
    <row r="1688" spans="2:16" ht="14.4" thickBot="1">
      <c r="B1688" s="44"/>
      <c r="C1688" s="535"/>
      <c r="D1688" s="536"/>
      <c r="E1688" s="536"/>
      <c r="F1688" s="536"/>
      <c r="G1688" s="536"/>
      <c r="H1688" s="536"/>
      <c r="I1688" s="536"/>
      <c r="J1688" s="536"/>
      <c r="K1688" s="536"/>
      <c r="L1688" s="536"/>
      <c r="M1688" s="536"/>
      <c r="N1688" s="536"/>
      <c r="O1688" s="537"/>
      <c r="P1688" s="80"/>
    </row>
    <row r="1689" spans="2:16" ht="14.4">
      <c r="B1689" s="44"/>
      <c r="C1689" s="538" t="s">
        <v>10</v>
      </c>
      <c r="D1689" s="550"/>
      <c r="E1689" s="550"/>
      <c r="F1689" s="550"/>
      <c r="G1689" s="550"/>
      <c r="H1689" s="550"/>
      <c r="I1689" s="550"/>
      <c r="J1689" s="544"/>
      <c r="K1689" s="81" t="s">
        <v>56</v>
      </c>
      <c r="L1689" s="82" t="s">
        <v>12</v>
      </c>
      <c r="M1689" s="541" t="s">
        <v>63</v>
      </c>
      <c r="N1689" s="544"/>
      <c r="O1689" s="83" t="s">
        <v>61</v>
      </c>
      <c r="P1689" s="84"/>
    </row>
    <row r="1690" spans="2:16" ht="14.4">
      <c r="B1690" s="44"/>
      <c r="C1690" s="577" t="s">
        <v>2453</v>
      </c>
      <c r="D1690" s="578"/>
      <c r="E1690" s="578"/>
      <c r="F1690" s="578"/>
      <c r="G1690" s="578"/>
      <c r="H1690" s="578"/>
      <c r="I1690" s="578"/>
      <c r="J1690" s="579"/>
      <c r="K1690" s="88" t="str">
        <f>IFERROR(VLOOKUP(C1690,MATERIALES!$C$13:$G$2486,2,FALSE)," ")</f>
        <v>UN</v>
      </c>
      <c r="L1690" s="356">
        <v>1</v>
      </c>
      <c r="M1690" s="548">
        <f>IFERROR(VLOOKUP(C1690,MATERIALES!$C$13:$G$2486,5,FALSE)," ")</f>
        <v>2900</v>
      </c>
      <c r="N1690" s="549"/>
      <c r="O1690" s="307">
        <f>IFERROR(M1690*L1690,0)</f>
        <v>2900</v>
      </c>
      <c r="P1690" s="85"/>
    </row>
    <row r="1691" spans="2:16" ht="14.4">
      <c r="B1691" s="44"/>
      <c r="C1691" s="581" t="s">
        <v>2454</v>
      </c>
      <c r="D1691" s="578"/>
      <c r="E1691" s="578"/>
      <c r="F1691" s="578"/>
      <c r="G1691" s="578"/>
      <c r="H1691" s="578"/>
      <c r="I1691" s="578"/>
      <c r="J1691" s="579"/>
      <c r="K1691" s="88" t="str">
        <f>IFERROR(VLOOKUP(C1691,MATERIALES!$C$13:$G$2486,2,FALSE)," ")</f>
        <v>UN</v>
      </c>
      <c r="L1691" s="356">
        <v>1</v>
      </c>
      <c r="M1691" s="548">
        <f>IFERROR(VLOOKUP(C1691,MATERIALES!$C$13:$G$2486,5,FALSE)," ")</f>
        <v>900</v>
      </c>
      <c r="N1691" s="549"/>
      <c r="O1691" s="307">
        <f t="shared" ref="O1691:O1701" si="105">IFERROR(M1691*L1691,0)</f>
        <v>900</v>
      </c>
      <c r="P1691" s="85"/>
    </row>
    <row r="1692" spans="2:16" ht="14.4">
      <c r="B1692" s="44"/>
      <c r="C1692" s="577" t="s">
        <v>2474</v>
      </c>
      <c r="D1692" s="578"/>
      <c r="E1692" s="578"/>
      <c r="F1692" s="578"/>
      <c r="G1692" s="578"/>
      <c r="H1692" s="578"/>
      <c r="I1692" s="578"/>
      <c r="J1692" s="579"/>
      <c r="K1692" s="88" t="str">
        <f>IFERROR(VLOOKUP(C1692,MATERIALES!$C$13:$G$2486,2,FALSE)," ")</f>
        <v>UN</v>
      </c>
      <c r="L1692" s="356">
        <v>1</v>
      </c>
      <c r="M1692" s="548">
        <f>IFERROR(VLOOKUP(C1692,MATERIALES!$C$13:$G$2486,5,FALSE)," ")</f>
        <v>500</v>
      </c>
      <c r="N1692" s="549"/>
      <c r="O1692" s="307">
        <f t="shared" si="105"/>
        <v>500</v>
      </c>
      <c r="P1692" s="85"/>
    </row>
    <row r="1693" spans="2:16" ht="14.4">
      <c r="B1693" s="44"/>
      <c r="C1693" s="577" t="s">
        <v>2402</v>
      </c>
      <c r="D1693" s="578"/>
      <c r="E1693" s="578"/>
      <c r="F1693" s="578"/>
      <c r="G1693" s="578"/>
      <c r="H1693" s="578"/>
      <c r="I1693" s="578"/>
      <c r="J1693" s="579"/>
      <c r="K1693" s="88" t="str">
        <f>IFERROR(VLOOKUP(C1693,MATERIALES!$C$13:$G$2486,2,FALSE)," ")</f>
        <v>UN</v>
      </c>
      <c r="L1693" s="356">
        <v>1</v>
      </c>
      <c r="M1693" s="548">
        <v>1200</v>
      </c>
      <c r="N1693" s="549"/>
      <c r="O1693" s="307">
        <f t="shared" si="105"/>
        <v>1200</v>
      </c>
      <c r="P1693" s="85"/>
    </row>
    <row r="1694" spans="2:16" ht="14.4">
      <c r="B1694" s="44"/>
      <c r="C1694" s="577" t="s">
        <v>2476</v>
      </c>
      <c r="D1694" s="578"/>
      <c r="E1694" s="578"/>
      <c r="F1694" s="578"/>
      <c r="G1694" s="578"/>
      <c r="H1694" s="578"/>
      <c r="I1694" s="578"/>
      <c r="J1694" s="579"/>
      <c r="K1694" s="88" t="str">
        <f>IFERROR(VLOOKUP(C1694,MATERIALES!$C$13:$G$2486,2,FALSE)," ")</f>
        <v>UN</v>
      </c>
      <c r="L1694" s="356">
        <v>1</v>
      </c>
      <c r="M1694" s="548">
        <f>IFERROR(VLOOKUP(C1694,MATERIALES!$C$13:$G$2486,5,FALSE)," ")</f>
        <v>35000</v>
      </c>
      <c r="N1694" s="549"/>
      <c r="O1694" s="307">
        <f t="shared" si="105"/>
        <v>35000</v>
      </c>
      <c r="P1694" s="85"/>
    </row>
    <row r="1695" spans="2:16" ht="14.4">
      <c r="B1695" s="44"/>
      <c r="C1695" s="577" t="s">
        <v>2477</v>
      </c>
      <c r="D1695" s="578"/>
      <c r="E1695" s="578"/>
      <c r="F1695" s="578"/>
      <c r="G1695" s="578"/>
      <c r="H1695" s="578"/>
      <c r="I1695" s="578"/>
      <c r="J1695" s="579"/>
      <c r="K1695" s="88" t="str">
        <f>IFERROR(VLOOKUP(C1695,MATERIALES!$C$13:$G$2486,2,FALSE)," ")</f>
        <v>ML</v>
      </c>
      <c r="L1695" s="356">
        <v>3</v>
      </c>
      <c r="M1695" s="548">
        <f>IFERROR(VLOOKUP(C1695,MATERIALES!$C$13:$G$2486,5,FALSE)," ")</f>
        <v>7083.33</v>
      </c>
      <c r="N1695" s="549"/>
      <c r="O1695" s="307">
        <f t="shared" si="105"/>
        <v>21249.989999999998</v>
      </c>
      <c r="P1695" s="85"/>
    </row>
    <row r="1696" spans="2:16" ht="14.4">
      <c r="B1696" s="44"/>
      <c r="C1696" s="577" t="s">
        <v>2440</v>
      </c>
      <c r="D1696" s="578"/>
      <c r="E1696" s="578"/>
      <c r="F1696" s="578"/>
      <c r="G1696" s="578"/>
      <c r="H1696" s="578"/>
      <c r="I1696" s="578"/>
      <c r="J1696" s="579"/>
      <c r="K1696" s="88" t="str">
        <f>IFERROR(VLOOKUP(C1696,MATERIALES!$C$13:$G$2486,2,FALSE)," ")</f>
        <v>UN</v>
      </c>
      <c r="L1696" s="356">
        <v>0.33</v>
      </c>
      <c r="M1696" s="548">
        <v>700</v>
      </c>
      <c r="N1696" s="549"/>
      <c r="O1696" s="307">
        <f t="shared" si="105"/>
        <v>231</v>
      </c>
      <c r="P1696" s="85"/>
    </row>
    <row r="1697" spans="2:18" ht="14.4">
      <c r="B1697" s="44"/>
      <c r="C1697" s="577" t="s">
        <v>2478</v>
      </c>
      <c r="D1697" s="578"/>
      <c r="E1697" s="578"/>
      <c r="F1697" s="578"/>
      <c r="G1697" s="578"/>
      <c r="H1697" s="578"/>
      <c r="I1697" s="578"/>
      <c r="J1697" s="579"/>
      <c r="K1697" s="88" t="str">
        <f>IFERROR(VLOOKUP(C1697,MATERIALES!$C$13:$G$2486,2,FALSE)," ")</f>
        <v>UN</v>
      </c>
      <c r="L1697" s="356">
        <v>0.17</v>
      </c>
      <c r="M1697" s="548">
        <f>IFERROR(VLOOKUP(C1697,MATERIALES!$C$13:$G$2486,5,FALSE)," ")</f>
        <v>900</v>
      </c>
      <c r="N1697" s="549"/>
      <c r="O1697" s="307">
        <f t="shared" si="105"/>
        <v>153</v>
      </c>
      <c r="P1697" s="85"/>
    </row>
    <row r="1698" spans="2:18" ht="14.4">
      <c r="B1698" s="44"/>
      <c r="C1698" s="577" t="s">
        <v>2442</v>
      </c>
      <c r="D1698" s="578"/>
      <c r="E1698" s="578"/>
      <c r="F1698" s="578"/>
      <c r="G1698" s="578"/>
      <c r="H1698" s="578"/>
      <c r="I1698" s="578"/>
      <c r="J1698" s="579"/>
      <c r="K1698" s="88" t="str">
        <f>IFERROR(VLOOKUP(C1698,MATERIALES!$C$13:$G$2486,2,FALSE)," ")</f>
        <v>UN</v>
      </c>
      <c r="L1698" s="356">
        <v>7.0000000000000007E-2</v>
      </c>
      <c r="M1698" s="548">
        <v>750</v>
      </c>
      <c r="N1698" s="549"/>
      <c r="O1698" s="307">
        <f t="shared" si="105"/>
        <v>52.500000000000007</v>
      </c>
      <c r="P1698" s="85"/>
    </row>
    <row r="1699" spans="2:18" ht="14.4">
      <c r="B1699" s="44"/>
      <c r="C1699" s="577"/>
      <c r="D1699" s="578"/>
      <c r="E1699" s="578"/>
      <c r="F1699" s="578"/>
      <c r="G1699" s="578"/>
      <c r="H1699" s="578"/>
      <c r="I1699" s="578"/>
      <c r="J1699" s="579"/>
      <c r="K1699" s="88" t="str">
        <f>IFERROR(VLOOKUP(C1699,MATERIALES!$C$13:$G$2486,2,FALSE)," ")</f>
        <v xml:space="preserve"> </v>
      </c>
      <c r="L1699" s="356"/>
      <c r="M1699" s="548" t="str">
        <f>IFERROR(VLOOKUP(C1699,MATERIALES!$C$13:$G$2486,5,FALSE)," ")</f>
        <v xml:space="preserve"> </v>
      </c>
      <c r="N1699" s="549"/>
      <c r="O1699" s="307">
        <f t="shared" si="105"/>
        <v>0</v>
      </c>
      <c r="P1699" s="85"/>
    </row>
    <row r="1700" spans="2:18" ht="14.4">
      <c r="B1700" s="44"/>
      <c r="C1700" s="517"/>
      <c r="D1700" s="518"/>
      <c r="E1700" s="518"/>
      <c r="F1700" s="518"/>
      <c r="G1700" s="518"/>
      <c r="H1700" s="518"/>
      <c r="I1700" s="518"/>
      <c r="J1700" s="519"/>
      <c r="K1700" s="88" t="str">
        <f>IFERROR(VLOOKUP(C1700,MATERIALES!$C$13:$G$2486,2,FALSE)," ")</f>
        <v xml:space="preserve"> </v>
      </c>
      <c r="L1700" s="89"/>
      <c r="M1700" s="548" t="str">
        <f>IFERROR(VLOOKUP(C1700,MATERIALES!$C$13:$G$2486,5,FALSE)," ")</f>
        <v xml:space="preserve"> </v>
      </c>
      <c r="N1700" s="549"/>
      <c r="O1700" s="307">
        <f t="shared" si="105"/>
        <v>0</v>
      </c>
      <c r="P1700" s="85"/>
    </row>
    <row r="1701" spans="2:18" ht="15" thickBot="1">
      <c r="B1701" s="44"/>
      <c r="C1701" s="551"/>
      <c r="D1701" s="552"/>
      <c r="E1701" s="552"/>
      <c r="F1701" s="552"/>
      <c r="G1701" s="552"/>
      <c r="H1701" s="552"/>
      <c r="I1701" s="552"/>
      <c r="J1701" s="580"/>
      <c r="K1701" s="88" t="str">
        <f>IFERROR(VLOOKUP(C1701,MATERIALES!$C$13:$G$2486,2,FALSE)," ")</f>
        <v xml:space="preserve"> </v>
      </c>
      <c r="L1701" s="90"/>
      <c r="M1701" s="548" t="str">
        <f>IFERROR(VLOOKUP(C1701,MATERIALES!$C$13:$G$2486,5,FALSE)," ")</f>
        <v xml:space="preserve"> </v>
      </c>
      <c r="N1701" s="549"/>
      <c r="O1701" s="307">
        <f t="shared" si="105"/>
        <v>0</v>
      </c>
      <c r="P1701" s="85"/>
    </row>
    <row r="1702" spans="2:18" ht="15" thickBot="1">
      <c r="B1702" s="44"/>
      <c r="C1702" s="545" t="s">
        <v>2244</v>
      </c>
      <c r="D1702" s="546"/>
      <c r="E1702" s="546"/>
      <c r="F1702" s="546"/>
      <c r="G1702" s="546"/>
      <c r="H1702" s="546"/>
      <c r="I1702" s="546"/>
      <c r="J1702" s="546"/>
      <c r="K1702" s="546"/>
      <c r="L1702" s="546"/>
      <c r="M1702" s="546"/>
      <c r="N1702" s="547"/>
      <c r="O1702" s="309">
        <f>SUM(O1690:O1701)</f>
        <v>62186.49</v>
      </c>
      <c r="P1702" s="85"/>
    </row>
    <row r="1703" spans="2:18">
      <c r="B1703" s="44"/>
      <c r="C1703" s="529" t="s">
        <v>64</v>
      </c>
      <c r="D1703" s="530"/>
      <c r="E1703" s="530"/>
      <c r="F1703" s="530"/>
      <c r="G1703" s="530"/>
      <c r="H1703" s="530"/>
      <c r="I1703" s="530"/>
      <c r="J1703" s="530"/>
      <c r="K1703" s="530"/>
      <c r="L1703" s="530"/>
      <c r="M1703" s="530"/>
      <c r="N1703" s="530"/>
      <c r="O1703" s="531"/>
      <c r="P1703" s="80"/>
    </row>
    <row r="1704" spans="2:18">
      <c r="B1704" s="44"/>
      <c r="C1704" s="532"/>
      <c r="D1704" s="533"/>
      <c r="E1704" s="533"/>
      <c r="F1704" s="533"/>
      <c r="G1704" s="533"/>
      <c r="H1704" s="533"/>
      <c r="I1704" s="533"/>
      <c r="J1704" s="533"/>
      <c r="K1704" s="533"/>
      <c r="L1704" s="533"/>
      <c r="M1704" s="533"/>
      <c r="N1704" s="533"/>
      <c r="O1704" s="534"/>
      <c r="P1704" s="80"/>
    </row>
    <row r="1705" spans="2:18" ht="14.4" thickBot="1">
      <c r="B1705" s="44"/>
      <c r="C1705" s="535"/>
      <c r="D1705" s="536"/>
      <c r="E1705" s="536"/>
      <c r="F1705" s="536"/>
      <c r="G1705" s="536"/>
      <c r="H1705" s="536"/>
      <c r="I1705" s="536"/>
      <c r="J1705" s="536"/>
      <c r="K1705" s="536"/>
      <c r="L1705" s="536"/>
      <c r="M1705" s="536"/>
      <c r="N1705" s="536"/>
      <c r="O1705" s="537"/>
      <c r="P1705" s="80"/>
    </row>
    <row r="1706" spans="2:18" ht="16.8">
      <c r="B1706" s="44"/>
      <c r="C1706" s="538" t="s">
        <v>65</v>
      </c>
      <c r="D1706" s="550"/>
      <c r="E1706" s="550"/>
      <c r="F1706" s="550"/>
      <c r="G1706" s="550"/>
      <c r="H1706" s="550"/>
      <c r="I1706" s="550"/>
      <c r="J1706" s="82" t="s">
        <v>66</v>
      </c>
      <c r="K1706" s="87" t="s">
        <v>67</v>
      </c>
      <c r="L1706" s="91" t="s">
        <v>68</v>
      </c>
      <c r="M1706" s="541" t="s">
        <v>69</v>
      </c>
      <c r="N1706" s="544"/>
      <c r="O1706" s="83" t="s">
        <v>61</v>
      </c>
      <c r="P1706" s="84"/>
    </row>
    <row r="1707" spans="2:18" ht="14.4">
      <c r="B1707" s="44"/>
      <c r="C1707" s="517" t="s">
        <v>1251</v>
      </c>
      <c r="D1707" s="518"/>
      <c r="E1707" s="518"/>
      <c r="F1707" s="518"/>
      <c r="G1707" s="518"/>
      <c r="H1707" s="518"/>
      <c r="I1707" s="518"/>
      <c r="J1707" s="357">
        <v>5.6052040920623531E-4</v>
      </c>
      <c r="K1707" s="93">
        <v>25.1</v>
      </c>
      <c r="L1707" s="92">
        <f>K1707*J1707</f>
        <v>1.4069062271076507E-2</v>
      </c>
      <c r="M1707" s="548">
        <f>IFERROR(VLOOKUP(C1707,TRANSPORTE!$C$14:$G$28,5,FALSE)," ")</f>
        <v>514637</v>
      </c>
      <c r="N1707" s="549"/>
      <c r="O1707" s="307">
        <f>IFERROR(M1707*L1707,0)</f>
        <v>7240.46</v>
      </c>
      <c r="P1707" s="85"/>
    </row>
    <row r="1708" spans="2:18" ht="15" thickBot="1">
      <c r="B1708" s="44"/>
      <c r="C1708" s="551"/>
      <c r="D1708" s="552"/>
      <c r="E1708" s="552"/>
      <c r="F1708" s="552"/>
      <c r="G1708" s="552"/>
      <c r="H1708" s="552"/>
      <c r="I1708" s="552"/>
      <c r="J1708" s="94"/>
      <c r="K1708" s="70"/>
      <c r="L1708" s="94"/>
      <c r="M1708" s="553"/>
      <c r="N1708" s="554"/>
      <c r="O1708" s="307">
        <f t="shared" ref="O1708" si="106">IFERROR(M1708*L1708,0)</f>
        <v>0</v>
      </c>
      <c r="P1708" s="85"/>
    </row>
    <row r="1709" spans="2:18" ht="15" thickBot="1">
      <c r="B1709" s="44"/>
      <c r="C1709" s="545" t="s">
        <v>2244</v>
      </c>
      <c r="D1709" s="546"/>
      <c r="E1709" s="546"/>
      <c r="F1709" s="546"/>
      <c r="G1709" s="546"/>
      <c r="H1709" s="546"/>
      <c r="I1709" s="546"/>
      <c r="J1709" s="546"/>
      <c r="K1709" s="546"/>
      <c r="L1709" s="546"/>
      <c r="M1709" s="546"/>
      <c r="N1709" s="547"/>
      <c r="O1709" s="309">
        <f>+SUM(O1707:O1708)</f>
        <v>7240.46</v>
      </c>
      <c r="P1709" s="86"/>
    </row>
    <row r="1710" spans="2:18">
      <c r="B1710" s="44"/>
      <c r="C1710" s="529" t="s">
        <v>70</v>
      </c>
      <c r="D1710" s="530"/>
      <c r="E1710" s="530"/>
      <c r="F1710" s="530"/>
      <c r="G1710" s="530"/>
      <c r="H1710" s="530"/>
      <c r="I1710" s="530"/>
      <c r="J1710" s="530"/>
      <c r="K1710" s="530"/>
      <c r="L1710" s="530"/>
      <c r="M1710" s="530"/>
      <c r="N1710" s="530"/>
      <c r="O1710" s="531"/>
      <c r="P1710" s="80"/>
      <c r="R1710" s="342"/>
    </row>
    <row r="1711" spans="2:18">
      <c r="B1711" s="44"/>
      <c r="C1711" s="532"/>
      <c r="D1711" s="533"/>
      <c r="E1711" s="533"/>
      <c r="F1711" s="533"/>
      <c r="G1711" s="533"/>
      <c r="H1711" s="533"/>
      <c r="I1711" s="533"/>
      <c r="J1711" s="533"/>
      <c r="K1711" s="533"/>
      <c r="L1711" s="533"/>
      <c r="M1711" s="533"/>
      <c r="N1711" s="533"/>
      <c r="O1711" s="534"/>
      <c r="P1711" s="80"/>
    </row>
    <row r="1712" spans="2:18" ht="14.4" thickBot="1">
      <c r="B1712" s="44"/>
      <c r="C1712" s="535"/>
      <c r="D1712" s="536"/>
      <c r="E1712" s="536"/>
      <c r="F1712" s="536"/>
      <c r="G1712" s="536"/>
      <c r="H1712" s="536"/>
      <c r="I1712" s="536"/>
      <c r="J1712" s="536"/>
      <c r="K1712" s="536"/>
      <c r="L1712" s="536"/>
      <c r="M1712" s="536"/>
      <c r="N1712" s="536"/>
      <c r="O1712" s="537"/>
      <c r="P1712" s="80"/>
    </row>
    <row r="1713" spans="2:16" ht="14.4">
      <c r="B1713" s="44"/>
      <c r="C1713" s="538" t="s">
        <v>71</v>
      </c>
      <c r="D1713" s="550"/>
      <c r="E1713" s="550"/>
      <c r="F1713" s="550"/>
      <c r="G1713" s="550"/>
      <c r="H1713" s="550"/>
      <c r="I1713" s="550"/>
      <c r="J1713" s="82" t="s">
        <v>72</v>
      </c>
      <c r="K1713" s="95" t="s">
        <v>73</v>
      </c>
      <c r="L1713" s="96" t="s">
        <v>74</v>
      </c>
      <c r="M1713" s="560" t="s">
        <v>60</v>
      </c>
      <c r="N1713" s="561"/>
      <c r="O1713" s="97" t="s">
        <v>61</v>
      </c>
      <c r="P1713" s="98"/>
    </row>
    <row r="1714" spans="2:16" ht="14.4">
      <c r="B1714" s="44"/>
      <c r="C1714" s="555" t="s">
        <v>1225</v>
      </c>
      <c r="D1714" s="556"/>
      <c r="E1714" s="556"/>
      <c r="F1714" s="556"/>
      <c r="G1714" s="556"/>
      <c r="H1714" s="556"/>
      <c r="I1714" s="522"/>
      <c r="J1714" s="310">
        <f>IFERROR(VLOOKUP(C1714,'MANO DE OBRA'!$C$13:$J$33,6,FALSE)," ")</f>
        <v>212968.8944964</v>
      </c>
      <c r="K1714" s="318">
        <f>IFERROR(VLOOKUP(C1714,'MANO DE OBRA'!$C$13:$J$33,7,FALSE)," ")</f>
        <v>2</v>
      </c>
      <c r="L1714" s="311">
        <f>IFERROR(VLOOKUP(C1714,'MANO DE OBRA'!$C$13:$J$33,8,FALSE)," ")</f>
        <v>425938</v>
      </c>
      <c r="M1714" s="585">
        <v>0.02</v>
      </c>
      <c r="N1714" s="586"/>
      <c r="O1714" s="431">
        <f>+L1714*M1714</f>
        <v>8518.76</v>
      </c>
      <c r="P1714" s="99"/>
    </row>
    <row r="1715" spans="2:16" ht="14.4">
      <c r="B1715" s="44"/>
      <c r="C1715" s="555"/>
      <c r="D1715" s="556"/>
      <c r="E1715" s="556"/>
      <c r="F1715" s="556"/>
      <c r="G1715" s="556"/>
      <c r="H1715" s="556"/>
      <c r="I1715" s="522"/>
      <c r="J1715" s="310" t="str">
        <f>IFERROR(VLOOKUP(C1715,'MANO DE OBRA'!$C$13:$J$33,6,FALSE)," ")</f>
        <v xml:space="preserve"> </v>
      </c>
      <c r="K1715" s="318" t="str">
        <f>IFERROR(VLOOKUP(C1715,'MANO DE OBRA'!$C$13:$J$33,7,FALSE)," ")</f>
        <v xml:space="preserve"> </v>
      </c>
      <c r="L1715" s="311" t="str">
        <f>IFERROR(VLOOKUP(C1715,'MANO DE OBRA'!$C$13:$J$33,8,FALSE)," ")</f>
        <v xml:space="preserve"> </v>
      </c>
      <c r="M1715" s="562"/>
      <c r="N1715" s="563"/>
      <c r="O1715" s="312">
        <f t="shared" ref="O1715:O1717" si="107">IFERROR((L1715/M1715),0)</f>
        <v>0</v>
      </c>
      <c r="P1715" s="99"/>
    </row>
    <row r="1716" spans="2:16" ht="14.4">
      <c r="B1716" s="44"/>
      <c r="C1716" s="555"/>
      <c r="D1716" s="556"/>
      <c r="E1716" s="556"/>
      <c r="F1716" s="556"/>
      <c r="G1716" s="556"/>
      <c r="H1716" s="556"/>
      <c r="I1716" s="522"/>
      <c r="J1716" s="310" t="str">
        <f>IFERROR(VLOOKUP(C1716,'MANO DE OBRA'!$C$13:$J$33,6,FALSE)," ")</f>
        <v xml:space="preserve"> </v>
      </c>
      <c r="K1716" s="318" t="str">
        <f>IFERROR(VLOOKUP(C1716,'MANO DE OBRA'!$C$13:$J$33,7,FALSE)," ")</f>
        <v xml:space="preserve"> </v>
      </c>
      <c r="L1716" s="311" t="str">
        <f>IFERROR(VLOOKUP(C1716,'MANO DE OBRA'!$C$13:$J$33,8,FALSE)," ")</f>
        <v xml:space="preserve"> </v>
      </c>
      <c r="M1716" s="524"/>
      <c r="N1716" s="525"/>
      <c r="O1716" s="312">
        <f t="shared" si="107"/>
        <v>0</v>
      </c>
      <c r="P1716" s="99"/>
    </row>
    <row r="1717" spans="2:16" ht="15" thickBot="1">
      <c r="B1717" s="44"/>
      <c r="C1717" s="555"/>
      <c r="D1717" s="556"/>
      <c r="E1717" s="556"/>
      <c r="F1717" s="556"/>
      <c r="G1717" s="556"/>
      <c r="H1717" s="556"/>
      <c r="I1717" s="522"/>
      <c r="J1717" s="310" t="str">
        <f>IFERROR(VLOOKUP(C1717,'MANO DE OBRA'!$C$13:$J$33,6,FALSE)," ")</f>
        <v xml:space="preserve"> </v>
      </c>
      <c r="K1717" s="318" t="str">
        <f>IFERROR(VLOOKUP(C1717,'MANO DE OBRA'!$C$13:$J$33,7,FALSE)," ")</f>
        <v xml:space="preserve"> </v>
      </c>
      <c r="L1717" s="311" t="str">
        <f>IFERROR(VLOOKUP(C1717,'MANO DE OBRA'!$C$13:$J$33,8,FALSE)," ")</f>
        <v xml:space="preserve"> </v>
      </c>
      <c r="M1717" s="524"/>
      <c r="N1717" s="525"/>
      <c r="O1717" s="312">
        <f t="shared" si="107"/>
        <v>0</v>
      </c>
      <c r="P1717" s="85"/>
    </row>
    <row r="1718" spans="2:16" ht="15" thickBot="1">
      <c r="B1718" s="44"/>
      <c r="C1718" s="545" t="s">
        <v>2244</v>
      </c>
      <c r="D1718" s="546"/>
      <c r="E1718" s="546"/>
      <c r="F1718" s="546"/>
      <c r="G1718" s="546"/>
      <c r="H1718" s="546"/>
      <c r="I1718" s="546"/>
      <c r="J1718" s="546"/>
      <c r="K1718" s="546"/>
      <c r="L1718" s="546"/>
      <c r="M1718" s="546"/>
      <c r="N1718" s="547"/>
      <c r="O1718" s="309">
        <f>+SUM(O1714:O1717)</f>
        <v>8518.76</v>
      </c>
      <c r="P1718" s="85"/>
    </row>
    <row r="1719" spans="2:16" ht="15" thickBot="1">
      <c r="B1719" s="44"/>
      <c r="C1719" s="73"/>
      <c r="D1719" s="52"/>
      <c r="E1719" s="52"/>
      <c r="F1719" s="52"/>
      <c r="G1719" s="52"/>
      <c r="H1719" s="52"/>
      <c r="I1719" s="52"/>
      <c r="J1719" s="52"/>
      <c r="K1719" s="52"/>
      <c r="L1719" s="52"/>
      <c r="M1719" s="52"/>
      <c r="N1719" s="52"/>
      <c r="O1719" s="74"/>
      <c r="P1719" s="45"/>
    </row>
    <row r="1720" spans="2:16" ht="15" thickBot="1">
      <c r="B1720" s="44"/>
      <c r="C1720" s="557" t="s">
        <v>2245</v>
      </c>
      <c r="D1720" s="558"/>
      <c r="E1720" s="558"/>
      <c r="F1720" s="558"/>
      <c r="G1720" s="558"/>
      <c r="H1720" s="558"/>
      <c r="I1720" s="558"/>
      <c r="J1720" s="558"/>
      <c r="K1720" s="558"/>
      <c r="L1720" s="558"/>
      <c r="M1720" s="558"/>
      <c r="N1720" s="559"/>
      <c r="O1720" s="313">
        <f>ROUND(O1709+O1685+O1702+O1718,0)</f>
        <v>78946</v>
      </c>
      <c r="P1720" s="100"/>
    </row>
    <row r="1721" spans="2:16" ht="15" thickBot="1">
      <c r="B1721" s="44"/>
      <c r="C1721" s="73"/>
      <c r="D1721" s="52"/>
      <c r="E1721" s="52"/>
      <c r="F1721" s="52"/>
      <c r="G1721" s="52"/>
      <c r="H1721" s="52"/>
      <c r="I1721" s="52"/>
      <c r="J1721" s="52"/>
      <c r="K1721" s="52"/>
      <c r="L1721" s="52"/>
      <c r="M1721" s="52"/>
      <c r="N1721" s="52"/>
      <c r="O1721" s="74"/>
      <c r="P1721" s="73"/>
    </row>
    <row r="1722" spans="2:16">
      <c r="B1722" s="44"/>
      <c r="C1722" s="529" t="s">
        <v>2240</v>
      </c>
      <c r="D1722" s="530"/>
      <c r="E1722" s="530"/>
      <c r="F1722" s="530"/>
      <c r="G1722" s="530"/>
      <c r="H1722" s="530"/>
      <c r="I1722" s="530"/>
      <c r="J1722" s="530"/>
      <c r="K1722" s="530"/>
      <c r="L1722" s="530"/>
      <c r="M1722" s="530"/>
      <c r="N1722" s="530"/>
      <c r="O1722" s="531"/>
      <c r="P1722" s="80"/>
    </row>
    <row r="1723" spans="2:16">
      <c r="B1723" s="44"/>
      <c r="C1723" s="532"/>
      <c r="D1723" s="533"/>
      <c r="E1723" s="533"/>
      <c r="F1723" s="533"/>
      <c r="G1723" s="533"/>
      <c r="H1723" s="533"/>
      <c r="I1723" s="533"/>
      <c r="J1723" s="533"/>
      <c r="K1723" s="533"/>
      <c r="L1723" s="533"/>
      <c r="M1723" s="533"/>
      <c r="N1723" s="533"/>
      <c r="O1723" s="534"/>
      <c r="P1723" s="80"/>
    </row>
    <row r="1724" spans="2:16" ht="14.4" thickBot="1">
      <c r="B1724" s="44"/>
      <c r="C1724" s="535"/>
      <c r="D1724" s="536"/>
      <c r="E1724" s="536"/>
      <c r="F1724" s="536"/>
      <c r="G1724" s="536"/>
      <c r="H1724" s="536"/>
      <c r="I1724" s="536"/>
      <c r="J1724" s="536"/>
      <c r="K1724" s="536"/>
      <c r="L1724" s="536"/>
      <c r="M1724" s="536"/>
      <c r="N1724" s="536"/>
      <c r="O1724" s="537"/>
      <c r="P1724" s="80"/>
    </row>
    <row r="1725" spans="2:16" ht="15" thickBot="1">
      <c r="B1725" s="44"/>
      <c r="C1725" s="568" t="s">
        <v>10</v>
      </c>
      <c r="D1725" s="569"/>
      <c r="E1725" s="569"/>
      <c r="F1725" s="569"/>
      <c r="G1725" s="569"/>
      <c r="H1725" s="569"/>
      <c r="I1725" s="569"/>
      <c r="J1725" s="569"/>
      <c r="K1725" s="569"/>
      <c r="L1725" s="569"/>
      <c r="M1725" s="570"/>
      <c r="N1725" s="303" t="s">
        <v>32</v>
      </c>
      <c r="O1725" s="304" t="s">
        <v>29</v>
      </c>
      <c r="P1725" s="80"/>
    </row>
    <row r="1726" spans="2:16" ht="14.4">
      <c r="B1726" s="44"/>
      <c r="C1726" s="571" t="s">
        <v>2242</v>
      </c>
      <c r="D1726" s="572"/>
      <c r="E1726" s="572"/>
      <c r="F1726" s="572"/>
      <c r="G1726" s="572"/>
      <c r="H1726" s="572"/>
      <c r="I1726" s="572"/>
      <c r="J1726" s="572"/>
      <c r="K1726" s="572"/>
      <c r="L1726" s="572"/>
      <c r="M1726" s="572"/>
      <c r="N1726" s="305">
        <f>PRESUPUESTO!$K$384</f>
        <v>0.26</v>
      </c>
      <c r="O1726" s="314">
        <f>N1726*O1720</f>
        <v>20525.96</v>
      </c>
      <c r="P1726" s="80"/>
    </row>
    <row r="1727" spans="2:16" ht="14.4">
      <c r="B1727" s="44"/>
      <c r="C1727" s="573" t="s">
        <v>2241</v>
      </c>
      <c r="D1727" s="574"/>
      <c r="E1727" s="574"/>
      <c r="F1727" s="574"/>
      <c r="G1727" s="574"/>
      <c r="H1727" s="574"/>
      <c r="I1727" s="574"/>
      <c r="J1727" s="574"/>
      <c r="K1727" s="574"/>
      <c r="L1727" s="574"/>
      <c r="M1727" s="574"/>
      <c r="N1727" s="302">
        <f>PRESUPUESTO!$K$385</f>
        <v>0.01</v>
      </c>
      <c r="O1727" s="315">
        <f>N1727*O1720</f>
        <v>789.46</v>
      </c>
      <c r="P1727" s="80"/>
    </row>
    <row r="1728" spans="2:16" ht="15" thickBot="1">
      <c r="B1728" s="44"/>
      <c r="C1728" s="575" t="s">
        <v>28</v>
      </c>
      <c r="D1728" s="576"/>
      <c r="E1728" s="576"/>
      <c r="F1728" s="576"/>
      <c r="G1728" s="576"/>
      <c r="H1728" s="576"/>
      <c r="I1728" s="576"/>
      <c r="J1728" s="576"/>
      <c r="K1728" s="576"/>
      <c r="L1728" s="576"/>
      <c r="M1728" s="576"/>
      <c r="N1728" s="306">
        <f>PRESUPUESTO!$K$386</f>
        <v>0.03</v>
      </c>
      <c r="O1728" s="316">
        <f>N1728*O1720</f>
        <v>2368.38</v>
      </c>
      <c r="P1728" s="80"/>
    </row>
    <row r="1729" spans="2:16">
      <c r="B1729" s="44"/>
      <c r="C1729" s="296"/>
      <c r="D1729" s="297"/>
      <c r="E1729" s="297"/>
      <c r="F1729" s="297"/>
      <c r="G1729" s="297"/>
      <c r="H1729" s="297"/>
      <c r="I1729" s="297"/>
      <c r="J1729" s="297"/>
      <c r="K1729" s="297"/>
      <c r="L1729" s="297"/>
      <c r="M1729" s="297"/>
      <c r="N1729" s="297"/>
      <c r="O1729" s="298"/>
      <c r="P1729" s="80"/>
    </row>
    <row r="1730" spans="2:16" ht="14.4" thickBot="1">
      <c r="B1730" s="44"/>
      <c r="C1730" s="299"/>
      <c r="D1730" s="300"/>
      <c r="E1730" s="300"/>
      <c r="F1730" s="300"/>
      <c r="G1730" s="300"/>
      <c r="H1730" s="300"/>
      <c r="I1730" s="300"/>
      <c r="J1730" s="300"/>
      <c r="K1730" s="300"/>
      <c r="L1730" s="300"/>
      <c r="M1730" s="300"/>
      <c r="N1730" s="300"/>
      <c r="O1730" s="301"/>
      <c r="P1730" s="80"/>
    </row>
    <row r="1731" spans="2:16" ht="15" thickBot="1">
      <c r="B1731" s="44"/>
      <c r="C1731" s="557" t="s">
        <v>2246</v>
      </c>
      <c r="D1731" s="558"/>
      <c r="E1731" s="558"/>
      <c r="F1731" s="558"/>
      <c r="G1731" s="558"/>
      <c r="H1731" s="558"/>
      <c r="I1731" s="558"/>
      <c r="J1731" s="558"/>
      <c r="K1731" s="558"/>
      <c r="L1731" s="558"/>
      <c r="M1731" s="558"/>
      <c r="N1731" s="559"/>
      <c r="O1731" s="313">
        <f>ROUNDUP(O1720+O1726+O1727+O1728,0)</f>
        <v>102630</v>
      </c>
      <c r="P1731" s="100"/>
    </row>
    <row r="1732" spans="2:16" ht="14.4">
      <c r="B1732" s="44"/>
      <c r="C1732" s="73"/>
      <c r="D1732" s="52"/>
      <c r="E1732" s="52"/>
      <c r="F1732" s="52"/>
      <c r="G1732" s="52"/>
      <c r="H1732" s="52"/>
      <c r="I1732" s="52"/>
      <c r="J1732" s="52"/>
      <c r="K1732" s="52"/>
      <c r="L1732" s="52"/>
      <c r="M1732" s="52"/>
      <c r="N1732" s="52"/>
      <c r="O1732" s="74"/>
      <c r="P1732" s="45"/>
    </row>
    <row r="1733" spans="2:16" ht="14.4">
      <c r="B1733" s="44"/>
      <c r="C1733" s="73"/>
      <c r="D1733" s="52"/>
      <c r="E1733" s="52"/>
      <c r="F1733" s="52"/>
      <c r="G1733" s="52"/>
      <c r="H1733" s="52"/>
      <c r="I1733" s="52"/>
      <c r="J1733" s="52"/>
      <c r="K1733" s="52"/>
      <c r="L1733" s="52"/>
      <c r="M1733" s="52"/>
      <c r="N1733" s="52"/>
      <c r="O1733" s="74"/>
      <c r="P1733" s="45"/>
    </row>
    <row r="1734" spans="2:16" ht="18.75" customHeight="1" thickBot="1">
      <c r="B1734" s="44"/>
      <c r="C1734" s="564"/>
      <c r="D1734" s="565"/>
      <c r="E1734" s="565"/>
      <c r="F1734" s="70"/>
      <c r="G1734" s="70"/>
      <c r="H1734" s="70"/>
      <c r="I1734" s="70"/>
      <c r="J1734" s="70"/>
      <c r="K1734" s="566"/>
      <c r="L1734" s="566"/>
      <c r="M1734" s="566"/>
      <c r="N1734" s="566"/>
      <c r="O1734" s="567"/>
      <c r="P1734" s="101"/>
    </row>
    <row r="1735" spans="2:16" ht="14.4" thickBot="1">
      <c r="B1735" s="102"/>
      <c r="C1735" s="103"/>
      <c r="D1735" s="103"/>
      <c r="E1735" s="103"/>
      <c r="F1735" s="103"/>
      <c r="G1735" s="103"/>
      <c r="H1735" s="103"/>
      <c r="I1735" s="103"/>
      <c r="J1735" s="103"/>
      <c r="K1735" s="103"/>
      <c r="L1735" s="103"/>
      <c r="M1735" s="103"/>
      <c r="N1735" s="103"/>
      <c r="O1735" s="103"/>
      <c r="P1735" s="104"/>
    </row>
    <row r="1736" spans="2:16" ht="15" thickTop="1" thickBot="1"/>
    <row r="1737" spans="2:16" ht="15" thickBot="1">
      <c r="B1737" s="44"/>
      <c r="C1737" s="488" t="s">
        <v>54</v>
      </c>
      <c r="D1737" s="489"/>
      <c r="E1737" s="489"/>
      <c r="F1737" s="489"/>
      <c r="G1737" s="489"/>
      <c r="H1737" s="489"/>
      <c r="I1737" s="489"/>
      <c r="J1737" s="489"/>
      <c r="K1737" s="489"/>
      <c r="L1737" s="489"/>
      <c r="M1737" s="489"/>
      <c r="N1737" s="489"/>
      <c r="O1737" s="490"/>
      <c r="P1737" s="75"/>
    </row>
    <row r="1738" spans="2:16">
      <c r="B1738" s="44"/>
      <c r="C1738" s="76" t="s">
        <v>55</v>
      </c>
      <c r="D1738" s="491" t="s">
        <v>10</v>
      </c>
      <c r="E1738" s="492"/>
      <c r="F1738" s="492"/>
      <c r="G1738" s="492"/>
      <c r="H1738" s="492"/>
      <c r="I1738" s="492"/>
      <c r="J1738" s="492"/>
      <c r="K1738" s="492"/>
      <c r="L1738" s="493"/>
      <c r="M1738" s="494" t="s">
        <v>56</v>
      </c>
      <c r="N1738" s="495"/>
      <c r="O1738" s="76" t="s">
        <v>12</v>
      </c>
      <c r="P1738" s="77"/>
    </row>
    <row r="1739" spans="2:16" ht="51" customHeight="1" thickBot="1">
      <c r="B1739" s="44"/>
      <c r="C1739" s="243" t="str">
        <f>PRESUPUESTO!C129</f>
        <v>5.5.6</v>
      </c>
      <c r="D1739" s="582" t="str">
        <f>IFERROR(VLOOKUP(C1739,PRESUPUESTO!$C$11:$K$366,5,FALSE)," ")</f>
        <v>SUMINISTRO E INSTALACIÓN DE CABLE HDMI 40M</v>
      </c>
      <c r="E1739" s="583"/>
      <c r="F1739" s="583"/>
      <c r="G1739" s="583"/>
      <c r="H1739" s="583"/>
      <c r="I1739" s="583"/>
      <c r="J1739" s="583"/>
      <c r="K1739" s="583"/>
      <c r="L1739" s="584"/>
      <c r="M1739" s="526" t="str">
        <f>IFERROR(VLOOKUP(C1739,PRESUPUESTO!$C$11:$K$366,6,FALSE)," ")</f>
        <v>UN</v>
      </c>
      <c r="N1739" s="528"/>
      <c r="O1739" s="243">
        <f>IFERROR(VLOOKUP(C1739,PRESUPUESTO!$C$11:$K$366,7,FALSE)," ")</f>
        <v>1</v>
      </c>
      <c r="P1739" s="79"/>
    </row>
    <row r="1740" spans="2:16">
      <c r="B1740" s="44"/>
      <c r="C1740" s="529"/>
      <c r="D1740" s="530"/>
      <c r="E1740" s="530"/>
      <c r="F1740" s="530"/>
      <c r="G1740" s="530"/>
      <c r="H1740" s="530"/>
      <c r="I1740" s="530"/>
      <c r="J1740" s="530"/>
      <c r="K1740" s="530"/>
      <c r="L1740" s="530"/>
      <c r="M1740" s="530"/>
      <c r="N1740" s="530"/>
      <c r="O1740" s="531"/>
      <c r="P1740" s="80"/>
    </row>
    <row r="1741" spans="2:16">
      <c r="B1741" s="44"/>
      <c r="C1741" s="532"/>
      <c r="D1741" s="533"/>
      <c r="E1741" s="533"/>
      <c r="F1741" s="533"/>
      <c r="G1741" s="533"/>
      <c r="H1741" s="533"/>
      <c r="I1741" s="533"/>
      <c r="J1741" s="533"/>
      <c r="K1741" s="533"/>
      <c r="L1741" s="533"/>
      <c r="M1741" s="533"/>
      <c r="N1741" s="533"/>
      <c r="O1741" s="534"/>
      <c r="P1741" s="80"/>
    </row>
    <row r="1742" spans="2:16" ht="14.4" thickBot="1">
      <c r="B1742" s="44"/>
      <c r="C1742" s="535"/>
      <c r="D1742" s="536"/>
      <c r="E1742" s="536"/>
      <c r="F1742" s="536"/>
      <c r="G1742" s="536"/>
      <c r="H1742" s="536"/>
      <c r="I1742" s="536"/>
      <c r="J1742" s="536"/>
      <c r="K1742" s="536"/>
      <c r="L1742" s="536"/>
      <c r="M1742" s="536"/>
      <c r="N1742" s="536"/>
      <c r="O1742" s="537"/>
      <c r="P1742" s="80"/>
    </row>
    <row r="1743" spans="2:16" ht="14.4">
      <c r="B1743" s="44"/>
      <c r="C1743" s="538" t="s">
        <v>10</v>
      </c>
      <c r="D1743" s="539"/>
      <c r="E1743" s="539"/>
      <c r="F1743" s="539"/>
      <c r="G1743" s="540"/>
      <c r="H1743" s="541" t="s">
        <v>57</v>
      </c>
      <c r="I1743" s="539"/>
      <c r="J1743" s="542" t="s">
        <v>58</v>
      </c>
      <c r="K1743" s="543"/>
      <c r="L1743" s="82" t="s">
        <v>59</v>
      </c>
      <c r="M1743" s="541" t="s">
        <v>60</v>
      </c>
      <c r="N1743" s="544"/>
      <c r="O1743" s="83" t="s">
        <v>61</v>
      </c>
      <c r="P1743" s="84"/>
    </row>
    <row r="1744" spans="2:16" ht="14.4">
      <c r="B1744" s="44"/>
      <c r="C1744" s="517" t="s">
        <v>1281</v>
      </c>
      <c r="D1744" s="518"/>
      <c r="E1744" s="518"/>
      <c r="F1744" s="518"/>
      <c r="G1744" s="519"/>
      <c r="H1744" s="520"/>
      <c r="I1744" s="520"/>
      <c r="J1744" s="521" t="str">
        <f>IFERROR(VLOOKUP(C1744,EQUIPOS!$C$13:$G$80,2,FALSE)," ")</f>
        <v>%</v>
      </c>
      <c r="K1744" s="522"/>
      <c r="L1744" s="308">
        <f>O1782</f>
        <v>85187.6</v>
      </c>
      <c r="M1744" s="523">
        <v>0.05</v>
      </c>
      <c r="N1744" s="522"/>
      <c r="O1744" s="307">
        <f>IFERROR(M1744*L1744,0)</f>
        <v>4259.38</v>
      </c>
      <c r="P1744" s="85"/>
    </row>
    <row r="1745" spans="2:16" ht="14.4">
      <c r="B1745" s="44"/>
      <c r="C1745" s="517"/>
      <c r="D1745" s="518"/>
      <c r="E1745" s="518"/>
      <c r="F1745" s="518"/>
      <c r="G1745" s="519"/>
      <c r="H1745" s="520"/>
      <c r="I1745" s="520"/>
      <c r="J1745" s="521" t="str">
        <f>IFERROR(VLOOKUP(C1745,EQUIPOS!$C$13:$G$80,2,FALSE)," ")</f>
        <v xml:space="preserve"> </v>
      </c>
      <c r="K1745" s="522"/>
      <c r="L1745" s="308" t="str">
        <f>IFERROR(VLOOKUP(C1745,EQUIPOS!$C$13:$G$80,5,FALSE)," ")</f>
        <v xml:space="preserve"> </v>
      </c>
      <c r="M1745" s="524"/>
      <c r="N1745" s="525"/>
      <c r="O1745" s="307">
        <f>IFERROR(L1745/M1745,0)</f>
        <v>0</v>
      </c>
      <c r="P1745" s="85"/>
    </row>
    <row r="1746" spans="2:16" ht="14.4">
      <c r="B1746" s="44"/>
      <c r="C1746" s="517"/>
      <c r="D1746" s="518"/>
      <c r="E1746" s="518"/>
      <c r="F1746" s="518"/>
      <c r="G1746" s="519"/>
      <c r="H1746" s="520"/>
      <c r="I1746" s="520"/>
      <c r="J1746" s="521" t="str">
        <f>IFERROR(VLOOKUP(C1746,EQUIPOS!$C$13:$G$80,2,FALSE)," ")</f>
        <v xml:space="preserve"> </v>
      </c>
      <c r="K1746" s="522"/>
      <c r="L1746" s="308" t="str">
        <f>IFERROR(VLOOKUP(C1746,EQUIPOS!$C$13:$G$80,5,FALSE)," ")</f>
        <v xml:space="preserve"> </v>
      </c>
      <c r="M1746" s="524"/>
      <c r="N1746" s="525"/>
      <c r="O1746" s="307">
        <f t="shared" ref="O1746:O1747" si="108">IFERROR(L1746/M1746,0)</f>
        <v>0</v>
      </c>
      <c r="P1746" s="85"/>
    </row>
    <row r="1747" spans="2:16" ht="14.4">
      <c r="B1747" s="44"/>
      <c r="C1747" s="517"/>
      <c r="D1747" s="518"/>
      <c r="E1747" s="518"/>
      <c r="F1747" s="518"/>
      <c r="G1747" s="519"/>
      <c r="H1747" s="520"/>
      <c r="I1747" s="520"/>
      <c r="J1747" s="521" t="str">
        <f>IFERROR(VLOOKUP(C1747,EQUIPOS!$C$13:$G$80,2,FALSE)," ")</f>
        <v xml:space="preserve"> </v>
      </c>
      <c r="K1747" s="522"/>
      <c r="L1747" s="308" t="str">
        <f>IFERROR(VLOOKUP(C1747,EQUIPOS!$C$13:$G$80,5,FALSE)," ")</f>
        <v xml:space="preserve"> </v>
      </c>
      <c r="M1747" s="524"/>
      <c r="N1747" s="525"/>
      <c r="O1747" s="307">
        <f t="shared" si="108"/>
        <v>0</v>
      </c>
      <c r="P1747" s="85"/>
    </row>
    <row r="1748" spans="2:16" ht="15" thickBot="1">
      <c r="B1748" s="44"/>
      <c r="C1748" s="517"/>
      <c r="D1748" s="518"/>
      <c r="E1748" s="518"/>
      <c r="F1748" s="518"/>
      <c r="G1748" s="519"/>
      <c r="H1748" s="520"/>
      <c r="I1748" s="520"/>
      <c r="J1748" s="521" t="str">
        <f>IFERROR(VLOOKUP(C1748,EQUIPOS!$C$13:$G$80,2,FALSE)," ")</f>
        <v xml:space="preserve"> </v>
      </c>
      <c r="K1748" s="522"/>
      <c r="L1748" s="308" t="str">
        <f>IFERROR(VLOOKUP(C1748,EQUIPOS!$C$13:$G$80,5,FALSE)," ")</f>
        <v xml:space="preserve"> </v>
      </c>
      <c r="M1748" s="524"/>
      <c r="N1748" s="525"/>
      <c r="O1748" s="307">
        <f>IFERROR(L1748/M1748,0)</f>
        <v>0</v>
      </c>
      <c r="P1748" s="85"/>
    </row>
    <row r="1749" spans="2:16" ht="15" thickBot="1">
      <c r="B1749" s="44"/>
      <c r="C1749" s="545" t="s">
        <v>2244</v>
      </c>
      <c r="D1749" s="546"/>
      <c r="E1749" s="546"/>
      <c r="F1749" s="546"/>
      <c r="G1749" s="546"/>
      <c r="H1749" s="546"/>
      <c r="I1749" s="546"/>
      <c r="J1749" s="546"/>
      <c r="K1749" s="546"/>
      <c r="L1749" s="546"/>
      <c r="M1749" s="546"/>
      <c r="N1749" s="547"/>
      <c r="O1749" s="309">
        <f>SUM(O1744:O1748)</f>
        <v>4259.38</v>
      </c>
      <c r="P1749" s="86"/>
    </row>
    <row r="1750" spans="2:16" ht="13.5" customHeight="1">
      <c r="B1750" s="44"/>
      <c r="C1750" s="529" t="s">
        <v>62</v>
      </c>
      <c r="D1750" s="530"/>
      <c r="E1750" s="530"/>
      <c r="F1750" s="530"/>
      <c r="G1750" s="530"/>
      <c r="H1750" s="530"/>
      <c r="I1750" s="530"/>
      <c r="J1750" s="530"/>
      <c r="K1750" s="530"/>
      <c r="L1750" s="530"/>
      <c r="M1750" s="530"/>
      <c r="N1750" s="530"/>
      <c r="O1750" s="531"/>
      <c r="P1750" s="80"/>
    </row>
    <row r="1751" spans="2:16">
      <c r="B1751" s="44"/>
      <c r="C1751" s="532"/>
      <c r="D1751" s="533"/>
      <c r="E1751" s="533"/>
      <c r="F1751" s="533"/>
      <c r="G1751" s="533"/>
      <c r="H1751" s="533"/>
      <c r="I1751" s="533"/>
      <c r="J1751" s="533"/>
      <c r="K1751" s="533"/>
      <c r="L1751" s="533"/>
      <c r="M1751" s="533"/>
      <c r="N1751" s="533"/>
      <c r="O1751" s="534"/>
      <c r="P1751" s="80"/>
    </row>
    <row r="1752" spans="2:16" ht="14.4" thickBot="1">
      <c r="B1752" s="44"/>
      <c r="C1752" s="535"/>
      <c r="D1752" s="536"/>
      <c r="E1752" s="536"/>
      <c r="F1752" s="536"/>
      <c r="G1752" s="536"/>
      <c r="H1752" s="536"/>
      <c r="I1752" s="536"/>
      <c r="J1752" s="536"/>
      <c r="K1752" s="536"/>
      <c r="L1752" s="536"/>
      <c r="M1752" s="536"/>
      <c r="N1752" s="536"/>
      <c r="O1752" s="537"/>
      <c r="P1752" s="80"/>
    </row>
    <row r="1753" spans="2:16" ht="14.4">
      <c r="B1753" s="44"/>
      <c r="C1753" s="538" t="s">
        <v>10</v>
      </c>
      <c r="D1753" s="550"/>
      <c r="E1753" s="550"/>
      <c r="F1753" s="550"/>
      <c r="G1753" s="550"/>
      <c r="H1753" s="550"/>
      <c r="I1753" s="550"/>
      <c r="J1753" s="544"/>
      <c r="K1753" s="81" t="s">
        <v>56</v>
      </c>
      <c r="L1753" s="82" t="s">
        <v>12</v>
      </c>
      <c r="M1753" s="541" t="s">
        <v>63</v>
      </c>
      <c r="N1753" s="544"/>
      <c r="O1753" s="83" t="s">
        <v>61</v>
      </c>
      <c r="P1753" s="84"/>
    </row>
    <row r="1754" spans="2:16" ht="14.4">
      <c r="B1754" s="44"/>
      <c r="C1754" s="577" t="s">
        <v>2479</v>
      </c>
      <c r="D1754" s="578"/>
      <c r="E1754" s="578"/>
      <c r="F1754" s="578"/>
      <c r="G1754" s="578"/>
      <c r="H1754" s="578"/>
      <c r="I1754" s="578"/>
      <c r="J1754" s="579"/>
      <c r="K1754" s="88" t="str">
        <f>IFERROR(VLOOKUP(C1754,MATERIALES!$C$13:$G$2486,2,FALSE)," ")</f>
        <v>UN</v>
      </c>
      <c r="L1754" s="356">
        <v>1</v>
      </c>
      <c r="M1754" s="548">
        <f>IFERROR(VLOOKUP(C1754,MATERIALES!$C$13:$G$2486,5,FALSE)," ")</f>
        <v>465885</v>
      </c>
      <c r="N1754" s="549"/>
      <c r="O1754" s="307">
        <f>IFERROR(M1754*L1754,0)</f>
        <v>465885</v>
      </c>
      <c r="P1754" s="85"/>
    </row>
    <row r="1755" spans="2:16" ht="14.4">
      <c r="B1755" s="44"/>
      <c r="C1755" s="581"/>
      <c r="D1755" s="578"/>
      <c r="E1755" s="578"/>
      <c r="F1755" s="578"/>
      <c r="G1755" s="578"/>
      <c r="H1755" s="578"/>
      <c r="I1755" s="578"/>
      <c r="J1755" s="579"/>
      <c r="K1755" s="88" t="str">
        <f>IFERROR(VLOOKUP(C1755,MATERIALES!$C$13:$G$2486,2,FALSE)," ")</f>
        <v xml:space="preserve"> </v>
      </c>
      <c r="L1755" s="356"/>
      <c r="M1755" s="548" t="str">
        <f>IFERROR(VLOOKUP(C1755,MATERIALES!$C$13:$G$2486,5,FALSE)," ")</f>
        <v xml:space="preserve"> </v>
      </c>
      <c r="N1755" s="549"/>
      <c r="O1755" s="307">
        <f t="shared" ref="O1755:O1765" si="109">IFERROR(M1755*L1755,0)</f>
        <v>0</v>
      </c>
      <c r="P1755" s="85"/>
    </row>
    <row r="1756" spans="2:16" ht="14.4">
      <c r="B1756" s="44"/>
      <c r="C1756" s="577"/>
      <c r="D1756" s="578"/>
      <c r="E1756" s="578"/>
      <c r="F1756" s="578"/>
      <c r="G1756" s="578"/>
      <c r="H1756" s="578"/>
      <c r="I1756" s="578"/>
      <c r="J1756" s="579"/>
      <c r="K1756" s="88" t="str">
        <f>IFERROR(VLOOKUP(C1756,MATERIALES!$C$13:$G$2486,2,FALSE)," ")</f>
        <v xml:space="preserve"> </v>
      </c>
      <c r="L1756" s="356"/>
      <c r="M1756" s="548" t="str">
        <f>IFERROR(VLOOKUP(C1756,MATERIALES!$C$13:$G$2486,5,FALSE)," ")</f>
        <v xml:space="preserve"> </v>
      </c>
      <c r="N1756" s="549"/>
      <c r="O1756" s="307">
        <f t="shared" si="109"/>
        <v>0</v>
      </c>
      <c r="P1756" s="85"/>
    </row>
    <row r="1757" spans="2:16" ht="14.4">
      <c r="B1757" s="44"/>
      <c r="C1757" s="577"/>
      <c r="D1757" s="578"/>
      <c r="E1757" s="578"/>
      <c r="F1757" s="578"/>
      <c r="G1757" s="578"/>
      <c r="H1757" s="578"/>
      <c r="I1757" s="578"/>
      <c r="J1757" s="579"/>
      <c r="K1757" s="88" t="str">
        <f>IFERROR(VLOOKUP(C1757,MATERIALES!$C$13:$G$2486,2,FALSE)," ")</f>
        <v xml:space="preserve"> </v>
      </c>
      <c r="L1757" s="356"/>
      <c r="M1757" s="548" t="str">
        <f>IFERROR(VLOOKUP(C1757,MATERIALES!$C$13:$G$2486,5,FALSE)," ")</f>
        <v xml:space="preserve"> </v>
      </c>
      <c r="N1757" s="549"/>
      <c r="O1757" s="307">
        <f t="shared" si="109"/>
        <v>0</v>
      </c>
      <c r="P1757" s="85"/>
    </row>
    <row r="1758" spans="2:16" ht="14.4">
      <c r="B1758" s="44"/>
      <c r="C1758" s="577"/>
      <c r="D1758" s="578"/>
      <c r="E1758" s="578"/>
      <c r="F1758" s="578"/>
      <c r="G1758" s="578"/>
      <c r="H1758" s="578"/>
      <c r="I1758" s="578"/>
      <c r="J1758" s="579"/>
      <c r="K1758" s="88" t="str">
        <f>IFERROR(VLOOKUP(C1758,MATERIALES!$C$13:$G$2486,2,FALSE)," ")</f>
        <v xml:space="preserve"> </v>
      </c>
      <c r="L1758" s="356"/>
      <c r="M1758" s="548" t="str">
        <f>IFERROR(VLOOKUP(C1758,MATERIALES!$C$13:$G$2486,5,FALSE)," ")</f>
        <v xml:space="preserve"> </v>
      </c>
      <c r="N1758" s="549"/>
      <c r="O1758" s="307">
        <f t="shared" si="109"/>
        <v>0</v>
      </c>
      <c r="P1758" s="85"/>
    </row>
    <row r="1759" spans="2:16" ht="14.4">
      <c r="B1759" s="44"/>
      <c r="C1759" s="577"/>
      <c r="D1759" s="578"/>
      <c r="E1759" s="578"/>
      <c r="F1759" s="578"/>
      <c r="G1759" s="578"/>
      <c r="H1759" s="578"/>
      <c r="I1759" s="578"/>
      <c r="J1759" s="579"/>
      <c r="K1759" s="88" t="str">
        <f>IFERROR(VLOOKUP(C1759,MATERIALES!$C$13:$G$2486,2,FALSE)," ")</f>
        <v xml:space="preserve"> </v>
      </c>
      <c r="L1759" s="356"/>
      <c r="M1759" s="548" t="str">
        <f>IFERROR(VLOOKUP(C1759,MATERIALES!$C$13:$G$2486,5,FALSE)," ")</f>
        <v xml:space="preserve"> </v>
      </c>
      <c r="N1759" s="549"/>
      <c r="O1759" s="307">
        <f t="shared" si="109"/>
        <v>0</v>
      </c>
      <c r="P1759" s="85"/>
    </row>
    <row r="1760" spans="2:16" ht="14.4">
      <c r="B1760" s="44"/>
      <c r="C1760" s="577"/>
      <c r="D1760" s="578"/>
      <c r="E1760" s="578"/>
      <c r="F1760" s="578"/>
      <c r="G1760" s="578"/>
      <c r="H1760" s="578"/>
      <c r="I1760" s="578"/>
      <c r="J1760" s="579"/>
      <c r="K1760" s="88" t="str">
        <f>IFERROR(VLOOKUP(C1760,MATERIALES!$C$13:$G$2486,2,FALSE)," ")</f>
        <v xml:space="preserve"> </v>
      </c>
      <c r="L1760" s="356"/>
      <c r="M1760" s="548" t="str">
        <f>IFERROR(VLOOKUP(C1760,MATERIALES!$C$13:$G$2486,5,FALSE)," ")</f>
        <v xml:space="preserve"> </v>
      </c>
      <c r="N1760" s="549"/>
      <c r="O1760" s="307">
        <f t="shared" si="109"/>
        <v>0</v>
      </c>
      <c r="P1760" s="85"/>
    </row>
    <row r="1761" spans="2:16" ht="14.4">
      <c r="B1761" s="44"/>
      <c r="C1761" s="577"/>
      <c r="D1761" s="578"/>
      <c r="E1761" s="578"/>
      <c r="F1761" s="578"/>
      <c r="G1761" s="578"/>
      <c r="H1761" s="578"/>
      <c r="I1761" s="578"/>
      <c r="J1761" s="579"/>
      <c r="K1761" s="88" t="str">
        <f>IFERROR(VLOOKUP(C1761,MATERIALES!$C$13:$G$2486,2,FALSE)," ")</f>
        <v xml:space="preserve"> </v>
      </c>
      <c r="L1761" s="356"/>
      <c r="M1761" s="548" t="str">
        <f>IFERROR(VLOOKUP(C1761,MATERIALES!$C$13:$G$2486,5,FALSE)," ")</f>
        <v xml:space="preserve"> </v>
      </c>
      <c r="N1761" s="549"/>
      <c r="O1761" s="307">
        <f t="shared" si="109"/>
        <v>0</v>
      </c>
      <c r="P1761" s="85"/>
    </row>
    <row r="1762" spans="2:16" ht="14.4">
      <c r="B1762" s="44"/>
      <c r="C1762" s="577"/>
      <c r="D1762" s="578"/>
      <c r="E1762" s="578"/>
      <c r="F1762" s="578"/>
      <c r="G1762" s="578"/>
      <c r="H1762" s="578"/>
      <c r="I1762" s="578"/>
      <c r="J1762" s="579"/>
      <c r="K1762" s="88" t="str">
        <f>IFERROR(VLOOKUP(C1762,MATERIALES!$C$13:$G$2486,2,FALSE)," ")</f>
        <v xml:space="preserve"> </v>
      </c>
      <c r="L1762" s="356"/>
      <c r="M1762" s="548" t="str">
        <f>IFERROR(VLOOKUP(C1762,MATERIALES!$C$13:$G$2486,5,FALSE)," ")</f>
        <v xml:space="preserve"> </v>
      </c>
      <c r="N1762" s="549"/>
      <c r="O1762" s="307">
        <f t="shared" si="109"/>
        <v>0</v>
      </c>
      <c r="P1762" s="85"/>
    </row>
    <row r="1763" spans="2:16" ht="14.4">
      <c r="B1763" s="44"/>
      <c r="C1763" s="577"/>
      <c r="D1763" s="578"/>
      <c r="E1763" s="578"/>
      <c r="F1763" s="578"/>
      <c r="G1763" s="578"/>
      <c r="H1763" s="578"/>
      <c r="I1763" s="578"/>
      <c r="J1763" s="579"/>
      <c r="K1763" s="88" t="str">
        <f>IFERROR(VLOOKUP(C1763,MATERIALES!$C$13:$G$2486,2,FALSE)," ")</f>
        <v xml:space="preserve"> </v>
      </c>
      <c r="L1763" s="356"/>
      <c r="M1763" s="548" t="str">
        <f>IFERROR(VLOOKUP(C1763,MATERIALES!$C$13:$G$2486,5,FALSE)," ")</f>
        <v xml:space="preserve"> </v>
      </c>
      <c r="N1763" s="549"/>
      <c r="O1763" s="307">
        <f t="shared" si="109"/>
        <v>0</v>
      </c>
      <c r="P1763" s="85"/>
    </row>
    <row r="1764" spans="2:16" ht="14.4">
      <c r="B1764" s="44"/>
      <c r="C1764" s="517"/>
      <c r="D1764" s="518"/>
      <c r="E1764" s="518"/>
      <c r="F1764" s="518"/>
      <c r="G1764" s="518"/>
      <c r="H1764" s="518"/>
      <c r="I1764" s="518"/>
      <c r="J1764" s="519"/>
      <c r="K1764" s="88" t="str">
        <f>IFERROR(VLOOKUP(C1764,MATERIALES!$C$13:$G$2486,2,FALSE)," ")</f>
        <v xml:space="preserve"> </v>
      </c>
      <c r="L1764" s="89"/>
      <c r="M1764" s="548" t="str">
        <f>IFERROR(VLOOKUP(C1764,MATERIALES!$C$13:$G$2486,5,FALSE)," ")</f>
        <v xml:space="preserve"> </v>
      </c>
      <c r="N1764" s="549"/>
      <c r="O1764" s="307">
        <f t="shared" si="109"/>
        <v>0</v>
      </c>
      <c r="P1764" s="85"/>
    </row>
    <row r="1765" spans="2:16" ht="15" thickBot="1">
      <c r="B1765" s="44"/>
      <c r="C1765" s="551"/>
      <c r="D1765" s="552"/>
      <c r="E1765" s="552"/>
      <c r="F1765" s="552"/>
      <c r="G1765" s="552"/>
      <c r="H1765" s="552"/>
      <c r="I1765" s="552"/>
      <c r="J1765" s="580"/>
      <c r="K1765" s="88" t="str">
        <f>IFERROR(VLOOKUP(C1765,MATERIALES!$C$13:$G$2486,2,FALSE)," ")</f>
        <v xml:space="preserve"> </v>
      </c>
      <c r="L1765" s="90"/>
      <c r="M1765" s="548" t="str">
        <f>IFERROR(VLOOKUP(C1765,MATERIALES!$C$13:$G$2486,5,FALSE)," ")</f>
        <v xml:space="preserve"> </v>
      </c>
      <c r="N1765" s="549"/>
      <c r="O1765" s="307">
        <f t="shared" si="109"/>
        <v>0</v>
      </c>
      <c r="P1765" s="85"/>
    </row>
    <row r="1766" spans="2:16" ht="15" thickBot="1">
      <c r="B1766" s="44"/>
      <c r="C1766" s="545" t="s">
        <v>2244</v>
      </c>
      <c r="D1766" s="546"/>
      <c r="E1766" s="546"/>
      <c r="F1766" s="546"/>
      <c r="G1766" s="546"/>
      <c r="H1766" s="546"/>
      <c r="I1766" s="546"/>
      <c r="J1766" s="546"/>
      <c r="K1766" s="546"/>
      <c r="L1766" s="546"/>
      <c r="M1766" s="546"/>
      <c r="N1766" s="547"/>
      <c r="O1766" s="309">
        <f>SUM(O1754:O1765)</f>
        <v>465885</v>
      </c>
      <c r="P1766" s="85"/>
    </row>
    <row r="1767" spans="2:16">
      <c r="B1767" s="44"/>
      <c r="C1767" s="529" t="s">
        <v>64</v>
      </c>
      <c r="D1767" s="530"/>
      <c r="E1767" s="530"/>
      <c r="F1767" s="530"/>
      <c r="G1767" s="530"/>
      <c r="H1767" s="530"/>
      <c r="I1767" s="530"/>
      <c r="J1767" s="530"/>
      <c r="K1767" s="530"/>
      <c r="L1767" s="530"/>
      <c r="M1767" s="530"/>
      <c r="N1767" s="530"/>
      <c r="O1767" s="531"/>
      <c r="P1767" s="80"/>
    </row>
    <row r="1768" spans="2:16">
      <c r="B1768" s="44"/>
      <c r="C1768" s="532"/>
      <c r="D1768" s="533"/>
      <c r="E1768" s="533"/>
      <c r="F1768" s="533"/>
      <c r="G1768" s="533"/>
      <c r="H1768" s="533"/>
      <c r="I1768" s="533"/>
      <c r="J1768" s="533"/>
      <c r="K1768" s="533"/>
      <c r="L1768" s="533"/>
      <c r="M1768" s="533"/>
      <c r="N1768" s="533"/>
      <c r="O1768" s="534"/>
      <c r="P1768" s="80"/>
    </row>
    <row r="1769" spans="2:16" ht="14.4" thickBot="1">
      <c r="B1769" s="44"/>
      <c r="C1769" s="535"/>
      <c r="D1769" s="536"/>
      <c r="E1769" s="536"/>
      <c r="F1769" s="536"/>
      <c r="G1769" s="536"/>
      <c r="H1769" s="536"/>
      <c r="I1769" s="536"/>
      <c r="J1769" s="536"/>
      <c r="K1769" s="536"/>
      <c r="L1769" s="536"/>
      <c r="M1769" s="536"/>
      <c r="N1769" s="536"/>
      <c r="O1769" s="537"/>
      <c r="P1769" s="80"/>
    </row>
    <row r="1770" spans="2:16" ht="16.8">
      <c r="B1770" s="44"/>
      <c r="C1770" s="538" t="s">
        <v>65</v>
      </c>
      <c r="D1770" s="550"/>
      <c r="E1770" s="550"/>
      <c r="F1770" s="550"/>
      <c r="G1770" s="550"/>
      <c r="H1770" s="550"/>
      <c r="I1770" s="550"/>
      <c r="J1770" s="82" t="s">
        <v>66</v>
      </c>
      <c r="K1770" s="87" t="s">
        <v>67</v>
      </c>
      <c r="L1770" s="91" t="s">
        <v>68</v>
      </c>
      <c r="M1770" s="541" t="s">
        <v>69</v>
      </c>
      <c r="N1770" s="544"/>
      <c r="O1770" s="83" t="s">
        <v>61</v>
      </c>
      <c r="P1770" s="84"/>
    </row>
    <row r="1771" spans="2:16" ht="14.4">
      <c r="B1771" s="44"/>
      <c r="C1771" s="517" t="s">
        <v>1251</v>
      </c>
      <c r="D1771" s="518"/>
      <c r="E1771" s="518"/>
      <c r="F1771" s="518"/>
      <c r="G1771" s="518"/>
      <c r="H1771" s="518"/>
      <c r="I1771" s="518"/>
      <c r="J1771" s="357">
        <v>6.9999999999999999E-4</v>
      </c>
      <c r="K1771" s="93">
        <v>25.1</v>
      </c>
      <c r="L1771" s="92">
        <f>K1771*J1771</f>
        <v>1.7570000000000002E-2</v>
      </c>
      <c r="M1771" s="548">
        <f>IFERROR(VLOOKUP(C1771,TRANSPORTE!$C$14:$G$28,5,FALSE)," ")</f>
        <v>514637</v>
      </c>
      <c r="N1771" s="549"/>
      <c r="O1771" s="307">
        <f>IFERROR(M1771*L1771,0)</f>
        <v>9042.1720900000018</v>
      </c>
      <c r="P1771" s="85"/>
    </row>
    <row r="1772" spans="2:16" ht="15" thickBot="1">
      <c r="B1772" s="44"/>
      <c r="C1772" s="551"/>
      <c r="D1772" s="552"/>
      <c r="E1772" s="552"/>
      <c r="F1772" s="552"/>
      <c r="G1772" s="552"/>
      <c r="H1772" s="552"/>
      <c r="I1772" s="552"/>
      <c r="J1772" s="94"/>
      <c r="K1772" s="70"/>
      <c r="L1772" s="94"/>
      <c r="M1772" s="553"/>
      <c r="N1772" s="554"/>
      <c r="O1772" s="307">
        <f t="shared" ref="O1772" si="110">IFERROR(M1772*L1772,0)</f>
        <v>0</v>
      </c>
      <c r="P1772" s="85"/>
    </row>
    <row r="1773" spans="2:16" ht="15" thickBot="1">
      <c r="B1773" s="44"/>
      <c r="C1773" s="545" t="s">
        <v>2244</v>
      </c>
      <c r="D1773" s="546"/>
      <c r="E1773" s="546"/>
      <c r="F1773" s="546"/>
      <c r="G1773" s="546"/>
      <c r="H1773" s="546"/>
      <c r="I1773" s="546"/>
      <c r="J1773" s="546"/>
      <c r="K1773" s="546"/>
      <c r="L1773" s="546"/>
      <c r="M1773" s="546"/>
      <c r="N1773" s="547"/>
      <c r="O1773" s="309">
        <f>+SUM(O1771:O1772)</f>
        <v>9042.1720900000018</v>
      </c>
      <c r="P1773" s="86"/>
    </row>
    <row r="1774" spans="2:16">
      <c r="B1774" s="44"/>
      <c r="C1774" s="529" t="s">
        <v>70</v>
      </c>
      <c r="D1774" s="530"/>
      <c r="E1774" s="530"/>
      <c r="F1774" s="530"/>
      <c r="G1774" s="530"/>
      <c r="H1774" s="530"/>
      <c r="I1774" s="530"/>
      <c r="J1774" s="530"/>
      <c r="K1774" s="530"/>
      <c r="L1774" s="530"/>
      <c r="M1774" s="530"/>
      <c r="N1774" s="530"/>
      <c r="O1774" s="531"/>
      <c r="P1774" s="80"/>
    </row>
    <row r="1775" spans="2:16">
      <c r="B1775" s="44"/>
      <c r="C1775" s="532"/>
      <c r="D1775" s="533"/>
      <c r="E1775" s="533"/>
      <c r="F1775" s="533"/>
      <c r="G1775" s="533"/>
      <c r="H1775" s="533"/>
      <c r="I1775" s="533"/>
      <c r="J1775" s="533"/>
      <c r="K1775" s="533"/>
      <c r="L1775" s="533"/>
      <c r="M1775" s="533"/>
      <c r="N1775" s="533"/>
      <c r="O1775" s="534"/>
      <c r="P1775" s="80"/>
    </row>
    <row r="1776" spans="2:16" ht="14.4" thickBot="1">
      <c r="B1776" s="44"/>
      <c r="C1776" s="535"/>
      <c r="D1776" s="536"/>
      <c r="E1776" s="536"/>
      <c r="F1776" s="536"/>
      <c r="G1776" s="536"/>
      <c r="H1776" s="536"/>
      <c r="I1776" s="536"/>
      <c r="J1776" s="536"/>
      <c r="K1776" s="536"/>
      <c r="L1776" s="536"/>
      <c r="M1776" s="536"/>
      <c r="N1776" s="536"/>
      <c r="O1776" s="537"/>
      <c r="P1776" s="80"/>
    </row>
    <row r="1777" spans="2:16" ht="14.4">
      <c r="B1777" s="44"/>
      <c r="C1777" s="538" t="s">
        <v>71</v>
      </c>
      <c r="D1777" s="550"/>
      <c r="E1777" s="550"/>
      <c r="F1777" s="550"/>
      <c r="G1777" s="550"/>
      <c r="H1777" s="550"/>
      <c r="I1777" s="550"/>
      <c r="J1777" s="82" t="s">
        <v>72</v>
      </c>
      <c r="K1777" s="95" t="s">
        <v>73</v>
      </c>
      <c r="L1777" s="96" t="s">
        <v>74</v>
      </c>
      <c r="M1777" s="560" t="s">
        <v>60</v>
      </c>
      <c r="N1777" s="561"/>
      <c r="O1777" s="97" t="s">
        <v>61</v>
      </c>
      <c r="P1777" s="98"/>
    </row>
    <row r="1778" spans="2:16" ht="14.4">
      <c r="B1778" s="44"/>
      <c r="C1778" s="555" t="s">
        <v>1225</v>
      </c>
      <c r="D1778" s="556"/>
      <c r="E1778" s="556"/>
      <c r="F1778" s="556"/>
      <c r="G1778" s="556"/>
      <c r="H1778" s="556"/>
      <c r="I1778" s="522"/>
      <c r="J1778" s="310">
        <f>IFERROR(VLOOKUP(C1778,'MANO DE OBRA'!$C$13:$J$33,6,FALSE)," ")</f>
        <v>212968.8944964</v>
      </c>
      <c r="K1778" s="318">
        <f>IFERROR(VLOOKUP(C1778,'MANO DE OBRA'!$C$13:$J$33,7,FALSE)," ")</f>
        <v>2</v>
      </c>
      <c r="L1778" s="311">
        <f>IFERROR(VLOOKUP(C1778,'MANO DE OBRA'!$C$13:$J$33,8,FALSE)," ")</f>
        <v>425938</v>
      </c>
      <c r="M1778" s="562">
        <v>5</v>
      </c>
      <c r="N1778" s="563"/>
      <c r="O1778" s="312">
        <f>IFERROR((L1778/M1778),0)</f>
        <v>85187.6</v>
      </c>
      <c r="P1778" s="99"/>
    </row>
    <row r="1779" spans="2:16" ht="14.4">
      <c r="B1779" s="44"/>
      <c r="C1779" s="555"/>
      <c r="D1779" s="556"/>
      <c r="E1779" s="556"/>
      <c r="F1779" s="556"/>
      <c r="G1779" s="556"/>
      <c r="H1779" s="556"/>
      <c r="I1779" s="522"/>
      <c r="J1779" s="310" t="str">
        <f>IFERROR(VLOOKUP(C1779,'MANO DE OBRA'!$C$13:$J$33,6,FALSE)," ")</f>
        <v xml:space="preserve"> </v>
      </c>
      <c r="K1779" s="318" t="str">
        <f>IFERROR(VLOOKUP(C1779,'MANO DE OBRA'!$C$13:$J$33,7,FALSE)," ")</f>
        <v xml:space="preserve"> </v>
      </c>
      <c r="L1779" s="311" t="str">
        <f>IFERROR(VLOOKUP(C1779,'MANO DE OBRA'!$C$13:$J$33,8,FALSE)," ")</f>
        <v xml:space="preserve"> </v>
      </c>
      <c r="M1779" s="562"/>
      <c r="N1779" s="563"/>
      <c r="O1779" s="312">
        <f t="shared" ref="O1779:O1781" si="111">IFERROR((L1779/M1779),0)</f>
        <v>0</v>
      </c>
      <c r="P1779" s="99"/>
    </row>
    <row r="1780" spans="2:16" ht="14.4">
      <c r="B1780" s="44"/>
      <c r="C1780" s="555"/>
      <c r="D1780" s="556"/>
      <c r="E1780" s="556"/>
      <c r="F1780" s="556"/>
      <c r="G1780" s="556"/>
      <c r="H1780" s="556"/>
      <c r="I1780" s="522"/>
      <c r="J1780" s="310" t="str">
        <f>IFERROR(VLOOKUP(C1780,'MANO DE OBRA'!$C$13:$J$33,6,FALSE)," ")</f>
        <v xml:space="preserve"> </v>
      </c>
      <c r="K1780" s="318" t="str">
        <f>IFERROR(VLOOKUP(C1780,'MANO DE OBRA'!$C$13:$J$33,7,FALSE)," ")</f>
        <v xml:space="preserve"> </v>
      </c>
      <c r="L1780" s="311" t="str">
        <f>IFERROR(VLOOKUP(C1780,'MANO DE OBRA'!$C$13:$J$33,8,FALSE)," ")</f>
        <v xml:space="preserve"> </v>
      </c>
      <c r="M1780" s="524"/>
      <c r="N1780" s="525"/>
      <c r="O1780" s="312">
        <f t="shared" si="111"/>
        <v>0</v>
      </c>
      <c r="P1780" s="99"/>
    </row>
    <row r="1781" spans="2:16" ht="15" thickBot="1">
      <c r="B1781" s="44"/>
      <c r="C1781" s="555"/>
      <c r="D1781" s="556"/>
      <c r="E1781" s="556"/>
      <c r="F1781" s="556"/>
      <c r="G1781" s="556"/>
      <c r="H1781" s="556"/>
      <c r="I1781" s="522"/>
      <c r="J1781" s="310" t="str">
        <f>IFERROR(VLOOKUP(C1781,'MANO DE OBRA'!$C$13:$J$33,6,FALSE)," ")</f>
        <v xml:space="preserve"> </v>
      </c>
      <c r="K1781" s="318" t="str">
        <f>IFERROR(VLOOKUP(C1781,'MANO DE OBRA'!$C$13:$J$33,7,FALSE)," ")</f>
        <v xml:space="preserve"> </v>
      </c>
      <c r="L1781" s="311" t="str">
        <f>IFERROR(VLOOKUP(C1781,'MANO DE OBRA'!$C$13:$J$33,8,FALSE)," ")</f>
        <v xml:space="preserve"> </v>
      </c>
      <c r="M1781" s="524"/>
      <c r="N1781" s="525"/>
      <c r="O1781" s="312">
        <f t="shared" si="111"/>
        <v>0</v>
      </c>
      <c r="P1781" s="85"/>
    </row>
    <row r="1782" spans="2:16" ht="15" thickBot="1">
      <c r="B1782" s="44"/>
      <c r="C1782" s="545" t="s">
        <v>2244</v>
      </c>
      <c r="D1782" s="546"/>
      <c r="E1782" s="546"/>
      <c r="F1782" s="546"/>
      <c r="G1782" s="546"/>
      <c r="H1782" s="546"/>
      <c r="I1782" s="546"/>
      <c r="J1782" s="546"/>
      <c r="K1782" s="546"/>
      <c r="L1782" s="546"/>
      <c r="M1782" s="546"/>
      <c r="N1782" s="547"/>
      <c r="O1782" s="309">
        <f>+SUM(O1778:O1781)</f>
        <v>85187.6</v>
      </c>
      <c r="P1782" s="85"/>
    </row>
    <row r="1783" spans="2:16" ht="15" thickBot="1">
      <c r="B1783" s="44"/>
      <c r="C1783" s="73"/>
      <c r="D1783" s="52"/>
      <c r="E1783" s="52"/>
      <c r="F1783" s="52"/>
      <c r="G1783" s="52"/>
      <c r="H1783" s="52"/>
      <c r="I1783" s="52"/>
      <c r="J1783" s="52"/>
      <c r="K1783" s="52"/>
      <c r="L1783" s="52"/>
      <c r="M1783" s="52"/>
      <c r="N1783" s="52"/>
      <c r="O1783" s="74"/>
      <c r="P1783" s="45"/>
    </row>
    <row r="1784" spans="2:16" ht="15" thickBot="1">
      <c r="B1784" s="44"/>
      <c r="C1784" s="557" t="s">
        <v>2245</v>
      </c>
      <c r="D1784" s="558"/>
      <c r="E1784" s="558"/>
      <c r="F1784" s="558"/>
      <c r="G1784" s="558"/>
      <c r="H1784" s="558"/>
      <c r="I1784" s="558"/>
      <c r="J1784" s="558"/>
      <c r="K1784" s="558"/>
      <c r="L1784" s="558"/>
      <c r="M1784" s="558"/>
      <c r="N1784" s="559"/>
      <c r="O1784" s="313">
        <f>ROUND(O1773+O1749+O1766+O1782,0)</f>
        <v>564374</v>
      </c>
      <c r="P1784" s="100"/>
    </row>
    <row r="1785" spans="2:16" ht="15" thickBot="1">
      <c r="B1785" s="44"/>
      <c r="C1785" s="73"/>
      <c r="D1785" s="52"/>
      <c r="E1785" s="52"/>
      <c r="F1785" s="52"/>
      <c r="G1785" s="52"/>
      <c r="H1785" s="52"/>
      <c r="I1785" s="52"/>
      <c r="J1785" s="52"/>
      <c r="K1785" s="52"/>
      <c r="L1785" s="52"/>
      <c r="M1785" s="52"/>
      <c r="N1785" s="52"/>
      <c r="O1785" s="74"/>
      <c r="P1785" s="73"/>
    </row>
    <row r="1786" spans="2:16">
      <c r="B1786" s="44"/>
      <c r="C1786" s="529" t="s">
        <v>2240</v>
      </c>
      <c r="D1786" s="530"/>
      <c r="E1786" s="530"/>
      <c r="F1786" s="530"/>
      <c r="G1786" s="530"/>
      <c r="H1786" s="530"/>
      <c r="I1786" s="530"/>
      <c r="J1786" s="530"/>
      <c r="K1786" s="530"/>
      <c r="L1786" s="530"/>
      <c r="M1786" s="530"/>
      <c r="N1786" s="530"/>
      <c r="O1786" s="531"/>
      <c r="P1786" s="80"/>
    </row>
    <row r="1787" spans="2:16">
      <c r="B1787" s="44"/>
      <c r="C1787" s="532"/>
      <c r="D1787" s="533"/>
      <c r="E1787" s="533"/>
      <c r="F1787" s="533"/>
      <c r="G1787" s="533"/>
      <c r="H1787" s="533"/>
      <c r="I1787" s="533"/>
      <c r="J1787" s="533"/>
      <c r="K1787" s="533"/>
      <c r="L1787" s="533"/>
      <c r="M1787" s="533"/>
      <c r="N1787" s="533"/>
      <c r="O1787" s="534"/>
      <c r="P1787" s="80"/>
    </row>
    <row r="1788" spans="2:16" ht="14.4" thickBot="1">
      <c r="B1788" s="44"/>
      <c r="C1788" s="535"/>
      <c r="D1788" s="536"/>
      <c r="E1788" s="536"/>
      <c r="F1788" s="536"/>
      <c r="G1788" s="536"/>
      <c r="H1788" s="536"/>
      <c r="I1788" s="536"/>
      <c r="J1788" s="536"/>
      <c r="K1788" s="536"/>
      <c r="L1788" s="536"/>
      <c r="M1788" s="536"/>
      <c r="N1788" s="536"/>
      <c r="O1788" s="537"/>
      <c r="P1788" s="80"/>
    </row>
    <row r="1789" spans="2:16" ht="15" thickBot="1">
      <c r="B1789" s="44"/>
      <c r="C1789" s="568" t="s">
        <v>10</v>
      </c>
      <c r="D1789" s="569"/>
      <c r="E1789" s="569"/>
      <c r="F1789" s="569"/>
      <c r="G1789" s="569"/>
      <c r="H1789" s="569"/>
      <c r="I1789" s="569"/>
      <c r="J1789" s="569"/>
      <c r="K1789" s="569"/>
      <c r="L1789" s="569"/>
      <c r="M1789" s="570"/>
      <c r="N1789" s="303" t="s">
        <v>32</v>
      </c>
      <c r="O1789" s="304" t="s">
        <v>29</v>
      </c>
      <c r="P1789" s="80"/>
    </row>
    <row r="1790" spans="2:16" ht="14.4">
      <c r="B1790" s="44"/>
      <c r="C1790" s="571" t="s">
        <v>2242</v>
      </c>
      <c r="D1790" s="572"/>
      <c r="E1790" s="572"/>
      <c r="F1790" s="572"/>
      <c r="G1790" s="572"/>
      <c r="H1790" s="572"/>
      <c r="I1790" s="572"/>
      <c r="J1790" s="572"/>
      <c r="K1790" s="572"/>
      <c r="L1790" s="572"/>
      <c r="M1790" s="572"/>
      <c r="N1790" s="305">
        <f>PRESUPUESTO!$K$384</f>
        <v>0.26</v>
      </c>
      <c r="O1790" s="314">
        <f>N1790*O1784</f>
        <v>146737.24</v>
      </c>
      <c r="P1790" s="80"/>
    </row>
    <row r="1791" spans="2:16" ht="14.4">
      <c r="B1791" s="44"/>
      <c r="C1791" s="573" t="s">
        <v>2241</v>
      </c>
      <c r="D1791" s="574"/>
      <c r="E1791" s="574"/>
      <c r="F1791" s="574"/>
      <c r="G1791" s="574"/>
      <c r="H1791" s="574"/>
      <c r="I1791" s="574"/>
      <c r="J1791" s="574"/>
      <c r="K1791" s="574"/>
      <c r="L1791" s="574"/>
      <c r="M1791" s="574"/>
      <c r="N1791" s="302">
        <f>PRESUPUESTO!$K$385</f>
        <v>0.01</v>
      </c>
      <c r="O1791" s="315">
        <f>N1791*O1784</f>
        <v>5643.74</v>
      </c>
      <c r="P1791" s="80"/>
    </row>
    <row r="1792" spans="2:16" ht="15" thickBot="1">
      <c r="B1792" s="44"/>
      <c r="C1792" s="575" t="s">
        <v>28</v>
      </c>
      <c r="D1792" s="576"/>
      <c r="E1792" s="576"/>
      <c r="F1792" s="576"/>
      <c r="G1792" s="576"/>
      <c r="H1792" s="576"/>
      <c r="I1792" s="576"/>
      <c r="J1792" s="576"/>
      <c r="K1792" s="576"/>
      <c r="L1792" s="576"/>
      <c r="M1792" s="576"/>
      <c r="N1792" s="306">
        <f>PRESUPUESTO!$K$386</f>
        <v>0.03</v>
      </c>
      <c r="O1792" s="316">
        <f>N1792*O1784</f>
        <v>16931.22</v>
      </c>
      <c r="P1792" s="80"/>
    </row>
    <row r="1793" spans="2:16">
      <c r="B1793" s="44"/>
      <c r="C1793" s="296"/>
      <c r="D1793" s="297"/>
      <c r="E1793" s="297"/>
      <c r="F1793" s="297"/>
      <c r="G1793" s="297"/>
      <c r="H1793" s="297"/>
      <c r="I1793" s="297"/>
      <c r="J1793" s="297"/>
      <c r="K1793" s="297"/>
      <c r="L1793" s="297"/>
      <c r="M1793" s="297"/>
      <c r="N1793" s="297"/>
      <c r="O1793" s="298"/>
      <c r="P1793" s="80"/>
    </row>
    <row r="1794" spans="2:16" ht="14.4" thickBot="1">
      <c r="B1794" s="44"/>
      <c r="C1794" s="299"/>
      <c r="D1794" s="300"/>
      <c r="E1794" s="300"/>
      <c r="F1794" s="300"/>
      <c r="G1794" s="300"/>
      <c r="H1794" s="300"/>
      <c r="I1794" s="300"/>
      <c r="J1794" s="300"/>
      <c r="K1794" s="300"/>
      <c r="L1794" s="300"/>
      <c r="M1794" s="300"/>
      <c r="N1794" s="300"/>
      <c r="O1794" s="301"/>
      <c r="P1794" s="80"/>
    </row>
    <row r="1795" spans="2:16" ht="15" thickBot="1">
      <c r="B1795" s="44"/>
      <c r="C1795" s="557" t="s">
        <v>2246</v>
      </c>
      <c r="D1795" s="558"/>
      <c r="E1795" s="558"/>
      <c r="F1795" s="558"/>
      <c r="G1795" s="558"/>
      <c r="H1795" s="558"/>
      <c r="I1795" s="558"/>
      <c r="J1795" s="558"/>
      <c r="K1795" s="558"/>
      <c r="L1795" s="558"/>
      <c r="M1795" s="558"/>
      <c r="N1795" s="559"/>
      <c r="O1795" s="313">
        <f>ROUNDUP(O1784+O1790+O1791+O1792,0)</f>
        <v>733687</v>
      </c>
      <c r="P1795" s="100"/>
    </row>
    <row r="1796" spans="2:16" ht="14.4">
      <c r="B1796" s="44"/>
      <c r="C1796" s="73"/>
      <c r="D1796" s="52"/>
      <c r="E1796" s="52"/>
      <c r="F1796" s="52"/>
      <c r="G1796" s="52"/>
      <c r="H1796" s="52"/>
      <c r="I1796" s="52"/>
      <c r="J1796" s="52"/>
      <c r="K1796" s="52"/>
      <c r="L1796" s="52"/>
      <c r="M1796" s="52"/>
      <c r="N1796" s="52"/>
      <c r="O1796" s="74"/>
      <c r="P1796" s="45"/>
    </row>
    <row r="1797" spans="2:16" ht="14.4">
      <c r="B1797" s="44"/>
      <c r="C1797" s="73"/>
      <c r="D1797" s="52"/>
      <c r="E1797" s="52"/>
      <c r="F1797" s="52"/>
      <c r="G1797" s="52"/>
      <c r="H1797" s="52"/>
      <c r="I1797" s="52"/>
      <c r="J1797" s="52"/>
      <c r="K1797" s="52"/>
      <c r="L1797" s="52"/>
      <c r="M1797" s="52"/>
      <c r="N1797" s="52"/>
      <c r="O1797" s="74"/>
      <c r="P1797" s="45"/>
    </row>
    <row r="1798" spans="2:16" ht="18.600000000000001" customHeight="1" thickBot="1">
      <c r="B1798" s="44"/>
      <c r="C1798" s="564"/>
      <c r="D1798" s="565"/>
      <c r="E1798" s="565"/>
      <c r="F1798" s="70"/>
      <c r="G1798" s="70"/>
      <c r="H1798" s="70"/>
      <c r="I1798" s="70"/>
      <c r="J1798" s="70"/>
      <c r="K1798" s="566"/>
      <c r="L1798" s="566"/>
      <c r="M1798" s="566"/>
      <c r="N1798" s="566"/>
      <c r="O1798" s="567"/>
      <c r="P1798" s="101"/>
    </row>
    <row r="1799" spans="2:16" ht="14.4" thickBot="1">
      <c r="B1799" s="102"/>
      <c r="C1799" s="103"/>
      <c r="D1799" s="103"/>
      <c r="E1799" s="103"/>
      <c r="F1799" s="103"/>
      <c r="G1799" s="103"/>
      <c r="H1799" s="103"/>
      <c r="I1799" s="103"/>
      <c r="J1799" s="103"/>
      <c r="K1799" s="103"/>
      <c r="L1799" s="103"/>
      <c r="M1799" s="103"/>
      <c r="N1799" s="103"/>
      <c r="O1799" s="103"/>
      <c r="P1799" s="104"/>
    </row>
    <row r="1800" spans="2:16" ht="15" thickTop="1" thickBot="1"/>
    <row r="1801" spans="2:16" ht="15" thickBot="1">
      <c r="B1801" s="44"/>
      <c r="C1801" s="488" t="s">
        <v>54</v>
      </c>
      <c r="D1801" s="489"/>
      <c r="E1801" s="489"/>
      <c r="F1801" s="489"/>
      <c r="G1801" s="489"/>
      <c r="H1801" s="489"/>
      <c r="I1801" s="489"/>
      <c r="J1801" s="489"/>
      <c r="K1801" s="489"/>
      <c r="L1801" s="489"/>
      <c r="M1801" s="489"/>
      <c r="N1801" s="489"/>
      <c r="O1801" s="490"/>
      <c r="P1801" s="75"/>
    </row>
    <row r="1802" spans="2:16">
      <c r="B1802" s="44"/>
      <c r="C1802" s="76" t="s">
        <v>55</v>
      </c>
      <c r="D1802" s="491" t="s">
        <v>10</v>
      </c>
      <c r="E1802" s="492"/>
      <c r="F1802" s="492"/>
      <c r="G1802" s="492"/>
      <c r="H1802" s="492"/>
      <c r="I1802" s="492"/>
      <c r="J1802" s="492"/>
      <c r="K1802" s="492"/>
      <c r="L1802" s="493"/>
      <c r="M1802" s="494" t="s">
        <v>56</v>
      </c>
      <c r="N1802" s="495"/>
      <c r="O1802" s="76" t="s">
        <v>12</v>
      </c>
      <c r="P1802" s="77"/>
    </row>
    <row r="1803" spans="2:16" ht="51" customHeight="1" thickBot="1">
      <c r="B1803" s="44"/>
      <c r="C1803" s="243" t="str">
        <f>PRESUPUESTO!C131</f>
        <v>5.6.1</v>
      </c>
      <c r="D1803" s="582" t="str">
        <f>IFERROR(VLOOKUP(C1803,PRESUPUESTO!$C$11:$K$366,5,FALSE)," ")</f>
        <v>SUMINISTRO E INSTALACION DE CABLE EN COBRE CALIBRE 2/0, INCLUYE EXCAVACION</v>
      </c>
      <c r="E1803" s="583"/>
      <c r="F1803" s="583"/>
      <c r="G1803" s="583"/>
      <c r="H1803" s="583"/>
      <c r="I1803" s="583"/>
      <c r="J1803" s="583"/>
      <c r="K1803" s="583"/>
      <c r="L1803" s="584"/>
      <c r="M1803" s="526" t="str">
        <f>IFERROR(VLOOKUP(C1803,PRESUPUESTO!$C$11:$K$366,6,FALSE)," ")</f>
        <v>ML</v>
      </c>
      <c r="N1803" s="528"/>
      <c r="O1803" s="243">
        <f>IFERROR(VLOOKUP(C1803,PRESUPUESTO!$C$11:$K$366,7,FALSE)," ")</f>
        <v>150.44999999999999</v>
      </c>
      <c r="P1803" s="79"/>
    </row>
    <row r="1804" spans="2:16">
      <c r="B1804" s="44"/>
      <c r="C1804" s="529"/>
      <c r="D1804" s="530"/>
      <c r="E1804" s="530"/>
      <c r="F1804" s="530"/>
      <c r="G1804" s="530"/>
      <c r="H1804" s="530"/>
      <c r="I1804" s="530"/>
      <c r="J1804" s="530"/>
      <c r="K1804" s="530"/>
      <c r="L1804" s="530"/>
      <c r="M1804" s="530"/>
      <c r="N1804" s="530"/>
      <c r="O1804" s="531"/>
      <c r="P1804" s="80"/>
    </row>
    <row r="1805" spans="2:16">
      <c r="B1805" s="44"/>
      <c r="C1805" s="532"/>
      <c r="D1805" s="533"/>
      <c r="E1805" s="533"/>
      <c r="F1805" s="533"/>
      <c r="G1805" s="533"/>
      <c r="H1805" s="533"/>
      <c r="I1805" s="533"/>
      <c r="J1805" s="533"/>
      <c r="K1805" s="533"/>
      <c r="L1805" s="533"/>
      <c r="M1805" s="533"/>
      <c r="N1805" s="533"/>
      <c r="O1805" s="534"/>
      <c r="P1805" s="80"/>
    </row>
    <row r="1806" spans="2:16" ht="14.4" thickBot="1">
      <c r="B1806" s="44"/>
      <c r="C1806" s="535"/>
      <c r="D1806" s="536"/>
      <c r="E1806" s="536"/>
      <c r="F1806" s="536"/>
      <c r="G1806" s="536"/>
      <c r="H1806" s="536"/>
      <c r="I1806" s="536"/>
      <c r="J1806" s="536"/>
      <c r="K1806" s="536"/>
      <c r="L1806" s="536"/>
      <c r="M1806" s="536"/>
      <c r="N1806" s="536"/>
      <c r="O1806" s="537"/>
      <c r="P1806" s="80"/>
    </row>
    <row r="1807" spans="2:16" ht="14.4">
      <c r="B1807" s="44"/>
      <c r="C1807" s="538" t="s">
        <v>10</v>
      </c>
      <c r="D1807" s="539"/>
      <c r="E1807" s="539"/>
      <c r="F1807" s="539"/>
      <c r="G1807" s="540"/>
      <c r="H1807" s="541" t="s">
        <v>57</v>
      </c>
      <c r="I1807" s="539"/>
      <c r="J1807" s="542" t="s">
        <v>58</v>
      </c>
      <c r="K1807" s="543"/>
      <c r="L1807" s="82" t="s">
        <v>59</v>
      </c>
      <c r="M1807" s="541" t="s">
        <v>60</v>
      </c>
      <c r="N1807" s="544"/>
      <c r="O1807" s="83" t="s">
        <v>61</v>
      </c>
      <c r="P1807" s="84"/>
    </row>
    <row r="1808" spans="2:16" ht="14.4">
      <c r="B1808" s="44"/>
      <c r="C1808" s="517" t="s">
        <v>1281</v>
      </c>
      <c r="D1808" s="518"/>
      <c r="E1808" s="518"/>
      <c r="F1808" s="518"/>
      <c r="G1808" s="519"/>
      <c r="H1808" s="520"/>
      <c r="I1808" s="520"/>
      <c r="J1808" s="521" t="str">
        <f>IFERROR(VLOOKUP(C1808,EQUIPOS!$C$13:$G$80,2,FALSE)," ")</f>
        <v>%</v>
      </c>
      <c r="K1808" s="522"/>
      <c r="L1808" s="308">
        <f>O1846</f>
        <v>21296.9</v>
      </c>
      <c r="M1808" s="523">
        <v>0.05</v>
      </c>
      <c r="N1808" s="522"/>
      <c r="O1808" s="307">
        <f>IFERROR(M1808*L1808,0)</f>
        <v>1064.845</v>
      </c>
      <c r="P1808" s="85"/>
    </row>
    <row r="1809" spans="2:16" ht="14.4">
      <c r="B1809" s="44"/>
      <c r="C1809" s="517"/>
      <c r="D1809" s="518"/>
      <c r="E1809" s="518"/>
      <c r="F1809" s="518"/>
      <c r="G1809" s="519"/>
      <c r="H1809" s="520"/>
      <c r="I1809" s="520"/>
      <c r="J1809" s="521" t="str">
        <f>IFERROR(VLOOKUP(C1809,EQUIPOS!$C$13:$G$80,2,FALSE)," ")</f>
        <v xml:space="preserve"> </v>
      </c>
      <c r="K1809" s="522"/>
      <c r="L1809" s="308" t="str">
        <f>IFERROR(VLOOKUP(C1809,EQUIPOS!$C$13:$G$80,5,FALSE)," ")</f>
        <v xml:space="preserve"> </v>
      </c>
      <c r="M1809" s="524"/>
      <c r="N1809" s="525"/>
      <c r="O1809" s="307">
        <f>IFERROR(L1809/M1809,0)</f>
        <v>0</v>
      </c>
      <c r="P1809" s="85"/>
    </row>
    <row r="1810" spans="2:16" ht="14.4">
      <c r="B1810" s="44"/>
      <c r="C1810" s="517"/>
      <c r="D1810" s="518"/>
      <c r="E1810" s="518"/>
      <c r="F1810" s="518"/>
      <c r="G1810" s="519"/>
      <c r="H1810" s="520"/>
      <c r="I1810" s="520"/>
      <c r="J1810" s="521" t="str">
        <f>IFERROR(VLOOKUP(C1810,EQUIPOS!$C$13:$G$80,2,FALSE)," ")</f>
        <v xml:space="preserve"> </v>
      </c>
      <c r="K1810" s="522"/>
      <c r="L1810" s="308" t="str">
        <f>IFERROR(VLOOKUP(C1810,EQUIPOS!$C$13:$G$80,5,FALSE)," ")</f>
        <v xml:space="preserve"> </v>
      </c>
      <c r="M1810" s="524"/>
      <c r="N1810" s="525"/>
      <c r="O1810" s="307">
        <f t="shared" ref="O1810:O1811" si="112">IFERROR(L1810/M1810,0)</f>
        <v>0</v>
      </c>
      <c r="P1810" s="85"/>
    </row>
    <row r="1811" spans="2:16" ht="14.4">
      <c r="B1811" s="44"/>
      <c r="C1811" s="517"/>
      <c r="D1811" s="518"/>
      <c r="E1811" s="518"/>
      <c r="F1811" s="518"/>
      <c r="G1811" s="519"/>
      <c r="H1811" s="520"/>
      <c r="I1811" s="520"/>
      <c r="J1811" s="521" t="str">
        <f>IFERROR(VLOOKUP(C1811,EQUIPOS!$C$13:$G$80,2,FALSE)," ")</f>
        <v xml:space="preserve"> </v>
      </c>
      <c r="K1811" s="522"/>
      <c r="L1811" s="308" t="str">
        <f>IFERROR(VLOOKUP(C1811,EQUIPOS!$C$13:$G$80,5,FALSE)," ")</f>
        <v xml:space="preserve"> </v>
      </c>
      <c r="M1811" s="524"/>
      <c r="N1811" s="525"/>
      <c r="O1811" s="307">
        <f t="shared" si="112"/>
        <v>0</v>
      </c>
      <c r="P1811" s="85"/>
    </row>
    <row r="1812" spans="2:16" ht="15" thickBot="1">
      <c r="B1812" s="44"/>
      <c r="C1812" s="517"/>
      <c r="D1812" s="518"/>
      <c r="E1812" s="518"/>
      <c r="F1812" s="518"/>
      <c r="G1812" s="519"/>
      <c r="H1812" s="520"/>
      <c r="I1812" s="520"/>
      <c r="J1812" s="521" t="str">
        <f>IFERROR(VLOOKUP(C1812,EQUIPOS!$C$13:$G$80,2,FALSE)," ")</f>
        <v xml:space="preserve"> </v>
      </c>
      <c r="K1812" s="522"/>
      <c r="L1812" s="308" t="str">
        <f>IFERROR(VLOOKUP(C1812,EQUIPOS!$C$13:$G$80,5,FALSE)," ")</f>
        <v xml:space="preserve"> </v>
      </c>
      <c r="M1812" s="524"/>
      <c r="N1812" s="525"/>
      <c r="O1812" s="307">
        <f>IFERROR(L1812/M1812,0)</f>
        <v>0</v>
      </c>
      <c r="P1812" s="85"/>
    </row>
    <row r="1813" spans="2:16" ht="15" thickBot="1">
      <c r="B1813" s="44"/>
      <c r="C1813" s="545" t="s">
        <v>2244</v>
      </c>
      <c r="D1813" s="546"/>
      <c r="E1813" s="546"/>
      <c r="F1813" s="546"/>
      <c r="G1813" s="546"/>
      <c r="H1813" s="546"/>
      <c r="I1813" s="546"/>
      <c r="J1813" s="546"/>
      <c r="K1813" s="546"/>
      <c r="L1813" s="546"/>
      <c r="M1813" s="546"/>
      <c r="N1813" s="547"/>
      <c r="O1813" s="309">
        <f>SUM(O1808:O1812)</f>
        <v>1064.845</v>
      </c>
      <c r="P1813" s="86"/>
    </row>
    <row r="1814" spans="2:16" ht="13.5" customHeight="1">
      <c r="B1814" s="44"/>
      <c r="C1814" s="529" t="s">
        <v>62</v>
      </c>
      <c r="D1814" s="530"/>
      <c r="E1814" s="530"/>
      <c r="F1814" s="530"/>
      <c r="G1814" s="530"/>
      <c r="H1814" s="530"/>
      <c r="I1814" s="530"/>
      <c r="J1814" s="530"/>
      <c r="K1814" s="530"/>
      <c r="L1814" s="530"/>
      <c r="M1814" s="530"/>
      <c r="N1814" s="530"/>
      <c r="O1814" s="531"/>
      <c r="P1814" s="80"/>
    </row>
    <row r="1815" spans="2:16">
      <c r="B1815" s="44"/>
      <c r="C1815" s="532"/>
      <c r="D1815" s="533"/>
      <c r="E1815" s="533"/>
      <c r="F1815" s="533"/>
      <c r="G1815" s="533"/>
      <c r="H1815" s="533"/>
      <c r="I1815" s="533"/>
      <c r="J1815" s="533"/>
      <c r="K1815" s="533"/>
      <c r="L1815" s="533"/>
      <c r="M1815" s="533"/>
      <c r="N1815" s="533"/>
      <c r="O1815" s="534"/>
      <c r="P1815" s="80"/>
    </row>
    <row r="1816" spans="2:16" ht="14.4" thickBot="1">
      <c r="B1816" s="44"/>
      <c r="C1816" s="535"/>
      <c r="D1816" s="536"/>
      <c r="E1816" s="536"/>
      <c r="F1816" s="536"/>
      <c r="G1816" s="536"/>
      <c r="H1816" s="536"/>
      <c r="I1816" s="536"/>
      <c r="J1816" s="536"/>
      <c r="K1816" s="536"/>
      <c r="L1816" s="536"/>
      <c r="M1816" s="536"/>
      <c r="N1816" s="536"/>
      <c r="O1816" s="537"/>
      <c r="P1816" s="80"/>
    </row>
    <row r="1817" spans="2:16" ht="14.4">
      <c r="B1817" s="44"/>
      <c r="C1817" s="538" t="s">
        <v>10</v>
      </c>
      <c r="D1817" s="550"/>
      <c r="E1817" s="550"/>
      <c r="F1817" s="550"/>
      <c r="G1817" s="550"/>
      <c r="H1817" s="550"/>
      <c r="I1817" s="550"/>
      <c r="J1817" s="544"/>
      <c r="K1817" s="81" t="s">
        <v>56</v>
      </c>
      <c r="L1817" s="82" t="s">
        <v>12</v>
      </c>
      <c r="M1817" s="541" t="s">
        <v>63</v>
      </c>
      <c r="N1817" s="544"/>
      <c r="O1817" s="83" t="s">
        <v>61</v>
      </c>
      <c r="P1817" s="84"/>
    </row>
    <row r="1818" spans="2:16" ht="14.4">
      <c r="B1818" s="44"/>
      <c r="C1818" s="577" t="s">
        <v>2996</v>
      </c>
      <c r="D1818" s="578"/>
      <c r="E1818" s="578"/>
      <c r="F1818" s="578"/>
      <c r="G1818" s="578"/>
      <c r="H1818" s="578"/>
      <c r="I1818" s="578"/>
      <c r="J1818" s="579"/>
      <c r="K1818" s="88" t="str">
        <f>IFERROR(VLOOKUP(C1818,MATERIALES!$C$13:$G$2486,2,FALSE)," ")</f>
        <v>ML</v>
      </c>
      <c r="L1818" s="356">
        <v>1</v>
      </c>
      <c r="M1818" s="548">
        <f>IFERROR(VLOOKUP(C1818,MATERIALES!$C$13:$G$2486,5,FALSE)," ")</f>
        <v>37164</v>
      </c>
      <c r="N1818" s="549"/>
      <c r="O1818" s="307">
        <f>IFERROR(M1818*L1818,0)</f>
        <v>37164</v>
      </c>
      <c r="P1818" s="85"/>
    </row>
    <row r="1819" spans="2:16" ht="14.4">
      <c r="B1819" s="44"/>
      <c r="C1819" s="577"/>
      <c r="D1819" s="578"/>
      <c r="E1819" s="578"/>
      <c r="F1819" s="578"/>
      <c r="G1819" s="578"/>
      <c r="H1819" s="578"/>
      <c r="I1819" s="578"/>
      <c r="J1819" s="579"/>
      <c r="K1819" s="88" t="str">
        <f>IFERROR(VLOOKUP(C1819,MATERIALES!$C$13:$G$2486,2,FALSE)," ")</f>
        <v xml:space="preserve"> </v>
      </c>
      <c r="L1819" s="356"/>
      <c r="M1819" s="548" t="str">
        <f>IFERROR(VLOOKUP(C1819,MATERIALES!$C$13:$G$2486,5,FALSE)," ")</f>
        <v xml:space="preserve"> </v>
      </c>
      <c r="N1819" s="549"/>
      <c r="O1819" s="307">
        <f t="shared" ref="O1819:O1829" si="113">IFERROR(M1819*L1819,0)</f>
        <v>0</v>
      </c>
      <c r="P1819" s="85"/>
    </row>
    <row r="1820" spans="2:16" ht="14.4">
      <c r="B1820" s="44"/>
      <c r="C1820" s="577"/>
      <c r="D1820" s="578"/>
      <c r="E1820" s="578"/>
      <c r="F1820" s="578"/>
      <c r="G1820" s="578"/>
      <c r="H1820" s="578"/>
      <c r="I1820" s="578"/>
      <c r="J1820" s="579"/>
      <c r="K1820" s="88" t="str">
        <f>IFERROR(VLOOKUP(C1820,MATERIALES!$C$13:$G$2486,2,FALSE)," ")</f>
        <v xml:space="preserve"> </v>
      </c>
      <c r="L1820" s="356"/>
      <c r="M1820" s="548" t="str">
        <f>IFERROR(VLOOKUP(C1820,MATERIALES!$C$13:$G$2486,5,FALSE)," ")</f>
        <v xml:space="preserve"> </v>
      </c>
      <c r="N1820" s="549"/>
      <c r="O1820" s="307">
        <f t="shared" si="113"/>
        <v>0</v>
      </c>
      <c r="P1820" s="85"/>
    </row>
    <row r="1821" spans="2:16" ht="14.4">
      <c r="B1821" s="44"/>
      <c r="C1821" s="577"/>
      <c r="D1821" s="578"/>
      <c r="E1821" s="578"/>
      <c r="F1821" s="578"/>
      <c r="G1821" s="578"/>
      <c r="H1821" s="578"/>
      <c r="I1821" s="578"/>
      <c r="J1821" s="579"/>
      <c r="K1821" s="88" t="str">
        <f>IFERROR(VLOOKUP(C1821,MATERIALES!$C$13:$G$2486,2,FALSE)," ")</f>
        <v xml:space="preserve"> </v>
      </c>
      <c r="L1821" s="356"/>
      <c r="M1821" s="548" t="str">
        <f>IFERROR(VLOOKUP(C1821,MATERIALES!$C$13:$G$2486,5,FALSE)," ")</f>
        <v xml:space="preserve"> </v>
      </c>
      <c r="N1821" s="549"/>
      <c r="O1821" s="307">
        <f t="shared" si="113"/>
        <v>0</v>
      </c>
      <c r="P1821" s="85"/>
    </row>
    <row r="1822" spans="2:16" ht="14.4">
      <c r="B1822" s="44"/>
      <c r="C1822" s="577"/>
      <c r="D1822" s="578"/>
      <c r="E1822" s="578"/>
      <c r="F1822" s="578"/>
      <c r="G1822" s="578"/>
      <c r="H1822" s="578"/>
      <c r="I1822" s="578"/>
      <c r="J1822" s="579"/>
      <c r="K1822" s="88" t="str">
        <f>IFERROR(VLOOKUP(C1822,MATERIALES!$C$13:$G$2486,2,FALSE)," ")</f>
        <v xml:space="preserve"> </v>
      </c>
      <c r="L1822" s="356"/>
      <c r="M1822" s="548" t="str">
        <f>IFERROR(VLOOKUP(C1822,MATERIALES!$C$13:$G$2486,5,FALSE)," ")</f>
        <v xml:space="preserve"> </v>
      </c>
      <c r="N1822" s="549"/>
      <c r="O1822" s="307">
        <f t="shared" si="113"/>
        <v>0</v>
      </c>
      <c r="P1822" s="85"/>
    </row>
    <row r="1823" spans="2:16" ht="14.4">
      <c r="B1823" s="44"/>
      <c r="C1823" s="577"/>
      <c r="D1823" s="578"/>
      <c r="E1823" s="578"/>
      <c r="F1823" s="578"/>
      <c r="G1823" s="578"/>
      <c r="H1823" s="578"/>
      <c r="I1823" s="578"/>
      <c r="J1823" s="579"/>
      <c r="K1823" s="88" t="str">
        <f>IFERROR(VLOOKUP(C1823,MATERIALES!$C$13:$G$2486,2,FALSE)," ")</f>
        <v xml:space="preserve"> </v>
      </c>
      <c r="L1823" s="356"/>
      <c r="M1823" s="548" t="str">
        <f>IFERROR(VLOOKUP(C1823,MATERIALES!$C$13:$G$2486,5,FALSE)," ")</f>
        <v xml:space="preserve"> </v>
      </c>
      <c r="N1823" s="549"/>
      <c r="O1823" s="307">
        <f t="shared" si="113"/>
        <v>0</v>
      </c>
      <c r="P1823" s="85"/>
    </row>
    <row r="1824" spans="2:16" ht="14.4">
      <c r="B1824" s="44"/>
      <c r="C1824" s="577"/>
      <c r="D1824" s="578"/>
      <c r="E1824" s="578"/>
      <c r="F1824" s="578"/>
      <c r="G1824" s="578"/>
      <c r="H1824" s="578"/>
      <c r="I1824" s="578"/>
      <c r="J1824" s="579"/>
      <c r="K1824" s="88" t="str">
        <f>IFERROR(VLOOKUP(C1824,MATERIALES!$C$13:$G$2486,2,FALSE)," ")</f>
        <v xml:space="preserve"> </v>
      </c>
      <c r="L1824" s="356"/>
      <c r="M1824" s="548" t="str">
        <f>IFERROR(VLOOKUP(C1824,MATERIALES!$C$13:$G$2486,5,FALSE)," ")</f>
        <v xml:space="preserve"> </v>
      </c>
      <c r="N1824" s="549"/>
      <c r="O1824" s="307">
        <f t="shared" si="113"/>
        <v>0</v>
      </c>
      <c r="P1824" s="85"/>
    </row>
    <row r="1825" spans="2:16" ht="14.4">
      <c r="B1825" s="44"/>
      <c r="C1825" s="577"/>
      <c r="D1825" s="578"/>
      <c r="E1825" s="578"/>
      <c r="F1825" s="578"/>
      <c r="G1825" s="578"/>
      <c r="H1825" s="578"/>
      <c r="I1825" s="578"/>
      <c r="J1825" s="579"/>
      <c r="K1825" s="88" t="str">
        <f>IFERROR(VLOOKUP(C1825,MATERIALES!$C$13:$G$2486,2,FALSE)," ")</f>
        <v xml:space="preserve"> </v>
      </c>
      <c r="L1825" s="356"/>
      <c r="M1825" s="548" t="str">
        <f>IFERROR(VLOOKUP(C1825,MATERIALES!$C$13:$G$2486,5,FALSE)," ")</f>
        <v xml:space="preserve"> </v>
      </c>
      <c r="N1825" s="549"/>
      <c r="O1825" s="307">
        <f t="shared" si="113"/>
        <v>0</v>
      </c>
      <c r="P1825" s="85"/>
    </row>
    <row r="1826" spans="2:16" ht="14.4">
      <c r="B1826" s="44"/>
      <c r="C1826" s="577"/>
      <c r="D1826" s="578"/>
      <c r="E1826" s="578"/>
      <c r="F1826" s="578"/>
      <c r="G1826" s="578"/>
      <c r="H1826" s="578"/>
      <c r="I1826" s="578"/>
      <c r="J1826" s="579"/>
      <c r="K1826" s="88" t="str">
        <f>IFERROR(VLOOKUP(C1826,MATERIALES!$C$13:$G$2486,2,FALSE)," ")</f>
        <v xml:space="preserve"> </v>
      </c>
      <c r="L1826" s="356"/>
      <c r="M1826" s="548" t="str">
        <f>IFERROR(VLOOKUP(C1826,MATERIALES!$C$13:$G$2486,5,FALSE)," ")</f>
        <v xml:space="preserve"> </v>
      </c>
      <c r="N1826" s="549"/>
      <c r="O1826" s="307">
        <f t="shared" si="113"/>
        <v>0</v>
      </c>
      <c r="P1826" s="85"/>
    </row>
    <row r="1827" spans="2:16" ht="14.4">
      <c r="B1827" s="44"/>
      <c r="C1827" s="577"/>
      <c r="D1827" s="578"/>
      <c r="E1827" s="578"/>
      <c r="F1827" s="578"/>
      <c r="G1827" s="578"/>
      <c r="H1827" s="578"/>
      <c r="I1827" s="578"/>
      <c r="J1827" s="579"/>
      <c r="K1827" s="88" t="str">
        <f>IFERROR(VLOOKUP(C1827,MATERIALES!$C$13:$G$2486,2,FALSE)," ")</f>
        <v xml:space="preserve"> </v>
      </c>
      <c r="L1827" s="356"/>
      <c r="M1827" s="548" t="str">
        <f>IFERROR(VLOOKUP(C1827,MATERIALES!$C$13:$G$2486,5,FALSE)," ")</f>
        <v xml:space="preserve"> </v>
      </c>
      <c r="N1827" s="549"/>
      <c r="O1827" s="307">
        <f t="shared" si="113"/>
        <v>0</v>
      </c>
      <c r="P1827" s="85"/>
    </row>
    <row r="1828" spans="2:16" ht="14.4">
      <c r="B1828" s="44"/>
      <c r="C1828" s="517"/>
      <c r="D1828" s="518"/>
      <c r="E1828" s="518"/>
      <c r="F1828" s="518"/>
      <c r="G1828" s="518"/>
      <c r="H1828" s="518"/>
      <c r="I1828" s="518"/>
      <c r="J1828" s="519"/>
      <c r="K1828" s="88" t="str">
        <f>IFERROR(VLOOKUP(C1828,MATERIALES!$C$13:$G$2486,2,FALSE)," ")</f>
        <v xml:space="preserve"> </v>
      </c>
      <c r="L1828" s="89"/>
      <c r="M1828" s="548" t="str">
        <f>IFERROR(VLOOKUP(C1828,MATERIALES!$C$13:$G$2486,5,FALSE)," ")</f>
        <v xml:space="preserve"> </v>
      </c>
      <c r="N1828" s="549"/>
      <c r="O1828" s="307">
        <f t="shared" si="113"/>
        <v>0</v>
      </c>
      <c r="P1828" s="85"/>
    </row>
    <row r="1829" spans="2:16" ht="15" thickBot="1">
      <c r="B1829" s="44"/>
      <c r="C1829" s="551"/>
      <c r="D1829" s="552"/>
      <c r="E1829" s="552"/>
      <c r="F1829" s="552"/>
      <c r="G1829" s="552"/>
      <c r="H1829" s="552"/>
      <c r="I1829" s="552"/>
      <c r="J1829" s="580"/>
      <c r="K1829" s="88" t="str">
        <f>IFERROR(VLOOKUP(C1829,MATERIALES!$C$13:$G$2486,2,FALSE)," ")</f>
        <v xml:space="preserve"> </v>
      </c>
      <c r="L1829" s="90"/>
      <c r="M1829" s="548" t="str">
        <f>IFERROR(VLOOKUP(C1829,MATERIALES!$C$13:$G$2486,5,FALSE)," ")</f>
        <v xml:space="preserve"> </v>
      </c>
      <c r="N1829" s="549"/>
      <c r="O1829" s="307">
        <f t="shared" si="113"/>
        <v>0</v>
      </c>
      <c r="P1829" s="85"/>
    </row>
    <row r="1830" spans="2:16" ht="15" thickBot="1">
      <c r="B1830" s="44"/>
      <c r="C1830" s="545" t="s">
        <v>2244</v>
      </c>
      <c r="D1830" s="546"/>
      <c r="E1830" s="546"/>
      <c r="F1830" s="546"/>
      <c r="G1830" s="546"/>
      <c r="H1830" s="546"/>
      <c r="I1830" s="546"/>
      <c r="J1830" s="546"/>
      <c r="K1830" s="546"/>
      <c r="L1830" s="546"/>
      <c r="M1830" s="546"/>
      <c r="N1830" s="547"/>
      <c r="O1830" s="309">
        <f>SUM(O1818:O1829)</f>
        <v>37164</v>
      </c>
      <c r="P1830" s="85"/>
    </row>
    <row r="1831" spans="2:16">
      <c r="B1831" s="44"/>
      <c r="C1831" s="529" t="s">
        <v>64</v>
      </c>
      <c r="D1831" s="530"/>
      <c r="E1831" s="530"/>
      <c r="F1831" s="530"/>
      <c r="G1831" s="530"/>
      <c r="H1831" s="530"/>
      <c r="I1831" s="530"/>
      <c r="J1831" s="530"/>
      <c r="K1831" s="530"/>
      <c r="L1831" s="530"/>
      <c r="M1831" s="530"/>
      <c r="N1831" s="530"/>
      <c r="O1831" s="531"/>
      <c r="P1831" s="80"/>
    </row>
    <row r="1832" spans="2:16">
      <c r="B1832" s="44"/>
      <c r="C1832" s="532"/>
      <c r="D1832" s="533"/>
      <c r="E1832" s="533"/>
      <c r="F1832" s="533"/>
      <c r="G1832" s="533"/>
      <c r="H1832" s="533"/>
      <c r="I1832" s="533"/>
      <c r="J1832" s="533"/>
      <c r="K1832" s="533"/>
      <c r="L1832" s="533"/>
      <c r="M1832" s="533"/>
      <c r="N1832" s="533"/>
      <c r="O1832" s="534"/>
      <c r="P1832" s="80"/>
    </row>
    <row r="1833" spans="2:16" ht="14.4" thickBot="1">
      <c r="B1833" s="44"/>
      <c r="C1833" s="535"/>
      <c r="D1833" s="536"/>
      <c r="E1833" s="536"/>
      <c r="F1833" s="536"/>
      <c r="G1833" s="536"/>
      <c r="H1833" s="536"/>
      <c r="I1833" s="536"/>
      <c r="J1833" s="536"/>
      <c r="K1833" s="536"/>
      <c r="L1833" s="536"/>
      <c r="M1833" s="536"/>
      <c r="N1833" s="536"/>
      <c r="O1833" s="537"/>
      <c r="P1833" s="80"/>
    </row>
    <row r="1834" spans="2:16" ht="16.8">
      <c r="B1834" s="44"/>
      <c r="C1834" s="538" t="s">
        <v>65</v>
      </c>
      <c r="D1834" s="550"/>
      <c r="E1834" s="550"/>
      <c r="F1834" s="550"/>
      <c r="G1834" s="550"/>
      <c r="H1834" s="550"/>
      <c r="I1834" s="550"/>
      <c r="J1834" s="82" t="s">
        <v>66</v>
      </c>
      <c r="K1834" s="87" t="s">
        <v>67</v>
      </c>
      <c r="L1834" s="91" t="s">
        <v>68</v>
      </c>
      <c r="M1834" s="541" t="s">
        <v>69</v>
      </c>
      <c r="N1834" s="544"/>
      <c r="O1834" s="83" t="s">
        <v>61</v>
      </c>
      <c r="P1834" s="84"/>
    </row>
    <row r="1835" spans="2:16" ht="14.4">
      <c r="B1835" s="44"/>
      <c r="C1835" s="517" t="s">
        <v>1251</v>
      </c>
      <c r="D1835" s="518"/>
      <c r="E1835" s="518"/>
      <c r="F1835" s="518"/>
      <c r="G1835" s="518"/>
      <c r="H1835" s="518"/>
      <c r="I1835" s="518"/>
      <c r="J1835" s="357">
        <v>9.289803286634859E-5</v>
      </c>
      <c r="K1835" s="93">
        <v>25.1</v>
      </c>
      <c r="L1835" s="92">
        <f>K1835*J1835</f>
        <v>2.3317406249453499E-3</v>
      </c>
      <c r="M1835" s="548">
        <f>IFERROR(VLOOKUP(C1835,TRANSPORTE!$C$14:$G$28,5,FALSE)," ")</f>
        <v>514637</v>
      </c>
      <c r="N1835" s="549"/>
      <c r="O1835" s="307">
        <f>IFERROR(M1835*L1835,0)</f>
        <v>1200</v>
      </c>
      <c r="P1835" s="85"/>
    </row>
    <row r="1836" spans="2:16" ht="15" thickBot="1">
      <c r="B1836" s="44"/>
      <c r="C1836" s="551"/>
      <c r="D1836" s="552"/>
      <c r="E1836" s="552"/>
      <c r="F1836" s="552"/>
      <c r="G1836" s="552"/>
      <c r="H1836" s="552"/>
      <c r="I1836" s="552"/>
      <c r="J1836" s="94"/>
      <c r="K1836" s="70"/>
      <c r="L1836" s="94"/>
      <c r="M1836" s="553"/>
      <c r="N1836" s="554"/>
      <c r="O1836" s="307">
        <f t="shared" ref="O1836" si="114">IFERROR(M1836*L1836,0)</f>
        <v>0</v>
      </c>
      <c r="P1836" s="85"/>
    </row>
    <row r="1837" spans="2:16" ht="15" thickBot="1">
      <c r="B1837" s="44"/>
      <c r="C1837" s="545" t="s">
        <v>2244</v>
      </c>
      <c r="D1837" s="546"/>
      <c r="E1837" s="546"/>
      <c r="F1837" s="546"/>
      <c r="G1837" s="546"/>
      <c r="H1837" s="546"/>
      <c r="I1837" s="546"/>
      <c r="J1837" s="546"/>
      <c r="K1837" s="546"/>
      <c r="L1837" s="546"/>
      <c r="M1837" s="546"/>
      <c r="N1837" s="547"/>
      <c r="O1837" s="309">
        <f>+SUM(O1835:O1836)</f>
        <v>1200</v>
      </c>
      <c r="P1837" s="86"/>
    </row>
    <row r="1838" spans="2:16">
      <c r="B1838" s="44"/>
      <c r="C1838" s="529" t="s">
        <v>70</v>
      </c>
      <c r="D1838" s="530"/>
      <c r="E1838" s="530"/>
      <c r="F1838" s="530"/>
      <c r="G1838" s="530"/>
      <c r="H1838" s="530"/>
      <c r="I1838" s="530"/>
      <c r="J1838" s="530"/>
      <c r="K1838" s="530"/>
      <c r="L1838" s="530"/>
      <c r="M1838" s="530"/>
      <c r="N1838" s="530"/>
      <c r="O1838" s="531"/>
      <c r="P1838" s="80"/>
    </row>
    <row r="1839" spans="2:16">
      <c r="B1839" s="44"/>
      <c r="C1839" s="532"/>
      <c r="D1839" s="533"/>
      <c r="E1839" s="533"/>
      <c r="F1839" s="533"/>
      <c r="G1839" s="533"/>
      <c r="H1839" s="533"/>
      <c r="I1839" s="533"/>
      <c r="J1839" s="533"/>
      <c r="K1839" s="533"/>
      <c r="L1839" s="533"/>
      <c r="M1839" s="533"/>
      <c r="N1839" s="533"/>
      <c r="O1839" s="534"/>
      <c r="P1839" s="80"/>
    </row>
    <row r="1840" spans="2:16" ht="14.4" thickBot="1">
      <c r="B1840" s="44"/>
      <c r="C1840" s="535"/>
      <c r="D1840" s="536"/>
      <c r="E1840" s="536"/>
      <c r="F1840" s="536"/>
      <c r="G1840" s="536"/>
      <c r="H1840" s="536"/>
      <c r="I1840" s="536"/>
      <c r="J1840" s="536"/>
      <c r="K1840" s="536"/>
      <c r="L1840" s="536"/>
      <c r="M1840" s="536"/>
      <c r="N1840" s="536"/>
      <c r="O1840" s="537"/>
      <c r="P1840" s="80"/>
    </row>
    <row r="1841" spans="2:16" ht="14.4">
      <c r="B1841" s="44"/>
      <c r="C1841" s="538" t="s">
        <v>71</v>
      </c>
      <c r="D1841" s="550"/>
      <c r="E1841" s="550"/>
      <c r="F1841" s="550"/>
      <c r="G1841" s="550"/>
      <c r="H1841" s="550"/>
      <c r="I1841" s="550"/>
      <c r="J1841" s="82" t="s">
        <v>72</v>
      </c>
      <c r="K1841" s="95" t="s">
        <v>73</v>
      </c>
      <c r="L1841" s="96" t="s">
        <v>74</v>
      </c>
      <c r="M1841" s="560" t="s">
        <v>60</v>
      </c>
      <c r="N1841" s="561"/>
      <c r="O1841" s="97" t="s">
        <v>61</v>
      </c>
      <c r="P1841" s="98"/>
    </row>
    <row r="1842" spans="2:16" ht="14.4">
      <c r="B1842" s="44"/>
      <c r="C1842" s="555" t="s">
        <v>1225</v>
      </c>
      <c r="D1842" s="556"/>
      <c r="E1842" s="556"/>
      <c r="F1842" s="556"/>
      <c r="G1842" s="556"/>
      <c r="H1842" s="556"/>
      <c r="I1842" s="522"/>
      <c r="J1842" s="310">
        <f>IFERROR(VLOOKUP(C1842,'MANO DE OBRA'!$C$13:$J$33,6,FALSE)," ")</f>
        <v>212968.8944964</v>
      </c>
      <c r="K1842" s="318">
        <f>IFERROR(VLOOKUP(C1842,'MANO DE OBRA'!$C$13:$J$33,7,FALSE)," ")</f>
        <v>2</v>
      </c>
      <c r="L1842" s="311">
        <f>IFERROR(VLOOKUP(C1842,'MANO DE OBRA'!$C$13:$J$33,8,FALSE)," ")</f>
        <v>425938</v>
      </c>
      <c r="M1842" s="562">
        <f>1/0.05</f>
        <v>20</v>
      </c>
      <c r="N1842" s="563"/>
      <c r="O1842" s="312">
        <f>IFERROR((L1842/M1842),0)</f>
        <v>21296.9</v>
      </c>
      <c r="P1842" s="99"/>
    </row>
    <row r="1843" spans="2:16" ht="14.4">
      <c r="B1843" s="44"/>
      <c r="C1843" s="555"/>
      <c r="D1843" s="556"/>
      <c r="E1843" s="556"/>
      <c r="F1843" s="556"/>
      <c r="G1843" s="556"/>
      <c r="H1843" s="556"/>
      <c r="I1843" s="522"/>
      <c r="J1843" s="310" t="str">
        <f>IFERROR(VLOOKUP(C1843,'MANO DE OBRA'!$C$13:$J$33,6,FALSE)," ")</f>
        <v xml:space="preserve"> </v>
      </c>
      <c r="K1843" s="318" t="str">
        <f>IFERROR(VLOOKUP(C1843,'MANO DE OBRA'!$C$13:$J$33,7,FALSE)," ")</f>
        <v xml:space="preserve"> </v>
      </c>
      <c r="L1843" s="311" t="str">
        <f>IFERROR(VLOOKUP(C1843,'MANO DE OBRA'!$C$13:$J$33,8,FALSE)," ")</f>
        <v xml:space="preserve"> </v>
      </c>
      <c r="M1843" s="562"/>
      <c r="N1843" s="563"/>
      <c r="O1843" s="312">
        <f t="shared" ref="O1843:O1845" si="115">IFERROR((L1843/M1843),0)</f>
        <v>0</v>
      </c>
      <c r="P1843" s="99"/>
    </row>
    <row r="1844" spans="2:16" ht="14.4">
      <c r="B1844" s="44"/>
      <c r="C1844" s="555"/>
      <c r="D1844" s="556"/>
      <c r="E1844" s="556"/>
      <c r="F1844" s="556"/>
      <c r="G1844" s="556"/>
      <c r="H1844" s="556"/>
      <c r="I1844" s="522"/>
      <c r="J1844" s="310" t="str">
        <f>IFERROR(VLOOKUP(C1844,'MANO DE OBRA'!$C$13:$J$33,6,FALSE)," ")</f>
        <v xml:space="preserve"> </v>
      </c>
      <c r="K1844" s="318" t="str">
        <f>IFERROR(VLOOKUP(C1844,'MANO DE OBRA'!$C$13:$J$33,7,FALSE)," ")</f>
        <v xml:space="preserve"> </v>
      </c>
      <c r="L1844" s="311" t="str">
        <f>IFERROR(VLOOKUP(C1844,'MANO DE OBRA'!$C$13:$J$33,8,FALSE)," ")</f>
        <v xml:space="preserve"> </v>
      </c>
      <c r="M1844" s="524"/>
      <c r="N1844" s="525"/>
      <c r="O1844" s="312">
        <f t="shared" si="115"/>
        <v>0</v>
      </c>
      <c r="P1844" s="99"/>
    </row>
    <row r="1845" spans="2:16" ht="15" thickBot="1">
      <c r="B1845" s="44"/>
      <c r="C1845" s="555"/>
      <c r="D1845" s="556"/>
      <c r="E1845" s="556"/>
      <c r="F1845" s="556"/>
      <c r="G1845" s="556"/>
      <c r="H1845" s="556"/>
      <c r="I1845" s="522"/>
      <c r="J1845" s="310" t="str">
        <f>IFERROR(VLOOKUP(C1845,'MANO DE OBRA'!$C$13:$J$33,6,FALSE)," ")</f>
        <v xml:space="preserve"> </v>
      </c>
      <c r="K1845" s="318" t="str">
        <f>IFERROR(VLOOKUP(C1845,'MANO DE OBRA'!$C$13:$J$33,7,FALSE)," ")</f>
        <v xml:space="preserve"> </v>
      </c>
      <c r="L1845" s="311" t="str">
        <f>IFERROR(VLOOKUP(C1845,'MANO DE OBRA'!$C$13:$J$33,8,FALSE)," ")</f>
        <v xml:space="preserve"> </v>
      </c>
      <c r="M1845" s="524"/>
      <c r="N1845" s="525"/>
      <c r="O1845" s="312">
        <f t="shared" si="115"/>
        <v>0</v>
      </c>
      <c r="P1845" s="85"/>
    </row>
    <row r="1846" spans="2:16" ht="15" thickBot="1">
      <c r="B1846" s="44"/>
      <c r="C1846" s="545" t="s">
        <v>2244</v>
      </c>
      <c r="D1846" s="546"/>
      <c r="E1846" s="546"/>
      <c r="F1846" s="546"/>
      <c r="G1846" s="546"/>
      <c r="H1846" s="546"/>
      <c r="I1846" s="546"/>
      <c r="J1846" s="546"/>
      <c r="K1846" s="546"/>
      <c r="L1846" s="546"/>
      <c r="M1846" s="546"/>
      <c r="N1846" s="547"/>
      <c r="O1846" s="309">
        <f>+SUM(O1842:O1845)</f>
        <v>21296.9</v>
      </c>
      <c r="P1846" s="85"/>
    </row>
    <row r="1847" spans="2:16" ht="15" thickBot="1">
      <c r="B1847" s="44"/>
      <c r="C1847" s="73"/>
      <c r="D1847" s="52"/>
      <c r="E1847" s="52"/>
      <c r="F1847" s="52"/>
      <c r="G1847" s="52"/>
      <c r="H1847" s="52"/>
      <c r="I1847" s="52"/>
      <c r="J1847" s="52"/>
      <c r="K1847" s="52"/>
      <c r="L1847" s="52"/>
      <c r="M1847" s="52"/>
      <c r="N1847" s="52"/>
      <c r="O1847" s="74"/>
      <c r="P1847" s="45"/>
    </row>
    <row r="1848" spans="2:16" ht="15" thickBot="1">
      <c r="B1848" s="44"/>
      <c r="C1848" s="557" t="s">
        <v>2245</v>
      </c>
      <c r="D1848" s="558"/>
      <c r="E1848" s="558"/>
      <c r="F1848" s="558"/>
      <c r="G1848" s="558"/>
      <c r="H1848" s="558"/>
      <c r="I1848" s="558"/>
      <c r="J1848" s="558"/>
      <c r="K1848" s="558"/>
      <c r="L1848" s="558"/>
      <c r="M1848" s="558"/>
      <c r="N1848" s="559"/>
      <c r="O1848" s="313">
        <f>ROUND(O1837+O1813+O1830+O1846,0)</f>
        <v>60726</v>
      </c>
      <c r="P1848" s="100"/>
    </row>
    <row r="1849" spans="2:16" ht="15" thickBot="1">
      <c r="B1849" s="44"/>
      <c r="C1849" s="73"/>
      <c r="D1849" s="52"/>
      <c r="E1849" s="52"/>
      <c r="F1849" s="52"/>
      <c r="G1849" s="52"/>
      <c r="H1849" s="52"/>
      <c r="I1849" s="52"/>
      <c r="J1849" s="52"/>
      <c r="K1849" s="52"/>
      <c r="L1849" s="52"/>
      <c r="M1849" s="52"/>
      <c r="N1849" s="52"/>
      <c r="O1849" s="74"/>
      <c r="P1849" s="73"/>
    </row>
    <row r="1850" spans="2:16">
      <c r="B1850" s="44"/>
      <c r="C1850" s="529" t="s">
        <v>2240</v>
      </c>
      <c r="D1850" s="530"/>
      <c r="E1850" s="530"/>
      <c r="F1850" s="530"/>
      <c r="G1850" s="530"/>
      <c r="H1850" s="530"/>
      <c r="I1850" s="530"/>
      <c r="J1850" s="530"/>
      <c r="K1850" s="530"/>
      <c r="L1850" s="530"/>
      <c r="M1850" s="530"/>
      <c r="N1850" s="530"/>
      <c r="O1850" s="531"/>
      <c r="P1850" s="80"/>
    </row>
    <row r="1851" spans="2:16">
      <c r="B1851" s="44"/>
      <c r="C1851" s="532"/>
      <c r="D1851" s="533"/>
      <c r="E1851" s="533"/>
      <c r="F1851" s="533"/>
      <c r="G1851" s="533"/>
      <c r="H1851" s="533"/>
      <c r="I1851" s="533"/>
      <c r="J1851" s="533"/>
      <c r="K1851" s="533"/>
      <c r="L1851" s="533"/>
      <c r="M1851" s="533"/>
      <c r="N1851" s="533"/>
      <c r="O1851" s="534"/>
      <c r="P1851" s="80"/>
    </row>
    <row r="1852" spans="2:16" ht="14.4" thickBot="1">
      <c r="B1852" s="44"/>
      <c r="C1852" s="535"/>
      <c r="D1852" s="536"/>
      <c r="E1852" s="536"/>
      <c r="F1852" s="536"/>
      <c r="G1852" s="536"/>
      <c r="H1852" s="536"/>
      <c r="I1852" s="536"/>
      <c r="J1852" s="536"/>
      <c r="K1852" s="536"/>
      <c r="L1852" s="536"/>
      <c r="M1852" s="536"/>
      <c r="N1852" s="536"/>
      <c r="O1852" s="537"/>
      <c r="P1852" s="80"/>
    </row>
    <row r="1853" spans="2:16" ht="15" thickBot="1">
      <c r="B1853" s="44"/>
      <c r="C1853" s="568" t="s">
        <v>10</v>
      </c>
      <c r="D1853" s="569"/>
      <c r="E1853" s="569"/>
      <c r="F1853" s="569"/>
      <c r="G1853" s="569"/>
      <c r="H1853" s="569"/>
      <c r="I1853" s="569"/>
      <c r="J1853" s="569"/>
      <c r="K1853" s="569"/>
      <c r="L1853" s="569"/>
      <c r="M1853" s="570"/>
      <c r="N1853" s="303" t="s">
        <v>32</v>
      </c>
      <c r="O1853" s="304" t="s">
        <v>29</v>
      </c>
      <c r="P1853" s="80"/>
    </row>
    <row r="1854" spans="2:16" ht="14.4">
      <c r="B1854" s="44"/>
      <c r="C1854" s="571" t="s">
        <v>2242</v>
      </c>
      <c r="D1854" s="572"/>
      <c r="E1854" s="572"/>
      <c r="F1854" s="572"/>
      <c r="G1854" s="572"/>
      <c r="H1854" s="572"/>
      <c r="I1854" s="572"/>
      <c r="J1854" s="572"/>
      <c r="K1854" s="572"/>
      <c r="L1854" s="572"/>
      <c r="M1854" s="572"/>
      <c r="N1854" s="305">
        <f>PRESUPUESTO!$K$384</f>
        <v>0.26</v>
      </c>
      <c r="O1854" s="314">
        <f>N1854*O1848</f>
        <v>15788.76</v>
      </c>
      <c r="P1854" s="80"/>
    </row>
    <row r="1855" spans="2:16" ht="14.4">
      <c r="B1855" s="44"/>
      <c r="C1855" s="573" t="s">
        <v>2241</v>
      </c>
      <c r="D1855" s="574"/>
      <c r="E1855" s="574"/>
      <c r="F1855" s="574"/>
      <c r="G1855" s="574"/>
      <c r="H1855" s="574"/>
      <c r="I1855" s="574"/>
      <c r="J1855" s="574"/>
      <c r="K1855" s="574"/>
      <c r="L1855" s="574"/>
      <c r="M1855" s="574"/>
      <c r="N1855" s="302">
        <f>PRESUPUESTO!$K$385</f>
        <v>0.01</v>
      </c>
      <c r="O1855" s="315">
        <f>N1855*O1848</f>
        <v>607.26</v>
      </c>
      <c r="P1855" s="80"/>
    </row>
    <row r="1856" spans="2:16" ht="15" thickBot="1">
      <c r="B1856" s="44"/>
      <c r="C1856" s="575" t="s">
        <v>28</v>
      </c>
      <c r="D1856" s="576"/>
      <c r="E1856" s="576"/>
      <c r="F1856" s="576"/>
      <c r="G1856" s="576"/>
      <c r="H1856" s="576"/>
      <c r="I1856" s="576"/>
      <c r="J1856" s="576"/>
      <c r="K1856" s="576"/>
      <c r="L1856" s="576"/>
      <c r="M1856" s="576"/>
      <c r="N1856" s="306">
        <f>PRESUPUESTO!$K$386</f>
        <v>0.03</v>
      </c>
      <c r="O1856" s="316">
        <f>N1856*O1848</f>
        <v>1821.78</v>
      </c>
      <c r="P1856" s="80"/>
    </row>
    <row r="1857" spans="2:16">
      <c r="B1857" s="44"/>
      <c r="C1857" s="296"/>
      <c r="D1857" s="297"/>
      <c r="E1857" s="297"/>
      <c r="F1857" s="297"/>
      <c r="G1857" s="297"/>
      <c r="H1857" s="297"/>
      <c r="I1857" s="297"/>
      <c r="J1857" s="297"/>
      <c r="K1857" s="297"/>
      <c r="L1857" s="297"/>
      <c r="M1857" s="297"/>
      <c r="N1857" s="297"/>
      <c r="O1857" s="298"/>
      <c r="P1857" s="80"/>
    </row>
    <row r="1858" spans="2:16" ht="14.4" thickBot="1">
      <c r="B1858" s="44"/>
      <c r="C1858" s="299"/>
      <c r="D1858" s="300"/>
      <c r="E1858" s="300"/>
      <c r="F1858" s="300"/>
      <c r="G1858" s="300"/>
      <c r="H1858" s="300"/>
      <c r="I1858" s="300"/>
      <c r="J1858" s="300"/>
      <c r="K1858" s="300"/>
      <c r="L1858" s="300"/>
      <c r="M1858" s="300"/>
      <c r="N1858" s="300"/>
      <c r="O1858" s="301"/>
      <c r="P1858" s="80"/>
    </row>
    <row r="1859" spans="2:16" ht="15" thickBot="1">
      <c r="B1859" s="44"/>
      <c r="C1859" s="557" t="s">
        <v>2246</v>
      </c>
      <c r="D1859" s="558"/>
      <c r="E1859" s="558"/>
      <c r="F1859" s="558"/>
      <c r="G1859" s="558"/>
      <c r="H1859" s="558"/>
      <c r="I1859" s="558"/>
      <c r="J1859" s="558"/>
      <c r="K1859" s="558"/>
      <c r="L1859" s="558"/>
      <c r="M1859" s="558"/>
      <c r="N1859" s="559"/>
      <c r="O1859" s="313">
        <f>ROUNDUP(O1848+O1854+O1855+O1856,0)</f>
        <v>78944</v>
      </c>
      <c r="P1859" s="100"/>
    </row>
    <row r="1860" spans="2:16" ht="14.4">
      <c r="B1860" s="44"/>
      <c r="C1860" s="73"/>
      <c r="D1860" s="52"/>
      <c r="E1860" s="52"/>
      <c r="F1860" s="52"/>
      <c r="G1860" s="52"/>
      <c r="H1860" s="52"/>
      <c r="I1860" s="52"/>
      <c r="J1860" s="52"/>
      <c r="K1860" s="52"/>
      <c r="L1860" s="52"/>
      <c r="M1860" s="52"/>
      <c r="N1860" s="52"/>
      <c r="O1860" s="74"/>
      <c r="P1860" s="45"/>
    </row>
    <row r="1861" spans="2:16" ht="14.4">
      <c r="B1861" s="44"/>
      <c r="C1861" s="73"/>
      <c r="D1861" s="52"/>
      <c r="E1861" s="52"/>
      <c r="F1861" s="52"/>
      <c r="G1861" s="52"/>
      <c r="H1861" s="52"/>
      <c r="I1861" s="52"/>
      <c r="J1861" s="52"/>
      <c r="K1861" s="52"/>
      <c r="L1861" s="52"/>
      <c r="M1861" s="52"/>
      <c r="N1861" s="52"/>
      <c r="O1861" s="74"/>
      <c r="P1861" s="45"/>
    </row>
    <row r="1862" spans="2:16" ht="18.600000000000001" customHeight="1" thickBot="1">
      <c r="B1862" s="44"/>
      <c r="C1862" s="564"/>
      <c r="D1862" s="565"/>
      <c r="E1862" s="565"/>
      <c r="F1862" s="70"/>
      <c r="G1862" s="70"/>
      <c r="H1862" s="70"/>
      <c r="I1862" s="70"/>
      <c r="J1862" s="70"/>
      <c r="K1862" s="566"/>
      <c r="L1862" s="566"/>
      <c r="M1862" s="566"/>
      <c r="N1862" s="566"/>
      <c r="O1862" s="567"/>
      <c r="P1862" s="101"/>
    </row>
    <row r="1863" spans="2:16" ht="14.4" thickBot="1">
      <c r="B1863" s="102"/>
      <c r="C1863" s="103"/>
      <c r="D1863" s="103"/>
      <c r="E1863" s="103"/>
      <c r="F1863" s="103"/>
      <c r="G1863" s="103"/>
      <c r="H1863" s="103"/>
      <c r="I1863" s="103"/>
      <c r="J1863" s="103"/>
      <c r="K1863" s="103"/>
      <c r="L1863" s="103"/>
      <c r="M1863" s="103"/>
      <c r="N1863" s="103"/>
      <c r="O1863" s="103"/>
      <c r="P1863" s="104"/>
    </row>
    <row r="1864" spans="2:16" ht="15" thickTop="1" thickBot="1"/>
    <row r="1865" spans="2:16" ht="15" thickBot="1">
      <c r="B1865" s="44"/>
      <c r="C1865" s="488" t="s">
        <v>54</v>
      </c>
      <c r="D1865" s="489"/>
      <c r="E1865" s="489"/>
      <c r="F1865" s="489"/>
      <c r="G1865" s="489"/>
      <c r="H1865" s="489"/>
      <c r="I1865" s="489"/>
      <c r="J1865" s="489"/>
      <c r="K1865" s="489"/>
      <c r="L1865" s="489"/>
      <c r="M1865" s="489"/>
      <c r="N1865" s="489"/>
      <c r="O1865" s="490"/>
      <c r="P1865" s="75"/>
    </row>
    <row r="1866" spans="2:16">
      <c r="B1866" s="44"/>
      <c r="C1866" s="76" t="s">
        <v>55</v>
      </c>
      <c r="D1866" s="491" t="s">
        <v>10</v>
      </c>
      <c r="E1866" s="492"/>
      <c r="F1866" s="492"/>
      <c r="G1866" s="492"/>
      <c r="H1866" s="492"/>
      <c r="I1866" s="492"/>
      <c r="J1866" s="492"/>
      <c r="K1866" s="492"/>
      <c r="L1866" s="493"/>
      <c r="M1866" s="494" t="s">
        <v>56</v>
      </c>
      <c r="N1866" s="495"/>
      <c r="O1866" s="76" t="s">
        <v>12</v>
      </c>
      <c r="P1866" s="77"/>
    </row>
    <row r="1867" spans="2:16" ht="51" customHeight="1" thickBot="1">
      <c r="B1867" s="44"/>
      <c r="C1867" s="243" t="str">
        <f>PRESUPUESTO!C132</f>
        <v>5.6.2</v>
      </c>
      <c r="D1867" s="582" t="str">
        <f>IFERROR(VLOOKUP(C1867,PRESUPUESTO!$C$11:$K$366,5,FALSE)," ")</f>
        <v>SUMINISTRO E INSTALACION DE CAJA DE PASO  INSPECCION DE TIERRAS 30X30 INCLUYE VARILLA DE PUESTA A TIERRA 5/8 CU, TAPA MARCO METALICO Y EXCAVACION</v>
      </c>
      <c r="E1867" s="583"/>
      <c r="F1867" s="583"/>
      <c r="G1867" s="583"/>
      <c r="H1867" s="583"/>
      <c r="I1867" s="583"/>
      <c r="J1867" s="583"/>
      <c r="K1867" s="583"/>
      <c r="L1867" s="584"/>
      <c r="M1867" s="526" t="str">
        <f>IFERROR(VLOOKUP(C1867,PRESUPUESTO!$C$11:$K$366,6,FALSE)," ")</f>
        <v>UN</v>
      </c>
      <c r="N1867" s="528"/>
      <c r="O1867" s="243">
        <f>IFERROR(VLOOKUP(C1867,PRESUPUESTO!$C$11:$K$366,7,FALSE)," ")</f>
        <v>9</v>
      </c>
      <c r="P1867" s="79"/>
    </row>
    <row r="1868" spans="2:16">
      <c r="B1868" s="44"/>
      <c r="C1868" s="529"/>
      <c r="D1868" s="530"/>
      <c r="E1868" s="530"/>
      <c r="F1868" s="530"/>
      <c r="G1868" s="530"/>
      <c r="H1868" s="530"/>
      <c r="I1868" s="530"/>
      <c r="J1868" s="530"/>
      <c r="K1868" s="530"/>
      <c r="L1868" s="530"/>
      <c r="M1868" s="530"/>
      <c r="N1868" s="530"/>
      <c r="O1868" s="531"/>
      <c r="P1868" s="80"/>
    </row>
    <row r="1869" spans="2:16">
      <c r="B1869" s="44"/>
      <c r="C1869" s="532"/>
      <c r="D1869" s="533"/>
      <c r="E1869" s="533"/>
      <c r="F1869" s="533"/>
      <c r="G1869" s="533"/>
      <c r="H1869" s="533"/>
      <c r="I1869" s="533"/>
      <c r="J1869" s="533"/>
      <c r="K1869" s="533"/>
      <c r="L1869" s="533"/>
      <c r="M1869" s="533"/>
      <c r="N1869" s="533"/>
      <c r="O1869" s="534"/>
      <c r="P1869" s="80"/>
    </row>
    <row r="1870" spans="2:16" ht="14.4" thickBot="1">
      <c r="B1870" s="44"/>
      <c r="C1870" s="535"/>
      <c r="D1870" s="536"/>
      <c r="E1870" s="536"/>
      <c r="F1870" s="536"/>
      <c r="G1870" s="536"/>
      <c r="H1870" s="536"/>
      <c r="I1870" s="536"/>
      <c r="J1870" s="536"/>
      <c r="K1870" s="536"/>
      <c r="L1870" s="536"/>
      <c r="M1870" s="536"/>
      <c r="N1870" s="536"/>
      <c r="O1870" s="537"/>
      <c r="P1870" s="80"/>
    </row>
    <row r="1871" spans="2:16" ht="14.4">
      <c r="B1871" s="44"/>
      <c r="C1871" s="538" t="s">
        <v>10</v>
      </c>
      <c r="D1871" s="539"/>
      <c r="E1871" s="539"/>
      <c r="F1871" s="539"/>
      <c r="G1871" s="540"/>
      <c r="H1871" s="541" t="s">
        <v>57</v>
      </c>
      <c r="I1871" s="539"/>
      <c r="J1871" s="542" t="s">
        <v>58</v>
      </c>
      <c r="K1871" s="543"/>
      <c r="L1871" s="82" t="s">
        <v>59</v>
      </c>
      <c r="M1871" s="541" t="s">
        <v>60</v>
      </c>
      <c r="N1871" s="544"/>
      <c r="O1871" s="83" t="s">
        <v>61</v>
      </c>
      <c r="P1871" s="84"/>
    </row>
    <row r="1872" spans="2:16" ht="14.4">
      <c r="B1872" s="44"/>
      <c r="C1872" s="517" t="s">
        <v>1281</v>
      </c>
      <c r="D1872" s="518"/>
      <c r="E1872" s="518"/>
      <c r="F1872" s="518"/>
      <c r="G1872" s="519"/>
      <c r="H1872" s="520"/>
      <c r="I1872" s="520"/>
      <c r="J1872" s="521" t="str">
        <f>IFERROR(VLOOKUP(C1872,EQUIPOS!$C$13:$G$80,2,FALSE)," ")</f>
        <v>%</v>
      </c>
      <c r="K1872" s="522"/>
      <c r="L1872" s="308">
        <f>O1910</f>
        <v>106484.5</v>
      </c>
      <c r="M1872" s="523">
        <v>0.05</v>
      </c>
      <c r="N1872" s="522"/>
      <c r="O1872" s="307">
        <f>IFERROR(M1872*L1872,0)</f>
        <v>5324.2250000000004</v>
      </c>
      <c r="P1872" s="85"/>
    </row>
    <row r="1873" spans="2:16" ht="14.4">
      <c r="B1873" s="44"/>
      <c r="C1873" s="517"/>
      <c r="D1873" s="518"/>
      <c r="E1873" s="518"/>
      <c r="F1873" s="518"/>
      <c r="G1873" s="519"/>
      <c r="H1873" s="520"/>
      <c r="I1873" s="520"/>
      <c r="J1873" s="521" t="str">
        <f>IFERROR(VLOOKUP(C1873,EQUIPOS!$C$13:$G$80,2,FALSE)," ")</f>
        <v xml:space="preserve"> </v>
      </c>
      <c r="K1873" s="522"/>
      <c r="L1873" s="308" t="str">
        <f>IFERROR(VLOOKUP(C1873,EQUIPOS!$C$13:$G$80,5,FALSE)," ")</f>
        <v xml:space="preserve"> </v>
      </c>
      <c r="M1873" s="524"/>
      <c r="N1873" s="525"/>
      <c r="O1873" s="307">
        <f>IFERROR(L1873/M1873,0)</f>
        <v>0</v>
      </c>
      <c r="P1873" s="85"/>
    </row>
    <row r="1874" spans="2:16" ht="14.4">
      <c r="B1874" s="44"/>
      <c r="C1874" s="517"/>
      <c r="D1874" s="518"/>
      <c r="E1874" s="518"/>
      <c r="F1874" s="518"/>
      <c r="G1874" s="519"/>
      <c r="H1874" s="520"/>
      <c r="I1874" s="520"/>
      <c r="J1874" s="521" t="str">
        <f>IFERROR(VLOOKUP(C1874,EQUIPOS!$C$13:$G$80,2,FALSE)," ")</f>
        <v xml:space="preserve"> </v>
      </c>
      <c r="K1874" s="522"/>
      <c r="L1874" s="308" t="str">
        <f>IFERROR(VLOOKUP(C1874,EQUIPOS!$C$13:$G$80,5,FALSE)," ")</f>
        <v xml:space="preserve"> </v>
      </c>
      <c r="M1874" s="524"/>
      <c r="N1874" s="525"/>
      <c r="O1874" s="307">
        <f t="shared" ref="O1874:O1875" si="116">IFERROR(L1874/M1874,0)</f>
        <v>0</v>
      </c>
      <c r="P1874" s="85"/>
    </row>
    <row r="1875" spans="2:16" ht="14.4">
      <c r="B1875" s="44"/>
      <c r="C1875" s="517"/>
      <c r="D1875" s="518"/>
      <c r="E1875" s="518"/>
      <c r="F1875" s="518"/>
      <c r="G1875" s="519"/>
      <c r="H1875" s="520"/>
      <c r="I1875" s="520"/>
      <c r="J1875" s="521" t="str">
        <f>IFERROR(VLOOKUP(C1875,EQUIPOS!$C$13:$G$80,2,FALSE)," ")</f>
        <v xml:space="preserve"> </v>
      </c>
      <c r="K1875" s="522"/>
      <c r="L1875" s="308" t="str">
        <f>IFERROR(VLOOKUP(C1875,EQUIPOS!$C$13:$G$80,5,FALSE)," ")</f>
        <v xml:space="preserve"> </v>
      </c>
      <c r="M1875" s="524"/>
      <c r="N1875" s="525"/>
      <c r="O1875" s="307">
        <f t="shared" si="116"/>
        <v>0</v>
      </c>
      <c r="P1875" s="85"/>
    </row>
    <row r="1876" spans="2:16" ht="15" thickBot="1">
      <c r="B1876" s="44"/>
      <c r="C1876" s="517"/>
      <c r="D1876" s="518"/>
      <c r="E1876" s="518"/>
      <c r="F1876" s="518"/>
      <c r="G1876" s="519"/>
      <c r="H1876" s="520"/>
      <c r="I1876" s="520"/>
      <c r="J1876" s="521" t="str">
        <f>IFERROR(VLOOKUP(C1876,EQUIPOS!$C$13:$G$80,2,FALSE)," ")</f>
        <v xml:space="preserve"> </v>
      </c>
      <c r="K1876" s="522"/>
      <c r="L1876" s="308" t="str">
        <f>IFERROR(VLOOKUP(C1876,EQUIPOS!$C$13:$G$80,5,FALSE)," ")</f>
        <v xml:space="preserve"> </v>
      </c>
      <c r="M1876" s="524"/>
      <c r="N1876" s="525"/>
      <c r="O1876" s="307">
        <f>IFERROR(L1876/M1876,0)</f>
        <v>0</v>
      </c>
      <c r="P1876" s="85"/>
    </row>
    <row r="1877" spans="2:16" ht="15" thickBot="1">
      <c r="B1877" s="44"/>
      <c r="C1877" s="545" t="s">
        <v>2244</v>
      </c>
      <c r="D1877" s="546"/>
      <c r="E1877" s="546"/>
      <c r="F1877" s="546"/>
      <c r="G1877" s="546"/>
      <c r="H1877" s="546"/>
      <c r="I1877" s="546"/>
      <c r="J1877" s="546"/>
      <c r="K1877" s="546"/>
      <c r="L1877" s="546"/>
      <c r="M1877" s="546"/>
      <c r="N1877" s="547"/>
      <c r="O1877" s="309">
        <f>SUM(O1872:O1876)</f>
        <v>5324.2250000000004</v>
      </c>
      <c r="P1877" s="86"/>
    </row>
    <row r="1878" spans="2:16" ht="13.5" customHeight="1">
      <c r="B1878" s="44"/>
      <c r="C1878" s="529" t="s">
        <v>62</v>
      </c>
      <c r="D1878" s="530"/>
      <c r="E1878" s="530"/>
      <c r="F1878" s="530"/>
      <c r="G1878" s="530"/>
      <c r="H1878" s="530"/>
      <c r="I1878" s="530"/>
      <c r="J1878" s="530"/>
      <c r="K1878" s="530"/>
      <c r="L1878" s="530"/>
      <c r="M1878" s="530"/>
      <c r="N1878" s="530"/>
      <c r="O1878" s="531"/>
      <c r="P1878" s="80"/>
    </row>
    <row r="1879" spans="2:16">
      <c r="B1879" s="44"/>
      <c r="C1879" s="532"/>
      <c r="D1879" s="533"/>
      <c r="E1879" s="533"/>
      <c r="F1879" s="533"/>
      <c r="G1879" s="533"/>
      <c r="H1879" s="533"/>
      <c r="I1879" s="533"/>
      <c r="J1879" s="533"/>
      <c r="K1879" s="533"/>
      <c r="L1879" s="533"/>
      <c r="M1879" s="533"/>
      <c r="N1879" s="533"/>
      <c r="O1879" s="534"/>
      <c r="P1879" s="80"/>
    </row>
    <row r="1880" spans="2:16" ht="14.4" thickBot="1">
      <c r="B1880" s="44"/>
      <c r="C1880" s="535"/>
      <c r="D1880" s="536"/>
      <c r="E1880" s="536"/>
      <c r="F1880" s="536"/>
      <c r="G1880" s="536"/>
      <c r="H1880" s="536"/>
      <c r="I1880" s="536"/>
      <c r="J1880" s="536"/>
      <c r="K1880" s="536"/>
      <c r="L1880" s="536"/>
      <c r="M1880" s="536"/>
      <c r="N1880" s="536"/>
      <c r="O1880" s="537"/>
      <c r="P1880" s="80"/>
    </row>
    <row r="1881" spans="2:16" ht="14.4">
      <c r="B1881" s="44"/>
      <c r="C1881" s="538" t="s">
        <v>10</v>
      </c>
      <c r="D1881" s="550"/>
      <c r="E1881" s="550"/>
      <c r="F1881" s="550"/>
      <c r="G1881" s="550"/>
      <c r="H1881" s="550"/>
      <c r="I1881" s="550"/>
      <c r="J1881" s="544"/>
      <c r="K1881" s="81" t="s">
        <v>56</v>
      </c>
      <c r="L1881" s="82" t="s">
        <v>12</v>
      </c>
      <c r="M1881" s="541" t="s">
        <v>63</v>
      </c>
      <c r="N1881" s="544"/>
      <c r="O1881" s="83" t="s">
        <v>61</v>
      </c>
      <c r="P1881" s="84"/>
    </row>
    <row r="1882" spans="2:16" ht="14.4">
      <c r="B1882" s="44"/>
      <c r="C1882" s="577" t="s">
        <v>2998</v>
      </c>
      <c r="D1882" s="578"/>
      <c r="E1882" s="578"/>
      <c r="F1882" s="578"/>
      <c r="G1882" s="578"/>
      <c r="H1882" s="578"/>
      <c r="I1882" s="578"/>
      <c r="J1882" s="579"/>
      <c r="K1882" s="88" t="str">
        <f>IFERROR(VLOOKUP(C1882,MATERIALES!$C$13:$G$2486,2,FALSE)," ")</f>
        <v>UN</v>
      </c>
      <c r="L1882" s="356">
        <v>1</v>
      </c>
      <c r="M1882" s="548">
        <f>IFERROR(VLOOKUP(C1882,MATERIALES!$C$13:$G$2486,5,FALSE)," ")</f>
        <v>52892.04</v>
      </c>
      <c r="N1882" s="549"/>
      <c r="O1882" s="307">
        <f>IFERROR(M1882*L1882,0)</f>
        <v>52892.04</v>
      </c>
      <c r="P1882" s="85"/>
    </row>
    <row r="1883" spans="2:16" ht="14.4">
      <c r="B1883" s="44"/>
      <c r="C1883" s="577" t="s">
        <v>2999</v>
      </c>
      <c r="D1883" s="578"/>
      <c r="E1883" s="578"/>
      <c r="F1883" s="578"/>
      <c r="G1883" s="578"/>
      <c r="H1883" s="578"/>
      <c r="I1883" s="578"/>
      <c r="J1883" s="579"/>
      <c r="K1883" s="88" t="str">
        <f>IFERROR(VLOOKUP(C1883,MATERIALES!$C$13:$G$2486,2,FALSE)," ")</f>
        <v>UN</v>
      </c>
      <c r="L1883" s="356">
        <v>1</v>
      </c>
      <c r="M1883" s="548">
        <f>IFERROR(VLOOKUP(C1883,MATERIALES!$C$13:$G$2486,5,FALSE)," ")</f>
        <v>45000</v>
      </c>
      <c r="N1883" s="549"/>
      <c r="O1883" s="307">
        <f t="shared" ref="O1883:O1893" si="117">IFERROR(M1883*L1883,0)</f>
        <v>45000</v>
      </c>
      <c r="P1883" s="85"/>
    </row>
    <row r="1884" spans="2:16" ht="14.4">
      <c r="B1884" s="44"/>
      <c r="C1884" s="577"/>
      <c r="D1884" s="578"/>
      <c r="E1884" s="578"/>
      <c r="F1884" s="578"/>
      <c r="G1884" s="578"/>
      <c r="H1884" s="578"/>
      <c r="I1884" s="578"/>
      <c r="J1884" s="579"/>
      <c r="K1884" s="88" t="str">
        <f>IFERROR(VLOOKUP(C1884,MATERIALES!$C$13:$G$2486,2,FALSE)," ")</f>
        <v xml:space="preserve"> </v>
      </c>
      <c r="L1884" s="356"/>
      <c r="M1884" s="548" t="str">
        <f>IFERROR(VLOOKUP(C1884,MATERIALES!$C$13:$G$2486,5,FALSE)," ")</f>
        <v xml:space="preserve"> </v>
      </c>
      <c r="N1884" s="549"/>
      <c r="O1884" s="307">
        <f t="shared" si="117"/>
        <v>0</v>
      </c>
      <c r="P1884" s="85"/>
    </row>
    <row r="1885" spans="2:16" ht="14.4">
      <c r="B1885" s="44"/>
      <c r="C1885" s="577"/>
      <c r="D1885" s="578"/>
      <c r="E1885" s="578"/>
      <c r="F1885" s="578"/>
      <c r="G1885" s="578"/>
      <c r="H1885" s="578"/>
      <c r="I1885" s="578"/>
      <c r="J1885" s="579"/>
      <c r="K1885" s="88" t="str">
        <f>IFERROR(VLOOKUP(C1885,MATERIALES!$C$13:$G$2486,2,FALSE)," ")</f>
        <v xml:space="preserve"> </v>
      </c>
      <c r="L1885" s="356"/>
      <c r="M1885" s="548" t="str">
        <f>IFERROR(VLOOKUP(C1885,MATERIALES!$C$13:$G$2486,5,FALSE)," ")</f>
        <v xml:space="preserve"> </v>
      </c>
      <c r="N1885" s="549"/>
      <c r="O1885" s="307">
        <f t="shared" si="117"/>
        <v>0</v>
      </c>
      <c r="P1885" s="85"/>
    </row>
    <row r="1886" spans="2:16" ht="14.4">
      <c r="B1886" s="44"/>
      <c r="C1886" s="577"/>
      <c r="D1886" s="578"/>
      <c r="E1886" s="578"/>
      <c r="F1886" s="578"/>
      <c r="G1886" s="578"/>
      <c r="H1886" s="578"/>
      <c r="I1886" s="578"/>
      <c r="J1886" s="579"/>
      <c r="K1886" s="88" t="str">
        <f>IFERROR(VLOOKUP(C1886,MATERIALES!$C$13:$G$2486,2,FALSE)," ")</f>
        <v xml:space="preserve"> </v>
      </c>
      <c r="L1886" s="356"/>
      <c r="M1886" s="548" t="str">
        <f>IFERROR(VLOOKUP(C1886,MATERIALES!$C$13:$G$2486,5,FALSE)," ")</f>
        <v xml:space="preserve"> </v>
      </c>
      <c r="N1886" s="549"/>
      <c r="O1886" s="307">
        <f t="shared" si="117"/>
        <v>0</v>
      </c>
      <c r="P1886" s="85"/>
    </row>
    <row r="1887" spans="2:16" ht="14.4">
      <c r="B1887" s="44"/>
      <c r="C1887" s="577"/>
      <c r="D1887" s="578"/>
      <c r="E1887" s="578"/>
      <c r="F1887" s="578"/>
      <c r="G1887" s="578"/>
      <c r="H1887" s="578"/>
      <c r="I1887" s="578"/>
      <c r="J1887" s="579"/>
      <c r="K1887" s="88" t="str">
        <f>IFERROR(VLOOKUP(C1887,MATERIALES!$C$13:$G$2486,2,FALSE)," ")</f>
        <v xml:space="preserve"> </v>
      </c>
      <c r="L1887" s="356"/>
      <c r="M1887" s="548" t="str">
        <f>IFERROR(VLOOKUP(C1887,MATERIALES!$C$13:$G$2486,5,FALSE)," ")</f>
        <v xml:space="preserve"> </v>
      </c>
      <c r="N1887" s="549"/>
      <c r="O1887" s="307">
        <f t="shared" si="117"/>
        <v>0</v>
      </c>
      <c r="P1887" s="85"/>
    </row>
    <row r="1888" spans="2:16" ht="14.4">
      <c r="B1888" s="44"/>
      <c r="C1888" s="577"/>
      <c r="D1888" s="578"/>
      <c r="E1888" s="578"/>
      <c r="F1888" s="578"/>
      <c r="G1888" s="578"/>
      <c r="H1888" s="578"/>
      <c r="I1888" s="578"/>
      <c r="J1888" s="579"/>
      <c r="K1888" s="88" t="str">
        <f>IFERROR(VLOOKUP(C1888,MATERIALES!$C$13:$G$2486,2,FALSE)," ")</f>
        <v xml:space="preserve"> </v>
      </c>
      <c r="L1888" s="356"/>
      <c r="M1888" s="548" t="str">
        <f>IFERROR(VLOOKUP(C1888,MATERIALES!$C$13:$G$2486,5,FALSE)," ")</f>
        <v xml:space="preserve"> </v>
      </c>
      <c r="N1888" s="549"/>
      <c r="O1888" s="307">
        <f t="shared" si="117"/>
        <v>0</v>
      </c>
      <c r="P1888" s="85"/>
    </row>
    <row r="1889" spans="2:16" ht="14.4">
      <c r="B1889" s="44"/>
      <c r="C1889" s="577"/>
      <c r="D1889" s="578"/>
      <c r="E1889" s="578"/>
      <c r="F1889" s="578"/>
      <c r="G1889" s="578"/>
      <c r="H1889" s="578"/>
      <c r="I1889" s="578"/>
      <c r="J1889" s="579"/>
      <c r="K1889" s="88" t="str">
        <f>IFERROR(VLOOKUP(C1889,MATERIALES!$C$13:$G$2486,2,FALSE)," ")</f>
        <v xml:space="preserve"> </v>
      </c>
      <c r="L1889" s="356"/>
      <c r="M1889" s="548" t="str">
        <f>IFERROR(VLOOKUP(C1889,MATERIALES!$C$13:$G$2486,5,FALSE)," ")</f>
        <v xml:space="preserve"> </v>
      </c>
      <c r="N1889" s="549"/>
      <c r="O1889" s="307">
        <f t="shared" si="117"/>
        <v>0</v>
      </c>
      <c r="P1889" s="85"/>
    </row>
    <row r="1890" spans="2:16" ht="14.4">
      <c r="B1890" s="44"/>
      <c r="C1890" s="577"/>
      <c r="D1890" s="578"/>
      <c r="E1890" s="578"/>
      <c r="F1890" s="578"/>
      <c r="G1890" s="578"/>
      <c r="H1890" s="578"/>
      <c r="I1890" s="578"/>
      <c r="J1890" s="579"/>
      <c r="K1890" s="88" t="str">
        <f>IFERROR(VLOOKUP(C1890,MATERIALES!$C$13:$G$2486,2,FALSE)," ")</f>
        <v xml:space="preserve"> </v>
      </c>
      <c r="L1890" s="356"/>
      <c r="M1890" s="548" t="str">
        <f>IFERROR(VLOOKUP(C1890,MATERIALES!$C$13:$G$2486,5,FALSE)," ")</f>
        <v xml:space="preserve"> </v>
      </c>
      <c r="N1890" s="549"/>
      <c r="O1890" s="307">
        <f t="shared" si="117"/>
        <v>0</v>
      </c>
      <c r="P1890" s="85"/>
    </row>
    <row r="1891" spans="2:16" ht="14.4">
      <c r="B1891" s="44"/>
      <c r="C1891" s="577"/>
      <c r="D1891" s="578"/>
      <c r="E1891" s="578"/>
      <c r="F1891" s="578"/>
      <c r="G1891" s="578"/>
      <c r="H1891" s="578"/>
      <c r="I1891" s="578"/>
      <c r="J1891" s="579"/>
      <c r="K1891" s="88" t="str">
        <f>IFERROR(VLOOKUP(C1891,MATERIALES!$C$13:$G$2486,2,FALSE)," ")</f>
        <v xml:space="preserve"> </v>
      </c>
      <c r="L1891" s="356"/>
      <c r="M1891" s="548" t="str">
        <f>IFERROR(VLOOKUP(C1891,MATERIALES!$C$13:$G$2486,5,FALSE)," ")</f>
        <v xml:space="preserve"> </v>
      </c>
      <c r="N1891" s="549"/>
      <c r="O1891" s="307">
        <f t="shared" si="117"/>
        <v>0</v>
      </c>
      <c r="P1891" s="85"/>
    </row>
    <row r="1892" spans="2:16" ht="14.4">
      <c r="B1892" s="44"/>
      <c r="C1892" s="517"/>
      <c r="D1892" s="518"/>
      <c r="E1892" s="518"/>
      <c r="F1892" s="518"/>
      <c r="G1892" s="518"/>
      <c r="H1892" s="518"/>
      <c r="I1892" s="518"/>
      <c r="J1892" s="519"/>
      <c r="K1892" s="88" t="str">
        <f>IFERROR(VLOOKUP(C1892,MATERIALES!$C$13:$G$2486,2,FALSE)," ")</f>
        <v xml:space="preserve"> </v>
      </c>
      <c r="L1892" s="89"/>
      <c r="M1892" s="548" t="str">
        <f>IFERROR(VLOOKUP(C1892,MATERIALES!$C$13:$G$2486,5,FALSE)," ")</f>
        <v xml:space="preserve"> </v>
      </c>
      <c r="N1892" s="549"/>
      <c r="O1892" s="307">
        <f t="shared" si="117"/>
        <v>0</v>
      </c>
      <c r="P1892" s="85"/>
    </row>
    <row r="1893" spans="2:16" ht="15" thickBot="1">
      <c r="B1893" s="44"/>
      <c r="C1893" s="551"/>
      <c r="D1893" s="552"/>
      <c r="E1893" s="552"/>
      <c r="F1893" s="552"/>
      <c r="G1893" s="552"/>
      <c r="H1893" s="552"/>
      <c r="I1893" s="552"/>
      <c r="J1893" s="580"/>
      <c r="K1893" s="88" t="str">
        <f>IFERROR(VLOOKUP(C1893,MATERIALES!$C$13:$G$2486,2,FALSE)," ")</f>
        <v xml:space="preserve"> </v>
      </c>
      <c r="L1893" s="90"/>
      <c r="M1893" s="548" t="str">
        <f>IFERROR(VLOOKUP(C1893,MATERIALES!$C$13:$G$2486,5,FALSE)," ")</f>
        <v xml:space="preserve"> </v>
      </c>
      <c r="N1893" s="549"/>
      <c r="O1893" s="307">
        <f t="shared" si="117"/>
        <v>0</v>
      </c>
      <c r="P1893" s="85"/>
    </row>
    <row r="1894" spans="2:16" ht="15" thickBot="1">
      <c r="B1894" s="44"/>
      <c r="C1894" s="545" t="s">
        <v>2244</v>
      </c>
      <c r="D1894" s="546"/>
      <c r="E1894" s="546"/>
      <c r="F1894" s="546"/>
      <c r="G1894" s="546"/>
      <c r="H1894" s="546"/>
      <c r="I1894" s="546"/>
      <c r="J1894" s="546"/>
      <c r="K1894" s="546"/>
      <c r="L1894" s="546"/>
      <c r="M1894" s="546"/>
      <c r="N1894" s="547"/>
      <c r="O1894" s="309">
        <f>SUM(O1882:O1893)</f>
        <v>97892.040000000008</v>
      </c>
      <c r="P1894" s="85"/>
    </row>
    <row r="1895" spans="2:16">
      <c r="B1895" s="44"/>
      <c r="C1895" s="529" t="s">
        <v>64</v>
      </c>
      <c r="D1895" s="530"/>
      <c r="E1895" s="530"/>
      <c r="F1895" s="530"/>
      <c r="G1895" s="530"/>
      <c r="H1895" s="530"/>
      <c r="I1895" s="530"/>
      <c r="J1895" s="530"/>
      <c r="K1895" s="530"/>
      <c r="L1895" s="530"/>
      <c r="M1895" s="530"/>
      <c r="N1895" s="530"/>
      <c r="O1895" s="531"/>
      <c r="P1895" s="80"/>
    </row>
    <row r="1896" spans="2:16">
      <c r="B1896" s="44"/>
      <c r="C1896" s="532"/>
      <c r="D1896" s="533"/>
      <c r="E1896" s="533"/>
      <c r="F1896" s="533"/>
      <c r="G1896" s="533"/>
      <c r="H1896" s="533"/>
      <c r="I1896" s="533"/>
      <c r="J1896" s="533"/>
      <c r="K1896" s="533"/>
      <c r="L1896" s="533"/>
      <c r="M1896" s="533"/>
      <c r="N1896" s="533"/>
      <c r="O1896" s="534"/>
      <c r="P1896" s="80"/>
    </row>
    <row r="1897" spans="2:16" ht="14.4" thickBot="1">
      <c r="B1897" s="44"/>
      <c r="C1897" s="535"/>
      <c r="D1897" s="536"/>
      <c r="E1897" s="536"/>
      <c r="F1897" s="536"/>
      <c r="G1897" s="536"/>
      <c r="H1897" s="536"/>
      <c r="I1897" s="536"/>
      <c r="J1897" s="536"/>
      <c r="K1897" s="536"/>
      <c r="L1897" s="536"/>
      <c r="M1897" s="536"/>
      <c r="N1897" s="536"/>
      <c r="O1897" s="537"/>
      <c r="P1897" s="80"/>
    </row>
    <row r="1898" spans="2:16" ht="16.8">
      <c r="B1898" s="44"/>
      <c r="C1898" s="538" t="s">
        <v>65</v>
      </c>
      <c r="D1898" s="550"/>
      <c r="E1898" s="550"/>
      <c r="F1898" s="550"/>
      <c r="G1898" s="550"/>
      <c r="H1898" s="550"/>
      <c r="I1898" s="550"/>
      <c r="J1898" s="82" t="s">
        <v>66</v>
      </c>
      <c r="K1898" s="87" t="s">
        <v>67</v>
      </c>
      <c r="L1898" s="91" t="s">
        <v>68</v>
      </c>
      <c r="M1898" s="541" t="s">
        <v>69</v>
      </c>
      <c r="N1898" s="544"/>
      <c r="O1898" s="83" t="s">
        <v>61</v>
      </c>
      <c r="P1898" s="84"/>
    </row>
    <row r="1899" spans="2:16" ht="14.4">
      <c r="B1899" s="44"/>
      <c r="C1899" s="517" t="s">
        <v>1251</v>
      </c>
      <c r="D1899" s="518"/>
      <c r="E1899" s="518"/>
      <c r="F1899" s="518"/>
      <c r="G1899" s="518"/>
      <c r="H1899" s="518"/>
      <c r="I1899" s="518"/>
      <c r="J1899" s="357">
        <v>9.289803286634859E-5</v>
      </c>
      <c r="K1899" s="93">
        <v>25.1</v>
      </c>
      <c r="L1899" s="92">
        <f>K1899*J1899</f>
        <v>2.3317406249453499E-3</v>
      </c>
      <c r="M1899" s="548">
        <f>IFERROR(VLOOKUP(C1899,TRANSPORTE!$C$14:$G$28,5,FALSE)," ")</f>
        <v>514637</v>
      </c>
      <c r="N1899" s="549"/>
      <c r="O1899" s="307">
        <f>IFERROR(M1899*L1899,0)</f>
        <v>1200</v>
      </c>
      <c r="P1899" s="85"/>
    </row>
    <row r="1900" spans="2:16" ht="15" thickBot="1">
      <c r="B1900" s="44"/>
      <c r="C1900" s="551"/>
      <c r="D1900" s="552"/>
      <c r="E1900" s="552"/>
      <c r="F1900" s="552"/>
      <c r="G1900" s="552"/>
      <c r="H1900" s="552"/>
      <c r="I1900" s="552"/>
      <c r="J1900" s="94"/>
      <c r="K1900" s="70"/>
      <c r="L1900" s="94"/>
      <c r="M1900" s="553"/>
      <c r="N1900" s="554"/>
      <c r="O1900" s="307">
        <f t="shared" ref="O1900" si="118">IFERROR(M1900*L1900,0)</f>
        <v>0</v>
      </c>
      <c r="P1900" s="85"/>
    </row>
    <row r="1901" spans="2:16" ht="15" thickBot="1">
      <c r="B1901" s="44"/>
      <c r="C1901" s="545" t="s">
        <v>2244</v>
      </c>
      <c r="D1901" s="546"/>
      <c r="E1901" s="546"/>
      <c r="F1901" s="546"/>
      <c r="G1901" s="546"/>
      <c r="H1901" s="546"/>
      <c r="I1901" s="546"/>
      <c r="J1901" s="546"/>
      <c r="K1901" s="546"/>
      <c r="L1901" s="546"/>
      <c r="M1901" s="546"/>
      <c r="N1901" s="547"/>
      <c r="O1901" s="309">
        <f>+SUM(O1899:O1900)</f>
        <v>1200</v>
      </c>
      <c r="P1901" s="86"/>
    </row>
    <row r="1902" spans="2:16">
      <c r="B1902" s="44"/>
      <c r="C1902" s="529" t="s">
        <v>70</v>
      </c>
      <c r="D1902" s="530"/>
      <c r="E1902" s="530"/>
      <c r="F1902" s="530"/>
      <c r="G1902" s="530"/>
      <c r="H1902" s="530"/>
      <c r="I1902" s="530"/>
      <c r="J1902" s="530"/>
      <c r="K1902" s="530"/>
      <c r="L1902" s="530"/>
      <c r="M1902" s="530"/>
      <c r="N1902" s="530"/>
      <c r="O1902" s="531"/>
      <c r="P1902" s="80"/>
    </row>
    <row r="1903" spans="2:16">
      <c r="B1903" s="44"/>
      <c r="C1903" s="532"/>
      <c r="D1903" s="533"/>
      <c r="E1903" s="533"/>
      <c r="F1903" s="533"/>
      <c r="G1903" s="533"/>
      <c r="H1903" s="533"/>
      <c r="I1903" s="533"/>
      <c r="J1903" s="533"/>
      <c r="K1903" s="533"/>
      <c r="L1903" s="533"/>
      <c r="M1903" s="533"/>
      <c r="N1903" s="533"/>
      <c r="O1903" s="534"/>
      <c r="P1903" s="80"/>
    </row>
    <row r="1904" spans="2:16" ht="14.4" thickBot="1">
      <c r="B1904" s="44"/>
      <c r="C1904" s="535"/>
      <c r="D1904" s="536"/>
      <c r="E1904" s="536"/>
      <c r="F1904" s="536"/>
      <c r="G1904" s="536"/>
      <c r="H1904" s="536"/>
      <c r="I1904" s="536"/>
      <c r="J1904" s="536"/>
      <c r="K1904" s="536"/>
      <c r="L1904" s="536"/>
      <c r="M1904" s="536"/>
      <c r="N1904" s="536"/>
      <c r="O1904" s="537"/>
      <c r="P1904" s="80"/>
    </row>
    <row r="1905" spans="2:16" ht="14.4">
      <c r="B1905" s="44"/>
      <c r="C1905" s="538" t="s">
        <v>71</v>
      </c>
      <c r="D1905" s="550"/>
      <c r="E1905" s="550"/>
      <c r="F1905" s="550"/>
      <c r="G1905" s="550"/>
      <c r="H1905" s="550"/>
      <c r="I1905" s="550"/>
      <c r="J1905" s="82" t="s">
        <v>72</v>
      </c>
      <c r="K1905" s="95" t="s">
        <v>73</v>
      </c>
      <c r="L1905" s="96" t="s">
        <v>74</v>
      </c>
      <c r="M1905" s="560" t="s">
        <v>60</v>
      </c>
      <c r="N1905" s="561"/>
      <c r="O1905" s="97" t="s">
        <v>61</v>
      </c>
      <c r="P1905" s="98"/>
    </row>
    <row r="1906" spans="2:16" ht="14.4">
      <c r="B1906" s="44"/>
      <c r="C1906" s="555" t="s">
        <v>1225</v>
      </c>
      <c r="D1906" s="556"/>
      <c r="E1906" s="556"/>
      <c r="F1906" s="556"/>
      <c r="G1906" s="556"/>
      <c r="H1906" s="556"/>
      <c r="I1906" s="522"/>
      <c r="J1906" s="310">
        <f>IFERROR(VLOOKUP(C1906,'MANO DE OBRA'!$C$13:$J$33,6,FALSE)," ")</f>
        <v>212968.8944964</v>
      </c>
      <c r="K1906" s="318">
        <f>IFERROR(VLOOKUP(C1906,'MANO DE OBRA'!$C$13:$J$33,7,FALSE)," ")</f>
        <v>2</v>
      </c>
      <c r="L1906" s="311">
        <f>IFERROR(VLOOKUP(C1906,'MANO DE OBRA'!$C$13:$J$33,8,FALSE)," ")</f>
        <v>425938</v>
      </c>
      <c r="M1906" s="562">
        <v>4</v>
      </c>
      <c r="N1906" s="563"/>
      <c r="O1906" s="312">
        <f>IFERROR((L1906/M1906),0)</f>
        <v>106484.5</v>
      </c>
      <c r="P1906" s="99"/>
    </row>
    <row r="1907" spans="2:16" ht="14.4">
      <c r="B1907" s="44"/>
      <c r="C1907" s="555"/>
      <c r="D1907" s="556"/>
      <c r="E1907" s="556"/>
      <c r="F1907" s="556"/>
      <c r="G1907" s="556"/>
      <c r="H1907" s="556"/>
      <c r="I1907" s="522"/>
      <c r="J1907" s="310" t="str">
        <f>IFERROR(VLOOKUP(C1907,'MANO DE OBRA'!$C$13:$J$33,6,FALSE)," ")</f>
        <v xml:space="preserve"> </v>
      </c>
      <c r="K1907" s="318" t="str">
        <f>IFERROR(VLOOKUP(C1907,'MANO DE OBRA'!$C$13:$J$33,7,FALSE)," ")</f>
        <v xml:space="preserve"> </v>
      </c>
      <c r="L1907" s="311" t="str">
        <f>IFERROR(VLOOKUP(C1907,'MANO DE OBRA'!$C$13:$J$33,8,FALSE)," ")</f>
        <v xml:space="preserve"> </v>
      </c>
      <c r="M1907" s="562"/>
      <c r="N1907" s="563"/>
      <c r="O1907" s="312">
        <f t="shared" ref="O1907:O1909" si="119">IFERROR((L1907/M1907),0)</f>
        <v>0</v>
      </c>
      <c r="P1907" s="99"/>
    </row>
    <row r="1908" spans="2:16" ht="14.4">
      <c r="B1908" s="44"/>
      <c r="C1908" s="555"/>
      <c r="D1908" s="556"/>
      <c r="E1908" s="556"/>
      <c r="F1908" s="556"/>
      <c r="G1908" s="556"/>
      <c r="H1908" s="556"/>
      <c r="I1908" s="522"/>
      <c r="J1908" s="310" t="str">
        <f>IFERROR(VLOOKUP(C1908,'MANO DE OBRA'!$C$13:$J$33,6,FALSE)," ")</f>
        <v xml:space="preserve"> </v>
      </c>
      <c r="K1908" s="318" t="str">
        <f>IFERROR(VLOOKUP(C1908,'MANO DE OBRA'!$C$13:$J$33,7,FALSE)," ")</f>
        <v xml:space="preserve"> </v>
      </c>
      <c r="L1908" s="311" t="str">
        <f>IFERROR(VLOOKUP(C1908,'MANO DE OBRA'!$C$13:$J$33,8,FALSE)," ")</f>
        <v xml:space="preserve"> </v>
      </c>
      <c r="M1908" s="524"/>
      <c r="N1908" s="525"/>
      <c r="O1908" s="312">
        <f t="shared" si="119"/>
        <v>0</v>
      </c>
      <c r="P1908" s="99"/>
    </row>
    <row r="1909" spans="2:16" ht="15" thickBot="1">
      <c r="B1909" s="44"/>
      <c r="C1909" s="555"/>
      <c r="D1909" s="556"/>
      <c r="E1909" s="556"/>
      <c r="F1909" s="556"/>
      <c r="G1909" s="556"/>
      <c r="H1909" s="556"/>
      <c r="I1909" s="522"/>
      <c r="J1909" s="310" t="str">
        <f>IFERROR(VLOOKUP(C1909,'MANO DE OBRA'!$C$13:$J$33,6,FALSE)," ")</f>
        <v xml:space="preserve"> </v>
      </c>
      <c r="K1909" s="318" t="str">
        <f>IFERROR(VLOOKUP(C1909,'MANO DE OBRA'!$C$13:$J$33,7,FALSE)," ")</f>
        <v xml:space="preserve"> </v>
      </c>
      <c r="L1909" s="311" t="str">
        <f>IFERROR(VLOOKUP(C1909,'MANO DE OBRA'!$C$13:$J$33,8,FALSE)," ")</f>
        <v xml:space="preserve"> </v>
      </c>
      <c r="M1909" s="524"/>
      <c r="N1909" s="525"/>
      <c r="O1909" s="312">
        <f t="shared" si="119"/>
        <v>0</v>
      </c>
      <c r="P1909" s="85"/>
    </row>
    <row r="1910" spans="2:16" ht="15" thickBot="1">
      <c r="B1910" s="44"/>
      <c r="C1910" s="545" t="s">
        <v>2244</v>
      </c>
      <c r="D1910" s="546"/>
      <c r="E1910" s="546"/>
      <c r="F1910" s="546"/>
      <c r="G1910" s="546"/>
      <c r="H1910" s="546"/>
      <c r="I1910" s="546"/>
      <c r="J1910" s="546"/>
      <c r="K1910" s="546"/>
      <c r="L1910" s="546"/>
      <c r="M1910" s="546"/>
      <c r="N1910" s="547"/>
      <c r="O1910" s="309">
        <f>+SUM(O1906:O1909)</f>
        <v>106484.5</v>
      </c>
      <c r="P1910" s="85"/>
    </row>
    <row r="1911" spans="2:16" ht="15" thickBot="1">
      <c r="B1911" s="44"/>
      <c r="C1911" s="73"/>
      <c r="D1911" s="52"/>
      <c r="E1911" s="52"/>
      <c r="F1911" s="52"/>
      <c r="G1911" s="52"/>
      <c r="H1911" s="52"/>
      <c r="I1911" s="52"/>
      <c r="J1911" s="52"/>
      <c r="K1911" s="52"/>
      <c r="L1911" s="52"/>
      <c r="M1911" s="52"/>
      <c r="N1911" s="52"/>
      <c r="O1911" s="74"/>
      <c r="P1911" s="45"/>
    </row>
    <row r="1912" spans="2:16" ht="15" thickBot="1">
      <c r="B1912" s="44"/>
      <c r="C1912" s="557" t="s">
        <v>2245</v>
      </c>
      <c r="D1912" s="558"/>
      <c r="E1912" s="558"/>
      <c r="F1912" s="558"/>
      <c r="G1912" s="558"/>
      <c r="H1912" s="558"/>
      <c r="I1912" s="558"/>
      <c r="J1912" s="558"/>
      <c r="K1912" s="558"/>
      <c r="L1912" s="558"/>
      <c r="M1912" s="558"/>
      <c r="N1912" s="559"/>
      <c r="O1912" s="313">
        <f>ROUND(O1901+O1877+O1894+O1910,0)-0.5</f>
        <v>210900.5</v>
      </c>
      <c r="P1912" s="100"/>
    </row>
    <row r="1913" spans="2:16" ht="15" thickBot="1">
      <c r="B1913" s="44"/>
      <c r="C1913" s="73"/>
      <c r="D1913" s="52"/>
      <c r="E1913" s="52"/>
      <c r="F1913" s="52"/>
      <c r="G1913" s="52"/>
      <c r="H1913" s="52"/>
      <c r="I1913" s="52"/>
      <c r="J1913" s="52"/>
      <c r="K1913" s="52"/>
      <c r="L1913" s="52"/>
      <c r="M1913" s="52"/>
      <c r="N1913" s="52"/>
      <c r="O1913" s="74"/>
      <c r="P1913" s="73"/>
    </row>
    <row r="1914" spans="2:16">
      <c r="B1914" s="44"/>
      <c r="C1914" s="529" t="s">
        <v>2240</v>
      </c>
      <c r="D1914" s="530"/>
      <c r="E1914" s="530"/>
      <c r="F1914" s="530"/>
      <c r="G1914" s="530"/>
      <c r="H1914" s="530"/>
      <c r="I1914" s="530"/>
      <c r="J1914" s="530"/>
      <c r="K1914" s="530"/>
      <c r="L1914" s="530"/>
      <c r="M1914" s="530"/>
      <c r="N1914" s="530"/>
      <c r="O1914" s="531"/>
      <c r="P1914" s="80"/>
    </row>
    <row r="1915" spans="2:16">
      <c r="B1915" s="44"/>
      <c r="C1915" s="532"/>
      <c r="D1915" s="533"/>
      <c r="E1915" s="533"/>
      <c r="F1915" s="533"/>
      <c r="G1915" s="533"/>
      <c r="H1915" s="533"/>
      <c r="I1915" s="533"/>
      <c r="J1915" s="533"/>
      <c r="K1915" s="533"/>
      <c r="L1915" s="533"/>
      <c r="M1915" s="533"/>
      <c r="N1915" s="533"/>
      <c r="O1915" s="534"/>
      <c r="P1915" s="80"/>
    </row>
    <row r="1916" spans="2:16" ht="14.4" thickBot="1">
      <c r="B1916" s="44"/>
      <c r="C1916" s="535"/>
      <c r="D1916" s="536"/>
      <c r="E1916" s="536"/>
      <c r="F1916" s="536"/>
      <c r="G1916" s="536"/>
      <c r="H1916" s="536"/>
      <c r="I1916" s="536"/>
      <c r="J1916" s="536"/>
      <c r="K1916" s="536"/>
      <c r="L1916" s="536"/>
      <c r="M1916" s="536"/>
      <c r="N1916" s="536"/>
      <c r="O1916" s="537"/>
      <c r="P1916" s="80"/>
    </row>
    <row r="1917" spans="2:16" ht="15" thickBot="1">
      <c r="B1917" s="44"/>
      <c r="C1917" s="568" t="s">
        <v>10</v>
      </c>
      <c r="D1917" s="569"/>
      <c r="E1917" s="569"/>
      <c r="F1917" s="569"/>
      <c r="G1917" s="569"/>
      <c r="H1917" s="569"/>
      <c r="I1917" s="569"/>
      <c r="J1917" s="569"/>
      <c r="K1917" s="569"/>
      <c r="L1917" s="569"/>
      <c r="M1917" s="570"/>
      <c r="N1917" s="303" t="s">
        <v>32</v>
      </c>
      <c r="O1917" s="304" t="s">
        <v>29</v>
      </c>
      <c r="P1917" s="80"/>
    </row>
    <row r="1918" spans="2:16" ht="14.4">
      <c r="B1918" s="44"/>
      <c r="C1918" s="571" t="s">
        <v>2242</v>
      </c>
      <c r="D1918" s="572"/>
      <c r="E1918" s="572"/>
      <c r="F1918" s="572"/>
      <c r="G1918" s="572"/>
      <c r="H1918" s="572"/>
      <c r="I1918" s="572"/>
      <c r="J1918" s="572"/>
      <c r="K1918" s="572"/>
      <c r="L1918" s="572"/>
      <c r="M1918" s="572"/>
      <c r="N1918" s="305">
        <f>PRESUPUESTO!$K$384</f>
        <v>0.26</v>
      </c>
      <c r="O1918" s="314">
        <f>N1918*O1912</f>
        <v>54834.130000000005</v>
      </c>
      <c r="P1918" s="80"/>
    </row>
    <row r="1919" spans="2:16" ht="14.4">
      <c r="B1919" s="44"/>
      <c r="C1919" s="573" t="s">
        <v>2241</v>
      </c>
      <c r="D1919" s="574"/>
      <c r="E1919" s="574"/>
      <c r="F1919" s="574"/>
      <c r="G1919" s="574"/>
      <c r="H1919" s="574"/>
      <c r="I1919" s="574"/>
      <c r="J1919" s="574"/>
      <c r="K1919" s="574"/>
      <c r="L1919" s="574"/>
      <c r="M1919" s="574"/>
      <c r="N1919" s="302">
        <f>PRESUPUESTO!$K$385</f>
        <v>0.01</v>
      </c>
      <c r="O1919" s="315">
        <f>N1919*O1912</f>
        <v>2109.0050000000001</v>
      </c>
      <c r="P1919" s="80"/>
    </row>
    <row r="1920" spans="2:16" ht="15" thickBot="1">
      <c r="B1920" s="44"/>
      <c r="C1920" s="575" t="s">
        <v>28</v>
      </c>
      <c r="D1920" s="576"/>
      <c r="E1920" s="576"/>
      <c r="F1920" s="576"/>
      <c r="G1920" s="576"/>
      <c r="H1920" s="576"/>
      <c r="I1920" s="576"/>
      <c r="J1920" s="576"/>
      <c r="K1920" s="576"/>
      <c r="L1920" s="576"/>
      <c r="M1920" s="576"/>
      <c r="N1920" s="306">
        <f>PRESUPUESTO!$K$386</f>
        <v>0.03</v>
      </c>
      <c r="O1920" s="316">
        <f>N1920*O1912</f>
        <v>6327.0149999999994</v>
      </c>
      <c r="P1920" s="80"/>
    </row>
    <row r="1921" spans="2:19">
      <c r="B1921" s="44"/>
      <c r="C1921" s="296"/>
      <c r="D1921" s="297"/>
      <c r="E1921" s="297"/>
      <c r="F1921" s="297"/>
      <c r="G1921" s="297"/>
      <c r="H1921" s="297"/>
      <c r="I1921" s="297"/>
      <c r="J1921" s="297"/>
      <c r="K1921" s="297"/>
      <c r="L1921" s="297"/>
      <c r="M1921" s="297"/>
      <c r="N1921" s="297"/>
      <c r="O1921" s="298"/>
      <c r="P1921" s="80"/>
    </row>
    <row r="1922" spans="2:19" ht="14.4" thickBot="1">
      <c r="B1922" s="44"/>
      <c r="C1922" s="299"/>
      <c r="D1922" s="300"/>
      <c r="E1922" s="300"/>
      <c r="F1922" s="300"/>
      <c r="G1922" s="300"/>
      <c r="H1922" s="300"/>
      <c r="I1922" s="300"/>
      <c r="J1922" s="300"/>
      <c r="K1922" s="300"/>
      <c r="L1922" s="300"/>
      <c r="M1922" s="300"/>
      <c r="N1922" s="300"/>
      <c r="O1922" s="301"/>
      <c r="P1922" s="80"/>
    </row>
    <row r="1923" spans="2:19" ht="15" thickBot="1">
      <c r="B1923" s="44"/>
      <c r="C1923" s="557" t="s">
        <v>2246</v>
      </c>
      <c r="D1923" s="558"/>
      <c r="E1923" s="558"/>
      <c r="F1923" s="558"/>
      <c r="G1923" s="558"/>
      <c r="H1923" s="558"/>
      <c r="I1923" s="558"/>
      <c r="J1923" s="558"/>
      <c r="K1923" s="558"/>
      <c r="L1923" s="558"/>
      <c r="M1923" s="558"/>
      <c r="N1923" s="559"/>
      <c r="O1923" s="313">
        <f>ROUNDUP(O1912+O1918+O1919+O1920,0)</f>
        <v>274171</v>
      </c>
      <c r="P1923" s="100"/>
      <c r="S1923" s="342"/>
    </row>
    <row r="1924" spans="2:19" ht="14.4">
      <c r="B1924" s="44"/>
      <c r="C1924" s="73"/>
      <c r="D1924" s="52"/>
      <c r="E1924" s="52"/>
      <c r="F1924" s="52"/>
      <c r="G1924" s="52"/>
      <c r="H1924" s="52"/>
      <c r="I1924" s="52"/>
      <c r="J1924" s="52"/>
      <c r="K1924" s="52"/>
      <c r="L1924" s="52"/>
      <c r="M1924" s="52"/>
      <c r="N1924" s="52"/>
      <c r="O1924" s="74"/>
      <c r="P1924" s="45"/>
    </row>
    <row r="1925" spans="2:19" ht="14.4">
      <c r="B1925" s="44"/>
      <c r="C1925" s="73"/>
      <c r="D1925" s="52"/>
      <c r="E1925" s="52"/>
      <c r="F1925" s="52"/>
      <c r="G1925" s="52"/>
      <c r="H1925" s="52"/>
      <c r="I1925" s="52"/>
      <c r="J1925" s="52"/>
      <c r="K1925" s="52"/>
      <c r="L1925" s="52"/>
      <c r="M1925" s="52"/>
      <c r="N1925" s="52"/>
      <c r="O1925" s="74"/>
      <c r="P1925" s="45"/>
    </row>
    <row r="1926" spans="2:19" ht="18.600000000000001" customHeight="1" thickBot="1">
      <c r="B1926" s="44"/>
      <c r="C1926" s="564"/>
      <c r="D1926" s="565"/>
      <c r="E1926" s="565"/>
      <c r="F1926" s="70"/>
      <c r="G1926" s="70"/>
      <c r="H1926" s="70"/>
      <c r="I1926" s="70"/>
      <c r="J1926" s="70"/>
      <c r="K1926" s="566"/>
      <c r="L1926" s="566"/>
      <c r="M1926" s="566"/>
      <c r="N1926" s="566"/>
      <c r="O1926" s="567"/>
      <c r="P1926" s="101"/>
    </row>
    <row r="1927" spans="2:19" ht="14.4" thickBot="1">
      <c r="B1927" s="102"/>
      <c r="C1927" s="103"/>
      <c r="D1927" s="103"/>
      <c r="E1927" s="103"/>
      <c r="F1927" s="103"/>
      <c r="G1927" s="103"/>
      <c r="H1927" s="103"/>
      <c r="I1927" s="103"/>
      <c r="J1927" s="103"/>
      <c r="K1927" s="103"/>
      <c r="L1927" s="103"/>
      <c r="M1927" s="103"/>
      <c r="N1927" s="103"/>
      <c r="O1927" s="103"/>
      <c r="P1927" s="104"/>
    </row>
    <row r="1928" spans="2:19" ht="15" thickTop="1" thickBot="1"/>
    <row r="1929" spans="2:19" ht="15" thickBot="1">
      <c r="B1929" s="44"/>
      <c r="C1929" s="488" t="s">
        <v>54</v>
      </c>
      <c r="D1929" s="489"/>
      <c r="E1929" s="489"/>
      <c r="F1929" s="489"/>
      <c r="G1929" s="489"/>
      <c r="H1929" s="489"/>
      <c r="I1929" s="489"/>
      <c r="J1929" s="489"/>
      <c r="K1929" s="489"/>
      <c r="L1929" s="489"/>
      <c r="M1929" s="489"/>
      <c r="N1929" s="489"/>
      <c r="O1929" s="490"/>
      <c r="P1929" s="75"/>
    </row>
    <row r="1930" spans="2:19">
      <c r="B1930" s="44"/>
      <c r="C1930" s="76" t="s">
        <v>55</v>
      </c>
      <c r="D1930" s="491" t="s">
        <v>10</v>
      </c>
      <c r="E1930" s="492"/>
      <c r="F1930" s="492"/>
      <c r="G1930" s="492"/>
      <c r="H1930" s="492"/>
      <c r="I1930" s="492"/>
      <c r="J1930" s="492"/>
      <c r="K1930" s="492"/>
      <c r="L1930" s="493"/>
      <c r="M1930" s="494" t="s">
        <v>56</v>
      </c>
      <c r="N1930" s="495"/>
      <c r="O1930" s="76" t="s">
        <v>12</v>
      </c>
      <c r="P1930" s="77"/>
    </row>
    <row r="1931" spans="2:19" ht="51" customHeight="1" thickBot="1">
      <c r="B1931" s="44"/>
      <c r="C1931" s="243" t="str">
        <f>PRESUPUESTO!C133</f>
        <v>5.6.3</v>
      </c>
      <c r="D1931" s="582" t="str">
        <f>IFERROR(VLOOKUP(C1931,PRESUPUESTO!$C$11:$K$366,5,FALSE)," ")</f>
        <v>INSTALACION DE SOLDADURA EXOTERMICA 115GR INCLUYE MOLDE EN CRUZ, CARGA DE POLVORA</v>
      </c>
      <c r="E1931" s="583"/>
      <c r="F1931" s="583"/>
      <c r="G1931" s="583"/>
      <c r="H1931" s="583"/>
      <c r="I1931" s="583"/>
      <c r="J1931" s="583"/>
      <c r="K1931" s="583"/>
      <c r="L1931" s="584"/>
      <c r="M1931" s="526" t="str">
        <f>IFERROR(VLOOKUP(C1931,PRESUPUESTO!$C$11:$K$366,6,FALSE)," ")</f>
        <v>UN</v>
      </c>
      <c r="N1931" s="528"/>
      <c r="O1931" s="243">
        <f>IFERROR(VLOOKUP(C1931,PRESUPUESTO!$C$11:$K$366,7,FALSE)," ")</f>
        <v>9</v>
      </c>
      <c r="P1931" s="79"/>
    </row>
    <row r="1932" spans="2:19">
      <c r="B1932" s="44"/>
      <c r="C1932" s="529"/>
      <c r="D1932" s="530"/>
      <c r="E1932" s="530"/>
      <c r="F1932" s="530"/>
      <c r="G1932" s="530"/>
      <c r="H1932" s="530"/>
      <c r="I1932" s="530"/>
      <c r="J1932" s="530"/>
      <c r="K1932" s="530"/>
      <c r="L1932" s="530"/>
      <c r="M1932" s="530"/>
      <c r="N1932" s="530"/>
      <c r="O1932" s="531"/>
      <c r="P1932" s="80"/>
    </row>
    <row r="1933" spans="2:19">
      <c r="B1933" s="44"/>
      <c r="C1933" s="532"/>
      <c r="D1933" s="533"/>
      <c r="E1933" s="533"/>
      <c r="F1933" s="533"/>
      <c r="G1933" s="533"/>
      <c r="H1933" s="533"/>
      <c r="I1933" s="533"/>
      <c r="J1933" s="533"/>
      <c r="K1933" s="533"/>
      <c r="L1933" s="533"/>
      <c r="M1933" s="533"/>
      <c r="N1933" s="533"/>
      <c r="O1933" s="534"/>
      <c r="P1933" s="80"/>
    </row>
    <row r="1934" spans="2:19" ht="14.4" thickBot="1">
      <c r="B1934" s="44"/>
      <c r="C1934" s="535"/>
      <c r="D1934" s="536"/>
      <c r="E1934" s="536"/>
      <c r="F1934" s="536"/>
      <c r="G1934" s="536"/>
      <c r="H1934" s="536"/>
      <c r="I1934" s="536"/>
      <c r="J1934" s="536"/>
      <c r="K1934" s="536"/>
      <c r="L1934" s="536"/>
      <c r="M1934" s="536"/>
      <c r="N1934" s="536"/>
      <c r="O1934" s="537"/>
      <c r="P1934" s="80"/>
    </row>
    <row r="1935" spans="2:19" ht="14.4">
      <c r="B1935" s="44"/>
      <c r="C1935" s="538" t="s">
        <v>10</v>
      </c>
      <c r="D1935" s="539"/>
      <c r="E1935" s="539"/>
      <c r="F1935" s="539"/>
      <c r="G1935" s="540"/>
      <c r="H1935" s="541" t="s">
        <v>57</v>
      </c>
      <c r="I1935" s="539"/>
      <c r="J1935" s="542" t="s">
        <v>58</v>
      </c>
      <c r="K1935" s="543"/>
      <c r="L1935" s="82" t="s">
        <v>59</v>
      </c>
      <c r="M1935" s="541" t="s">
        <v>60</v>
      </c>
      <c r="N1935" s="544"/>
      <c r="O1935" s="83" t="s">
        <v>61</v>
      </c>
      <c r="P1935" s="84"/>
    </row>
    <row r="1936" spans="2:19" ht="14.4">
      <c r="B1936" s="44"/>
      <c r="C1936" s="517" t="s">
        <v>1281</v>
      </c>
      <c r="D1936" s="518"/>
      <c r="E1936" s="518"/>
      <c r="F1936" s="518"/>
      <c r="G1936" s="519"/>
      <c r="H1936" s="520"/>
      <c r="I1936" s="520"/>
      <c r="J1936" s="521" t="str">
        <f>IFERROR(VLOOKUP(C1936,EQUIPOS!$C$13:$G$80,2,FALSE)," ")</f>
        <v>%</v>
      </c>
      <c r="K1936" s="522"/>
      <c r="L1936" s="308">
        <f>O1974</f>
        <v>9079.7203460000001</v>
      </c>
      <c r="M1936" s="523">
        <v>0.05</v>
      </c>
      <c r="N1936" s="522"/>
      <c r="O1936" s="307">
        <f>IFERROR(M1936*L1936,0)</f>
        <v>453.98601730000001</v>
      </c>
      <c r="P1936" s="85"/>
    </row>
    <row r="1937" spans="2:16" ht="14.4">
      <c r="B1937" s="44"/>
      <c r="C1937" s="517"/>
      <c r="D1937" s="518"/>
      <c r="E1937" s="518"/>
      <c r="F1937" s="518"/>
      <c r="G1937" s="519"/>
      <c r="H1937" s="520"/>
      <c r="I1937" s="520"/>
      <c r="J1937" s="521" t="str">
        <f>IFERROR(VLOOKUP(C1937,EQUIPOS!$C$13:$G$80,2,FALSE)," ")</f>
        <v xml:space="preserve"> </v>
      </c>
      <c r="K1937" s="522"/>
      <c r="L1937" s="308" t="str">
        <f>IFERROR(VLOOKUP(C1937,EQUIPOS!$C$13:$G$80,5,FALSE)," ")</f>
        <v xml:space="preserve"> </v>
      </c>
      <c r="M1937" s="524"/>
      <c r="N1937" s="525"/>
      <c r="O1937" s="307">
        <f>IFERROR(L1937/M1937,0)</f>
        <v>0</v>
      </c>
      <c r="P1937" s="85"/>
    </row>
    <row r="1938" spans="2:16" ht="14.4">
      <c r="B1938" s="44"/>
      <c r="C1938" s="517"/>
      <c r="D1938" s="518"/>
      <c r="E1938" s="518"/>
      <c r="F1938" s="518"/>
      <c r="G1938" s="519"/>
      <c r="H1938" s="520"/>
      <c r="I1938" s="520"/>
      <c r="J1938" s="521" t="str">
        <f>IFERROR(VLOOKUP(C1938,EQUIPOS!$C$13:$G$80,2,FALSE)," ")</f>
        <v xml:space="preserve"> </v>
      </c>
      <c r="K1938" s="522"/>
      <c r="L1938" s="308" t="str">
        <f>IFERROR(VLOOKUP(C1938,EQUIPOS!$C$13:$G$80,5,FALSE)," ")</f>
        <v xml:space="preserve"> </v>
      </c>
      <c r="M1938" s="524"/>
      <c r="N1938" s="525"/>
      <c r="O1938" s="307">
        <f t="shared" ref="O1938:O1939" si="120">IFERROR(L1938/M1938,0)</f>
        <v>0</v>
      </c>
      <c r="P1938" s="85"/>
    </row>
    <row r="1939" spans="2:16" ht="14.4">
      <c r="B1939" s="44"/>
      <c r="C1939" s="517"/>
      <c r="D1939" s="518"/>
      <c r="E1939" s="518"/>
      <c r="F1939" s="518"/>
      <c r="G1939" s="519"/>
      <c r="H1939" s="520"/>
      <c r="I1939" s="520"/>
      <c r="J1939" s="521" t="str">
        <f>IFERROR(VLOOKUP(C1939,EQUIPOS!$C$13:$G$80,2,FALSE)," ")</f>
        <v xml:space="preserve"> </v>
      </c>
      <c r="K1939" s="522"/>
      <c r="L1939" s="308" t="str">
        <f>IFERROR(VLOOKUP(C1939,EQUIPOS!$C$13:$G$80,5,FALSE)," ")</f>
        <v xml:space="preserve"> </v>
      </c>
      <c r="M1939" s="524"/>
      <c r="N1939" s="525"/>
      <c r="O1939" s="307">
        <f t="shared" si="120"/>
        <v>0</v>
      </c>
      <c r="P1939" s="85"/>
    </row>
    <row r="1940" spans="2:16" ht="15" thickBot="1">
      <c r="B1940" s="44"/>
      <c r="C1940" s="517"/>
      <c r="D1940" s="518"/>
      <c r="E1940" s="518"/>
      <c r="F1940" s="518"/>
      <c r="G1940" s="519"/>
      <c r="H1940" s="520"/>
      <c r="I1940" s="520"/>
      <c r="J1940" s="521" t="str">
        <f>IFERROR(VLOOKUP(C1940,EQUIPOS!$C$13:$G$80,2,FALSE)," ")</f>
        <v xml:space="preserve"> </v>
      </c>
      <c r="K1940" s="522"/>
      <c r="L1940" s="308" t="str">
        <f>IFERROR(VLOOKUP(C1940,EQUIPOS!$C$13:$G$80,5,FALSE)," ")</f>
        <v xml:space="preserve"> </v>
      </c>
      <c r="M1940" s="524"/>
      <c r="N1940" s="525"/>
      <c r="O1940" s="307">
        <f>IFERROR(L1940/M1940,0)</f>
        <v>0</v>
      </c>
      <c r="P1940" s="85"/>
    </row>
    <row r="1941" spans="2:16" ht="15" thickBot="1">
      <c r="B1941" s="44"/>
      <c r="C1941" s="545" t="s">
        <v>2244</v>
      </c>
      <c r="D1941" s="546"/>
      <c r="E1941" s="546"/>
      <c r="F1941" s="546"/>
      <c r="G1941" s="546"/>
      <c r="H1941" s="546"/>
      <c r="I1941" s="546"/>
      <c r="J1941" s="546"/>
      <c r="K1941" s="546"/>
      <c r="L1941" s="546"/>
      <c r="M1941" s="546"/>
      <c r="N1941" s="547"/>
      <c r="O1941" s="309">
        <f>SUM(O1936:O1940)</f>
        <v>453.98601730000001</v>
      </c>
      <c r="P1941" s="86"/>
    </row>
    <row r="1942" spans="2:16" ht="13.5" customHeight="1">
      <c r="B1942" s="44"/>
      <c r="C1942" s="529" t="s">
        <v>62</v>
      </c>
      <c r="D1942" s="530"/>
      <c r="E1942" s="530"/>
      <c r="F1942" s="530"/>
      <c r="G1942" s="530"/>
      <c r="H1942" s="530"/>
      <c r="I1942" s="530"/>
      <c r="J1942" s="530"/>
      <c r="K1942" s="530"/>
      <c r="L1942" s="530"/>
      <c r="M1942" s="530"/>
      <c r="N1942" s="530"/>
      <c r="O1942" s="531"/>
      <c r="P1942" s="80"/>
    </row>
    <row r="1943" spans="2:16">
      <c r="B1943" s="44"/>
      <c r="C1943" s="532"/>
      <c r="D1943" s="533"/>
      <c r="E1943" s="533"/>
      <c r="F1943" s="533"/>
      <c r="G1943" s="533"/>
      <c r="H1943" s="533"/>
      <c r="I1943" s="533"/>
      <c r="J1943" s="533"/>
      <c r="K1943" s="533"/>
      <c r="L1943" s="533"/>
      <c r="M1943" s="533"/>
      <c r="N1943" s="533"/>
      <c r="O1943" s="534"/>
      <c r="P1943" s="80"/>
    </row>
    <row r="1944" spans="2:16" ht="14.4" thickBot="1">
      <c r="B1944" s="44"/>
      <c r="C1944" s="535"/>
      <c r="D1944" s="536"/>
      <c r="E1944" s="536"/>
      <c r="F1944" s="536"/>
      <c r="G1944" s="536"/>
      <c r="H1944" s="536"/>
      <c r="I1944" s="536"/>
      <c r="J1944" s="536"/>
      <c r="K1944" s="536"/>
      <c r="L1944" s="536"/>
      <c r="M1944" s="536"/>
      <c r="N1944" s="536"/>
      <c r="O1944" s="537"/>
      <c r="P1944" s="80"/>
    </row>
    <row r="1945" spans="2:16" ht="14.4">
      <c r="B1945" s="44"/>
      <c r="C1945" s="538" t="s">
        <v>10</v>
      </c>
      <c r="D1945" s="550"/>
      <c r="E1945" s="550"/>
      <c r="F1945" s="550"/>
      <c r="G1945" s="550"/>
      <c r="H1945" s="550"/>
      <c r="I1945" s="550"/>
      <c r="J1945" s="544"/>
      <c r="K1945" s="81" t="s">
        <v>56</v>
      </c>
      <c r="L1945" s="82" t="s">
        <v>12</v>
      </c>
      <c r="M1945" s="541" t="s">
        <v>63</v>
      </c>
      <c r="N1945" s="544"/>
      <c r="O1945" s="83" t="s">
        <v>61</v>
      </c>
      <c r="P1945" s="84"/>
    </row>
    <row r="1946" spans="2:16" ht="14.4">
      <c r="B1946" s="44"/>
      <c r="C1946" s="577" t="s">
        <v>2979</v>
      </c>
      <c r="D1946" s="578"/>
      <c r="E1946" s="578"/>
      <c r="F1946" s="578"/>
      <c r="G1946" s="578"/>
      <c r="H1946" s="578"/>
      <c r="I1946" s="578"/>
      <c r="J1946" s="579"/>
      <c r="K1946" s="88" t="str">
        <f>IFERROR(VLOOKUP(C1946,MATERIALES!$C$13:$G$2486,2,FALSE)," ")</f>
        <v>UN</v>
      </c>
      <c r="L1946" s="356">
        <v>1</v>
      </c>
      <c r="M1946" s="548">
        <f>IFERROR(VLOOKUP(C1946,MATERIALES!$C$13:$G$2486,5,FALSE)," ")</f>
        <v>29200</v>
      </c>
      <c r="N1946" s="549"/>
      <c r="O1946" s="307">
        <f>IFERROR(M1946*L1946,0)</f>
        <v>29200</v>
      </c>
      <c r="P1946" s="85"/>
    </row>
    <row r="1947" spans="2:16" ht="14.4">
      <c r="B1947" s="44"/>
      <c r="C1947" s="577" t="s">
        <v>2980</v>
      </c>
      <c r="D1947" s="578"/>
      <c r="E1947" s="578"/>
      <c r="F1947" s="578"/>
      <c r="G1947" s="578"/>
      <c r="H1947" s="578"/>
      <c r="I1947" s="578"/>
      <c r="J1947" s="579"/>
      <c r="K1947" s="88" t="str">
        <f>IFERROR(VLOOKUP(C1947,MATERIALES!$C$13:$G$2486,2,FALSE)," ")</f>
        <v>UN</v>
      </c>
      <c r="L1947" s="356">
        <v>1</v>
      </c>
      <c r="M1947" s="548">
        <f>IFERROR(VLOOKUP(C1947,MATERIALES!$C$13:$G$2486,5,FALSE)," ")</f>
        <v>9200</v>
      </c>
      <c r="N1947" s="549"/>
      <c r="O1947" s="307">
        <f t="shared" ref="O1947:O1957" si="121">IFERROR(M1947*L1947,0)</f>
        <v>9200</v>
      </c>
      <c r="P1947" s="85"/>
    </row>
    <row r="1948" spans="2:16" ht="14.4">
      <c r="B1948" s="44"/>
      <c r="C1948" s="577" t="s">
        <v>2981</v>
      </c>
      <c r="D1948" s="578"/>
      <c r="E1948" s="578"/>
      <c r="F1948" s="578"/>
      <c r="G1948" s="578"/>
      <c r="H1948" s="578"/>
      <c r="I1948" s="578"/>
      <c r="J1948" s="579"/>
      <c r="K1948" s="88" t="str">
        <f>IFERROR(VLOOKUP(C1948,MATERIALES!$C$13:$G$2486,2,FALSE)," ")</f>
        <v>CARGA</v>
      </c>
      <c r="L1948" s="356">
        <v>1</v>
      </c>
      <c r="M1948" s="548">
        <f>IFERROR(VLOOKUP(C1948,MATERIALES!$C$13:$G$2486,5,FALSE)," ")</f>
        <v>2800</v>
      </c>
      <c r="N1948" s="549"/>
      <c r="O1948" s="307">
        <f t="shared" si="121"/>
        <v>2800</v>
      </c>
      <c r="P1948" s="85"/>
    </row>
    <row r="1949" spans="2:16" ht="14.4">
      <c r="B1949" s="44"/>
      <c r="C1949" s="577"/>
      <c r="D1949" s="578"/>
      <c r="E1949" s="578"/>
      <c r="F1949" s="578"/>
      <c r="G1949" s="578"/>
      <c r="H1949" s="578"/>
      <c r="I1949" s="578"/>
      <c r="J1949" s="579"/>
      <c r="K1949" s="88" t="str">
        <f>IFERROR(VLOOKUP(C1949,MATERIALES!$C$13:$G$2486,2,FALSE)," ")</f>
        <v xml:space="preserve"> </v>
      </c>
      <c r="L1949" s="356"/>
      <c r="M1949" s="548" t="str">
        <f>IFERROR(VLOOKUP(C1949,MATERIALES!$C$13:$G$2486,5,FALSE)," ")</f>
        <v xml:space="preserve"> </v>
      </c>
      <c r="N1949" s="549"/>
      <c r="O1949" s="307">
        <f t="shared" si="121"/>
        <v>0</v>
      </c>
      <c r="P1949" s="85"/>
    </row>
    <row r="1950" spans="2:16" ht="14.4">
      <c r="B1950" s="44"/>
      <c r="C1950" s="577"/>
      <c r="D1950" s="578"/>
      <c r="E1950" s="578"/>
      <c r="F1950" s="578"/>
      <c r="G1950" s="578"/>
      <c r="H1950" s="578"/>
      <c r="I1950" s="578"/>
      <c r="J1950" s="579"/>
      <c r="K1950" s="88" t="str">
        <f>IFERROR(VLOOKUP(C1950,MATERIALES!$C$13:$G$2486,2,FALSE)," ")</f>
        <v xml:space="preserve"> </v>
      </c>
      <c r="L1950" s="356"/>
      <c r="M1950" s="548" t="str">
        <f>IFERROR(VLOOKUP(C1950,MATERIALES!$C$13:$G$2486,5,FALSE)," ")</f>
        <v xml:space="preserve"> </v>
      </c>
      <c r="N1950" s="549"/>
      <c r="O1950" s="307">
        <f t="shared" si="121"/>
        <v>0</v>
      </c>
      <c r="P1950" s="85"/>
    </row>
    <row r="1951" spans="2:16" ht="14.4">
      <c r="B1951" s="44"/>
      <c r="C1951" s="577"/>
      <c r="D1951" s="578"/>
      <c r="E1951" s="578"/>
      <c r="F1951" s="578"/>
      <c r="G1951" s="578"/>
      <c r="H1951" s="578"/>
      <c r="I1951" s="578"/>
      <c r="J1951" s="579"/>
      <c r="K1951" s="88" t="str">
        <f>IFERROR(VLOOKUP(C1951,MATERIALES!$C$13:$G$2486,2,FALSE)," ")</f>
        <v xml:space="preserve"> </v>
      </c>
      <c r="L1951" s="356"/>
      <c r="M1951" s="548" t="str">
        <f>IFERROR(VLOOKUP(C1951,MATERIALES!$C$13:$G$2486,5,FALSE)," ")</f>
        <v xml:space="preserve"> </v>
      </c>
      <c r="N1951" s="549"/>
      <c r="O1951" s="307">
        <f t="shared" si="121"/>
        <v>0</v>
      </c>
      <c r="P1951" s="85"/>
    </row>
    <row r="1952" spans="2:16" ht="14.4">
      <c r="B1952" s="44"/>
      <c r="C1952" s="577"/>
      <c r="D1952" s="578"/>
      <c r="E1952" s="578"/>
      <c r="F1952" s="578"/>
      <c r="G1952" s="578"/>
      <c r="H1952" s="578"/>
      <c r="I1952" s="578"/>
      <c r="J1952" s="579"/>
      <c r="K1952" s="88" t="str">
        <f>IFERROR(VLOOKUP(C1952,MATERIALES!$C$13:$G$2486,2,FALSE)," ")</f>
        <v xml:space="preserve"> </v>
      </c>
      <c r="L1952" s="356"/>
      <c r="M1952" s="548" t="str">
        <f>IFERROR(VLOOKUP(C1952,MATERIALES!$C$13:$G$2486,5,FALSE)," ")</f>
        <v xml:space="preserve"> </v>
      </c>
      <c r="N1952" s="549"/>
      <c r="O1952" s="307">
        <f t="shared" si="121"/>
        <v>0</v>
      </c>
      <c r="P1952" s="85"/>
    </row>
    <row r="1953" spans="2:16" ht="14.4">
      <c r="B1953" s="44"/>
      <c r="C1953" s="577"/>
      <c r="D1953" s="578"/>
      <c r="E1953" s="578"/>
      <c r="F1953" s="578"/>
      <c r="G1953" s="578"/>
      <c r="H1953" s="578"/>
      <c r="I1953" s="578"/>
      <c r="J1953" s="579"/>
      <c r="K1953" s="88" t="str">
        <f>IFERROR(VLOOKUP(C1953,MATERIALES!$C$13:$G$2486,2,FALSE)," ")</f>
        <v xml:space="preserve"> </v>
      </c>
      <c r="L1953" s="356"/>
      <c r="M1953" s="548" t="str">
        <f>IFERROR(VLOOKUP(C1953,MATERIALES!$C$13:$G$2486,5,FALSE)," ")</f>
        <v xml:space="preserve"> </v>
      </c>
      <c r="N1953" s="549"/>
      <c r="O1953" s="307">
        <f t="shared" si="121"/>
        <v>0</v>
      </c>
      <c r="P1953" s="85"/>
    </row>
    <row r="1954" spans="2:16" ht="14.4">
      <c r="B1954" s="44"/>
      <c r="C1954" s="577"/>
      <c r="D1954" s="578"/>
      <c r="E1954" s="578"/>
      <c r="F1954" s="578"/>
      <c r="G1954" s="578"/>
      <c r="H1954" s="578"/>
      <c r="I1954" s="578"/>
      <c r="J1954" s="579"/>
      <c r="K1954" s="88" t="str">
        <f>IFERROR(VLOOKUP(C1954,MATERIALES!$C$13:$G$2486,2,FALSE)," ")</f>
        <v xml:space="preserve"> </v>
      </c>
      <c r="L1954" s="356"/>
      <c r="M1954" s="548" t="str">
        <f>IFERROR(VLOOKUP(C1954,MATERIALES!$C$13:$G$2486,5,FALSE)," ")</f>
        <v xml:space="preserve"> </v>
      </c>
      <c r="N1954" s="549"/>
      <c r="O1954" s="307">
        <f t="shared" si="121"/>
        <v>0</v>
      </c>
      <c r="P1954" s="85"/>
    </row>
    <row r="1955" spans="2:16" ht="14.4">
      <c r="B1955" s="44"/>
      <c r="C1955" s="577"/>
      <c r="D1955" s="578"/>
      <c r="E1955" s="578"/>
      <c r="F1955" s="578"/>
      <c r="G1955" s="578"/>
      <c r="H1955" s="578"/>
      <c r="I1955" s="578"/>
      <c r="J1955" s="579"/>
      <c r="K1955" s="88" t="str">
        <f>IFERROR(VLOOKUP(C1955,MATERIALES!$C$13:$G$2486,2,FALSE)," ")</f>
        <v xml:space="preserve"> </v>
      </c>
      <c r="L1955" s="356"/>
      <c r="M1955" s="548" t="str">
        <f>IFERROR(VLOOKUP(C1955,MATERIALES!$C$13:$G$2486,5,FALSE)," ")</f>
        <v xml:space="preserve"> </v>
      </c>
      <c r="N1955" s="549"/>
      <c r="O1955" s="307">
        <f t="shared" si="121"/>
        <v>0</v>
      </c>
      <c r="P1955" s="85"/>
    </row>
    <row r="1956" spans="2:16" ht="14.4">
      <c r="B1956" s="44"/>
      <c r="C1956" s="517"/>
      <c r="D1956" s="518"/>
      <c r="E1956" s="518"/>
      <c r="F1956" s="518"/>
      <c r="G1956" s="518"/>
      <c r="H1956" s="518"/>
      <c r="I1956" s="518"/>
      <c r="J1956" s="519"/>
      <c r="K1956" s="88" t="str">
        <f>IFERROR(VLOOKUP(C1956,MATERIALES!$C$13:$G$2486,2,FALSE)," ")</f>
        <v xml:space="preserve"> </v>
      </c>
      <c r="L1956" s="89"/>
      <c r="M1956" s="548" t="str">
        <f>IFERROR(VLOOKUP(C1956,MATERIALES!$C$13:$G$2486,5,FALSE)," ")</f>
        <v xml:space="preserve"> </v>
      </c>
      <c r="N1956" s="549"/>
      <c r="O1956" s="307">
        <f t="shared" si="121"/>
        <v>0</v>
      </c>
      <c r="P1956" s="85"/>
    </row>
    <row r="1957" spans="2:16" ht="15" thickBot="1">
      <c r="B1957" s="44"/>
      <c r="C1957" s="551"/>
      <c r="D1957" s="552"/>
      <c r="E1957" s="552"/>
      <c r="F1957" s="552"/>
      <c r="G1957" s="552"/>
      <c r="H1957" s="552"/>
      <c r="I1957" s="552"/>
      <c r="J1957" s="580"/>
      <c r="K1957" s="88" t="str">
        <f>IFERROR(VLOOKUP(C1957,MATERIALES!$C$13:$G$2486,2,FALSE)," ")</f>
        <v xml:space="preserve"> </v>
      </c>
      <c r="L1957" s="90"/>
      <c r="M1957" s="548" t="str">
        <f>IFERROR(VLOOKUP(C1957,MATERIALES!$C$13:$G$2486,5,FALSE)," ")</f>
        <v xml:space="preserve"> </v>
      </c>
      <c r="N1957" s="549"/>
      <c r="O1957" s="307">
        <f t="shared" si="121"/>
        <v>0</v>
      </c>
      <c r="P1957" s="85"/>
    </row>
    <row r="1958" spans="2:16" ht="15" thickBot="1">
      <c r="B1958" s="44"/>
      <c r="C1958" s="545" t="s">
        <v>2244</v>
      </c>
      <c r="D1958" s="546"/>
      <c r="E1958" s="546"/>
      <c r="F1958" s="546"/>
      <c r="G1958" s="546"/>
      <c r="H1958" s="546"/>
      <c r="I1958" s="546"/>
      <c r="J1958" s="546"/>
      <c r="K1958" s="546"/>
      <c r="L1958" s="546"/>
      <c r="M1958" s="546"/>
      <c r="N1958" s="547"/>
      <c r="O1958" s="309">
        <f>SUM(O1946:O1957)</f>
        <v>41200</v>
      </c>
      <c r="P1958" s="85"/>
    </row>
    <row r="1959" spans="2:16">
      <c r="B1959" s="44"/>
      <c r="C1959" s="529" t="s">
        <v>64</v>
      </c>
      <c r="D1959" s="530"/>
      <c r="E1959" s="530"/>
      <c r="F1959" s="530"/>
      <c r="G1959" s="530"/>
      <c r="H1959" s="530"/>
      <c r="I1959" s="530"/>
      <c r="J1959" s="530"/>
      <c r="K1959" s="530"/>
      <c r="L1959" s="530"/>
      <c r="M1959" s="530"/>
      <c r="N1959" s="530"/>
      <c r="O1959" s="531"/>
      <c r="P1959" s="80"/>
    </row>
    <row r="1960" spans="2:16">
      <c r="B1960" s="44"/>
      <c r="C1960" s="532"/>
      <c r="D1960" s="533"/>
      <c r="E1960" s="533"/>
      <c r="F1960" s="533"/>
      <c r="G1960" s="533"/>
      <c r="H1960" s="533"/>
      <c r="I1960" s="533"/>
      <c r="J1960" s="533"/>
      <c r="K1960" s="533"/>
      <c r="L1960" s="533"/>
      <c r="M1960" s="533"/>
      <c r="N1960" s="533"/>
      <c r="O1960" s="534"/>
      <c r="P1960" s="80"/>
    </row>
    <row r="1961" spans="2:16" ht="14.4" thickBot="1">
      <c r="B1961" s="44"/>
      <c r="C1961" s="535"/>
      <c r="D1961" s="536"/>
      <c r="E1961" s="536"/>
      <c r="F1961" s="536"/>
      <c r="G1961" s="536"/>
      <c r="H1961" s="536"/>
      <c r="I1961" s="536"/>
      <c r="J1961" s="536"/>
      <c r="K1961" s="536"/>
      <c r="L1961" s="536"/>
      <c r="M1961" s="536"/>
      <c r="N1961" s="536"/>
      <c r="O1961" s="537"/>
      <c r="P1961" s="80"/>
    </row>
    <row r="1962" spans="2:16" ht="16.8">
      <c r="B1962" s="44"/>
      <c r="C1962" s="538" t="s">
        <v>65</v>
      </c>
      <c r="D1962" s="550"/>
      <c r="E1962" s="550"/>
      <c r="F1962" s="550"/>
      <c r="G1962" s="550"/>
      <c r="H1962" s="550"/>
      <c r="I1962" s="550"/>
      <c r="J1962" s="82" t="s">
        <v>66</v>
      </c>
      <c r="K1962" s="87" t="s">
        <v>67</v>
      </c>
      <c r="L1962" s="91" t="s">
        <v>68</v>
      </c>
      <c r="M1962" s="541" t="s">
        <v>69</v>
      </c>
      <c r="N1962" s="544"/>
      <c r="O1962" s="83" t="s">
        <v>61</v>
      </c>
      <c r="P1962" s="84"/>
    </row>
    <row r="1963" spans="2:16" ht="14.4">
      <c r="B1963" s="44"/>
      <c r="C1963" s="517" t="s">
        <v>1251</v>
      </c>
      <c r="D1963" s="518"/>
      <c r="E1963" s="518"/>
      <c r="F1963" s="518"/>
      <c r="G1963" s="518"/>
      <c r="H1963" s="518"/>
      <c r="I1963" s="518"/>
      <c r="J1963" s="357">
        <v>9.289803286634859E-5</v>
      </c>
      <c r="K1963" s="93">
        <v>25.1</v>
      </c>
      <c r="L1963" s="92">
        <f>K1963*J1963</f>
        <v>2.3317406249453499E-3</v>
      </c>
      <c r="M1963" s="548">
        <f>IFERROR(VLOOKUP(C1963,TRANSPORTE!$C$14:$G$28,5,FALSE)," ")</f>
        <v>514637</v>
      </c>
      <c r="N1963" s="549"/>
      <c r="O1963" s="307">
        <f>IFERROR(M1963*L1963,0)</f>
        <v>1200</v>
      </c>
      <c r="P1963" s="85"/>
    </row>
    <row r="1964" spans="2:16" ht="15" thickBot="1">
      <c r="B1964" s="44"/>
      <c r="C1964" s="551"/>
      <c r="D1964" s="552"/>
      <c r="E1964" s="552"/>
      <c r="F1964" s="552"/>
      <c r="G1964" s="552"/>
      <c r="H1964" s="552"/>
      <c r="I1964" s="552"/>
      <c r="J1964" s="94"/>
      <c r="K1964" s="70"/>
      <c r="L1964" s="94"/>
      <c r="M1964" s="553"/>
      <c r="N1964" s="554"/>
      <c r="O1964" s="307">
        <f t="shared" ref="O1964" si="122">IFERROR(M1964*L1964,0)</f>
        <v>0</v>
      </c>
      <c r="P1964" s="85"/>
    </row>
    <row r="1965" spans="2:16" ht="15" thickBot="1">
      <c r="B1965" s="44"/>
      <c r="C1965" s="545" t="s">
        <v>2244</v>
      </c>
      <c r="D1965" s="546"/>
      <c r="E1965" s="546"/>
      <c r="F1965" s="546"/>
      <c r="G1965" s="546"/>
      <c r="H1965" s="546"/>
      <c r="I1965" s="546"/>
      <c r="J1965" s="546"/>
      <c r="K1965" s="546"/>
      <c r="L1965" s="546"/>
      <c r="M1965" s="546"/>
      <c r="N1965" s="547"/>
      <c r="O1965" s="309">
        <f>+SUM(O1963:O1964)</f>
        <v>1200</v>
      </c>
      <c r="P1965" s="86"/>
    </row>
    <row r="1966" spans="2:16">
      <c r="B1966" s="44"/>
      <c r="C1966" s="529" t="s">
        <v>70</v>
      </c>
      <c r="D1966" s="530"/>
      <c r="E1966" s="530"/>
      <c r="F1966" s="530"/>
      <c r="G1966" s="530"/>
      <c r="H1966" s="530"/>
      <c r="I1966" s="530"/>
      <c r="J1966" s="530"/>
      <c r="K1966" s="530"/>
      <c r="L1966" s="530"/>
      <c r="M1966" s="530"/>
      <c r="N1966" s="530"/>
      <c r="O1966" s="531"/>
      <c r="P1966" s="80"/>
    </row>
    <row r="1967" spans="2:16">
      <c r="B1967" s="44"/>
      <c r="C1967" s="532"/>
      <c r="D1967" s="533"/>
      <c r="E1967" s="533"/>
      <c r="F1967" s="533"/>
      <c r="G1967" s="533"/>
      <c r="H1967" s="533"/>
      <c r="I1967" s="533"/>
      <c r="J1967" s="533"/>
      <c r="K1967" s="533"/>
      <c r="L1967" s="533"/>
      <c r="M1967" s="533"/>
      <c r="N1967" s="533"/>
      <c r="O1967" s="534"/>
      <c r="P1967" s="80"/>
    </row>
    <row r="1968" spans="2:16" ht="14.4" thickBot="1">
      <c r="B1968" s="44"/>
      <c r="C1968" s="535"/>
      <c r="D1968" s="536"/>
      <c r="E1968" s="536"/>
      <c r="F1968" s="536"/>
      <c r="G1968" s="536"/>
      <c r="H1968" s="536"/>
      <c r="I1968" s="536"/>
      <c r="J1968" s="536"/>
      <c r="K1968" s="536"/>
      <c r="L1968" s="536"/>
      <c r="M1968" s="536"/>
      <c r="N1968" s="536"/>
      <c r="O1968" s="537"/>
      <c r="P1968" s="80"/>
    </row>
    <row r="1969" spans="2:16" ht="14.4">
      <c r="B1969" s="44"/>
      <c r="C1969" s="538" t="s">
        <v>71</v>
      </c>
      <c r="D1969" s="550"/>
      <c r="E1969" s="550"/>
      <c r="F1969" s="550"/>
      <c r="G1969" s="550"/>
      <c r="H1969" s="550"/>
      <c r="I1969" s="550"/>
      <c r="J1969" s="82" t="s">
        <v>72</v>
      </c>
      <c r="K1969" s="95" t="s">
        <v>73</v>
      </c>
      <c r="L1969" s="96" t="s">
        <v>74</v>
      </c>
      <c r="M1969" s="560" t="s">
        <v>60</v>
      </c>
      <c r="N1969" s="561"/>
      <c r="O1969" s="97" t="s">
        <v>61</v>
      </c>
      <c r="P1969" s="98"/>
    </row>
    <row r="1970" spans="2:16" ht="14.4">
      <c r="B1970" s="44"/>
      <c r="C1970" s="555" t="s">
        <v>1225</v>
      </c>
      <c r="D1970" s="556"/>
      <c r="E1970" s="556"/>
      <c r="F1970" s="556"/>
      <c r="G1970" s="556"/>
      <c r="H1970" s="556"/>
      <c r="I1970" s="522"/>
      <c r="J1970" s="310">
        <f>IFERROR(VLOOKUP(C1970,'MANO DE OBRA'!$C$13:$J$33,6,FALSE)," ")</f>
        <v>212968.8944964</v>
      </c>
      <c r="K1970" s="318">
        <f>IFERROR(VLOOKUP(C1970,'MANO DE OBRA'!$C$13:$J$33,7,FALSE)," ")</f>
        <v>2</v>
      </c>
      <c r="L1970" s="311">
        <f>IFERROR(VLOOKUP(C1970,'MANO DE OBRA'!$C$13:$J$33,8,FALSE)," ")</f>
        <v>425938</v>
      </c>
      <c r="M1970" s="562">
        <f>1/0.021317</f>
        <v>46.910916170192806</v>
      </c>
      <c r="N1970" s="563"/>
      <c r="O1970" s="312">
        <f>IFERROR((L1970/M1970),0)</f>
        <v>9079.7203460000001</v>
      </c>
      <c r="P1970" s="99"/>
    </row>
    <row r="1971" spans="2:16" ht="14.4">
      <c r="B1971" s="44"/>
      <c r="C1971" s="555"/>
      <c r="D1971" s="556"/>
      <c r="E1971" s="556"/>
      <c r="F1971" s="556"/>
      <c r="G1971" s="556"/>
      <c r="H1971" s="556"/>
      <c r="I1971" s="522"/>
      <c r="J1971" s="310" t="str">
        <f>IFERROR(VLOOKUP(C1971,'MANO DE OBRA'!$C$13:$J$33,6,FALSE)," ")</f>
        <v xml:space="preserve"> </v>
      </c>
      <c r="K1971" s="318" t="str">
        <f>IFERROR(VLOOKUP(C1971,'MANO DE OBRA'!$C$13:$J$33,7,FALSE)," ")</f>
        <v xml:space="preserve"> </v>
      </c>
      <c r="L1971" s="311" t="str">
        <f>IFERROR(VLOOKUP(C1971,'MANO DE OBRA'!$C$13:$J$33,8,FALSE)," ")</f>
        <v xml:space="preserve"> </v>
      </c>
      <c r="M1971" s="562"/>
      <c r="N1971" s="563"/>
      <c r="O1971" s="312">
        <f t="shared" ref="O1971:O1973" si="123">IFERROR((L1971/M1971),0)</f>
        <v>0</v>
      </c>
      <c r="P1971" s="99"/>
    </row>
    <row r="1972" spans="2:16" ht="14.4">
      <c r="B1972" s="44"/>
      <c r="C1972" s="555"/>
      <c r="D1972" s="556"/>
      <c r="E1972" s="556"/>
      <c r="F1972" s="556"/>
      <c r="G1972" s="556"/>
      <c r="H1972" s="556"/>
      <c r="I1972" s="522"/>
      <c r="J1972" s="310" t="str">
        <f>IFERROR(VLOOKUP(C1972,'MANO DE OBRA'!$C$13:$J$33,6,FALSE)," ")</f>
        <v xml:space="preserve"> </v>
      </c>
      <c r="K1972" s="318" t="str">
        <f>IFERROR(VLOOKUP(C1972,'MANO DE OBRA'!$C$13:$J$33,7,FALSE)," ")</f>
        <v xml:space="preserve"> </v>
      </c>
      <c r="L1972" s="311" t="str">
        <f>IFERROR(VLOOKUP(C1972,'MANO DE OBRA'!$C$13:$J$33,8,FALSE)," ")</f>
        <v xml:space="preserve"> </v>
      </c>
      <c r="M1972" s="524"/>
      <c r="N1972" s="525"/>
      <c r="O1972" s="312">
        <f t="shared" si="123"/>
        <v>0</v>
      </c>
      <c r="P1972" s="99"/>
    </row>
    <row r="1973" spans="2:16" ht="15" thickBot="1">
      <c r="B1973" s="44"/>
      <c r="C1973" s="555"/>
      <c r="D1973" s="556"/>
      <c r="E1973" s="556"/>
      <c r="F1973" s="556"/>
      <c r="G1973" s="556"/>
      <c r="H1973" s="556"/>
      <c r="I1973" s="522"/>
      <c r="J1973" s="310" t="str">
        <f>IFERROR(VLOOKUP(C1973,'MANO DE OBRA'!$C$13:$J$33,6,FALSE)," ")</f>
        <v xml:space="preserve"> </v>
      </c>
      <c r="K1973" s="318" t="str">
        <f>IFERROR(VLOOKUP(C1973,'MANO DE OBRA'!$C$13:$J$33,7,FALSE)," ")</f>
        <v xml:space="preserve"> </v>
      </c>
      <c r="L1973" s="311" t="str">
        <f>IFERROR(VLOOKUP(C1973,'MANO DE OBRA'!$C$13:$J$33,8,FALSE)," ")</f>
        <v xml:space="preserve"> </v>
      </c>
      <c r="M1973" s="524"/>
      <c r="N1973" s="525"/>
      <c r="O1973" s="312">
        <f t="shared" si="123"/>
        <v>0</v>
      </c>
      <c r="P1973" s="85"/>
    </row>
    <row r="1974" spans="2:16" ht="15" thickBot="1">
      <c r="B1974" s="44"/>
      <c r="C1974" s="545" t="s">
        <v>2244</v>
      </c>
      <c r="D1974" s="546"/>
      <c r="E1974" s="546"/>
      <c r="F1974" s="546"/>
      <c r="G1974" s="546"/>
      <c r="H1974" s="546"/>
      <c r="I1974" s="546"/>
      <c r="J1974" s="546"/>
      <c r="K1974" s="546"/>
      <c r="L1974" s="546"/>
      <c r="M1974" s="546"/>
      <c r="N1974" s="547"/>
      <c r="O1974" s="309">
        <f>+SUM(O1970:O1973)</f>
        <v>9079.7203460000001</v>
      </c>
      <c r="P1974" s="85"/>
    </row>
    <row r="1975" spans="2:16" ht="15" thickBot="1">
      <c r="B1975" s="44"/>
      <c r="C1975" s="73"/>
      <c r="D1975" s="52"/>
      <c r="E1975" s="52"/>
      <c r="F1975" s="52"/>
      <c r="G1975" s="52"/>
      <c r="H1975" s="52"/>
      <c r="I1975" s="52"/>
      <c r="J1975" s="52"/>
      <c r="K1975" s="52"/>
      <c r="L1975" s="52"/>
      <c r="M1975" s="52"/>
      <c r="N1975" s="52"/>
      <c r="O1975" s="74"/>
      <c r="P1975" s="45"/>
    </row>
    <row r="1976" spans="2:16" ht="15" thickBot="1">
      <c r="B1976" s="44"/>
      <c r="C1976" s="557" t="s">
        <v>2245</v>
      </c>
      <c r="D1976" s="558"/>
      <c r="E1976" s="558"/>
      <c r="F1976" s="558"/>
      <c r="G1976" s="558"/>
      <c r="H1976" s="558"/>
      <c r="I1976" s="558"/>
      <c r="J1976" s="558"/>
      <c r="K1976" s="558"/>
      <c r="L1976" s="558"/>
      <c r="M1976" s="558"/>
      <c r="N1976" s="559"/>
      <c r="O1976" s="313">
        <f>ROUND(O1965+O1941+O1958+O1974,0)-0.5</f>
        <v>51933.5</v>
      </c>
      <c r="P1976" s="100"/>
    </row>
    <row r="1977" spans="2:16" ht="15" thickBot="1">
      <c r="B1977" s="44"/>
      <c r="C1977" s="73"/>
      <c r="D1977" s="52"/>
      <c r="E1977" s="52"/>
      <c r="F1977" s="52"/>
      <c r="G1977" s="52"/>
      <c r="H1977" s="52"/>
      <c r="I1977" s="52"/>
      <c r="J1977" s="52"/>
      <c r="K1977" s="52"/>
      <c r="L1977" s="52"/>
      <c r="M1977" s="52"/>
      <c r="N1977" s="52"/>
      <c r="O1977" s="74"/>
      <c r="P1977" s="73"/>
    </row>
    <row r="1978" spans="2:16">
      <c r="B1978" s="44"/>
      <c r="C1978" s="529" t="s">
        <v>2240</v>
      </c>
      <c r="D1978" s="530"/>
      <c r="E1978" s="530"/>
      <c r="F1978" s="530"/>
      <c r="G1978" s="530"/>
      <c r="H1978" s="530"/>
      <c r="I1978" s="530"/>
      <c r="J1978" s="530"/>
      <c r="K1978" s="530"/>
      <c r="L1978" s="530"/>
      <c r="M1978" s="530"/>
      <c r="N1978" s="530"/>
      <c r="O1978" s="531"/>
      <c r="P1978" s="80"/>
    </row>
    <row r="1979" spans="2:16">
      <c r="B1979" s="44"/>
      <c r="C1979" s="532"/>
      <c r="D1979" s="533"/>
      <c r="E1979" s="533"/>
      <c r="F1979" s="533"/>
      <c r="G1979" s="533"/>
      <c r="H1979" s="533"/>
      <c r="I1979" s="533"/>
      <c r="J1979" s="533"/>
      <c r="K1979" s="533"/>
      <c r="L1979" s="533"/>
      <c r="M1979" s="533"/>
      <c r="N1979" s="533"/>
      <c r="O1979" s="534"/>
      <c r="P1979" s="80"/>
    </row>
    <row r="1980" spans="2:16" ht="14.4" thickBot="1">
      <c r="B1980" s="44"/>
      <c r="C1980" s="535"/>
      <c r="D1980" s="536"/>
      <c r="E1980" s="536"/>
      <c r="F1980" s="536"/>
      <c r="G1980" s="536"/>
      <c r="H1980" s="536"/>
      <c r="I1980" s="536"/>
      <c r="J1980" s="536"/>
      <c r="K1980" s="536"/>
      <c r="L1980" s="536"/>
      <c r="M1980" s="536"/>
      <c r="N1980" s="536"/>
      <c r="O1980" s="537"/>
      <c r="P1980" s="80"/>
    </row>
    <row r="1981" spans="2:16" ht="15" thickBot="1">
      <c r="B1981" s="44"/>
      <c r="C1981" s="568" t="s">
        <v>10</v>
      </c>
      <c r="D1981" s="569"/>
      <c r="E1981" s="569"/>
      <c r="F1981" s="569"/>
      <c r="G1981" s="569"/>
      <c r="H1981" s="569"/>
      <c r="I1981" s="569"/>
      <c r="J1981" s="569"/>
      <c r="K1981" s="569"/>
      <c r="L1981" s="569"/>
      <c r="M1981" s="570"/>
      <c r="N1981" s="303" t="s">
        <v>32</v>
      </c>
      <c r="O1981" s="304" t="s">
        <v>29</v>
      </c>
      <c r="P1981" s="80"/>
    </row>
    <row r="1982" spans="2:16" ht="14.4">
      <c r="B1982" s="44"/>
      <c r="C1982" s="571" t="s">
        <v>2242</v>
      </c>
      <c r="D1982" s="572"/>
      <c r="E1982" s="572"/>
      <c r="F1982" s="572"/>
      <c r="G1982" s="572"/>
      <c r="H1982" s="572"/>
      <c r="I1982" s="572"/>
      <c r="J1982" s="572"/>
      <c r="K1982" s="572"/>
      <c r="L1982" s="572"/>
      <c r="M1982" s="572"/>
      <c r="N1982" s="305">
        <f>PRESUPUESTO!$K$384</f>
        <v>0.26</v>
      </c>
      <c r="O1982" s="314">
        <f>N1982*O1976</f>
        <v>13502.710000000001</v>
      </c>
      <c r="P1982" s="80"/>
    </row>
    <row r="1983" spans="2:16" ht="14.4">
      <c r="B1983" s="44"/>
      <c r="C1983" s="573" t="s">
        <v>2241</v>
      </c>
      <c r="D1983" s="574"/>
      <c r="E1983" s="574"/>
      <c r="F1983" s="574"/>
      <c r="G1983" s="574"/>
      <c r="H1983" s="574"/>
      <c r="I1983" s="574"/>
      <c r="J1983" s="574"/>
      <c r="K1983" s="574"/>
      <c r="L1983" s="574"/>
      <c r="M1983" s="574"/>
      <c r="N1983" s="302">
        <f>PRESUPUESTO!$K$385</f>
        <v>0.01</v>
      </c>
      <c r="O1983" s="315">
        <f>N1983*O1976</f>
        <v>519.33500000000004</v>
      </c>
      <c r="P1983" s="80"/>
    </row>
    <row r="1984" spans="2:16" ht="15" thickBot="1">
      <c r="B1984" s="44"/>
      <c r="C1984" s="575" t="s">
        <v>28</v>
      </c>
      <c r="D1984" s="576"/>
      <c r="E1984" s="576"/>
      <c r="F1984" s="576"/>
      <c r="G1984" s="576"/>
      <c r="H1984" s="576"/>
      <c r="I1984" s="576"/>
      <c r="J1984" s="576"/>
      <c r="K1984" s="576"/>
      <c r="L1984" s="576"/>
      <c r="M1984" s="576"/>
      <c r="N1984" s="306">
        <f>PRESUPUESTO!$K$386</f>
        <v>0.03</v>
      </c>
      <c r="O1984" s="316">
        <f>N1984*O1976</f>
        <v>1558.0049999999999</v>
      </c>
      <c r="P1984" s="80"/>
    </row>
    <row r="1985" spans="2:19">
      <c r="B1985" s="44"/>
      <c r="C1985" s="296"/>
      <c r="D1985" s="297"/>
      <c r="E1985" s="297"/>
      <c r="F1985" s="297"/>
      <c r="G1985" s="297"/>
      <c r="H1985" s="297"/>
      <c r="I1985" s="297"/>
      <c r="J1985" s="297"/>
      <c r="K1985" s="297"/>
      <c r="L1985" s="297"/>
      <c r="M1985" s="297"/>
      <c r="N1985" s="297"/>
      <c r="O1985" s="298"/>
      <c r="P1985" s="80"/>
    </row>
    <row r="1986" spans="2:19" ht="14.4" thickBot="1">
      <c r="B1986" s="44"/>
      <c r="C1986" s="299"/>
      <c r="D1986" s="300"/>
      <c r="E1986" s="300"/>
      <c r="F1986" s="300"/>
      <c r="G1986" s="300"/>
      <c r="H1986" s="300"/>
      <c r="I1986" s="300"/>
      <c r="J1986" s="300"/>
      <c r="K1986" s="300"/>
      <c r="L1986" s="300"/>
      <c r="M1986" s="300"/>
      <c r="N1986" s="300"/>
      <c r="O1986" s="301"/>
      <c r="P1986" s="80"/>
    </row>
    <row r="1987" spans="2:19" ht="15" thickBot="1">
      <c r="B1987" s="44"/>
      <c r="C1987" s="557" t="s">
        <v>2246</v>
      </c>
      <c r="D1987" s="558"/>
      <c r="E1987" s="558"/>
      <c r="F1987" s="558"/>
      <c r="G1987" s="558"/>
      <c r="H1987" s="558"/>
      <c r="I1987" s="558"/>
      <c r="J1987" s="558"/>
      <c r="K1987" s="558"/>
      <c r="L1987" s="558"/>
      <c r="M1987" s="558"/>
      <c r="N1987" s="559"/>
      <c r="O1987" s="313">
        <f>ROUNDUP(O1976+O1982+O1983+O1984,0)</f>
        <v>67514</v>
      </c>
      <c r="P1987" s="100"/>
      <c r="S1987" s="342"/>
    </row>
    <row r="1988" spans="2:19" ht="14.4">
      <c r="B1988" s="44"/>
      <c r="C1988" s="73"/>
      <c r="D1988" s="52"/>
      <c r="E1988" s="52"/>
      <c r="F1988" s="52"/>
      <c r="G1988" s="52"/>
      <c r="H1988" s="52"/>
      <c r="I1988" s="52"/>
      <c r="J1988" s="52"/>
      <c r="K1988" s="52"/>
      <c r="L1988" s="52"/>
      <c r="M1988" s="52"/>
      <c r="N1988" s="52"/>
      <c r="O1988" s="74"/>
      <c r="P1988" s="45"/>
    </row>
    <row r="1989" spans="2:19" ht="14.4">
      <c r="B1989" s="44"/>
      <c r="C1989" s="73"/>
      <c r="D1989" s="52"/>
      <c r="E1989" s="52"/>
      <c r="F1989" s="52"/>
      <c r="G1989" s="52"/>
      <c r="H1989" s="52"/>
      <c r="I1989" s="52"/>
      <c r="J1989" s="52"/>
      <c r="K1989" s="52"/>
      <c r="L1989" s="52"/>
      <c r="M1989" s="52"/>
      <c r="N1989" s="52"/>
      <c r="O1989" s="74"/>
      <c r="P1989" s="45"/>
    </row>
    <row r="1990" spans="2:19" ht="18.600000000000001" customHeight="1" thickBot="1">
      <c r="B1990" s="44"/>
      <c r="C1990" s="564"/>
      <c r="D1990" s="565"/>
      <c r="E1990" s="565"/>
      <c r="F1990" s="70"/>
      <c r="G1990" s="70"/>
      <c r="H1990" s="70"/>
      <c r="I1990" s="70"/>
      <c r="J1990" s="70"/>
      <c r="K1990" s="566"/>
      <c r="L1990" s="566"/>
      <c r="M1990" s="566"/>
      <c r="N1990" s="566"/>
      <c r="O1990" s="567"/>
      <c r="P1990" s="101"/>
    </row>
    <row r="1991" spans="2:19" ht="14.4" thickBot="1">
      <c r="B1991" s="102"/>
      <c r="C1991" s="103"/>
      <c r="D1991" s="103"/>
      <c r="E1991" s="103"/>
      <c r="F1991" s="103"/>
      <c r="G1991" s="103"/>
      <c r="H1991" s="103"/>
      <c r="I1991" s="103"/>
      <c r="J1991" s="103"/>
      <c r="K1991" s="103"/>
      <c r="L1991" s="103"/>
      <c r="M1991" s="103"/>
      <c r="N1991" s="103"/>
      <c r="O1991" s="103"/>
      <c r="P1991" s="104"/>
    </row>
    <row r="1992" spans="2:19" ht="15" thickTop="1" thickBot="1"/>
    <row r="1993" spans="2:19" ht="15" thickBot="1">
      <c r="B1993" s="44"/>
      <c r="C1993" s="488" t="s">
        <v>54</v>
      </c>
      <c r="D1993" s="489"/>
      <c r="E1993" s="489"/>
      <c r="F1993" s="489"/>
      <c r="G1993" s="489"/>
      <c r="H1993" s="489"/>
      <c r="I1993" s="489"/>
      <c r="J1993" s="489"/>
      <c r="K1993" s="489"/>
      <c r="L1993" s="489"/>
      <c r="M1993" s="489"/>
      <c r="N1993" s="489"/>
      <c r="O1993" s="490"/>
      <c r="P1993" s="75"/>
    </row>
    <row r="1994" spans="2:19">
      <c r="B1994" s="44"/>
      <c r="C1994" s="76" t="s">
        <v>55</v>
      </c>
      <c r="D1994" s="491" t="s">
        <v>10</v>
      </c>
      <c r="E1994" s="492"/>
      <c r="F1994" s="492"/>
      <c r="G1994" s="492"/>
      <c r="H1994" s="492"/>
      <c r="I1994" s="492"/>
      <c r="J1994" s="492"/>
      <c r="K1994" s="492"/>
      <c r="L1994" s="493"/>
      <c r="M1994" s="494" t="s">
        <v>56</v>
      </c>
      <c r="N1994" s="495"/>
      <c r="O1994" s="76" t="s">
        <v>12</v>
      </c>
      <c r="P1994" s="77"/>
    </row>
    <row r="1995" spans="2:19" ht="51" customHeight="1" thickBot="1">
      <c r="B1995" s="44"/>
      <c r="C1995" s="243" t="str">
        <f>PRESUPUESTO!C133</f>
        <v>5.6.3</v>
      </c>
      <c r="D1995" s="582" t="str">
        <f>IFERROR(VLOOKUP(C1995,PRESUPUESTO!$C$11:$K$366,5,FALSE)," ")</f>
        <v>INSTALACION DE SOLDADURA EXOTERMICA 115GR INCLUYE MOLDE EN CRUZ, CARGA DE POLVORA</v>
      </c>
      <c r="E1995" s="583"/>
      <c r="F1995" s="583"/>
      <c r="G1995" s="583"/>
      <c r="H1995" s="583"/>
      <c r="I1995" s="583"/>
      <c r="J1995" s="583"/>
      <c r="K1995" s="583"/>
      <c r="L1995" s="584"/>
      <c r="M1995" s="526" t="str">
        <f>IFERROR(VLOOKUP(C1995,PRESUPUESTO!$C$11:$K$366,6,FALSE)," ")</f>
        <v>UN</v>
      </c>
      <c r="N1995" s="528"/>
      <c r="O1995" s="243">
        <f>IFERROR(VLOOKUP(C1995,PRESUPUESTO!$C$11:$K$366,7,FALSE)," ")</f>
        <v>9</v>
      </c>
      <c r="P1995" s="79"/>
    </row>
    <row r="1996" spans="2:19">
      <c r="B1996" s="44"/>
      <c r="C1996" s="529"/>
      <c r="D1996" s="530"/>
      <c r="E1996" s="530"/>
      <c r="F1996" s="530"/>
      <c r="G1996" s="530"/>
      <c r="H1996" s="530"/>
      <c r="I1996" s="530"/>
      <c r="J1996" s="530"/>
      <c r="K1996" s="530"/>
      <c r="L1996" s="530"/>
      <c r="M1996" s="530"/>
      <c r="N1996" s="530"/>
      <c r="O1996" s="531"/>
      <c r="P1996" s="80"/>
    </row>
    <row r="1997" spans="2:19">
      <c r="B1997" s="44"/>
      <c r="C1997" s="532"/>
      <c r="D1997" s="533"/>
      <c r="E1997" s="533"/>
      <c r="F1997" s="533"/>
      <c r="G1997" s="533"/>
      <c r="H1997" s="533"/>
      <c r="I1997" s="533"/>
      <c r="J1997" s="533"/>
      <c r="K1997" s="533"/>
      <c r="L1997" s="533"/>
      <c r="M1997" s="533"/>
      <c r="N1997" s="533"/>
      <c r="O1997" s="534"/>
      <c r="P1997" s="80"/>
    </row>
    <row r="1998" spans="2:19" ht="14.4" thickBot="1">
      <c r="B1998" s="44"/>
      <c r="C1998" s="535"/>
      <c r="D1998" s="536"/>
      <c r="E1998" s="536"/>
      <c r="F1998" s="536"/>
      <c r="G1998" s="536"/>
      <c r="H1998" s="536"/>
      <c r="I1998" s="536"/>
      <c r="J1998" s="536"/>
      <c r="K1998" s="536"/>
      <c r="L1998" s="536"/>
      <c r="M1998" s="536"/>
      <c r="N1998" s="536"/>
      <c r="O1998" s="537"/>
      <c r="P1998" s="80"/>
    </row>
    <row r="1999" spans="2:19" ht="14.4">
      <c r="B1999" s="44"/>
      <c r="C1999" s="538" t="s">
        <v>10</v>
      </c>
      <c r="D1999" s="539"/>
      <c r="E1999" s="539"/>
      <c r="F1999" s="539"/>
      <c r="G1999" s="540"/>
      <c r="H1999" s="541" t="s">
        <v>57</v>
      </c>
      <c r="I1999" s="539"/>
      <c r="J1999" s="542" t="s">
        <v>58</v>
      </c>
      <c r="K1999" s="543"/>
      <c r="L1999" s="82" t="s">
        <v>59</v>
      </c>
      <c r="M1999" s="541" t="s">
        <v>60</v>
      </c>
      <c r="N1999" s="544"/>
      <c r="O1999" s="83" t="s">
        <v>61</v>
      </c>
      <c r="P1999" s="84"/>
    </row>
    <row r="2000" spans="2:19" ht="14.4">
      <c r="B2000" s="44"/>
      <c r="C2000" s="517" t="s">
        <v>1281</v>
      </c>
      <c r="D2000" s="518"/>
      <c r="E2000" s="518"/>
      <c r="F2000" s="518"/>
      <c r="G2000" s="519"/>
      <c r="H2000" s="520"/>
      <c r="I2000" s="520"/>
      <c r="J2000" s="521" t="str">
        <f>IFERROR(VLOOKUP(C2000,EQUIPOS!$C$13:$G$80,2,FALSE)," ")</f>
        <v>%</v>
      </c>
      <c r="K2000" s="522"/>
      <c r="L2000" s="308">
        <f>O2038</f>
        <v>9079.7203460000001</v>
      </c>
      <c r="M2000" s="523">
        <v>0.05</v>
      </c>
      <c r="N2000" s="522"/>
      <c r="O2000" s="307">
        <f>IFERROR(M2000*L2000,0)</f>
        <v>453.98601730000001</v>
      </c>
      <c r="P2000" s="85"/>
    </row>
    <row r="2001" spans="2:16" ht="14.4">
      <c r="B2001" s="44"/>
      <c r="C2001" s="517"/>
      <c r="D2001" s="518"/>
      <c r="E2001" s="518"/>
      <c r="F2001" s="518"/>
      <c r="G2001" s="519"/>
      <c r="H2001" s="520"/>
      <c r="I2001" s="520"/>
      <c r="J2001" s="521" t="str">
        <f>IFERROR(VLOOKUP(C2001,EQUIPOS!$C$13:$G$80,2,FALSE)," ")</f>
        <v xml:space="preserve"> </v>
      </c>
      <c r="K2001" s="522"/>
      <c r="L2001" s="308" t="str">
        <f>IFERROR(VLOOKUP(C2001,EQUIPOS!$C$13:$G$80,5,FALSE)," ")</f>
        <v xml:space="preserve"> </v>
      </c>
      <c r="M2001" s="524"/>
      <c r="N2001" s="525"/>
      <c r="O2001" s="307">
        <f>IFERROR(L2001/M2001,0)</f>
        <v>0</v>
      </c>
      <c r="P2001" s="85"/>
    </row>
    <row r="2002" spans="2:16" ht="14.4">
      <c r="B2002" s="44"/>
      <c r="C2002" s="517"/>
      <c r="D2002" s="518"/>
      <c r="E2002" s="518"/>
      <c r="F2002" s="518"/>
      <c r="G2002" s="519"/>
      <c r="H2002" s="520"/>
      <c r="I2002" s="520"/>
      <c r="J2002" s="521" t="str">
        <f>IFERROR(VLOOKUP(C2002,EQUIPOS!$C$13:$G$80,2,FALSE)," ")</f>
        <v xml:space="preserve"> </v>
      </c>
      <c r="K2002" s="522"/>
      <c r="L2002" s="308" t="str">
        <f>IFERROR(VLOOKUP(C2002,EQUIPOS!$C$13:$G$80,5,FALSE)," ")</f>
        <v xml:space="preserve"> </v>
      </c>
      <c r="M2002" s="524"/>
      <c r="N2002" s="525"/>
      <c r="O2002" s="307">
        <f t="shared" ref="O2002:O2003" si="124">IFERROR(L2002/M2002,0)</f>
        <v>0</v>
      </c>
      <c r="P2002" s="85"/>
    </row>
    <row r="2003" spans="2:16" ht="14.4">
      <c r="B2003" s="44"/>
      <c r="C2003" s="517"/>
      <c r="D2003" s="518"/>
      <c r="E2003" s="518"/>
      <c r="F2003" s="518"/>
      <c r="G2003" s="519"/>
      <c r="H2003" s="520"/>
      <c r="I2003" s="520"/>
      <c r="J2003" s="521" t="str">
        <f>IFERROR(VLOOKUP(C2003,EQUIPOS!$C$13:$G$80,2,FALSE)," ")</f>
        <v xml:space="preserve"> </v>
      </c>
      <c r="K2003" s="522"/>
      <c r="L2003" s="308" t="str">
        <f>IFERROR(VLOOKUP(C2003,EQUIPOS!$C$13:$G$80,5,FALSE)," ")</f>
        <v xml:space="preserve"> </v>
      </c>
      <c r="M2003" s="524"/>
      <c r="N2003" s="525"/>
      <c r="O2003" s="307">
        <f t="shared" si="124"/>
        <v>0</v>
      </c>
      <c r="P2003" s="85"/>
    </row>
    <row r="2004" spans="2:16" ht="15" thickBot="1">
      <c r="B2004" s="44"/>
      <c r="C2004" s="517"/>
      <c r="D2004" s="518"/>
      <c r="E2004" s="518"/>
      <c r="F2004" s="518"/>
      <c r="G2004" s="519"/>
      <c r="H2004" s="520"/>
      <c r="I2004" s="520"/>
      <c r="J2004" s="521" t="str">
        <f>IFERROR(VLOOKUP(C2004,EQUIPOS!$C$13:$G$80,2,FALSE)," ")</f>
        <v xml:space="preserve"> </v>
      </c>
      <c r="K2004" s="522"/>
      <c r="L2004" s="308" t="str">
        <f>IFERROR(VLOOKUP(C2004,EQUIPOS!$C$13:$G$80,5,FALSE)," ")</f>
        <v xml:space="preserve"> </v>
      </c>
      <c r="M2004" s="524"/>
      <c r="N2004" s="525"/>
      <c r="O2004" s="307">
        <f>IFERROR(L2004/M2004,0)</f>
        <v>0</v>
      </c>
      <c r="P2004" s="85"/>
    </row>
    <row r="2005" spans="2:16" ht="15" thickBot="1">
      <c r="B2005" s="44"/>
      <c r="C2005" s="545" t="s">
        <v>2244</v>
      </c>
      <c r="D2005" s="546"/>
      <c r="E2005" s="546"/>
      <c r="F2005" s="546"/>
      <c r="G2005" s="546"/>
      <c r="H2005" s="546"/>
      <c r="I2005" s="546"/>
      <c r="J2005" s="546"/>
      <c r="K2005" s="546"/>
      <c r="L2005" s="546"/>
      <c r="M2005" s="546"/>
      <c r="N2005" s="547"/>
      <c r="O2005" s="309">
        <f>SUM(O2000:O2004)</f>
        <v>453.98601730000001</v>
      </c>
      <c r="P2005" s="86"/>
    </row>
    <row r="2006" spans="2:16" ht="13.5" customHeight="1">
      <c r="B2006" s="44"/>
      <c r="C2006" s="529" t="s">
        <v>62</v>
      </c>
      <c r="D2006" s="530"/>
      <c r="E2006" s="530"/>
      <c r="F2006" s="530"/>
      <c r="G2006" s="530"/>
      <c r="H2006" s="530"/>
      <c r="I2006" s="530"/>
      <c r="J2006" s="530"/>
      <c r="K2006" s="530"/>
      <c r="L2006" s="530"/>
      <c r="M2006" s="530"/>
      <c r="N2006" s="530"/>
      <c r="O2006" s="531"/>
      <c r="P2006" s="80"/>
    </row>
    <row r="2007" spans="2:16">
      <c r="B2007" s="44"/>
      <c r="C2007" s="532"/>
      <c r="D2007" s="533"/>
      <c r="E2007" s="533"/>
      <c r="F2007" s="533"/>
      <c r="G2007" s="533"/>
      <c r="H2007" s="533"/>
      <c r="I2007" s="533"/>
      <c r="J2007" s="533"/>
      <c r="K2007" s="533"/>
      <c r="L2007" s="533"/>
      <c r="M2007" s="533"/>
      <c r="N2007" s="533"/>
      <c r="O2007" s="534"/>
      <c r="P2007" s="80"/>
    </row>
    <row r="2008" spans="2:16" ht="14.4" thickBot="1">
      <c r="B2008" s="44"/>
      <c r="C2008" s="535"/>
      <c r="D2008" s="536"/>
      <c r="E2008" s="536"/>
      <c r="F2008" s="536"/>
      <c r="G2008" s="536"/>
      <c r="H2008" s="536"/>
      <c r="I2008" s="536"/>
      <c r="J2008" s="536"/>
      <c r="K2008" s="536"/>
      <c r="L2008" s="536"/>
      <c r="M2008" s="536"/>
      <c r="N2008" s="536"/>
      <c r="O2008" s="537"/>
      <c r="P2008" s="80"/>
    </row>
    <row r="2009" spans="2:16" ht="14.4">
      <c r="B2009" s="44"/>
      <c r="C2009" s="538" t="s">
        <v>10</v>
      </c>
      <c r="D2009" s="550"/>
      <c r="E2009" s="550"/>
      <c r="F2009" s="550"/>
      <c r="G2009" s="550"/>
      <c r="H2009" s="550"/>
      <c r="I2009" s="550"/>
      <c r="J2009" s="544"/>
      <c r="K2009" s="81" t="s">
        <v>56</v>
      </c>
      <c r="L2009" s="82" t="s">
        <v>12</v>
      </c>
      <c r="M2009" s="541" t="s">
        <v>63</v>
      </c>
      <c r="N2009" s="544"/>
      <c r="O2009" s="83" t="s">
        <v>61</v>
      </c>
      <c r="P2009" s="84"/>
    </row>
    <row r="2010" spans="2:16" ht="14.4">
      <c r="B2010" s="44"/>
      <c r="C2010" s="577" t="s">
        <v>2979</v>
      </c>
      <c r="D2010" s="578"/>
      <c r="E2010" s="578"/>
      <c r="F2010" s="578"/>
      <c r="G2010" s="578"/>
      <c r="H2010" s="578"/>
      <c r="I2010" s="578"/>
      <c r="J2010" s="579"/>
      <c r="K2010" s="88" t="str">
        <f>IFERROR(VLOOKUP(C2010,MATERIALES!$C$13:$G$2486,2,FALSE)," ")</f>
        <v>UN</v>
      </c>
      <c r="L2010" s="356">
        <v>1</v>
      </c>
      <c r="M2010" s="548">
        <f>IFERROR(VLOOKUP(C2010,MATERIALES!$C$13:$G$2486,5,FALSE)," ")</f>
        <v>29200</v>
      </c>
      <c r="N2010" s="549"/>
      <c r="O2010" s="307">
        <f>IFERROR(M2010*L2010,0)</f>
        <v>29200</v>
      </c>
      <c r="P2010" s="85"/>
    </row>
    <row r="2011" spans="2:16" ht="14.4">
      <c r="B2011" s="44"/>
      <c r="C2011" s="577" t="s">
        <v>2980</v>
      </c>
      <c r="D2011" s="578"/>
      <c r="E2011" s="578"/>
      <c r="F2011" s="578"/>
      <c r="G2011" s="578"/>
      <c r="H2011" s="578"/>
      <c r="I2011" s="578"/>
      <c r="J2011" s="579"/>
      <c r="K2011" s="88" t="str">
        <f>IFERROR(VLOOKUP(C2011,MATERIALES!$C$13:$G$2486,2,FALSE)," ")</f>
        <v>UN</v>
      </c>
      <c r="L2011" s="356">
        <v>1</v>
      </c>
      <c r="M2011" s="548">
        <f>IFERROR(VLOOKUP(C2011,MATERIALES!$C$13:$G$2486,5,FALSE)," ")</f>
        <v>9200</v>
      </c>
      <c r="N2011" s="549"/>
      <c r="O2011" s="307">
        <f t="shared" ref="O2011:O2021" si="125">IFERROR(M2011*L2011,0)</f>
        <v>9200</v>
      </c>
      <c r="P2011" s="85"/>
    </row>
    <row r="2012" spans="2:16" ht="14.4">
      <c r="B2012" s="44"/>
      <c r="C2012" s="577" t="s">
        <v>2981</v>
      </c>
      <c r="D2012" s="578"/>
      <c r="E2012" s="578"/>
      <c r="F2012" s="578"/>
      <c r="G2012" s="578"/>
      <c r="H2012" s="578"/>
      <c r="I2012" s="578"/>
      <c r="J2012" s="579"/>
      <c r="K2012" s="88" t="str">
        <f>IFERROR(VLOOKUP(C2012,MATERIALES!$C$13:$G$2486,2,FALSE)," ")</f>
        <v>CARGA</v>
      </c>
      <c r="L2012" s="356">
        <v>1</v>
      </c>
      <c r="M2012" s="548">
        <f>IFERROR(VLOOKUP(C2012,MATERIALES!$C$13:$G$2486,5,FALSE)," ")</f>
        <v>2800</v>
      </c>
      <c r="N2012" s="549"/>
      <c r="O2012" s="307">
        <f t="shared" si="125"/>
        <v>2800</v>
      </c>
      <c r="P2012" s="85"/>
    </row>
    <row r="2013" spans="2:16" ht="14.4">
      <c r="B2013" s="44"/>
      <c r="C2013" s="577"/>
      <c r="D2013" s="578"/>
      <c r="E2013" s="578"/>
      <c r="F2013" s="578"/>
      <c r="G2013" s="578"/>
      <c r="H2013" s="578"/>
      <c r="I2013" s="578"/>
      <c r="J2013" s="579"/>
      <c r="K2013" s="88" t="str">
        <f>IFERROR(VLOOKUP(C2013,MATERIALES!$C$13:$G$2486,2,FALSE)," ")</f>
        <v xml:space="preserve"> </v>
      </c>
      <c r="L2013" s="356"/>
      <c r="M2013" s="548" t="str">
        <f>IFERROR(VLOOKUP(C2013,MATERIALES!$C$13:$G$2486,5,FALSE)," ")</f>
        <v xml:space="preserve"> </v>
      </c>
      <c r="N2013" s="549"/>
      <c r="O2013" s="307">
        <f t="shared" si="125"/>
        <v>0</v>
      </c>
      <c r="P2013" s="85"/>
    </row>
    <row r="2014" spans="2:16" ht="14.4">
      <c r="B2014" s="44"/>
      <c r="C2014" s="577"/>
      <c r="D2014" s="578"/>
      <c r="E2014" s="578"/>
      <c r="F2014" s="578"/>
      <c r="G2014" s="578"/>
      <c r="H2014" s="578"/>
      <c r="I2014" s="578"/>
      <c r="J2014" s="579"/>
      <c r="K2014" s="88" t="str">
        <f>IFERROR(VLOOKUP(C2014,MATERIALES!$C$13:$G$2486,2,FALSE)," ")</f>
        <v xml:space="preserve"> </v>
      </c>
      <c r="L2014" s="356"/>
      <c r="M2014" s="548" t="str">
        <f>IFERROR(VLOOKUP(C2014,MATERIALES!$C$13:$G$2486,5,FALSE)," ")</f>
        <v xml:space="preserve"> </v>
      </c>
      <c r="N2014" s="549"/>
      <c r="O2014" s="307">
        <f t="shared" si="125"/>
        <v>0</v>
      </c>
      <c r="P2014" s="85"/>
    </row>
    <row r="2015" spans="2:16" ht="14.4">
      <c r="B2015" s="44"/>
      <c r="C2015" s="577"/>
      <c r="D2015" s="578"/>
      <c r="E2015" s="578"/>
      <c r="F2015" s="578"/>
      <c r="G2015" s="578"/>
      <c r="H2015" s="578"/>
      <c r="I2015" s="578"/>
      <c r="J2015" s="579"/>
      <c r="K2015" s="88" t="str">
        <f>IFERROR(VLOOKUP(C2015,MATERIALES!$C$13:$G$2486,2,FALSE)," ")</f>
        <v xml:space="preserve"> </v>
      </c>
      <c r="L2015" s="356"/>
      <c r="M2015" s="548" t="str">
        <f>IFERROR(VLOOKUP(C2015,MATERIALES!$C$13:$G$2486,5,FALSE)," ")</f>
        <v xml:space="preserve"> </v>
      </c>
      <c r="N2015" s="549"/>
      <c r="O2015" s="307">
        <f t="shared" si="125"/>
        <v>0</v>
      </c>
      <c r="P2015" s="85"/>
    </row>
    <row r="2016" spans="2:16" ht="14.4">
      <c r="B2016" s="44"/>
      <c r="C2016" s="577"/>
      <c r="D2016" s="578"/>
      <c r="E2016" s="578"/>
      <c r="F2016" s="578"/>
      <c r="G2016" s="578"/>
      <c r="H2016" s="578"/>
      <c r="I2016" s="578"/>
      <c r="J2016" s="579"/>
      <c r="K2016" s="88" t="str">
        <f>IFERROR(VLOOKUP(C2016,MATERIALES!$C$13:$G$2486,2,FALSE)," ")</f>
        <v xml:space="preserve"> </v>
      </c>
      <c r="L2016" s="356"/>
      <c r="M2016" s="548" t="str">
        <f>IFERROR(VLOOKUP(C2016,MATERIALES!$C$13:$G$2486,5,FALSE)," ")</f>
        <v xml:space="preserve"> </v>
      </c>
      <c r="N2016" s="549"/>
      <c r="O2016" s="307">
        <f t="shared" si="125"/>
        <v>0</v>
      </c>
      <c r="P2016" s="85"/>
    </row>
    <row r="2017" spans="2:16" ht="14.4">
      <c r="B2017" s="44"/>
      <c r="C2017" s="577"/>
      <c r="D2017" s="578"/>
      <c r="E2017" s="578"/>
      <c r="F2017" s="578"/>
      <c r="G2017" s="578"/>
      <c r="H2017" s="578"/>
      <c r="I2017" s="578"/>
      <c r="J2017" s="579"/>
      <c r="K2017" s="88" t="str">
        <f>IFERROR(VLOOKUP(C2017,MATERIALES!$C$13:$G$2486,2,FALSE)," ")</f>
        <v xml:space="preserve"> </v>
      </c>
      <c r="L2017" s="356"/>
      <c r="M2017" s="548" t="str">
        <f>IFERROR(VLOOKUP(C2017,MATERIALES!$C$13:$G$2486,5,FALSE)," ")</f>
        <v xml:space="preserve"> </v>
      </c>
      <c r="N2017" s="549"/>
      <c r="O2017" s="307">
        <f t="shared" si="125"/>
        <v>0</v>
      </c>
      <c r="P2017" s="85"/>
    </row>
    <row r="2018" spans="2:16" ht="14.4">
      <c r="B2018" s="44"/>
      <c r="C2018" s="577"/>
      <c r="D2018" s="578"/>
      <c r="E2018" s="578"/>
      <c r="F2018" s="578"/>
      <c r="G2018" s="578"/>
      <c r="H2018" s="578"/>
      <c r="I2018" s="578"/>
      <c r="J2018" s="579"/>
      <c r="K2018" s="88" t="str">
        <f>IFERROR(VLOOKUP(C2018,MATERIALES!$C$13:$G$2486,2,FALSE)," ")</f>
        <v xml:space="preserve"> </v>
      </c>
      <c r="L2018" s="356"/>
      <c r="M2018" s="548" t="str">
        <f>IFERROR(VLOOKUP(C2018,MATERIALES!$C$13:$G$2486,5,FALSE)," ")</f>
        <v xml:space="preserve"> </v>
      </c>
      <c r="N2018" s="549"/>
      <c r="O2018" s="307">
        <f t="shared" si="125"/>
        <v>0</v>
      </c>
      <c r="P2018" s="85"/>
    </row>
    <row r="2019" spans="2:16" ht="14.4">
      <c r="B2019" s="44"/>
      <c r="C2019" s="577"/>
      <c r="D2019" s="578"/>
      <c r="E2019" s="578"/>
      <c r="F2019" s="578"/>
      <c r="G2019" s="578"/>
      <c r="H2019" s="578"/>
      <c r="I2019" s="578"/>
      <c r="J2019" s="579"/>
      <c r="K2019" s="88" t="str">
        <f>IFERROR(VLOOKUP(C2019,MATERIALES!$C$13:$G$2486,2,FALSE)," ")</f>
        <v xml:space="preserve"> </v>
      </c>
      <c r="L2019" s="356"/>
      <c r="M2019" s="548" t="str">
        <f>IFERROR(VLOOKUP(C2019,MATERIALES!$C$13:$G$2486,5,FALSE)," ")</f>
        <v xml:space="preserve"> </v>
      </c>
      <c r="N2019" s="549"/>
      <c r="O2019" s="307">
        <f t="shared" si="125"/>
        <v>0</v>
      </c>
      <c r="P2019" s="85"/>
    </row>
    <row r="2020" spans="2:16" ht="14.4">
      <c r="B2020" s="44"/>
      <c r="C2020" s="517"/>
      <c r="D2020" s="518"/>
      <c r="E2020" s="518"/>
      <c r="F2020" s="518"/>
      <c r="G2020" s="518"/>
      <c r="H2020" s="518"/>
      <c r="I2020" s="518"/>
      <c r="J2020" s="519"/>
      <c r="K2020" s="88" t="str">
        <f>IFERROR(VLOOKUP(C2020,MATERIALES!$C$13:$G$2486,2,FALSE)," ")</f>
        <v xml:space="preserve"> </v>
      </c>
      <c r="L2020" s="89"/>
      <c r="M2020" s="548" t="str">
        <f>IFERROR(VLOOKUP(C2020,MATERIALES!$C$13:$G$2486,5,FALSE)," ")</f>
        <v xml:space="preserve"> </v>
      </c>
      <c r="N2020" s="549"/>
      <c r="O2020" s="307">
        <f t="shared" si="125"/>
        <v>0</v>
      </c>
      <c r="P2020" s="85"/>
    </row>
    <row r="2021" spans="2:16" ht="15" thickBot="1">
      <c r="B2021" s="44"/>
      <c r="C2021" s="551"/>
      <c r="D2021" s="552"/>
      <c r="E2021" s="552"/>
      <c r="F2021" s="552"/>
      <c r="G2021" s="552"/>
      <c r="H2021" s="552"/>
      <c r="I2021" s="552"/>
      <c r="J2021" s="580"/>
      <c r="K2021" s="88" t="str">
        <f>IFERROR(VLOOKUP(C2021,MATERIALES!$C$13:$G$2486,2,FALSE)," ")</f>
        <v xml:space="preserve"> </v>
      </c>
      <c r="L2021" s="90"/>
      <c r="M2021" s="548" t="str">
        <f>IFERROR(VLOOKUP(C2021,MATERIALES!$C$13:$G$2486,5,FALSE)," ")</f>
        <v xml:space="preserve"> </v>
      </c>
      <c r="N2021" s="549"/>
      <c r="O2021" s="307">
        <f t="shared" si="125"/>
        <v>0</v>
      </c>
      <c r="P2021" s="85"/>
    </row>
    <row r="2022" spans="2:16" ht="15" thickBot="1">
      <c r="B2022" s="44"/>
      <c r="C2022" s="545" t="s">
        <v>2244</v>
      </c>
      <c r="D2022" s="546"/>
      <c r="E2022" s="546"/>
      <c r="F2022" s="546"/>
      <c r="G2022" s="546"/>
      <c r="H2022" s="546"/>
      <c r="I2022" s="546"/>
      <c r="J2022" s="546"/>
      <c r="K2022" s="546"/>
      <c r="L2022" s="546"/>
      <c r="M2022" s="546"/>
      <c r="N2022" s="547"/>
      <c r="O2022" s="309">
        <f>SUM(O2010:O2021)</f>
        <v>41200</v>
      </c>
      <c r="P2022" s="85"/>
    </row>
    <row r="2023" spans="2:16">
      <c r="B2023" s="44"/>
      <c r="C2023" s="529" t="s">
        <v>64</v>
      </c>
      <c r="D2023" s="530"/>
      <c r="E2023" s="530"/>
      <c r="F2023" s="530"/>
      <c r="G2023" s="530"/>
      <c r="H2023" s="530"/>
      <c r="I2023" s="530"/>
      <c r="J2023" s="530"/>
      <c r="K2023" s="530"/>
      <c r="L2023" s="530"/>
      <c r="M2023" s="530"/>
      <c r="N2023" s="530"/>
      <c r="O2023" s="531"/>
      <c r="P2023" s="80"/>
    </row>
    <row r="2024" spans="2:16">
      <c r="B2024" s="44"/>
      <c r="C2024" s="532"/>
      <c r="D2024" s="533"/>
      <c r="E2024" s="533"/>
      <c r="F2024" s="533"/>
      <c r="G2024" s="533"/>
      <c r="H2024" s="533"/>
      <c r="I2024" s="533"/>
      <c r="J2024" s="533"/>
      <c r="K2024" s="533"/>
      <c r="L2024" s="533"/>
      <c r="M2024" s="533"/>
      <c r="N2024" s="533"/>
      <c r="O2024" s="534"/>
      <c r="P2024" s="80"/>
    </row>
    <row r="2025" spans="2:16" ht="14.4" thickBot="1">
      <c r="B2025" s="44"/>
      <c r="C2025" s="535"/>
      <c r="D2025" s="536"/>
      <c r="E2025" s="536"/>
      <c r="F2025" s="536"/>
      <c r="G2025" s="536"/>
      <c r="H2025" s="536"/>
      <c r="I2025" s="536"/>
      <c r="J2025" s="536"/>
      <c r="K2025" s="536"/>
      <c r="L2025" s="536"/>
      <c r="M2025" s="536"/>
      <c r="N2025" s="536"/>
      <c r="O2025" s="537"/>
      <c r="P2025" s="80"/>
    </row>
    <row r="2026" spans="2:16" ht="16.8">
      <c r="B2026" s="44"/>
      <c r="C2026" s="538" t="s">
        <v>65</v>
      </c>
      <c r="D2026" s="550"/>
      <c r="E2026" s="550"/>
      <c r="F2026" s="550"/>
      <c r="G2026" s="550"/>
      <c r="H2026" s="550"/>
      <c r="I2026" s="550"/>
      <c r="J2026" s="82" t="s">
        <v>66</v>
      </c>
      <c r="K2026" s="87" t="s">
        <v>67</v>
      </c>
      <c r="L2026" s="91" t="s">
        <v>68</v>
      </c>
      <c r="M2026" s="541" t="s">
        <v>69</v>
      </c>
      <c r="N2026" s="544"/>
      <c r="O2026" s="83" t="s">
        <v>61</v>
      </c>
      <c r="P2026" s="84"/>
    </row>
    <row r="2027" spans="2:16" ht="14.4">
      <c r="B2027" s="44"/>
      <c r="C2027" s="517" t="s">
        <v>1251</v>
      </c>
      <c r="D2027" s="518"/>
      <c r="E2027" s="518"/>
      <c r="F2027" s="518"/>
      <c r="G2027" s="518"/>
      <c r="H2027" s="518"/>
      <c r="I2027" s="518"/>
      <c r="J2027" s="357">
        <v>9.289803286634859E-5</v>
      </c>
      <c r="K2027" s="93">
        <v>25.1</v>
      </c>
      <c r="L2027" s="92">
        <f>K2027*J2027</f>
        <v>2.3317406249453499E-3</v>
      </c>
      <c r="M2027" s="548">
        <f>IFERROR(VLOOKUP(C2027,TRANSPORTE!$C$14:$G$28,5,FALSE)," ")</f>
        <v>514637</v>
      </c>
      <c r="N2027" s="549"/>
      <c r="O2027" s="307">
        <f>IFERROR(M2027*L2027,0)</f>
        <v>1200</v>
      </c>
      <c r="P2027" s="85"/>
    </row>
    <row r="2028" spans="2:16" ht="15" thickBot="1">
      <c r="B2028" s="44"/>
      <c r="C2028" s="551"/>
      <c r="D2028" s="552"/>
      <c r="E2028" s="552"/>
      <c r="F2028" s="552"/>
      <c r="G2028" s="552"/>
      <c r="H2028" s="552"/>
      <c r="I2028" s="552"/>
      <c r="J2028" s="94"/>
      <c r="K2028" s="70"/>
      <c r="L2028" s="94"/>
      <c r="M2028" s="553"/>
      <c r="N2028" s="554"/>
      <c r="O2028" s="307">
        <f t="shared" ref="O2028" si="126">IFERROR(M2028*L2028,0)</f>
        <v>0</v>
      </c>
      <c r="P2028" s="85"/>
    </row>
    <row r="2029" spans="2:16" ht="15" thickBot="1">
      <c r="B2029" s="44"/>
      <c r="C2029" s="545" t="s">
        <v>2244</v>
      </c>
      <c r="D2029" s="546"/>
      <c r="E2029" s="546"/>
      <c r="F2029" s="546"/>
      <c r="G2029" s="546"/>
      <c r="H2029" s="546"/>
      <c r="I2029" s="546"/>
      <c r="J2029" s="546"/>
      <c r="K2029" s="546"/>
      <c r="L2029" s="546"/>
      <c r="M2029" s="546"/>
      <c r="N2029" s="547"/>
      <c r="O2029" s="309">
        <f>+SUM(O2027:O2028)</f>
        <v>1200</v>
      </c>
      <c r="P2029" s="86"/>
    </row>
    <row r="2030" spans="2:16">
      <c r="B2030" s="44"/>
      <c r="C2030" s="529" t="s">
        <v>70</v>
      </c>
      <c r="D2030" s="530"/>
      <c r="E2030" s="530"/>
      <c r="F2030" s="530"/>
      <c r="G2030" s="530"/>
      <c r="H2030" s="530"/>
      <c r="I2030" s="530"/>
      <c r="J2030" s="530"/>
      <c r="K2030" s="530"/>
      <c r="L2030" s="530"/>
      <c r="M2030" s="530"/>
      <c r="N2030" s="530"/>
      <c r="O2030" s="531"/>
      <c r="P2030" s="80"/>
    </row>
    <row r="2031" spans="2:16">
      <c r="B2031" s="44"/>
      <c r="C2031" s="532"/>
      <c r="D2031" s="533"/>
      <c r="E2031" s="533"/>
      <c r="F2031" s="533"/>
      <c r="G2031" s="533"/>
      <c r="H2031" s="533"/>
      <c r="I2031" s="533"/>
      <c r="J2031" s="533"/>
      <c r="K2031" s="533"/>
      <c r="L2031" s="533"/>
      <c r="M2031" s="533"/>
      <c r="N2031" s="533"/>
      <c r="O2031" s="534"/>
      <c r="P2031" s="80"/>
    </row>
    <row r="2032" spans="2:16" ht="14.4" thickBot="1">
      <c r="B2032" s="44"/>
      <c r="C2032" s="535"/>
      <c r="D2032" s="536"/>
      <c r="E2032" s="536"/>
      <c r="F2032" s="536"/>
      <c r="G2032" s="536"/>
      <c r="H2032" s="536"/>
      <c r="I2032" s="536"/>
      <c r="J2032" s="536"/>
      <c r="K2032" s="536"/>
      <c r="L2032" s="536"/>
      <c r="M2032" s="536"/>
      <c r="N2032" s="536"/>
      <c r="O2032" s="537"/>
      <c r="P2032" s="80"/>
    </row>
    <row r="2033" spans="2:16" ht="14.4">
      <c r="B2033" s="44"/>
      <c r="C2033" s="538" t="s">
        <v>71</v>
      </c>
      <c r="D2033" s="550"/>
      <c r="E2033" s="550"/>
      <c r="F2033" s="550"/>
      <c r="G2033" s="550"/>
      <c r="H2033" s="550"/>
      <c r="I2033" s="550"/>
      <c r="J2033" s="82" t="s">
        <v>72</v>
      </c>
      <c r="K2033" s="95" t="s">
        <v>73</v>
      </c>
      <c r="L2033" s="96" t="s">
        <v>74</v>
      </c>
      <c r="M2033" s="560" t="s">
        <v>60</v>
      </c>
      <c r="N2033" s="561"/>
      <c r="O2033" s="97" t="s">
        <v>61</v>
      </c>
      <c r="P2033" s="98"/>
    </row>
    <row r="2034" spans="2:16" ht="14.4">
      <c r="B2034" s="44"/>
      <c r="C2034" s="555" t="s">
        <v>1225</v>
      </c>
      <c r="D2034" s="556"/>
      <c r="E2034" s="556"/>
      <c r="F2034" s="556"/>
      <c r="G2034" s="556"/>
      <c r="H2034" s="556"/>
      <c r="I2034" s="522"/>
      <c r="J2034" s="310">
        <f>IFERROR(VLOOKUP(C2034,'MANO DE OBRA'!$C$13:$J$33,6,FALSE)," ")</f>
        <v>212968.8944964</v>
      </c>
      <c r="K2034" s="318">
        <f>IFERROR(VLOOKUP(C2034,'MANO DE OBRA'!$C$13:$J$33,7,FALSE)," ")</f>
        <v>2</v>
      </c>
      <c r="L2034" s="311">
        <f>IFERROR(VLOOKUP(C2034,'MANO DE OBRA'!$C$13:$J$33,8,FALSE)," ")</f>
        <v>425938</v>
      </c>
      <c r="M2034" s="562">
        <f>1/0.021317</f>
        <v>46.910916170192806</v>
      </c>
      <c r="N2034" s="563"/>
      <c r="O2034" s="312">
        <f>IFERROR((L2034/M2034),0)</f>
        <v>9079.7203460000001</v>
      </c>
      <c r="P2034" s="99"/>
    </row>
    <row r="2035" spans="2:16" ht="14.4">
      <c r="B2035" s="44"/>
      <c r="C2035" s="555"/>
      <c r="D2035" s="556"/>
      <c r="E2035" s="556"/>
      <c r="F2035" s="556"/>
      <c r="G2035" s="556"/>
      <c r="H2035" s="556"/>
      <c r="I2035" s="522"/>
      <c r="J2035" s="310" t="str">
        <f>IFERROR(VLOOKUP(C2035,'MANO DE OBRA'!$C$13:$J$33,6,FALSE)," ")</f>
        <v xml:space="preserve"> </v>
      </c>
      <c r="K2035" s="318" t="str">
        <f>IFERROR(VLOOKUP(C2035,'MANO DE OBRA'!$C$13:$J$33,7,FALSE)," ")</f>
        <v xml:space="preserve"> </v>
      </c>
      <c r="L2035" s="311" t="str">
        <f>IFERROR(VLOOKUP(C2035,'MANO DE OBRA'!$C$13:$J$33,8,FALSE)," ")</f>
        <v xml:space="preserve"> </v>
      </c>
      <c r="M2035" s="562"/>
      <c r="N2035" s="563"/>
      <c r="O2035" s="312">
        <f t="shared" ref="O2035:O2037" si="127">IFERROR((L2035/M2035),0)</f>
        <v>0</v>
      </c>
      <c r="P2035" s="99"/>
    </row>
    <row r="2036" spans="2:16" ht="14.4">
      <c r="B2036" s="44"/>
      <c r="C2036" s="555"/>
      <c r="D2036" s="556"/>
      <c r="E2036" s="556"/>
      <c r="F2036" s="556"/>
      <c r="G2036" s="556"/>
      <c r="H2036" s="556"/>
      <c r="I2036" s="522"/>
      <c r="J2036" s="310" t="str">
        <f>IFERROR(VLOOKUP(C2036,'MANO DE OBRA'!$C$13:$J$33,6,FALSE)," ")</f>
        <v xml:space="preserve"> </v>
      </c>
      <c r="K2036" s="318" t="str">
        <f>IFERROR(VLOOKUP(C2036,'MANO DE OBRA'!$C$13:$J$33,7,FALSE)," ")</f>
        <v xml:space="preserve"> </v>
      </c>
      <c r="L2036" s="311" t="str">
        <f>IFERROR(VLOOKUP(C2036,'MANO DE OBRA'!$C$13:$J$33,8,FALSE)," ")</f>
        <v xml:space="preserve"> </v>
      </c>
      <c r="M2036" s="524"/>
      <c r="N2036" s="525"/>
      <c r="O2036" s="312">
        <f t="shared" si="127"/>
        <v>0</v>
      </c>
      <c r="P2036" s="99"/>
    </row>
    <row r="2037" spans="2:16" ht="15" thickBot="1">
      <c r="B2037" s="44"/>
      <c r="C2037" s="555"/>
      <c r="D2037" s="556"/>
      <c r="E2037" s="556"/>
      <c r="F2037" s="556"/>
      <c r="G2037" s="556"/>
      <c r="H2037" s="556"/>
      <c r="I2037" s="522"/>
      <c r="J2037" s="310" t="str">
        <f>IFERROR(VLOOKUP(C2037,'MANO DE OBRA'!$C$13:$J$33,6,FALSE)," ")</f>
        <v xml:space="preserve"> </v>
      </c>
      <c r="K2037" s="318" t="str">
        <f>IFERROR(VLOOKUP(C2037,'MANO DE OBRA'!$C$13:$J$33,7,FALSE)," ")</f>
        <v xml:space="preserve"> </v>
      </c>
      <c r="L2037" s="311" t="str">
        <f>IFERROR(VLOOKUP(C2037,'MANO DE OBRA'!$C$13:$J$33,8,FALSE)," ")</f>
        <v xml:space="preserve"> </v>
      </c>
      <c r="M2037" s="524"/>
      <c r="N2037" s="525"/>
      <c r="O2037" s="312">
        <f t="shared" si="127"/>
        <v>0</v>
      </c>
      <c r="P2037" s="85"/>
    </row>
    <row r="2038" spans="2:16" ht="15" thickBot="1">
      <c r="B2038" s="44"/>
      <c r="C2038" s="545" t="s">
        <v>2244</v>
      </c>
      <c r="D2038" s="546"/>
      <c r="E2038" s="546"/>
      <c r="F2038" s="546"/>
      <c r="G2038" s="546"/>
      <c r="H2038" s="546"/>
      <c r="I2038" s="546"/>
      <c r="J2038" s="546"/>
      <c r="K2038" s="546"/>
      <c r="L2038" s="546"/>
      <c r="M2038" s="546"/>
      <c r="N2038" s="547"/>
      <c r="O2038" s="309">
        <f>+SUM(O2034:O2037)</f>
        <v>9079.7203460000001</v>
      </c>
      <c r="P2038" s="85"/>
    </row>
    <row r="2039" spans="2:16" ht="15" thickBot="1">
      <c r="B2039" s="44"/>
      <c r="C2039" s="73"/>
      <c r="D2039" s="52"/>
      <c r="E2039" s="52"/>
      <c r="F2039" s="52"/>
      <c r="G2039" s="52"/>
      <c r="H2039" s="52"/>
      <c r="I2039" s="52"/>
      <c r="J2039" s="52"/>
      <c r="K2039" s="52"/>
      <c r="L2039" s="52"/>
      <c r="M2039" s="52"/>
      <c r="N2039" s="52"/>
      <c r="O2039" s="74"/>
      <c r="P2039" s="45"/>
    </row>
    <row r="2040" spans="2:16" ht="15" thickBot="1">
      <c r="B2040" s="44"/>
      <c r="C2040" s="557" t="s">
        <v>2245</v>
      </c>
      <c r="D2040" s="558"/>
      <c r="E2040" s="558"/>
      <c r="F2040" s="558"/>
      <c r="G2040" s="558"/>
      <c r="H2040" s="558"/>
      <c r="I2040" s="558"/>
      <c r="J2040" s="558"/>
      <c r="K2040" s="558"/>
      <c r="L2040" s="558"/>
      <c r="M2040" s="558"/>
      <c r="N2040" s="559"/>
      <c r="O2040" s="313">
        <f>ROUND(O2029+O2005+O2022+O2038,0)-0.5</f>
        <v>51933.5</v>
      </c>
      <c r="P2040" s="100"/>
    </row>
    <row r="2041" spans="2:16" ht="15" thickBot="1">
      <c r="B2041" s="44"/>
      <c r="C2041" s="73"/>
      <c r="D2041" s="52"/>
      <c r="E2041" s="52"/>
      <c r="F2041" s="52"/>
      <c r="G2041" s="52"/>
      <c r="H2041" s="52"/>
      <c r="I2041" s="52"/>
      <c r="J2041" s="52"/>
      <c r="K2041" s="52"/>
      <c r="L2041" s="52"/>
      <c r="M2041" s="52"/>
      <c r="N2041" s="52"/>
      <c r="O2041" s="74"/>
      <c r="P2041" s="73"/>
    </row>
    <row r="2042" spans="2:16">
      <c r="B2042" s="44"/>
      <c r="C2042" s="529" t="s">
        <v>2240</v>
      </c>
      <c r="D2042" s="530"/>
      <c r="E2042" s="530"/>
      <c r="F2042" s="530"/>
      <c r="G2042" s="530"/>
      <c r="H2042" s="530"/>
      <c r="I2042" s="530"/>
      <c r="J2042" s="530"/>
      <c r="K2042" s="530"/>
      <c r="L2042" s="530"/>
      <c r="M2042" s="530"/>
      <c r="N2042" s="530"/>
      <c r="O2042" s="531"/>
      <c r="P2042" s="80"/>
    </row>
    <row r="2043" spans="2:16">
      <c r="B2043" s="44"/>
      <c r="C2043" s="532"/>
      <c r="D2043" s="533"/>
      <c r="E2043" s="533"/>
      <c r="F2043" s="533"/>
      <c r="G2043" s="533"/>
      <c r="H2043" s="533"/>
      <c r="I2043" s="533"/>
      <c r="J2043" s="533"/>
      <c r="K2043" s="533"/>
      <c r="L2043" s="533"/>
      <c r="M2043" s="533"/>
      <c r="N2043" s="533"/>
      <c r="O2043" s="534"/>
      <c r="P2043" s="80"/>
    </row>
    <row r="2044" spans="2:16" ht="14.4" thickBot="1">
      <c r="B2044" s="44"/>
      <c r="C2044" s="535"/>
      <c r="D2044" s="536"/>
      <c r="E2044" s="536"/>
      <c r="F2044" s="536"/>
      <c r="G2044" s="536"/>
      <c r="H2044" s="536"/>
      <c r="I2044" s="536"/>
      <c r="J2044" s="536"/>
      <c r="K2044" s="536"/>
      <c r="L2044" s="536"/>
      <c r="M2044" s="536"/>
      <c r="N2044" s="536"/>
      <c r="O2044" s="537"/>
      <c r="P2044" s="80"/>
    </row>
    <row r="2045" spans="2:16" ht="15" thickBot="1">
      <c r="B2045" s="44"/>
      <c r="C2045" s="568" t="s">
        <v>10</v>
      </c>
      <c r="D2045" s="569"/>
      <c r="E2045" s="569"/>
      <c r="F2045" s="569"/>
      <c r="G2045" s="569"/>
      <c r="H2045" s="569"/>
      <c r="I2045" s="569"/>
      <c r="J2045" s="569"/>
      <c r="K2045" s="569"/>
      <c r="L2045" s="569"/>
      <c r="M2045" s="570"/>
      <c r="N2045" s="303" t="s">
        <v>32</v>
      </c>
      <c r="O2045" s="304" t="s">
        <v>29</v>
      </c>
      <c r="P2045" s="80"/>
    </row>
    <row r="2046" spans="2:16" ht="14.4">
      <c r="B2046" s="44"/>
      <c r="C2046" s="571" t="s">
        <v>2242</v>
      </c>
      <c r="D2046" s="572"/>
      <c r="E2046" s="572"/>
      <c r="F2046" s="572"/>
      <c r="G2046" s="572"/>
      <c r="H2046" s="572"/>
      <c r="I2046" s="572"/>
      <c r="J2046" s="572"/>
      <c r="K2046" s="572"/>
      <c r="L2046" s="572"/>
      <c r="M2046" s="572"/>
      <c r="N2046" s="305">
        <f>PRESUPUESTO!$K$384</f>
        <v>0.26</v>
      </c>
      <c r="O2046" s="314">
        <f>N2046*O2040</f>
        <v>13502.710000000001</v>
      </c>
      <c r="P2046" s="80"/>
    </row>
    <row r="2047" spans="2:16" ht="14.4">
      <c r="B2047" s="44"/>
      <c r="C2047" s="573" t="s">
        <v>2241</v>
      </c>
      <c r="D2047" s="574"/>
      <c r="E2047" s="574"/>
      <c r="F2047" s="574"/>
      <c r="G2047" s="574"/>
      <c r="H2047" s="574"/>
      <c r="I2047" s="574"/>
      <c r="J2047" s="574"/>
      <c r="K2047" s="574"/>
      <c r="L2047" s="574"/>
      <c r="M2047" s="574"/>
      <c r="N2047" s="302">
        <f>PRESUPUESTO!$K$385</f>
        <v>0.01</v>
      </c>
      <c r="O2047" s="315">
        <f>N2047*O2040</f>
        <v>519.33500000000004</v>
      </c>
      <c r="P2047" s="80"/>
    </row>
    <row r="2048" spans="2:16" ht="15" thickBot="1">
      <c r="B2048" s="44"/>
      <c r="C2048" s="575" t="s">
        <v>28</v>
      </c>
      <c r="D2048" s="576"/>
      <c r="E2048" s="576"/>
      <c r="F2048" s="576"/>
      <c r="G2048" s="576"/>
      <c r="H2048" s="576"/>
      <c r="I2048" s="576"/>
      <c r="J2048" s="576"/>
      <c r="K2048" s="576"/>
      <c r="L2048" s="576"/>
      <c r="M2048" s="576"/>
      <c r="N2048" s="306">
        <f>PRESUPUESTO!$K$386</f>
        <v>0.03</v>
      </c>
      <c r="O2048" s="316">
        <f>N2048*O2040</f>
        <v>1558.0049999999999</v>
      </c>
      <c r="P2048" s="80"/>
    </row>
    <row r="2049" spans="2:19">
      <c r="B2049" s="44"/>
      <c r="C2049" s="296"/>
      <c r="D2049" s="297"/>
      <c r="E2049" s="297"/>
      <c r="F2049" s="297"/>
      <c r="G2049" s="297"/>
      <c r="H2049" s="297"/>
      <c r="I2049" s="297"/>
      <c r="J2049" s="297"/>
      <c r="K2049" s="297"/>
      <c r="L2049" s="297"/>
      <c r="M2049" s="297"/>
      <c r="N2049" s="297"/>
      <c r="O2049" s="298"/>
      <c r="P2049" s="80"/>
    </row>
    <row r="2050" spans="2:19" ht="14.4" thickBot="1">
      <c r="B2050" s="44"/>
      <c r="C2050" s="299"/>
      <c r="D2050" s="300"/>
      <c r="E2050" s="300"/>
      <c r="F2050" s="300"/>
      <c r="G2050" s="300"/>
      <c r="H2050" s="300"/>
      <c r="I2050" s="300"/>
      <c r="J2050" s="300"/>
      <c r="K2050" s="300"/>
      <c r="L2050" s="300"/>
      <c r="M2050" s="300"/>
      <c r="N2050" s="300"/>
      <c r="O2050" s="301"/>
      <c r="P2050" s="80"/>
    </row>
    <row r="2051" spans="2:19" ht="15" thickBot="1">
      <c r="B2051" s="44"/>
      <c r="C2051" s="557" t="s">
        <v>2246</v>
      </c>
      <c r="D2051" s="558"/>
      <c r="E2051" s="558"/>
      <c r="F2051" s="558"/>
      <c r="G2051" s="558"/>
      <c r="H2051" s="558"/>
      <c r="I2051" s="558"/>
      <c r="J2051" s="558"/>
      <c r="K2051" s="558"/>
      <c r="L2051" s="558"/>
      <c r="M2051" s="558"/>
      <c r="N2051" s="559"/>
      <c r="O2051" s="313">
        <f>ROUNDUP(O2040+O2046+O2047+O2048,0)</f>
        <v>67514</v>
      </c>
      <c r="P2051" s="100"/>
      <c r="S2051" s="342"/>
    </row>
    <row r="2052" spans="2:19" ht="14.4">
      <c r="B2052" s="44"/>
      <c r="C2052" s="73"/>
      <c r="D2052" s="52"/>
      <c r="E2052" s="52"/>
      <c r="F2052" s="52"/>
      <c r="G2052" s="52"/>
      <c r="H2052" s="52"/>
      <c r="I2052" s="52"/>
      <c r="J2052" s="52"/>
      <c r="K2052" s="52"/>
      <c r="L2052" s="52"/>
      <c r="M2052" s="52"/>
      <c r="N2052" s="52"/>
      <c r="O2052" s="74"/>
      <c r="P2052" s="45"/>
    </row>
    <row r="2053" spans="2:19" ht="14.4">
      <c r="B2053" s="44"/>
      <c r="C2053" s="73"/>
      <c r="D2053" s="52"/>
      <c r="E2053" s="52"/>
      <c r="F2053" s="52"/>
      <c r="G2053" s="52"/>
      <c r="H2053" s="52"/>
      <c r="I2053" s="52"/>
      <c r="J2053" s="52"/>
      <c r="K2053" s="52"/>
      <c r="L2053" s="52"/>
      <c r="M2053" s="52"/>
      <c r="N2053" s="52"/>
      <c r="O2053" s="74"/>
      <c r="P2053" s="45"/>
    </row>
    <row r="2054" spans="2:19" ht="18.600000000000001" customHeight="1" thickBot="1">
      <c r="B2054" s="44"/>
      <c r="C2054" s="564"/>
      <c r="D2054" s="565"/>
      <c r="E2054" s="565"/>
      <c r="F2054" s="70"/>
      <c r="G2054" s="70"/>
      <c r="H2054" s="70"/>
      <c r="I2054" s="70"/>
      <c r="J2054" s="70"/>
      <c r="K2054" s="566"/>
      <c r="L2054" s="566"/>
      <c r="M2054" s="566"/>
      <c r="N2054" s="566"/>
      <c r="O2054" s="567"/>
      <c r="P2054" s="101"/>
    </row>
    <row r="2055" spans="2:19" ht="14.4" thickBot="1">
      <c r="B2055" s="102"/>
      <c r="C2055" s="103"/>
      <c r="D2055" s="103"/>
      <c r="E2055" s="103"/>
      <c r="F2055" s="103"/>
      <c r="G2055" s="103"/>
      <c r="H2055" s="103"/>
      <c r="I2055" s="103"/>
      <c r="J2055" s="103"/>
      <c r="K2055" s="103"/>
      <c r="L2055" s="103"/>
      <c r="M2055" s="103"/>
      <c r="N2055" s="103"/>
      <c r="O2055" s="103"/>
      <c r="P2055" s="104"/>
    </row>
    <row r="2056" spans="2:19" ht="15" thickTop="1" thickBot="1"/>
    <row r="2057" spans="2:19" ht="15" thickBot="1">
      <c r="B2057" s="44"/>
      <c r="C2057" s="488" t="s">
        <v>54</v>
      </c>
      <c r="D2057" s="489"/>
      <c r="E2057" s="489"/>
      <c r="F2057" s="489"/>
      <c r="G2057" s="489"/>
      <c r="H2057" s="489"/>
      <c r="I2057" s="489"/>
      <c r="J2057" s="489"/>
      <c r="K2057" s="489"/>
      <c r="L2057" s="489"/>
      <c r="M2057" s="489"/>
      <c r="N2057" s="489"/>
      <c r="O2057" s="490"/>
      <c r="P2057" s="75"/>
    </row>
    <row r="2058" spans="2:19">
      <c r="B2058" s="44"/>
      <c r="C2058" s="76" t="s">
        <v>55</v>
      </c>
      <c r="D2058" s="491" t="s">
        <v>10</v>
      </c>
      <c r="E2058" s="492"/>
      <c r="F2058" s="492"/>
      <c r="G2058" s="492"/>
      <c r="H2058" s="492"/>
      <c r="I2058" s="492"/>
      <c r="J2058" s="492"/>
      <c r="K2058" s="492"/>
      <c r="L2058" s="493"/>
      <c r="M2058" s="494" t="s">
        <v>56</v>
      </c>
      <c r="N2058" s="495"/>
      <c r="O2058" s="76" t="s">
        <v>12</v>
      </c>
      <c r="P2058" s="77"/>
    </row>
    <row r="2059" spans="2:19" ht="51" customHeight="1" thickBot="1">
      <c r="B2059" s="44"/>
      <c r="C2059" s="243" t="str">
        <f>PRESUPUESTO!C134</f>
        <v>5.6.4</v>
      </c>
      <c r="D2059" s="582" t="str">
        <f>IFERROR(VLOOKUP(C2059,PRESUPUESTO!$C$11:$K$366,5,FALSE)," ")</f>
        <v>BARRAJE DE COBRE 3MM 15CM, INLCUYE AISLADOR TIPO BARRIL</v>
      </c>
      <c r="E2059" s="583"/>
      <c r="F2059" s="583"/>
      <c r="G2059" s="583"/>
      <c r="H2059" s="583"/>
      <c r="I2059" s="583"/>
      <c r="J2059" s="583"/>
      <c r="K2059" s="583"/>
      <c r="L2059" s="584"/>
      <c r="M2059" s="526" t="str">
        <f>IFERROR(VLOOKUP(C2059,PRESUPUESTO!$C$11:$K$366,6,FALSE)," ")</f>
        <v>UN</v>
      </c>
      <c r="N2059" s="528"/>
      <c r="O2059" s="243">
        <f>IFERROR(VLOOKUP(C2059,PRESUPUESTO!$C$11:$K$366,7,FALSE)," ")</f>
        <v>1</v>
      </c>
      <c r="P2059" s="79"/>
    </row>
    <row r="2060" spans="2:19">
      <c r="B2060" s="44"/>
      <c r="C2060" s="529"/>
      <c r="D2060" s="530"/>
      <c r="E2060" s="530"/>
      <c r="F2060" s="530"/>
      <c r="G2060" s="530"/>
      <c r="H2060" s="530"/>
      <c r="I2060" s="530"/>
      <c r="J2060" s="530"/>
      <c r="K2060" s="530"/>
      <c r="L2060" s="530"/>
      <c r="M2060" s="530"/>
      <c r="N2060" s="530"/>
      <c r="O2060" s="531"/>
      <c r="P2060" s="80"/>
    </row>
    <row r="2061" spans="2:19">
      <c r="B2061" s="44"/>
      <c r="C2061" s="532"/>
      <c r="D2061" s="533"/>
      <c r="E2061" s="533"/>
      <c r="F2061" s="533"/>
      <c r="G2061" s="533"/>
      <c r="H2061" s="533"/>
      <c r="I2061" s="533"/>
      <c r="J2061" s="533"/>
      <c r="K2061" s="533"/>
      <c r="L2061" s="533"/>
      <c r="M2061" s="533"/>
      <c r="N2061" s="533"/>
      <c r="O2061" s="534"/>
      <c r="P2061" s="80"/>
    </row>
    <row r="2062" spans="2:19" ht="14.4" thickBot="1">
      <c r="B2062" s="44"/>
      <c r="C2062" s="535"/>
      <c r="D2062" s="536"/>
      <c r="E2062" s="536"/>
      <c r="F2062" s="536"/>
      <c r="G2062" s="536"/>
      <c r="H2062" s="536"/>
      <c r="I2062" s="536"/>
      <c r="J2062" s="536"/>
      <c r="K2062" s="536"/>
      <c r="L2062" s="536"/>
      <c r="M2062" s="536"/>
      <c r="N2062" s="536"/>
      <c r="O2062" s="537"/>
      <c r="P2062" s="80"/>
    </row>
    <row r="2063" spans="2:19" ht="14.4">
      <c r="B2063" s="44"/>
      <c r="C2063" s="538" t="s">
        <v>10</v>
      </c>
      <c r="D2063" s="539"/>
      <c r="E2063" s="539"/>
      <c r="F2063" s="539"/>
      <c r="G2063" s="540"/>
      <c r="H2063" s="541" t="s">
        <v>57</v>
      </c>
      <c r="I2063" s="539"/>
      <c r="J2063" s="542" t="s">
        <v>58</v>
      </c>
      <c r="K2063" s="543"/>
      <c r="L2063" s="82" t="s">
        <v>59</v>
      </c>
      <c r="M2063" s="541" t="s">
        <v>60</v>
      </c>
      <c r="N2063" s="544"/>
      <c r="O2063" s="83" t="s">
        <v>61</v>
      </c>
      <c r="P2063" s="84"/>
    </row>
    <row r="2064" spans="2:19" ht="14.4">
      <c r="B2064" s="44"/>
      <c r="C2064" s="517" t="s">
        <v>1281</v>
      </c>
      <c r="D2064" s="518"/>
      <c r="E2064" s="518"/>
      <c r="F2064" s="518"/>
      <c r="G2064" s="519"/>
      <c r="H2064" s="520"/>
      <c r="I2064" s="520"/>
      <c r="J2064" s="521" t="str">
        <f>IFERROR(VLOOKUP(C2064,EQUIPOS!$C$13:$G$80,2,FALSE)," ")</f>
        <v>%</v>
      </c>
      <c r="K2064" s="522"/>
      <c r="L2064" s="308">
        <f>O2102</f>
        <v>9079.7203460000001</v>
      </c>
      <c r="M2064" s="523">
        <v>0.05</v>
      </c>
      <c r="N2064" s="522"/>
      <c r="O2064" s="307">
        <f>IFERROR(M2064*L2064,0)</f>
        <v>453.98601730000001</v>
      </c>
      <c r="P2064" s="85"/>
    </row>
    <row r="2065" spans="2:16" ht="14.4">
      <c r="B2065" s="44"/>
      <c r="C2065" s="517"/>
      <c r="D2065" s="518"/>
      <c r="E2065" s="518"/>
      <c r="F2065" s="518"/>
      <c r="G2065" s="519"/>
      <c r="H2065" s="520"/>
      <c r="I2065" s="520"/>
      <c r="J2065" s="521" t="str">
        <f>IFERROR(VLOOKUP(C2065,EQUIPOS!$C$13:$G$80,2,FALSE)," ")</f>
        <v xml:space="preserve"> </v>
      </c>
      <c r="K2065" s="522"/>
      <c r="L2065" s="308" t="str">
        <f>IFERROR(VLOOKUP(C2065,EQUIPOS!$C$13:$G$80,5,FALSE)," ")</f>
        <v xml:space="preserve"> </v>
      </c>
      <c r="M2065" s="524"/>
      <c r="N2065" s="525"/>
      <c r="O2065" s="307">
        <f>IFERROR(L2065/M2065,0)</f>
        <v>0</v>
      </c>
      <c r="P2065" s="85"/>
    </row>
    <row r="2066" spans="2:16" ht="14.4">
      <c r="B2066" s="44"/>
      <c r="C2066" s="517"/>
      <c r="D2066" s="518"/>
      <c r="E2066" s="518"/>
      <c r="F2066" s="518"/>
      <c r="G2066" s="519"/>
      <c r="H2066" s="520"/>
      <c r="I2066" s="520"/>
      <c r="J2066" s="521" t="str">
        <f>IFERROR(VLOOKUP(C2066,EQUIPOS!$C$13:$G$80,2,FALSE)," ")</f>
        <v xml:space="preserve"> </v>
      </c>
      <c r="K2066" s="522"/>
      <c r="L2066" s="308" t="str">
        <f>IFERROR(VLOOKUP(C2066,EQUIPOS!$C$13:$G$80,5,FALSE)," ")</f>
        <v xml:space="preserve"> </v>
      </c>
      <c r="M2066" s="524"/>
      <c r="N2066" s="525"/>
      <c r="O2066" s="307">
        <f t="shared" ref="O2066:O2067" si="128">IFERROR(L2066/M2066,0)</f>
        <v>0</v>
      </c>
      <c r="P2066" s="85"/>
    </row>
    <row r="2067" spans="2:16" ht="14.4">
      <c r="B2067" s="44"/>
      <c r="C2067" s="517"/>
      <c r="D2067" s="518"/>
      <c r="E2067" s="518"/>
      <c r="F2067" s="518"/>
      <c r="G2067" s="519"/>
      <c r="H2067" s="520"/>
      <c r="I2067" s="520"/>
      <c r="J2067" s="521" t="str">
        <f>IFERROR(VLOOKUP(C2067,EQUIPOS!$C$13:$G$80,2,FALSE)," ")</f>
        <v xml:space="preserve"> </v>
      </c>
      <c r="K2067" s="522"/>
      <c r="L2067" s="308" t="str">
        <f>IFERROR(VLOOKUP(C2067,EQUIPOS!$C$13:$G$80,5,FALSE)," ")</f>
        <v xml:space="preserve"> </v>
      </c>
      <c r="M2067" s="524"/>
      <c r="N2067" s="525"/>
      <c r="O2067" s="307">
        <f t="shared" si="128"/>
        <v>0</v>
      </c>
      <c r="P2067" s="85"/>
    </row>
    <row r="2068" spans="2:16" ht="15" thickBot="1">
      <c r="B2068" s="44"/>
      <c r="C2068" s="517"/>
      <c r="D2068" s="518"/>
      <c r="E2068" s="518"/>
      <c r="F2068" s="518"/>
      <c r="G2068" s="519"/>
      <c r="H2068" s="520"/>
      <c r="I2068" s="520"/>
      <c r="J2068" s="521" t="str">
        <f>IFERROR(VLOOKUP(C2068,EQUIPOS!$C$13:$G$80,2,FALSE)," ")</f>
        <v xml:space="preserve"> </v>
      </c>
      <c r="K2068" s="522"/>
      <c r="L2068" s="308" t="str">
        <f>IFERROR(VLOOKUP(C2068,EQUIPOS!$C$13:$G$80,5,FALSE)," ")</f>
        <v xml:space="preserve"> </v>
      </c>
      <c r="M2068" s="524"/>
      <c r="N2068" s="525"/>
      <c r="O2068" s="307">
        <f>IFERROR(L2068/M2068,0)</f>
        <v>0</v>
      </c>
      <c r="P2068" s="85"/>
    </row>
    <row r="2069" spans="2:16" ht="15" thickBot="1">
      <c r="B2069" s="44"/>
      <c r="C2069" s="545" t="s">
        <v>2244</v>
      </c>
      <c r="D2069" s="546"/>
      <c r="E2069" s="546"/>
      <c r="F2069" s="546"/>
      <c r="G2069" s="546"/>
      <c r="H2069" s="546"/>
      <c r="I2069" s="546"/>
      <c r="J2069" s="546"/>
      <c r="K2069" s="546"/>
      <c r="L2069" s="546"/>
      <c r="M2069" s="546"/>
      <c r="N2069" s="547"/>
      <c r="O2069" s="309">
        <f>SUM(O2064:O2068)</f>
        <v>453.98601730000001</v>
      </c>
      <c r="P2069" s="86"/>
    </row>
    <row r="2070" spans="2:16" ht="13.5" customHeight="1">
      <c r="B2070" s="44"/>
      <c r="C2070" s="529" t="s">
        <v>62</v>
      </c>
      <c r="D2070" s="530"/>
      <c r="E2070" s="530"/>
      <c r="F2070" s="530"/>
      <c r="G2070" s="530"/>
      <c r="H2070" s="530"/>
      <c r="I2070" s="530"/>
      <c r="J2070" s="530"/>
      <c r="K2070" s="530"/>
      <c r="L2070" s="530"/>
      <c r="M2070" s="530"/>
      <c r="N2070" s="530"/>
      <c r="O2070" s="531"/>
      <c r="P2070" s="80"/>
    </row>
    <row r="2071" spans="2:16">
      <c r="B2071" s="44"/>
      <c r="C2071" s="532"/>
      <c r="D2071" s="533"/>
      <c r="E2071" s="533"/>
      <c r="F2071" s="533"/>
      <c r="G2071" s="533"/>
      <c r="H2071" s="533"/>
      <c r="I2071" s="533"/>
      <c r="J2071" s="533"/>
      <c r="K2071" s="533"/>
      <c r="L2071" s="533"/>
      <c r="M2071" s="533"/>
      <c r="N2071" s="533"/>
      <c r="O2071" s="534"/>
      <c r="P2071" s="80"/>
    </row>
    <row r="2072" spans="2:16" ht="14.4" thickBot="1">
      <c r="B2072" s="44"/>
      <c r="C2072" s="535"/>
      <c r="D2072" s="536"/>
      <c r="E2072" s="536"/>
      <c r="F2072" s="536"/>
      <c r="G2072" s="536"/>
      <c r="H2072" s="536"/>
      <c r="I2072" s="536"/>
      <c r="J2072" s="536"/>
      <c r="K2072" s="536"/>
      <c r="L2072" s="536"/>
      <c r="M2072" s="536"/>
      <c r="N2072" s="536"/>
      <c r="O2072" s="537"/>
      <c r="P2072" s="80"/>
    </row>
    <row r="2073" spans="2:16" ht="14.4">
      <c r="B2073" s="44"/>
      <c r="C2073" s="538" t="s">
        <v>10</v>
      </c>
      <c r="D2073" s="550"/>
      <c r="E2073" s="550"/>
      <c r="F2073" s="550"/>
      <c r="G2073" s="550"/>
      <c r="H2073" s="550"/>
      <c r="I2073" s="550"/>
      <c r="J2073" s="544"/>
      <c r="K2073" s="81" t="s">
        <v>56</v>
      </c>
      <c r="L2073" s="82" t="s">
        <v>12</v>
      </c>
      <c r="M2073" s="541" t="s">
        <v>63</v>
      </c>
      <c r="N2073" s="544"/>
      <c r="O2073" s="83" t="s">
        <v>61</v>
      </c>
      <c r="P2073" s="84"/>
    </row>
    <row r="2074" spans="2:16" ht="14.4">
      <c r="B2074" s="44"/>
      <c r="C2074" s="577" t="s">
        <v>3000</v>
      </c>
      <c r="D2074" s="578" t="s">
        <v>3000</v>
      </c>
      <c r="E2074" s="578" t="s">
        <v>3000</v>
      </c>
      <c r="F2074" s="578" t="s">
        <v>3000</v>
      </c>
      <c r="G2074" s="578" t="s">
        <v>3000</v>
      </c>
      <c r="H2074" s="578" t="s">
        <v>3000</v>
      </c>
      <c r="I2074" s="578" t="s">
        <v>3000</v>
      </c>
      <c r="J2074" s="579" t="s">
        <v>3000</v>
      </c>
      <c r="K2074" s="88" t="str">
        <f>IFERROR(VLOOKUP(C2074,MATERIALES!$C$13:$G$2486,2,FALSE)," ")</f>
        <v>UN</v>
      </c>
      <c r="L2074" s="356">
        <v>1</v>
      </c>
      <c r="M2074" s="548">
        <f>IFERROR(VLOOKUP(C2074,MATERIALES!$C$13:$G$2486,5,FALSE)," ")</f>
        <v>80000</v>
      </c>
      <c r="N2074" s="549"/>
      <c r="O2074" s="307">
        <f>IFERROR(M2074*L2074,0)</f>
        <v>80000</v>
      </c>
      <c r="P2074" s="85"/>
    </row>
    <row r="2075" spans="2:16" ht="14.4">
      <c r="B2075" s="44"/>
      <c r="C2075" s="577" t="s">
        <v>2984</v>
      </c>
      <c r="D2075" s="578" t="s">
        <v>2984</v>
      </c>
      <c r="E2075" s="578" t="s">
        <v>2984</v>
      </c>
      <c r="F2075" s="578" t="s">
        <v>2984</v>
      </c>
      <c r="G2075" s="578" t="s">
        <v>2984</v>
      </c>
      <c r="H2075" s="578" t="s">
        <v>2984</v>
      </c>
      <c r="I2075" s="578" t="s">
        <v>2984</v>
      </c>
      <c r="J2075" s="579" t="s">
        <v>2984</v>
      </c>
      <c r="K2075" s="88" t="str">
        <f>IFERROR(VLOOKUP(C2075,MATERIALES!$C$13:$G$2486,2,FALSE)," ")</f>
        <v>UN</v>
      </c>
      <c r="L2075" s="356">
        <v>2</v>
      </c>
      <c r="M2075" s="548">
        <f>IFERROR(VLOOKUP(C2075,MATERIALES!$C$13:$G$2486,5,FALSE)," ")</f>
        <v>17500</v>
      </c>
      <c r="N2075" s="549"/>
      <c r="O2075" s="307">
        <f t="shared" ref="O2075:O2085" si="129">IFERROR(M2075*L2075,0)</f>
        <v>35000</v>
      </c>
      <c r="P2075" s="85"/>
    </row>
    <row r="2076" spans="2:16" ht="14.4">
      <c r="B2076" s="44"/>
      <c r="C2076" s="577"/>
      <c r="D2076" s="578"/>
      <c r="E2076" s="578"/>
      <c r="F2076" s="578"/>
      <c r="G2076" s="578"/>
      <c r="H2076" s="578"/>
      <c r="I2076" s="578"/>
      <c r="J2076" s="579"/>
      <c r="K2076" s="88" t="str">
        <f>IFERROR(VLOOKUP(C2076,MATERIALES!$C$13:$G$2486,2,FALSE)," ")</f>
        <v xml:space="preserve"> </v>
      </c>
      <c r="L2076" s="356"/>
      <c r="M2076" s="548" t="str">
        <f>IFERROR(VLOOKUP(C2076,MATERIALES!$C$13:$G$2486,5,FALSE)," ")</f>
        <v xml:space="preserve"> </v>
      </c>
      <c r="N2076" s="549"/>
      <c r="O2076" s="307">
        <f t="shared" si="129"/>
        <v>0</v>
      </c>
      <c r="P2076" s="85"/>
    </row>
    <row r="2077" spans="2:16" ht="14.4">
      <c r="B2077" s="44"/>
      <c r="C2077" s="577"/>
      <c r="D2077" s="578"/>
      <c r="E2077" s="578"/>
      <c r="F2077" s="578"/>
      <c r="G2077" s="578"/>
      <c r="H2077" s="578"/>
      <c r="I2077" s="578"/>
      <c r="J2077" s="579"/>
      <c r="K2077" s="88" t="str">
        <f>IFERROR(VLOOKUP(C2077,MATERIALES!$C$13:$G$2486,2,FALSE)," ")</f>
        <v xml:space="preserve"> </v>
      </c>
      <c r="L2077" s="356"/>
      <c r="M2077" s="548" t="str">
        <f>IFERROR(VLOOKUP(C2077,MATERIALES!$C$13:$G$2486,5,FALSE)," ")</f>
        <v xml:space="preserve"> </v>
      </c>
      <c r="N2077" s="549"/>
      <c r="O2077" s="307">
        <f t="shared" si="129"/>
        <v>0</v>
      </c>
      <c r="P2077" s="85"/>
    </row>
    <row r="2078" spans="2:16" ht="14.4">
      <c r="B2078" s="44"/>
      <c r="C2078" s="577"/>
      <c r="D2078" s="578"/>
      <c r="E2078" s="578"/>
      <c r="F2078" s="578"/>
      <c r="G2078" s="578"/>
      <c r="H2078" s="578"/>
      <c r="I2078" s="578"/>
      <c r="J2078" s="579"/>
      <c r="K2078" s="88" t="str">
        <f>IFERROR(VLOOKUP(C2078,MATERIALES!$C$13:$G$2486,2,FALSE)," ")</f>
        <v xml:space="preserve"> </v>
      </c>
      <c r="L2078" s="356"/>
      <c r="M2078" s="548" t="str">
        <f>IFERROR(VLOOKUP(C2078,MATERIALES!$C$13:$G$2486,5,FALSE)," ")</f>
        <v xml:space="preserve"> </v>
      </c>
      <c r="N2078" s="549"/>
      <c r="O2078" s="307">
        <f t="shared" si="129"/>
        <v>0</v>
      </c>
      <c r="P2078" s="85"/>
    </row>
    <row r="2079" spans="2:16" ht="14.4">
      <c r="B2079" s="44"/>
      <c r="C2079" s="577"/>
      <c r="D2079" s="578"/>
      <c r="E2079" s="578"/>
      <c r="F2079" s="578"/>
      <c r="G2079" s="578"/>
      <c r="H2079" s="578"/>
      <c r="I2079" s="578"/>
      <c r="J2079" s="579"/>
      <c r="K2079" s="88" t="str">
        <f>IFERROR(VLOOKUP(C2079,MATERIALES!$C$13:$G$2486,2,FALSE)," ")</f>
        <v xml:space="preserve"> </v>
      </c>
      <c r="L2079" s="356"/>
      <c r="M2079" s="548" t="str">
        <f>IFERROR(VLOOKUP(C2079,MATERIALES!$C$13:$G$2486,5,FALSE)," ")</f>
        <v xml:space="preserve"> </v>
      </c>
      <c r="N2079" s="549"/>
      <c r="O2079" s="307">
        <f t="shared" si="129"/>
        <v>0</v>
      </c>
      <c r="P2079" s="85"/>
    </row>
    <row r="2080" spans="2:16" ht="14.4">
      <c r="B2080" s="44"/>
      <c r="C2080" s="577"/>
      <c r="D2080" s="578"/>
      <c r="E2080" s="578"/>
      <c r="F2080" s="578"/>
      <c r="G2080" s="578"/>
      <c r="H2080" s="578"/>
      <c r="I2080" s="578"/>
      <c r="J2080" s="579"/>
      <c r="K2080" s="88" t="str">
        <f>IFERROR(VLOOKUP(C2080,MATERIALES!$C$13:$G$2486,2,FALSE)," ")</f>
        <v xml:space="preserve"> </v>
      </c>
      <c r="L2080" s="356"/>
      <c r="M2080" s="548" t="str">
        <f>IFERROR(VLOOKUP(C2080,MATERIALES!$C$13:$G$2486,5,FALSE)," ")</f>
        <v xml:space="preserve"> </v>
      </c>
      <c r="N2080" s="549"/>
      <c r="O2080" s="307">
        <f t="shared" si="129"/>
        <v>0</v>
      </c>
      <c r="P2080" s="85"/>
    </row>
    <row r="2081" spans="2:16" ht="14.4">
      <c r="B2081" s="44"/>
      <c r="C2081" s="577"/>
      <c r="D2081" s="578"/>
      <c r="E2081" s="578"/>
      <c r="F2081" s="578"/>
      <c r="G2081" s="578"/>
      <c r="H2081" s="578"/>
      <c r="I2081" s="578"/>
      <c r="J2081" s="579"/>
      <c r="K2081" s="88" t="str">
        <f>IFERROR(VLOOKUP(C2081,MATERIALES!$C$13:$G$2486,2,FALSE)," ")</f>
        <v xml:space="preserve"> </v>
      </c>
      <c r="L2081" s="356"/>
      <c r="M2081" s="548" t="str">
        <f>IFERROR(VLOOKUP(C2081,MATERIALES!$C$13:$G$2486,5,FALSE)," ")</f>
        <v xml:space="preserve"> </v>
      </c>
      <c r="N2081" s="549"/>
      <c r="O2081" s="307">
        <f t="shared" si="129"/>
        <v>0</v>
      </c>
      <c r="P2081" s="85"/>
    </row>
    <row r="2082" spans="2:16" ht="14.4">
      <c r="B2082" s="44"/>
      <c r="C2082" s="577"/>
      <c r="D2082" s="578"/>
      <c r="E2082" s="578"/>
      <c r="F2082" s="578"/>
      <c r="G2082" s="578"/>
      <c r="H2082" s="578"/>
      <c r="I2082" s="578"/>
      <c r="J2082" s="579"/>
      <c r="K2082" s="88" t="str">
        <f>IFERROR(VLOOKUP(C2082,MATERIALES!$C$13:$G$2486,2,FALSE)," ")</f>
        <v xml:space="preserve"> </v>
      </c>
      <c r="L2082" s="356"/>
      <c r="M2082" s="548" t="str">
        <f>IFERROR(VLOOKUP(C2082,MATERIALES!$C$13:$G$2486,5,FALSE)," ")</f>
        <v xml:space="preserve"> </v>
      </c>
      <c r="N2082" s="549"/>
      <c r="O2082" s="307">
        <f t="shared" si="129"/>
        <v>0</v>
      </c>
      <c r="P2082" s="85"/>
    </row>
    <row r="2083" spans="2:16" ht="14.4">
      <c r="B2083" s="44"/>
      <c r="C2083" s="577"/>
      <c r="D2083" s="578"/>
      <c r="E2083" s="578"/>
      <c r="F2083" s="578"/>
      <c r="G2083" s="578"/>
      <c r="H2083" s="578"/>
      <c r="I2083" s="578"/>
      <c r="J2083" s="579"/>
      <c r="K2083" s="88" t="str">
        <f>IFERROR(VLOOKUP(C2083,MATERIALES!$C$13:$G$2486,2,FALSE)," ")</f>
        <v xml:space="preserve"> </v>
      </c>
      <c r="L2083" s="356"/>
      <c r="M2083" s="548" t="str">
        <f>IFERROR(VLOOKUP(C2083,MATERIALES!$C$13:$G$2486,5,FALSE)," ")</f>
        <v xml:space="preserve"> </v>
      </c>
      <c r="N2083" s="549"/>
      <c r="O2083" s="307">
        <f t="shared" si="129"/>
        <v>0</v>
      </c>
      <c r="P2083" s="85"/>
    </row>
    <row r="2084" spans="2:16" ht="14.4">
      <c r="B2084" s="44"/>
      <c r="C2084" s="517"/>
      <c r="D2084" s="518"/>
      <c r="E2084" s="518"/>
      <c r="F2084" s="518"/>
      <c r="G2084" s="518"/>
      <c r="H2084" s="518"/>
      <c r="I2084" s="518"/>
      <c r="J2084" s="519"/>
      <c r="K2084" s="88" t="str">
        <f>IFERROR(VLOOKUP(C2084,MATERIALES!$C$13:$G$2486,2,FALSE)," ")</f>
        <v xml:space="preserve"> </v>
      </c>
      <c r="L2084" s="89"/>
      <c r="M2084" s="548" t="str">
        <f>IFERROR(VLOOKUP(C2084,MATERIALES!$C$13:$G$2486,5,FALSE)," ")</f>
        <v xml:space="preserve"> </v>
      </c>
      <c r="N2084" s="549"/>
      <c r="O2084" s="307">
        <f t="shared" si="129"/>
        <v>0</v>
      </c>
      <c r="P2084" s="85"/>
    </row>
    <row r="2085" spans="2:16" ht="15" thickBot="1">
      <c r="B2085" s="44"/>
      <c r="C2085" s="551"/>
      <c r="D2085" s="552"/>
      <c r="E2085" s="552"/>
      <c r="F2085" s="552"/>
      <c r="G2085" s="552"/>
      <c r="H2085" s="552"/>
      <c r="I2085" s="552"/>
      <c r="J2085" s="580"/>
      <c r="K2085" s="88" t="str">
        <f>IFERROR(VLOOKUP(C2085,MATERIALES!$C$13:$G$2486,2,FALSE)," ")</f>
        <v xml:space="preserve"> </v>
      </c>
      <c r="L2085" s="90"/>
      <c r="M2085" s="548" t="str">
        <f>IFERROR(VLOOKUP(C2085,MATERIALES!$C$13:$G$2486,5,FALSE)," ")</f>
        <v xml:space="preserve"> </v>
      </c>
      <c r="N2085" s="549"/>
      <c r="O2085" s="307">
        <f t="shared" si="129"/>
        <v>0</v>
      </c>
      <c r="P2085" s="85"/>
    </row>
    <row r="2086" spans="2:16" ht="15" thickBot="1">
      <c r="B2086" s="44"/>
      <c r="C2086" s="545" t="s">
        <v>2244</v>
      </c>
      <c r="D2086" s="546"/>
      <c r="E2086" s="546"/>
      <c r="F2086" s="546"/>
      <c r="G2086" s="546"/>
      <c r="H2086" s="546"/>
      <c r="I2086" s="546"/>
      <c r="J2086" s="546"/>
      <c r="K2086" s="546"/>
      <c r="L2086" s="546"/>
      <c r="M2086" s="546"/>
      <c r="N2086" s="547"/>
      <c r="O2086" s="309">
        <f>SUM(O2074:O2085)</f>
        <v>115000</v>
      </c>
      <c r="P2086" s="85"/>
    </row>
    <row r="2087" spans="2:16">
      <c r="B2087" s="44"/>
      <c r="C2087" s="529" t="s">
        <v>64</v>
      </c>
      <c r="D2087" s="530"/>
      <c r="E2087" s="530"/>
      <c r="F2087" s="530"/>
      <c r="G2087" s="530"/>
      <c r="H2087" s="530"/>
      <c r="I2087" s="530"/>
      <c r="J2087" s="530"/>
      <c r="K2087" s="530"/>
      <c r="L2087" s="530"/>
      <c r="M2087" s="530"/>
      <c r="N2087" s="530"/>
      <c r="O2087" s="531"/>
      <c r="P2087" s="80"/>
    </row>
    <row r="2088" spans="2:16">
      <c r="B2088" s="44"/>
      <c r="C2088" s="532"/>
      <c r="D2088" s="533"/>
      <c r="E2088" s="533"/>
      <c r="F2088" s="533"/>
      <c r="G2088" s="533"/>
      <c r="H2088" s="533"/>
      <c r="I2088" s="533"/>
      <c r="J2088" s="533"/>
      <c r="K2088" s="533"/>
      <c r="L2088" s="533"/>
      <c r="M2088" s="533"/>
      <c r="N2088" s="533"/>
      <c r="O2088" s="534"/>
      <c r="P2088" s="80"/>
    </row>
    <row r="2089" spans="2:16" ht="14.4" thickBot="1">
      <c r="B2089" s="44"/>
      <c r="C2089" s="535"/>
      <c r="D2089" s="536"/>
      <c r="E2089" s="536"/>
      <c r="F2089" s="536"/>
      <c r="G2089" s="536"/>
      <c r="H2089" s="536"/>
      <c r="I2089" s="536"/>
      <c r="J2089" s="536"/>
      <c r="K2089" s="536"/>
      <c r="L2089" s="536"/>
      <c r="M2089" s="536"/>
      <c r="N2089" s="536"/>
      <c r="O2089" s="537"/>
      <c r="P2089" s="80"/>
    </row>
    <row r="2090" spans="2:16" ht="16.8">
      <c r="B2090" s="44"/>
      <c r="C2090" s="538" t="s">
        <v>65</v>
      </c>
      <c r="D2090" s="550"/>
      <c r="E2090" s="550"/>
      <c r="F2090" s="550"/>
      <c r="G2090" s="550"/>
      <c r="H2090" s="550"/>
      <c r="I2090" s="550"/>
      <c r="J2090" s="82" t="s">
        <v>66</v>
      </c>
      <c r="K2090" s="87" t="s">
        <v>67</v>
      </c>
      <c r="L2090" s="91" t="s">
        <v>68</v>
      </c>
      <c r="M2090" s="541" t="s">
        <v>69</v>
      </c>
      <c r="N2090" s="544"/>
      <c r="O2090" s="83" t="s">
        <v>61</v>
      </c>
      <c r="P2090" s="84"/>
    </row>
    <row r="2091" spans="2:16" ht="14.4">
      <c r="B2091" s="44"/>
      <c r="C2091" s="517" t="s">
        <v>1251</v>
      </c>
      <c r="D2091" s="518"/>
      <c r="E2091" s="518"/>
      <c r="F2091" s="518"/>
      <c r="G2091" s="518"/>
      <c r="H2091" s="518"/>
      <c r="I2091" s="518"/>
      <c r="J2091" s="357">
        <v>9.289803286634859E-5</v>
      </c>
      <c r="K2091" s="93">
        <v>25.1</v>
      </c>
      <c r="L2091" s="92">
        <f>K2091*J2091</f>
        <v>2.3317406249453499E-3</v>
      </c>
      <c r="M2091" s="548">
        <f>IFERROR(VLOOKUP(C2091,TRANSPORTE!$C$14:$G$28,5,FALSE)," ")</f>
        <v>514637</v>
      </c>
      <c r="N2091" s="549"/>
      <c r="O2091" s="307">
        <f>IFERROR(M2091*L2091,0)</f>
        <v>1200</v>
      </c>
      <c r="P2091" s="85"/>
    </row>
    <row r="2092" spans="2:16" ht="15" thickBot="1">
      <c r="B2092" s="44"/>
      <c r="C2092" s="551"/>
      <c r="D2092" s="552"/>
      <c r="E2092" s="552"/>
      <c r="F2092" s="552"/>
      <c r="G2092" s="552"/>
      <c r="H2092" s="552"/>
      <c r="I2092" s="552"/>
      <c r="J2092" s="94"/>
      <c r="K2092" s="70"/>
      <c r="L2092" s="94"/>
      <c r="M2092" s="553"/>
      <c r="N2092" s="554"/>
      <c r="O2092" s="307">
        <f t="shared" ref="O2092" si="130">IFERROR(M2092*L2092,0)</f>
        <v>0</v>
      </c>
      <c r="P2092" s="85"/>
    </row>
    <row r="2093" spans="2:16" ht="15" thickBot="1">
      <c r="B2093" s="44"/>
      <c r="C2093" s="545" t="s">
        <v>2244</v>
      </c>
      <c r="D2093" s="546"/>
      <c r="E2093" s="546"/>
      <c r="F2093" s="546"/>
      <c r="G2093" s="546"/>
      <c r="H2093" s="546"/>
      <c r="I2093" s="546"/>
      <c r="J2093" s="546"/>
      <c r="K2093" s="546"/>
      <c r="L2093" s="546"/>
      <c r="M2093" s="546"/>
      <c r="N2093" s="547"/>
      <c r="O2093" s="309">
        <f>+SUM(O2091:O2092)</f>
        <v>1200</v>
      </c>
      <c r="P2093" s="86"/>
    </row>
    <row r="2094" spans="2:16">
      <c r="B2094" s="44"/>
      <c r="C2094" s="529" t="s">
        <v>70</v>
      </c>
      <c r="D2094" s="530"/>
      <c r="E2094" s="530"/>
      <c r="F2094" s="530"/>
      <c r="G2094" s="530"/>
      <c r="H2094" s="530"/>
      <c r="I2094" s="530"/>
      <c r="J2094" s="530"/>
      <c r="K2094" s="530"/>
      <c r="L2094" s="530"/>
      <c r="M2094" s="530"/>
      <c r="N2094" s="530"/>
      <c r="O2094" s="531"/>
      <c r="P2094" s="80"/>
    </row>
    <row r="2095" spans="2:16">
      <c r="B2095" s="44"/>
      <c r="C2095" s="532"/>
      <c r="D2095" s="533"/>
      <c r="E2095" s="533"/>
      <c r="F2095" s="533"/>
      <c r="G2095" s="533"/>
      <c r="H2095" s="533"/>
      <c r="I2095" s="533"/>
      <c r="J2095" s="533"/>
      <c r="K2095" s="533"/>
      <c r="L2095" s="533"/>
      <c r="M2095" s="533"/>
      <c r="N2095" s="533"/>
      <c r="O2095" s="534"/>
      <c r="P2095" s="80"/>
    </row>
    <row r="2096" spans="2:16" ht="14.4" thickBot="1">
      <c r="B2096" s="44"/>
      <c r="C2096" s="535"/>
      <c r="D2096" s="536"/>
      <c r="E2096" s="536"/>
      <c r="F2096" s="536"/>
      <c r="G2096" s="536"/>
      <c r="H2096" s="536"/>
      <c r="I2096" s="536"/>
      <c r="J2096" s="536"/>
      <c r="K2096" s="536"/>
      <c r="L2096" s="536"/>
      <c r="M2096" s="536"/>
      <c r="N2096" s="536"/>
      <c r="O2096" s="537"/>
      <c r="P2096" s="80"/>
    </row>
    <row r="2097" spans="2:16" ht="14.4">
      <c r="B2097" s="44"/>
      <c r="C2097" s="538" t="s">
        <v>71</v>
      </c>
      <c r="D2097" s="550"/>
      <c r="E2097" s="550"/>
      <c r="F2097" s="550"/>
      <c r="G2097" s="550"/>
      <c r="H2097" s="550"/>
      <c r="I2097" s="550"/>
      <c r="J2097" s="82" t="s">
        <v>72</v>
      </c>
      <c r="K2097" s="95" t="s">
        <v>73</v>
      </c>
      <c r="L2097" s="96" t="s">
        <v>74</v>
      </c>
      <c r="M2097" s="560" t="s">
        <v>60</v>
      </c>
      <c r="N2097" s="561"/>
      <c r="O2097" s="97" t="s">
        <v>61</v>
      </c>
      <c r="P2097" s="98"/>
    </row>
    <row r="2098" spans="2:16" ht="14.4">
      <c r="B2098" s="44"/>
      <c r="C2098" s="555" t="s">
        <v>1225</v>
      </c>
      <c r="D2098" s="556"/>
      <c r="E2098" s="556"/>
      <c r="F2098" s="556"/>
      <c r="G2098" s="556"/>
      <c r="H2098" s="556"/>
      <c r="I2098" s="522"/>
      <c r="J2098" s="310">
        <f>IFERROR(VLOOKUP(C2098,'MANO DE OBRA'!$C$13:$J$33,6,FALSE)," ")</f>
        <v>212968.8944964</v>
      </c>
      <c r="K2098" s="318">
        <f>IFERROR(VLOOKUP(C2098,'MANO DE OBRA'!$C$13:$J$33,7,FALSE)," ")</f>
        <v>2</v>
      </c>
      <c r="L2098" s="311">
        <f>IFERROR(VLOOKUP(C2098,'MANO DE OBRA'!$C$13:$J$33,8,FALSE)," ")</f>
        <v>425938</v>
      </c>
      <c r="M2098" s="562">
        <f>1/0.021317</f>
        <v>46.910916170192806</v>
      </c>
      <c r="N2098" s="563"/>
      <c r="O2098" s="312">
        <f>IFERROR((L2098/M2098),0)</f>
        <v>9079.7203460000001</v>
      </c>
      <c r="P2098" s="99"/>
    </row>
    <row r="2099" spans="2:16" ht="14.4">
      <c r="B2099" s="44"/>
      <c r="C2099" s="555"/>
      <c r="D2099" s="556"/>
      <c r="E2099" s="556"/>
      <c r="F2099" s="556"/>
      <c r="G2099" s="556"/>
      <c r="H2099" s="556"/>
      <c r="I2099" s="522"/>
      <c r="J2099" s="310" t="str">
        <f>IFERROR(VLOOKUP(C2099,'MANO DE OBRA'!$C$13:$J$33,6,FALSE)," ")</f>
        <v xml:space="preserve"> </v>
      </c>
      <c r="K2099" s="318" t="str">
        <f>IFERROR(VLOOKUP(C2099,'MANO DE OBRA'!$C$13:$J$33,7,FALSE)," ")</f>
        <v xml:space="preserve"> </v>
      </c>
      <c r="L2099" s="311" t="str">
        <f>IFERROR(VLOOKUP(C2099,'MANO DE OBRA'!$C$13:$J$33,8,FALSE)," ")</f>
        <v xml:space="preserve"> </v>
      </c>
      <c r="M2099" s="562"/>
      <c r="N2099" s="563"/>
      <c r="O2099" s="312">
        <f t="shared" ref="O2099:O2101" si="131">IFERROR((L2099/M2099),0)</f>
        <v>0</v>
      </c>
      <c r="P2099" s="99"/>
    </row>
    <row r="2100" spans="2:16" ht="14.4">
      <c r="B2100" s="44"/>
      <c r="C2100" s="555"/>
      <c r="D2100" s="556"/>
      <c r="E2100" s="556"/>
      <c r="F2100" s="556"/>
      <c r="G2100" s="556"/>
      <c r="H2100" s="556"/>
      <c r="I2100" s="522"/>
      <c r="J2100" s="310" t="str">
        <f>IFERROR(VLOOKUP(C2100,'MANO DE OBRA'!$C$13:$J$33,6,FALSE)," ")</f>
        <v xml:space="preserve"> </v>
      </c>
      <c r="K2100" s="318" t="str">
        <f>IFERROR(VLOOKUP(C2100,'MANO DE OBRA'!$C$13:$J$33,7,FALSE)," ")</f>
        <v xml:space="preserve"> </v>
      </c>
      <c r="L2100" s="311" t="str">
        <f>IFERROR(VLOOKUP(C2100,'MANO DE OBRA'!$C$13:$J$33,8,FALSE)," ")</f>
        <v xml:space="preserve"> </v>
      </c>
      <c r="M2100" s="524"/>
      <c r="N2100" s="525"/>
      <c r="O2100" s="312">
        <f t="shared" si="131"/>
        <v>0</v>
      </c>
      <c r="P2100" s="99"/>
    </row>
    <row r="2101" spans="2:16" ht="15" thickBot="1">
      <c r="B2101" s="44"/>
      <c r="C2101" s="555"/>
      <c r="D2101" s="556"/>
      <c r="E2101" s="556"/>
      <c r="F2101" s="556"/>
      <c r="G2101" s="556"/>
      <c r="H2101" s="556"/>
      <c r="I2101" s="522"/>
      <c r="J2101" s="310" t="str">
        <f>IFERROR(VLOOKUP(C2101,'MANO DE OBRA'!$C$13:$J$33,6,FALSE)," ")</f>
        <v xml:space="preserve"> </v>
      </c>
      <c r="K2101" s="318" t="str">
        <f>IFERROR(VLOOKUP(C2101,'MANO DE OBRA'!$C$13:$J$33,7,FALSE)," ")</f>
        <v xml:space="preserve"> </v>
      </c>
      <c r="L2101" s="311" t="str">
        <f>IFERROR(VLOOKUP(C2101,'MANO DE OBRA'!$C$13:$J$33,8,FALSE)," ")</f>
        <v xml:space="preserve"> </v>
      </c>
      <c r="M2101" s="524"/>
      <c r="N2101" s="525"/>
      <c r="O2101" s="312">
        <f t="shared" si="131"/>
        <v>0</v>
      </c>
      <c r="P2101" s="85"/>
    </row>
    <row r="2102" spans="2:16" ht="15" thickBot="1">
      <c r="B2102" s="44"/>
      <c r="C2102" s="545" t="s">
        <v>2244</v>
      </c>
      <c r="D2102" s="546"/>
      <c r="E2102" s="546"/>
      <c r="F2102" s="546"/>
      <c r="G2102" s="546"/>
      <c r="H2102" s="546"/>
      <c r="I2102" s="546"/>
      <c r="J2102" s="546"/>
      <c r="K2102" s="546"/>
      <c r="L2102" s="546"/>
      <c r="M2102" s="546"/>
      <c r="N2102" s="547"/>
      <c r="O2102" s="309">
        <f>+SUM(O2098:O2101)</f>
        <v>9079.7203460000001</v>
      </c>
      <c r="P2102" s="85"/>
    </row>
    <row r="2103" spans="2:16" ht="15" thickBot="1">
      <c r="B2103" s="44"/>
      <c r="C2103" s="73"/>
      <c r="D2103" s="52"/>
      <c r="E2103" s="52"/>
      <c r="F2103" s="52"/>
      <c r="G2103" s="52"/>
      <c r="H2103" s="52"/>
      <c r="I2103" s="52"/>
      <c r="J2103" s="52"/>
      <c r="K2103" s="52"/>
      <c r="L2103" s="52"/>
      <c r="M2103" s="52"/>
      <c r="N2103" s="52"/>
      <c r="O2103" s="74"/>
      <c r="P2103" s="45"/>
    </row>
    <row r="2104" spans="2:16" ht="15" thickBot="1">
      <c r="B2104" s="44"/>
      <c r="C2104" s="557" t="s">
        <v>2245</v>
      </c>
      <c r="D2104" s="558"/>
      <c r="E2104" s="558"/>
      <c r="F2104" s="558"/>
      <c r="G2104" s="558"/>
      <c r="H2104" s="558"/>
      <c r="I2104" s="558"/>
      <c r="J2104" s="558"/>
      <c r="K2104" s="558"/>
      <c r="L2104" s="558"/>
      <c r="M2104" s="558"/>
      <c r="N2104" s="559"/>
      <c r="O2104" s="313">
        <f>ROUND(O2093+O2069+O2086+O2102,0)-0.5</f>
        <v>125733.5</v>
      </c>
      <c r="P2104" s="100"/>
    </row>
    <row r="2105" spans="2:16" ht="15" thickBot="1">
      <c r="B2105" s="44"/>
      <c r="C2105" s="73"/>
      <c r="D2105" s="52"/>
      <c r="E2105" s="52"/>
      <c r="F2105" s="52"/>
      <c r="G2105" s="52"/>
      <c r="H2105" s="52"/>
      <c r="I2105" s="52"/>
      <c r="J2105" s="52"/>
      <c r="K2105" s="52"/>
      <c r="L2105" s="52"/>
      <c r="M2105" s="52"/>
      <c r="N2105" s="52"/>
      <c r="O2105" s="74"/>
      <c r="P2105" s="73"/>
    </row>
    <row r="2106" spans="2:16">
      <c r="B2106" s="44"/>
      <c r="C2106" s="529" t="s">
        <v>2240</v>
      </c>
      <c r="D2106" s="530"/>
      <c r="E2106" s="530"/>
      <c r="F2106" s="530"/>
      <c r="G2106" s="530"/>
      <c r="H2106" s="530"/>
      <c r="I2106" s="530"/>
      <c r="J2106" s="530"/>
      <c r="K2106" s="530"/>
      <c r="L2106" s="530"/>
      <c r="M2106" s="530"/>
      <c r="N2106" s="530"/>
      <c r="O2106" s="531"/>
      <c r="P2106" s="80"/>
    </row>
    <row r="2107" spans="2:16">
      <c r="B2107" s="44"/>
      <c r="C2107" s="532"/>
      <c r="D2107" s="533"/>
      <c r="E2107" s="533"/>
      <c r="F2107" s="533"/>
      <c r="G2107" s="533"/>
      <c r="H2107" s="533"/>
      <c r="I2107" s="533"/>
      <c r="J2107" s="533"/>
      <c r="K2107" s="533"/>
      <c r="L2107" s="533"/>
      <c r="M2107" s="533"/>
      <c r="N2107" s="533"/>
      <c r="O2107" s="534"/>
      <c r="P2107" s="80"/>
    </row>
    <row r="2108" spans="2:16" ht="14.4" thickBot="1">
      <c r="B2108" s="44"/>
      <c r="C2108" s="535"/>
      <c r="D2108" s="536"/>
      <c r="E2108" s="536"/>
      <c r="F2108" s="536"/>
      <c r="G2108" s="536"/>
      <c r="H2108" s="536"/>
      <c r="I2108" s="536"/>
      <c r="J2108" s="536"/>
      <c r="K2108" s="536"/>
      <c r="L2108" s="536"/>
      <c r="M2108" s="536"/>
      <c r="N2108" s="536"/>
      <c r="O2108" s="537"/>
      <c r="P2108" s="80"/>
    </row>
    <row r="2109" spans="2:16" ht="15" thickBot="1">
      <c r="B2109" s="44"/>
      <c r="C2109" s="568" t="s">
        <v>10</v>
      </c>
      <c r="D2109" s="569"/>
      <c r="E2109" s="569"/>
      <c r="F2109" s="569"/>
      <c r="G2109" s="569"/>
      <c r="H2109" s="569"/>
      <c r="I2109" s="569"/>
      <c r="J2109" s="569"/>
      <c r="K2109" s="569"/>
      <c r="L2109" s="569"/>
      <c r="M2109" s="570"/>
      <c r="N2109" s="303" t="s">
        <v>32</v>
      </c>
      <c r="O2109" s="304" t="s">
        <v>29</v>
      </c>
      <c r="P2109" s="80"/>
    </row>
    <row r="2110" spans="2:16" ht="14.4">
      <c r="B2110" s="44"/>
      <c r="C2110" s="571" t="s">
        <v>2242</v>
      </c>
      <c r="D2110" s="572"/>
      <c r="E2110" s="572"/>
      <c r="F2110" s="572"/>
      <c r="G2110" s="572"/>
      <c r="H2110" s="572"/>
      <c r="I2110" s="572"/>
      <c r="J2110" s="572"/>
      <c r="K2110" s="572"/>
      <c r="L2110" s="572"/>
      <c r="M2110" s="572"/>
      <c r="N2110" s="305">
        <f>PRESUPUESTO!$K$384</f>
        <v>0.26</v>
      </c>
      <c r="O2110" s="314">
        <f>N2110*O2104</f>
        <v>32690.710000000003</v>
      </c>
      <c r="P2110" s="80"/>
    </row>
    <row r="2111" spans="2:16" ht="14.4">
      <c r="B2111" s="44"/>
      <c r="C2111" s="573" t="s">
        <v>2241</v>
      </c>
      <c r="D2111" s="574"/>
      <c r="E2111" s="574"/>
      <c r="F2111" s="574"/>
      <c r="G2111" s="574"/>
      <c r="H2111" s="574"/>
      <c r="I2111" s="574"/>
      <c r="J2111" s="574"/>
      <c r="K2111" s="574"/>
      <c r="L2111" s="574"/>
      <c r="M2111" s="574"/>
      <c r="N2111" s="302">
        <f>PRESUPUESTO!$K$385</f>
        <v>0.01</v>
      </c>
      <c r="O2111" s="315">
        <f>N2111*O2104</f>
        <v>1257.335</v>
      </c>
      <c r="P2111" s="80"/>
    </row>
    <row r="2112" spans="2:16" ht="15" thickBot="1">
      <c r="B2112" s="44"/>
      <c r="C2112" s="575" t="s">
        <v>28</v>
      </c>
      <c r="D2112" s="576"/>
      <c r="E2112" s="576"/>
      <c r="F2112" s="576"/>
      <c r="G2112" s="576"/>
      <c r="H2112" s="576"/>
      <c r="I2112" s="576"/>
      <c r="J2112" s="576"/>
      <c r="K2112" s="576"/>
      <c r="L2112" s="576"/>
      <c r="M2112" s="576"/>
      <c r="N2112" s="306">
        <f>PRESUPUESTO!$K$386</f>
        <v>0.03</v>
      </c>
      <c r="O2112" s="316">
        <f>N2112*O2104</f>
        <v>3772.0049999999997</v>
      </c>
      <c r="P2112" s="80"/>
    </row>
    <row r="2113" spans="2:19">
      <c r="B2113" s="44"/>
      <c r="C2113" s="296"/>
      <c r="D2113" s="297"/>
      <c r="E2113" s="297"/>
      <c r="F2113" s="297"/>
      <c r="G2113" s="297"/>
      <c r="H2113" s="297"/>
      <c r="I2113" s="297"/>
      <c r="J2113" s="297"/>
      <c r="K2113" s="297"/>
      <c r="L2113" s="297"/>
      <c r="M2113" s="297"/>
      <c r="N2113" s="297"/>
      <c r="O2113" s="298"/>
      <c r="P2113" s="80"/>
    </row>
    <row r="2114" spans="2:19" ht="14.4" thickBot="1">
      <c r="B2114" s="44"/>
      <c r="C2114" s="299"/>
      <c r="D2114" s="300"/>
      <c r="E2114" s="300"/>
      <c r="F2114" s="300"/>
      <c r="G2114" s="300"/>
      <c r="H2114" s="300"/>
      <c r="I2114" s="300"/>
      <c r="J2114" s="300"/>
      <c r="K2114" s="300"/>
      <c r="L2114" s="300"/>
      <c r="M2114" s="300"/>
      <c r="N2114" s="300"/>
      <c r="O2114" s="301"/>
      <c r="P2114" s="80"/>
    </row>
    <row r="2115" spans="2:19" ht="15" thickBot="1">
      <c r="B2115" s="44"/>
      <c r="C2115" s="557" t="s">
        <v>2246</v>
      </c>
      <c r="D2115" s="558"/>
      <c r="E2115" s="558"/>
      <c r="F2115" s="558"/>
      <c r="G2115" s="558"/>
      <c r="H2115" s="558"/>
      <c r="I2115" s="558"/>
      <c r="J2115" s="558"/>
      <c r="K2115" s="558"/>
      <c r="L2115" s="558"/>
      <c r="M2115" s="558"/>
      <c r="N2115" s="559"/>
      <c r="O2115" s="313">
        <f>ROUNDUP(O2104+O2110+O2111+O2112,0)</f>
        <v>163454</v>
      </c>
      <c r="P2115" s="100"/>
      <c r="S2115" s="342"/>
    </row>
    <row r="2116" spans="2:19" ht="14.4">
      <c r="B2116" s="44"/>
      <c r="C2116" s="73"/>
      <c r="D2116" s="52"/>
      <c r="E2116" s="52"/>
      <c r="F2116" s="52"/>
      <c r="G2116" s="52"/>
      <c r="H2116" s="52"/>
      <c r="I2116" s="52"/>
      <c r="J2116" s="52"/>
      <c r="K2116" s="52"/>
      <c r="L2116" s="52"/>
      <c r="M2116" s="52"/>
      <c r="N2116" s="52"/>
      <c r="O2116" s="74"/>
      <c r="P2116" s="45"/>
    </row>
    <row r="2117" spans="2:19" ht="14.4">
      <c r="B2117" s="44"/>
      <c r="C2117" s="73"/>
      <c r="D2117" s="52"/>
      <c r="E2117" s="52"/>
      <c r="F2117" s="52"/>
      <c r="G2117" s="52"/>
      <c r="H2117" s="52"/>
      <c r="I2117" s="52"/>
      <c r="J2117" s="52"/>
      <c r="K2117" s="52"/>
      <c r="L2117" s="52"/>
      <c r="M2117" s="52"/>
      <c r="N2117" s="52"/>
      <c r="O2117" s="74"/>
      <c r="P2117" s="45"/>
    </row>
    <row r="2118" spans="2:19" ht="18.600000000000001" customHeight="1" thickBot="1">
      <c r="B2118" s="44"/>
      <c r="C2118" s="564"/>
      <c r="D2118" s="565"/>
      <c r="E2118" s="565"/>
      <c r="F2118" s="70"/>
      <c r="G2118" s="70"/>
      <c r="H2118" s="70"/>
      <c r="I2118" s="70"/>
      <c r="J2118" s="70"/>
      <c r="K2118" s="566"/>
      <c r="L2118" s="566"/>
      <c r="M2118" s="566"/>
      <c r="N2118" s="566"/>
      <c r="O2118" s="567"/>
      <c r="P2118" s="101"/>
    </row>
    <row r="2119" spans="2:19" ht="14.4" thickBot="1">
      <c r="B2119" s="102"/>
      <c r="C2119" s="103"/>
      <c r="D2119" s="103"/>
      <c r="E2119" s="103"/>
      <c r="F2119" s="103"/>
      <c r="G2119" s="103"/>
      <c r="H2119" s="103"/>
      <c r="I2119" s="103"/>
      <c r="J2119" s="103"/>
      <c r="K2119" s="103"/>
      <c r="L2119" s="103"/>
      <c r="M2119" s="103"/>
      <c r="N2119" s="103"/>
      <c r="O2119" s="103"/>
      <c r="P2119" s="104"/>
    </row>
    <row r="2120" spans="2:19" ht="15" thickTop="1" thickBot="1"/>
    <row r="2121" spans="2:19" ht="15" thickBot="1">
      <c r="B2121" s="44"/>
      <c r="C2121" s="488" t="s">
        <v>54</v>
      </c>
      <c r="D2121" s="489"/>
      <c r="E2121" s="489"/>
      <c r="F2121" s="489"/>
      <c r="G2121" s="489"/>
      <c r="H2121" s="489"/>
      <c r="I2121" s="489"/>
      <c r="J2121" s="489"/>
      <c r="K2121" s="489"/>
      <c r="L2121" s="489"/>
      <c r="M2121" s="489"/>
      <c r="N2121" s="489"/>
      <c r="O2121" s="490"/>
      <c r="P2121" s="75"/>
    </row>
    <row r="2122" spans="2:19">
      <c r="B2122" s="44"/>
      <c r="C2122" s="76" t="s">
        <v>55</v>
      </c>
      <c r="D2122" s="491" t="s">
        <v>10</v>
      </c>
      <c r="E2122" s="492"/>
      <c r="F2122" s="492"/>
      <c r="G2122" s="492"/>
      <c r="H2122" s="492"/>
      <c r="I2122" s="492"/>
      <c r="J2122" s="492"/>
      <c r="K2122" s="492"/>
      <c r="L2122" s="493"/>
      <c r="M2122" s="494" t="s">
        <v>56</v>
      </c>
      <c r="N2122" s="495"/>
      <c r="O2122" s="76" t="s">
        <v>12</v>
      </c>
      <c r="P2122" s="77"/>
    </row>
    <row r="2123" spans="2:19" ht="51" customHeight="1" thickBot="1">
      <c r="B2123" s="44"/>
      <c r="C2123" s="243" t="str">
        <f>PRESUPUESTO!C135</f>
        <v>5.6.5</v>
      </c>
      <c r="D2123" s="582" t="str">
        <f>IFERROR(VLOOKUP(C2123,PRESUPUESTO!$C$11:$K$366,5,FALSE)," ")</f>
        <v>SUMINISTRO E INSTALACION DE PUNTA CAPTADORA 60CM ALUMINIO CON BASE DX, REF. 101/ALU1500-DX</v>
      </c>
      <c r="E2123" s="583"/>
      <c r="F2123" s="583"/>
      <c r="G2123" s="583"/>
      <c r="H2123" s="583"/>
      <c r="I2123" s="583"/>
      <c r="J2123" s="583"/>
      <c r="K2123" s="583"/>
      <c r="L2123" s="584"/>
      <c r="M2123" s="526" t="str">
        <f>IFERROR(VLOOKUP(C2123,PRESUPUESTO!$C$11:$K$366,6,FALSE)," ")</f>
        <v>UN</v>
      </c>
      <c r="N2123" s="528"/>
      <c r="O2123" s="243">
        <f>IFERROR(VLOOKUP(C2123,PRESUPUESTO!$C$11:$K$366,7,FALSE)," ")</f>
        <v>16</v>
      </c>
      <c r="P2123" s="79"/>
    </row>
    <row r="2124" spans="2:19">
      <c r="B2124" s="44"/>
      <c r="C2124" s="529"/>
      <c r="D2124" s="530"/>
      <c r="E2124" s="530"/>
      <c r="F2124" s="530"/>
      <c r="G2124" s="530"/>
      <c r="H2124" s="530"/>
      <c r="I2124" s="530"/>
      <c r="J2124" s="530"/>
      <c r="K2124" s="530"/>
      <c r="L2124" s="530"/>
      <c r="M2124" s="530"/>
      <c r="N2124" s="530"/>
      <c r="O2124" s="531"/>
      <c r="P2124" s="80"/>
    </row>
    <row r="2125" spans="2:19">
      <c r="B2125" s="44"/>
      <c r="C2125" s="532"/>
      <c r="D2125" s="533"/>
      <c r="E2125" s="533"/>
      <c r="F2125" s="533"/>
      <c r="G2125" s="533"/>
      <c r="H2125" s="533"/>
      <c r="I2125" s="533"/>
      <c r="J2125" s="533"/>
      <c r="K2125" s="533"/>
      <c r="L2125" s="533"/>
      <c r="M2125" s="533"/>
      <c r="N2125" s="533"/>
      <c r="O2125" s="534"/>
      <c r="P2125" s="80"/>
    </row>
    <row r="2126" spans="2:19" ht="14.4" thickBot="1">
      <c r="B2126" s="44"/>
      <c r="C2126" s="535"/>
      <c r="D2126" s="536"/>
      <c r="E2126" s="536"/>
      <c r="F2126" s="536"/>
      <c r="G2126" s="536"/>
      <c r="H2126" s="536"/>
      <c r="I2126" s="536"/>
      <c r="J2126" s="536"/>
      <c r="K2126" s="536"/>
      <c r="L2126" s="536"/>
      <c r="M2126" s="536"/>
      <c r="N2126" s="536"/>
      <c r="O2126" s="537"/>
      <c r="P2126" s="80"/>
    </row>
    <row r="2127" spans="2:19" ht="14.4">
      <c r="B2127" s="44"/>
      <c r="C2127" s="538" t="s">
        <v>10</v>
      </c>
      <c r="D2127" s="539"/>
      <c r="E2127" s="539"/>
      <c r="F2127" s="539"/>
      <c r="G2127" s="540"/>
      <c r="H2127" s="541" t="s">
        <v>57</v>
      </c>
      <c r="I2127" s="539"/>
      <c r="J2127" s="542" t="s">
        <v>58</v>
      </c>
      <c r="K2127" s="543"/>
      <c r="L2127" s="82" t="s">
        <v>59</v>
      </c>
      <c r="M2127" s="541" t="s">
        <v>60</v>
      </c>
      <c r="N2127" s="544"/>
      <c r="O2127" s="83" t="s">
        <v>61</v>
      </c>
      <c r="P2127" s="84"/>
    </row>
    <row r="2128" spans="2:19" ht="14.4">
      <c r="B2128" s="44"/>
      <c r="C2128" s="517" t="s">
        <v>1281</v>
      </c>
      <c r="D2128" s="518"/>
      <c r="E2128" s="518"/>
      <c r="F2128" s="518"/>
      <c r="G2128" s="519"/>
      <c r="H2128" s="520"/>
      <c r="I2128" s="520"/>
      <c r="J2128" s="521" t="str">
        <f>IFERROR(VLOOKUP(C2128,EQUIPOS!$C$13:$G$80,2,FALSE)," ")</f>
        <v>%</v>
      </c>
      <c r="K2128" s="522"/>
      <c r="L2128" s="308">
        <f>O2166</f>
        <v>14731.06573</v>
      </c>
      <c r="M2128" s="523">
        <v>0.05</v>
      </c>
      <c r="N2128" s="522"/>
      <c r="O2128" s="307">
        <f>IFERROR(M2128*L2128,0)</f>
        <v>736.55328650000001</v>
      </c>
      <c r="P2128" s="85"/>
    </row>
    <row r="2129" spans="2:16" ht="14.4">
      <c r="B2129" s="44"/>
      <c r="C2129" s="517"/>
      <c r="D2129" s="518"/>
      <c r="E2129" s="518"/>
      <c r="F2129" s="518"/>
      <c r="G2129" s="519"/>
      <c r="H2129" s="520"/>
      <c r="I2129" s="520"/>
      <c r="J2129" s="521" t="str">
        <f>IFERROR(VLOOKUP(C2129,EQUIPOS!$C$13:$G$80,2,FALSE)," ")</f>
        <v xml:space="preserve"> </v>
      </c>
      <c r="K2129" s="522"/>
      <c r="L2129" s="308" t="str">
        <f>IFERROR(VLOOKUP(C2129,EQUIPOS!$C$13:$G$80,5,FALSE)," ")</f>
        <v xml:space="preserve"> </v>
      </c>
      <c r="M2129" s="524"/>
      <c r="N2129" s="525"/>
      <c r="O2129" s="307">
        <f>IFERROR(L2129/M2129,0)</f>
        <v>0</v>
      </c>
      <c r="P2129" s="85"/>
    </row>
    <row r="2130" spans="2:16" ht="14.4">
      <c r="B2130" s="44"/>
      <c r="C2130" s="517"/>
      <c r="D2130" s="518"/>
      <c r="E2130" s="518"/>
      <c r="F2130" s="518"/>
      <c r="G2130" s="519"/>
      <c r="H2130" s="520"/>
      <c r="I2130" s="520"/>
      <c r="J2130" s="521" t="str">
        <f>IFERROR(VLOOKUP(C2130,EQUIPOS!$C$13:$G$80,2,FALSE)," ")</f>
        <v xml:space="preserve"> </v>
      </c>
      <c r="K2130" s="522"/>
      <c r="L2130" s="308" t="str">
        <f>IFERROR(VLOOKUP(C2130,EQUIPOS!$C$13:$G$80,5,FALSE)," ")</f>
        <v xml:space="preserve"> </v>
      </c>
      <c r="M2130" s="524"/>
      <c r="N2130" s="525"/>
      <c r="O2130" s="307">
        <f t="shared" ref="O2130:O2131" si="132">IFERROR(L2130/M2130,0)</f>
        <v>0</v>
      </c>
      <c r="P2130" s="85"/>
    </row>
    <row r="2131" spans="2:16" ht="14.4">
      <c r="B2131" s="44"/>
      <c r="C2131" s="517"/>
      <c r="D2131" s="518"/>
      <c r="E2131" s="518"/>
      <c r="F2131" s="518"/>
      <c r="G2131" s="519"/>
      <c r="H2131" s="520"/>
      <c r="I2131" s="520"/>
      <c r="J2131" s="521" t="str">
        <f>IFERROR(VLOOKUP(C2131,EQUIPOS!$C$13:$G$80,2,FALSE)," ")</f>
        <v xml:space="preserve"> </v>
      </c>
      <c r="K2131" s="522"/>
      <c r="L2131" s="308" t="str">
        <f>IFERROR(VLOOKUP(C2131,EQUIPOS!$C$13:$G$80,5,FALSE)," ")</f>
        <v xml:space="preserve"> </v>
      </c>
      <c r="M2131" s="524"/>
      <c r="N2131" s="525"/>
      <c r="O2131" s="307">
        <f t="shared" si="132"/>
        <v>0</v>
      </c>
      <c r="P2131" s="85"/>
    </row>
    <row r="2132" spans="2:16" ht="15" thickBot="1">
      <c r="B2132" s="44"/>
      <c r="C2132" s="517"/>
      <c r="D2132" s="518"/>
      <c r="E2132" s="518"/>
      <c r="F2132" s="518"/>
      <c r="G2132" s="519"/>
      <c r="H2132" s="520"/>
      <c r="I2132" s="520"/>
      <c r="J2132" s="521" t="str">
        <f>IFERROR(VLOOKUP(C2132,EQUIPOS!$C$13:$G$80,2,FALSE)," ")</f>
        <v xml:space="preserve"> </v>
      </c>
      <c r="K2132" s="522"/>
      <c r="L2132" s="308" t="str">
        <f>IFERROR(VLOOKUP(C2132,EQUIPOS!$C$13:$G$80,5,FALSE)," ")</f>
        <v xml:space="preserve"> </v>
      </c>
      <c r="M2132" s="524"/>
      <c r="N2132" s="525"/>
      <c r="O2132" s="307">
        <f>IFERROR(L2132/M2132,0)</f>
        <v>0</v>
      </c>
      <c r="P2132" s="85"/>
    </row>
    <row r="2133" spans="2:16" ht="15" thickBot="1">
      <c r="B2133" s="44"/>
      <c r="C2133" s="545" t="s">
        <v>2244</v>
      </c>
      <c r="D2133" s="546"/>
      <c r="E2133" s="546"/>
      <c r="F2133" s="546"/>
      <c r="G2133" s="546"/>
      <c r="H2133" s="546"/>
      <c r="I2133" s="546"/>
      <c r="J2133" s="546"/>
      <c r="K2133" s="546"/>
      <c r="L2133" s="546"/>
      <c r="M2133" s="546"/>
      <c r="N2133" s="547"/>
      <c r="O2133" s="309">
        <f>SUM(O2128:O2132)</f>
        <v>736.55328650000001</v>
      </c>
      <c r="P2133" s="86"/>
    </row>
    <row r="2134" spans="2:16" ht="13.5" customHeight="1">
      <c r="B2134" s="44"/>
      <c r="C2134" s="529" t="s">
        <v>62</v>
      </c>
      <c r="D2134" s="530"/>
      <c r="E2134" s="530"/>
      <c r="F2134" s="530"/>
      <c r="G2134" s="530"/>
      <c r="H2134" s="530"/>
      <c r="I2134" s="530"/>
      <c r="J2134" s="530"/>
      <c r="K2134" s="530"/>
      <c r="L2134" s="530"/>
      <c r="M2134" s="530"/>
      <c r="N2134" s="530"/>
      <c r="O2134" s="531"/>
      <c r="P2134" s="80"/>
    </row>
    <row r="2135" spans="2:16">
      <c r="B2135" s="44"/>
      <c r="C2135" s="532"/>
      <c r="D2135" s="533"/>
      <c r="E2135" s="533"/>
      <c r="F2135" s="533"/>
      <c r="G2135" s="533"/>
      <c r="H2135" s="533"/>
      <c r="I2135" s="533"/>
      <c r="J2135" s="533"/>
      <c r="K2135" s="533"/>
      <c r="L2135" s="533"/>
      <c r="M2135" s="533"/>
      <c r="N2135" s="533"/>
      <c r="O2135" s="534"/>
      <c r="P2135" s="80"/>
    </row>
    <row r="2136" spans="2:16" ht="14.4" thickBot="1">
      <c r="B2136" s="44"/>
      <c r="C2136" s="535"/>
      <c r="D2136" s="536"/>
      <c r="E2136" s="536"/>
      <c r="F2136" s="536"/>
      <c r="G2136" s="536"/>
      <c r="H2136" s="536"/>
      <c r="I2136" s="536"/>
      <c r="J2136" s="536"/>
      <c r="K2136" s="536"/>
      <c r="L2136" s="536"/>
      <c r="M2136" s="536"/>
      <c r="N2136" s="536"/>
      <c r="O2136" s="537"/>
      <c r="P2136" s="80"/>
    </row>
    <row r="2137" spans="2:16" ht="14.4">
      <c r="B2137" s="44"/>
      <c r="C2137" s="538" t="s">
        <v>10</v>
      </c>
      <c r="D2137" s="550"/>
      <c r="E2137" s="550"/>
      <c r="F2137" s="550"/>
      <c r="G2137" s="550"/>
      <c r="H2137" s="550"/>
      <c r="I2137" s="550"/>
      <c r="J2137" s="544"/>
      <c r="K2137" s="81" t="s">
        <v>56</v>
      </c>
      <c r="L2137" s="82" t="s">
        <v>12</v>
      </c>
      <c r="M2137" s="541" t="s">
        <v>63</v>
      </c>
      <c r="N2137" s="544"/>
      <c r="O2137" s="83" t="s">
        <v>61</v>
      </c>
      <c r="P2137" s="84"/>
    </row>
    <row r="2138" spans="2:16" ht="14.4">
      <c r="B2138" s="44"/>
      <c r="C2138" s="577" t="s">
        <v>2985</v>
      </c>
      <c r="D2138" s="578" t="s">
        <v>2985</v>
      </c>
      <c r="E2138" s="578" t="s">
        <v>2985</v>
      </c>
      <c r="F2138" s="578" t="s">
        <v>2985</v>
      </c>
      <c r="G2138" s="578" t="s">
        <v>2985</v>
      </c>
      <c r="H2138" s="578" t="s">
        <v>2985</v>
      </c>
      <c r="I2138" s="578" t="s">
        <v>2985</v>
      </c>
      <c r="J2138" s="579" t="s">
        <v>2985</v>
      </c>
      <c r="K2138" s="88" t="str">
        <f>IFERROR(VLOOKUP(C2138,MATERIALES!$C$13:$G$2486,2,FALSE)," ")</f>
        <v>UN</v>
      </c>
      <c r="L2138" s="356">
        <v>1</v>
      </c>
      <c r="M2138" s="548">
        <f>IFERROR(VLOOKUP(C2138,MATERIALES!$C$13:$G$2486,5,FALSE)," ")</f>
        <v>140000</v>
      </c>
      <c r="N2138" s="549"/>
      <c r="O2138" s="307">
        <f>IFERROR(M2138*L2138,0)</f>
        <v>140000</v>
      </c>
      <c r="P2138" s="85"/>
    </row>
    <row r="2139" spans="2:16" ht="14.4">
      <c r="B2139" s="44"/>
      <c r="C2139" s="577" t="s">
        <v>2986</v>
      </c>
      <c r="D2139" s="578" t="s">
        <v>2986</v>
      </c>
      <c r="E2139" s="578" t="s">
        <v>2986</v>
      </c>
      <c r="F2139" s="578" t="s">
        <v>2986</v>
      </c>
      <c r="G2139" s="578" t="s">
        <v>2986</v>
      </c>
      <c r="H2139" s="578" t="s">
        <v>2986</v>
      </c>
      <c r="I2139" s="578" t="s">
        <v>2986</v>
      </c>
      <c r="J2139" s="579" t="s">
        <v>2986</v>
      </c>
      <c r="K2139" s="88" t="str">
        <f>IFERROR(VLOOKUP(C2139,MATERIALES!$C$13:$G$2486,2,FALSE)," ")</f>
        <v>KG</v>
      </c>
      <c r="L2139" s="356">
        <v>0.1</v>
      </c>
      <c r="M2139" s="548">
        <f>IFERROR(VLOOKUP(C2139,MATERIALES!$C$13:$G$2486,5,FALSE)," ")</f>
        <v>85000</v>
      </c>
      <c r="N2139" s="549"/>
      <c r="O2139" s="307">
        <f t="shared" ref="O2139:O2149" si="133">IFERROR(M2139*L2139,0)</f>
        <v>8500</v>
      </c>
      <c r="P2139" s="85"/>
    </row>
    <row r="2140" spans="2:16" ht="14.4">
      <c r="B2140" s="44"/>
      <c r="C2140" s="577"/>
      <c r="D2140" s="578"/>
      <c r="E2140" s="578"/>
      <c r="F2140" s="578"/>
      <c r="G2140" s="578"/>
      <c r="H2140" s="578"/>
      <c r="I2140" s="578"/>
      <c r="J2140" s="579"/>
      <c r="K2140" s="88" t="str">
        <f>IFERROR(VLOOKUP(C2140,MATERIALES!$C$13:$G$2486,2,FALSE)," ")</f>
        <v xml:space="preserve"> </v>
      </c>
      <c r="L2140" s="356"/>
      <c r="M2140" s="548" t="str">
        <f>IFERROR(VLOOKUP(C2140,MATERIALES!$C$13:$G$2486,5,FALSE)," ")</f>
        <v xml:space="preserve"> </v>
      </c>
      <c r="N2140" s="549"/>
      <c r="O2140" s="307">
        <f t="shared" si="133"/>
        <v>0</v>
      </c>
      <c r="P2140" s="85"/>
    </row>
    <row r="2141" spans="2:16" ht="14.4">
      <c r="B2141" s="44"/>
      <c r="C2141" s="577"/>
      <c r="D2141" s="578"/>
      <c r="E2141" s="578"/>
      <c r="F2141" s="578"/>
      <c r="G2141" s="578"/>
      <c r="H2141" s="578"/>
      <c r="I2141" s="578"/>
      <c r="J2141" s="579"/>
      <c r="K2141" s="88" t="str">
        <f>IFERROR(VLOOKUP(C2141,MATERIALES!$C$13:$G$2486,2,FALSE)," ")</f>
        <v xml:space="preserve"> </v>
      </c>
      <c r="L2141" s="356"/>
      <c r="M2141" s="548" t="str">
        <f>IFERROR(VLOOKUP(C2141,MATERIALES!$C$13:$G$2486,5,FALSE)," ")</f>
        <v xml:space="preserve"> </v>
      </c>
      <c r="N2141" s="549"/>
      <c r="O2141" s="307">
        <f t="shared" si="133"/>
        <v>0</v>
      </c>
      <c r="P2141" s="85"/>
    </row>
    <row r="2142" spans="2:16" ht="14.4">
      <c r="B2142" s="44"/>
      <c r="C2142" s="577"/>
      <c r="D2142" s="578"/>
      <c r="E2142" s="578"/>
      <c r="F2142" s="578"/>
      <c r="G2142" s="578"/>
      <c r="H2142" s="578"/>
      <c r="I2142" s="578"/>
      <c r="J2142" s="579"/>
      <c r="K2142" s="88" t="str">
        <f>IFERROR(VLOOKUP(C2142,MATERIALES!$C$13:$G$2486,2,FALSE)," ")</f>
        <v xml:space="preserve"> </v>
      </c>
      <c r="L2142" s="356"/>
      <c r="M2142" s="548" t="str">
        <f>IFERROR(VLOOKUP(C2142,MATERIALES!$C$13:$G$2486,5,FALSE)," ")</f>
        <v xml:space="preserve"> </v>
      </c>
      <c r="N2142" s="549"/>
      <c r="O2142" s="307">
        <f t="shared" si="133"/>
        <v>0</v>
      </c>
      <c r="P2142" s="85"/>
    </row>
    <row r="2143" spans="2:16" ht="14.4">
      <c r="B2143" s="44"/>
      <c r="C2143" s="577"/>
      <c r="D2143" s="578"/>
      <c r="E2143" s="578"/>
      <c r="F2143" s="578"/>
      <c r="G2143" s="578"/>
      <c r="H2143" s="578"/>
      <c r="I2143" s="578"/>
      <c r="J2143" s="579"/>
      <c r="K2143" s="88" t="str">
        <f>IFERROR(VLOOKUP(C2143,MATERIALES!$C$13:$G$2486,2,FALSE)," ")</f>
        <v xml:space="preserve"> </v>
      </c>
      <c r="L2143" s="356"/>
      <c r="M2143" s="548" t="str">
        <f>IFERROR(VLOOKUP(C2143,MATERIALES!$C$13:$G$2486,5,FALSE)," ")</f>
        <v xml:space="preserve"> </v>
      </c>
      <c r="N2143" s="549"/>
      <c r="O2143" s="307">
        <f t="shared" si="133"/>
        <v>0</v>
      </c>
      <c r="P2143" s="85"/>
    </row>
    <row r="2144" spans="2:16" ht="14.4">
      <c r="B2144" s="44"/>
      <c r="C2144" s="577"/>
      <c r="D2144" s="578"/>
      <c r="E2144" s="578"/>
      <c r="F2144" s="578"/>
      <c r="G2144" s="578"/>
      <c r="H2144" s="578"/>
      <c r="I2144" s="578"/>
      <c r="J2144" s="579"/>
      <c r="K2144" s="88" t="str">
        <f>IFERROR(VLOOKUP(C2144,MATERIALES!$C$13:$G$2486,2,FALSE)," ")</f>
        <v xml:space="preserve"> </v>
      </c>
      <c r="L2144" s="356"/>
      <c r="M2144" s="548" t="str">
        <f>IFERROR(VLOOKUP(C2144,MATERIALES!$C$13:$G$2486,5,FALSE)," ")</f>
        <v xml:space="preserve"> </v>
      </c>
      <c r="N2144" s="549"/>
      <c r="O2144" s="307">
        <f t="shared" si="133"/>
        <v>0</v>
      </c>
      <c r="P2144" s="85"/>
    </row>
    <row r="2145" spans="2:16" ht="14.4">
      <c r="B2145" s="44"/>
      <c r="C2145" s="577"/>
      <c r="D2145" s="578"/>
      <c r="E2145" s="578"/>
      <c r="F2145" s="578"/>
      <c r="G2145" s="578"/>
      <c r="H2145" s="578"/>
      <c r="I2145" s="578"/>
      <c r="J2145" s="579"/>
      <c r="K2145" s="88" t="str">
        <f>IFERROR(VLOOKUP(C2145,MATERIALES!$C$13:$G$2486,2,FALSE)," ")</f>
        <v xml:space="preserve"> </v>
      </c>
      <c r="L2145" s="356"/>
      <c r="M2145" s="548" t="str">
        <f>IFERROR(VLOOKUP(C2145,MATERIALES!$C$13:$G$2486,5,FALSE)," ")</f>
        <v xml:space="preserve"> </v>
      </c>
      <c r="N2145" s="549"/>
      <c r="O2145" s="307">
        <f t="shared" si="133"/>
        <v>0</v>
      </c>
      <c r="P2145" s="85"/>
    </row>
    <row r="2146" spans="2:16" ht="14.4">
      <c r="B2146" s="44"/>
      <c r="C2146" s="577"/>
      <c r="D2146" s="578"/>
      <c r="E2146" s="578"/>
      <c r="F2146" s="578"/>
      <c r="G2146" s="578"/>
      <c r="H2146" s="578"/>
      <c r="I2146" s="578"/>
      <c r="J2146" s="579"/>
      <c r="K2146" s="88" t="str">
        <f>IFERROR(VLOOKUP(C2146,MATERIALES!$C$13:$G$2486,2,FALSE)," ")</f>
        <v xml:space="preserve"> </v>
      </c>
      <c r="L2146" s="356"/>
      <c r="M2146" s="548" t="str">
        <f>IFERROR(VLOOKUP(C2146,MATERIALES!$C$13:$G$2486,5,FALSE)," ")</f>
        <v xml:space="preserve"> </v>
      </c>
      <c r="N2146" s="549"/>
      <c r="O2146" s="307">
        <f t="shared" si="133"/>
        <v>0</v>
      </c>
      <c r="P2146" s="85"/>
    </row>
    <row r="2147" spans="2:16" ht="14.4">
      <c r="B2147" s="44"/>
      <c r="C2147" s="577"/>
      <c r="D2147" s="578"/>
      <c r="E2147" s="578"/>
      <c r="F2147" s="578"/>
      <c r="G2147" s="578"/>
      <c r="H2147" s="578"/>
      <c r="I2147" s="578"/>
      <c r="J2147" s="579"/>
      <c r="K2147" s="88" t="str">
        <f>IFERROR(VLOOKUP(C2147,MATERIALES!$C$13:$G$2486,2,FALSE)," ")</f>
        <v xml:space="preserve"> </v>
      </c>
      <c r="L2147" s="356"/>
      <c r="M2147" s="548" t="str">
        <f>IFERROR(VLOOKUP(C2147,MATERIALES!$C$13:$G$2486,5,FALSE)," ")</f>
        <v xml:space="preserve"> </v>
      </c>
      <c r="N2147" s="549"/>
      <c r="O2147" s="307">
        <f t="shared" si="133"/>
        <v>0</v>
      </c>
      <c r="P2147" s="85"/>
    </row>
    <row r="2148" spans="2:16" ht="14.4">
      <c r="B2148" s="44"/>
      <c r="C2148" s="517"/>
      <c r="D2148" s="518"/>
      <c r="E2148" s="518"/>
      <c r="F2148" s="518"/>
      <c r="G2148" s="518"/>
      <c r="H2148" s="518"/>
      <c r="I2148" s="518"/>
      <c r="J2148" s="519"/>
      <c r="K2148" s="88" t="str">
        <f>IFERROR(VLOOKUP(C2148,MATERIALES!$C$13:$G$2486,2,FALSE)," ")</f>
        <v xml:space="preserve"> </v>
      </c>
      <c r="L2148" s="89"/>
      <c r="M2148" s="548" t="str">
        <f>IFERROR(VLOOKUP(C2148,MATERIALES!$C$13:$G$2486,5,FALSE)," ")</f>
        <v xml:space="preserve"> </v>
      </c>
      <c r="N2148" s="549"/>
      <c r="O2148" s="307">
        <f t="shared" si="133"/>
        <v>0</v>
      </c>
      <c r="P2148" s="85"/>
    </row>
    <row r="2149" spans="2:16" ht="15" thickBot="1">
      <c r="B2149" s="44"/>
      <c r="C2149" s="551"/>
      <c r="D2149" s="552"/>
      <c r="E2149" s="552"/>
      <c r="F2149" s="552"/>
      <c r="G2149" s="552"/>
      <c r="H2149" s="552"/>
      <c r="I2149" s="552"/>
      <c r="J2149" s="580"/>
      <c r="K2149" s="88" t="str">
        <f>IFERROR(VLOOKUP(C2149,MATERIALES!$C$13:$G$2486,2,FALSE)," ")</f>
        <v xml:space="preserve"> </v>
      </c>
      <c r="L2149" s="90"/>
      <c r="M2149" s="548" t="str">
        <f>IFERROR(VLOOKUP(C2149,MATERIALES!$C$13:$G$2486,5,FALSE)," ")</f>
        <v xml:space="preserve"> </v>
      </c>
      <c r="N2149" s="549"/>
      <c r="O2149" s="307">
        <f t="shared" si="133"/>
        <v>0</v>
      </c>
      <c r="P2149" s="85"/>
    </row>
    <row r="2150" spans="2:16" ht="15" thickBot="1">
      <c r="B2150" s="44"/>
      <c r="C2150" s="545" t="s">
        <v>2244</v>
      </c>
      <c r="D2150" s="546"/>
      <c r="E2150" s="546"/>
      <c r="F2150" s="546"/>
      <c r="G2150" s="546"/>
      <c r="H2150" s="546"/>
      <c r="I2150" s="546"/>
      <c r="J2150" s="546"/>
      <c r="K2150" s="546"/>
      <c r="L2150" s="546"/>
      <c r="M2150" s="546"/>
      <c r="N2150" s="547"/>
      <c r="O2150" s="309">
        <f>SUM(O2138:O2149)</f>
        <v>148500</v>
      </c>
      <c r="P2150" s="85"/>
    </row>
    <row r="2151" spans="2:16">
      <c r="B2151" s="44"/>
      <c r="C2151" s="529" t="s">
        <v>64</v>
      </c>
      <c r="D2151" s="530"/>
      <c r="E2151" s="530"/>
      <c r="F2151" s="530"/>
      <c r="G2151" s="530"/>
      <c r="H2151" s="530"/>
      <c r="I2151" s="530"/>
      <c r="J2151" s="530"/>
      <c r="K2151" s="530"/>
      <c r="L2151" s="530"/>
      <c r="M2151" s="530"/>
      <c r="N2151" s="530"/>
      <c r="O2151" s="531"/>
      <c r="P2151" s="80"/>
    </row>
    <row r="2152" spans="2:16">
      <c r="B2152" s="44"/>
      <c r="C2152" s="532"/>
      <c r="D2152" s="533"/>
      <c r="E2152" s="533"/>
      <c r="F2152" s="533"/>
      <c r="G2152" s="533"/>
      <c r="H2152" s="533"/>
      <c r="I2152" s="533"/>
      <c r="J2152" s="533"/>
      <c r="K2152" s="533"/>
      <c r="L2152" s="533"/>
      <c r="M2152" s="533"/>
      <c r="N2152" s="533"/>
      <c r="O2152" s="534"/>
      <c r="P2152" s="80"/>
    </row>
    <row r="2153" spans="2:16" ht="14.4" thickBot="1">
      <c r="B2153" s="44"/>
      <c r="C2153" s="535"/>
      <c r="D2153" s="536"/>
      <c r="E2153" s="536"/>
      <c r="F2153" s="536"/>
      <c r="G2153" s="536"/>
      <c r="H2153" s="536"/>
      <c r="I2153" s="536"/>
      <c r="J2153" s="536"/>
      <c r="K2153" s="536"/>
      <c r="L2153" s="536"/>
      <c r="M2153" s="536"/>
      <c r="N2153" s="536"/>
      <c r="O2153" s="537"/>
      <c r="P2153" s="80"/>
    </row>
    <row r="2154" spans="2:16" ht="16.8">
      <c r="B2154" s="44"/>
      <c r="C2154" s="538" t="s">
        <v>65</v>
      </c>
      <c r="D2154" s="550"/>
      <c r="E2154" s="550"/>
      <c r="F2154" s="550"/>
      <c r="G2154" s="550"/>
      <c r="H2154" s="550"/>
      <c r="I2154" s="550"/>
      <c r="J2154" s="82" t="s">
        <v>66</v>
      </c>
      <c r="K2154" s="87" t="s">
        <v>67</v>
      </c>
      <c r="L2154" s="91" t="s">
        <v>68</v>
      </c>
      <c r="M2154" s="541" t="s">
        <v>69</v>
      </c>
      <c r="N2154" s="544"/>
      <c r="O2154" s="83" t="s">
        <v>61</v>
      </c>
      <c r="P2154" s="84"/>
    </row>
    <row r="2155" spans="2:16" ht="14.4">
      <c r="B2155" s="44"/>
      <c r="C2155" s="517" t="s">
        <v>1251</v>
      </c>
      <c r="D2155" s="518"/>
      <c r="E2155" s="518"/>
      <c r="F2155" s="518"/>
      <c r="G2155" s="518"/>
      <c r="H2155" s="518"/>
      <c r="I2155" s="518"/>
      <c r="J2155" s="357">
        <v>9.289803286634859E-5</v>
      </c>
      <c r="K2155" s="93">
        <v>25.1</v>
      </c>
      <c r="L2155" s="92">
        <f>K2155*J2155</f>
        <v>2.3317406249453499E-3</v>
      </c>
      <c r="M2155" s="548">
        <f>IFERROR(VLOOKUP(C2155,TRANSPORTE!$C$14:$G$28,5,FALSE)," ")</f>
        <v>514637</v>
      </c>
      <c r="N2155" s="549"/>
      <c r="O2155" s="307">
        <f>IFERROR(M2155*L2155,0)</f>
        <v>1200</v>
      </c>
      <c r="P2155" s="85"/>
    </row>
    <row r="2156" spans="2:16" ht="15" thickBot="1">
      <c r="B2156" s="44"/>
      <c r="C2156" s="551"/>
      <c r="D2156" s="552"/>
      <c r="E2156" s="552"/>
      <c r="F2156" s="552"/>
      <c r="G2156" s="552"/>
      <c r="H2156" s="552"/>
      <c r="I2156" s="552"/>
      <c r="J2156" s="94"/>
      <c r="K2156" s="70"/>
      <c r="L2156" s="94"/>
      <c r="M2156" s="553"/>
      <c r="N2156" s="554"/>
      <c r="O2156" s="307">
        <f t="shared" ref="O2156" si="134">IFERROR(M2156*L2156,0)</f>
        <v>0</v>
      </c>
      <c r="P2156" s="85"/>
    </row>
    <row r="2157" spans="2:16" ht="15" thickBot="1">
      <c r="B2157" s="44"/>
      <c r="C2157" s="545" t="s">
        <v>2244</v>
      </c>
      <c r="D2157" s="546"/>
      <c r="E2157" s="546"/>
      <c r="F2157" s="546"/>
      <c r="G2157" s="546"/>
      <c r="H2157" s="546"/>
      <c r="I2157" s="546"/>
      <c r="J2157" s="546"/>
      <c r="K2157" s="546"/>
      <c r="L2157" s="546"/>
      <c r="M2157" s="546"/>
      <c r="N2157" s="547"/>
      <c r="O2157" s="309">
        <f>+SUM(O2155:O2156)</f>
        <v>1200</v>
      </c>
      <c r="P2157" s="86"/>
    </row>
    <row r="2158" spans="2:16">
      <c r="B2158" s="44"/>
      <c r="C2158" s="529" t="s">
        <v>70</v>
      </c>
      <c r="D2158" s="530"/>
      <c r="E2158" s="530"/>
      <c r="F2158" s="530"/>
      <c r="G2158" s="530"/>
      <c r="H2158" s="530"/>
      <c r="I2158" s="530"/>
      <c r="J2158" s="530"/>
      <c r="K2158" s="530"/>
      <c r="L2158" s="530"/>
      <c r="M2158" s="530"/>
      <c r="N2158" s="530"/>
      <c r="O2158" s="531"/>
      <c r="P2158" s="80"/>
    </row>
    <row r="2159" spans="2:16">
      <c r="B2159" s="44"/>
      <c r="C2159" s="532"/>
      <c r="D2159" s="533"/>
      <c r="E2159" s="533"/>
      <c r="F2159" s="533"/>
      <c r="G2159" s="533"/>
      <c r="H2159" s="533"/>
      <c r="I2159" s="533"/>
      <c r="J2159" s="533"/>
      <c r="K2159" s="533"/>
      <c r="L2159" s="533"/>
      <c r="M2159" s="533"/>
      <c r="N2159" s="533"/>
      <c r="O2159" s="534"/>
      <c r="P2159" s="80"/>
    </row>
    <row r="2160" spans="2:16" ht="14.4" thickBot="1">
      <c r="B2160" s="44"/>
      <c r="C2160" s="535"/>
      <c r="D2160" s="536"/>
      <c r="E2160" s="536"/>
      <c r="F2160" s="536"/>
      <c r="G2160" s="536"/>
      <c r="H2160" s="536"/>
      <c r="I2160" s="536"/>
      <c r="J2160" s="536"/>
      <c r="K2160" s="536"/>
      <c r="L2160" s="536"/>
      <c r="M2160" s="536"/>
      <c r="N2160" s="536"/>
      <c r="O2160" s="537"/>
      <c r="P2160" s="80"/>
    </row>
    <row r="2161" spans="2:16" ht="14.4">
      <c r="B2161" s="44"/>
      <c r="C2161" s="538" t="s">
        <v>71</v>
      </c>
      <c r="D2161" s="550"/>
      <c r="E2161" s="550"/>
      <c r="F2161" s="550"/>
      <c r="G2161" s="550"/>
      <c r="H2161" s="550"/>
      <c r="I2161" s="550"/>
      <c r="J2161" s="82" t="s">
        <v>72</v>
      </c>
      <c r="K2161" s="95" t="s">
        <v>73</v>
      </c>
      <c r="L2161" s="96" t="s">
        <v>74</v>
      </c>
      <c r="M2161" s="560" t="s">
        <v>60</v>
      </c>
      <c r="N2161" s="561"/>
      <c r="O2161" s="97" t="s">
        <v>61</v>
      </c>
      <c r="P2161" s="98"/>
    </row>
    <row r="2162" spans="2:16" ht="14.4">
      <c r="B2162" s="44"/>
      <c r="C2162" s="555" t="s">
        <v>1225</v>
      </c>
      <c r="D2162" s="556"/>
      <c r="E2162" s="556"/>
      <c r="F2162" s="556"/>
      <c r="G2162" s="556"/>
      <c r="H2162" s="556"/>
      <c r="I2162" s="522"/>
      <c r="J2162" s="310">
        <f>IFERROR(VLOOKUP(C2162,'MANO DE OBRA'!$C$13:$J$33,6,FALSE)," ")</f>
        <v>212968.8944964</v>
      </c>
      <c r="K2162" s="318">
        <f>IFERROR(VLOOKUP(C2162,'MANO DE OBRA'!$C$13:$J$33,7,FALSE)," ")</f>
        <v>2</v>
      </c>
      <c r="L2162" s="311">
        <f>IFERROR(VLOOKUP(C2162,'MANO DE OBRA'!$C$13:$J$33,8,FALSE)," ")</f>
        <v>425938</v>
      </c>
      <c r="M2162" s="562">
        <f>1/0.034585</f>
        <v>28.914269191846177</v>
      </c>
      <c r="N2162" s="563"/>
      <c r="O2162" s="312">
        <f>IFERROR((L2162/M2162),0)</f>
        <v>14731.06573</v>
      </c>
      <c r="P2162" s="99"/>
    </row>
    <row r="2163" spans="2:16" ht="14.4">
      <c r="B2163" s="44"/>
      <c r="C2163" s="555"/>
      <c r="D2163" s="556"/>
      <c r="E2163" s="556"/>
      <c r="F2163" s="556"/>
      <c r="G2163" s="556"/>
      <c r="H2163" s="556"/>
      <c r="I2163" s="522"/>
      <c r="J2163" s="310" t="str">
        <f>IFERROR(VLOOKUP(C2163,'MANO DE OBRA'!$C$13:$J$33,6,FALSE)," ")</f>
        <v xml:space="preserve"> </v>
      </c>
      <c r="K2163" s="318" t="str">
        <f>IFERROR(VLOOKUP(C2163,'MANO DE OBRA'!$C$13:$J$33,7,FALSE)," ")</f>
        <v xml:space="preserve"> </v>
      </c>
      <c r="L2163" s="311" t="str">
        <f>IFERROR(VLOOKUP(C2163,'MANO DE OBRA'!$C$13:$J$33,8,FALSE)," ")</f>
        <v xml:space="preserve"> </v>
      </c>
      <c r="M2163" s="562"/>
      <c r="N2163" s="563"/>
      <c r="O2163" s="312">
        <f t="shared" ref="O2163:O2165" si="135">IFERROR((L2163/M2163),0)</f>
        <v>0</v>
      </c>
      <c r="P2163" s="99"/>
    </row>
    <row r="2164" spans="2:16" ht="14.4">
      <c r="B2164" s="44"/>
      <c r="C2164" s="555"/>
      <c r="D2164" s="556"/>
      <c r="E2164" s="556"/>
      <c r="F2164" s="556"/>
      <c r="G2164" s="556"/>
      <c r="H2164" s="556"/>
      <c r="I2164" s="522"/>
      <c r="J2164" s="310" t="str">
        <f>IFERROR(VLOOKUP(C2164,'MANO DE OBRA'!$C$13:$J$33,6,FALSE)," ")</f>
        <v xml:space="preserve"> </v>
      </c>
      <c r="K2164" s="318" t="str">
        <f>IFERROR(VLOOKUP(C2164,'MANO DE OBRA'!$C$13:$J$33,7,FALSE)," ")</f>
        <v xml:space="preserve"> </v>
      </c>
      <c r="L2164" s="311" t="str">
        <f>IFERROR(VLOOKUP(C2164,'MANO DE OBRA'!$C$13:$J$33,8,FALSE)," ")</f>
        <v xml:space="preserve"> </v>
      </c>
      <c r="M2164" s="524"/>
      <c r="N2164" s="525"/>
      <c r="O2164" s="312">
        <f t="shared" si="135"/>
        <v>0</v>
      </c>
      <c r="P2164" s="99"/>
    </row>
    <row r="2165" spans="2:16" ht="15" thickBot="1">
      <c r="B2165" s="44"/>
      <c r="C2165" s="555"/>
      <c r="D2165" s="556"/>
      <c r="E2165" s="556"/>
      <c r="F2165" s="556"/>
      <c r="G2165" s="556"/>
      <c r="H2165" s="556"/>
      <c r="I2165" s="522"/>
      <c r="J2165" s="310" t="str">
        <f>IFERROR(VLOOKUP(C2165,'MANO DE OBRA'!$C$13:$J$33,6,FALSE)," ")</f>
        <v xml:space="preserve"> </v>
      </c>
      <c r="K2165" s="318" t="str">
        <f>IFERROR(VLOOKUP(C2165,'MANO DE OBRA'!$C$13:$J$33,7,FALSE)," ")</f>
        <v xml:space="preserve"> </v>
      </c>
      <c r="L2165" s="311" t="str">
        <f>IFERROR(VLOOKUP(C2165,'MANO DE OBRA'!$C$13:$J$33,8,FALSE)," ")</f>
        <v xml:space="preserve"> </v>
      </c>
      <c r="M2165" s="524"/>
      <c r="N2165" s="525"/>
      <c r="O2165" s="312">
        <f t="shared" si="135"/>
        <v>0</v>
      </c>
      <c r="P2165" s="85"/>
    </row>
    <row r="2166" spans="2:16" ht="15" thickBot="1">
      <c r="B2166" s="44"/>
      <c r="C2166" s="545" t="s">
        <v>2244</v>
      </c>
      <c r="D2166" s="546"/>
      <c r="E2166" s="546"/>
      <c r="F2166" s="546"/>
      <c r="G2166" s="546"/>
      <c r="H2166" s="546"/>
      <c r="I2166" s="546"/>
      <c r="J2166" s="546"/>
      <c r="K2166" s="546"/>
      <c r="L2166" s="546"/>
      <c r="M2166" s="546"/>
      <c r="N2166" s="547"/>
      <c r="O2166" s="309">
        <f>+SUM(O2162:O2165)</f>
        <v>14731.06573</v>
      </c>
      <c r="P2166" s="85"/>
    </row>
    <row r="2167" spans="2:16" ht="15" thickBot="1">
      <c r="B2167" s="44"/>
      <c r="C2167" s="73"/>
      <c r="D2167" s="52"/>
      <c r="E2167" s="52"/>
      <c r="F2167" s="52"/>
      <c r="G2167" s="52"/>
      <c r="H2167" s="52"/>
      <c r="I2167" s="52"/>
      <c r="J2167" s="52"/>
      <c r="K2167" s="52"/>
      <c r="L2167" s="52"/>
      <c r="M2167" s="52"/>
      <c r="N2167" s="52"/>
      <c r="O2167" s="74"/>
      <c r="P2167" s="45"/>
    </row>
    <row r="2168" spans="2:16" ht="15" thickBot="1">
      <c r="B2168" s="44"/>
      <c r="C2168" s="557" t="s">
        <v>2245</v>
      </c>
      <c r="D2168" s="558"/>
      <c r="E2168" s="558"/>
      <c r="F2168" s="558"/>
      <c r="G2168" s="558"/>
      <c r="H2168" s="558"/>
      <c r="I2168" s="558"/>
      <c r="J2168" s="558"/>
      <c r="K2168" s="558"/>
      <c r="L2168" s="558"/>
      <c r="M2168" s="558"/>
      <c r="N2168" s="559"/>
      <c r="O2168" s="313">
        <f>ROUND(O2157+O2133+O2150+O2166,0)-0.5</f>
        <v>165167.5</v>
      </c>
      <c r="P2168" s="100"/>
    </row>
    <row r="2169" spans="2:16" ht="15" thickBot="1">
      <c r="B2169" s="44"/>
      <c r="C2169" s="73"/>
      <c r="D2169" s="52"/>
      <c r="E2169" s="52"/>
      <c r="F2169" s="52"/>
      <c r="G2169" s="52"/>
      <c r="H2169" s="52"/>
      <c r="I2169" s="52"/>
      <c r="J2169" s="52"/>
      <c r="K2169" s="52"/>
      <c r="L2169" s="52"/>
      <c r="M2169" s="52"/>
      <c r="N2169" s="52"/>
      <c r="O2169" s="74"/>
      <c r="P2169" s="73"/>
    </row>
    <row r="2170" spans="2:16">
      <c r="B2170" s="44"/>
      <c r="C2170" s="529" t="s">
        <v>2240</v>
      </c>
      <c r="D2170" s="530"/>
      <c r="E2170" s="530"/>
      <c r="F2170" s="530"/>
      <c r="G2170" s="530"/>
      <c r="H2170" s="530"/>
      <c r="I2170" s="530"/>
      <c r="J2170" s="530"/>
      <c r="K2170" s="530"/>
      <c r="L2170" s="530"/>
      <c r="M2170" s="530"/>
      <c r="N2170" s="530"/>
      <c r="O2170" s="531"/>
      <c r="P2170" s="80"/>
    </row>
    <row r="2171" spans="2:16">
      <c r="B2171" s="44"/>
      <c r="C2171" s="532"/>
      <c r="D2171" s="533"/>
      <c r="E2171" s="533"/>
      <c r="F2171" s="533"/>
      <c r="G2171" s="533"/>
      <c r="H2171" s="533"/>
      <c r="I2171" s="533"/>
      <c r="J2171" s="533"/>
      <c r="K2171" s="533"/>
      <c r="L2171" s="533"/>
      <c r="M2171" s="533"/>
      <c r="N2171" s="533"/>
      <c r="O2171" s="534"/>
      <c r="P2171" s="80"/>
    </row>
    <row r="2172" spans="2:16" ht="14.4" thickBot="1">
      <c r="B2172" s="44"/>
      <c r="C2172" s="535"/>
      <c r="D2172" s="536"/>
      <c r="E2172" s="536"/>
      <c r="F2172" s="536"/>
      <c r="G2172" s="536"/>
      <c r="H2172" s="536"/>
      <c r="I2172" s="536"/>
      <c r="J2172" s="536"/>
      <c r="K2172" s="536"/>
      <c r="L2172" s="536"/>
      <c r="M2172" s="536"/>
      <c r="N2172" s="536"/>
      <c r="O2172" s="537"/>
      <c r="P2172" s="80"/>
    </row>
    <row r="2173" spans="2:16" ht="15" thickBot="1">
      <c r="B2173" s="44"/>
      <c r="C2173" s="568" t="s">
        <v>10</v>
      </c>
      <c r="D2173" s="569"/>
      <c r="E2173" s="569"/>
      <c r="F2173" s="569"/>
      <c r="G2173" s="569"/>
      <c r="H2173" s="569"/>
      <c r="I2173" s="569"/>
      <c r="J2173" s="569"/>
      <c r="K2173" s="569"/>
      <c r="L2173" s="569"/>
      <c r="M2173" s="570"/>
      <c r="N2173" s="303" t="s">
        <v>32</v>
      </c>
      <c r="O2173" s="304" t="s">
        <v>29</v>
      </c>
      <c r="P2173" s="80"/>
    </row>
    <row r="2174" spans="2:16" ht="14.4">
      <c r="B2174" s="44"/>
      <c r="C2174" s="571" t="s">
        <v>2242</v>
      </c>
      <c r="D2174" s="572"/>
      <c r="E2174" s="572"/>
      <c r="F2174" s="572"/>
      <c r="G2174" s="572"/>
      <c r="H2174" s="572"/>
      <c r="I2174" s="572"/>
      <c r="J2174" s="572"/>
      <c r="K2174" s="572"/>
      <c r="L2174" s="572"/>
      <c r="M2174" s="572"/>
      <c r="N2174" s="305">
        <f>PRESUPUESTO!$K$384</f>
        <v>0.26</v>
      </c>
      <c r="O2174" s="314">
        <f>N2174*O2168</f>
        <v>42943.55</v>
      </c>
      <c r="P2174" s="80"/>
    </row>
    <row r="2175" spans="2:16" ht="14.4">
      <c r="B2175" s="44"/>
      <c r="C2175" s="573" t="s">
        <v>2241</v>
      </c>
      <c r="D2175" s="574"/>
      <c r="E2175" s="574"/>
      <c r="F2175" s="574"/>
      <c r="G2175" s="574"/>
      <c r="H2175" s="574"/>
      <c r="I2175" s="574"/>
      <c r="J2175" s="574"/>
      <c r="K2175" s="574"/>
      <c r="L2175" s="574"/>
      <c r="M2175" s="574"/>
      <c r="N2175" s="302">
        <f>PRESUPUESTO!$K$385</f>
        <v>0.01</v>
      </c>
      <c r="O2175" s="315">
        <f>N2175*O2168</f>
        <v>1651.675</v>
      </c>
      <c r="P2175" s="80"/>
    </row>
    <row r="2176" spans="2:16" ht="15" thickBot="1">
      <c r="B2176" s="44"/>
      <c r="C2176" s="575" t="s">
        <v>28</v>
      </c>
      <c r="D2176" s="576"/>
      <c r="E2176" s="576"/>
      <c r="F2176" s="576"/>
      <c r="G2176" s="576"/>
      <c r="H2176" s="576"/>
      <c r="I2176" s="576"/>
      <c r="J2176" s="576"/>
      <c r="K2176" s="576"/>
      <c r="L2176" s="576"/>
      <c r="M2176" s="576"/>
      <c r="N2176" s="306">
        <f>PRESUPUESTO!$K$386</f>
        <v>0.03</v>
      </c>
      <c r="O2176" s="316">
        <f>N2176*O2168</f>
        <v>4955.0249999999996</v>
      </c>
      <c r="P2176" s="80"/>
    </row>
    <row r="2177" spans="2:19">
      <c r="B2177" s="44"/>
      <c r="C2177" s="296"/>
      <c r="D2177" s="297"/>
      <c r="E2177" s="297"/>
      <c r="F2177" s="297"/>
      <c r="G2177" s="297"/>
      <c r="H2177" s="297"/>
      <c r="I2177" s="297"/>
      <c r="J2177" s="297"/>
      <c r="K2177" s="297"/>
      <c r="L2177" s="297"/>
      <c r="M2177" s="297"/>
      <c r="N2177" s="297"/>
      <c r="O2177" s="298"/>
      <c r="P2177" s="80"/>
    </row>
    <row r="2178" spans="2:19" ht="14.4" thickBot="1">
      <c r="B2178" s="44"/>
      <c r="C2178" s="299"/>
      <c r="D2178" s="300"/>
      <c r="E2178" s="300"/>
      <c r="F2178" s="300"/>
      <c r="G2178" s="300"/>
      <c r="H2178" s="300"/>
      <c r="I2178" s="300"/>
      <c r="J2178" s="300"/>
      <c r="K2178" s="300"/>
      <c r="L2178" s="300"/>
      <c r="M2178" s="300"/>
      <c r="N2178" s="300"/>
      <c r="O2178" s="301"/>
      <c r="P2178" s="80"/>
    </row>
    <row r="2179" spans="2:19" ht="15" thickBot="1">
      <c r="B2179" s="44"/>
      <c r="C2179" s="557" t="s">
        <v>2246</v>
      </c>
      <c r="D2179" s="558"/>
      <c r="E2179" s="558"/>
      <c r="F2179" s="558"/>
      <c r="G2179" s="558"/>
      <c r="H2179" s="558"/>
      <c r="I2179" s="558"/>
      <c r="J2179" s="558"/>
      <c r="K2179" s="558"/>
      <c r="L2179" s="558"/>
      <c r="M2179" s="558"/>
      <c r="N2179" s="559"/>
      <c r="O2179" s="313">
        <f>ROUNDUP(O2168+O2174+O2175+O2176,0)</f>
        <v>214718</v>
      </c>
      <c r="P2179" s="100"/>
      <c r="S2179" s="342"/>
    </row>
    <row r="2180" spans="2:19" ht="14.4">
      <c r="B2180" s="44"/>
      <c r="C2180" s="73"/>
      <c r="D2180" s="52"/>
      <c r="E2180" s="52"/>
      <c r="F2180" s="52"/>
      <c r="G2180" s="52"/>
      <c r="H2180" s="52"/>
      <c r="I2180" s="52"/>
      <c r="J2180" s="52"/>
      <c r="K2180" s="52"/>
      <c r="L2180" s="52"/>
      <c r="M2180" s="52"/>
      <c r="N2180" s="52"/>
      <c r="O2180" s="74"/>
      <c r="P2180" s="45"/>
    </row>
    <row r="2181" spans="2:19" ht="14.4">
      <c r="B2181" s="44"/>
      <c r="C2181" s="73"/>
      <c r="D2181" s="52"/>
      <c r="E2181" s="52"/>
      <c r="F2181" s="52"/>
      <c r="G2181" s="52"/>
      <c r="H2181" s="52"/>
      <c r="I2181" s="52"/>
      <c r="J2181" s="52"/>
      <c r="K2181" s="52"/>
      <c r="L2181" s="52"/>
      <c r="M2181" s="52"/>
      <c r="N2181" s="52"/>
      <c r="O2181" s="74"/>
      <c r="P2181" s="45"/>
    </row>
    <row r="2182" spans="2:19" ht="18.600000000000001" customHeight="1" thickBot="1">
      <c r="B2182" s="44"/>
      <c r="C2182" s="564"/>
      <c r="D2182" s="565"/>
      <c r="E2182" s="565"/>
      <c r="F2182" s="70"/>
      <c r="G2182" s="70"/>
      <c r="H2182" s="70"/>
      <c r="I2182" s="70"/>
      <c r="J2182" s="70"/>
      <c r="K2182" s="566"/>
      <c r="L2182" s="566"/>
      <c r="M2182" s="566"/>
      <c r="N2182" s="566"/>
      <c r="O2182" s="567"/>
      <c r="P2182" s="101"/>
    </row>
    <row r="2183" spans="2:19" ht="14.4" thickBot="1">
      <c r="B2183" s="102"/>
      <c r="C2183" s="103"/>
      <c r="D2183" s="103"/>
      <c r="E2183" s="103"/>
      <c r="F2183" s="103"/>
      <c r="G2183" s="103"/>
      <c r="H2183" s="103"/>
      <c r="I2183" s="103"/>
      <c r="J2183" s="103"/>
      <c r="K2183" s="103"/>
      <c r="L2183" s="103"/>
      <c r="M2183" s="103"/>
      <c r="N2183" s="103"/>
      <c r="O2183" s="103"/>
      <c r="P2183" s="104"/>
    </row>
    <row r="2184" spans="2:19" ht="15" thickTop="1" thickBot="1"/>
    <row r="2185" spans="2:19" ht="15" thickBot="1">
      <c r="B2185" s="44"/>
      <c r="C2185" s="488" t="s">
        <v>54</v>
      </c>
      <c r="D2185" s="489"/>
      <c r="E2185" s="489"/>
      <c r="F2185" s="489"/>
      <c r="G2185" s="489"/>
      <c r="H2185" s="489"/>
      <c r="I2185" s="489"/>
      <c r="J2185" s="489"/>
      <c r="K2185" s="489"/>
      <c r="L2185" s="489"/>
      <c r="M2185" s="489"/>
      <c r="N2185" s="489"/>
      <c r="O2185" s="490"/>
      <c r="P2185" s="75"/>
    </row>
    <row r="2186" spans="2:19">
      <c r="B2186" s="44"/>
      <c r="C2186" s="76" t="s">
        <v>55</v>
      </c>
      <c r="D2186" s="491" t="s">
        <v>10</v>
      </c>
      <c r="E2186" s="492"/>
      <c r="F2186" s="492"/>
      <c r="G2186" s="492"/>
      <c r="H2186" s="492"/>
      <c r="I2186" s="492"/>
      <c r="J2186" s="492"/>
      <c r="K2186" s="492"/>
      <c r="L2186" s="493"/>
      <c r="M2186" s="494" t="s">
        <v>56</v>
      </c>
      <c r="N2186" s="495"/>
      <c r="O2186" s="76" t="s">
        <v>12</v>
      </c>
      <c r="P2186" s="77"/>
    </row>
    <row r="2187" spans="2:19" ht="51" customHeight="1" thickBot="1">
      <c r="B2187" s="44"/>
      <c r="C2187" s="243" t="str">
        <f>PRESUPUESTO!C136</f>
        <v>5.6.6</v>
      </c>
      <c r="D2187" s="582" t="str">
        <f>IFERROR(VLOOKUP(C2187,PRESUPUESTO!$C$11:$K$366,5,FALSE)," ")</f>
        <v>ALAMBRON DE ALUMINIO 8MM, REF. AL-ALU 8MM</v>
      </c>
      <c r="E2187" s="583"/>
      <c r="F2187" s="583"/>
      <c r="G2187" s="583"/>
      <c r="H2187" s="583"/>
      <c r="I2187" s="583"/>
      <c r="J2187" s="583"/>
      <c r="K2187" s="583"/>
      <c r="L2187" s="584"/>
      <c r="M2187" s="526" t="str">
        <f>IFERROR(VLOOKUP(C2187,PRESUPUESTO!$C$11:$K$366,6,FALSE)," ")</f>
        <v>ML</v>
      </c>
      <c r="N2187" s="528"/>
      <c r="O2187" s="243">
        <f>IFERROR(VLOOKUP(C2187,PRESUPUESTO!$C$11:$K$366,7,FALSE)," ")</f>
        <v>224.4</v>
      </c>
      <c r="P2187" s="79"/>
    </row>
    <row r="2188" spans="2:19">
      <c r="B2188" s="44"/>
      <c r="C2188" s="529"/>
      <c r="D2188" s="530"/>
      <c r="E2188" s="530"/>
      <c r="F2188" s="530"/>
      <c r="G2188" s="530"/>
      <c r="H2188" s="530"/>
      <c r="I2188" s="530"/>
      <c r="J2188" s="530"/>
      <c r="K2188" s="530"/>
      <c r="L2188" s="530"/>
      <c r="M2188" s="530"/>
      <c r="N2188" s="530"/>
      <c r="O2188" s="531"/>
      <c r="P2188" s="80"/>
    </row>
    <row r="2189" spans="2:19">
      <c r="B2189" s="44"/>
      <c r="C2189" s="532"/>
      <c r="D2189" s="533"/>
      <c r="E2189" s="533"/>
      <c r="F2189" s="533"/>
      <c r="G2189" s="533"/>
      <c r="H2189" s="533"/>
      <c r="I2189" s="533"/>
      <c r="J2189" s="533"/>
      <c r="K2189" s="533"/>
      <c r="L2189" s="533"/>
      <c r="M2189" s="533"/>
      <c r="N2189" s="533"/>
      <c r="O2189" s="534"/>
      <c r="P2189" s="80"/>
    </row>
    <row r="2190" spans="2:19" ht="14.4" thickBot="1">
      <c r="B2190" s="44"/>
      <c r="C2190" s="535"/>
      <c r="D2190" s="536"/>
      <c r="E2190" s="536"/>
      <c r="F2190" s="536"/>
      <c r="G2190" s="536"/>
      <c r="H2190" s="536"/>
      <c r="I2190" s="536"/>
      <c r="J2190" s="536"/>
      <c r="K2190" s="536"/>
      <c r="L2190" s="536"/>
      <c r="M2190" s="536"/>
      <c r="N2190" s="536"/>
      <c r="O2190" s="537"/>
      <c r="P2190" s="80"/>
    </row>
    <row r="2191" spans="2:19" ht="14.4">
      <c r="B2191" s="44"/>
      <c r="C2191" s="538" t="s">
        <v>10</v>
      </c>
      <c r="D2191" s="539"/>
      <c r="E2191" s="539"/>
      <c r="F2191" s="539"/>
      <c r="G2191" s="540"/>
      <c r="H2191" s="541" t="s">
        <v>57</v>
      </c>
      <c r="I2191" s="539"/>
      <c r="J2191" s="542" t="s">
        <v>58</v>
      </c>
      <c r="K2191" s="543"/>
      <c r="L2191" s="82" t="s">
        <v>59</v>
      </c>
      <c r="M2191" s="541" t="s">
        <v>60</v>
      </c>
      <c r="N2191" s="544"/>
      <c r="O2191" s="83" t="s">
        <v>61</v>
      </c>
      <c r="P2191" s="84"/>
    </row>
    <row r="2192" spans="2:19" ht="14.4">
      <c r="B2192" s="44"/>
      <c r="C2192" s="517" t="s">
        <v>1281</v>
      </c>
      <c r="D2192" s="518"/>
      <c r="E2192" s="518"/>
      <c r="F2192" s="518"/>
      <c r="G2192" s="519"/>
      <c r="H2192" s="520"/>
      <c r="I2192" s="520"/>
      <c r="J2192" s="521" t="str">
        <f>IFERROR(VLOOKUP(C2192,EQUIPOS!$C$13:$G$80,2,FALSE)," ")</f>
        <v>%</v>
      </c>
      <c r="K2192" s="522"/>
      <c r="L2192" s="308">
        <f>O2230</f>
        <v>6794.1370379999998</v>
      </c>
      <c r="M2192" s="523">
        <v>0.05</v>
      </c>
      <c r="N2192" s="522"/>
      <c r="O2192" s="307">
        <f>IFERROR(M2192*L2192,0)</f>
        <v>339.7068519</v>
      </c>
      <c r="P2192" s="85"/>
    </row>
    <row r="2193" spans="2:16" ht="14.4">
      <c r="B2193" s="44"/>
      <c r="C2193" s="517"/>
      <c r="D2193" s="518"/>
      <c r="E2193" s="518"/>
      <c r="F2193" s="518"/>
      <c r="G2193" s="519"/>
      <c r="H2193" s="520"/>
      <c r="I2193" s="520"/>
      <c r="J2193" s="521" t="str">
        <f>IFERROR(VLOOKUP(C2193,EQUIPOS!$C$13:$G$80,2,FALSE)," ")</f>
        <v xml:space="preserve"> </v>
      </c>
      <c r="K2193" s="522"/>
      <c r="L2193" s="308" t="str">
        <f>IFERROR(VLOOKUP(C2193,EQUIPOS!$C$13:$G$80,5,FALSE)," ")</f>
        <v xml:space="preserve"> </v>
      </c>
      <c r="M2193" s="524"/>
      <c r="N2193" s="525"/>
      <c r="O2193" s="307">
        <f>IFERROR(L2193/M2193,0)</f>
        <v>0</v>
      </c>
      <c r="P2193" s="85"/>
    </row>
    <row r="2194" spans="2:16" ht="14.4">
      <c r="B2194" s="44"/>
      <c r="C2194" s="517"/>
      <c r="D2194" s="518"/>
      <c r="E2194" s="518"/>
      <c r="F2194" s="518"/>
      <c r="G2194" s="519"/>
      <c r="H2194" s="520"/>
      <c r="I2194" s="520"/>
      <c r="J2194" s="521" t="str">
        <f>IFERROR(VLOOKUP(C2194,EQUIPOS!$C$13:$G$80,2,FALSE)," ")</f>
        <v xml:space="preserve"> </v>
      </c>
      <c r="K2194" s="522"/>
      <c r="L2194" s="308" t="str">
        <f>IFERROR(VLOOKUP(C2194,EQUIPOS!$C$13:$G$80,5,FALSE)," ")</f>
        <v xml:space="preserve"> </v>
      </c>
      <c r="M2194" s="524"/>
      <c r="N2194" s="525"/>
      <c r="O2194" s="307">
        <f t="shared" ref="O2194:O2195" si="136">IFERROR(L2194/M2194,0)</f>
        <v>0</v>
      </c>
      <c r="P2194" s="85"/>
    </row>
    <row r="2195" spans="2:16" ht="14.4">
      <c r="B2195" s="44"/>
      <c r="C2195" s="517"/>
      <c r="D2195" s="518"/>
      <c r="E2195" s="518"/>
      <c r="F2195" s="518"/>
      <c r="G2195" s="519"/>
      <c r="H2195" s="520"/>
      <c r="I2195" s="520"/>
      <c r="J2195" s="521" t="str">
        <f>IFERROR(VLOOKUP(C2195,EQUIPOS!$C$13:$G$80,2,FALSE)," ")</f>
        <v xml:space="preserve"> </v>
      </c>
      <c r="K2195" s="522"/>
      <c r="L2195" s="308" t="str">
        <f>IFERROR(VLOOKUP(C2195,EQUIPOS!$C$13:$G$80,5,FALSE)," ")</f>
        <v xml:space="preserve"> </v>
      </c>
      <c r="M2195" s="524"/>
      <c r="N2195" s="525"/>
      <c r="O2195" s="307">
        <f t="shared" si="136"/>
        <v>0</v>
      </c>
      <c r="P2195" s="85"/>
    </row>
    <row r="2196" spans="2:16" ht="15" thickBot="1">
      <c r="B2196" s="44"/>
      <c r="C2196" s="517"/>
      <c r="D2196" s="518"/>
      <c r="E2196" s="518"/>
      <c r="F2196" s="518"/>
      <c r="G2196" s="519"/>
      <c r="H2196" s="520"/>
      <c r="I2196" s="520"/>
      <c r="J2196" s="521" t="str">
        <f>IFERROR(VLOOKUP(C2196,EQUIPOS!$C$13:$G$80,2,FALSE)," ")</f>
        <v xml:space="preserve"> </v>
      </c>
      <c r="K2196" s="522"/>
      <c r="L2196" s="308" t="str">
        <f>IFERROR(VLOOKUP(C2196,EQUIPOS!$C$13:$G$80,5,FALSE)," ")</f>
        <v xml:space="preserve"> </v>
      </c>
      <c r="M2196" s="524"/>
      <c r="N2196" s="525"/>
      <c r="O2196" s="307">
        <f>IFERROR(L2196/M2196,0)</f>
        <v>0</v>
      </c>
      <c r="P2196" s="85"/>
    </row>
    <row r="2197" spans="2:16" ht="15" thickBot="1">
      <c r="B2197" s="44"/>
      <c r="C2197" s="545" t="s">
        <v>2244</v>
      </c>
      <c r="D2197" s="546"/>
      <c r="E2197" s="546"/>
      <c r="F2197" s="546"/>
      <c r="G2197" s="546"/>
      <c r="H2197" s="546"/>
      <c r="I2197" s="546"/>
      <c r="J2197" s="546"/>
      <c r="K2197" s="546"/>
      <c r="L2197" s="546"/>
      <c r="M2197" s="546"/>
      <c r="N2197" s="547"/>
      <c r="O2197" s="309">
        <f>SUM(O2192:O2196)</f>
        <v>339.7068519</v>
      </c>
      <c r="P2197" s="86"/>
    </row>
    <row r="2198" spans="2:16" ht="13.5" customHeight="1">
      <c r="B2198" s="44"/>
      <c r="C2198" s="529" t="s">
        <v>62</v>
      </c>
      <c r="D2198" s="530"/>
      <c r="E2198" s="530"/>
      <c r="F2198" s="530"/>
      <c r="G2198" s="530"/>
      <c r="H2198" s="530"/>
      <c r="I2198" s="530"/>
      <c r="J2198" s="530"/>
      <c r="K2198" s="530"/>
      <c r="L2198" s="530"/>
      <c r="M2198" s="530"/>
      <c r="N2198" s="530"/>
      <c r="O2198" s="531"/>
      <c r="P2198" s="80"/>
    </row>
    <row r="2199" spans="2:16">
      <c r="B2199" s="44"/>
      <c r="C2199" s="532"/>
      <c r="D2199" s="533"/>
      <c r="E2199" s="533"/>
      <c r="F2199" s="533"/>
      <c r="G2199" s="533"/>
      <c r="H2199" s="533"/>
      <c r="I2199" s="533"/>
      <c r="J2199" s="533"/>
      <c r="K2199" s="533"/>
      <c r="L2199" s="533"/>
      <c r="M2199" s="533"/>
      <c r="N2199" s="533"/>
      <c r="O2199" s="534"/>
      <c r="P2199" s="80"/>
    </row>
    <row r="2200" spans="2:16" ht="14.4" thickBot="1">
      <c r="B2200" s="44"/>
      <c r="C2200" s="535"/>
      <c r="D2200" s="536"/>
      <c r="E2200" s="536"/>
      <c r="F2200" s="536"/>
      <c r="G2200" s="536"/>
      <c r="H2200" s="536"/>
      <c r="I2200" s="536"/>
      <c r="J2200" s="536"/>
      <c r="K2200" s="536"/>
      <c r="L2200" s="536"/>
      <c r="M2200" s="536"/>
      <c r="N2200" s="536"/>
      <c r="O2200" s="537"/>
      <c r="P2200" s="80"/>
    </row>
    <row r="2201" spans="2:16" ht="14.4">
      <c r="B2201" s="44"/>
      <c r="C2201" s="538" t="s">
        <v>10</v>
      </c>
      <c r="D2201" s="550"/>
      <c r="E2201" s="550"/>
      <c r="F2201" s="550"/>
      <c r="G2201" s="550"/>
      <c r="H2201" s="550"/>
      <c r="I2201" s="550"/>
      <c r="J2201" s="544"/>
      <c r="K2201" s="81" t="s">
        <v>56</v>
      </c>
      <c r="L2201" s="82" t="s">
        <v>12</v>
      </c>
      <c r="M2201" s="541" t="s">
        <v>63</v>
      </c>
      <c r="N2201" s="544"/>
      <c r="O2201" s="83" t="s">
        <v>61</v>
      </c>
      <c r="P2201" s="84"/>
    </row>
    <row r="2202" spans="2:16" ht="14.4">
      <c r="B2202" s="44"/>
      <c r="C2202" s="577" t="s">
        <v>2987</v>
      </c>
      <c r="D2202" s="578" t="s">
        <v>2985</v>
      </c>
      <c r="E2202" s="578" t="s">
        <v>2985</v>
      </c>
      <c r="F2202" s="578" t="s">
        <v>2985</v>
      </c>
      <c r="G2202" s="578" t="s">
        <v>2985</v>
      </c>
      <c r="H2202" s="578" t="s">
        <v>2985</v>
      </c>
      <c r="I2202" s="578" t="s">
        <v>2985</v>
      </c>
      <c r="J2202" s="579" t="s">
        <v>2985</v>
      </c>
      <c r="K2202" s="88" t="str">
        <f>IFERROR(VLOOKUP(C2202,MATERIALES!$C$13:$G$2486,2,FALSE)," ")</f>
        <v>ML</v>
      </c>
      <c r="L2202" s="356">
        <v>1</v>
      </c>
      <c r="M2202" s="548">
        <f>IFERROR(VLOOKUP(C2202,MATERIALES!$C$13:$G$2486,5,FALSE)," ")</f>
        <v>8500</v>
      </c>
      <c r="N2202" s="549"/>
      <c r="O2202" s="307">
        <f>IFERROR(M2202*L2202,0)</f>
        <v>8500</v>
      </c>
      <c r="P2202" s="85"/>
    </row>
    <row r="2203" spans="2:16" ht="14.4">
      <c r="B2203" s="44"/>
      <c r="C2203" s="577"/>
      <c r="D2203" s="578"/>
      <c r="E2203" s="578"/>
      <c r="F2203" s="578"/>
      <c r="G2203" s="578"/>
      <c r="H2203" s="578"/>
      <c r="I2203" s="578"/>
      <c r="J2203" s="579"/>
      <c r="K2203" s="88" t="str">
        <f>IFERROR(VLOOKUP(C2203,MATERIALES!$C$13:$G$2486,2,FALSE)," ")</f>
        <v xml:space="preserve"> </v>
      </c>
      <c r="L2203" s="356"/>
      <c r="M2203" s="548" t="str">
        <f>IFERROR(VLOOKUP(C2203,MATERIALES!$C$13:$G$2486,5,FALSE)," ")</f>
        <v xml:space="preserve"> </v>
      </c>
      <c r="N2203" s="549"/>
      <c r="O2203" s="307">
        <f t="shared" ref="O2203:O2213" si="137">IFERROR(M2203*L2203,0)</f>
        <v>0</v>
      </c>
      <c r="P2203" s="85"/>
    </row>
    <row r="2204" spans="2:16" ht="14.4">
      <c r="B2204" s="44"/>
      <c r="C2204" s="577"/>
      <c r="D2204" s="578"/>
      <c r="E2204" s="578"/>
      <c r="F2204" s="578"/>
      <c r="G2204" s="578"/>
      <c r="H2204" s="578"/>
      <c r="I2204" s="578"/>
      <c r="J2204" s="579"/>
      <c r="K2204" s="88" t="str">
        <f>IFERROR(VLOOKUP(C2204,MATERIALES!$C$13:$G$2486,2,FALSE)," ")</f>
        <v xml:space="preserve"> </v>
      </c>
      <c r="L2204" s="356"/>
      <c r="M2204" s="548" t="str">
        <f>IFERROR(VLOOKUP(C2204,MATERIALES!$C$13:$G$2486,5,FALSE)," ")</f>
        <v xml:space="preserve"> </v>
      </c>
      <c r="N2204" s="549"/>
      <c r="O2204" s="307">
        <f t="shared" si="137"/>
        <v>0</v>
      </c>
      <c r="P2204" s="85"/>
    </row>
    <row r="2205" spans="2:16" ht="14.4">
      <c r="B2205" s="44"/>
      <c r="C2205" s="577"/>
      <c r="D2205" s="578"/>
      <c r="E2205" s="578"/>
      <c r="F2205" s="578"/>
      <c r="G2205" s="578"/>
      <c r="H2205" s="578"/>
      <c r="I2205" s="578"/>
      <c r="J2205" s="579"/>
      <c r="K2205" s="88" t="str">
        <f>IFERROR(VLOOKUP(C2205,MATERIALES!$C$13:$G$2486,2,FALSE)," ")</f>
        <v xml:space="preserve"> </v>
      </c>
      <c r="L2205" s="356"/>
      <c r="M2205" s="548" t="str">
        <f>IFERROR(VLOOKUP(C2205,MATERIALES!$C$13:$G$2486,5,FALSE)," ")</f>
        <v xml:space="preserve"> </v>
      </c>
      <c r="N2205" s="549"/>
      <c r="O2205" s="307">
        <f t="shared" si="137"/>
        <v>0</v>
      </c>
      <c r="P2205" s="85"/>
    </row>
    <row r="2206" spans="2:16" ht="14.4">
      <c r="B2206" s="44"/>
      <c r="C2206" s="577"/>
      <c r="D2206" s="578"/>
      <c r="E2206" s="578"/>
      <c r="F2206" s="578"/>
      <c r="G2206" s="578"/>
      <c r="H2206" s="578"/>
      <c r="I2206" s="578"/>
      <c r="J2206" s="579"/>
      <c r="K2206" s="88" t="str">
        <f>IFERROR(VLOOKUP(C2206,MATERIALES!$C$13:$G$2486,2,FALSE)," ")</f>
        <v xml:space="preserve"> </v>
      </c>
      <c r="L2206" s="356"/>
      <c r="M2206" s="548" t="str">
        <f>IFERROR(VLOOKUP(C2206,MATERIALES!$C$13:$G$2486,5,FALSE)," ")</f>
        <v xml:space="preserve"> </v>
      </c>
      <c r="N2206" s="549"/>
      <c r="O2206" s="307">
        <f t="shared" si="137"/>
        <v>0</v>
      </c>
      <c r="P2206" s="85"/>
    </row>
    <row r="2207" spans="2:16" ht="14.4">
      <c r="B2207" s="44"/>
      <c r="C2207" s="577"/>
      <c r="D2207" s="578"/>
      <c r="E2207" s="578"/>
      <c r="F2207" s="578"/>
      <c r="G2207" s="578"/>
      <c r="H2207" s="578"/>
      <c r="I2207" s="578"/>
      <c r="J2207" s="579"/>
      <c r="K2207" s="88" t="str">
        <f>IFERROR(VLOOKUP(C2207,MATERIALES!$C$13:$G$2486,2,FALSE)," ")</f>
        <v xml:space="preserve"> </v>
      </c>
      <c r="L2207" s="356"/>
      <c r="M2207" s="548" t="str">
        <f>IFERROR(VLOOKUP(C2207,MATERIALES!$C$13:$G$2486,5,FALSE)," ")</f>
        <v xml:space="preserve"> </v>
      </c>
      <c r="N2207" s="549"/>
      <c r="O2207" s="307">
        <f t="shared" si="137"/>
        <v>0</v>
      </c>
      <c r="P2207" s="85"/>
    </row>
    <row r="2208" spans="2:16" ht="14.4">
      <c r="B2208" s="44"/>
      <c r="C2208" s="577"/>
      <c r="D2208" s="578"/>
      <c r="E2208" s="578"/>
      <c r="F2208" s="578"/>
      <c r="G2208" s="578"/>
      <c r="H2208" s="578"/>
      <c r="I2208" s="578"/>
      <c r="J2208" s="579"/>
      <c r="K2208" s="88" t="str">
        <f>IFERROR(VLOOKUP(C2208,MATERIALES!$C$13:$G$2486,2,FALSE)," ")</f>
        <v xml:space="preserve"> </v>
      </c>
      <c r="L2208" s="356"/>
      <c r="M2208" s="548" t="str">
        <f>IFERROR(VLOOKUP(C2208,MATERIALES!$C$13:$G$2486,5,FALSE)," ")</f>
        <v xml:space="preserve"> </v>
      </c>
      <c r="N2208" s="549"/>
      <c r="O2208" s="307">
        <f t="shared" si="137"/>
        <v>0</v>
      </c>
      <c r="P2208" s="85"/>
    </row>
    <row r="2209" spans="2:16" ht="14.4">
      <c r="B2209" s="44"/>
      <c r="C2209" s="577"/>
      <c r="D2209" s="578"/>
      <c r="E2209" s="578"/>
      <c r="F2209" s="578"/>
      <c r="G2209" s="578"/>
      <c r="H2209" s="578"/>
      <c r="I2209" s="578"/>
      <c r="J2209" s="579"/>
      <c r="K2209" s="88" t="str">
        <f>IFERROR(VLOOKUP(C2209,MATERIALES!$C$13:$G$2486,2,FALSE)," ")</f>
        <v xml:space="preserve"> </v>
      </c>
      <c r="L2209" s="356"/>
      <c r="M2209" s="548" t="str">
        <f>IFERROR(VLOOKUP(C2209,MATERIALES!$C$13:$G$2486,5,FALSE)," ")</f>
        <v xml:space="preserve"> </v>
      </c>
      <c r="N2209" s="549"/>
      <c r="O2209" s="307">
        <f t="shared" si="137"/>
        <v>0</v>
      </c>
      <c r="P2209" s="85"/>
    </row>
    <row r="2210" spans="2:16" ht="14.4">
      <c r="B2210" s="44"/>
      <c r="C2210" s="577"/>
      <c r="D2210" s="578"/>
      <c r="E2210" s="578"/>
      <c r="F2210" s="578"/>
      <c r="G2210" s="578"/>
      <c r="H2210" s="578"/>
      <c r="I2210" s="578"/>
      <c r="J2210" s="579"/>
      <c r="K2210" s="88" t="str">
        <f>IFERROR(VLOOKUP(C2210,MATERIALES!$C$13:$G$2486,2,FALSE)," ")</f>
        <v xml:space="preserve"> </v>
      </c>
      <c r="L2210" s="356"/>
      <c r="M2210" s="548" t="str">
        <f>IFERROR(VLOOKUP(C2210,MATERIALES!$C$13:$G$2486,5,FALSE)," ")</f>
        <v xml:space="preserve"> </v>
      </c>
      <c r="N2210" s="549"/>
      <c r="O2210" s="307">
        <f t="shared" si="137"/>
        <v>0</v>
      </c>
      <c r="P2210" s="85"/>
    </row>
    <row r="2211" spans="2:16" ht="14.4">
      <c r="B2211" s="44"/>
      <c r="C2211" s="577"/>
      <c r="D2211" s="578"/>
      <c r="E2211" s="578"/>
      <c r="F2211" s="578"/>
      <c r="G2211" s="578"/>
      <c r="H2211" s="578"/>
      <c r="I2211" s="578"/>
      <c r="J2211" s="579"/>
      <c r="K2211" s="88" t="str">
        <f>IFERROR(VLOOKUP(C2211,MATERIALES!$C$13:$G$2486,2,FALSE)," ")</f>
        <v xml:space="preserve"> </v>
      </c>
      <c r="L2211" s="356"/>
      <c r="M2211" s="548" t="str">
        <f>IFERROR(VLOOKUP(C2211,MATERIALES!$C$13:$G$2486,5,FALSE)," ")</f>
        <v xml:space="preserve"> </v>
      </c>
      <c r="N2211" s="549"/>
      <c r="O2211" s="307">
        <f t="shared" si="137"/>
        <v>0</v>
      </c>
      <c r="P2211" s="85"/>
    </row>
    <row r="2212" spans="2:16" ht="14.4">
      <c r="B2212" s="44"/>
      <c r="C2212" s="517"/>
      <c r="D2212" s="518"/>
      <c r="E2212" s="518"/>
      <c r="F2212" s="518"/>
      <c r="G2212" s="518"/>
      <c r="H2212" s="518"/>
      <c r="I2212" s="518"/>
      <c r="J2212" s="519"/>
      <c r="K2212" s="88" t="str">
        <f>IFERROR(VLOOKUP(C2212,MATERIALES!$C$13:$G$2486,2,FALSE)," ")</f>
        <v xml:space="preserve"> </v>
      </c>
      <c r="L2212" s="89"/>
      <c r="M2212" s="548" t="str">
        <f>IFERROR(VLOOKUP(C2212,MATERIALES!$C$13:$G$2486,5,FALSE)," ")</f>
        <v xml:space="preserve"> </v>
      </c>
      <c r="N2212" s="549"/>
      <c r="O2212" s="307">
        <f t="shared" si="137"/>
        <v>0</v>
      </c>
      <c r="P2212" s="85"/>
    </row>
    <row r="2213" spans="2:16" ht="15" thickBot="1">
      <c r="B2213" s="44"/>
      <c r="C2213" s="551"/>
      <c r="D2213" s="552"/>
      <c r="E2213" s="552"/>
      <c r="F2213" s="552"/>
      <c r="G2213" s="552"/>
      <c r="H2213" s="552"/>
      <c r="I2213" s="552"/>
      <c r="J2213" s="580"/>
      <c r="K2213" s="88" t="str">
        <f>IFERROR(VLOOKUP(C2213,MATERIALES!$C$13:$G$2486,2,FALSE)," ")</f>
        <v xml:space="preserve"> </v>
      </c>
      <c r="L2213" s="90"/>
      <c r="M2213" s="548" t="str">
        <f>IFERROR(VLOOKUP(C2213,MATERIALES!$C$13:$G$2486,5,FALSE)," ")</f>
        <v xml:space="preserve"> </v>
      </c>
      <c r="N2213" s="549"/>
      <c r="O2213" s="307">
        <f t="shared" si="137"/>
        <v>0</v>
      </c>
      <c r="P2213" s="85"/>
    </row>
    <row r="2214" spans="2:16" ht="15" thickBot="1">
      <c r="B2214" s="44"/>
      <c r="C2214" s="545" t="s">
        <v>2244</v>
      </c>
      <c r="D2214" s="546"/>
      <c r="E2214" s="546"/>
      <c r="F2214" s="546"/>
      <c r="G2214" s="546"/>
      <c r="H2214" s="546"/>
      <c r="I2214" s="546"/>
      <c r="J2214" s="546"/>
      <c r="K2214" s="546"/>
      <c r="L2214" s="546"/>
      <c r="M2214" s="546"/>
      <c r="N2214" s="547"/>
      <c r="O2214" s="309">
        <f>SUM(O2202:O2213)</f>
        <v>8500</v>
      </c>
      <c r="P2214" s="85"/>
    </row>
    <row r="2215" spans="2:16">
      <c r="B2215" s="44"/>
      <c r="C2215" s="529" t="s">
        <v>64</v>
      </c>
      <c r="D2215" s="530"/>
      <c r="E2215" s="530"/>
      <c r="F2215" s="530"/>
      <c r="G2215" s="530"/>
      <c r="H2215" s="530"/>
      <c r="I2215" s="530"/>
      <c r="J2215" s="530"/>
      <c r="K2215" s="530"/>
      <c r="L2215" s="530"/>
      <c r="M2215" s="530"/>
      <c r="N2215" s="530"/>
      <c r="O2215" s="531"/>
      <c r="P2215" s="80"/>
    </row>
    <row r="2216" spans="2:16">
      <c r="B2216" s="44"/>
      <c r="C2216" s="532"/>
      <c r="D2216" s="533"/>
      <c r="E2216" s="533"/>
      <c r="F2216" s="533"/>
      <c r="G2216" s="533"/>
      <c r="H2216" s="533"/>
      <c r="I2216" s="533"/>
      <c r="J2216" s="533"/>
      <c r="K2216" s="533"/>
      <c r="L2216" s="533"/>
      <c r="M2216" s="533"/>
      <c r="N2216" s="533"/>
      <c r="O2216" s="534"/>
      <c r="P2216" s="80"/>
    </row>
    <row r="2217" spans="2:16" ht="14.4" thickBot="1">
      <c r="B2217" s="44"/>
      <c r="C2217" s="535"/>
      <c r="D2217" s="536"/>
      <c r="E2217" s="536"/>
      <c r="F2217" s="536"/>
      <c r="G2217" s="536"/>
      <c r="H2217" s="536"/>
      <c r="I2217" s="536"/>
      <c r="J2217" s="536"/>
      <c r="K2217" s="536"/>
      <c r="L2217" s="536"/>
      <c r="M2217" s="536"/>
      <c r="N2217" s="536"/>
      <c r="O2217" s="537"/>
      <c r="P2217" s="80"/>
    </row>
    <row r="2218" spans="2:16" ht="16.8">
      <c r="B2218" s="44"/>
      <c r="C2218" s="538" t="s">
        <v>65</v>
      </c>
      <c r="D2218" s="550"/>
      <c r="E2218" s="550"/>
      <c r="F2218" s="550"/>
      <c r="G2218" s="550"/>
      <c r="H2218" s="550"/>
      <c r="I2218" s="550"/>
      <c r="J2218" s="82" t="s">
        <v>66</v>
      </c>
      <c r="K2218" s="87" t="s">
        <v>67</v>
      </c>
      <c r="L2218" s="91" t="s">
        <v>68</v>
      </c>
      <c r="M2218" s="541" t="s">
        <v>69</v>
      </c>
      <c r="N2218" s="544"/>
      <c r="O2218" s="83" t="s">
        <v>61</v>
      </c>
      <c r="P2218" s="84"/>
    </row>
    <row r="2219" spans="2:16" ht="14.4">
      <c r="B2219" s="44"/>
      <c r="C2219" s="517" t="s">
        <v>1251</v>
      </c>
      <c r="D2219" s="518"/>
      <c r="E2219" s="518"/>
      <c r="F2219" s="518"/>
      <c r="G2219" s="518"/>
      <c r="H2219" s="518"/>
      <c r="I2219" s="518"/>
      <c r="J2219" s="357">
        <v>9.289803286634859E-5</v>
      </c>
      <c r="K2219" s="93">
        <v>25.1</v>
      </c>
      <c r="L2219" s="92">
        <f>K2219*J2219</f>
        <v>2.3317406249453499E-3</v>
      </c>
      <c r="M2219" s="548">
        <f>IFERROR(VLOOKUP(C2219,TRANSPORTE!$C$14:$G$28,5,FALSE)," ")</f>
        <v>514637</v>
      </c>
      <c r="N2219" s="549"/>
      <c r="O2219" s="307">
        <f>IFERROR(M2219*L2219,0)</f>
        <v>1200</v>
      </c>
      <c r="P2219" s="85"/>
    </row>
    <row r="2220" spans="2:16" ht="15" thickBot="1">
      <c r="B2220" s="44"/>
      <c r="C2220" s="551"/>
      <c r="D2220" s="552"/>
      <c r="E2220" s="552"/>
      <c r="F2220" s="552"/>
      <c r="G2220" s="552"/>
      <c r="H2220" s="552"/>
      <c r="I2220" s="552"/>
      <c r="J2220" s="94"/>
      <c r="K2220" s="70"/>
      <c r="L2220" s="94"/>
      <c r="M2220" s="553"/>
      <c r="N2220" s="554"/>
      <c r="O2220" s="307">
        <f t="shared" ref="O2220" si="138">IFERROR(M2220*L2220,0)</f>
        <v>0</v>
      </c>
      <c r="P2220" s="85"/>
    </row>
    <row r="2221" spans="2:16" ht="15" thickBot="1">
      <c r="B2221" s="44"/>
      <c r="C2221" s="545" t="s">
        <v>2244</v>
      </c>
      <c r="D2221" s="546"/>
      <c r="E2221" s="546"/>
      <c r="F2221" s="546"/>
      <c r="G2221" s="546"/>
      <c r="H2221" s="546"/>
      <c r="I2221" s="546"/>
      <c r="J2221" s="546"/>
      <c r="K2221" s="546"/>
      <c r="L2221" s="546"/>
      <c r="M2221" s="546"/>
      <c r="N2221" s="547"/>
      <c r="O2221" s="309">
        <f>+SUM(O2219:O2220)</f>
        <v>1200</v>
      </c>
      <c r="P2221" s="86"/>
    </row>
    <row r="2222" spans="2:16">
      <c r="B2222" s="44"/>
      <c r="C2222" s="529" t="s">
        <v>70</v>
      </c>
      <c r="D2222" s="530"/>
      <c r="E2222" s="530"/>
      <c r="F2222" s="530"/>
      <c r="G2222" s="530"/>
      <c r="H2222" s="530"/>
      <c r="I2222" s="530"/>
      <c r="J2222" s="530"/>
      <c r="K2222" s="530"/>
      <c r="L2222" s="530"/>
      <c r="M2222" s="530"/>
      <c r="N2222" s="530"/>
      <c r="O2222" s="531"/>
      <c r="P2222" s="80"/>
    </row>
    <row r="2223" spans="2:16">
      <c r="B2223" s="44"/>
      <c r="C2223" s="532"/>
      <c r="D2223" s="533"/>
      <c r="E2223" s="533"/>
      <c r="F2223" s="533"/>
      <c r="G2223" s="533"/>
      <c r="H2223" s="533"/>
      <c r="I2223" s="533"/>
      <c r="J2223" s="533"/>
      <c r="K2223" s="533"/>
      <c r="L2223" s="533"/>
      <c r="M2223" s="533"/>
      <c r="N2223" s="533"/>
      <c r="O2223" s="534"/>
      <c r="P2223" s="80"/>
    </row>
    <row r="2224" spans="2:16" ht="14.4" thickBot="1">
      <c r="B2224" s="44"/>
      <c r="C2224" s="535"/>
      <c r="D2224" s="536"/>
      <c r="E2224" s="536"/>
      <c r="F2224" s="536"/>
      <c r="G2224" s="536"/>
      <c r="H2224" s="536"/>
      <c r="I2224" s="536"/>
      <c r="J2224" s="536"/>
      <c r="K2224" s="536"/>
      <c r="L2224" s="536"/>
      <c r="M2224" s="536"/>
      <c r="N2224" s="536"/>
      <c r="O2224" s="537"/>
      <c r="P2224" s="80"/>
    </row>
    <row r="2225" spans="2:16" ht="14.4">
      <c r="B2225" s="44"/>
      <c r="C2225" s="538" t="s">
        <v>71</v>
      </c>
      <c r="D2225" s="550"/>
      <c r="E2225" s="550"/>
      <c r="F2225" s="550"/>
      <c r="G2225" s="550"/>
      <c r="H2225" s="550"/>
      <c r="I2225" s="550"/>
      <c r="J2225" s="82" t="s">
        <v>72</v>
      </c>
      <c r="K2225" s="95" t="s">
        <v>73</v>
      </c>
      <c r="L2225" s="96" t="s">
        <v>74</v>
      </c>
      <c r="M2225" s="560" t="s">
        <v>60</v>
      </c>
      <c r="N2225" s="561"/>
      <c r="O2225" s="97" t="s">
        <v>61</v>
      </c>
      <c r="P2225" s="98"/>
    </row>
    <row r="2226" spans="2:16" ht="14.4">
      <c r="B2226" s="44"/>
      <c r="C2226" s="555" t="s">
        <v>1225</v>
      </c>
      <c r="D2226" s="556"/>
      <c r="E2226" s="556"/>
      <c r="F2226" s="556"/>
      <c r="G2226" s="556"/>
      <c r="H2226" s="556"/>
      <c r="I2226" s="522"/>
      <c r="J2226" s="310">
        <f>IFERROR(VLOOKUP(C2226,'MANO DE OBRA'!$C$13:$J$33,6,FALSE)," ")</f>
        <v>212968.8944964</v>
      </c>
      <c r="K2226" s="318">
        <f>IFERROR(VLOOKUP(C2226,'MANO DE OBRA'!$C$13:$J$33,7,FALSE)," ")</f>
        <v>2</v>
      </c>
      <c r="L2226" s="311">
        <f>IFERROR(VLOOKUP(C2226,'MANO DE OBRA'!$C$13:$J$33,8,FALSE)," ")</f>
        <v>425938</v>
      </c>
      <c r="M2226" s="562">
        <f>1/0.015951</f>
        <v>62.691994232336533</v>
      </c>
      <c r="N2226" s="563"/>
      <c r="O2226" s="312">
        <f>IFERROR((L2226/M2226),0)</f>
        <v>6794.1370379999998</v>
      </c>
      <c r="P2226" s="99"/>
    </row>
    <row r="2227" spans="2:16" ht="14.4">
      <c r="B2227" s="44"/>
      <c r="C2227" s="555"/>
      <c r="D2227" s="556"/>
      <c r="E2227" s="556"/>
      <c r="F2227" s="556"/>
      <c r="G2227" s="556"/>
      <c r="H2227" s="556"/>
      <c r="I2227" s="522"/>
      <c r="J2227" s="310" t="str">
        <f>IFERROR(VLOOKUP(C2227,'MANO DE OBRA'!$C$13:$J$33,6,FALSE)," ")</f>
        <v xml:space="preserve"> </v>
      </c>
      <c r="K2227" s="318" t="str">
        <f>IFERROR(VLOOKUP(C2227,'MANO DE OBRA'!$C$13:$J$33,7,FALSE)," ")</f>
        <v xml:space="preserve"> </v>
      </c>
      <c r="L2227" s="311" t="str">
        <f>IFERROR(VLOOKUP(C2227,'MANO DE OBRA'!$C$13:$J$33,8,FALSE)," ")</f>
        <v xml:space="preserve"> </v>
      </c>
      <c r="M2227" s="562"/>
      <c r="N2227" s="563"/>
      <c r="O2227" s="312">
        <f t="shared" ref="O2227:O2229" si="139">IFERROR((L2227/M2227),0)</f>
        <v>0</v>
      </c>
      <c r="P2227" s="99"/>
    </row>
    <row r="2228" spans="2:16" ht="14.4">
      <c r="B2228" s="44"/>
      <c r="C2228" s="555"/>
      <c r="D2228" s="556"/>
      <c r="E2228" s="556"/>
      <c r="F2228" s="556"/>
      <c r="G2228" s="556"/>
      <c r="H2228" s="556"/>
      <c r="I2228" s="522"/>
      <c r="J2228" s="310" t="str">
        <f>IFERROR(VLOOKUP(C2228,'MANO DE OBRA'!$C$13:$J$33,6,FALSE)," ")</f>
        <v xml:space="preserve"> </v>
      </c>
      <c r="K2228" s="318" t="str">
        <f>IFERROR(VLOOKUP(C2228,'MANO DE OBRA'!$C$13:$J$33,7,FALSE)," ")</f>
        <v xml:space="preserve"> </v>
      </c>
      <c r="L2228" s="311" t="str">
        <f>IFERROR(VLOOKUP(C2228,'MANO DE OBRA'!$C$13:$J$33,8,FALSE)," ")</f>
        <v xml:space="preserve"> </v>
      </c>
      <c r="M2228" s="524"/>
      <c r="N2228" s="525"/>
      <c r="O2228" s="312">
        <f t="shared" si="139"/>
        <v>0</v>
      </c>
      <c r="P2228" s="99"/>
    </row>
    <row r="2229" spans="2:16" ht="15" thickBot="1">
      <c r="B2229" s="44"/>
      <c r="C2229" s="555"/>
      <c r="D2229" s="556"/>
      <c r="E2229" s="556"/>
      <c r="F2229" s="556"/>
      <c r="G2229" s="556"/>
      <c r="H2229" s="556"/>
      <c r="I2229" s="522"/>
      <c r="J2229" s="310" t="str">
        <f>IFERROR(VLOOKUP(C2229,'MANO DE OBRA'!$C$13:$J$33,6,FALSE)," ")</f>
        <v xml:space="preserve"> </v>
      </c>
      <c r="K2229" s="318" t="str">
        <f>IFERROR(VLOOKUP(C2229,'MANO DE OBRA'!$C$13:$J$33,7,FALSE)," ")</f>
        <v xml:space="preserve"> </v>
      </c>
      <c r="L2229" s="311" t="str">
        <f>IFERROR(VLOOKUP(C2229,'MANO DE OBRA'!$C$13:$J$33,8,FALSE)," ")</f>
        <v xml:space="preserve"> </v>
      </c>
      <c r="M2229" s="524"/>
      <c r="N2229" s="525"/>
      <c r="O2229" s="312">
        <f t="shared" si="139"/>
        <v>0</v>
      </c>
      <c r="P2229" s="85"/>
    </row>
    <row r="2230" spans="2:16" ht="15" thickBot="1">
      <c r="B2230" s="44"/>
      <c r="C2230" s="545" t="s">
        <v>2244</v>
      </c>
      <c r="D2230" s="546"/>
      <c r="E2230" s="546"/>
      <c r="F2230" s="546"/>
      <c r="G2230" s="546"/>
      <c r="H2230" s="546"/>
      <c r="I2230" s="546"/>
      <c r="J2230" s="546"/>
      <c r="K2230" s="546"/>
      <c r="L2230" s="546"/>
      <c r="M2230" s="546"/>
      <c r="N2230" s="547"/>
      <c r="O2230" s="309">
        <f>+SUM(O2226:O2229)</f>
        <v>6794.1370379999998</v>
      </c>
      <c r="P2230" s="85"/>
    </row>
    <row r="2231" spans="2:16" ht="15" thickBot="1">
      <c r="B2231" s="44"/>
      <c r="C2231" s="73"/>
      <c r="D2231" s="52"/>
      <c r="E2231" s="52"/>
      <c r="F2231" s="52"/>
      <c r="G2231" s="52"/>
      <c r="H2231" s="52"/>
      <c r="I2231" s="52"/>
      <c r="J2231" s="52"/>
      <c r="K2231" s="52"/>
      <c r="L2231" s="52"/>
      <c r="M2231" s="52"/>
      <c r="N2231" s="52"/>
      <c r="O2231" s="74"/>
      <c r="P2231" s="45"/>
    </row>
    <row r="2232" spans="2:16" ht="15" thickBot="1">
      <c r="B2232" s="44"/>
      <c r="C2232" s="557" t="s">
        <v>2245</v>
      </c>
      <c r="D2232" s="558"/>
      <c r="E2232" s="558"/>
      <c r="F2232" s="558"/>
      <c r="G2232" s="558"/>
      <c r="H2232" s="558"/>
      <c r="I2232" s="558"/>
      <c r="J2232" s="558"/>
      <c r="K2232" s="558"/>
      <c r="L2232" s="558"/>
      <c r="M2232" s="558"/>
      <c r="N2232" s="559"/>
      <c r="O2232" s="313">
        <f>ROUND(O2221+O2197+O2214+O2230,0)-0.5</f>
        <v>16833.5</v>
      </c>
      <c r="P2232" s="100"/>
    </row>
    <row r="2233" spans="2:16" ht="15" thickBot="1">
      <c r="B2233" s="44"/>
      <c r="C2233" s="73"/>
      <c r="D2233" s="52"/>
      <c r="E2233" s="52"/>
      <c r="F2233" s="52"/>
      <c r="G2233" s="52"/>
      <c r="H2233" s="52"/>
      <c r="I2233" s="52"/>
      <c r="J2233" s="52"/>
      <c r="K2233" s="52"/>
      <c r="L2233" s="52"/>
      <c r="M2233" s="52"/>
      <c r="N2233" s="52"/>
      <c r="O2233" s="74"/>
      <c r="P2233" s="73"/>
    </row>
    <row r="2234" spans="2:16">
      <c r="B2234" s="44"/>
      <c r="C2234" s="529" t="s">
        <v>2240</v>
      </c>
      <c r="D2234" s="530"/>
      <c r="E2234" s="530"/>
      <c r="F2234" s="530"/>
      <c r="G2234" s="530"/>
      <c r="H2234" s="530"/>
      <c r="I2234" s="530"/>
      <c r="J2234" s="530"/>
      <c r="K2234" s="530"/>
      <c r="L2234" s="530"/>
      <c r="M2234" s="530"/>
      <c r="N2234" s="530"/>
      <c r="O2234" s="531"/>
      <c r="P2234" s="80"/>
    </row>
    <row r="2235" spans="2:16">
      <c r="B2235" s="44"/>
      <c r="C2235" s="532"/>
      <c r="D2235" s="533"/>
      <c r="E2235" s="533"/>
      <c r="F2235" s="533"/>
      <c r="G2235" s="533"/>
      <c r="H2235" s="533"/>
      <c r="I2235" s="533"/>
      <c r="J2235" s="533"/>
      <c r="K2235" s="533"/>
      <c r="L2235" s="533"/>
      <c r="M2235" s="533"/>
      <c r="N2235" s="533"/>
      <c r="O2235" s="534"/>
      <c r="P2235" s="80"/>
    </row>
    <row r="2236" spans="2:16" ht="14.4" thickBot="1">
      <c r="B2236" s="44"/>
      <c r="C2236" s="535"/>
      <c r="D2236" s="536"/>
      <c r="E2236" s="536"/>
      <c r="F2236" s="536"/>
      <c r="G2236" s="536"/>
      <c r="H2236" s="536"/>
      <c r="I2236" s="536"/>
      <c r="J2236" s="536"/>
      <c r="K2236" s="536"/>
      <c r="L2236" s="536"/>
      <c r="M2236" s="536"/>
      <c r="N2236" s="536"/>
      <c r="O2236" s="537"/>
      <c r="P2236" s="80"/>
    </row>
    <row r="2237" spans="2:16" ht="15" thickBot="1">
      <c r="B2237" s="44"/>
      <c r="C2237" s="568" t="s">
        <v>10</v>
      </c>
      <c r="D2237" s="569"/>
      <c r="E2237" s="569"/>
      <c r="F2237" s="569"/>
      <c r="G2237" s="569"/>
      <c r="H2237" s="569"/>
      <c r="I2237" s="569"/>
      <c r="J2237" s="569"/>
      <c r="K2237" s="569"/>
      <c r="L2237" s="569"/>
      <c r="M2237" s="570"/>
      <c r="N2237" s="303" t="s">
        <v>32</v>
      </c>
      <c r="O2237" s="304" t="s">
        <v>29</v>
      </c>
      <c r="P2237" s="80"/>
    </row>
    <row r="2238" spans="2:16" ht="14.4">
      <c r="B2238" s="44"/>
      <c r="C2238" s="571" t="s">
        <v>2242</v>
      </c>
      <c r="D2238" s="572"/>
      <c r="E2238" s="572"/>
      <c r="F2238" s="572"/>
      <c r="G2238" s="572"/>
      <c r="H2238" s="572"/>
      <c r="I2238" s="572"/>
      <c r="J2238" s="572"/>
      <c r="K2238" s="572"/>
      <c r="L2238" s="572"/>
      <c r="M2238" s="572"/>
      <c r="N2238" s="305">
        <f>PRESUPUESTO!$K$384</f>
        <v>0.26</v>
      </c>
      <c r="O2238" s="314">
        <f>N2238*O2232</f>
        <v>4376.71</v>
      </c>
      <c r="P2238" s="80"/>
    </row>
    <row r="2239" spans="2:16" ht="14.4">
      <c r="B2239" s="44"/>
      <c r="C2239" s="573" t="s">
        <v>2241</v>
      </c>
      <c r="D2239" s="574"/>
      <c r="E2239" s="574"/>
      <c r="F2239" s="574"/>
      <c r="G2239" s="574"/>
      <c r="H2239" s="574"/>
      <c r="I2239" s="574"/>
      <c r="J2239" s="574"/>
      <c r="K2239" s="574"/>
      <c r="L2239" s="574"/>
      <c r="M2239" s="574"/>
      <c r="N2239" s="302">
        <f>PRESUPUESTO!$K$385</f>
        <v>0.01</v>
      </c>
      <c r="O2239" s="315">
        <f>N2239*O2232</f>
        <v>168.33500000000001</v>
      </c>
      <c r="P2239" s="80"/>
    </row>
    <row r="2240" spans="2:16" ht="15" thickBot="1">
      <c r="B2240" s="44"/>
      <c r="C2240" s="575" t="s">
        <v>28</v>
      </c>
      <c r="D2240" s="576"/>
      <c r="E2240" s="576"/>
      <c r="F2240" s="576"/>
      <c r="G2240" s="576"/>
      <c r="H2240" s="576"/>
      <c r="I2240" s="576"/>
      <c r="J2240" s="576"/>
      <c r="K2240" s="576"/>
      <c r="L2240" s="576"/>
      <c r="M2240" s="576"/>
      <c r="N2240" s="306">
        <f>PRESUPUESTO!$K$386</f>
        <v>0.03</v>
      </c>
      <c r="O2240" s="316">
        <f>N2240*O2232</f>
        <v>505.005</v>
      </c>
      <c r="P2240" s="80"/>
    </row>
    <row r="2241" spans="2:19">
      <c r="B2241" s="44"/>
      <c r="C2241" s="296"/>
      <c r="D2241" s="297"/>
      <c r="E2241" s="297"/>
      <c r="F2241" s="297"/>
      <c r="G2241" s="297"/>
      <c r="H2241" s="297"/>
      <c r="I2241" s="297"/>
      <c r="J2241" s="297"/>
      <c r="K2241" s="297"/>
      <c r="L2241" s="297"/>
      <c r="M2241" s="297"/>
      <c r="N2241" s="297"/>
      <c r="O2241" s="298"/>
      <c r="P2241" s="80"/>
    </row>
    <row r="2242" spans="2:19" ht="14.4" thickBot="1">
      <c r="B2242" s="44"/>
      <c r="C2242" s="299"/>
      <c r="D2242" s="300"/>
      <c r="E2242" s="300"/>
      <c r="F2242" s="300"/>
      <c r="G2242" s="300"/>
      <c r="H2242" s="300"/>
      <c r="I2242" s="300"/>
      <c r="J2242" s="300"/>
      <c r="K2242" s="300"/>
      <c r="L2242" s="300"/>
      <c r="M2242" s="300"/>
      <c r="N2242" s="300"/>
      <c r="O2242" s="301"/>
      <c r="P2242" s="80"/>
    </row>
    <row r="2243" spans="2:19" ht="15" thickBot="1">
      <c r="B2243" s="44"/>
      <c r="C2243" s="557" t="s">
        <v>2246</v>
      </c>
      <c r="D2243" s="558"/>
      <c r="E2243" s="558"/>
      <c r="F2243" s="558"/>
      <c r="G2243" s="558"/>
      <c r="H2243" s="558"/>
      <c r="I2243" s="558"/>
      <c r="J2243" s="558"/>
      <c r="K2243" s="558"/>
      <c r="L2243" s="558"/>
      <c r="M2243" s="558"/>
      <c r="N2243" s="559"/>
      <c r="O2243" s="313">
        <f>ROUNDUP(O2232+O2238+O2239+O2240,0)</f>
        <v>21884</v>
      </c>
      <c r="P2243" s="100"/>
      <c r="S2243" s="342"/>
    </row>
    <row r="2244" spans="2:19" ht="14.4">
      <c r="B2244" s="44"/>
      <c r="C2244" s="73"/>
      <c r="D2244" s="52"/>
      <c r="E2244" s="52"/>
      <c r="F2244" s="52"/>
      <c r="G2244" s="52"/>
      <c r="H2244" s="52"/>
      <c r="I2244" s="52"/>
      <c r="J2244" s="52"/>
      <c r="K2244" s="52"/>
      <c r="L2244" s="52"/>
      <c r="M2244" s="52"/>
      <c r="N2244" s="52"/>
      <c r="O2244" s="74"/>
      <c r="P2244" s="45"/>
    </row>
    <row r="2245" spans="2:19" ht="14.4">
      <c r="B2245" s="44"/>
      <c r="C2245" s="73"/>
      <c r="D2245" s="52"/>
      <c r="E2245" s="52"/>
      <c r="F2245" s="52"/>
      <c r="G2245" s="52"/>
      <c r="H2245" s="52"/>
      <c r="I2245" s="52"/>
      <c r="J2245" s="52"/>
      <c r="K2245" s="52"/>
      <c r="L2245" s="52"/>
      <c r="M2245" s="52"/>
      <c r="N2245" s="52"/>
      <c r="O2245" s="74"/>
      <c r="P2245" s="45"/>
    </row>
    <row r="2246" spans="2:19" ht="18.600000000000001" customHeight="1" thickBot="1">
      <c r="B2246" s="44"/>
      <c r="C2246" s="564"/>
      <c r="D2246" s="565"/>
      <c r="E2246" s="565"/>
      <c r="F2246" s="70"/>
      <c r="G2246" s="70"/>
      <c r="H2246" s="70"/>
      <c r="I2246" s="70"/>
      <c r="J2246" s="70"/>
      <c r="K2246" s="566"/>
      <c r="L2246" s="566"/>
      <c r="M2246" s="566"/>
      <c r="N2246" s="566"/>
      <c r="O2246" s="567"/>
      <c r="P2246" s="101"/>
    </row>
    <row r="2247" spans="2:19" ht="14.4" thickBot="1">
      <c r="B2247" s="102"/>
      <c r="C2247" s="103"/>
      <c r="D2247" s="103"/>
      <c r="E2247" s="103"/>
      <c r="F2247" s="103"/>
      <c r="G2247" s="103"/>
      <c r="H2247" s="103"/>
      <c r="I2247" s="103"/>
      <c r="J2247" s="103"/>
      <c r="K2247" s="103"/>
      <c r="L2247" s="103"/>
      <c r="M2247" s="103"/>
      <c r="N2247" s="103"/>
      <c r="O2247" s="103"/>
      <c r="P2247" s="104"/>
    </row>
    <row r="2248" spans="2:19" ht="15" thickTop="1" thickBot="1"/>
    <row r="2249" spans="2:19" ht="15" thickBot="1">
      <c r="B2249" s="44"/>
      <c r="C2249" s="488" t="s">
        <v>54</v>
      </c>
      <c r="D2249" s="489"/>
      <c r="E2249" s="489"/>
      <c r="F2249" s="489"/>
      <c r="G2249" s="489"/>
      <c r="H2249" s="489"/>
      <c r="I2249" s="489"/>
      <c r="J2249" s="489"/>
      <c r="K2249" s="489"/>
      <c r="L2249" s="489"/>
      <c r="M2249" s="489"/>
      <c r="N2249" s="489"/>
      <c r="O2249" s="490"/>
      <c r="P2249" s="75"/>
    </row>
    <row r="2250" spans="2:19">
      <c r="B2250" s="44"/>
      <c r="C2250" s="76" t="s">
        <v>55</v>
      </c>
      <c r="D2250" s="491" t="s">
        <v>10</v>
      </c>
      <c r="E2250" s="492"/>
      <c r="F2250" s="492"/>
      <c r="G2250" s="492"/>
      <c r="H2250" s="492"/>
      <c r="I2250" s="492"/>
      <c r="J2250" s="492"/>
      <c r="K2250" s="492"/>
      <c r="L2250" s="493"/>
      <c r="M2250" s="494" t="s">
        <v>56</v>
      </c>
      <c r="N2250" s="495"/>
      <c r="O2250" s="76" t="s">
        <v>12</v>
      </c>
      <c r="P2250" s="77"/>
    </row>
    <row r="2251" spans="2:19" ht="51" customHeight="1" thickBot="1">
      <c r="B2251" s="44"/>
      <c r="C2251" s="243" t="str">
        <f>PRESUPUESTO!C137</f>
        <v>5.6.7</v>
      </c>
      <c r="D2251" s="582" t="str">
        <f>IFERROR(VLOOKUP(C2251,PRESUPUESTO!$C$11:$K$366,5,FALSE)," ")</f>
        <v>SOPORTE ANILLO OBO CLICK POLIAMIDA 30MM, REF. 177/30</v>
      </c>
      <c r="E2251" s="583"/>
      <c r="F2251" s="583"/>
      <c r="G2251" s="583"/>
      <c r="H2251" s="583"/>
      <c r="I2251" s="583"/>
      <c r="J2251" s="583"/>
      <c r="K2251" s="583"/>
      <c r="L2251" s="584"/>
      <c r="M2251" s="526" t="str">
        <f>IFERROR(VLOOKUP(C2251,PRESUPUESTO!$C$11:$K$366,6,FALSE)," ")</f>
        <v>UN</v>
      </c>
      <c r="N2251" s="528"/>
      <c r="O2251" s="243">
        <f>IFERROR(VLOOKUP(C2251,PRESUPUESTO!$C$11:$K$366,7,FALSE)," ")</f>
        <v>153</v>
      </c>
      <c r="P2251" s="79"/>
    </row>
    <row r="2252" spans="2:19">
      <c r="B2252" s="44"/>
      <c r="C2252" s="529"/>
      <c r="D2252" s="530"/>
      <c r="E2252" s="530"/>
      <c r="F2252" s="530"/>
      <c r="G2252" s="530"/>
      <c r="H2252" s="530"/>
      <c r="I2252" s="530"/>
      <c r="J2252" s="530"/>
      <c r="K2252" s="530"/>
      <c r="L2252" s="530"/>
      <c r="M2252" s="530"/>
      <c r="N2252" s="530"/>
      <c r="O2252" s="531"/>
      <c r="P2252" s="80"/>
    </row>
    <row r="2253" spans="2:19">
      <c r="B2253" s="44"/>
      <c r="C2253" s="532"/>
      <c r="D2253" s="533"/>
      <c r="E2253" s="533"/>
      <c r="F2253" s="533"/>
      <c r="G2253" s="533"/>
      <c r="H2253" s="533"/>
      <c r="I2253" s="533"/>
      <c r="J2253" s="533"/>
      <c r="K2253" s="533"/>
      <c r="L2253" s="533"/>
      <c r="M2253" s="533"/>
      <c r="N2253" s="533"/>
      <c r="O2253" s="534"/>
      <c r="P2253" s="80"/>
    </row>
    <row r="2254" spans="2:19" ht="14.4" thickBot="1">
      <c r="B2254" s="44"/>
      <c r="C2254" s="535"/>
      <c r="D2254" s="536"/>
      <c r="E2254" s="536"/>
      <c r="F2254" s="536"/>
      <c r="G2254" s="536"/>
      <c r="H2254" s="536"/>
      <c r="I2254" s="536"/>
      <c r="J2254" s="536"/>
      <c r="K2254" s="536"/>
      <c r="L2254" s="536"/>
      <c r="M2254" s="536"/>
      <c r="N2254" s="536"/>
      <c r="O2254" s="537"/>
      <c r="P2254" s="80"/>
    </row>
    <row r="2255" spans="2:19" ht="14.4">
      <c r="B2255" s="44"/>
      <c r="C2255" s="538" t="s">
        <v>10</v>
      </c>
      <c r="D2255" s="539"/>
      <c r="E2255" s="539"/>
      <c r="F2255" s="539"/>
      <c r="G2255" s="540"/>
      <c r="H2255" s="541" t="s">
        <v>57</v>
      </c>
      <c r="I2255" s="539"/>
      <c r="J2255" s="542" t="s">
        <v>58</v>
      </c>
      <c r="K2255" s="543"/>
      <c r="L2255" s="82" t="s">
        <v>59</v>
      </c>
      <c r="M2255" s="541" t="s">
        <v>60</v>
      </c>
      <c r="N2255" s="544"/>
      <c r="O2255" s="83" t="s">
        <v>61</v>
      </c>
      <c r="P2255" s="84"/>
    </row>
    <row r="2256" spans="2:19" ht="14.4">
      <c r="B2256" s="44"/>
      <c r="C2256" s="517" t="s">
        <v>1281</v>
      </c>
      <c r="D2256" s="518"/>
      <c r="E2256" s="518"/>
      <c r="F2256" s="518"/>
      <c r="G2256" s="519"/>
      <c r="H2256" s="520"/>
      <c r="I2256" s="520"/>
      <c r="J2256" s="521" t="str">
        <f>IFERROR(VLOOKUP(C2256,EQUIPOS!$C$13:$G$80,2,FALSE)," ")</f>
        <v>%</v>
      </c>
      <c r="K2256" s="522"/>
      <c r="L2256" s="308">
        <f>O2294</f>
        <v>6254.0476539999991</v>
      </c>
      <c r="M2256" s="523">
        <v>0.05</v>
      </c>
      <c r="N2256" s="522"/>
      <c r="O2256" s="307">
        <f>IFERROR(M2256*L2256,0)</f>
        <v>312.70238269999999</v>
      </c>
      <c r="P2256" s="85"/>
    </row>
    <row r="2257" spans="2:16" ht="14.4">
      <c r="B2257" s="44"/>
      <c r="C2257" s="517"/>
      <c r="D2257" s="518"/>
      <c r="E2257" s="518"/>
      <c r="F2257" s="518"/>
      <c r="G2257" s="519"/>
      <c r="H2257" s="520"/>
      <c r="I2257" s="520"/>
      <c r="J2257" s="521" t="str">
        <f>IFERROR(VLOOKUP(C2257,EQUIPOS!$C$13:$G$80,2,FALSE)," ")</f>
        <v xml:space="preserve"> </v>
      </c>
      <c r="K2257" s="522"/>
      <c r="L2257" s="308" t="str">
        <f>IFERROR(VLOOKUP(C2257,EQUIPOS!$C$13:$G$80,5,FALSE)," ")</f>
        <v xml:space="preserve"> </v>
      </c>
      <c r="M2257" s="524"/>
      <c r="N2257" s="525"/>
      <c r="O2257" s="307">
        <f>IFERROR(L2257/M2257,0)</f>
        <v>0</v>
      </c>
      <c r="P2257" s="85"/>
    </row>
    <row r="2258" spans="2:16" ht="14.4">
      <c r="B2258" s="44"/>
      <c r="C2258" s="517"/>
      <c r="D2258" s="518"/>
      <c r="E2258" s="518"/>
      <c r="F2258" s="518"/>
      <c r="G2258" s="519"/>
      <c r="H2258" s="520"/>
      <c r="I2258" s="520"/>
      <c r="J2258" s="521" t="str">
        <f>IFERROR(VLOOKUP(C2258,EQUIPOS!$C$13:$G$80,2,FALSE)," ")</f>
        <v xml:space="preserve"> </v>
      </c>
      <c r="K2258" s="522"/>
      <c r="L2258" s="308" t="str">
        <f>IFERROR(VLOOKUP(C2258,EQUIPOS!$C$13:$G$80,5,FALSE)," ")</f>
        <v xml:space="preserve"> </v>
      </c>
      <c r="M2258" s="524"/>
      <c r="N2258" s="525"/>
      <c r="O2258" s="307">
        <f t="shared" ref="O2258:O2259" si="140">IFERROR(L2258/M2258,0)</f>
        <v>0</v>
      </c>
      <c r="P2258" s="85"/>
    </row>
    <row r="2259" spans="2:16" ht="14.4">
      <c r="B2259" s="44"/>
      <c r="C2259" s="517"/>
      <c r="D2259" s="518"/>
      <c r="E2259" s="518"/>
      <c r="F2259" s="518"/>
      <c r="G2259" s="519"/>
      <c r="H2259" s="520"/>
      <c r="I2259" s="520"/>
      <c r="J2259" s="521" t="str">
        <f>IFERROR(VLOOKUP(C2259,EQUIPOS!$C$13:$G$80,2,FALSE)," ")</f>
        <v xml:space="preserve"> </v>
      </c>
      <c r="K2259" s="522"/>
      <c r="L2259" s="308" t="str">
        <f>IFERROR(VLOOKUP(C2259,EQUIPOS!$C$13:$G$80,5,FALSE)," ")</f>
        <v xml:space="preserve"> </v>
      </c>
      <c r="M2259" s="524"/>
      <c r="N2259" s="525"/>
      <c r="O2259" s="307">
        <f t="shared" si="140"/>
        <v>0</v>
      </c>
      <c r="P2259" s="85"/>
    </row>
    <row r="2260" spans="2:16" ht="15" thickBot="1">
      <c r="B2260" s="44"/>
      <c r="C2260" s="517"/>
      <c r="D2260" s="518"/>
      <c r="E2260" s="518"/>
      <c r="F2260" s="518"/>
      <c r="G2260" s="519"/>
      <c r="H2260" s="520"/>
      <c r="I2260" s="520"/>
      <c r="J2260" s="521" t="str">
        <f>IFERROR(VLOOKUP(C2260,EQUIPOS!$C$13:$G$80,2,FALSE)," ")</f>
        <v xml:space="preserve"> </v>
      </c>
      <c r="K2260" s="522"/>
      <c r="L2260" s="308" t="str">
        <f>IFERROR(VLOOKUP(C2260,EQUIPOS!$C$13:$G$80,5,FALSE)," ")</f>
        <v xml:space="preserve"> </v>
      </c>
      <c r="M2260" s="524"/>
      <c r="N2260" s="525"/>
      <c r="O2260" s="307">
        <f>IFERROR(L2260/M2260,0)</f>
        <v>0</v>
      </c>
      <c r="P2260" s="85"/>
    </row>
    <row r="2261" spans="2:16" ht="15" thickBot="1">
      <c r="B2261" s="44"/>
      <c r="C2261" s="545" t="s">
        <v>2244</v>
      </c>
      <c r="D2261" s="546"/>
      <c r="E2261" s="546"/>
      <c r="F2261" s="546"/>
      <c r="G2261" s="546"/>
      <c r="H2261" s="546"/>
      <c r="I2261" s="546"/>
      <c r="J2261" s="546"/>
      <c r="K2261" s="546"/>
      <c r="L2261" s="546"/>
      <c r="M2261" s="546"/>
      <c r="N2261" s="547"/>
      <c r="O2261" s="309">
        <f>SUM(O2256:O2260)</f>
        <v>312.70238269999999</v>
      </c>
      <c r="P2261" s="86"/>
    </row>
    <row r="2262" spans="2:16" ht="13.5" customHeight="1">
      <c r="B2262" s="44"/>
      <c r="C2262" s="529" t="s">
        <v>62</v>
      </c>
      <c r="D2262" s="530"/>
      <c r="E2262" s="530"/>
      <c r="F2262" s="530"/>
      <c r="G2262" s="530"/>
      <c r="H2262" s="530"/>
      <c r="I2262" s="530"/>
      <c r="J2262" s="530"/>
      <c r="K2262" s="530"/>
      <c r="L2262" s="530"/>
      <c r="M2262" s="530"/>
      <c r="N2262" s="530"/>
      <c r="O2262" s="531"/>
      <c r="P2262" s="80"/>
    </row>
    <row r="2263" spans="2:16">
      <c r="B2263" s="44"/>
      <c r="C2263" s="532"/>
      <c r="D2263" s="533"/>
      <c r="E2263" s="533"/>
      <c r="F2263" s="533"/>
      <c r="G2263" s="533"/>
      <c r="H2263" s="533"/>
      <c r="I2263" s="533"/>
      <c r="J2263" s="533"/>
      <c r="K2263" s="533"/>
      <c r="L2263" s="533"/>
      <c r="M2263" s="533"/>
      <c r="N2263" s="533"/>
      <c r="O2263" s="534"/>
      <c r="P2263" s="80"/>
    </row>
    <row r="2264" spans="2:16" ht="14.4" thickBot="1">
      <c r="B2264" s="44"/>
      <c r="C2264" s="535"/>
      <c r="D2264" s="536"/>
      <c r="E2264" s="536"/>
      <c r="F2264" s="536"/>
      <c r="G2264" s="536"/>
      <c r="H2264" s="536"/>
      <c r="I2264" s="536"/>
      <c r="J2264" s="536"/>
      <c r="K2264" s="536"/>
      <c r="L2264" s="536"/>
      <c r="M2264" s="536"/>
      <c r="N2264" s="536"/>
      <c r="O2264" s="537"/>
      <c r="P2264" s="80"/>
    </row>
    <row r="2265" spans="2:16" ht="14.4">
      <c r="B2265" s="44"/>
      <c r="C2265" s="538" t="s">
        <v>10</v>
      </c>
      <c r="D2265" s="550"/>
      <c r="E2265" s="550"/>
      <c r="F2265" s="550"/>
      <c r="G2265" s="550"/>
      <c r="H2265" s="550"/>
      <c r="I2265" s="550"/>
      <c r="J2265" s="544"/>
      <c r="K2265" s="81" t="s">
        <v>56</v>
      </c>
      <c r="L2265" s="82" t="s">
        <v>12</v>
      </c>
      <c r="M2265" s="541" t="s">
        <v>63</v>
      </c>
      <c r="N2265" s="544"/>
      <c r="O2265" s="83" t="s">
        <v>61</v>
      </c>
      <c r="P2265" s="84"/>
    </row>
    <row r="2266" spans="2:16" ht="14.4">
      <c r="B2266" s="44"/>
      <c r="C2266" s="577" t="s">
        <v>2988</v>
      </c>
      <c r="D2266" s="578" t="s">
        <v>2988</v>
      </c>
      <c r="E2266" s="578" t="s">
        <v>2988</v>
      </c>
      <c r="F2266" s="578" t="s">
        <v>2988</v>
      </c>
      <c r="G2266" s="578" t="s">
        <v>2988</v>
      </c>
      <c r="H2266" s="578" t="s">
        <v>2988</v>
      </c>
      <c r="I2266" s="578" t="s">
        <v>2988</v>
      </c>
      <c r="J2266" s="579" t="s">
        <v>2988</v>
      </c>
      <c r="K2266" s="88" t="str">
        <f>IFERROR(VLOOKUP(C2266,MATERIALES!$C$13:$G$2486,2,FALSE)," ")</f>
        <v>UN</v>
      </c>
      <c r="L2266" s="356">
        <v>1</v>
      </c>
      <c r="M2266" s="548">
        <f>IFERROR(VLOOKUP(C2266,MATERIALES!$C$13:$G$2486,5,FALSE)," ")</f>
        <v>16300</v>
      </c>
      <c r="N2266" s="549"/>
      <c r="O2266" s="307">
        <f>IFERROR(M2266*L2266,0)</f>
        <v>16300</v>
      </c>
      <c r="P2266" s="85"/>
    </row>
    <row r="2267" spans="2:16" ht="14.4">
      <c r="B2267" s="44"/>
      <c r="C2267" s="577" t="s">
        <v>2986</v>
      </c>
      <c r="D2267" s="578" t="s">
        <v>2986</v>
      </c>
      <c r="E2267" s="578" t="s">
        <v>2986</v>
      </c>
      <c r="F2267" s="578" t="s">
        <v>2986</v>
      </c>
      <c r="G2267" s="578" t="s">
        <v>2986</v>
      </c>
      <c r="H2267" s="578" t="s">
        <v>2986</v>
      </c>
      <c r="I2267" s="578" t="s">
        <v>2986</v>
      </c>
      <c r="J2267" s="579" t="s">
        <v>2986</v>
      </c>
      <c r="K2267" s="88" t="str">
        <f>IFERROR(VLOOKUP(C2267,MATERIALES!$C$13:$G$2486,2,FALSE)," ")</f>
        <v>KG</v>
      </c>
      <c r="L2267" s="356">
        <v>0.02</v>
      </c>
      <c r="M2267" s="548">
        <f>IFERROR(VLOOKUP(C2267,MATERIALES!$C$13:$G$2486,5,FALSE)," ")</f>
        <v>85000</v>
      </c>
      <c r="N2267" s="549"/>
      <c r="O2267" s="307">
        <f t="shared" ref="O2267:O2277" si="141">IFERROR(M2267*L2267,0)</f>
        <v>1700</v>
      </c>
      <c r="P2267" s="85"/>
    </row>
    <row r="2268" spans="2:16" ht="14.4">
      <c r="B2268" s="44"/>
      <c r="C2268" s="577"/>
      <c r="D2268" s="578"/>
      <c r="E2268" s="578"/>
      <c r="F2268" s="578"/>
      <c r="G2268" s="578"/>
      <c r="H2268" s="578"/>
      <c r="I2268" s="578"/>
      <c r="J2268" s="579"/>
      <c r="K2268" s="88" t="str">
        <f>IFERROR(VLOOKUP(C2268,MATERIALES!$C$13:$G$2486,2,FALSE)," ")</f>
        <v xml:space="preserve"> </v>
      </c>
      <c r="L2268" s="356"/>
      <c r="M2268" s="548" t="str">
        <f>IFERROR(VLOOKUP(C2268,MATERIALES!$C$13:$G$2486,5,FALSE)," ")</f>
        <v xml:space="preserve"> </v>
      </c>
      <c r="N2268" s="549"/>
      <c r="O2268" s="307">
        <f t="shared" si="141"/>
        <v>0</v>
      </c>
      <c r="P2268" s="85"/>
    </row>
    <row r="2269" spans="2:16" ht="14.4">
      <c r="B2269" s="44"/>
      <c r="C2269" s="577"/>
      <c r="D2269" s="578"/>
      <c r="E2269" s="578"/>
      <c r="F2269" s="578"/>
      <c r="G2269" s="578"/>
      <c r="H2269" s="578"/>
      <c r="I2269" s="578"/>
      <c r="J2269" s="579"/>
      <c r="K2269" s="88" t="str">
        <f>IFERROR(VLOOKUP(C2269,MATERIALES!$C$13:$G$2486,2,FALSE)," ")</f>
        <v xml:space="preserve"> </v>
      </c>
      <c r="L2269" s="356"/>
      <c r="M2269" s="548" t="str">
        <f>IFERROR(VLOOKUP(C2269,MATERIALES!$C$13:$G$2486,5,FALSE)," ")</f>
        <v xml:space="preserve"> </v>
      </c>
      <c r="N2269" s="549"/>
      <c r="O2269" s="307">
        <f t="shared" si="141"/>
        <v>0</v>
      </c>
      <c r="P2269" s="85"/>
    </row>
    <row r="2270" spans="2:16" ht="14.4">
      <c r="B2270" s="44"/>
      <c r="C2270" s="577"/>
      <c r="D2270" s="578"/>
      <c r="E2270" s="578"/>
      <c r="F2270" s="578"/>
      <c r="G2270" s="578"/>
      <c r="H2270" s="578"/>
      <c r="I2270" s="578"/>
      <c r="J2270" s="579"/>
      <c r="K2270" s="88" t="str">
        <f>IFERROR(VLOOKUP(C2270,MATERIALES!$C$13:$G$2486,2,FALSE)," ")</f>
        <v xml:space="preserve"> </v>
      </c>
      <c r="L2270" s="356"/>
      <c r="M2270" s="548" t="str">
        <f>IFERROR(VLOOKUP(C2270,MATERIALES!$C$13:$G$2486,5,FALSE)," ")</f>
        <v xml:space="preserve"> </v>
      </c>
      <c r="N2270" s="549"/>
      <c r="O2270" s="307">
        <f t="shared" si="141"/>
        <v>0</v>
      </c>
      <c r="P2270" s="85"/>
    </row>
    <row r="2271" spans="2:16" ht="14.4">
      <c r="B2271" s="44"/>
      <c r="C2271" s="577"/>
      <c r="D2271" s="578"/>
      <c r="E2271" s="578"/>
      <c r="F2271" s="578"/>
      <c r="G2271" s="578"/>
      <c r="H2271" s="578"/>
      <c r="I2271" s="578"/>
      <c r="J2271" s="579"/>
      <c r="K2271" s="88" t="str">
        <f>IFERROR(VLOOKUP(C2271,MATERIALES!$C$13:$G$2486,2,FALSE)," ")</f>
        <v xml:space="preserve"> </v>
      </c>
      <c r="L2271" s="356"/>
      <c r="M2271" s="548" t="str">
        <f>IFERROR(VLOOKUP(C2271,MATERIALES!$C$13:$G$2486,5,FALSE)," ")</f>
        <v xml:space="preserve"> </v>
      </c>
      <c r="N2271" s="549"/>
      <c r="O2271" s="307">
        <f t="shared" si="141"/>
        <v>0</v>
      </c>
      <c r="P2271" s="85"/>
    </row>
    <row r="2272" spans="2:16" ht="14.4">
      <c r="B2272" s="44"/>
      <c r="C2272" s="577"/>
      <c r="D2272" s="578"/>
      <c r="E2272" s="578"/>
      <c r="F2272" s="578"/>
      <c r="G2272" s="578"/>
      <c r="H2272" s="578"/>
      <c r="I2272" s="578"/>
      <c r="J2272" s="579"/>
      <c r="K2272" s="88" t="str">
        <f>IFERROR(VLOOKUP(C2272,MATERIALES!$C$13:$G$2486,2,FALSE)," ")</f>
        <v xml:space="preserve"> </v>
      </c>
      <c r="L2272" s="356"/>
      <c r="M2272" s="548" t="str">
        <f>IFERROR(VLOOKUP(C2272,MATERIALES!$C$13:$G$2486,5,FALSE)," ")</f>
        <v xml:space="preserve"> </v>
      </c>
      <c r="N2272" s="549"/>
      <c r="O2272" s="307">
        <f t="shared" si="141"/>
        <v>0</v>
      </c>
      <c r="P2272" s="85"/>
    </row>
    <row r="2273" spans="2:16" ht="14.4">
      <c r="B2273" s="44"/>
      <c r="C2273" s="577"/>
      <c r="D2273" s="578"/>
      <c r="E2273" s="578"/>
      <c r="F2273" s="578"/>
      <c r="G2273" s="578"/>
      <c r="H2273" s="578"/>
      <c r="I2273" s="578"/>
      <c r="J2273" s="579"/>
      <c r="K2273" s="88" t="str">
        <f>IFERROR(VLOOKUP(C2273,MATERIALES!$C$13:$G$2486,2,FALSE)," ")</f>
        <v xml:space="preserve"> </v>
      </c>
      <c r="L2273" s="356"/>
      <c r="M2273" s="548" t="str">
        <f>IFERROR(VLOOKUP(C2273,MATERIALES!$C$13:$G$2486,5,FALSE)," ")</f>
        <v xml:space="preserve"> </v>
      </c>
      <c r="N2273" s="549"/>
      <c r="O2273" s="307">
        <f t="shared" si="141"/>
        <v>0</v>
      </c>
      <c r="P2273" s="85"/>
    </row>
    <row r="2274" spans="2:16" ht="14.4">
      <c r="B2274" s="44"/>
      <c r="C2274" s="577"/>
      <c r="D2274" s="578"/>
      <c r="E2274" s="578"/>
      <c r="F2274" s="578"/>
      <c r="G2274" s="578"/>
      <c r="H2274" s="578"/>
      <c r="I2274" s="578"/>
      <c r="J2274" s="579"/>
      <c r="K2274" s="88" t="str">
        <f>IFERROR(VLOOKUP(C2274,MATERIALES!$C$13:$G$2486,2,FALSE)," ")</f>
        <v xml:space="preserve"> </v>
      </c>
      <c r="L2274" s="356"/>
      <c r="M2274" s="548" t="str">
        <f>IFERROR(VLOOKUP(C2274,MATERIALES!$C$13:$G$2486,5,FALSE)," ")</f>
        <v xml:space="preserve"> </v>
      </c>
      <c r="N2274" s="549"/>
      <c r="O2274" s="307">
        <f t="shared" si="141"/>
        <v>0</v>
      </c>
      <c r="P2274" s="85"/>
    </row>
    <row r="2275" spans="2:16" ht="14.4">
      <c r="B2275" s="44"/>
      <c r="C2275" s="577"/>
      <c r="D2275" s="578"/>
      <c r="E2275" s="578"/>
      <c r="F2275" s="578"/>
      <c r="G2275" s="578"/>
      <c r="H2275" s="578"/>
      <c r="I2275" s="578"/>
      <c r="J2275" s="579"/>
      <c r="K2275" s="88" t="str">
        <f>IFERROR(VLOOKUP(C2275,MATERIALES!$C$13:$G$2486,2,FALSE)," ")</f>
        <v xml:space="preserve"> </v>
      </c>
      <c r="L2275" s="356"/>
      <c r="M2275" s="548" t="str">
        <f>IFERROR(VLOOKUP(C2275,MATERIALES!$C$13:$G$2486,5,FALSE)," ")</f>
        <v xml:space="preserve"> </v>
      </c>
      <c r="N2275" s="549"/>
      <c r="O2275" s="307">
        <f t="shared" si="141"/>
        <v>0</v>
      </c>
      <c r="P2275" s="85"/>
    </row>
    <row r="2276" spans="2:16" ht="14.4">
      <c r="B2276" s="44"/>
      <c r="C2276" s="517"/>
      <c r="D2276" s="518"/>
      <c r="E2276" s="518"/>
      <c r="F2276" s="518"/>
      <c r="G2276" s="518"/>
      <c r="H2276" s="518"/>
      <c r="I2276" s="518"/>
      <c r="J2276" s="519"/>
      <c r="K2276" s="88" t="str">
        <f>IFERROR(VLOOKUP(C2276,MATERIALES!$C$13:$G$2486,2,FALSE)," ")</f>
        <v xml:space="preserve"> </v>
      </c>
      <c r="L2276" s="89"/>
      <c r="M2276" s="548" t="str">
        <f>IFERROR(VLOOKUP(C2276,MATERIALES!$C$13:$G$2486,5,FALSE)," ")</f>
        <v xml:space="preserve"> </v>
      </c>
      <c r="N2276" s="549"/>
      <c r="O2276" s="307">
        <f t="shared" si="141"/>
        <v>0</v>
      </c>
      <c r="P2276" s="85"/>
    </row>
    <row r="2277" spans="2:16" ht="15" thickBot="1">
      <c r="B2277" s="44"/>
      <c r="C2277" s="551"/>
      <c r="D2277" s="552"/>
      <c r="E2277" s="552"/>
      <c r="F2277" s="552"/>
      <c r="G2277" s="552"/>
      <c r="H2277" s="552"/>
      <c r="I2277" s="552"/>
      <c r="J2277" s="580"/>
      <c r="K2277" s="88" t="str">
        <f>IFERROR(VLOOKUP(C2277,MATERIALES!$C$13:$G$2486,2,FALSE)," ")</f>
        <v xml:space="preserve"> </v>
      </c>
      <c r="L2277" s="90"/>
      <c r="M2277" s="548" t="str">
        <f>IFERROR(VLOOKUP(C2277,MATERIALES!$C$13:$G$2486,5,FALSE)," ")</f>
        <v xml:space="preserve"> </v>
      </c>
      <c r="N2277" s="549"/>
      <c r="O2277" s="307">
        <f t="shared" si="141"/>
        <v>0</v>
      </c>
      <c r="P2277" s="85"/>
    </row>
    <row r="2278" spans="2:16" ht="15" thickBot="1">
      <c r="B2278" s="44"/>
      <c r="C2278" s="545" t="s">
        <v>2244</v>
      </c>
      <c r="D2278" s="546"/>
      <c r="E2278" s="546"/>
      <c r="F2278" s="546"/>
      <c r="G2278" s="546"/>
      <c r="H2278" s="546"/>
      <c r="I2278" s="546"/>
      <c r="J2278" s="546"/>
      <c r="K2278" s="546"/>
      <c r="L2278" s="546"/>
      <c r="M2278" s="546"/>
      <c r="N2278" s="547"/>
      <c r="O2278" s="309">
        <f>SUM(O2266:O2277)</f>
        <v>18000</v>
      </c>
      <c r="P2278" s="85"/>
    </row>
    <row r="2279" spans="2:16">
      <c r="B2279" s="44"/>
      <c r="C2279" s="529" t="s">
        <v>64</v>
      </c>
      <c r="D2279" s="530"/>
      <c r="E2279" s="530"/>
      <c r="F2279" s="530"/>
      <c r="G2279" s="530"/>
      <c r="H2279" s="530"/>
      <c r="I2279" s="530"/>
      <c r="J2279" s="530"/>
      <c r="K2279" s="530"/>
      <c r="L2279" s="530"/>
      <c r="M2279" s="530"/>
      <c r="N2279" s="530"/>
      <c r="O2279" s="531"/>
      <c r="P2279" s="80"/>
    </row>
    <row r="2280" spans="2:16">
      <c r="B2280" s="44"/>
      <c r="C2280" s="532"/>
      <c r="D2280" s="533"/>
      <c r="E2280" s="533"/>
      <c r="F2280" s="533"/>
      <c r="G2280" s="533"/>
      <c r="H2280" s="533"/>
      <c r="I2280" s="533"/>
      <c r="J2280" s="533"/>
      <c r="K2280" s="533"/>
      <c r="L2280" s="533"/>
      <c r="M2280" s="533"/>
      <c r="N2280" s="533"/>
      <c r="O2280" s="534"/>
      <c r="P2280" s="80"/>
    </row>
    <row r="2281" spans="2:16" ht="14.4" thickBot="1">
      <c r="B2281" s="44"/>
      <c r="C2281" s="535"/>
      <c r="D2281" s="536"/>
      <c r="E2281" s="536"/>
      <c r="F2281" s="536"/>
      <c r="G2281" s="536"/>
      <c r="H2281" s="536"/>
      <c r="I2281" s="536"/>
      <c r="J2281" s="536"/>
      <c r="K2281" s="536"/>
      <c r="L2281" s="536"/>
      <c r="M2281" s="536"/>
      <c r="N2281" s="536"/>
      <c r="O2281" s="537"/>
      <c r="P2281" s="80"/>
    </row>
    <row r="2282" spans="2:16" ht="16.8">
      <c r="B2282" s="44"/>
      <c r="C2282" s="538" t="s">
        <v>65</v>
      </c>
      <c r="D2282" s="550"/>
      <c r="E2282" s="550"/>
      <c r="F2282" s="550"/>
      <c r="G2282" s="550"/>
      <c r="H2282" s="550"/>
      <c r="I2282" s="550"/>
      <c r="J2282" s="82" t="s">
        <v>66</v>
      </c>
      <c r="K2282" s="87" t="s">
        <v>67</v>
      </c>
      <c r="L2282" s="91" t="s">
        <v>68</v>
      </c>
      <c r="M2282" s="541" t="s">
        <v>69</v>
      </c>
      <c r="N2282" s="544"/>
      <c r="O2282" s="83" t="s">
        <v>61</v>
      </c>
      <c r="P2282" s="84"/>
    </row>
    <row r="2283" spans="2:16" ht="14.4">
      <c r="B2283" s="44"/>
      <c r="C2283" s="517" t="s">
        <v>1251</v>
      </c>
      <c r="D2283" s="518"/>
      <c r="E2283" s="518"/>
      <c r="F2283" s="518"/>
      <c r="G2283" s="518"/>
      <c r="H2283" s="518"/>
      <c r="I2283" s="518"/>
      <c r="J2283" s="357">
        <v>9.289803286634859E-5</v>
      </c>
      <c r="K2283" s="93">
        <v>25.1</v>
      </c>
      <c r="L2283" s="92">
        <f>K2283*J2283</f>
        <v>2.3317406249453499E-3</v>
      </c>
      <c r="M2283" s="548">
        <f>IFERROR(VLOOKUP(C2283,TRANSPORTE!$C$14:$G$28,5,FALSE)," ")</f>
        <v>514637</v>
      </c>
      <c r="N2283" s="549"/>
      <c r="O2283" s="307">
        <f>IFERROR(M2283*L2283,0)</f>
        <v>1200</v>
      </c>
      <c r="P2283" s="85"/>
    </row>
    <row r="2284" spans="2:16" ht="15" thickBot="1">
      <c r="B2284" s="44"/>
      <c r="C2284" s="551"/>
      <c r="D2284" s="552"/>
      <c r="E2284" s="552"/>
      <c r="F2284" s="552"/>
      <c r="G2284" s="552"/>
      <c r="H2284" s="552"/>
      <c r="I2284" s="552"/>
      <c r="J2284" s="94"/>
      <c r="K2284" s="70"/>
      <c r="L2284" s="94"/>
      <c r="M2284" s="553"/>
      <c r="N2284" s="554"/>
      <c r="O2284" s="307">
        <f t="shared" ref="O2284" si="142">IFERROR(M2284*L2284,0)</f>
        <v>0</v>
      </c>
      <c r="P2284" s="85"/>
    </row>
    <row r="2285" spans="2:16" ht="15" thickBot="1">
      <c r="B2285" s="44"/>
      <c r="C2285" s="545" t="s">
        <v>2244</v>
      </c>
      <c r="D2285" s="546"/>
      <c r="E2285" s="546"/>
      <c r="F2285" s="546"/>
      <c r="G2285" s="546"/>
      <c r="H2285" s="546"/>
      <c r="I2285" s="546"/>
      <c r="J2285" s="546"/>
      <c r="K2285" s="546"/>
      <c r="L2285" s="546"/>
      <c r="M2285" s="546"/>
      <c r="N2285" s="547"/>
      <c r="O2285" s="309">
        <f>+SUM(O2283:O2284)</f>
        <v>1200</v>
      </c>
      <c r="P2285" s="86"/>
    </row>
    <row r="2286" spans="2:16">
      <c r="B2286" s="44"/>
      <c r="C2286" s="529" t="s">
        <v>70</v>
      </c>
      <c r="D2286" s="530"/>
      <c r="E2286" s="530"/>
      <c r="F2286" s="530"/>
      <c r="G2286" s="530"/>
      <c r="H2286" s="530"/>
      <c r="I2286" s="530"/>
      <c r="J2286" s="530"/>
      <c r="K2286" s="530"/>
      <c r="L2286" s="530"/>
      <c r="M2286" s="530"/>
      <c r="N2286" s="530"/>
      <c r="O2286" s="531"/>
      <c r="P2286" s="80"/>
    </row>
    <row r="2287" spans="2:16">
      <c r="B2287" s="44"/>
      <c r="C2287" s="532"/>
      <c r="D2287" s="533"/>
      <c r="E2287" s="533"/>
      <c r="F2287" s="533"/>
      <c r="G2287" s="533"/>
      <c r="H2287" s="533"/>
      <c r="I2287" s="533"/>
      <c r="J2287" s="533"/>
      <c r="K2287" s="533"/>
      <c r="L2287" s="533"/>
      <c r="M2287" s="533"/>
      <c r="N2287" s="533"/>
      <c r="O2287" s="534"/>
      <c r="P2287" s="80"/>
    </row>
    <row r="2288" spans="2:16" ht="14.4" thickBot="1">
      <c r="B2288" s="44"/>
      <c r="C2288" s="535"/>
      <c r="D2288" s="536"/>
      <c r="E2288" s="536"/>
      <c r="F2288" s="536"/>
      <c r="G2288" s="536"/>
      <c r="H2288" s="536"/>
      <c r="I2288" s="536"/>
      <c r="J2288" s="536"/>
      <c r="K2288" s="536"/>
      <c r="L2288" s="536"/>
      <c r="M2288" s="536"/>
      <c r="N2288" s="536"/>
      <c r="O2288" s="537"/>
      <c r="P2288" s="80"/>
    </row>
    <row r="2289" spans="2:16" ht="14.4">
      <c r="B2289" s="44"/>
      <c r="C2289" s="538" t="s">
        <v>71</v>
      </c>
      <c r="D2289" s="550"/>
      <c r="E2289" s="550"/>
      <c r="F2289" s="550"/>
      <c r="G2289" s="550"/>
      <c r="H2289" s="550"/>
      <c r="I2289" s="550"/>
      <c r="J2289" s="82" t="s">
        <v>72</v>
      </c>
      <c r="K2289" s="95" t="s">
        <v>73</v>
      </c>
      <c r="L2289" s="96" t="s">
        <v>74</v>
      </c>
      <c r="M2289" s="560" t="s">
        <v>60</v>
      </c>
      <c r="N2289" s="561"/>
      <c r="O2289" s="97" t="s">
        <v>61</v>
      </c>
      <c r="P2289" s="98"/>
    </row>
    <row r="2290" spans="2:16" ht="14.4">
      <c r="B2290" s="44"/>
      <c r="C2290" s="555" t="s">
        <v>1225</v>
      </c>
      <c r="D2290" s="556"/>
      <c r="E2290" s="556"/>
      <c r="F2290" s="556"/>
      <c r="G2290" s="556"/>
      <c r="H2290" s="556"/>
      <c r="I2290" s="522"/>
      <c r="J2290" s="310">
        <f>IFERROR(VLOOKUP(C2290,'MANO DE OBRA'!$C$13:$J$33,6,FALSE)," ")</f>
        <v>212968.8944964</v>
      </c>
      <c r="K2290" s="318">
        <f>IFERROR(VLOOKUP(C2290,'MANO DE OBRA'!$C$13:$J$33,7,FALSE)," ")</f>
        <v>2</v>
      </c>
      <c r="L2290" s="311">
        <f>IFERROR(VLOOKUP(C2290,'MANO DE OBRA'!$C$13:$J$33,8,FALSE)," ")</f>
        <v>425938</v>
      </c>
      <c r="M2290" s="562">
        <f>1/0.014683</f>
        <v>68.105972893822795</v>
      </c>
      <c r="N2290" s="563"/>
      <c r="O2290" s="312">
        <f>IFERROR((L2290/M2290),0)</f>
        <v>6254.0476539999991</v>
      </c>
      <c r="P2290" s="99"/>
    </row>
    <row r="2291" spans="2:16" ht="14.4">
      <c r="B2291" s="44"/>
      <c r="C2291" s="555"/>
      <c r="D2291" s="556"/>
      <c r="E2291" s="556"/>
      <c r="F2291" s="556"/>
      <c r="G2291" s="556"/>
      <c r="H2291" s="556"/>
      <c r="I2291" s="522"/>
      <c r="J2291" s="310" t="str">
        <f>IFERROR(VLOOKUP(C2291,'MANO DE OBRA'!$C$13:$J$33,6,FALSE)," ")</f>
        <v xml:space="preserve"> </v>
      </c>
      <c r="K2291" s="318" t="str">
        <f>IFERROR(VLOOKUP(C2291,'MANO DE OBRA'!$C$13:$J$33,7,FALSE)," ")</f>
        <v xml:space="preserve"> </v>
      </c>
      <c r="L2291" s="311" t="str">
        <f>IFERROR(VLOOKUP(C2291,'MANO DE OBRA'!$C$13:$J$33,8,FALSE)," ")</f>
        <v xml:space="preserve"> </v>
      </c>
      <c r="M2291" s="562"/>
      <c r="N2291" s="563"/>
      <c r="O2291" s="312">
        <f t="shared" ref="O2291:O2293" si="143">IFERROR((L2291/M2291),0)</f>
        <v>0</v>
      </c>
      <c r="P2291" s="99"/>
    </row>
    <row r="2292" spans="2:16" ht="14.4">
      <c r="B2292" s="44"/>
      <c r="C2292" s="555"/>
      <c r="D2292" s="556"/>
      <c r="E2292" s="556"/>
      <c r="F2292" s="556"/>
      <c r="G2292" s="556"/>
      <c r="H2292" s="556"/>
      <c r="I2292" s="522"/>
      <c r="J2292" s="310" t="str">
        <f>IFERROR(VLOOKUP(C2292,'MANO DE OBRA'!$C$13:$J$33,6,FALSE)," ")</f>
        <v xml:space="preserve"> </v>
      </c>
      <c r="K2292" s="318" t="str">
        <f>IFERROR(VLOOKUP(C2292,'MANO DE OBRA'!$C$13:$J$33,7,FALSE)," ")</f>
        <v xml:space="preserve"> </v>
      </c>
      <c r="L2292" s="311" t="str">
        <f>IFERROR(VLOOKUP(C2292,'MANO DE OBRA'!$C$13:$J$33,8,FALSE)," ")</f>
        <v xml:space="preserve"> </v>
      </c>
      <c r="M2292" s="524"/>
      <c r="N2292" s="525"/>
      <c r="O2292" s="312">
        <f t="shared" si="143"/>
        <v>0</v>
      </c>
      <c r="P2292" s="99"/>
    </row>
    <row r="2293" spans="2:16" ht="15" thickBot="1">
      <c r="B2293" s="44"/>
      <c r="C2293" s="555"/>
      <c r="D2293" s="556"/>
      <c r="E2293" s="556"/>
      <c r="F2293" s="556"/>
      <c r="G2293" s="556"/>
      <c r="H2293" s="556"/>
      <c r="I2293" s="522"/>
      <c r="J2293" s="310" t="str">
        <f>IFERROR(VLOOKUP(C2293,'MANO DE OBRA'!$C$13:$J$33,6,FALSE)," ")</f>
        <v xml:space="preserve"> </v>
      </c>
      <c r="K2293" s="318" t="str">
        <f>IFERROR(VLOOKUP(C2293,'MANO DE OBRA'!$C$13:$J$33,7,FALSE)," ")</f>
        <v xml:space="preserve"> </v>
      </c>
      <c r="L2293" s="311" t="str">
        <f>IFERROR(VLOOKUP(C2293,'MANO DE OBRA'!$C$13:$J$33,8,FALSE)," ")</f>
        <v xml:space="preserve"> </v>
      </c>
      <c r="M2293" s="524"/>
      <c r="N2293" s="525"/>
      <c r="O2293" s="312">
        <f t="shared" si="143"/>
        <v>0</v>
      </c>
      <c r="P2293" s="85"/>
    </row>
    <row r="2294" spans="2:16" ht="15" thickBot="1">
      <c r="B2294" s="44"/>
      <c r="C2294" s="545" t="s">
        <v>2244</v>
      </c>
      <c r="D2294" s="546"/>
      <c r="E2294" s="546"/>
      <c r="F2294" s="546"/>
      <c r="G2294" s="546"/>
      <c r="H2294" s="546"/>
      <c r="I2294" s="546"/>
      <c r="J2294" s="546"/>
      <c r="K2294" s="546"/>
      <c r="L2294" s="546"/>
      <c r="M2294" s="546"/>
      <c r="N2294" s="547"/>
      <c r="O2294" s="309">
        <f>+SUM(O2290:O2293)</f>
        <v>6254.0476539999991</v>
      </c>
      <c r="P2294" s="85"/>
    </row>
    <row r="2295" spans="2:16" ht="15" thickBot="1">
      <c r="B2295" s="44"/>
      <c r="C2295" s="73"/>
      <c r="D2295" s="52"/>
      <c r="E2295" s="52"/>
      <c r="F2295" s="52"/>
      <c r="G2295" s="52"/>
      <c r="H2295" s="52"/>
      <c r="I2295" s="52"/>
      <c r="J2295" s="52"/>
      <c r="K2295" s="52"/>
      <c r="L2295" s="52"/>
      <c r="M2295" s="52"/>
      <c r="N2295" s="52"/>
      <c r="O2295" s="74"/>
      <c r="P2295" s="45"/>
    </row>
    <row r="2296" spans="2:16" ht="15" thickBot="1">
      <c r="B2296" s="44"/>
      <c r="C2296" s="557" t="s">
        <v>2245</v>
      </c>
      <c r="D2296" s="558"/>
      <c r="E2296" s="558"/>
      <c r="F2296" s="558"/>
      <c r="G2296" s="558"/>
      <c r="H2296" s="558"/>
      <c r="I2296" s="558"/>
      <c r="J2296" s="558"/>
      <c r="K2296" s="558"/>
      <c r="L2296" s="558"/>
      <c r="M2296" s="558"/>
      <c r="N2296" s="559"/>
      <c r="O2296" s="313">
        <f>ROUND(O2285+O2261+O2278+O2294,0)-0.5</f>
        <v>25766.5</v>
      </c>
      <c r="P2296" s="100"/>
    </row>
    <row r="2297" spans="2:16" ht="15" thickBot="1">
      <c r="B2297" s="44"/>
      <c r="C2297" s="73"/>
      <c r="D2297" s="52"/>
      <c r="E2297" s="52"/>
      <c r="F2297" s="52"/>
      <c r="G2297" s="52"/>
      <c r="H2297" s="52"/>
      <c r="I2297" s="52"/>
      <c r="J2297" s="52"/>
      <c r="K2297" s="52"/>
      <c r="L2297" s="52"/>
      <c r="M2297" s="52"/>
      <c r="N2297" s="52"/>
      <c r="O2297" s="74"/>
      <c r="P2297" s="73"/>
    </row>
    <row r="2298" spans="2:16">
      <c r="B2298" s="44"/>
      <c r="C2298" s="529" t="s">
        <v>2240</v>
      </c>
      <c r="D2298" s="530"/>
      <c r="E2298" s="530"/>
      <c r="F2298" s="530"/>
      <c r="G2298" s="530"/>
      <c r="H2298" s="530"/>
      <c r="I2298" s="530"/>
      <c r="J2298" s="530"/>
      <c r="K2298" s="530"/>
      <c r="L2298" s="530"/>
      <c r="M2298" s="530"/>
      <c r="N2298" s="530"/>
      <c r="O2298" s="531"/>
      <c r="P2298" s="80"/>
    </row>
    <row r="2299" spans="2:16">
      <c r="B2299" s="44"/>
      <c r="C2299" s="532"/>
      <c r="D2299" s="533"/>
      <c r="E2299" s="533"/>
      <c r="F2299" s="533"/>
      <c r="G2299" s="533"/>
      <c r="H2299" s="533"/>
      <c r="I2299" s="533"/>
      <c r="J2299" s="533"/>
      <c r="K2299" s="533"/>
      <c r="L2299" s="533"/>
      <c r="M2299" s="533"/>
      <c r="N2299" s="533"/>
      <c r="O2299" s="534"/>
      <c r="P2299" s="80"/>
    </row>
    <row r="2300" spans="2:16" ht="14.4" thickBot="1">
      <c r="B2300" s="44"/>
      <c r="C2300" s="535"/>
      <c r="D2300" s="536"/>
      <c r="E2300" s="536"/>
      <c r="F2300" s="536"/>
      <c r="G2300" s="536"/>
      <c r="H2300" s="536"/>
      <c r="I2300" s="536"/>
      <c r="J2300" s="536"/>
      <c r="K2300" s="536"/>
      <c r="L2300" s="536"/>
      <c r="M2300" s="536"/>
      <c r="N2300" s="536"/>
      <c r="O2300" s="537"/>
      <c r="P2300" s="80"/>
    </row>
    <row r="2301" spans="2:16" ht="15" thickBot="1">
      <c r="B2301" s="44"/>
      <c r="C2301" s="568" t="s">
        <v>10</v>
      </c>
      <c r="D2301" s="569"/>
      <c r="E2301" s="569"/>
      <c r="F2301" s="569"/>
      <c r="G2301" s="569"/>
      <c r="H2301" s="569"/>
      <c r="I2301" s="569"/>
      <c r="J2301" s="569"/>
      <c r="K2301" s="569"/>
      <c r="L2301" s="569"/>
      <c r="M2301" s="570"/>
      <c r="N2301" s="303" t="s">
        <v>32</v>
      </c>
      <c r="O2301" s="304" t="s">
        <v>29</v>
      </c>
      <c r="P2301" s="80"/>
    </row>
    <row r="2302" spans="2:16" ht="14.4">
      <c r="B2302" s="44"/>
      <c r="C2302" s="571" t="s">
        <v>2242</v>
      </c>
      <c r="D2302" s="572"/>
      <c r="E2302" s="572"/>
      <c r="F2302" s="572"/>
      <c r="G2302" s="572"/>
      <c r="H2302" s="572"/>
      <c r="I2302" s="572"/>
      <c r="J2302" s="572"/>
      <c r="K2302" s="572"/>
      <c r="L2302" s="572"/>
      <c r="M2302" s="572"/>
      <c r="N2302" s="305">
        <f>PRESUPUESTO!$K$384</f>
        <v>0.26</v>
      </c>
      <c r="O2302" s="314">
        <f>N2302*O2296</f>
        <v>6699.29</v>
      </c>
      <c r="P2302" s="80"/>
    </row>
    <row r="2303" spans="2:16" ht="14.4">
      <c r="B2303" s="44"/>
      <c r="C2303" s="573" t="s">
        <v>2241</v>
      </c>
      <c r="D2303" s="574"/>
      <c r="E2303" s="574"/>
      <c r="F2303" s="574"/>
      <c r="G2303" s="574"/>
      <c r="H2303" s="574"/>
      <c r="I2303" s="574"/>
      <c r="J2303" s="574"/>
      <c r="K2303" s="574"/>
      <c r="L2303" s="574"/>
      <c r="M2303" s="574"/>
      <c r="N2303" s="302">
        <f>PRESUPUESTO!$K$385</f>
        <v>0.01</v>
      </c>
      <c r="O2303" s="315">
        <f>N2303*O2296</f>
        <v>257.66500000000002</v>
      </c>
      <c r="P2303" s="80"/>
    </row>
    <row r="2304" spans="2:16" ht="15" thickBot="1">
      <c r="B2304" s="44"/>
      <c r="C2304" s="575" t="s">
        <v>28</v>
      </c>
      <c r="D2304" s="576"/>
      <c r="E2304" s="576"/>
      <c r="F2304" s="576"/>
      <c r="G2304" s="576"/>
      <c r="H2304" s="576"/>
      <c r="I2304" s="576"/>
      <c r="J2304" s="576"/>
      <c r="K2304" s="576"/>
      <c r="L2304" s="576"/>
      <c r="M2304" s="576"/>
      <c r="N2304" s="306">
        <f>PRESUPUESTO!$K$386</f>
        <v>0.03</v>
      </c>
      <c r="O2304" s="316">
        <f>N2304*O2296</f>
        <v>772.995</v>
      </c>
      <c r="P2304" s="80"/>
    </row>
    <row r="2305" spans="2:19">
      <c r="B2305" s="44"/>
      <c r="C2305" s="296"/>
      <c r="D2305" s="297"/>
      <c r="E2305" s="297"/>
      <c r="F2305" s="297"/>
      <c r="G2305" s="297"/>
      <c r="H2305" s="297"/>
      <c r="I2305" s="297"/>
      <c r="J2305" s="297"/>
      <c r="K2305" s="297"/>
      <c r="L2305" s="297"/>
      <c r="M2305" s="297"/>
      <c r="N2305" s="297"/>
      <c r="O2305" s="298"/>
      <c r="P2305" s="80"/>
    </row>
    <row r="2306" spans="2:19" ht="14.4" thickBot="1">
      <c r="B2306" s="44"/>
      <c r="C2306" s="299"/>
      <c r="D2306" s="300"/>
      <c r="E2306" s="300"/>
      <c r="F2306" s="300"/>
      <c r="G2306" s="300"/>
      <c r="H2306" s="300"/>
      <c r="I2306" s="300"/>
      <c r="J2306" s="300"/>
      <c r="K2306" s="300"/>
      <c r="L2306" s="300"/>
      <c r="M2306" s="300"/>
      <c r="N2306" s="300"/>
      <c r="O2306" s="301"/>
      <c r="P2306" s="80"/>
    </row>
    <row r="2307" spans="2:19" ht="15" thickBot="1">
      <c r="B2307" s="44"/>
      <c r="C2307" s="557" t="s">
        <v>2246</v>
      </c>
      <c r="D2307" s="558"/>
      <c r="E2307" s="558"/>
      <c r="F2307" s="558"/>
      <c r="G2307" s="558"/>
      <c r="H2307" s="558"/>
      <c r="I2307" s="558"/>
      <c r="J2307" s="558"/>
      <c r="K2307" s="558"/>
      <c r="L2307" s="558"/>
      <c r="M2307" s="558"/>
      <c r="N2307" s="559"/>
      <c r="O2307" s="313">
        <f>ROUNDUP(O2296+O2302+O2303+O2304,0)</f>
        <v>33497</v>
      </c>
      <c r="P2307" s="100"/>
      <c r="S2307" s="342"/>
    </row>
    <row r="2308" spans="2:19" ht="14.4">
      <c r="B2308" s="44"/>
      <c r="C2308" s="73"/>
      <c r="D2308" s="52"/>
      <c r="E2308" s="52"/>
      <c r="F2308" s="52"/>
      <c r="G2308" s="52"/>
      <c r="H2308" s="52"/>
      <c r="I2308" s="52"/>
      <c r="J2308" s="52"/>
      <c r="K2308" s="52"/>
      <c r="L2308" s="52"/>
      <c r="M2308" s="52"/>
      <c r="N2308" s="52"/>
      <c r="O2308" s="74"/>
      <c r="P2308" s="45"/>
    </row>
    <row r="2309" spans="2:19" ht="14.4">
      <c r="B2309" s="44"/>
      <c r="C2309" s="73"/>
      <c r="D2309" s="52"/>
      <c r="E2309" s="52"/>
      <c r="F2309" s="52"/>
      <c r="G2309" s="52"/>
      <c r="H2309" s="52"/>
      <c r="I2309" s="52"/>
      <c r="J2309" s="52"/>
      <c r="K2309" s="52"/>
      <c r="L2309" s="52"/>
      <c r="M2309" s="52"/>
      <c r="N2309" s="52"/>
      <c r="O2309" s="74"/>
      <c r="P2309" s="45"/>
    </row>
    <row r="2310" spans="2:19" ht="18.600000000000001" customHeight="1" thickBot="1">
      <c r="B2310" s="44"/>
      <c r="C2310" s="564"/>
      <c r="D2310" s="565"/>
      <c r="E2310" s="565"/>
      <c r="F2310" s="70"/>
      <c r="G2310" s="70"/>
      <c r="H2310" s="70"/>
      <c r="I2310" s="70"/>
      <c r="J2310" s="70"/>
      <c r="K2310" s="566"/>
      <c r="L2310" s="566"/>
      <c r="M2310" s="566"/>
      <c r="N2310" s="566"/>
      <c r="O2310" s="567"/>
      <c r="P2310" s="101"/>
    </row>
    <row r="2311" spans="2:19" ht="14.4" thickBot="1">
      <c r="B2311" s="102"/>
      <c r="C2311" s="103"/>
      <c r="D2311" s="103"/>
      <c r="E2311" s="103"/>
      <c r="F2311" s="103"/>
      <c r="G2311" s="103"/>
      <c r="H2311" s="103"/>
      <c r="I2311" s="103"/>
      <c r="J2311" s="103"/>
      <c r="K2311" s="103"/>
      <c r="L2311" s="103"/>
      <c r="M2311" s="103"/>
      <c r="N2311" s="103"/>
      <c r="O2311" s="103"/>
      <c r="P2311" s="104"/>
    </row>
    <row r="2312" spans="2:19" ht="15" thickTop="1" thickBot="1"/>
    <row r="2313" spans="2:19" ht="15" thickBot="1">
      <c r="B2313" s="44"/>
      <c r="C2313" s="488" t="s">
        <v>54</v>
      </c>
      <c r="D2313" s="489"/>
      <c r="E2313" s="489"/>
      <c r="F2313" s="489"/>
      <c r="G2313" s="489"/>
      <c r="H2313" s="489"/>
      <c r="I2313" s="489"/>
      <c r="J2313" s="489"/>
      <c r="K2313" s="489"/>
      <c r="L2313" s="489"/>
      <c r="M2313" s="489"/>
      <c r="N2313" s="489"/>
      <c r="O2313" s="490"/>
      <c r="P2313" s="75"/>
    </row>
    <row r="2314" spans="2:19">
      <c r="B2314" s="44"/>
      <c r="C2314" s="76" t="s">
        <v>55</v>
      </c>
      <c r="D2314" s="491" t="s">
        <v>10</v>
      </c>
      <c r="E2314" s="492"/>
      <c r="F2314" s="492"/>
      <c r="G2314" s="492"/>
      <c r="H2314" s="492"/>
      <c r="I2314" s="492"/>
      <c r="J2314" s="492"/>
      <c r="K2314" s="492"/>
      <c r="L2314" s="493"/>
      <c r="M2314" s="494" t="s">
        <v>56</v>
      </c>
      <c r="N2314" s="495"/>
      <c r="O2314" s="76" t="s">
        <v>12</v>
      </c>
      <c r="P2314" s="77"/>
    </row>
    <row r="2315" spans="2:19" ht="51" customHeight="1" thickBot="1">
      <c r="B2315" s="44"/>
      <c r="C2315" s="243" t="str">
        <f>PRESUPUESTO!C138</f>
        <v>5.6.8</v>
      </c>
      <c r="D2315" s="582" t="str">
        <f>IFERROR(VLOOKUP(C2315,PRESUPUESTO!$C$11:$K$366,5,FALSE)," ")</f>
        <v>JUNTA DILATACION DE ALUMINIO OBO, REF.  172/AR</v>
      </c>
      <c r="E2315" s="583"/>
      <c r="F2315" s="583"/>
      <c r="G2315" s="583"/>
      <c r="H2315" s="583"/>
      <c r="I2315" s="583"/>
      <c r="J2315" s="583"/>
      <c r="K2315" s="583"/>
      <c r="L2315" s="584"/>
      <c r="M2315" s="526" t="str">
        <f>IFERROR(VLOOKUP(C2315,PRESUPUESTO!$C$11:$K$366,6,FALSE)," ")</f>
        <v>UN</v>
      </c>
      <c r="N2315" s="528"/>
      <c r="O2315" s="243">
        <f>IFERROR(VLOOKUP(C2315,PRESUPUESTO!$C$11:$K$366,7,FALSE)," ")</f>
        <v>16</v>
      </c>
      <c r="P2315" s="79"/>
    </row>
    <row r="2316" spans="2:19">
      <c r="B2316" s="44"/>
      <c r="C2316" s="529"/>
      <c r="D2316" s="530"/>
      <c r="E2316" s="530"/>
      <c r="F2316" s="530"/>
      <c r="G2316" s="530"/>
      <c r="H2316" s="530"/>
      <c r="I2316" s="530"/>
      <c r="J2316" s="530"/>
      <c r="K2316" s="530"/>
      <c r="L2316" s="530"/>
      <c r="M2316" s="530"/>
      <c r="N2316" s="530"/>
      <c r="O2316" s="531"/>
      <c r="P2316" s="80"/>
    </row>
    <row r="2317" spans="2:19">
      <c r="B2317" s="44"/>
      <c r="C2317" s="532"/>
      <c r="D2317" s="533"/>
      <c r="E2317" s="533"/>
      <c r="F2317" s="533"/>
      <c r="G2317" s="533"/>
      <c r="H2317" s="533"/>
      <c r="I2317" s="533"/>
      <c r="J2317" s="533"/>
      <c r="K2317" s="533"/>
      <c r="L2317" s="533"/>
      <c r="M2317" s="533"/>
      <c r="N2317" s="533"/>
      <c r="O2317" s="534"/>
      <c r="P2317" s="80"/>
    </row>
    <row r="2318" spans="2:19" ht="14.4" thickBot="1">
      <c r="B2318" s="44"/>
      <c r="C2318" s="535"/>
      <c r="D2318" s="536"/>
      <c r="E2318" s="536"/>
      <c r="F2318" s="536"/>
      <c r="G2318" s="536"/>
      <c r="H2318" s="536"/>
      <c r="I2318" s="536"/>
      <c r="J2318" s="536"/>
      <c r="K2318" s="536"/>
      <c r="L2318" s="536"/>
      <c r="M2318" s="536"/>
      <c r="N2318" s="536"/>
      <c r="O2318" s="537"/>
      <c r="P2318" s="80"/>
    </row>
    <row r="2319" spans="2:19" ht="14.4">
      <c r="B2319" s="44"/>
      <c r="C2319" s="538" t="s">
        <v>10</v>
      </c>
      <c r="D2319" s="539"/>
      <c r="E2319" s="539"/>
      <c r="F2319" s="539"/>
      <c r="G2319" s="540"/>
      <c r="H2319" s="541" t="s">
        <v>57</v>
      </c>
      <c r="I2319" s="539"/>
      <c r="J2319" s="542" t="s">
        <v>58</v>
      </c>
      <c r="K2319" s="543"/>
      <c r="L2319" s="82" t="s">
        <v>59</v>
      </c>
      <c r="M2319" s="541" t="s">
        <v>60</v>
      </c>
      <c r="N2319" s="544"/>
      <c r="O2319" s="83" t="s">
        <v>61</v>
      </c>
      <c r="P2319" s="84"/>
    </row>
    <row r="2320" spans="2:19" ht="14.4">
      <c r="B2320" s="44"/>
      <c r="C2320" s="517" t="s">
        <v>1281</v>
      </c>
      <c r="D2320" s="518"/>
      <c r="E2320" s="518"/>
      <c r="F2320" s="518"/>
      <c r="G2320" s="519"/>
      <c r="H2320" s="520"/>
      <c r="I2320" s="520"/>
      <c r="J2320" s="521" t="str">
        <f>IFERROR(VLOOKUP(C2320,EQUIPOS!$C$13:$G$80,2,FALSE)," ")</f>
        <v>%</v>
      </c>
      <c r="K2320" s="522"/>
      <c r="L2320" s="308">
        <f>O2358</f>
        <v>6254.0476539999991</v>
      </c>
      <c r="M2320" s="523">
        <v>0.05</v>
      </c>
      <c r="N2320" s="522"/>
      <c r="O2320" s="307">
        <f>IFERROR(M2320*L2320,0)</f>
        <v>312.70238269999999</v>
      </c>
      <c r="P2320" s="85"/>
    </row>
    <row r="2321" spans="2:16" ht="14.4">
      <c r="B2321" s="44"/>
      <c r="C2321" s="517"/>
      <c r="D2321" s="518"/>
      <c r="E2321" s="518"/>
      <c r="F2321" s="518"/>
      <c r="G2321" s="519"/>
      <c r="H2321" s="520"/>
      <c r="I2321" s="520"/>
      <c r="J2321" s="521" t="str">
        <f>IFERROR(VLOOKUP(C2321,EQUIPOS!$C$13:$G$80,2,FALSE)," ")</f>
        <v xml:space="preserve"> </v>
      </c>
      <c r="K2321" s="522"/>
      <c r="L2321" s="308" t="str">
        <f>IFERROR(VLOOKUP(C2321,EQUIPOS!$C$13:$G$80,5,FALSE)," ")</f>
        <v xml:space="preserve"> </v>
      </c>
      <c r="M2321" s="524"/>
      <c r="N2321" s="525"/>
      <c r="O2321" s="307">
        <f>IFERROR(L2321/M2321,0)</f>
        <v>0</v>
      </c>
      <c r="P2321" s="85"/>
    </row>
    <row r="2322" spans="2:16" ht="14.4">
      <c r="B2322" s="44"/>
      <c r="C2322" s="517"/>
      <c r="D2322" s="518"/>
      <c r="E2322" s="518"/>
      <c r="F2322" s="518"/>
      <c r="G2322" s="519"/>
      <c r="H2322" s="520"/>
      <c r="I2322" s="520"/>
      <c r="J2322" s="521" t="str">
        <f>IFERROR(VLOOKUP(C2322,EQUIPOS!$C$13:$G$80,2,FALSE)," ")</f>
        <v xml:space="preserve"> </v>
      </c>
      <c r="K2322" s="522"/>
      <c r="L2322" s="308" t="str">
        <f>IFERROR(VLOOKUP(C2322,EQUIPOS!$C$13:$G$80,5,FALSE)," ")</f>
        <v xml:space="preserve"> </v>
      </c>
      <c r="M2322" s="524"/>
      <c r="N2322" s="525"/>
      <c r="O2322" s="307">
        <f t="shared" ref="O2322:O2323" si="144">IFERROR(L2322/M2322,0)</f>
        <v>0</v>
      </c>
      <c r="P2322" s="85"/>
    </row>
    <row r="2323" spans="2:16" ht="14.4">
      <c r="B2323" s="44"/>
      <c r="C2323" s="517"/>
      <c r="D2323" s="518"/>
      <c r="E2323" s="518"/>
      <c r="F2323" s="518"/>
      <c r="G2323" s="519"/>
      <c r="H2323" s="520"/>
      <c r="I2323" s="520"/>
      <c r="J2323" s="521" t="str">
        <f>IFERROR(VLOOKUP(C2323,EQUIPOS!$C$13:$G$80,2,FALSE)," ")</f>
        <v xml:space="preserve"> </v>
      </c>
      <c r="K2323" s="522"/>
      <c r="L2323" s="308" t="str">
        <f>IFERROR(VLOOKUP(C2323,EQUIPOS!$C$13:$G$80,5,FALSE)," ")</f>
        <v xml:space="preserve"> </v>
      </c>
      <c r="M2323" s="524"/>
      <c r="N2323" s="525"/>
      <c r="O2323" s="307">
        <f t="shared" si="144"/>
        <v>0</v>
      </c>
      <c r="P2323" s="85"/>
    </row>
    <row r="2324" spans="2:16" ht="15" thickBot="1">
      <c r="B2324" s="44"/>
      <c r="C2324" s="517"/>
      <c r="D2324" s="518"/>
      <c r="E2324" s="518"/>
      <c r="F2324" s="518"/>
      <c r="G2324" s="519"/>
      <c r="H2324" s="520"/>
      <c r="I2324" s="520"/>
      <c r="J2324" s="521" t="str">
        <f>IFERROR(VLOOKUP(C2324,EQUIPOS!$C$13:$G$80,2,FALSE)," ")</f>
        <v xml:space="preserve"> </v>
      </c>
      <c r="K2324" s="522"/>
      <c r="L2324" s="308" t="str">
        <f>IFERROR(VLOOKUP(C2324,EQUIPOS!$C$13:$G$80,5,FALSE)," ")</f>
        <v xml:space="preserve"> </v>
      </c>
      <c r="M2324" s="524"/>
      <c r="N2324" s="525"/>
      <c r="O2324" s="307">
        <f>IFERROR(L2324/M2324,0)</f>
        <v>0</v>
      </c>
      <c r="P2324" s="85"/>
    </row>
    <row r="2325" spans="2:16" ht="15" thickBot="1">
      <c r="B2325" s="44"/>
      <c r="C2325" s="545" t="s">
        <v>2244</v>
      </c>
      <c r="D2325" s="546"/>
      <c r="E2325" s="546"/>
      <c r="F2325" s="546"/>
      <c r="G2325" s="546"/>
      <c r="H2325" s="546"/>
      <c r="I2325" s="546"/>
      <c r="J2325" s="546"/>
      <c r="K2325" s="546"/>
      <c r="L2325" s="546"/>
      <c r="M2325" s="546"/>
      <c r="N2325" s="547"/>
      <c r="O2325" s="309">
        <f>SUM(O2320:O2324)</f>
        <v>312.70238269999999</v>
      </c>
      <c r="P2325" s="86"/>
    </row>
    <row r="2326" spans="2:16" ht="13.5" customHeight="1">
      <c r="B2326" s="44"/>
      <c r="C2326" s="529" t="s">
        <v>62</v>
      </c>
      <c r="D2326" s="530"/>
      <c r="E2326" s="530"/>
      <c r="F2326" s="530"/>
      <c r="G2326" s="530"/>
      <c r="H2326" s="530"/>
      <c r="I2326" s="530"/>
      <c r="J2326" s="530"/>
      <c r="K2326" s="530"/>
      <c r="L2326" s="530"/>
      <c r="M2326" s="530"/>
      <c r="N2326" s="530"/>
      <c r="O2326" s="531"/>
      <c r="P2326" s="80"/>
    </row>
    <row r="2327" spans="2:16">
      <c r="B2327" s="44"/>
      <c r="C2327" s="532"/>
      <c r="D2327" s="533"/>
      <c r="E2327" s="533"/>
      <c r="F2327" s="533"/>
      <c r="G2327" s="533"/>
      <c r="H2327" s="533"/>
      <c r="I2327" s="533"/>
      <c r="J2327" s="533"/>
      <c r="K2327" s="533"/>
      <c r="L2327" s="533"/>
      <c r="M2327" s="533"/>
      <c r="N2327" s="533"/>
      <c r="O2327" s="534"/>
      <c r="P2327" s="80"/>
    </row>
    <row r="2328" spans="2:16" ht="14.4" thickBot="1">
      <c r="B2328" s="44"/>
      <c r="C2328" s="535"/>
      <c r="D2328" s="536"/>
      <c r="E2328" s="536"/>
      <c r="F2328" s="536"/>
      <c r="G2328" s="536"/>
      <c r="H2328" s="536"/>
      <c r="I2328" s="536"/>
      <c r="J2328" s="536"/>
      <c r="K2328" s="536"/>
      <c r="L2328" s="536"/>
      <c r="M2328" s="536"/>
      <c r="N2328" s="536"/>
      <c r="O2328" s="537"/>
      <c r="P2328" s="80"/>
    </row>
    <row r="2329" spans="2:16" ht="14.4">
      <c r="B2329" s="44"/>
      <c r="C2329" s="538" t="s">
        <v>10</v>
      </c>
      <c r="D2329" s="550"/>
      <c r="E2329" s="550"/>
      <c r="F2329" s="550"/>
      <c r="G2329" s="550"/>
      <c r="H2329" s="550"/>
      <c r="I2329" s="550"/>
      <c r="J2329" s="544"/>
      <c r="K2329" s="81" t="s">
        <v>56</v>
      </c>
      <c r="L2329" s="82" t="s">
        <v>12</v>
      </c>
      <c r="M2329" s="541" t="s">
        <v>63</v>
      </c>
      <c r="N2329" s="544"/>
      <c r="O2329" s="83" t="s">
        <v>61</v>
      </c>
      <c r="P2329" s="84"/>
    </row>
    <row r="2330" spans="2:16" ht="14.4">
      <c r="B2330" s="44"/>
      <c r="C2330" s="577" t="s">
        <v>2989</v>
      </c>
      <c r="D2330" s="578" t="s">
        <v>2985</v>
      </c>
      <c r="E2330" s="578" t="s">
        <v>2985</v>
      </c>
      <c r="F2330" s="578" t="s">
        <v>2985</v>
      </c>
      <c r="G2330" s="578" t="s">
        <v>2985</v>
      </c>
      <c r="H2330" s="578" t="s">
        <v>2985</v>
      </c>
      <c r="I2330" s="578" t="s">
        <v>2985</v>
      </c>
      <c r="J2330" s="579" t="s">
        <v>2985</v>
      </c>
      <c r="K2330" s="88" t="str">
        <f>IFERROR(VLOOKUP(C2330,MATERIALES!$C$13:$G$2486,2,FALSE)," ")</f>
        <v>UN</v>
      </c>
      <c r="L2330" s="356">
        <v>1</v>
      </c>
      <c r="M2330" s="548">
        <f>IFERROR(VLOOKUP(C2330,MATERIALES!$C$13:$G$2486,5,FALSE)," ")</f>
        <v>58500</v>
      </c>
      <c r="N2330" s="549"/>
      <c r="O2330" s="307">
        <f>IFERROR(M2330*L2330,0)</f>
        <v>58500</v>
      </c>
      <c r="P2330" s="85"/>
    </row>
    <row r="2331" spans="2:16" ht="14.4">
      <c r="B2331" s="44"/>
      <c r="C2331" s="577"/>
      <c r="D2331" s="578"/>
      <c r="E2331" s="578"/>
      <c r="F2331" s="578"/>
      <c r="G2331" s="578"/>
      <c r="H2331" s="578"/>
      <c r="I2331" s="578"/>
      <c r="J2331" s="579"/>
      <c r="K2331" s="88" t="str">
        <f>IFERROR(VLOOKUP(C2331,MATERIALES!$C$13:$G$2486,2,FALSE)," ")</f>
        <v xml:space="preserve"> </v>
      </c>
      <c r="L2331" s="356"/>
      <c r="M2331" s="548" t="str">
        <f>IFERROR(VLOOKUP(C2331,MATERIALES!$C$13:$G$2486,5,FALSE)," ")</f>
        <v xml:space="preserve"> </v>
      </c>
      <c r="N2331" s="549"/>
      <c r="O2331" s="307">
        <f t="shared" ref="O2331:O2341" si="145">IFERROR(M2331*L2331,0)</f>
        <v>0</v>
      </c>
      <c r="P2331" s="85"/>
    </row>
    <row r="2332" spans="2:16" ht="14.4">
      <c r="B2332" s="44"/>
      <c r="C2332" s="577"/>
      <c r="D2332" s="578"/>
      <c r="E2332" s="578"/>
      <c r="F2332" s="578"/>
      <c r="G2332" s="578"/>
      <c r="H2332" s="578"/>
      <c r="I2332" s="578"/>
      <c r="J2332" s="579"/>
      <c r="K2332" s="88" t="str">
        <f>IFERROR(VLOOKUP(C2332,MATERIALES!$C$13:$G$2486,2,FALSE)," ")</f>
        <v xml:space="preserve"> </v>
      </c>
      <c r="L2332" s="356"/>
      <c r="M2332" s="548" t="str">
        <f>IFERROR(VLOOKUP(C2332,MATERIALES!$C$13:$G$2486,5,FALSE)," ")</f>
        <v xml:space="preserve"> </v>
      </c>
      <c r="N2332" s="549"/>
      <c r="O2332" s="307">
        <f t="shared" si="145"/>
        <v>0</v>
      </c>
      <c r="P2332" s="85"/>
    </row>
    <row r="2333" spans="2:16" ht="14.4">
      <c r="B2333" s="44"/>
      <c r="C2333" s="577"/>
      <c r="D2333" s="578"/>
      <c r="E2333" s="578"/>
      <c r="F2333" s="578"/>
      <c r="G2333" s="578"/>
      <c r="H2333" s="578"/>
      <c r="I2333" s="578"/>
      <c r="J2333" s="579"/>
      <c r="K2333" s="88" t="str">
        <f>IFERROR(VLOOKUP(C2333,MATERIALES!$C$13:$G$2486,2,FALSE)," ")</f>
        <v xml:space="preserve"> </v>
      </c>
      <c r="L2333" s="356"/>
      <c r="M2333" s="548" t="str">
        <f>IFERROR(VLOOKUP(C2333,MATERIALES!$C$13:$G$2486,5,FALSE)," ")</f>
        <v xml:space="preserve"> </v>
      </c>
      <c r="N2333" s="549"/>
      <c r="O2333" s="307">
        <f t="shared" si="145"/>
        <v>0</v>
      </c>
      <c r="P2333" s="85"/>
    </row>
    <row r="2334" spans="2:16" ht="14.4">
      <c r="B2334" s="44"/>
      <c r="C2334" s="577"/>
      <c r="D2334" s="578"/>
      <c r="E2334" s="578"/>
      <c r="F2334" s="578"/>
      <c r="G2334" s="578"/>
      <c r="H2334" s="578"/>
      <c r="I2334" s="578"/>
      <c r="J2334" s="579"/>
      <c r="K2334" s="88" t="str">
        <f>IFERROR(VLOOKUP(C2334,MATERIALES!$C$13:$G$2486,2,FALSE)," ")</f>
        <v xml:space="preserve"> </v>
      </c>
      <c r="L2334" s="356"/>
      <c r="M2334" s="548" t="str">
        <f>IFERROR(VLOOKUP(C2334,MATERIALES!$C$13:$G$2486,5,FALSE)," ")</f>
        <v xml:space="preserve"> </v>
      </c>
      <c r="N2334" s="549"/>
      <c r="O2334" s="307">
        <f t="shared" si="145"/>
        <v>0</v>
      </c>
      <c r="P2334" s="85"/>
    </row>
    <row r="2335" spans="2:16" ht="14.4">
      <c r="B2335" s="44"/>
      <c r="C2335" s="577"/>
      <c r="D2335" s="578"/>
      <c r="E2335" s="578"/>
      <c r="F2335" s="578"/>
      <c r="G2335" s="578"/>
      <c r="H2335" s="578"/>
      <c r="I2335" s="578"/>
      <c r="J2335" s="579"/>
      <c r="K2335" s="88" t="str">
        <f>IFERROR(VLOOKUP(C2335,MATERIALES!$C$13:$G$2486,2,FALSE)," ")</f>
        <v xml:space="preserve"> </v>
      </c>
      <c r="L2335" s="356"/>
      <c r="M2335" s="548" t="str">
        <f>IFERROR(VLOOKUP(C2335,MATERIALES!$C$13:$G$2486,5,FALSE)," ")</f>
        <v xml:space="preserve"> </v>
      </c>
      <c r="N2335" s="549"/>
      <c r="O2335" s="307">
        <f t="shared" si="145"/>
        <v>0</v>
      </c>
      <c r="P2335" s="85"/>
    </row>
    <row r="2336" spans="2:16" ht="14.4">
      <c r="B2336" s="44"/>
      <c r="C2336" s="577"/>
      <c r="D2336" s="578"/>
      <c r="E2336" s="578"/>
      <c r="F2336" s="578"/>
      <c r="G2336" s="578"/>
      <c r="H2336" s="578"/>
      <c r="I2336" s="578"/>
      <c r="J2336" s="579"/>
      <c r="K2336" s="88" t="str">
        <f>IFERROR(VLOOKUP(C2336,MATERIALES!$C$13:$G$2486,2,FALSE)," ")</f>
        <v xml:space="preserve"> </v>
      </c>
      <c r="L2336" s="356"/>
      <c r="M2336" s="548" t="str">
        <f>IFERROR(VLOOKUP(C2336,MATERIALES!$C$13:$G$2486,5,FALSE)," ")</f>
        <v xml:space="preserve"> </v>
      </c>
      <c r="N2336" s="549"/>
      <c r="O2336" s="307">
        <f t="shared" si="145"/>
        <v>0</v>
      </c>
      <c r="P2336" s="85"/>
    </row>
    <row r="2337" spans="2:16" ht="14.4">
      <c r="B2337" s="44"/>
      <c r="C2337" s="577"/>
      <c r="D2337" s="578"/>
      <c r="E2337" s="578"/>
      <c r="F2337" s="578"/>
      <c r="G2337" s="578"/>
      <c r="H2337" s="578"/>
      <c r="I2337" s="578"/>
      <c r="J2337" s="579"/>
      <c r="K2337" s="88" t="str">
        <f>IFERROR(VLOOKUP(C2337,MATERIALES!$C$13:$G$2486,2,FALSE)," ")</f>
        <v xml:space="preserve"> </v>
      </c>
      <c r="L2337" s="356"/>
      <c r="M2337" s="548" t="str">
        <f>IFERROR(VLOOKUP(C2337,MATERIALES!$C$13:$G$2486,5,FALSE)," ")</f>
        <v xml:space="preserve"> </v>
      </c>
      <c r="N2337" s="549"/>
      <c r="O2337" s="307">
        <f t="shared" si="145"/>
        <v>0</v>
      </c>
      <c r="P2337" s="85"/>
    </row>
    <row r="2338" spans="2:16" ht="14.4">
      <c r="B2338" s="44"/>
      <c r="C2338" s="577"/>
      <c r="D2338" s="578"/>
      <c r="E2338" s="578"/>
      <c r="F2338" s="578"/>
      <c r="G2338" s="578"/>
      <c r="H2338" s="578"/>
      <c r="I2338" s="578"/>
      <c r="J2338" s="579"/>
      <c r="K2338" s="88" t="str">
        <f>IFERROR(VLOOKUP(C2338,MATERIALES!$C$13:$G$2486,2,FALSE)," ")</f>
        <v xml:space="preserve"> </v>
      </c>
      <c r="L2338" s="356"/>
      <c r="M2338" s="548" t="str">
        <f>IFERROR(VLOOKUP(C2338,MATERIALES!$C$13:$G$2486,5,FALSE)," ")</f>
        <v xml:space="preserve"> </v>
      </c>
      <c r="N2338" s="549"/>
      <c r="O2338" s="307">
        <f t="shared" si="145"/>
        <v>0</v>
      </c>
      <c r="P2338" s="85"/>
    </row>
    <row r="2339" spans="2:16" ht="14.4">
      <c r="B2339" s="44"/>
      <c r="C2339" s="577"/>
      <c r="D2339" s="578"/>
      <c r="E2339" s="578"/>
      <c r="F2339" s="578"/>
      <c r="G2339" s="578"/>
      <c r="H2339" s="578"/>
      <c r="I2339" s="578"/>
      <c r="J2339" s="579"/>
      <c r="K2339" s="88" t="str">
        <f>IFERROR(VLOOKUP(C2339,MATERIALES!$C$13:$G$2486,2,FALSE)," ")</f>
        <v xml:space="preserve"> </v>
      </c>
      <c r="L2339" s="356"/>
      <c r="M2339" s="548" t="str">
        <f>IFERROR(VLOOKUP(C2339,MATERIALES!$C$13:$G$2486,5,FALSE)," ")</f>
        <v xml:space="preserve"> </v>
      </c>
      <c r="N2339" s="549"/>
      <c r="O2339" s="307">
        <f t="shared" si="145"/>
        <v>0</v>
      </c>
      <c r="P2339" s="85"/>
    </row>
    <row r="2340" spans="2:16" ht="14.4">
      <c r="B2340" s="44"/>
      <c r="C2340" s="517"/>
      <c r="D2340" s="518"/>
      <c r="E2340" s="518"/>
      <c r="F2340" s="518"/>
      <c r="G2340" s="518"/>
      <c r="H2340" s="518"/>
      <c r="I2340" s="518"/>
      <c r="J2340" s="519"/>
      <c r="K2340" s="88" t="str">
        <f>IFERROR(VLOOKUP(C2340,MATERIALES!$C$13:$G$2486,2,FALSE)," ")</f>
        <v xml:space="preserve"> </v>
      </c>
      <c r="L2340" s="89"/>
      <c r="M2340" s="548" t="str">
        <f>IFERROR(VLOOKUP(C2340,MATERIALES!$C$13:$G$2486,5,FALSE)," ")</f>
        <v xml:space="preserve"> </v>
      </c>
      <c r="N2340" s="549"/>
      <c r="O2340" s="307">
        <f t="shared" si="145"/>
        <v>0</v>
      </c>
      <c r="P2340" s="85"/>
    </row>
    <row r="2341" spans="2:16" ht="15" thickBot="1">
      <c r="B2341" s="44"/>
      <c r="C2341" s="551"/>
      <c r="D2341" s="552"/>
      <c r="E2341" s="552"/>
      <c r="F2341" s="552"/>
      <c r="G2341" s="552"/>
      <c r="H2341" s="552"/>
      <c r="I2341" s="552"/>
      <c r="J2341" s="580"/>
      <c r="K2341" s="88" t="str">
        <f>IFERROR(VLOOKUP(C2341,MATERIALES!$C$13:$G$2486,2,FALSE)," ")</f>
        <v xml:space="preserve"> </v>
      </c>
      <c r="L2341" s="90"/>
      <c r="M2341" s="548" t="str">
        <f>IFERROR(VLOOKUP(C2341,MATERIALES!$C$13:$G$2486,5,FALSE)," ")</f>
        <v xml:space="preserve"> </v>
      </c>
      <c r="N2341" s="549"/>
      <c r="O2341" s="307">
        <f t="shared" si="145"/>
        <v>0</v>
      </c>
      <c r="P2341" s="85"/>
    </row>
    <row r="2342" spans="2:16" ht="15" thickBot="1">
      <c r="B2342" s="44"/>
      <c r="C2342" s="545" t="s">
        <v>2244</v>
      </c>
      <c r="D2342" s="546"/>
      <c r="E2342" s="546"/>
      <c r="F2342" s="546"/>
      <c r="G2342" s="546"/>
      <c r="H2342" s="546"/>
      <c r="I2342" s="546"/>
      <c r="J2342" s="546"/>
      <c r="K2342" s="546"/>
      <c r="L2342" s="546"/>
      <c r="M2342" s="546"/>
      <c r="N2342" s="547"/>
      <c r="O2342" s="309">
        <f>SUM(O2330:O2341)</f>
        <v>58500</v>
      </c>
      <c r="P2342" s="85"/>
    </row>
    <row r="2343" spans="2:16">
      <c r="B2343" s="44"/>
      <c r="C2343" s="529" t="s">
        <v>64</v>
      </c>
      <c r="D2343" s="530"/>
      <c r="E2343" s="530"/>
      <c r="F2343" s="530"/>
      <c r="G2343" s="530"/>
      <c r="H2343" s="530"/>
      <c r="I2343" s="530"/>
      <c r="J2343" s="530"/>
      <c r="K2343" s="530"/>
      <c r="L2343" s="530"/>
      <c r="M2343" s="530"/>
      <c r="N2343" s="530"/>
      <c r="O2343" s="531"/>
      <c r="P2343" s="80"/>
    </row>
    <row r="2344" spans="2:16">
      <c r="B2344" s="44"/>
      <c r="C2344" s="532"/>
      <c r="D2344" s="533"/>
      <c r="E2344" s="533"/>
      <c r="F2344" s="533"/>
      <c r="G2344" s="533"/>
      <c r="H2344" s="533"/>
      <c r="I2344" s="533"/>
      <c r="J2344" s="533"/>
      <c r="K2344" s="533"/>
      <c r="L2344" s="533"/>
      <c r="M2344" s="533"/>
      <c r="N2344" s="533"/>
      <c r="O2344" s="534"/>
      <c r="P2344" s="80"/>
    </row>
    <row r="2345" spans="2:16" ht="14.4" thickBot="1">
      <c r="B2345" s="44"/>
      <c r="C2345" s="535"/>
      <c r="D2345" s="536"/>
      <c r="E2345" s="536"/>
      <c r="F2345" s="536"/>
      <c r="G2345" s="536"/>
      <c r="H2345" s="536"/>
      <c r="I2345" s="536"/>
      <c r="J2345" s="536"/>
      <c r="K2345" s="536"/>
      <c r="L2345" s="536"/>
      <c r="M2345" s="536"/>
      <c r="N2345" s="536"/>
      <c r="O2345" s="537"/>
      <c r="P2345" s="80"/>
    </row>
    <row r="2346" spans="2:16" ht="16.8">
      <c r="B2346" s="44"/>
      <c r="C2346" s="538" t="s">
        <v>65</v>
      </c>
      <c r="D2346" s="550"/>
      <c r="E2346" s="550"/>
      <c r="F2346" s="550"/>
      <c r="G2346" s="550"/>
      <c r="H2346" s="550"/>
      <c r="I2346" s="550"/>
      <c r="J2346" s="82" t="s">
        <v>66</v>
      </c>
      <c r="K2346" s="87" t="s">
        <v>67</v>
      </c>
      <c r="L2346" s="91" t="s">
        <v>68</v>
      </c>
      <c r="M2346" s="541" t="s">
        <v>69</v>
      </c>
      <c r="N2346" s="544"/>
      <c r="O2346" s="83" t="s">
        <v>61</v>
      </c>
      <c r="P2346" s="84"/>
    </row>
    <row r="2347" spans="2:16" ht="14.4">
      <c r="B2347" s="44"/>
      <c r="C2347" s="517" t="s">
        <v>1251</v>
      </c>
      <c r="D2347" s="518"/>
      <c r="E2347" s="518"/>
      <c r="F2347" s="518"/>
      <c r="G2347" s="518"/>
      <c r="H2347" s="518"/>
      <c r="I2347" s="518"/>
      <c r="J2347" s="357">
        <v>9.289803286634859E-5</v>
      </c>
      <c r="K2347" s="93">
        <v>25.1</v>
      </c>
      <c r="L2347" s="92">
        <f>K2347*J2347</f>
        <v>2.3317406249453499E-3</v>
      </c>
      <c r="M2347" s="548">
        <f>IFERROR(VLOOKUP(C2347,TRANSPORTE!$C$14:$G$28,5,FALSE)," ")</f>
        <v>514637</v>
      </c>
      <c r="N2347" s="549"/>
      <c r="O2347" s="307">
        <f>IFERROR(M2347*L2347,0)</f>
        <v>1200</v>
      </c>
      <c r="P2347" s="85"/>
    </row>
    <row r="2348" spans="2:16" ht="15" thickBot="1">
      <c r="B2348" s="44"/>
      <c r="C2348" s="551"/>
      <c r="D2348" s="552"/>
      <c r="E2348" s="552"/>
      <c r="F2348" s="552"/>
      <c r="G2348" s="552"/>
      <c r="H2348" s="552"/>
      <c r="I2348" s="552"/>
      <c r="J2348" s="94"/>
      <c r="K2348" s="70"/>
      <c r="L2348" s="94"/>
      <c r="M2348" s="553"/>
      <c r="N2348" s="554"/>
      <c r="O2348" s="307">
        <f t="shared" ref="O2348" si="146">IFERROR(M2348*L2348,0)</f>
        <v>0</v>
      </c>
      <c r="P2348" s="85"/>
    </row>
    <row r="2349" spans="2:16" ht="15" thickBot="1">
      <c r="B2349" s="44"/>
      <c r="C2349" s="545" t="s">
        <v>2244</v>
      </c>
      <c r="D2349" s="546"/>
      <c r="E2349" s="546"/>
      <c r="F2349" s="546"/>
      <c r="G2349" s="546"/>
      <c r="H2349" s="546"/>
      <c r="I2349" s="546"/>
      <c r="J2349" s="546"/>
      <c r="K2349" s="546"/>
      <c r="L2349" s="546"/>
      <c r="M2349" s="546"/>
      <c r="N2349" s="547"/>
      <c r="O2349" s="309">
        <f>+SUM(O2347:O2348)</f>
        <v>1200</v>
      </c>
      <c r="P2349" s="86"/>
    </row>
    <row r="2350" spans="2:16">
      <c r="B2350" s="44"/>
      <c r="C2350" s="529" t="s">
        <v>70</v>
      </c>
      <c r="D2350" s="530"/>
      <c r="E2350" s="530"/>
      <c r="F2350" s="530"/>
      <c r="G2350" s="530"/>
      <c r="H2350" s="530"/>
      <c r="I2350" s="530"/>
      <c r="J2350" s="530"/>
      <c r="K2350" s="530"/>
      <c r="L2350" s="530"/>
      <c r="M2350" s="530"/>
      <c r="N2350" s="530"/>
      <c r="O2350" s="531"/>
      <c r="P2350" s="80"/>
    </row>
    <row r="2351" spans="2:16">
      <c r="B2351" s="44"/>
      <c r="C2351" s="532"/>
      <c r="D2351" s="533"/>
      <c r="E2351" s="533"/>
      <c r="F2351" s="533"/>
      <c r="G2351" s="533"/>
      <c r="H2351" s="533"/>
      <c r="I2351" s="533"/>
      <c r="J2351" s="533"/>
      <c r="K2351" s="533"/>
      <c r="L2351" s="533"/>
      <c r="M2351" s="533"/>
      <c r="N2351" s="533"/>
      <c r="O2351" s="534"/>
      <c r="P2351" s="80"/>
    </row>
    <row r="2352" spans="2:16" ht="14.4" thickBot="1">
      <c r="B2352" s="44"/>
      <c r="C2352" s="535"/>
      <c r="D2352" s="536"/>
      <c r="E2352" s="536"/>
      <c r="F2352" s="536"/>
      <c r="G2352" s="536"/>
      <c r="H2352" s="536"/>
      <c r="I2352" s="536"/>
      <c r="J2352" s="536"/>
      <c r="K2352" s="536"/>
      <c r="L2352" s="536"/>
      <c r="M2352" s="536"/>
      <c r="N2352" s="536"/>
      <c r="O2352" s="537"/>
      <c r="P2352" s="80"/>
    </row>
    <row r="2353" spans="2:16" ht="14.4">
      <c r="B2353" s="44"/>
      <c r="C2353" s="538" t="s">
        <v>71</v>
      </c>
      <c r="D2353" s="550"/>
      <c r="E2353" s="550"/>
      <c r="F2353" s="550"/>
      <c r="G2353" s="550"/>
      <c r="H2353" s="550"/>
      <c r="I2353" s="550"/>
      <c r="J2353" s="82" t="s">
        <v>72</v>
      </c>
      <c r="K2353" s="95" t="s">
        <v>73</v>
      </c>
      <c r="L2353" s="96" t="s">
        <v>74</v>
      </c>
      <c r="M2353" s="560" t="s">
        <v>60</v>
      </c>
      <c r="N2353" s="561"/>
      <c r="O2353" s="97" t="s">
        <v>61</v>
      </c>
      <c r="P2353" s="98"/>
    </row>
    <row r="2354" spans="2:16" ht="14.4">
      <c r="B2354" s="44"/>
      <c r="C2354" s="555" t="s">
        <v>1225</v>
      </c>
      <c r="D2354" s="556"/>
      <c r="E2354" s="556"/>
      <c r="F2354" s="556"/>
      <c r="G2354" s="556"/>
      <c r="H2354" s="556"/>
      <c r="I2354" s="522"/>
      <c r="J2354" s="310">
        <f>IFERROR(VLOOKUP(C2354,'MANO DE OBRA'!$C$13:$J$33,6,FALSE)," ")</f>
        <v>212968.8944964</v>
      </c>
      <c r="K2354" s="318">
        <f>IFERROR(VLOOKUP(C2354,'MANO DE OBRA'!$C$13:$J$33,7,FALSE)," ")</f>
        <v>2</v>
      </c>
      <c r="L2354" s="311">
        <f>IFERROR(VLOOKUP(C2354,'MANO DE OBRA'!$C$13:$J$33,8,FALSE)," ")</f>
        <v>425938</v>
      </c>
      <c r="M2354" s="562">
        <f>1/0.014683</f>
        <v>68.105972893822795</v>
      </c>
      <c r="N2354" s="563"/>
      <c r="O2354" s="312">
        <f>IFERROR((L2354/M2354),0)</f>
        <v>6254.0476539999991</v>
      </c>
      <c r="P2354" s="99"/>
    </row>
    <row r="2355" spans="2:16" ht="14.4">
      <c r="B2355" s="44"/>
      <c r="C2355" s="555"/>
      <c r="D2355" s="556"/>
      <c r="E2355" s="556"/>
      <c r="F2355" s="556"/>
      <c r="G2355" s="556"/>
      <c r="H2355" s="556"/>
      <c r="I2355" s="522"/>
      <c r="J2355" s="310" t="str">
        <f>IFERROR(VLOOKUP(C2355,'MANO DE OBRA'!$C$13:$J$33,6,FALSE)," ")</f>
        <v xml:space="preserve"> </v>
      </c>
      <c r="K2355" s="318" t="str">
        <f>IFERROR(VLOOKUP(C2355,'MANO DE OBRA'!$C$13:$J$33,7,FALSE)," ")</f>
        <v xml:space="preserve"> </v>
      </c>
      <c r="L2355" s="311" t="str">
        <f>IFERROR(VLOOKUP(C2355,'MANO DE OBRA'!$C$13:$J$33,8,FALSE)," ")</f>
        <v xml:space="preserve"> </v>
      </c>
      <c r="M2355" s="562"/>
      <c r="N2355" s="563"/>
      <c r="O2355" s="312">
        <f t="shared" ref="O2355:O2357" si="147">IFERROR((L2355/M2355),0)</f>
        <v>0</v>
      </c>
      <c r="P2355" s="99"/>
    </row>
    <row r="2356" spans="2:16" ht="14.4">
      <c r="B2356" s="44"/>
      <c r="C2356" s="555"/>
      <c r="D2356" s="556"/>
      <c r="E2356" s="556"/>
      <c r="F2356" s="556"/>
      <c r="G2356" s="556"/>
      <c r="H2356" s="556"/>
      <c r="I2356" s="522"/>
      <c r="J2356" s="310" t="str">
        <f>IFERROR(VLOOKUP(C2356,'MANO DE OBRA'!$C$13:$J$33,6,FALSE)," ")</f>
        <v xml:space="preserve"> </v>
      </c>
      <c r="K2356" s="318" t="str">
        <f>IFERROR(VLOOKUP(C2356,'MANO DE OBRA'!$C$13:$J$33,7,FALSE)," ")</f>
        <v xml:space="preserve"> </v>
      </c>
      <c r="L2356" s="311" t="str">
        <f>IFERROR(VLOOKUP(C2356,'MANO DE OBRA'!$C$13:$J$33,8,FALSE)," ")</f>
        <v xml:space="preserve"> </v>
      </c>
      <c r="M2356" s="524"/>
      <c r="N2356" s="525"/>
      <c r="O2356" s="312">
        <f t="shared" si="147"/>
        <v>0</v>
      </c>
      <c r="P2356" s="99"/>
    </row>
    <row r="2357" spans="2:16" ht="15" thickBot="1">
      <c r="B2357" s="44"/>
      <c r="C2357" s="555"/>
      <c r="D2357" s="556"/>
      <c r="E2357" s="556"/>
      <c r="F2357" s="556"/>
      <c r="G2357" s="556"/>
      <c r="H2357" s="556"/>
      <c r="I2357" s="522"/>
      <c r="J2357" s="310" t="str">
        <f>IFERROR(VLOOKUP(C2357,'MANO DE OBRA'!$C$13:$J$33,6,FALSE)," ")</f>
        <v xml:space="preserve"> </v>
      </c>
      <c r="K2357" s="318" t="str">
        <f>IFERROR(VLOOKUP(C2357,'MANO DE OBRA'!$C$13:$J$33,7,FALSE)," ")</f>
        <v xml:space="preserve"> </v>
      </c>
      <c r="L2357" s="311" t="str">
        <f>IFERROR(VLOOKUP(C2357,'MANO DE OBRA'!$C$13:$J$33,8,FALSE)," ")</f>
        <v xml:space="preserve"> </v>
      </c>
      <c r="M2357" s="524"/>
      <c r="N2357" s="525"/>
      <c r="O2357" s="312">
        <f t="shared" si="147"/>
        <v>0</v>
      </c>
      <c r="P2357" s="85"/>
    </row>
    <row r="2358" spans="2:16" ht="15" thickBot="1">
      <c r="B2358" s="44"/>
      <c r="C2358" s="545" t="s">
        <v>2244</v>
      </c>
      <c r="D2358" s="546"/>
      <c r="E2358" s="546"/>
      <c r="F2358" s="546"/>
      <c r="G2358" s="546"/>
      <c r="H2358" s="546"/>
      <c r="I2358" s="546"/>
      <c r="J2358" s="546"/>
      <c r="K2358" s="546"/>
      <c r="L2358" s="546"/>
      <c r="M2358" s="546"/>
      <c r="N2358" s="547"/>
      <c r="O2358" s="309">
        <f>+SUM(O2354:O2357)</f>
        <v>6254.0476539999991</v>
      </c>
      <c r="P2358" s="85"/>
    </row>
    <row r="2359" spans="2:16" ht="15" thickBot="1">
      <c r="B2359" s="44"/>
      <c r="C2359" s="73"/>
      <c r="D2359" s="52"/>
      <c r="E2359" s="52"/>
      <c r="F2359" s="52"/>
      <c r="G2359" s="52"/>
      <c r="H2359" s="52"/>
      <c r="I2359" s="52"/>
      <c r="J2359" s="52"/>
      <c r="K2359" s="52"/>
      <c r="L2359" s="52"/>
      <c r="M2359" s="52"/>
      <c r="N2359" s="52"/>
      <c r="O2359" s="74"/>
      <c r="P2359" s="45"/>
    </row>
    <row r="2360" spans="2:16" ht="15" thickBot="1">
      <c r="B2360" s="44"/>
      <c r="C2360" s="557" t="s">
        <v>2245</v>
      </c>
      <c r="D2360" s="558"/>
      <c r="E2360" s="558"/>
      <c r="F2360" s="558"/>
      <c r="G2360" s="558"/>
      <c r="H2360" s="558"/>
      <c r="I2360" s="558"/>
      <c r="J2360" s="558"/>
      <c r="K2360" s="558"/>
      <c r="L2360" s="558"/>
      <c r="M2360" s="558"/>
      <c r="N2360" s="559"/>
      <c r="O2360" s="313">
        <f>ROUND(O2349+O2325+O2342+O2358,0)-0.5</f>
        <v>66266.5</v>
      </c>
      <c r="P2360" s="100"/>
    </row>
    <row r="2361" spans="2:16" ht="15" thickBot="1">
      <c r="B2361" s="44"/>
      <c r="C2361" s="73"/>
      <c r="D2361" s="52"/>
      <c r="E2361" s="52"/>
      <c r="F2361" s="52"/>
      <c r="G2361" s="52"/>
      <c r="H2361" s="52"/>
      <c r="I2361" s="52"/>
      <c r="J2361" s="52"/>
      <c r="K2361" s="52"/>
      <c r="L2361" s="52"/>
      <c r="M2361" s="52"/>
      <c r="N2361" s="52"/>
      <c r="O2361" s="74"/>
      <c r="P2361" s="73"/>
    </row>
    <row r="2362" spans="2:16">
      <c r="B2362" s="44"/>
      <c r="C2362" s="529" t="s">
        <v>2240</v>
      </c>
      <c r="D2362" s="530"/>
      <c r="E2362" s="530"/>
      <c r="F2362" s="530"/>
      <c r="G2362" s="530"/>
      <c r="H2362" s="530"/>
      <c r="I2362" s="530"/>
      <c r="J2362" s="530"/>
      <c r="K2362" s="530"/>
      <c r="L2362" s="530"/>
      <c r="M2362" s="530"/>
      <c r="N2362" s="530"/>
      <c r="O2362" s="531"/>
      <c r="P2362" s="80"/>
    </row>
    <row r="2363" spans="2:16">
      <c r="B2363" s="44"/>
      <c r="C2363" s="532"/>
      <c r="D2363" s="533"/>
      <c r="E2363" s="533"/>
      <c r="F2363" s="533"/>
      <c r="G2363" s="533"/>
      <c r="H2363" s="533"/>
      <c r="I2363" s="533"/>
      <c r="J2363" s="533"/>
      <c r="K2363" s="533"/>
      <c r="L2363" s="533"/>
      <c r="M2363" s="533"/>
      <c r="N2363" s="533"/>
      <c r="O2363" s="534"/>
      <c r="P2363" s="80"/>
    </row>
    <row r="2364" spans="2:16" ht="14.4" thickBot="1">
      <c r="B2364" s="44"/>
      <c r="C2364" s="535"/>
      <c r="D2364" s="536"/>
      <c r="E2364" s="536"/>
      <c r="F2364" s="536"/>
      <c r="G2364" s="536"/>
      <c r="H2364" s="536"/>
      <c r="I2364" s="536"/>
      <c r="J2364" s="536"/>
      <c r="K2364" s="536"/>
      <c r="L2364" s="536"/>
      <c r="M2364" s="536"/>
      <c r="N2364" s="536"/>
      <c r="O2364" s="537"/>
      <c r="P2364" s="80"/>
    </row>
    <row r="2365" spans="2:16" ht="15" thickBot="1">
      <c r="B2365" s="44"/>
      <c r="C2365" s="568" t="s">
        <v>10</v>
      </c>
      <c r="D2365" s="569"/>
      <c r="E2365" s="569"/>
      <c r="F2365" s="569"/>
      <c r="G2365" s="569"/>
      <c r="H2365" s="569"/>
      <c r="I2365" s="569"/>
      <c r="J2365" s="569"/>
      <c r="K2365" s="569"/>
      <c r="L2365" s="569"/>
      <c r="M2365" s="570"/>
      <c r="N2365" s="303" t="s">
        <v>32</v>
      </c>
      <c r="O2365" s="304" t="s">
        <v>29</v>
      </c>
      <c r="P2365" s="80"/>
    </row>
    <row r="2366" spans="2:16" ht="14.4">
      <c r="B2366" s="44"/>
      <c r="C2366" s="571" t="s">
        <v>2242</v>
      </c>
      <c r="D2366" s="572"/>
      <c r="E2366" s="572"/>
      <c r="F2366" s="572"/>
      <c r="G2366" s="572"/>
      <c r="H2366" s="572"/>
      <c r="I2366" s="572"/>
      <c r="J2366" s="572"/>
      <c r="K2366" s="572"/>
      <c r="L2366" s="572"/>
      <c r="M2366" s="572"/>
      <c r="N2366" s="305">
        <f>PRESUPUESTO!$K$384</f>
        <v>0.26</v>
      </c>
      <c r="O2366" s="314">
        <f>N2366*O2360</f>
        <v>17229.29</v>
      </c>
      <c r="P2366" s="80"/>
    </row>
    <row r="2367" spans="2:16" ht="14.4">
      <c r="B2367" s="44"/>
      <c r="C2367" s="573" t="s">
        <v>2241</v>
      </c>
      <c r="D2367" s="574"/>
      <c r="E2367" s="574"/>
      <c r="F2367" s="574"/>
      <c r="G2367" s="574"/>
      <c r="H2367" s="574"/>
      <c r="I2367" s="574"/>
      <c r="J2367" s="574"/>
      <c r="K2367" s="574"/>
      <c r="L2367" s="574"/>
      <c r="M2367" s="574"/>
      <c r="N2367" s="302">
        <f>PRESUPUESTO!$K$385</f>
        <v>0.01</v>
      </c>
      <c r="O2367" s="315">
        <f>N2367*O2360</f>
        <v>662.66499999999996</v>
      </c>
      <c r="P2367" s="80"/>
    </row>
    <row r="2368" spans="2:16" ht="15" thickBot="1">
      <c r="B2368" s="44"/>
      <c r="C2368" s="575" t="s">
        <v>28</v>
      </c>
      <c r="D2368" s="576"/>
      <c r="E2368" s="576"/>
      <c r="F2368" s="576"/>
      <c r="G2368" s="576"/>
      <c r="H2368" s="576"/>
      <c r="I2368" s="576"/>
      <c r="J2368" s="576"/>
      <c r="K2368" s="576"/>
      <c r="L2368" s="576"/>
      <c r="M2368" s="576"/>
      <c r="N2368" s="306">
        <f>PRESUPUESTO!$K$386</f>
        <v>0.03</v>
      </c>
      <c r="O2368" s="316">
        <f>N2368*O2360</f>
        <v>1987.9949999999999</v>
      </c>
      <c r="P2368" s="80"/>
    </row>
    <row r="2369" spans="2:19">
      <c r="B2369" s="44"/>
      <c r="C2369" s="296"/>
      <c r="D2369" s="297"/>
      <c r="E2369" s="297"/>
      <c r="F2369" s="297"/>
      <c r="G2369" s="297"/>
      <c r="H2369" s="297"/>
      <c r="I2369" s="297"/>
      <c r="J2369" s="297"/>
      <c r="K2369" s="297"/>
      <c r="L2369" s="297"/>
      <c r="M2369" s="297"/>
      <c r="N2369" s="297"/>
      <c r="O2369" s="298"/>
      <c r="P2369" s="80"/>
    </row>
    <row r="2370" spans="2:19" ht="14.4" thickBot="1">
      <c r="B2370" s="44"/>
      <c r="C2370" s="299"/>
      <c r="D2370" s="300"/>
      <c r="E2370" s="300"/>
      <c r="F2370" s="300"/>
      <c r="G2370" s="300"/>
      <c r="H2370" s="300"/>
      <c r="I2370" s="300"/>
      <c r="J2370" s="300"/>
      <c r="K2370" s="300"/>
      <c r="L2370" s="300"/>
      <c r="M2370" s="300"/>
      <c r="N2370" s="300"/>
      <c r="O2370" s="301"/>
      <c r="P2370" s="80"/>
    </row>
    <row r="2371" spans="2:19" ht="15" thickBot="1">
      <c r="B2371" s="44"/>
      <c r="C2371" s="557" t="s">
        <v>2246</v>
      </c>
      <c r="D2371" s="558"/>
      <c r="E2371" s="558"/>
      <c r="F2371" s="558"/>
      <c r="G2371" s="558"/>
      <c r="H2371" s="558"/>
      <c r="I2371" s="558"/>
      <c r="J2371" s="558"/>
      <c r="K2371" s="558"/>
      <c r="L2371" s="558"/>
      <c r="M2371" s="558"/>
      <c r="N2371" s="559"/>
      <c r="O2371" s="313">
        <f>ROUNDUP(O2360+O2366+O2367+O2368,0)</f>
        <v>86147</v>
      </c>
      <c r="P2371" s="100"/>
      <c r="S2371" s="342"/>
    </row>
    <row r="2372" spans="2:19" ht="14.4">
      <c r="B2372" s="44"/>
      <c r="C2372" s="73"/>
      <c r="D2372" s="52"/>
      <c r="E2372" s="52"/>
      <c r="F2372" s="52"/>
      <c r="G2372" s="52"/>
      <c r="H2372" s="52"/>
      <c r="I2372" s="52"/>
      <c r="J2372" s="52"/>
      <c r="K2372" s="52"/>
      <c r="L2372" s="52"/>
      <c r="M2372" s="52"/>
      <c r="N2372" s="52"/>
      <c r="O2372" s="74"/>
      <c r="P2372" s="45"/>
    </row>
    <row r="2373" spans="2:19" ht="14.4">
      <c r="B2373" s="44"/>
      <c r="C2373" s="73"/>
      <c r="D2373" s="52"/>
      <c r="E2373" s="52"/>
      <c r="F2373" s="52"/>
      <c r="G2373" s="52"/>
      <c r="H2373" s="52"/>
      <c r="I2373" s="52"/>
      <c r="J2373" s="52"/>
      <c r="K2373" s="52"/>
      <c r="L2373" s="52"/>
      <c r="M2373" s="52"/>
      <c r="N2373" s="52"/>
      <c r="O2373" s="74"/>
      <c r="P2373" s="45"/>
    </row>
    <row r="2374" spans="2:19" ht="18.600000000000001" customHeight="1" thickBot="1">
      <c r="B2374" s="44"/>
      <c r="C2374" s="564"/>
      <c r="D2374" s="565"/>
      <c r="E2374" s="565"/>
      <c r="F2374" s="70"/>
      <c r="G2374" s="70"/>
      <c r="H2374" s="70"/>
      <c r="I2374" s="70"/>
      <c r="J2374" s="70"/>
      <c r="K2374" s="566"/>
      <c r="L2374" s="566"/>
      <c r="M2374" s="566"/>
      <c r="N2374" s="566"/>
      <c r="O2374" s="567"/>
      <c r="P2374" s="101"/>
    </row>
    <row r="2375" spans="2:19" ht="14.4" thickBot="1">
      <c r="B2375" s="102"/>
      <c r="C2375" s="103"/>
      <c r="D2375" s="103"/>
      <c r="E2375" s="103"/>
      <c r="F2375" s="103"/>
      <c r="G2375" s="103"/>
      <c r="H2375" s="103"/>
      <c r="I2375" s="103"/>
      <c r="J2375" s="103"/>
      <c r="K2375" s="103"/>
      <c r="L2375" s="103"/>
      <c r="M2375" s="103"/>
      <c r="N2375" s="103"/>
      <c r="O2375" s="103"/>
      <c r="P2375" s="104"/>
    </row>
    <row r="2376" spans="2:19" ht="15" thickTop="1" thickBot="1"/>
    <row r="2377" spans="2:19" ht="15" thickBot="1">
      <c r="B2377" s="44"/>
      <c r="C2377" s="488" t="s">
        <v>54</v>
      </c>
      <c r="D2377" s="489"/>
      <c r="E2377" s="489"/>
      <c r="F2377" s="489"/>
      <c r="G2377" s="489"/>
      <c r="H2377" s="489"/>
      <c r="I2377" s="489"/>
      <c r="J2377" s="489"/>
      <c r="K2377" s="489"/>
      <c r="L2377" s="489"/>
      <c r="M2377" s="489"/>
      <c r="N2377" s="489"/>
      <c r="O2377" s="490"/>
      <c r="P2377" s="75"/>
    </row>
    <row r="2378" spans="2:19">
      <c r="B2378" s="44"/>
      <c r="C2378" s="76" t="s">
        <v>55</v>
      </c>
      <c r="D2378" s="491" t="s">
        <v>10</v>
      </c>
      <c r="E2378" s="492"/>
      <c r="F2378" s="492"/>
      <c r="G2378" s="492"/>
      <c r="H2378" s="492"/>
      <c r="I2378" s="492"/>
      <c r="J2378" s="492"/>
      <c r="K2378" s="492"/>
      <c r="L2378" s="493"/>
      <c r="M2378" s="494" t="s">
        <v>56</v>
      </c>
      <c r="N2378" s="495"/>
      <c r="O2378" s="76" t="s">
        <v>12</v>
      </c>
      <c r="P2378" s="77"/>
    </row>
    <row r="2379" spans="2:19" ht="51" customHeight="1" thickBot="1">
      <c r="B2379" s="44"/>
      <c r="C2379" s="243" t="str">
        <f>PRESUPUESTO!C139</f>
        <v>5.6.9</v>
      </c>
      <c r="D2379" s="582" t="str">
        <f>IFERROR(VLOOKUP(C2379,PRESUPUESTO!$C$11:$K$366,5,FALSE)," ")</f>
        <v>CONECTOR VARIABLE ALUMINIO OBO, REF. 249/ALU</v>
      </c>
      <c r="E2379" s="583"/>
      <c r="F2379" s="583"/>
      <c r="G2379" s="583"/>
      <c r="H2379" s="583"/>
      <c r="I2379" s="583"/>
      <c r="J2379" s="583"/>
      <c r="K2379" s="583"/>
      <c r="L2379" s="584"/>
      <c r="M2379" s="526" t="str">
        <f>IFERROR(VLOOKUP(C2379,PRESUPUESTO!$C$11:$K$366,6,FALSE)," ")</f>
        <v>UN</v>
      </c>
      <c r="N2379" s="528"/>
      <c r="O2379" s="243">
        <f>IFERROR(VLOOKUP(C2379,PRESUPUESTO!$C$11:$K$366,7,FALSE)," ")</f>
        <v>8</v>
      </c>
      <c r="P2379" s="79"/>
    </row>
    <row r="2380" spans="2:19">
      <c r="B2380" s="44"/>
      <c r="C2380" s="529"/>
      <c r="D2380" s="530"/>
      <c r="E2380" s="530"/>
      <c r="F2380" s="530"/>
      <c r="G2380" s="530"/>
      <c r="H2380" s="530"/>
      <c r="I2380" s="530"/>
      <c r="J2380" s="530"/>
      <c r="K2380" s="530"/>
      <c r="L2380" s="530"/>
      <c r="M2380" s="530"/>
      <c r="N2380" s="530"/>
      <c r="O2380" s="531"/>
      <c r="P2380" s="80"/>
    </row>
    <row r="2381" spans="2:19">
      <c r="B2381" s="44"/>
      <c r="C2381" s="532"/>
      <c r="D2381" s="533"/>
      <c r="E2381" s="533"/>
      <c r="F2381" s="533"/>
      <c r="G2381" s="533"/>
      <c r="H2381" s="533"/>
      <c r="I2381" s="533"/>
      <c r="J2381" s="533"/>
      <c r="K2381" s="533"/>
      <c r="L2381" s="533"/>
      <c r="M2381" s="533"/>
      <c r="N2381" s="533"/>
      <c r="O2381" s="534"/>
      <c r="P2381" s="80"/>
    </row>
    <row r="2382" spans="2:19" ht="14.4" thickBot="1">
      <c r="B2382" s="44"/>
      <c r="C2382" s="535"/>
      <c r="D2382" s="536"/>
      <c r="E2382" s="536"/>
      <c r="F2382" s="536"/>
      <c r="G2382" s="536"/>
      <c r="H2382" s="536"/>
      <c r="I2382" s="536"/>
      <c r="J2382" s="536"/>
      <c r="K2382" s="536"/>
      <c r="L2382" s="536"/>
      <c r="M2382" s="536"/>
      <c r="N2382" s="536"/>
      <c r="O2382" s="537"/>
      <c r="P2382" s="80"/>
    </row>
    <row r="2383" spans="2:19" ht="14.4">
      <c r="B2383" s="44"/>
      <c r="C2383" s="538" t="s">
        <v>10</v>
      </c>
      <c r="D2383" s="539"/>
      <c r="E2383" s="539"/>
      <c r="F2383" s="539"/>
      <c r="G2383" s="540"/>
      <c r="H2383" s="541" t="s">
        <v>57</v>
      </c>
      <c r="I2383" s="539"/>
      <c r="J2383" s="542" t="s">
        <v>58</v>
      </c>
      <c r="K2383" s="543"/>
      <c r="L2383" s="82" t="s">
        <v>59</v>
      </c>
      <c r="M2383" s="541" t="s">
        <v>60</v>
      </c>
      <c r="N2383" s="544"/>
      <c r="O2383" s="83" t="s">
        <v>61</v>
      </c>
      <c r="P2383" s="84"/>
    </row>
    <row r="2384" spans="2:19" ht="14.4">
      <c r="B2384" s="44"/>
      <c r="C2384" s="517" t="s">
        <v>1281</v>
      </c>
      <c r="D2384" s="518"/>
      <c r="E2384" s="518"/>
      <c r="F2384" s="518"/>
      <c r="G2384" s="519"/>
      <c r="H2384" s="520"/>
      <c r="I2384" s="520"/>
      <c r="J2384" s="521" t="str">
        <f>IFERROR(VLOOKUP(C2384,EQUIPOS!$C$13:$G$80,2,FALSE)," ")</f>
        <v>%</v>
      </c>
      <c r="K2384" s="522"/>
      <c r="L2384" s="308">
        <f>O2422</f>
        <v>6254.0476539999991</v>
      </c>
      <c r="M2384" s="523">
        <v>0.05</v>
      </c>
      <c r="N2384" s="522"/>
      <c r="O2384" s="307">
        <f>IFERROR(M2384*L2384,0)</f>
        <v>312.70238269999999</v>
      </c>
      <c r="P2384" s="85"/>
    </row>
    <row r="2385" spans="2:16" ht="14.4">
      <c r="B2385" s="44"/>
      <c r="C2385" s="517"/>
      <c r="D2385" s="518"/>
      <c r="E2385" s="518"/>
      <c r="F2385" s="518"/>
      <c r="G2385" s="519"/>
      <c r="H2385" s="520"/>
      <c r="I2385" s="520"/>
      <c r="J2385" s="521" t="str">
        <f>IFERROR(VLOOKUP(C2385,EQUIPOS!$C$13:$G$80,2,FALSE)," ")</f>
        <v xml:space="preserve"> </v>
      </c>
      <c r="K2385" s="522"/>
      <c r="L2385" s="308" t="str">
        <f>IFERROR(VLOOKUP(C2385,EQUIPOS!$C$13:$G$80,5,FALSE)," ")</f>
        <v xml:space="preserve"> </v>
      </c>
      <c r="M2385" s="524"/>
      <c r="N2385" s="525"/>
      <c r="O2385" s="307">
        <f>IFERROR(L2385/M2385,0)</f>
        <v>0</v>
      </c>
      <c r="P2385" s="85"/>
    </row>
    <row r="2386" spans="2:16" ht="14.4">
      <c r="B2386" s="44"/>
      <c r="C2386" s="517"/>
      <c r="D2386" s="518"/>
      <c r="E2386" s="518"/>
      <c r="F2386" s="518"/>
      <c r="G2386" s="519"/>
      <c r="H2386" s="520"/>
      <c r="I2386" s="520"/>
      <c r="J2386" s="521" t="str">
        <f>IFERROR(VLOOKUP(C2386,EQUIPOS!$C$13:$G$80,2,FALSE)," ")</f>
        <v xml:space="preserve"> </v>
      </c>
      <c r="K2386" s="522"/>
      <c r="L2386" s="308" t="str">
        <f>IFERROR(VLOOKUP(C2386,EQUIPOS!$C$13:$G$80,5,FALSE)," ")</f>
        <v xml:space="preserve"> </v>
      </c>
      <c r="M2386" s="524"/>
      <c r="N2386" s="525"/>
      <c r="O2386" s="307">
        <f t="shared" ref="O2386:O2387" si="148">IFERROR(L2386/M2386,0)</f>
        <v>0</v>
      </c>
      <c r="P2386" s="85"/>
    </row>
    <row r="2387" spans="2:16" ht="14.4">
      <c r="B2387" s="44"/>
      <c r="C2387" s="517"/>
      <c r="D2387" s="518"/>
      <c r="E2387" s="518"/>
      <c r="F2387" s="518"/>
      <c r="G2387" s="519"/>
      <c r="H2387" s="520"/>
      <c r="I2387" s="520"/>
      <c r="J2387" s="521" t="str">
        <f>IFERROR(VLOOKUP(C2387,EQUIPOS!$C$13:$G$80,2,FALSE)," ")</f>
        <v xml:space="preserve"> </v>
      </c>
      <c r="K2387" s="522"/>
      <c r="L2387" s="308" t="str">
        <f>IFERROR(VLOOKUP(C2387,EQUIPOS!$C$13:$G$80,5,FALSE)," ")</f>
        <v xml:space="preserve"> </v>
      </c>
      <c r="M2387" s="524"/>
      <c r="N2387" s="525"/>
      <c r="O2387" s="307">
        <f t="shared" si="148"/>
        <v>0</v>
      </c>
      <c r="P2387" s="85"/>
    </row>
    <row r="2388" spans="2:16" ht="15" thickBot="1">
      <c r="B2388" s="44"/>
      <c r="C2388" s="517"/>
      <c r="D2388" s="518"/>
      <c r="E2388" s="518"/>
      <c r="F2388" s="518"/>
      <c r="G2388" s="519"/>
      <c r="H2388" s="520"/>
      <c r="I2388" s="520"/>
      <c r="J2388" s="521" t="str">
        <f>IFERROR(VLOOKUP(C2388,EQUIPOS!$C$13:$G$80,2,FALSE)," ")</f>
        <v xml:space="preserve"> </v>
      </c>
      <c r="K2388" s="522"/>
      <c r="L2388" s="308" t="str">
        <f>IFERROR(VLOOKUP(C2388,EQUIPOS!$C$13:$G$80,5,FALSE)," ")</f>
        <v xml:space="preserve"> </v>
      </c>
      <c r="M2388" s="524"/>
      <c r="N2388" s="525"/>
      <c r="O2388" s="307">
        <f>IFERROR(L2388/M2388,0)</f>
        <v>0</v>
      </c>
      <c r="P2388" s="85"/>
    </row>
    <row r="2389" spans="2:16" ht="15" thickBot="1">
      <c r="B2389" s="44"/>
      <c r="C2389" s="545" t="s">
        <v>2244</v>
      </c>
      <c r="D2389" s="546"/>
      <c r="E2389" s="546"/>
      <c r="F2389" s="546"/>
      <c r="G2389" s="546"/>
      <c r="H2389" s="546"/>
      <c r="I2389" s="546"/>
      <c r="J2389" s="546"/>
      <c r="K2389" s="546"/>
      <c r="L2389" s="546"/>
      <c r="M2389" s="546"/>
      <c r="N2389" s="547"/>
      <c r="O2389" s="309">
        <f>SUM(O2384:O2388)</f>
        <v>312.70238269999999</v>
      </c>
      <c r="P2389" s="86"/>
    </row>
    <row r="2390" spans="2:16" ht="13.5" customHeight="1">
      <c r="B2390" s="44"/>
      <c r="C2390" s="529" t="s">
        <v>62</v>
      </c>
      <c r="D2390" s="530"/>
      <c r="E2390" s="530"/>
      <c r="F2390" s="530"/>
      <c r="G2390" s="530"/>
      <c r="H2390" s="530"/>
      <c r="I2390" s="530"/>
      <c r="J2390" s="530"/>
      <c r="K2390" s="530"/>
      <c r="L2390" s="530"/>
      <c r="M2390" s="530"/>
      <c r="N2390" s="530"/>
      <c r="O2390" s="531"/>
      <c r="P2390" s="80"/>
    </row>
    <row r="2391" spans="2:16">
      <c r="B2391" s="44"/>
      <c r="C2391" s="532"/>
      <c r="D2391" s="533"/>
      <c r="E2391" s="533"/>
      <c r="F2391" s="533"/>
      <c r="G2391" s="533"/>
      <c r="H2391" s="533"/>
      <c r="I2391" s="533"/>
      <c r="J2391" s="533"/>
      <c r="K2391" s="533"/>
      <c r="L2391" s="533"/>
      <c r="M2391" s="533"/>
      <c r="N2391" s="533"/>
      <c r="O2391" s="534"/>
      <c r="P2391" s="80"/>
    </row>
    <row r="2392" spans="2:16" ht="14.4" thickBot="1">
      <c r="B2392" s="44"/>
      <c r="C2392" s="535"/>
      <c r="D2392" s="536"/>
      <c r="E2392" s="536"/>
      <c r="F2392" s="536"/>
      <c r="G2392" s="536"/>
      <c r="H2392" s="536"/>
      <c r="I2392" s="536"/>
      <c r="J2392" s="536"/>
      <c r="K2392" s="536"/>
      <c r="L2392" s="536"/>
      <c r="M2392" s="536"/>
      <c r="N2392" s="536"/>
      <c r="O2392" s="537"/>
      <c r="P2392" s="80"/>
    </row>
    <row r="2393" spans="2:16" ht="14.4">
      <c r="B2393" s="44"/>
      <c r="C2393" s="538" t="s">
        <v>10</v>
      </c>
      <c r="D2393" s="550"/>
      <c r="E2393" s="550"/>
      <c r="F2393" s="550"/>
      <c r="G2393" s="550"/>
      <c r="H2393" s="550"/>
      <c r="I2393" s="550"/>
      <c r="J2393" s="544"/>
      <c r="K2393" s="81" t="s">
        <v>56</v>
      </c>
      <c r="L2393" s="82" t="s">
        <v>12</v>
      </c>
      <c r="M2393" s="541" t="s">
        <v>63</v>
      </c>
      <c r="N2393" s="544"/>
      <c r="O2393" s="83" t="s">
        <v>61</v>
      </c>
      <c r="P2393" s="84"/>
    </row>
    <row r="2394" spans="2:16" ht="14.4">
      <c r="B2394" s="44"/>
      <c r="C2394" s="577" t="s">
        <v>2990</v>
      </c>
      <c r="D2394" s="578" t="s">
        <v>2985</v>
      </c>
      <c r="E2394" s="578" t="s">
        <v>2985</v>
      </c>
      <c r="F2394" s="578" t="s">
        <v>2985</v>
      </c>
      <c r="G2394" s="578" t="s">
        <v>2985</v>
      </c>
      <c r="H2394" s="578" t="s">
        <v>2985</v>
      </c>
      <c r="I2394" s="578" t="s">
        <v>2985</v>
      </c>
      <c r="J2394" s="579" t="s">
        <v>2985</v>
      </c>
      <c r="K2394" s="88" t="str">
        <f>IFERROR(VLOOKUP(C2394,MATERIALES!$C$13:$G$2486,2,FALSE)," ")</f>
        <v>UN</v>
      </c>
      <c r="L2394" s="356">
        <v>1</v>
      </c>
      <c r="M2394" s="548">
        <f>IFERROR(VLOOKUP(C2394,MATERIALES!$C$13:$G$2486,5,FALSE)," ")</f>
        <v>39000</v>
      </c>
      <c r="N2394" s="549"/>
      <c r="O2394" s="307">
        <f>IFERROR(M2394*L2394,0)</f>
        <v>39000</v>
      </c>
      <c r="P2394" s="85"/>
    </row>
    <row r="2395" spans="2:16" ht="14.4">
      <c r="B2395" s="44"/>
      <c r="C2395" s="577"/>
      <c r="D2395" s="578"/>
      <c r="E2395" s="578"/>
      <c r="F2395" s="578"/>
      <c r="G2395" s="578"/>
      <c r="H2395" s="578"/>
      <c r="I2395" s="578"/>
      <c r="J2395" s="579"/>
      <c r="K2395" s="88" t="str">
        <f>IFERROR(VLOOKUP(C2395,MATERIALES!$C$13:$G$2486,2,FALSE)," ")</f>
        <v xml:space="preserve"> </v>
      </c>
      <c r="L2395" s="356"/>
      <c r="M2395" s="548" t="str">
        <f>IFERROR(VLOOKUP(C2395,MATERIALES!$C$13:$G$2486,5,FALSE)," ")</f>
        <v xml:space="preserve"> </v>
      </c>
      <c r="N2395" s="549"/>
      <c r="O2395" s="307">
        <f t="shared" ref="O2395:O2405" si="149">IFERROR(M2395*L2395,0)</f>
        <v>0</v>
      </c>
      <c r="P2395" s="85"/>
    </row>
    <row r="2396" spans="2:16" ht="14.4">
      <c r="B2396" s="44"/>
      <c r="C2396" s="577"/>
      <c r="D2396" s="578"/>
      <c r="E2396" s="578"/>
      <c r="F2396" s="578"/>
      <c r="G2396" s="578"/>
      <c r="H2396" s="578"/>
      <c r="I2396" s="578"/>
      <c r="J2396" s="579"/>
      <c r="K2396" s="88" t="str">
        <f>IFERROR(VLOOKUP(C2396,MATERIALES!$C$13:$G$2486,2,FALSE)," ")</f>
        <v xml:space="preserve"> </v>
      </c>
      <c r="L2396" s="356"/>
      <c r="M2396" s="548" t="str">
        <f>IFERROR(VLOOKUP(C2396,MATERIALES!$C$13:$G$2486,5,FALSE)," ")</f>
        <v xml:space="preserve"> </v>
      </c>
      <c r="N2396" s="549"/>
      <c r="O2396" s="307">
        <f t="shared" si="149"/>
        <v>0</v>
      </c>
      <c r="P2396" s="85"/>
    </row>
    <row r="2397" spans="2:16" ht="14.4">
      <c r="B2397" s="44"/>
      <c r="C2397" s="577"/>
      <c r="D2397" s="578"/>
      <c r="E2397" s="578"/>
      <c r="F2397" s="578"/>
      <c r="G2397" s="578"/>
      <c r="H2397" s="578"/>
      <c r="I2397" s="578"/>
      <c r="J2397" s="579"/>
      <c r="K2397" s="88" t="str">
        <f>IFERROR(VLOOKUP(C2397,MATERIALES!$C$13:$G$2486,2,FALSE)," ")</f>
        <v xml:space="preserve"> </v>
      </c>
      <c r="L2397" s="356"/>
      <c r="M2397" s="548" t="str">
        <f>IFERROR(VLOOKUP(C2397,MATERIALES!$C$13:$G$2486,5,FALSE)," ")</f>
        <v xml:space="preserve"> </v>
      </c>
      <c r="N2397" s="549"/>
      <c r="O2397" s="307">
        <f t="shared" si="149"/>
        <v>0</v>
      </c>
      <c r="P2397" s="85"/>
    </row>
    <row r="2398" spans="2:16" ht="14.4">
      <c r="B2398" s="44"/>
      <c r="C2398" s="577"/>
      <c r="D2398" s="578"/>
      <c r="E2398" s="578"/>
      <c r="F2398" s="578"/>
      <c r="G2398" s="578"/>
      <c r="H2398" s="578"/>
      <c r="I2398" s="578"/>
      <c r="J2398" s="579"/>
      <c r="K2398" s="88" t="str">
        <f>IFERROR(VLOOKUP(C2398,MATERIALES!$C$13:$G$2486,2,FALSE)," ")</f>
        <v xml:space="preserve"> </v>
      </c>
      <c r="L2398" s="356"/>
      <c r="M2398" s="548" t="str">
        <f>IFERROR(VLOOKUP(C2398,MATERIALES!$C$13:$G$2486,5,FALSE)," ")</f>
        <v xml:space="preserve"> </v>
      </c>
      <c r="N2398" s="549"/>
      <c r="O2398" s="307">
        <f t="shared" si="149"/>
        <v>0</v>
      </c>
      <c r="P2398" s="85"/>
    </row>
    <row r="2399" spans="2:16" ht="14.4">
      <c r="B2399" s="44"/>
      <c r="C2399" s="577"/>
      <c r="D2399" s="578"/>
      <c r="E2399" s="578"/>
      <c r="F2399" s="578"/>
      <c r="G2399" s="578"/>
      <c r="H2399" s="578"/>
      <c r="I2399" s="578"/>
      <c r="J2399" s="579"/>
      <c r="K2399" s="88" t="str">
        <f>IFERROR(VLOOKUP(C2399,MATERIALES!$C$13:$G$2486,2,FALSE)," ")</f>
        <v xml:space="preserve"> </v>
      </c>
      <c r="L2399" s="356"/>
      <c r="M2399" s="548" t="str">
        <f>IFERROR(VLOOKUP(C2399,MATERIALES!$C$13:$G$2486,5,FALSE)," ")</f>
        <v xml:space="preserve"> </v>
      </c>
      <c r="N2399" s="549"/>
      <c r="O2399" s="307">
        <f t="shared" si="149"/>
        <v>0</v>
      </c>
      <c r="P2399" s="85"/>
    </row>
    <row r="2400" spans="2:16" ht="14.4">
      <c r="B2400" s="44"/>
      <c r="C2400" s="577"/>
      <c r="D2400" s="578"/>
      <c r="E2400" s="578"/>
      <c r="F2400" s="578"/>
      <c r="G2400" s="578"/>
      <c r="H2400" s="578"/>
      <c r="I2400" s="578"/>
      <c r="J2400" s="579"/>
      <c r="K2400" s="88" t="str">
        <f>IFERROR(VLOOKUP(C2400,MATERIALES!$C$13:$G$2486,2,FALSE)," ")</f>
        <v xml:space="preserve"> </v>
      </c>
      <c r="L2400" s="356"/>
      <c r="M2400" s="548" t="str">
        <f>IFERROR(VLOOKUP(C2400,MATERIALES!$C$13:$G$2486,5,FALSE)," ")</f>
        <v xml:space="preserve"> </v>
      </c>
      <c r="N2400" s="549"/>
      <c r="O2400" s="307">
        <f t="shared" si="149"/>
        <v>0</v>
      </c>
      <c r="P2400" s="85"/>
    </row>
    <row r="2401" spans="2:16" ht="14.4">
      <c r="B2401" s="44"/>
      <c r="C2401" s="577"/>
      <c r="D2401" s="578"/>
      <c r="E2401" s="578"/>
      <c r="F2401" s="578"/>
      <c r="G2401" s="578"/>
      <c r="H2401" s="578"/>
      <c r="I2401" s="578"/>
      <c r="J2401" s="579"/>
      <c r="K2401" s="88" t="str">
        <f>IFERROR(VLOOKUP(C2401,MATERIALES!$C$13:$G$2486,2,FALSE)," ")</f>
        <v xml:space="preserve"> </v>
      </c>
      <c r="L2401" s="356"/>
      <c r="M2401" s="548" t="str">
        <f>IFERROR(VLOOKUP(C2401,MATERIALES!$C$13:$G$2486,5,FALSE)," ")</f>
        <v xml:space="preserve"> </v>
      </c>
      <c r="N2401" s="549"/>
      <c r="O2401" s="307">
        <f t="shared" si="149"/>
        <v>0</v>
      </c>
      <c r="P2401" s="85"/>
    </row>
    <row r="2402" spans="2:16" ht="14.4">
      <c r="B2402" s="44"/>
      <c r="C2402" s="577"/>
      <c r="D2402" s="578"/>
      <c r="E2402" s="578"/>
      <c r="F2402" s="578"/>
      <c r="G2402" s="578"/>
      <c r="H2402" s="578"/>
      <c r="I2402" s="578"/>
      <c r="J2402" s="579"/>
      <c r="K2402" s="88" t="str">
        <f>IFERROR(VLOOKUP(C2402,MATERIALES!$C$13:$G$2486,2,FALSE)," ")</f>
        <v xml:space="preserve"> </v>
      </c>
      <c r="L2402" s="356"/>
      <c r="M2402" s="548" t="str">
        <f>IFERROR(VLOOKUP(C2402,MATERIALES!$C$13:$G$2486,5,FALSE)," ")</f>
        <v xml:space="preserve"> </v>
      </c>
      <c r="N2402" s="549"/>
      <c r="O2402" s="307">
        <f t="shared" si="149"/>
        <v>0</v>
      </c>
      <c r="P2402" s="85"/>
    </row>
    <row r="2403" spans="2:16" ht="14.4">
      <c r="B2403" s="44"/>
      <c r="C2403" s="577"/>
      <c r="D2403" s="578"/>
      <c r="E2403" s="578"/>
      <c r="F2403" s="578"/>
      <c r="G2403" s="578"/>
      <c r="H2403" s="578"/>
      <c r="I2403" s="578"/>
      <c r="J2403" s="579"/>
      <c r="K2403" s="88" t="str">
        <f>IFERROR(VLOOKUP(C2403,MATERIALES!$C$13:$G$2486,2,FALSE)," ")</f>
        <v xml:space="preserve"> </v>
      </c>
      <c r="L2403" s="356"/>
      <c r="M2403" s="548" t="str">
        <f>IFERROR(VLOOKUP(C2403,MATERIALES!$C$13:$G$2486,5,FALSE)," ")</f>
        <v xml:space="preserve"> </v>
      </c>
      <c r="N2403" s="549"/>
      <c r="O2403" s="307">
        <f t="shared" si="149"/>
        <v>0</v>
      </c>
      <c r="P2403" s="85"/>
    </row>
    <row r="2404" spans="2:16" ht="14.4">
      <c r="B2404" s="44"/>
      <c r="C2404" s="517"/>
      <c r="D2404" s="518"/>
      <c r="E2404" s="518"/>
      <c r="F2404" s="518"/>
      <c r="G2404" s="518"/>
      <c r="H2404" s="518"/>
      <c r="I2404" s="518"/>
      <c r="J2404" s="519"/>
      <c r="K2404" s="88" t="str">
        <f>IFERROR(VLOOKUP(C2404,MATERIALES!$C$13:$G$2486,2,FALSE)," ")</f>
        <v xml:space="preserve"> </v>
      </c>
      <c r="L2404" s="89"/>
      <c r="M2404" s="548" t="str">
        <f>IFERROR(VLOOKUP(C2404,MATERIALES!$C$13:$G$2486,5,FALSE)," ")</f>
        <v xml:space="preserve"> </v>
      </c>
      <c r="N2404" s="549"/>
      <c r="O2404" s="307">
        <f t="shared" si="149"/>
        <v>0</v>
      </c>
      <c r="P2404" s="85"/>
    </row>
    <row r="2405" spans="2:16" ht="15" thickBot="1">
      <c r="B2405" s="44"/>
      <c r="C2405" s="551"/>
      <c r="D2405" s="552"/>
      <c r="E2405" s="552"/>
      <c r="F2405" s="552"/>
      <c r="G2405" s="552"/>
      <c r="H2405" s="552"/>
      <c r="I2405" s="552"/>
      <c r="J2405" s="580"/>
      <c r="K2405" s="88" t="str">
        <f>IFERROR(VLOOKUP(C2405,MATERIALES!$C$13:$G$2486,2,FALSE)," ")</f>
        <v xml:space="preserve"> </v>
      </c>
      <c r="L2405" s="90"/>
      <c r="M2405" s="548" t="str">
        <f>IFERROR(VLOOKUP(C2405,MATERIALES!$C$13:$G$2486,5,FALSE)," ")</f>
        <v xml:space="preserve"> </v>
      </c>
      <c r="N2405" s="549"/>
      <c r="O2405" s="307">
        <f t="shared" si="149"/>
        <v>0</v>
      </c>
      <c r="P2405" s="85"/>
    </row>
    <row r="2406" spans="2:16" ht="15" thickBot="1">
      <c r="B2406" s="44"/>
      <c r="C2406" s="545" t="s">
        <v>2244</v>
      </c>
      <c r="D2406" s="546"/>
      <c r="E2406" s="546"/>
      <c r="F2406" s="546"/>
      <c r="G2406" s="546"/>
      <c r="H2406" s="546"/>
      <c r="I2406" s="546"/>
      <c r="J2406" s="546"/>
      <c r="K2406" s="546"/>
      <c r="L2406" s="546"/>
      <c r="M2406" s="546"/>
      <c r="N2406" s="547"/>
      <c r="O2406" s="309">
        <f>SUM(O2394:O2405)</f>
        <v>39000</v>
      </c>
      <c r="P2406" s="85"/>
    </row>
    <row r="2407" spans="2:16">
      <c r="B2407" s="44"/>
      <c r="C2407" s="529" t="s">
        <v>64</v>
      </c>
      <c r="D2407" s="530"/>
      <c r="E2407" s="530"/>
      <c r="F2407" s="530"/>
      <c r="G2407" s="530"/>
      <c r="H2407" s="530"/>
      <c r="I2407" s="530"/>
      <c r="J2407" s="530"/>
      <c r="K2407" s="530"/>
      <c r="L2407" s="530"/>
      <c r="M2407" s="530"/>
      <c r="N2407" s="530"/>
      <c r="O2407" s="531"/>
      <c r="P2407" s="80"/>
    </row>
    <row r="2408" spans="2:16">
      <c r="B2408" s="44"/>
      <c r="C2408" s="532"/>
      <c r="D2408" s="533"/>
      <c r="E2408" s="533"/>
      <c r="F2408" s="533"/>
      <c r="G2408" s="533"/>
      <c r="H2408" s="533"/>
      <c r="I2408" s="533"/>
      <c r="J2408" s="533"/>
      <c r="K2408" s="533"/>
      <c r="L2408" s="533"/>
      <c r="M2408" s="533"/>
      <c r="N2408" s="533"/>
      <c r="O2408" s="534"/>
      <c r="P2408" s="80"/>
    </row>
    <row r="2409" spans="2:16" ht="14.4" thickBot="1">
      <c r="B2409" s="44"/>
      <c r="C2409" s="535"/>
      <c r="D2409" s="536"/>
      <c r="E2409" s="536"/>
      <c r="F2409" s="536"/>
      <c r="G2409" s="536"/>
      <c r="H2409" s="536"/>
      <c r="I2409" s="536"/>
      <c r="J2409" s="536"/>
      <c r="K2409" s="536"/>
      <c r="L2409" s="536"/>
      <c r="M2409" s="536"/>
      <c r="N2409" s="536"/>
      <c r="O2409" s="537"/>
      <c r="P2409" s="80"/>
    </row>
    <row r="2410" spans="2:16" ht="16.8">
      <c r="B2410" s="44"/>
      <c r="C2410" s="538" t="s">
        <v>65</v>
      </c>
      <c r="D2410" s="550"/>
      <c r="E2410" s="550"/>
      <c r="F2410" s="550"/>
      <c r="G2410" s="550"/>
      <c r="H2410" s="550"/>
      <c r="I2410" s="550"/>
      <c r="J2410" s="82" t="s">
        <v>66</v>
      </c>
      <c r="K2410" s="87" t="s">
        <v>67</v>
      </c>
      <c r="L2410" s="91" t="s">
        <v>68</v>
      </c>
      <c r="M2410" s="541" t="s">
        <v>69</v>
      </c>
      <c r="N2410" s="544"/>
      <c r="O2410" s="83" t="s">
        <v>61</v>
      </c>
      <c r="P2410" s="84"/>
    </row>
    <row r="2411" spans="2:16" ht="14.4">
      <c r="B2411" s="44"/>
      <c r="C2411" s="517" t="s">
        <v>1251</v>
      </c>
      <c r="D2411" s="518"/>
      <c r="E2411" s="518"/>
      <c r="F2411" s="518"/>
      <c r="G2411" s="518"/>
      <c r="H2411" s="518"/>
      <c r="I2411" s="518"/>
      <c r="J2411" s="357">
        <v>9.289803286634859E-5</v>
      </c>
      <c r="K2411" s="93">
        <v>25.1</v>
      </c>
      <c r="L2411" s="92">
        <f>K2411*J2411</f>
        <v>2.3317406249453499E-3</v>
      </c>
      <c r="M2411" s="548">
        <f>IFERROR(VLOOKUP(C2411,TRANSPORTE!$C$14:$G$28,5,FALSE)," ")</f>
        <v>514637</v>
      </c>
      <c r="N2411" s="549"/>
      <c r="O2411" s="307">
        <f>IFERROR(M2411*L2411,0)</f>
        <v>1200</v>
      </c>
      <c r="P2411" s="85"/>
    </row>
    <row r="2412" spans="2:16" ht="15" thickBot="1">
      <c r="B2412" s="44"/>
      <c r="C2412" s="551"/>
      <c r="D2412" s="552"/>
      <c r="E2412" s="552"/>
      <c r="F2412" s="552"/>
      <c r="G2412" s="552"/>
      <c r="H2412" s="552"/>
      <c r="I2412" s="552"/>
      <c r="J2412" s="94"/>
      <c r="K2412" s="70"/>
      <c r="L2412" s="94"/>
      <c r="M2412" s="553"/>
      <c r="N2412" s="554"/>
      <c r="O2412" s="307">
        <f t="shared" ref="O2412" si="150">IFERROR(M2412*L2412,0)</f>
        <v>0</v>
      </c>
      <c r="P2412" s="85"/>
    </row>
    <row r="2413" spans="2:16" ht="15" thickBot="1">
      <c r="B2413" s="44"/>
      <c r="C2413" s="545" t="s">
        <v>2244</v>
      </c>
      <c r="D2413" s="546"/>
      <c r="E2413" s="546"/>
      <c r="F2413" s="546"/>
      <c r="G2413" s="546"/>
      <c r="H2413" s="546"/>
      <c r="I2413" s="546"/>
      <c r="J2413" s="546"/>
      <c r="K2413" s="546"/>
      <c r="L2413" s="546"/>
      <c r="M2413" s="546"/>
      <c r="N2413" s="547"/>
      <c r="O2413" s="309">
        <f>+SUM(O2411:O2412)</f>
        <v>1200</v>
      </c>
      <c r="P2413" s="86"/>
    </row>
    <row r="2414" spans="2:16">
      <c r="B2414" s="44"/>
      <c r="C2414" s="529" t="s">
        <v>70</v>
      </c>
      <c r="D2414" s="530"/>
      <c r="E2414" s="530"/>
      <c r="F2414" s="530"/>
      <c r="G2414" s="530"/>
      <c r="H2414" s="530"/>
      <c r="I2414" s="530"/>
      <c r="J2414" s="530"/>
      <c r="K2414" s="530"/>
      <c r="L2414" s="530"/>
      <c r="M2414" s="530"/>
      <c r="N2414" s="530"/>
      <c r="O2414" s="531"/>
      <c r="P2414" s="80"/>
    </row>
    <row r="2415" spans="2:16">
      <c r="B2415" s="44"/>
      <c r="C2415" s="532"/>
      <c r="D2415" s="533"/>
      <c r="E2415" s="533"/>
      <c r="F2415" s="533"/>
      <c r="G2415" s="533"/>
      <c r="H2415" s="533"/>
      <c r="I2415" s="533"/>
      <c r="J2415" s="533"/>
      <c r="K2415" s="533"/>
      <c r="L2415" s="533"/>
      <c r="M2415" s="533"/>
      <c r="N2415" s="533"/>
      <c r="O2415" s="534"/>
      <c r="P2415" s="80"/>
    </row>
    <row r="2416" spans="2:16" ht="14.4" thickBot="1">
      <c r="B2416" s="44"/>
      <c r="C2416" s="535"/>
      <c r="D2416" s="536"/>
      <c r="E2416" s="536"/>
      <c r="F2416" s="536"/>
      <c r="G2416" s="536"/>
      <c r="H2416" s="536"/>
      <c r="I2416" s="536"/>
      <c r="J2416" s="536"/>
      <c r="K2416" s="536"/>
      <c r="L2416" s="536"/>
      <c r="M2416" s="536"/>
      <c r="N2416" s="536"/>
      <c r="O2416" s="537"/>
      <c r="P2416" s="80"/>
    </row>
    <row r="2417" spans="2:16" ht="14.4">
      <c r="B2417" s="44"/>
      <c r="C2417" s="538" t="s">
        <v>71</v>
      </c>
      <c r="D2417" s="550"/>
      <c r="E2417" s="550"/>
      <c r="F2417" s="550"/>
      <c r="G2417" s="550"/>
      <c r="H2417" s="550"/>
      <c r="I2417" s="550"/>
      <c r="J2417" s="82" t="s">
        <v>72</v>
      </c>
      <c r="K2417" s="95" t="s">
        <v>73</v>
      </c>
      <c r="L2417" s="96" t="s">
        <v>74</v>
      </c>
      <c r="M2417" s="560" t="s">
        <v>60</v>
      </c>
      <c r="N2417" s="561"/>
      <c r="O2417" s="97" t="s">
        <v>61</v>
      </c>
      <c r="P2417" s="98"/>
    </row>
    <row r="2418" spans="2:16" ht="14.4">
      <c r="B2418" s="44"/>
      <c r="C2418" s="555" t="s">
        <v>1225</v>
      </c>
      <c r="D2418" s="556"/>
      <c r="E2418" s="556"/>
      <c r="F2418" s="556"/>
      <c r="G2418" s="556"/>
      <c r="H2418" s="556"/>
      <c r="I2418" s="522"/>
      <c r="J2418" s="310">
        <f>IFERROR(VLOOKUP(C2418,'MANO DE OBRA'!$C$13:$J$33,6,FALSE)," ")</f>
        <v>212968.8944964</v>
      </c>
      <c r="K2418" s="318">
        <f>IFERROR(VLOOKUP(C2418,'MANO DE OBRA'!$C$13:$J$33,7,FALSE)," ")</f>
        <v>2</v>
      </c>
      <c r="L2418" s="311">
        <f>IFERROR(VLOOKUP(C2418,'MANO DE OBRA'!$C$13:$J$33,8,FALSE)," ")</f>
        <v>425938</v>
      </c>
      <c r="M2418" s="562">
        <f>1/0.014683</f>
        <v>68.105972893822795</v>
      </c>
      <c r="N2418" s="563"/>
      <c r="O2418" s="312">
        <f>IFERROR((L2418/M2418),0)</f>
        <v>6254.0476539999991</v>
      </c>
      <c r="P2418" s="99"/>
    </row>
    <row r="2419" spans="2:16" ht="14.4">
      <c r="B2419" s="44"/>
      <c r="C2419" s="555"/>
      <c r="D2419" s="556"/>
      <c r="E2419" s="556"/>
      <c r="F2419" s="556"/>
      <c r="G2419" s="556"/>
      <c r="H2419" s="556"/>
      <c r="I2419" s="522"/>
      <c r="J2419" s="310" t="str">
        <f>IFERROR(VLOOKUP(C2419,'MANO DE OBRA'!$C$13:$J$33,6,FALSE)," ")</f>
        <v xml:space="preserve"> </v>
      </c>
      <c r="K2419" s="318" t="str">
        <f>IFERROR(VLOOKUP(C2419,'MANO DE OBRA'!$C$13:$J$33,7,FALSE)," ")</f>
        <v xml:space="preserve"> </v>
      </c>
      <c r="L2419" s="311" t="str">
        <f>IFERROR(VLOOKUP(C2419,'MANO DE OBRA'!$C$13:$J$33,8,FALSE)," ")</f>
        <v xml:space="preserve"> </v>
      </c>
      <c r="M2419" s="562"/>
      <c r="N2419" s="563"/>
      <c r="O2419" s="312">
        <f t="shared" ref="O2419:O2421" si="151">IFERROR((L2419/M2419),0)</f>
        <v>0</v>
      </c>
      <c r="P2419" s="99"/>
    </row>
    <row r="2420" spans="2:16" ht="14.4">
      <c r="B2420" s="44"/>
      <c r="C2420" s="555"/>
      <c r="D2420" s="556"/>
      <c r="E2420" s="556"/>
      <c r="F2420" s="556"/>
      <c r="G2420" s="556"/>
      <c r="H2420" s="556"/>
      <c r="I2420" s="522"/>
      <c r="J2420" s="310" t="str">
        <f>IFERROR(VLOOKUP(C2420,'MANO DE OBRA'!$C$13:$J$33,6,FALSE)," ")</f>
        <v xml:space="preserve"> </v>
      </c>
      <c r="K2420" s="318" t="str">
        <f>IFERROR(VLOOKUP(C2420,'MANO DE OBRA'!$C$13:$J$33,7,FALSE)," ")</f>
        <v xml:space="preserve"> </v>
      </c>
      <c r="L2420" s="311" t="str">
        <f>IFERROR(VLOOKUP(C2420,'MANO DE OBRA'!$C$13:$J$33,8,FALSE)," ")</f>
        <v xml:space="preserve"> </v>
      </c>
      <c r="M2420" s="524"/>
      <c r="N2420" s="525"/>
      <c r="O2420" s="312">
        <f t="shared" si="151"/>
        <v>0</v>
      </c>
      <c r="P2420" s="99"/>
    </row>
    <row r="2421" spans="2:16" ht="15" thickBot="1">
      <c r="B2421" s="44"/>
      <c r="C2421" s="555"/>
      <c r="D2421" s="556"/>
      <c r="E2421" s="556"/>
      <c r="F2421" s="556"/>
      <c r="G2421" s="556"/>
      <c r="H2421" s="556"/>
      <c r="I2421" s="522"/>
      <c r="J2421" s="310" t="str">
        <f>IFERROR(VLOOKUP(C2421,'MANO DE OBRA'!$C$13:$J$33,6,FALSE)," ")</f>
        <v xml:space="preserve"> </v>
      </c>
      <c r="K2421" s="318" t="str">
        <f>IFERROR(VLOOKUP(C2421,'MANO DE OBRA'!$C$13:$J$33,7,FALSE)," ")</f>
        <v xml:space="preserve"> </v>
      </c>
      <c r="L2421" s="311" t="str">
        <f>IFERROR(VLOOKUP(C2421,'MANO DE OBRA'!$C$13:$J$33,8,FALSE)," ")</f>
        <v xml:space="preserve"> </v>
      </c>
      <c r="M2421" s="524"/>
      <c r="N2421" s="525"/>
      <c r="O2421" s="312">
        <f t="shared" si="151"/>
        <v>0</v>
      </c>
      <c r="P2421" s="85"/>
    </row>
    <row r="2422" spans="2:16" ht="15" thickBot="1">
      <c r="B2422" s="44"/>
      <c r="C2422" s="545" t="s">
        <v>2244</v>
      </c>
      <c r="D2422" s="546"/>
      <c r="E2422" s="546"/>
      <c r="F2422" s="546"/>
      <c r="G2422" s="546"/>
      <c r="H2422" s="546"/>
      <c r="I2422" s="546"/>
      <c r="J2422" s="546"/>
      <c r="K2422" s="546"/>
      <c r="L2422" s="546"/>
      <c r="M2422" s="546"/>
      <c r="N2422" s="547"/>
      <c r="O2422" s="309">
        <f>+SUM(O2418:O2421)</f>
        <v>6254.0476539999991</v>
      </c>
      <c r="P2422" s="85"/>
    </row>
    <row r="2423" spans="2:16" ht="15" thickBot="1">
      <c r="B2423" s="44"/>
      <c r="C2423" s="73"/>
      <c r="D2423" s="52"/>
      <c r="E2423" s="52"/>
      <c r="F2423" s="52"/>
      <c r="G2423" s="52"/>
      <c r="H2423" s="52"/>
      <c r="I2423" s="52"/>
      <c r="J2423" s="52"/>
      <c r="K2423" s="52"/>
      <c r="L2423" s="52"/>
      <c r="M2423" s="52"/>
      <c r="N2423" s="52"/>
      <c r="O2423" s="74"/>
      <c r="P2423" s="45"/>
    </row>
    <row r="2424" spans="2:16" ht="15" thickBot="1">
      <c r="B2424" s="44"/>
      <c r="C2424" s="557" t="s">
        <v>2245</v>
      </c>
      <c r="D2424" s="558"/>
      <c r="E2424" s="558"/>
      <c r="F2424" s="558"/>
      <c r="G2424" s="558"/>
      <c r="H2424" s="558"/>
      <c r="I2424" s="558"/>
      <c r="J2424" s="558"/>
      <c r="K2424" s="558"/>
      <c r="L2424" s="558"/>
      <c r="M2424" s="558"/>
      <c r="N2424" s="559"/>
      <c r="O2424" s="313">
        <f>ROUND(O2413+O2389+O2406+O2422,0)-0.5</f>
        <v>46766.5</v>
      </c>
      <c r="P2424" s="100"/>
    </row>
    <row r="2425" spans="2:16" ht="15" thickBot="1">
      <c r="B2425" s="44"/>
      <c r="C2425" s="73"/>
      <c r="D2425" s="52"/>
      <c r="E2425" s="52"/>
      <c r="F2425" s="52"/>
      <c r="G2425" s="52"/>
      <c r="H2425" s="52"/>
      <c r="I2425" s="52"/>
      <c r="J2425" s="52"/>
      <c r="K2425" s="52"/>
      <c r="L2425" s="52"/>
      <c r="M2425" s="52"/>
      <c r="N2425" s="52"/>
      <c r="O2425" s="74"/>
      <c r="P2425" s="73"/>
    </row>
    <row r="2426" spans="2:16">
      <c r="B2426" s="44"/>
      <c r="C2426" s="529" t="s">
        <v>2240</v>
      </c>
      <c r="D2426" s="530"/>
      <c r="E2426" s="530"/>
      <c r="F2426" s="530"/>
      <c r="G2426" s="530"/>
      <c r="H2426" s="530"/>
      <c r="I2426" s="530"/>
      <c r="J2426" s="530"/>
      <c r="K2426" s="530"/>
      <c r="L2426" s="530"/>
      <c r="M2426" s="530"/>
      <c r="N2426" s="530"/>
      <c r="O2426" s="531"/>
      <c r="P2426" s="80"/>
    </row>
    <row r="2427" spans="2:16">
      <c r="B2427" s="44"/>
      <c r="C2427" s="532"/>
      <c r="D2427" s="533"/>
      <c r="E2427" s="533"/>
      <c r="F2427" s="533"/>
      <c r="G2427" s="533"/>
      <c r="H2427" s="533"/>
      <c r="I2427" s="533"/>
      <c r="J2427" s="533"/>
      <c r="K2427" s="533"/>
      <c r="L2427" s="533"/>
      <c r="M2427" s="533"/>
      <c r="N2427" s="533"/>
      <c r="O2427" s="534"/>
      <c r="P2427" s="80"/>
    </row>
    <row r="2428" spans="2:16" ht="14.4" thickBot="1">
      <c r="B2428" s="44"/>
      <c r="C2428" s="535"/>
      <c r="D2428" s="536"/>
      <c r="E2428" s="536"/>
      <c r="F2428" s="536"/>
      <c r="G2428" s="536"/>
      <c r="H2428" s="536"/>
      <c r="I2428" s="536"/>
      <c r="J2428" s="536"/>
      <c r="K2428" s="536"/>
      <c r="L2428" s="536"/>
      <c r="M2428" s="536"/>
      <c r="N2428" s="536"/>
      <c r="O2428" s="537"/>
      <c r="P2428" s="80"/>
    </row>
    <row r="2429" spans="2:16" ht="15" thickBot="1">
      <c r="B2429" s="44"/>
      <c r="C2429" s="568" t="s">
        <v>10</v>
      </c>
      <c r="D2429" s="569"/>
      <c r="E2429" s="569"/>
      <c r="F2429" s="569"/>
      <c r="G2429" s="569"/>
      <c r="H2429" s="569"/>
      <c r="I2429" s="569"/>
      <c r="J2429" s="569"/>
      <c r="K2429" s="569"/>
      <c r="L2429" s="569"/>
      <c r="M2429" s="570"/>
      <c r="N2429" s="303" t="s">
        <v>32</v>
      </c>
      <c r="O2429" s="304" t="s">
        <v>29</v>
      </c>
      <c r="P2429" s="80"/>
    </row>
    <row r="2430" spans="2:16" ht="14.4">
      <c r="B2430" s="44"/>
      <c r="C2430" s="571" t="s">
        <v>2242</v>
      </c>
      <c r="D2430" s="572"/>
      <c r="E2430" s="572"/>
      <c r="F2430" s="572"/>
      <c r="G2430" s="572"/>
      <c r="H2430" s="572"/>
      <c r="I2430" s="572"/>
      <c r="J2430" s="572"/>
      <c r="K2430" s="572"/>
      <c r="L2430" s="572"/>
      <c r="M2430" s="572"/>
      <c r="N2430" s="305">
        <f>PRESUPUESTO!$K$384</f>
        <v>0.26</v>
      </c>
      <c r="O2430" s="314">
        <f>N2430*O2424</f>
        <v>12159.29</v>
      </c>
      <c r="P2430" s="80"/>
    </row>
    <row r="2431" spans="2:16" ht="14.4">
      <c r="B2431" s="44"/>
      <c r="C2431" s="573" t="s">
        <v>2241</v>
      </c>
      <c r="D2431" s="574"/>
      <c r="E2431" s="574"/>
      <c r="F2431" s="574"/>
      <c r="G2431" s="574"/>
      <c r="H2431" s="574"/>
      <c r="I2431" s="574"/>
      <c r="J2431" s="574"/>
      <c r="K2431" s="574"/>
      <c r="L2431" s="574"/>
      <c r="M2431" s="574"/>
      <c r="N2431" s="302">
        <f>PRESUPUESTO!$K$385</f>
        <v>0.01</v>
      </c>
      <c r="O2431" s="315">
        <f>N2431*O2424</f>
        <v>467.66500000000002</v>
      </c>
      <c r="P2431" s="80"/>
    </row>
    <row r="2432" spans="2:16" ht="15" thickBot="1">
      <c r="B2432" s="44"/>
      <c r="C2432" s="575" t="s">
        <v>28</v>
      </c>
      <c r="D2432" s="576"/>
      <c r="E2432" s="576"/>
      <c r="F2432" s="576"/>
      <c r="G2432" s="576"/>
      <c r="H2432" s="576"/>
      <c r="I2432" s="576"/>
      <c r="J2432" s="576"/>
      <c r="K2432" s="576"/>
      <c r="L2432" s="576"/>
      <c r="M2432" s="576"/>
      <c r="N2432" s="306">
        <f>PRESUPUESTO!$K$386</f>
        <v>0.03</v>
      </c>
      <c r="O2432" s="316">
        <f>N2432*O2424</f>
        <v>1402.9949999999999</v>
      </c>
      <c r="P2432" s="80"/>
    </row>
    <row r="2433" spans="2:19">
      <c r="B2433" s="44"/>
      <c r="C2433" s="296"/>
      <c r="D2433" s="297"/>
      <c r="E2433" s="297"/>
      <c r="F2433" s="297"/>
      <c r="G2433" s="297"/>
      <c r="H2433" s="297"/>
      <c r="I2433" s="297"/>
      <c r="J2433" s="297"/>
      <c r="K2433" s="297"/>
      <c r="L2433" s="297"/>
      <c r="M2433" s="297"/>
      <c r="N2433" s="297"/>
      <c r="O2433" s="298"/>
      <c r="P2433" s="80"/>
    </row>
    <row r="2434" spans="2:19" ht="14.4" thickBot="1">
      <c r="B2434" s="44"/>
      <c r="C2434" s="299"/>
      <c r="D2434" s="300"/>
      <c r="E2434" s="300"/>
      <c r="F2434" s="300"/>
      <c r="G2434" s="300"/>
      <c r="H2434" s="300"/>
      <c r="I2434" s="300"/>
      <c r="J2434" s="300"/>
      <c r="K2434" s="300"/>
      <c r="L2434" s="300"/>
      <c r="M2434" s="300"/>
      <c r="N2434" s="300"/>
      <c r="O2434" s="301"/>
      <c r="P2434" s="80"/>
    </row>
    <row r="2435" spans="2:19" ht="15" thickBot="1">
      <c r="B2435" s="44"/>
      <c r="C2435" s="557" t="s">
        <v>2246</v>
      </c>
      <c r="D2435" s="558"/>
      <c r="E2435" s="558"/>
      <c r="F2435" s="558"/>
      <c r="G2435" s="558"/>
      <c r="H2435" s="558"/>
      <c r="I2435" s="558"/>
      <c r="J2435" s="558"/>
      <c r="K2435" s="558"/>
      <c r="L2435" s="558"/>
      <c r="M2435" s="558"/>
      <c r="N2435" s="559"/>
      <c r="O2435" s="313">
        <f>ROUNDUP(O2424+O2430+O2431+O2432,0)</f>
        <v>60797</v>
      </c>
      <c r="P2435" s="100"/>
      <c r="S2435" s="342"/>
    </row>
    <row r="2436" spans="2:19" ht="14.4">
      <c r="B2436" s="44"/>
      <c r="C2436" s="73"/>
      <c r="D2436" s="52"/>
      <c r="E2436" s="52"/>
      <c r="F2436" s="52"/>
      <c r="G2436" s="52"/>
      <c r="H2436" s="52"/>
      <c r="I2436" s="52"/>
      <c r="J2436" s="52"/>
      <c r="K2436" s="52"/>
      <c r="L2436" s="52"/>
      <c r="M2436" s="52"/>
      <c r="N2436" s="52"/>
      <c r="O2436" s="74"/>
      <c r="P2436" s="45"/>
    </row>
    <row r="2437" spans="2:19" ht="14.4">
      <c r="B2437" s="44"/>
      <c r="C2437" s="73"/>
      <c r="D2437" s="52"/>
      <c r="E2437" s="52"/>
      <c r="F2437" s="52"/>
      <c r="G2437" s="52"/>
      <c r="H2437" s="52"/>
      <c r="I2437" s="52"/>
      <c r="J2437" s="52"/>
      <c r="K2437" s="52"/>
      <c r="L2437" s="52"/>
      <c r="M2437" s="52"/>
      <c r="N2437" s="52"/>
      <c r="O2437" s="74"/>
      <c r="P2437" s="45"/>
    </row>
    <row r="2438" spans="2:19" ht="18.600000000000001" customHeight="1" thickBot="1">
      <c r="B2438" s="44"/>
      <c r="C2438" s="564"/>
      <c r="D2438" s="565"/>
      <c r="E2438" s="565"/>
      <c r="F2438" s="70"/>
      <c r="G2438" s="70"/>
      <c r="H2438" s="70"/>
      <c r="I2438" s="70"/>
      <c r="J2438" s="70"/>
      <c r="K2438" s="566"/>
      <c r="L2438" s="566"/>
      <c r="M2438" s="566"/>
      <c r="N2438" s="566"/>
      <c r="O2438" s="567"/>
      <c r="P2438" s="101"/>
    </row>
    <row r="2439" spans="2:19" ht="14.4" thickBot="1">
      <c r="B2439" s="102"/>
      <c r="C2439" s="103"/>
      <c r="D2439" s="103"/>
      <c r="E2439" s="103"/>
      <c r="F2439" s="103"/>
      <c r="G2439" s="103"/>
      <c r="H2439" s="103"/>
      <c r="I2439" s="103"/>
      <c r="J2439" s="103"/>
      <c r="K2439" s="103"/>
      <c r="L2439" s="103"/>
      <c r="M2439" s="103"/>
      <c r="N2439" s="103"/>
      <c r="O2439" s="103"/>
      <c r="P2439" s="104"/>
    </row>
    <row r="2440" spans="2:19" ht="15" thickTop="1" thickBot="1"/>
    <row r="2441" spans="2:19" ht="15" thickBot="1">
      <c r="B2441" s="44"/>
      <c r="C2441" s="488" t="s">
        <v>54</v>
      </c>
      <c r="D2441" s="489"/>
      <c r="E2441" s="489"/>
      <c r="F2441" s="489"/>
      <c r="G2441" s="489"/>
      <c r="H2441" s="489"/>
      <c r="I2441" s="489"/>
      <c r="J2441" s="489"/>
      <c r="K2441" s="489"/>
      <c r="L2441" s="489"/>
      <c r="M2441" s="489"/>
      <c r="N2441" s="489"/>
      <c r="O2441" s="490"/>
      <c r="P2441" s="75"/>
    </row>
    <row r="2442" spans="2:19">
      <c r="B2442" s="44"/>
      <c r="C2442" s="76" t="s">
        <v>55</v>
      </c>
      <c r="D2442" s="491" t="s">
        <v>10</v>
      </c>
      <c r="E2442" s="492"/>
      <c r="F2442" s="492"/>
      <c r="G2442" s="492"/>
      <c r="H2442" s="492"/>
      <c r="I2442" s="492"/>
      <c r="J2442" s="492"/>
      <c r="K2442" s="492"/>
      <c r="L2442" s="493"/>
      <c r="M2442" s="494" t="s">
        <v>56</v>
      </c>
      <c r="N2442" s="495"/>
      <c r="O2442" s="76" t="s">
        <v>12</v>
      </c>
      <c r="P2442" s="77"/>
    </row>
    <row r="2443" spans="2:19" ht="51" customHeight="1" thickBot="1">
      <c r="B2443" s="44"/>
      <c r="C2443" s="243" t="str">
        <f>PRESUPUESTO!C140</f>
        <v>5.6.10</v>
      </c>
      <c r="D2443" s="582" t="str">
        <f>IFERROR(VLOOKUP(C2443,PRESUPUESTO!$C$11:$K$366,5,FALSE)," ")</f>
        <v>CONECTOR PARA VARILLA PLATINA ACERO GALVANIZADO, REF. 5005/N</v>
      </c>
      <c r="E2443" s="583"/>
      <c r="F2443" s="583"/>
      <c r="G2443" s="583"/>
      <c r="H2443" s="583"/>
      <c r="I2443" s="583"/>
      <c r="J2443" s="583"/>
      <c r="K2443" s="583"/>
      <c r="L2443" s="584"/>
      <c r="M2443" s="526" t="str">
        <f>IFERROR(VLOOKUP(C2443,PRESUPUESTO!$C$11:$K$366,6,FALSE)," ")</f>
        <v>UN</v>
      </c>
      <c r="N2443" s="528"/>
      <c r="O2443" s="243">
        <f>IFERROR(VLOOKUP(C2443,PRESUPUESTO!$C$11:$K$366,7,FALSE)," ")</f>
        <v>8</v>
      </c>
      <c r="P2443" s="79"/>
    </row>
    <row r="2444" spans="2:19">
      <c r="B2444" s="44"/>
      <c r="C2444" s="529"/>
      <c r="D2444" s="530"/>
      <c r="E2444" s="530"/>
      <c r="F2444" s="530"/>
      <c r="G2444" s="530"/>
      <c r="H2444" s="530"/>
      <c r="I2444" s="530"/>
      <c r="J2444" s="530"/>
      <c r="K2444" s="530"/>
      <c r="L2444" s="530"/>
      <c r="M2444" s="530"/>
      <c r="N2444" s="530"/>
      <c r="O2444" s="531"/>
      <c r="P2444" s="80"/>
    </row>
    <row r="2445" spans="2:19">
      <c r="B2445" s="44"/>
      <c r="C2445" s="532"/>
      <c r="D2445" s="533"/>
      <c r="E2445" s="533"/>
      <c r="F2445" s="533"/>
      <c r="G2445" s="533"/>
      <c r="H2445" s="533"/>
      <c r="I2445" s="533"/>
      <c r="J2445" s="533"/>
      <c r="K2445" s="533"/>
      <c r="L2445" s="533"/>
      <c r="M2445" s="533"/>
      <c r="N2445" s="533"/>
      <c r="O2445" s="534"/>
      <c r="P2445" s="80"/>
    </row>
    <row r="2446" spans="2:19" ht="14.4" thickBot="1">
      <c r="B2446" s="44"/>
      <c r="C2446" s="535"/>
      <c r="D2446" s="536"/>
      <c r="E2446" s="536"/>
      <c r="F2446" s="536"/>
      <c r="G2446" s="536"/>
      <c r="H2446" s="536"/>
      <c r="I2446" s="536"/>
      <c r="J2446" s="536"/>
      <c r="K2446" s="536"/>
      <c r="L2446" s="536"/>
      <c r="M2446" s="536"/>
      <c r="N2446" s="536"/>
      <c r="O2446" s="537"/>
      <c r="P2446" s="80"/>
    </row>
    <row r="2447" spans="2:19" ht="14.4">
      <c r="B2447" s="44"/>
      <c r="C2447" s="538" t="s">
        <v>10</v>
      </c>
      <c r="D2447" s="539"/>
      <c r="E2447" s="539"/>
      <c r="F2447" s="539"/>
      <c r="G2447" s="540"/>
      <c r="H2447" s="541" t="s">
        <v>57</v>
      </c>
      <c r="I2447" s="539"/>
      <c r="J2447" s="542" t="s">
        <v>58</v>
      </c>
      <c r="K2447" s="543"/>
      <c r="L2447" s="82" t="s">
        <v>59</v>
      </c>
      <c r="M2447" s="541" t="s">
        <v>60</v>
      </c>
      <c r="N2447" s="544"/>
      <c r="O2447" s="83" t="s">
        <v>61</v>
      </c>
      <c r="P2447" s="84"/>
    </row>
    <row r="2448" spans="2:19" ht="14.4">
      <c r="B2448" s="44"/>
      <c r="C2448" s="517" t="s">
        <v>1281</v>
      </c>
      <c r="D2448" s="518"/>
      <c r="E2448" s="518"/>
      <c r="F2448" s="518"/>
      <c r="G2448" s="519"/>
      <c r="H2448" s="520"/>
      <c r="I2448" s="520"/>
      <c r="J2448" s="521" t="str">
        <f>IFERROR(VLOOKUP(C2448,EQUIPOS!$C$13:$G$80,2,FALSE)," ")</f>
        <v>%</v>
      </c>
      <c r="K2448" s="522"/>
      <c r="L2448" s="308">
        <f>O2486</f>
        <v>6254.0476539999991</v>
      </c>
      <c r="M2448" s="523">
        <v>0.05</v>
      </c>
      <c r="N2448" s="522"/>
      <c r="O2448" s="307">
        <f>IFERROR(M2448*L2448,0)</f>
        <v>312.70238269999999</v>
      </c>
      <c r="P2448" s="85"/>
    </row>
    <row r="2449" spans="2:16" ht="14.4">
      <c r="B2449" s="44"/>
      <c r="C2449" s="517"/>
      <c r="D2449" s="518"/>
      <c r="E2449" s="518"/>
      <c r="F2449" s="518"/>
      <c r="G2449" s="519"/>
      <c r="H2449" s="520"/>
      <c r="I2449" s="520"/>
      <c r="J2449" s="521" t="str">
        <f>IFERROR(VLOOKUP(C2449,EQUIPOS!$C$13:$G$80,2,FALSE)," ")</f>
        <v xml:space="preserve"> </v>
      </c>
      <c r="K2449" s="522"/>
      <c r="L2449" s="308" t="str">
        <f>IFERROR(VLOOKUP(C2449,EQUIPOS!$C$13:$G$80,5,FALSE)," ")</f>
        <v xml:space="preserve"> </v>
      </c>
      <c r="M2449" s="524"/>
      <c r="N2449" s="525"/>
      <c r="O2449" s="307">
        <f>IFERROR(L2449/M2449,0)</f>
        <v>0</v>
      </c>
      <c r="P2449" s="85"/>
    </row>
    <row r="2450" spans="2:16" ht="14.4">
      <c r="B2450" s="44"/>
      <c r="C2450" s="517"/>
      <c r="D2450" s="518"/>
      <c r="E2450" s="518"/>
      <c r="F2450" s="518"/>
      <c r="G2450" s="519"/>
      <c r="H2450" s="520"/>
      <c r="I2450" s="520"/>
      <c r="J2450" s="521" t="str">
        <f>IFERROR(VLOOKUP(C2450,EQUIPOS!$C$13:$G$80,2,FALSE)," ")</f>
        <v xml:space="preserve"> </v>
      </c>
      <c r="K2450" s="522"/>
      <c r="L2450" s="308" t="str">
        <f>IFERROR(VLOOKUP(C2450,EQUIPOS!$C$13:$G$80,5,FALSE)," ")</f>
        <v xml:space="preserve"> </v>
      </c>
      <c r="M2450" s="524"/>
      <c r="N2450" s="525"/>
      <c r="O2450" s="307">
        <f t="shared" ref="O2450:O2451" si="152">IFERROR(L2450/M2450,0)</f>
        <v>0</v>
      </c>
      <c r="P2450" s="85"/>
    </row>
    <row r="2451" spans="2:16" ht="14.4">
      <c r="B2451" s="44"/>
      <c r="C2451" s="517"/>
      <c r="D2451" s="518"/>
      <c r="E2451" s="518"/>
      <c r="F2451" s="518"/>
      <c r="G2451" s="519"/>
      <c r="H2451" s="520"/>
      <c r="I2451" s="520"/>
      <c r="J2451" s="521" t="str">
        <f>IFERROR(VLOOKUP(C2451,EQUIPOS!$C$13:$G$80,2,FALSE)," ")</f>
        <v xml:space="preserve"> </v>
      </c>
      <c r="K2451" s="522"/>
      <c r="L2451" s="308" t="str">
        <f>IFERROR(VLOOKUP(C2451,EQUIPOS!$C$13:$G$80,5,FALSE)," ")</f>
        <v xml:space="preserve"> </v>
      </c>
      <c r="M2451" s="524"/>
      <c r="N2451" s="525"/>
      <c r="O2451" s="307">
        <f t="shared" si="152"/>
        <v>0</v>
      </c>
      <c r="P2451" s="85"/>
    </row>
    <row r="2452" spans="2:16" ht="15" thickBot="1">
      <c r="B2452" s="44"/>
      <c r="C2452" s="517"/>
      <c r="D2452" s="518"/>
      <c r="E2452" s="518"/>
      <c r="F2452" s="518"/>
      <c r="G2452" s="519"/>
      <c r="H2452" s="520"/>
      <c r="I2452" s="520"/>
      <c r="J2452" s="521" t="str">
        <f>IFERROR(VLOOKUP(C2452,EQUIPOS!$C$13:$G$80,2,FALSE)," ")</f>
        <v xml:space="preserve"> </v>
      </c>
      <c r="K2452" s="522"/>
      <c r="L2452" s="308" t="str">
        <f>IFERROR(VLOOKUP(C2452,EQUIPOS!$C$13:$G$80,5,FALSE)," ")</f>
        <v xml:space="preserve"> </v>
      </c>
      <c r="M2452" s="524"/>
      <c r="N2452" s="525"/>
      <c r="O2452" s="307">
        <f>IFERROR(L2452/M2452,0)</f>
        <v>0</v>
      </c>
      <c r="P2452" s="85"/>
    </row>
    <row r="2453" spans="2:16" ht="15" thickBot="1">
      <c r="B2453" s="44"/>
      <c r="C2453" s="545" t="s">
        <v>2244</v>
      </c>
      <c r="D2453" s="546"/>
      <c r="E2453" s="546"/>
      <c r="F2453" s="546"/>
      <c r="G2453" s="546"/>
      <c r="H2453" s="546"/>
      <c r="I2453" s="546"/>
      <c r="J2453" s="546"/>
      <c r="K2453" s="546"/>
      <c r="L2453" s="546"/>
      <c r="M2453" s="546"/>
      <c r="N2453" s="547"/>
      <c r="O2453" s="309">
        <f>SUM(O2448:O2452)</f>
        <v>312.70238269999999</v>
      </c>
      <c r="P2453" s="86"/>
    </row>
    <row r="2454" spans="2:16" ht="13.5" customHeight="1">
      <c r="B2454" s="44"/>
      <c r="C2454" s="529" t="s">
        <v>62</v>
      </c>
      <c r="D2454" s="530"/>
      <c r="E2454" s="530"/>
      <c r="F2454" s="530"/>
      <c r="G2454" s="530"/>
      <c r="H2454" s="530"/>
      <c r="I2454" s="530"/>
      <c r="J2454" s="530"/>
      <c r="K2454" s="530"/>
      <c r="L2454" s="530"/>
      <c r="M2454" s="530"/>
      <c r="N2454" s="530"/>
      <c r="O2454" s="531"/>
      <c r="P2454" s="80"/>
    </row>
    <row r="2455" spans="2:16">
      <c r="B2455" s="44"/>
      <c r="C2455" s="532"/>
      <c r="D2455" s="533"/>
      <c r="E2455" s="533"/>
      <c r="F2455" s="533"/>
      <c r="G2455" s="533"/>
      <c r="H2455" s="533"/>
      <c r="I2455" s="533"/>
      <c r="J2455" s="533"/>
      <c r="K2455" s="533"/>
      <c r="L2455" s="533"/>
      <c r="M2455" s="533"/>
      <c r="N2455" s="533"/>
      <c r="O2455" s="534"/>
      <c r="P2455" s="80"/>
    </row>
    <row r="2456" spans="2:16" ht="14.4" thickBot="1">
      <c r="B2456" s="44"/>
      <c r="C2456" s="535"/>
      <c r="D2456" s="536"/>
      <c r="E2456" s="536"/>
      <c r="F2456" s="536"/>
      <c r="G2456" s="536"/>
      <c r="H2456" s="536"/>
      <c r="I2456" s="536"/>
      <c r="J2456" s="536"/>
      <c r="K2456" s="536"/>
      <c r="L2456" s="536"/>
      <c r="M2456" s="536"/>
      <c r="N2456" s="536"/>
      <c r="O2456" s="537"/>
      <c r="P2456" s="80"/>
    </row>
    <row r="2457" spans="2:16" ht="14.4">
      <c r="B2457" s="44"/>
      <c r="C2457" s="538" t="s">
        <v>10</v>
      </c>
      <c r="D2457" s="550"/>
      <c r="E2457" s="550"/>
      <c r="F2457" s="550"/>
      <c r="G2457" s="550"/>
      <c r="H2457" s="550"/>
      <c r="I2457" s="550"/>
      <c r="J2457" s="544"/>
      <c r="K2457" s="81" t="s">
        <v>56</v>
      </c>
      <c r="L2457" s="82" t="s">
        <v>12</v>
      </c>
      <c r="M2457" s="541" t="s">
        <v>63</v>
      </c>
      <c r="N2457" s="544"/>
      <c r="O2457" s="83" t="s">
        <v>61</v>
      </c>
      <c r="P2457" s="84"/>
    </row>
    <row r="2458" spans="2:16" ht="14.4">
      <c r="B2458" s="44"/>
      <c r="C2458" s="577" t="s">
        <v>2991</v>
      </c>
      <c r="D2458" s="578" t="s">
        <v>2985</v>
      </c>
      <c r="E2458" s="578" t="s">
        <v>2985</v>
      </c>
      <c r="F2458" s="578" t="s">
        <v>2985</v>
      </c>
      <c r="G2458" s="578" t="s">
        <v>2985</v>
      </c>
      <c r="H2458" s="578" t="s">
        <v>2985</v>
      </c>
      <c r="I2458" s="578" t="s">
        <v>2985</v>
      </c>
      <c r="J2458" s="579" t="s">
        <v>2985</v>
      </c>
      <c r="K2458" s="88" t="str">
        <f>IFERROR(VLOOKUP(C2458,MATERIALES!$C$13:$G$2486,2,FALSE)," ")</f>
        <v>UN</v>
      </c>
      <c r="L2458" s="356">
        <v>1</v>
      </c>
      <c r="M2458" s="548">
        <f>IFERROR(VLOOKUP(C2458,MATERIALES!$C$13:$G$2486,5,FALSE)," ")</f>
        <v>98000</v>
      </c>
      <c r="N2458" s="549"/>
      <c r="O2458" s="307">
        <f>IFERROR(M2458*L2458,0)</f>
        <v>98000</v>
      </c>
      <c r="P2458" s="85"/>
    </row>
    <row r="2459" spans="2:16" ht="14.4">
      <c r="B2459" s="44"/>
      <c r="C2459" s="577"/>
      <c r="D2459" s="578"/>
      <c r="E2459" s="578"/>
      <c r="F2459" s="578"/>
      <c r="G2459" s="578"/>
      <c r="H2459" s="578"/>
      <c r="I2459" s="578"/>
      <c r="J2459" s="579"/>
      <c r="K2459" s="88" t="str">
        <f>IFERROR(VLOOKUP(C2459,MATERIALES!$C$13:$G$2486,2,FALSE)," ")</f>
        <v xml:space="preserve"> </v>
      </c>
      <c r="L2459" s="356"/>
      <c r="M2459" s="548" t="str">
        <f>IFERROR(VLOOKUP(C2459,MATERIALES!$C$13:$G$2486,5,FALSE)," ")</f>
        <v xml:space="preserve"> </v>
      </c>
      <c r="N2459" s="549"/>
      <c r="O2459" s="307">
        <f t="shared" ref="O2459:O2469" si="153">IFERROR(M2459*L2459,0)</f>
        <v>0</v>
      </c>
      <c r="P2459" s="85"/>
    </row>
    <row r="2460" spans="2:16" ht="14.4">
      <c r="B2460" s="44"/>
      <c r="C2460" s="577"/>
      <c r="D2460" s="578"/>
      <c r="E2460" s="578"/>
      <c r="F2460" s="578"/>
      <c r="G2460" s="578"/>
      <c r="H2460" s="578"/>
      <c r="I2460" s="578"/>
      <c r="J2460" s="579"/>
      <c r="K2460" s="88" t="str">
        <f>IFERROR(VLOOKUP(C2460,MATERIALES!$C$13:$G$2486,2,FALSE)," ")</f>
        <v xml:space="preserve"> </v>
      </c>
      <c r="L2460" s="356"/>
      <c r="M2460" s="548" t="str">
        <f>IFERROR(VLOOKUP(C2460,MATERIALES!$C$13:$G$2486,5,FALSE)," ")</f>
        <v xml:space="preserve"> </v>
      </c>
      <c r="N2460" s="549"/>
      <c r="O2460" s="307">
        <f t="shared" si="153"/>
        <v>0</v>
      </c>
      <c r="P2460" s="85"/>
    </row>
    <row r="2461" spans="2:16" ht="14.4">
      <c r="B2461" s="44"/>
      <c r="C2461" s="577"/>
      <c r="D2461" s="578"/>
      <c r="E2461" s="578"/>
      <c r="F2461" s="578"/>
      <c r="G2461" s="578"/>
      <c r="H2461" s="578"/>
      <c r="I2461" s="578"/>
      <c r="J2461" s="579"/>
      <c r="K2461" s="88" t="str">
        <f>IFERROR(VLOOKUP(C2461,MATERIALES!$C$13:$G$2486,2,FALSE)," ")</f>
        <v xml:space="preserve"> </v>
      </c>
      <c r="L2461" s="356"/>
      <c r="M2461" s="548" t="str">
        <f>IFERROR(VLOOKUP(C2461,MATERIALES!$C$13:$G$2486,5,FALSE)," ")</f>
        <v xml:space="preserve"> </v>
      </c>
      <c r="N2461" s="549"/>
      <c r="O2461" s="307">
        <f t="shared" si="153"/>
        <v>0</v>
      </c>
      <c r="P2461" s="85"/>
    </row>
    <row r="2462" spans="2:16" ht="14.4">
      <c r="B2462" s="44"/>
      <c r="C2462" s="577"/>
      <c r="D2462" s="578"/>
      <c r="E2462" s="578"/>
      <c r="F2462" s="578"/>
      <c r="G2462" s="578"/>
      <c r="H2462" s="578"/>
      <c r="I2462" s="578"/>
      <c r="J2462" s="579"/>
      <c r="K2462" s="88" t="str">
        <f>IFERROR(VLOOKUP(C2462,MATERIALES!$C$13:$G$2486,2,FALSE)," ")</f>
        <v xml:space="preserve"> </v>
      </c>
      <c r="L2462" s="356"/>
      <c r="M2462" s="548" t="str">
        <f>IFERROR(VLOOKUP(C2462,MATERIALES!$C$13:$G$2486,5,FALSE)," ")</f>
        <v xml:space="preserve"> </v>
      </c>
      <c r="N2462" s="549"/>
      <c r="O2462" s="307">
        <f t="shared" si="153"/>
        <v>0</v>
      </c>
      <c r="P2462" s="85"/>
    </row>
    <row r="2463" spans="2:16" ht="14.4">
      <c r="B2463" s="44"/>
      <c r="C2463" s="577"/>
      <c r="D2463" s="578"/>
      <c r="E2463" s="578"/>
      <c r="F2463" s="578"/>
      <c r="G2463" s="578"/>
      <c r="H2463" s="578"/>
      <c r="I2463" s="578"/>
      <c r="J2463" s="579"/>
      <c r="K2463" s="88" t="str">
        <f>IFERROR(VLOOKUP(C2463,MATERIALES!$C$13:$G$2486,2,FALSE)," ")</f>
        <v xml:space="preserve"> </v>
      </c>
      <c r="L2463" s="356"/>
      <c r="M2463" s="548" t="str">
        <f>IFERROR(VLOOKUP(C2463,MATERIALES!$C$13:$G$2486,5,FALSE)," ")</f>
        <v xml:space="preserve"> </v>
      </c>
      <c r="N2463" s="549"/>
      <c r="O2463" s="307">
        <f t="shared" si="153"/>
        <v>0</v>
      </c>
      <c r="P2463" s="85"/>
    </row>
    <row r="2464" spans="2:16" ht="14.4">
      <c r="B2464" s="44"/>
      <c r="C2464" s="577"/>
      <c r="D2464" s="578"/>
      <c r="E2464" s="578"/>
      <c r="F2464" s="578"/>
      <c r="G2464" s="578"/>
      <c r="H2464" s="578"/>
      <c r="I2464" s="578"/>
      <c r="J2464" s="579"/>
      <c r="K2464" s="88" t="str">
        <f>IFERROR(VLOOKUP(C2464,MATERIALES!$C$13:$G$2486,2,FALSE)," ")</f>
        <v xml:space="preserve"> </v>
      </c>
      <c r="L2464" s="356"/>
      <c r="M2464" s="548" t="str">
        <f>IFERROR(VLOOKUP(C2464,MATERIALES!$C$13:$G$2486,5,FALSE)," ")</f>
        <v xml:space="preserve"> </v>
      </c>
      <c r="N2464" s="549"/>
      <c r="O2464" s="307">
        <f t="shared" si="153"/>
        <v>0</v>
      </c>
      <c r="P2464" s="85"/>
    </row>
    <row r="2465" spans="2:16" ht="14.4">
      <c r="B2465" s="44"/>
      <c r="C2465" s="577"/>
      <c r="D2465" s="578"/>
      <c r="E2465" s="578"/>
      <c r="F2465" s="578"/>
      <c r="G2465" s="578"/>
      <c r="H2465" s="578"/>
      <c r="I2465" s="578"/>
      <c r="J2465" s="579"/>
      <c r="K2465" s="88" t="str">
        <f>IFERROR(VLOOKUP(C2465,MATERIALES!$C$13:$G$2486,2,FALSE)," ")</f>
        <v xml:space="preserve"> </v>
      </c>
      <c r="L2465" s="356"/>
      <c r="M2465" s="548" t="str">
        <f>IFERROR(VLOOKUP(C2465,MATERIALES!$C$13:$G$2486,5,FALSE)," ")</f>
        <v xml:space="preserve"> </v>
      </c>
      <c r="N2465" s="549"/>
      <c r="O2465" s="307">
        <f t="shared" si="153"/>
        <v>0</v>
      </c>
      <c r="P2465" s="85"/>
    </row>
    <row r="2466" spans="2:16" ht="14.4">
      <c r="B2466" s="44"/>
      <c r="C2466" s="577"/>
      <c r="D2466" s="578"/>
      <c r="E2466" s="578"/>
      <c r="F2466" s="578"/>
      <c r="G2466" s="578"/>
      <c r="H2466" s="578"/>
      <c r="I2466" s="578"/>
      <c r="J2466" s="579"/>
      <c r="K2466" s="88" t="str">
        <f>IFERROR(VLOOKUP(C2466,MATERIALES!$C$13:$G$2486,2,FALSE)," ")</f>
        <v xml:space="preserve"> </v>
      </c>
      <c r="L2466" s="356"/>
      <c r="M2466" s="548" t="str">
        <f>IFERROR(VLOOKUP(C2466,MATERIALES!$C$13:$G$2486,5,FALSE)," ")</f>
        <v xml:space="preserve"> </v>
      </c>
      <c r="N2466" s="549"/>
      <c r="O2466" s="307">
        <f t="shared" si="153"/>
        <v>0</v>
      </c>
      <c r="P2466" s="85"/>
    </row>
    <row r="2467" spans="2:16" ht="14.4">
      <c r="B2467" s="44"/>
      <c r="C2467" s="577"/>
      <c r="D2467" s="578"/>
      <c r="E2467" s="578"/>
      <c r="F2467" s="578"/>
      <c r="G2467" s="578"/>
      <c r="H2467" s="578"/>
      <c r="I2467" s="578"/>
      <c r="J2467" s="579"/>
      <c r="K2467" s="88" t="str">
        <f>IFERROR(VLOOKUP(C2467,MATERIALES!$C$13:$G$2486,2,FALSE)," ")</f>
        <v xml:space="preserve"> </v>
      </c>
      <c r="L2467" s="356"/>
      <c r="M2467" s="548" t="str">
        <f>IFERROR(VLOOKUP(C2467,MATERIALES!$C$13:$G$2486,5,FALSE)," ")</f>
        <v xml:space="preserve"> </v>
      </c>
      <c r="N2467" s="549"/>
      <c r="O2467" s="307">
        <f t="shared" si="153"/>
        <v>0</v>
      </c>
      <c r="P2467" s="85"/>
    </row>
    <row r="2468" spans="2:16" ht="14.4">
      <c r="B2468" s="44"/>
      <c r="C2468" s="517"/>
      <c r="D2468" s="518"/>
      <c r="E2468" s="518"/>
      <c r="F2468" s="518"/>
      <c r="G2468" s="518"/>
      <c r="H2468" s="518"/>
      <c r="I2468" s="518"/>
      <c r="J2468" s="519"/>
      <c r="K2468" s="88" t="str">
        <f>IFERROR(VLOOKUP(C2468,MATERIALES!$C$13:$G$2486,2,FALSE)," ")</f>
        <v xml:space="preserve"> </v>
      </c>
      <c r="L2468" s="89"/>
      <c r="M2468" s="548" t="str">
        <f>IFERROR(VLOOKUP(C2468,MATERIALES!$C$13:$G$2486,5,FALSE)," ")</f>
        <v xml:space="preserve"> </v>
      </c>
      <c r="N2468" s="549"/>
      <c r="O2468" s="307">
        <f t="shared" si="153"/>
        <v>0</v>
      </c>
      <c r="P2468" s="85"/>
    </row>
    <row r="2469" spans="2:16" ht="15" thickBot="1">
      <c r="B2469" s="44"/>
      <c r="C2469" s="551"/>
      <c r="D2469" s="552"/>
      <c r="E2469" s="552"/>
      <c r="F2469" s="552"/>
      <c r="G2469" s="552"/>
      <c r="H2469" s="552"/>
      <c r="I2469" s="552"/>
      <c r="J2469" s="580"/>
      <c r="K2469" s="88" t="str">
        <f>IFERROR(VLOOKUP(C2469,MATERIALES!$C$13:$G$2486,2,FALSE)," ")</f>
        <v xml:space="preserve"> </v>
      </c>
      <c r="L2469" s="90"/>
      <c r="M2469" s="548" t="str">
        <f>IFERROR(VLOOKUP(C2469,MATERIALES!$C$13:$G$2486,5,FALSE)," ")</f>
        <v xml:space="preserve"> </v>
      </c>
      <c r="N2469" s="549"/>
      <c r="O2469" s="307">
        <f t="shared" si="153"/>
        <v>0</v>
      </c>
      <c r="P2469" s="85"/>
    </row>
    <row r="2470" spans="2:16" ht="15" thickBot="1">
      <c r="B2470" s="44"/>
      <c r="C2470" s="545" t="s">
        <v>2244</v>
      </c>
      <c r="D2470" s="546"/>
      <c r="E2470" s="546"/>
      <c r="F2470" s="546"/>
      <c r="G2470" s="546"/>
      <c r="H2470" s="546"/>
      <c r="I2470" s="546"/>
      <c r="J2470" s="546"/>
      <c r="K2470" s="546"/>
      <c r="L2470" s="546"/>
      <c r="M2470" s="546"/>
      <c r="N2470" s="547"/>
      <c r="O2470" s="309">
        <f>SUM(O2458:O2469)</f>
        <v>98000</v>
      </c>
      <c r="P2470" s="85"/>
    </row>
    <row r="2471" spans="2:16">
      <c r="B2471" s="44"/>
      <c r="C2471" s="529" t="s">
        <v>64</v>
      </c>
      <c r="D2471" s="530"/>
      <c r="E2471" s="530"/>
      <c r="F2471" s="530"/>
      <c r="G2471" s="530"/>
      <c r="H2471" s="530"/>
      <c r="I2471" s="530"/>
      <c r="J2471" s="530"/>
      <c r="K2471" s="530"/>
      <c r="L2471" s="530"/>
      <c r="M2471" s="530"/>
      <c r="N2471" s="530"/>
      <c r="O2471" s="531"/>
      <c r="P2471" s="80"/>
    </row>
    <row r="2472" spans="2:16">
      <c r="B2472" s="44"/>
      <c r="C2472" s="532"/>
      <c r="D2472" s="533"/>
      <c r="E2472" s="533"/>
      <c r="F2472" s="533"/>
      <c r="G2472" s="533"/>
      <c r="H2472" s="533"/>
      <c r="I2472" s="533"/>
      <c r="J2472" s="533"/>
      <c r="K2472" s="533"/>
      <c r="L2472" s="533"/>
      <c r="M2472" s="533"/>
      <c r="N2472" s="533"/>
      <c r="O2472" s="534"/>
      <c r="P2472" s="80"/>
    </row>
    <row r="2473" spans="2:16" ht="14.4" thickBot="1">
      <c r="B2473" s="44"/>
      <c r="C2473" s="535"/>
      <c r="D2473" s="536"/>
      <c r="E2473" s="536"/>
      <c r="F2473" s="536"/>
      <c r="G2473" s="536"/>
      <c r="H2473" s="536"/>
      <c r="I2473" s="536"/>
      <c r="J2473" s="536"/>
      <c r="K2473" s="536"/>
      <c r="L2473" s="536"/>
      <c r="M2473" s="536"/>
      <c r="N2473" s="536"/>
      <c r="O2473" s="537"/>
      <c r="P2473" s="80"/>
    </row>
    <row r="2474" spans="2:16" ht="16.8">
      <c r="B2474" s="44"/>
      <c r="C2474" s="538" t="s">
        <v>65</v>
      </c>
      <c r="D2474" s="550"/>
      <c r="E2474" s="550"/>
      <c r="F2474" s="550"/>
      <c r="G2474" s="550"/>
      <c r="H2474" s="550"/>
      <c r="I2474" s="550"/>
      <c r="J2474" s="82" t="s">
        <v>66</v>
      </c>
      <c r="K2474" s="87" t="s">
        <v>67</v>
      </c>
      <c r="L2474" s="91" t="s">
        <v>68</v>
      </c>
      <c r="M2474" s="541" t="s">
        <v>69</v>
      </c>
      <c r="N2474" s="544"/>
      <c r="O2474" s="83" t="s">
        <v>61</v>
      </c>
      <c r="P2474" s="84"/>
    </row>
    <row r="2475" spans="2:16" ht="14.4">
      <c r="B2475" s="44"/>
      <c r="C2475" s="517" t="s">
        <v>1251</v>
      </c>
      <c r="D2475" s="518"/>
      <c r="E2475" s="518"/>
      <c r="F2475" s="518"/>
      <c r="G2475" s="518"/>
      <c r="H2475" s="518"/>
      <c r="I2475" s="518"/>
      <c r="J2475" s="357">
        <v>9.289803286634859E-5</v>
      </c>
      <c r="K2475" s="93">
        <v>25.1</v>
      </c>
      <c r="L2475" s="92">
        <f>K2475*J2475</f>
        <v>2.3317406249453499E-3</v>
      </c>
      <c r="M2475" s="548">
        <f>IFERROR(VLOOKUP(C2475,TRANSPORTE!$C$14:$G$28,5,FALSE)," ")</f>
        <v>514637</v>
      </c>
      <c r="N2475" s="549"/>
      <c r="O2475" s="307">
        <f>IFERROR(M2475*L2475,0)</f>
        <v>1200</v>
      </c>
      <c r="P2475" s="85"/>
    </row>
    <row r="2476" spans="2:16" ht="15" thickBot="1">
      <c r="B2476" s="44"/>
      <c r="C2476" s="551"/>
      <c r="D2476" s="552"/>
      <c r="E2476" s="552"/>
      <c r="F2476" s="552"/>
      <c r="G2476" s="552"/>
      <c r="H2476" s="552"/>
      <c r="I2476" s="552"/>
      <c r="J2476" s="94"/>
      <c r="K2476" s="70"/>
      <c r="L2476" s="94"/>
      <c r="M2476" s="553"/>
      <c r="N2476" s="554"/>
      <c r="O2476" s="307">
        <f t="shared" ref="O2476" si="154">IFERROR(M2476*L2476,0)</f>
        <v>0</v>
      </c>
      <c r="P2476" s="85"/>
    </row>
    <row r="2477" spans="2:16" ht="15" thickBot="1">
      <c r="B2477" s="44"/>
      <c r="C2477" s="545" t="s">
        <v>2244</v>
      </c>
      <c r="D2477" s="546"/>
      <c r="E2477" s="546"/>
      <c r="F2477" s="546"/>
      <c r="G2477" s="546"/>
      <c r="H2477" s="546"/>
      <c r="I2477" s="546"/>
      <c r="J2477" s="546"/>
      <c r="K2477" s="546"/>
      <c r="L2477" s="546"/>
      <c r="M2477" s="546"/>
      <c r="N2477" s="547"/>
      <c r="O2477" s="309">
        <f>+SUM(O2475:O2476)</f>
        <v>1200</v>
      </c>
      <c r="P2477" s="86"/>
    </row>
    <row r="2478" spans="2:16">
      <c r="B2478" s="44"/>
      <c r="C2478" s="529" t="s">
        <v>70</v>
      </c>
      <c r="D2478" s="530"/>
      <c r="E2478" s="530"/>
      <c r="F2478" s="530"/>
      <c r="G2478" s="530"/>
      <c r="H2478" s="530"/>
      <c r="I2478" s="530"/>
      <c r="J2478" s="530"/>
      <c r="K2478" s="530"/>
      <c r="L2478" s="530"/>
      <c r="M2478" s="530"/>
      <c r="N2478" s="530"/>
      <c r="O2478" s="531"/>
      <c r="P2478" s="80"/>
    </row>
    <row r="2479" spans="2:16">
      <c r="B2479" s="44"/>
      <c r="C2479" s="532"/>
      <c r="D2479" s="533"/>
      <c r="E2479" s="533"/>
      <c r="F2479" s="533"/>
      <c r="G2479" s="533"/>
      <c r="H2479" s="533"/>
      <c r="I2479" s="533"/>
      <c r="J2479" s="533"/>
      <c r="K2479" s="533"/>
      <c r="L2479" s="533"/>
      <c r="M2479" s="533"/>
      <c r="N2479" s="533"/>
      <c r="O2479" s="534"/>
      <c r="P2479" s="80"/>
    </row>
    <row r="2480" spans="2:16" ht="14.4" thickBot="1">
      <c r="B2480" s="44"/>
      <c r="C2480" s="535"/>
      <c r="D2480" s="536"/>
      <c r="E2480" s="536"/>
      <c r="F2480" s="536"/>
      <c r="G2480" s="536"/>
      <c r="H2480" s="536"/>
      <c r="I2480" s="536"/>
      <c r="J2480" s="536"/>
      <c r="K2480" s="536"/>
      <c r="L2480" s="536"/>
      <c r="M2480" s="536"/>
      <c r="N2480" s="536"/>
      <c r="O2480" s="537"/>
      <c r="P2480" s="80"/>
    </row>
    <row r="2481" spans="2:16" ht="14.4">
      <c r="B2481" s="44"/>
      <c r="C2481" s="538" t="s">
        <v>71</v>
      </c>
      <c r="D2481" s="550"/>
      <c r="E2481" s="550"/>
      <c r="F2481" s="550"/>
      <c r="G2481" s="550"/>
      <c r="H2481" s="550"/>
      <c r="I2481" s="550"/>
      <c r="J2481" s="82" t="s">
        <v>72</v>
      </c>
      <c r="K2481" s="95" t="s">
        <v>73</v>
      </c>
      <c r="L2481" s="96" t="s">
        <v>74</v>
      </c>
      <c r="M2481" s="560" t="s">
        <v>60</v>
      </c>
      <c r="N2481" s="561"/>
      <c r="O2481" s="97" t="s">
        <v>61</v>
      </c>
      <c r="P2481" s="98"/>
    </row>
    <row r="2482" spans="2:16" ht="14.4">
      <c r="B2482" s="44"/>
      <c r="C2482" s="555" t="s">
        <v>1225</v>
      </c>
      <c r="D2482" s="556"/>
      <c r="E2482" s="556"/>
      <c r="F2482" s="556"/>
      <c r="G2482" s="556"/>
      <c r="H2482" s="556"/>
      <c r="I2482" s="522"/>
      <c r="J2482" s="310">
        <f>IFERROR(VLOOKUP(C2482,'MANO DE OBRA'!$C$13:$J$33,6,FALSE)," ")</f>
        <v>212968.8944964</v>
      </c>
      <c r="K2482" s="318">
        <f>IFERROR(VLOOKUP(C2482,'MANO DE OBRA'!$C$13:$J$33,7,FALSE)," ")</f>
        <v>2</v>
      </c>
      <c r="L2482" s="311">
        <f>IFERROR(VLOOKUP(C2482,'MANO DE OBRA'!$C$13:$J$33,8,FALSE)," ")</f>
        <v>425938</v>
      </c>
      <c r="M2482" s="562">
        <f>1/0.014683</f>
        <v>68.105972893822795</v>
      </c>
      <c r="N2482" s="563"/>
      <c r="O2482" s="312">
        <f>IFERROR((L2482/M2482),0)</f>
        <v>6254.0476539999991</v>
      </c>
      <c r="P2482" s="99"/>
    </row>
    <row r="2483" spans="2:16" ht="14.4">
      <c r="B2483" s="44"/>
      <c r="C2483" s="555"/>
      <c r="D2483" s="556"/>
      <c r="E2483" s="556"/>
      <c r="F2483" s="556"/>
      <c r="G2483" s="556"/>
      <c r="H2483" s="556"/>
      <c r="I2483" s="522"/>
      <c r="J2483" s="310" t="str">
        <f>IFERROR(VLOOKUP(C2483,'MANO DE OBRA'!$C$13:$J$33,6,FALSE)," ")</f>
        <v xml:space="preserve"> </v>
      </c>
      <c r="K2483" s="318" t="str">
        <f>IFERROR(VLOOKUP(C2483,'MANO DE OBRA'!$C$13:$J$33,7,FALSE)," ")</f>
        <v xml:space="preserve"> </v>
      </c>
      <c r="L2483" s="311" t="str">
        <f>IFERROR(VLOOKUP(C2483,'MANO DE OBRA'!$C$13:$J$33,8,FALSE)," ")</f>
        <v xml:space="preserve"> </v>
      </c>
      <c r="M2483" s="562"/>
      <c r="N2483" s="563"/>
      <c r="O2483" s="312">
        <f t="shared" ref="O2483:O2485" si="155">IFERROR((L2483/M2483),0)</f>
        <v>0</v>
      </c>
      <c r="P2483" s="99"/>
    </row>
    <row r="2484" spans="2:16" ht="14.4">
      <c r="B2484" s="44"/>
      <c r="C2484" s="555"/>
      <c r="D2484" s="556"/>
      <c r="E2484" s="556"/>
      <c r="F2484" s="556"/>
      <c r="G2484" s="556"/>
      <c r="H2484" s="556"/>
      <c r="I2484" s="522"/>
      <c r="J2484" s="310" t="str">
        <f>IFERROR(VLOOKUP(C2484,'MANO DE OBRA'!$C$13:$J$33,6,FALSE)," ")</f>
        <v xml:space="preserve"> </v>
      </c>
      <c r="K2484" s="318" t="str">
        <f>IFERROR(VLOOKUP(C2484,'MANO DE OBRA'!$C$13:$J$33,7,FALSE)," ")</f>
        <v xml:space="preserve"> </v>
      </c>
      <c r="L2484" s="311" t="str">
        <f>IFERROR(VLOOKUP(C2484,'MANO DE OBRA'!$C$13:$J$33,8,FALSE)," ")</f>
        <v xml:space="preserve"> </v>
      </c>
      <c r="M2484" s="524"/>
      <c r="N2484" s="525"/>
      <c r="O2484" s="312">
        <f t="shared" si="155"/>
        <v>0</v>
      </c>
      <c r="P2484" s="99"/>
    </row>
    <row r="2485" spans="2:16" ht="15" thickBot="1">
      <c r="B2485" s="44"/>
      <c r="C2485" s="555"/>
      <c r="D2485" s="556"/>
      <c r="E2485" s="556"/>
      <c r="F2485" s="556"/>
      <c r="G2485" s="556"/>
      <c r="H2485" s="556"/>
      <c r="I2485" s="522"/>
      <c r="J2485" s="310" t="str">
        <f>IFERROR(VLOOKUP(C2485,'MANO DE OBRA'!$C$13:$J$33,6,FALSE)," ")</f>
        <v xml:space="preserve"> </v>
      </c>
      <c r="K2485" s="318" t="str">
        <f>IFERROR(VLOOKUP(C2485,'MANO DE OBRA'!$C$13:$J$33,7,FALSE)," ")</f>
        <v xml:space="preserve"> </v>
      </c>
      <c r="L2485" s="311" t="str">
        <f>IFERROR(VLOOKUP(C2485,'MANO DE OBRA'!$C$13:$J$33,8,FALSE)," ")</f>
        <v xml:space="preserve"> </v>
      </c>
      <c r="M2485" s="524"/>
      <c r="N2485" s="525"/>
      <c r="O2485" s="312">
        <f t="shared" si="155"/>
        <v>0</v>
      </c>
      <c r="P2485" s="85"/>
    </row>
    <row r="2486" spans="2:16" ht="15" thickBot="1">
      <c r="B2486" s="44"/>
      <c r="C2486" s="545" t="s">
        <v>2244</v>
      </c>
      <c r="D2486" s="546"/>
      <c r="E2486" s="546"/>
      <c r="F2486" s="546"/>
      <c r="G2486" s="546"/>
      <c r="H2486" s="546"/>
      <c r="I2486" s="546"/>
      <c r="J2486" s="546"/>
      <c r="K2486" s="546"/>
      <c r="L2486" s="546"/>
      <c r="M2486" s="546"/>
      <c r="N2486" s="547"/>
      <c r="O2486" s="309">
        <f>+SUM(O2482:O2485)</f>
        <v>6254.0476539999991</v>
      </c>
      <c r="P2486" s="85"/>
    </row>
    <row r="2487" spans="2:16" ht="15" thickBot="1">
      <c r="B2487" s="44"/>
      <c r="C2487" s="73"/>
      <c r="D2487" s="52"/>
      <c r="E2487" s="52"/>
      <c r="F2487" s="52"/>
      <c r="G2487" s="52"/>
      <c r="H2487" s="52"/>
      <c r="I2487" s="52"/>
      <c r="J2487" s="52"/>
      <c r="K2487" s="52"/>
      <c r="L2487" s="52"/>
      <c r="M2487" s="52"/>
      <c r="N2487" s="52"/>
      <c r="O2487" s="74"/>
      <c r="P2487" s="45"/>
    </row>
    <row r="2488" spans="2:16" ht="15" thickBot="1">
      <c r="B2488" s="44"/>
      <c r="C2488" s="557" t="s">
        <v>2245</v>
      </c>
      <c r="D2488" s="558"/>
      <c r="E2488" s="558"/>
      <c r="F2488" s="558"/>
      <c r="G2488" s="558"/>
      <c r="H2488" s="558"/>
      <c r="I2488" s="558"/>
      <c r="J2488" s="558"/>
      <c r="K2488" s="558"/>
      <c r="L2488" s="558"/>
      <c r="M2488" s="558"/>
      <c r="N2488" s="559"/>
      <c r="O2488" s="313">
        <f>ROUND(O2477+O2453+O2470+O2486,0)-0.5</f>
        <v>105766.5</v>
      </c>
      <c r="P2488" s="100"/>
    </row>
    <row r="2489" spans="2:16" ht="15" thickBot="1">
      <c r="B2489" s="44"/>
      <c r="C2489" s="73"/>
      <c r="D2489" s="52"/>
      <c r="E2489" s="52"/>
      <c r="F2489" s="52"/>
      <c r="G2489" s="52"/>
      <c r="H2489" s="52"/>
      <c r="I2489" s="52"/>
      <c r="J2489" s="52"/>
      <c r="K2489" s="52"/>
      <c r="L2489" s="52"/>
      <c r="M2489" s="52"/>
      <c r="N2489" s="52"/>
      <c r="O2489" s="74"/>
      <c r="P2489" s="73"/>
    </row>
    <row r="2490" spans="2:16">
      <c r="B2490" s="44"/>
      <c r="C2490" s="529" t="s">
        <v>2240</v>
      </c>
      <c r="D2490" s="530"/>
      <c r="E2490" s="530"/>
      <c r="F2490" s="530"/>
      <c r="G2490" s="530"/>
      <c r="H2490" s="530"/>
      <c r="I2490" s="530"/>
      <c r="J2490" s="530"/>
      <c r="K2490" s="530"/>
      <c r="L2490" s="530"/>
      <c r="M2490" s="530"/>
      <c r="N2490" s="530"/>
      <c r="O2490" s="531"/>
      <c r="P2490" s="80"/>
    </row>
    <row r="2491" spans="2:16">
      <c r="B2491" s="44"/>
      <c r="C2491" s="532"/>
      <c r="D2491" s="533"/>
      <c r="E2491" s="533"/>
      <c r="F2491" s="533"/>
      <c r="G2491" s="533"/>
      <c r="H2491" s="533"/>
      <c r="I2491" s="533"/>
      <c r="J2491" s="533"/>
      <c r="K2491" s="533"/>
      <c r="L2491" s="533"/>
      <c r="M2491" s="533"/>
      <c r="N2491" s="533"/>
      <c r="O2491" s="534"/>
      <c r="P2491" s="80"/>
    </row>
    <row r="2492" spans="2:16" ht="14.4" thickBot="1">
      <c r="B2492" s="44"/>
      <c r="C2492" s="535"/>
      <c r="D2492" s="536"/>
      <c r="E2492" s="536"/>
      <c r="F2492" s="536"/>
      <c r="G2492" s="536"/>
      <c r="H2492" s="536"/>
      <c r="I2492" s="536"/>
      <c r="J2492" s="536"/>
      <c r="K2492" s="536"/>
      <c r="L2492" s="536"/>
      <c r="M2492" s="536"/>
      <c r="N2492" s="536"/>
      <c r="O2492" s="537"/>
      <c r="P2492" s="80"/>
    </row>
    <row r="2493" spans="2:16" ht="15" thickBot="1">
      <c r="B2493" s="44"/>
      <c r="C2493" s="568" t="s">
        <v>10</v>
      </c>
      <c r="D2493" s="569"/>
      <c r="E2493" s="569"/>
      <c r="F2493" s="569"/>
      <c r="G2493" s="569"/>
      <c r="H2493" s="569"/>
      <c r="I2493" s="569"/>
      <c r="J2493" s="569"/>
      <c r="K2493" s="569"/>
      <c r="L2493" s="569"/>
      <c r="M2493" s="570"/>
      <c r="N2493" s="303" t="s">
        <v>32</v>
      </c>
      <c r="O2493" s="304" t="s">
        <v>29</v>
      </c>
      <c r="P2493" s="80"/>
    </row>
    <row r="2494" spans="2:16" ht="14.4">
      <c r="B2494" s="44"/>
      <c r="C2494" s="571" t="s">
        <v>2242</v>
      </c>
      <c r="D2494" s="572"/>
      <c r="E2494" s="572"/>
      <c r="F2494" s="572"/>
      <c r="G2494" s="572"/>
      <c r="H2494" s="572"/>
      <c r="I2494" s="572"/>
      <c r="J2494" s="572"/>
      <c r="K2494" s="572"/>
      <c r="L2494" s="572"/>
      <c r="M2494" s="572"/>
      <c r="N2494" s="305">
        <f>PRESUPUESTO!$K$384</f>
        <v>0.26</v>
      </c>
      <c r="O2494" s="314">
        <f>N2494*O2488</f>
        <v>27499.29</v>
      </c>
      <c r="P2494" s="80"/>
    </row>
    <row r="2495" spans="2:16" ht="14.4">
      <c r="B2495" s="44"/>
      <c r="C2495" s="573" t="s">
        <v>2241</v>
      </c>
      <c r="D2495" s="574"/>
      <c r="E2495" s="574"/>
      <c r="F2495" s="574"/>
      <c r="G2495" s="574"/>
      <c r="H2495" s="574"/>
      <c r="I2495" s="574"/>
      <c r="J2495" s="574"/>
      <c r="K2495" s="574"/>
      <c r="L2495" s="574"/>
      <c r="M2495" s="574"/>
      <c r="N2495" s="302">
        <f>PRESUPUESTO!$K$385</f>
        <v>0.01</v>
      </c>
      <c r="O2495" s="315">
        <f>N2495*O2488</f>
        <v>1057.665</v>
      </c>
      <c r="P2495" s="80"/>
    </row>
    <row r="2496" spans="2:16" ht="15" thickBot="1">
      <c r="B2496" s="44"/>
      <c r="C2496" s="575" t="s">
        <v>28</v>
      </c>
      <c r="D2496" s="576"/>
      <c r="E2496" s="576"/>
      <c r="F2496" s="576"/>
      <c r="G2496" s="576"/>
      <c r="H2496" s="576"/>
      <c r="I2496" s="576"/>
      <c r="J2496" s="576"/>
      <c r="K2496" s="576"/>
      <c r="L2496" s="576"/>
      <c r="M2496" s="576"/>
      <c r="N2496" s="306">
        <f>PRESUPUESTO!$K$386</f>
        <v>0.03</v>
      </c>
      <c r="O2496" s="316">
        <f>N2496*O2488</f>
        <v>3172.9949999999999</v>
      </c>
      <c r="P2496" s="80"/>
    </row>
    <row r="2497" spans="2:19">
      <c r="B2497" s="44"/>
      <c r="C2497" s="296"/>
      <c r="D2497" s="297"/>
      <c r="E2497" s="297"/>
      <c r="F2497" s="297"/>
      <c r="G2497" s="297"/>
      <c r="H2497" s="297"/>
      <c r="I2497" s="297"/>
      <c r="J2497" s="297"/>
      <c r="K2497" s="297"/>
      <c r="L2497" s="297"/>
      <c r="M2497" s="297"/>
      <c r="N2497" s="297"/>
      <c r="O2497" s="298"/>
      <c r="P2497" s="80"/>
    </row>
    <row r="2498" spans="2:19" ht="14.4" thickBot="1">
      <c r="B2498" s="44"/>
      <c r="C2498" s="299"/>
      <c r="D2498" s="300"/>
      <c r="E2498" s="300"/>
      <c r="F2498" s="300"/>
      <c r="G2498" s="300"/>
      <c r="H2498" s="300"/>
      <c r="I2498" s="300"/>
      <c r="J2498" s="300"/>
      <c r="K2498" s="300"/>
      <c r="L2498" s="300"/>
      <c r="M2498" s="300"/>
      <c r="N2498" s="300"/>
      <c r="O2498" s="301"/>
      <c r="P2498" s="80"/>
    </row>
    <row r="2499" spans="2:19" ht="15" thickBot="1">
      <c r="B2499" s="44"/>
      <c r="C2499" s="557" t="s">
        <v>2246</v>
      </c>
      <c r="D2499" s="558"/>
      <c r="E2499" s="558"/>
      <c r="F2499" s="558"/>
      <c r="G2499" s="558"/>
      <c r="H2499" s="558"/>
      <c r="I2499" s="558"/>
      <c r="J2499" s="558"/>
      <c r="K2499" s="558"/>
      <c r="L2499" s="558"/>
      <c r="M2499" s="558"/>
      <c r="N2499" s="559"/>
      <c r="O2499" s="313">
        <f>ROUNDUP(O2488+O2494+O2495+O2496,0)</f>
        <v>137497</v>
      </c>
      <c r="P2499" s="100"/>
      <c r="S2499" s="342"/>
    </row>
    <row r="2500" spans="2:19" ht="14.4">
      <c r="B2500" s="44"/>
      <c r="C2500" s="73"/>
      <c r="D2500" s="52"/>
      <c r="E2500" s="52"/>
      <c r="F2500" s="52"/>
      <c r="G2500" s="52"/>
      <c r="H2500" s="52"/>
      <c r="I2500" s="52"/>
      <c r="J2500" s="52"/>
      <c r="K2500" s="52"/>
      <c r="L2500" s="52"/>
      <c r="M2500" s="52"/>
      <c r="N2500" s="52"/>
      <c r="O2500" s="74"/>
      <c r="P2500" s="45"/>
    </row>
    <row r="2501" spans="2:19" ht="14.4">
      <c r="B2501" s="44"/>
      <c r="C2501" s="73"/>
      <c r="D2501" s="52"/>
      <c r="E2501" s="52"/>
      <c r="F2501" s="52"/>
      <c r="G2501" s="52"/>
      <c r="H2501" s="52"/>
      <c r="I2501" s="52"/>
      <c r="J2501" s="52"/>
      <c r="K2501" s="52"/>
      <c r="L2501" s="52"/>
      <c r="M2501" s="52"/>
      <c r="N2501" s="52"/>
      <c r="O2501" s="74"/>
      <c r="P2501" s="45"/>
    </row>
    <row r="2502" spans="2:19" ht="18.600000000000001" customHeight="1" thickBot="1">
      <c r="B2502" s="44"/>
      <c r="C2502" s="564"/>
      <c r="D2502" s="565"/>
      <c r="E2502" s="565"/>
      <c r="F2502" s="70"/>
      <c r="G2502" s="70"/>
      <c r="H2502" s="70"/>
      <c r="I2502" s="70"/>
      <c r="J2502" s="70"/>
      <c r="K2502" s="566"/>
      <c r="L2502" s="566"/>
      <c r="M2502" s="566"/>
      <c r="N2502" s="566"/>
      <c r="O2502" s="567"/>
      <c r="P2502" s="101"/>
    </row>
    <row r="2503" spans="2:19" ht="14.4" thickBot="1">
      <c r="B2503" s="102"/>
      <c r="C2503" s="103"/>
      <c r="D2503" s="103"/>
      <c r="E2503" s="103"/>
      <c r="F2503" s="103"/>
      <c r="G2503" s="103"/>
      <c r="H2503" s="103"/>
      <c r="I2503" s="103"/>
      <c r="J2503" s="103"/>
      <c r="K2503" s="103"/>
      <c r="L2503" s="103"/>
      <c r="M2503" s="103"/>
      <c r="N2503" s="103"/>
      <c r="O2503" s="103"/>
      <c r="P2503" s="104"/>
    </row>
    <row r="2504" spans="2:19" ht="15" thickTop="1" thickBot="1"/>
    <row r="2505" spans="2:19" ht="15" thickBot="1">
      <c r="B2505" s="44"/>
      <c r="C2505" s="488" t="s">
        <v>54</v>
      </c>
      <c r="D2505" s="489"/>
      <c r="E2505" s="489"/>
      <c r="F2505" s="489"/>
      <c r="G2505" s="489"/>
      <c r="H2505" s="489"/>
      <c r="I2505" s="489"/>
      <c r="J2505" s="489"/>
      <c r="K2505" s="489"/>
      <c r="L2505" s="489"/>
      <c r="M2505" s="489"/>
      <c r="N2505" s="489"/>
      <c r="O2505" s="490"/>
      <c r="P2505" s="75"/>
    </row>
    <row r="2506" spans="2:19">
      <c r="B2506" s="44"/>
      <c r="C2506" s="76" t="s">
        <v>55</v>
      </c>
      <c r="D2506" s="491" t="s">
        <v>10</v>
      </c>
      <c r="E2506" s="492"/>
      <c r="F2506" s="492"/>
      <c r="G2506" s="492"/>
      <c r="H2506" s="492"/>
      <c r="I2506" s="492"/>
      <c r="J2506" s="492"/>
      <c r="K2506" s="492"/>
      <c r="L2506" s="493"/>
      <c r="M2506" s="494" t="s">
        <v>56</v>
      </c>
      <c r="N2506" s="495"/>
      <c r="O2506" s="76" t="s">
        <v>12</v>
      </c>
      <c r="P2506" s="77"/>
    </row>
    <row r="2507" spans="2:19" ht="51" customHeight="1" thickBot="1">
      <c r="B2507" s="44"/>
      <c r="C2507" s="243" t="str">
        <f>PRESUPUESTO!C141</f>
        <v>5.6.11</v>
      </c>
      <c r="D2507" s="582" t="str">
        <f>IFERROR(VLOOKUP(C2507,PRESUPUESTO!$C$11:$K$366,5,FALSE)," ")</f>
        <v>PUNTO FIJO DE TOMA A TIERRA M10VA, REF. 205 B-M10 VA</v>
      </c>
      <c r="E2507" s="583"/>
      <c r="F2507" s="583"/>
      <c r="G2507" s="583"/>
      <c r="H2507" s="583"/>
      <c r="I2507" s="583"/>
      <c r="J2507" s="583"/>
      <c r="K2507" s="583"/>
      <c r="L2507" s="584"/>
      <c r="M2507" s="526" t="str">
        <f>IFERROR(VLOOKUP(C2507,PRESUPUESTO!$C$11:$K$366,6,FALSE)," ")</f>
        <v>UN</v>
      </c>
      <c r="N2507" s="528"/>
      <c r="O2507" s="243">
        <f>IFERROR(VLOOKUP(C2507,PRESUPUESTO!$C$11:$K$366,7,FALSE)," ")</f>
        <v>16</v>
      </c>
      <c r="P2507" s="79"/>
    </row>
    <row r="2508" spans="2:19">
      <c r="B2508" s="44"/>
      <c r="C2508" s="529"/>
      <c r="D2508" s="530"/>
      <c r="E2508" s="530"/>
      <c r="F2508" s="530"/>
      <c r="G2508" s="530"/>
      <c r="H2508" s="530"/>
      <c r="I2508" s="530"/>
      <c r="J2508" s="530"/>
      <c r="K2508" s="530"/>
      <c r="L2508" s="530"/>
      <c r="M2508" s="530"/>
      <c r="N2508" s="530"/>
      <c r="O2508" s="531"/>
      <c r="P2508" s="80"/>
    </row>
    <row r="2509" spans="2:19">
      <c r="B2509" s="44"/>
      <c r="C2509" s="532"/>
      <c r="D2509" s="533"/>
      <c r="E2509" s="533"/>
      <c r="F2509" s="533"/>
      <c r="G2509" s="533"/>
      <c r="H2509" s="533"/>
      <c r="I2509" s="533"/>
      <c r="J2509" s="533"/>
      <c r="K2509" s="533"/>
      <c r="L2509" s="533"/>
      <c r="M2509" s="533"/>
      <c r="N2509" s="533"/>
      <c r="O2509" s="534"/>
      <c r="P2509" s="80"/>
    </row>
    <row r="2510" spans="2:19" ht="14.4" thickBot="1">
      <c r="B2510" s="44"/>
      <c r="C2510" s="535"/>
      <c r="D2510" s="536"/>
      <c r="E2510" s="536"/>
      <c r="F2510" s="536"/>
      <c r="G2510" s="536"/>
      <c r="H2510" s="536"/>
      <c r="I2510" s="536"/>
      <c r="J2510" s="536"/>
      <c r="K2510" s="536"/>
      <c r="L2510" s="536"/>
      <c r="M2510" s="536"/>
      <c r="N2510" s="536"/>
      <c r="O2510" s="537"/>
      <c r="P2510" s="80"/>
    </row>
    <row r="2511" spans="2:19" ht="14.4">
      <c r="B2511" s="44"/>
      <c r="C2511" s="538" t="s">
        <v>10</v>
      </c>
      <c r="D2511" s="539"/>
      <c r="E2511" s="539"/>
      <c r="F2511" s="539"/>
      <c r="G2511" s="540"/>
      <c r="H2511" s="541" t="s">
        <v>57</v>
      </c>
      <c r="I2511" s="539"/>
      <c r="J2511" s="542" t="s">
        <v>58</v>
      </c>
      <c r="K2511" s="543"/>
      <c r="L2511" s="82" t="s">
        <v>59</v>
      </c>
      <c r="M2511" s="541" t="s">
        <v>60</v>
      </c>
      <c r="N2511" s="544"/>
      <c r="O2511" s="83" t="s">
        <v>61</v>
      </c>
      <c r="P2511" s="84"/>
    </row>
    <row r="2512" spans="2:19" ht="14.4">
      <c r="B2512" s="44"/>
      <c r="C2512" s="517" t="s">
        <v>1281</v>
      </c>
      <c r="D2512" s="518"/>
      <c r="E2512" s="518"/>
      <c r="F2512" s="518"/>
      <c r="G2512" s="519"/>
      <c r="H2512" s="520"/>
      <c r="I2512" s="520"/>
      <c r="J2512" s="521" t="str">
        <f>IFERROR(VLOOKUP(C2512,EQUIPOS!$C$13:$G$80,2,FALSE)," ")</f>
        <v>%</v>
      </c>
      <c r="K2512" s="522"/>
      <c r="L2512" s="308">
        <f>O2550</f>
        <v>6254.0476539999991</v>
      </c>
      <c r="M2512" s="523">
        <v>0.05</v>
      </c>
      <c r="N2512" s="522"/>
      <c r="O2512" s="307">
        <f>IFERROR(M2512*L2512,0)</f>
        <v>312.70238269999999</v>
      </c>
      <c r="P2512" s="85"/>
    </row>
    <row r="2513" spans="2:16" ht="14.4">
      <c r="B2513" s="44"/>
      <c r="C2513" s="517"/>
      <c r="D2513" s="518"/>
      <c r="E2513" s="518"/>
      <c r="F2513" s="518"/>
      <c r="G2513" s="519"/>
      <c r="H2513" s="520"/>
      <c r="I2513" s="520"/>
      <c r="J2513" s="521" t="str">
        <f>IFERROR(VLOOKUP(C2513,EQUIPOS!$C$13:$G$80,2,FALSE)," ")</f>
        <v xml:space="preserve"> </v>
      </c>
      <c r="K2513" s="522"/>
      <c r="L2513" s="308" t="str">
        <f>IFERROR(VLOOKUP(C2513,EQUIPOS!$C$13:$G$80,5,FALSE)," ")</f>
        <v xml:space="preserve"> </v>
      </c>
      <c r="M2513" s="524"/>
      <c r="N2513" s="525"/>
      <c r="O2513" s="307">
        <f>IFERROR(L2513/M2513,0)</f>
        <v>0</v>
      </c>
      <c r="P2513" s="85"/>
    </row>
    <row r="2514" spans="2:16" ht="14.4">
      <c r="B2514" s="44"/>
      <c r="C2514" s="517"/>
      <c r="D2514" s="518"/>
      <c r="E2514" s="518"/>
      <c r="F2514" s="518"/>
      <c r="G2514" s="519"/>
      <c r="H2514" s="520"/>
      <c r="I2514" s="520"/>
      <c r="J2514" s="521" t="str">
        <f>IFERROR(VLOOKUP(C2514,EQUIPOS!$C$13:$G$80,2,FALSE)," ")</f>
        <v xml:space="preserve"> </v>
      </c>
      <c r="K2514" s="522"/>
      <c r="L2514" s="308" t="str">
        <f>IFERROR(VLOOKUP(C2514,EQUIPOS!$C$13:$G$80,5,FALSE)," ")</f>
        <v xml:space="preserve"> </v>
      </c>
      <c r="M2514" s="524"/>
      <c r="N2514" s="525"/>
      <c r="O2514" s="307">
        <f t="shared" ref="O2514:O2515" si="156">IFERROR(L2514/M2514,0)</f>
        <v>0</v>
      </c>
      <c r="P2514" s="85"/>
    </row>
    <row r="2515" spans="2:16" ht="14.4">
      <c r="B2515" s="44"/>
      <c r="C2515" s="517"/>
      <c r="D2515" s="518"/>
      <c r="E2515" s="518"/>
      <c r="F2515" s="518"/>
      <c r="G2515" s="519"/>
      <c r="H2515" s="520"/>
      <c r="I2515" s="520"/>
      <c r="J2515" s="521" t="str">
        <f>IFERROR(VLOOKUP(C2515,EQUIPOS!$C$13:$G$80,2,FALSE)," ")</f>
        <v xml:space="preserve"> </v>
      </c>
      <c r="K2515" s="522"/>
      <c r="L2515" s="308" t="str">
        <f>IFERROR(VLOOKUP(C2515,EQUIPOS!$C$13:$G$80,5,FALSE)," ")</f>
        <v xml:space="preserve"> </v>
      </c>
      <c r="M2515" s="524"/>
      <c r="N2515" s="525"/>
      <c r="O2515" s="307">
        <f t="shared" si="156"/>
        <v>0</v>
      </c>
      <c r="P2515" s="85"/>
    </row>
    <row r="2516" spans="2:16" ht="15" thickBot="1">
      <c r="B2516" s="44"/>
      <c r="C2516" s="517"/>
      <c r="D2516" s="518"/>
      <c r="E2516" s="518"/>
      <c r="F2516" s="518"/>
      <c r="G2516" s="519"/>
      <c r="H2516" s="520"/>
      <c r="I2516" s="520"/>
      <c r="J2516" s="521" t="str">
        <f>IFERROR(VLOOKUP(C2516,EQUIPOS!$C$13:$G$80,2,FALSE)," ")</f>
        <v xml:space="preserve"> </v>
      </c>
      <c r="K2516" s="522"/>
      <c r="L2516" s="308" t="str">
        <f>IFERROR(VLOOKUP(C2516,EQUIPOS!$C$13:$G$80,5,FALSE)," ")</f>
        <v xml:space="preserve"> </v>
      </c>
      <c r="M2516" s="524"/>
      <c r="N2516" s="525"/>
      <c r="O2516" s="307">
        <f>IFERROR(L2516/M2516,0)</f>
        <v>0</v>
      </c>
      <c r="P2516" s="85"/>
    </row>
    <row r="2517" spans="2:16" ht="15" thickBot="1">
      <c r="B2517" s="44"/>
      <c r="C2517" s="545" t="s">
        <v>2244</v>
      </c>
      <c r="D2517" s="546"/>
      <c r="E2517" s="546"/>
      <c r="F2517" s="546"/>
      <c r="G2517" s="546"/>
      <c r="H2517" s="546"/>
      <c r="I2517" s="546"/>
      <c r="J2517" s="546"/>
      <c r="K2517" s="546"/>
      <c r="L2517" s="546"/>
      <c r="M2517" s="546"/>
      <c r="N2517" s="547"/>
      <c r="O2517" s="309">
        <f>SUM(O2512:O2516)</f>
        <v>312.70238269999999</v>
      </c>
      <c r="P2517" s="86"/>
    </row>
    <row r="2518" spans="2:16" ht="13.5" customHeight="1">
      <c r="B2518" s="44"/>
      <c r="C2518" s="529" t="s">
        <v>62</v>
      </c>
      <c r="D2518" s="530"/>
      <c r="E2518" s="530"/>
      <c r="F2518" s="530"/>
      <c r="G2518" s="530"/>
      <c r="H2518" s="530"/>
      <c r="I2518" s="530"/>
      <c r="J2518" s="530"/>
      <c r="K2518" s="530"/>
      <c r="L2518" s="530"/>
      <c r="M2518" s="530"/>
      <c r="N2518" s="530"/>
      <c r="O2518" s="531"/>
      <c r="P2518" s="80"/>
    </row>
    <row r="2519" spans="2:16">
      <c r="B2519" s="44"/>
      <c r="C2519" s="532"/>
      <c r="D2519" s="533"/>
      <c r="E2519" s="533"/>
      <c r="F2519" s="533"/>
      <c r="G2519" s="533"/>
      <c r="H2519" s="533"/>
      <c r="I2519" s="533"/>
      <c r="J2519" s="533"/>
      <c r="K2519" s="533"/>
      <c r="L2519" s="533"/>
      <c r="M2519" s="533"/>
      <c r="N2519" s="533"/>
      <c r="O2519" s="534"/>
      <c r="P2519" s="80"/>
    </row>
    <row r="2520" spans="2:16" ht="14.4" thickBot="1">
      <c r="B2520" s="44"/>
      <c r="C2520" s="535"/>
      <c r="D2520" s="536"/>
      <c r="E2520" s="536"/>
      <c r="F2520" s="536"/>
      <c r="G2520" s="536"/>
      <c r="H2520" s="536"/>
      <c r="I2520" s="536"/>
      <c r="J2520" s="536"/>
      <c r="K2520" s="536"/>
      <c r="L2520" s="536"/>
      <c r="M2520" s="536"/>
      <c r="N2520" s="536"/>
      <c r="O2520" s="537"/>
      <c r="P2520" s="80"/>
    </row>
    <row r="2521" spans="2:16" ht="14.4">
      <c r="B2521" s="44"/>
      <c r="C2521" s="538" t="s">
        <v>10</v>
      </c>
      <c r="D2521" s="550"/>
      <c r="E2521" s="550"/>
      <c r="F2521" s="550"/>
      <c r="G2521" s="550"/>
      <c r="H2521" s="550"/>
      <c r="I2521" s="550"/>
      <c r="J2521" s="544"/>
      <c r="K2521" s="81" t="s">
        <v>56</v>
      </c>
      <c r="L2521" s="82" t="s">
        <v>12</v>
      </c>
      <c r="M2521" s="541" t="s">
        <v>63</v>
      </c>
      <c r="N2521" s="544"/>
      <c r="O2521" s="83" t="s">
        <v>61</v>
      </c>
      <c r="P2521" s="84"/>
    </row>
    <row r="2522" spans="2:16" ht="14.4">
      <c r="B2522" s="44"/>
      <c r="C2522" s="577" t="s">
        <v>2992</v>
      </c>
      <c r="D2522" s="578" t="s">
        <v>2985</v>
      </c>
      <c r="E2522" s="578" t="s">
        <v>2985</v>
      </c>
      <c r="F2522" s="578" t="s">
        <v>2985</v>
      </c>
      <c r="G2522" s="578" t="s">
        <v>2985</v>
      </c>
      <c r="H2522" s="578" t="s">
        <v>2985</v>
      </c>
      <c r="I2522" s="578" t="s">
        <v>2985</v>
      </c>
      <c r="J2522" s="579" t="s">
        <v>2985</v>
      </c>
      <c r="K2522" s="88" t="str">
        <f>IFERROR(VLOOKUP(C2522,MATERIALES!$C$13:$G$2486,2,FALSE)," ")</f>
        <v>UN</v>
      </c>
      <c r="L2522" s="356">
        <v>1</v>
      </c>
      <c r="M2522" s="548">
        <f>IFERROR(VLOOKUP(C2522,MATERIALES!$C$13:$G$2486,5,FALSE)," ")</f>
        <v>367000</v>
      </c>
      <c r="N2522" s="549"/>
      <c r="O2522" s="307">
        <f>IFERROR(M2522*L2522,0)</f>
        <v>367000</v>
      </c>
      <c r="P2522" s="85"/>
    </row>
    <row r="2523" spans="2:16" ht="14.4">
      <c r="B2523" s="44"/>
      <c r="C2523" s="577"/>
      <c r="D2523" s="578"/>
      <c r="E2523" s="578"/>
      <c r="F2523" s="578"/>
      <c r="G2523" s="578"/>
      <c r="H2523" s="578"/>
      <c r="I2523" s="578"/>
      <c r="J2523" s="579"/>
      <c r="K2523" s="88" t="str">
        <f>IFERROR(VLOOKUP(C2523,MATERIALES!$C$13:$G$2486,2,FALSE)," ")</f>
        <v xml:space="preserve"> </v>
      </c>
      <c r="L2523" s="356"/>
      <c r="M2523" s="548" t="str">
        <f>IFERROR(VLOOKUP(C2523,MATERIALES!$C$13:$G$2486,5,FALSE)," ")</f>
        <v xml:space="preserve"> </v>
      </c>
      <c r="N2523" s="549"/>
      <c r="O2523" s="307">
        <f t="shared" ref="O2523:O2533" si="157">IFERROR(M2523*L2523,0)</f>
        <v>0</v>
      </c>
      <c r="P2523" s="85"/>
    </row>
    <row r="2524" spans="2:16" ht="14.4">
      <c r="B2524" s="44"/>
      <c r="C2524" s="577"/>
      <c r="D2524" s="578"/>
      <c r="E2524" s="578"/>
      <c r="F2524" s="578"/>
      <c r="G2524" s="578"/>
      <c r="H2524" s="578"/>
      <c r="I2524" s="578"/>
      <c r="J2524" s="579"/>
      <c r="K2524" s="88" t="str">
        <f>IFERROR(VLOOKUP(C2524,MATERIALES!$C$13:$G$2486,2,FALSE)," ")</f>
        <v xml:space="preserve"> </v>
      </c>
      <c r="L2524" s="356"/>
      <c r="M2524" s="548" t="str">
        <f>IFERROR(VLOOKUP(C2524,MATERIALES!$C$13:$G$2486,5,FALSE)," ")</f>
        <v xml:space="preserve"> </v>
      </c>
      <c r="N2524" s="549"/>
      <c r="O2524" s="307">
        <f t="shared" si="157"/>
        <v>0</v>
      </c>
      <c r="P2524" s="85"/>
    </row>
    <row r="2525" spans="2:16" ht="14.4">
      <c r="B2525" s="44"/>
      <c r="C2525" s="577"/>
      <c r="D2525" s="578"/>
      <c r="E2525" s="578"/>
      <c r="F2525" s="578"/>
      <c r="G2525" s="578"/>
      <c r="H2525" s="578"/>
      <c r="I2525" s="578"/>
      <c r="J2525" s="579"/>
      <c r="K2525" s="88" t="str">
        <f>IFERROR(VLOOKUP(C2525,MATERIALES!$C$13:$G$2486,2,FALSE)," ")</f>
        <v xml:space="preserve"> </v>
      </c>
      <c r="L2525" s="356"/>
      <c r="M2525" s="548" t="str">
        <f>IFERROR(VLOOKUP(C2525,MATERIALES!$C$13:$G$2486,5,FALSE)," ")</f>
        <v xml:space="preserve"> </v>
      </c>
      <c r="N2525" s="549"/>
      <c r="O2525" s="307">
        <f t="shared" si="157"/>
        <v>0</v>
      </c>
      <c r="P2525" s="85"/>
    </row>
    <row r="2526" spans="2:16" ht="14.4">
      <c r="B2526" s="44"/>
      <c r="C2526" s="577"/>
      <c r="D2526" s="578"/>
      <c r="E2526" s="578"/>
      <c r="F2526" s="578"/>
      <c r="G2526" s="578"/>
      <c r="H2526" s="578"/>
      <c r="I2526" s="578"/>
      <c r="J2526" s="579"/>
      <c r="K2526" s="88" t="str">
        <f>IFERROR(VLOOKUP(C2526,MATERIALES!$C$13:$G$2486,2,FALSE)," ")</f>
        <v xml:space="preserve"> </v>
      </c>
      <c r="L2526" s="356"/>
      <c r="M2526" s="548" t="str">
        <f>IFERROR(VLOOKUP(C2526,MATERIALES!$C$13:$G$2486,5,FALSE)," ")</f>
        <v xml:space="preserve"> </v>
      </c>
      <c r="N2526" s="549"/>
      <c r="O2526" s="307">
        <f t="shared" si="157"/>
        <v>0</v>
      </c>
      <c r="P2526" s="85"/>
    </row>
    <row r="2527" spans="2:16" ht="14.4">
      <c r="B2527" s="44"/>
      <c r="C2527" s="577"/>
      <c r="D2527" s="578"/>
      <c r="E2527" s="578"/>
      <c r="F2527" s="578"/>
      <c r="G2527" s="578"/>
      <c r="H2527" s="578"/>
      <c r="I2527" s="578"/>
      <c r="J2527" s="579"/>
      <c r="K2527" s="88" t="str">
        <f>IFERROR(VLOOKUP(C2527,MATERIALES!$C$13:$G$2486,2,FALSE)," ")</f>
        <v xml:space="preserve"> </v>
      </c>
      <c r="L2527" s="356"/>
      <c r="M2527" s="548" t="str">
        <f>IFERROR(VLOOKUP(C2527,MATERIALES!$C$13:$G$2486,5,FALSE)," ")</f>
        <v xml:space="preserve"> </v>
      </c>
      <c r="N2527" s="549"/>
      <c r="O2527" s="307">
        <f t="shared" si="157"/>
        <v>0</v>
      </c>
      <c r="P2527" s="85"/>
    </row>
    <row r="2528" spans="2:16" ht="14.4">
      <c r="B2528" s="44"/>
      <c r="C2528" s="577"/>
      <c r="D2528" s="578"/>
      <c r="E2528" s="578"/>
      <c r="F2528" s="578"/>
      <c r="G2528" s="578"/>
      <c r="H2528" s="578"/>
      <c r="I2528" s="578"/>
      <c r="J2528" s="579"/>
      <c r="K2528" s="88" t="str">
        <f>IFERROR(VLOOKUP(C2528,MATERIALES!$C$13:$G$2486,2,FALSE)," ")</f>
        <v xml:space="preserve"> </v>
      </c>
      <c r="L2528" s="356"/>
      <c r="M2528" s="548" t="str">
        <f>IFERROR(VLOOKUP(C2528,MATERIALES!$C$13:$G$2486,5,FALSE)," ")</f>
        <v xml:space="preserve"> </v>
      </c>
      <c r="N2528" s="549"/>
      <c r="O2528" s="307">
        <f t="shared" si="157"/>
        <v>0</v>
      </c>
      <c r="P2528" s="85"/>
    </row>
    <row r="2529" spans="2:16" ht="14.4">
      <c r="B2529" s="44"/>
      <c r="C2529" s="577"/>
      <c r="D2529" s="578"/>
      <c r="E2529" s="578"/>
      <c r="F2529" s="578"/>
      <c r="G2529" s="578"/>
      <c r="H2529" s="578"/>
      <c r="I2529" s="578"/>
      <c r="J2529" s="579"/>
      <c r="K2529" s="88" t="str">
        <f>IFERROR(VLOOKUP(C2529,MATERIALES!$C$13:$G$2486,2,FALSE)," ")</f>
        <v xml:space="preserve"> </v>
      </c>
      <c r="L2529" s="356"/>
      <c r="M2529" s="548" t="str">
        <f>IFERROR(VLOOKUP(C2529,MATERIALES!$C$13:$G$2486,5,FALSE)," ")</f>
        <v xml:space="preserve"> </v>
      </c>
      <c r="N2529" s="549"/>
      <c r="O2529" s="307">
        <f t="shared" si="157"/>
        <v>0</v>
      </c>
      <c r="P2529" s="85"/>
    </row>
    <row r="2530" spans="2:16" ht="14.4">
      <c r="B2530" s="44"/>
      <c r="C2530" s="577"/>
      <c r="D2530" s="578"/>
      <c r="E2530" s="578"/>
      <c r="F2530" s="578"/>
      <c r="G2530" s="578"/>
      <c r="H2530" s="578"/>
      <c r="I2530" s="578"/>
      <c r="J2530" s="579"/>
      <c r="K2530" s="88" t="str">
        <f>IFERROR(VLOOKUP(C2530,MATERIALES!$C$13:$G$2486,2,FALSE)," ")</f>
        <v xml:space="preserve"> </v>
      </c>
      <c r="L2530" s="356"/>
      <c r="M2530" s="548" t="str">
        <f>IFERROR(VLOOKUP(C2530,MATERIALES!$C$13:$G$2486,5,FALSE)," ")</f>
        <v xml:space="preserve"> </v>
      </c>
      <c r="N2530" s="549"/>
      <c r="O2530" s="307">
        <f t="shared" si="157"/>
        <v>0</v>
      </c>
      <c r="P2530" s="85"/>
    </row>
    <row r="2531" spans="2:16" ht="14.4">
      <c r="B2531" s="44"/>
      <c r="C2531" s="577"/>
      <c r="D2531" s="578"/>
      <c r="E2531" s="578"/>
      <c r="F2531" s="578"/>
      <c r="G2531" s="578"/>
      <c r="H2531" s="578"/>
      <c r="I2531" s="578"/>
      <c r="J2531" s="579"/>
      <c r="K2531" s="88" t="str">
        <f>IFERROR(VLOOKUP(C2531,MATERIALES!$C$13:$G$2486,2,FALSE)," ")</f>
        <v xml:space="preserve"> </v>
      </c>
      <c r="L2531" s="356"/>
      <c r="M2531" s="548" t="str">
        <f>IFERROR(VLOOKUP(C2531,MATERIALES!$C$13:$G$2486,5,FALSE)," ")</f>
        <v xml:space="preserve"> </v>
      </c>
      <c r="N2531" s="549"/>
      <c r="O2531" s="307">
        <f t="shared" si="157"/>
        <v>0</v>
      </c>
      <c r="P2531" s="85"/>
    </row>
    <row r="2532" spans="2:16" ht="14.4">
      <c r="B2532" s="44"/>
      <c r="C2532" s="517"/>
      <c r="D2532" s="518"/>
      <c r="E2532" s="518"/>
      <c r="F2532" s="518"/>
      <c r="G2532" s="518"/>
      <c r="H2532" s="518"/>
      <c r="I2532" s="518"/>
      <c r="J2532" s="519"/>
      <c r="K2532" s="88" t="str">
        <f>IFERROR(VLOOKUP(C2532,MATERIALES!$C$13:$G$2486,2,FALSE)," ")</f>
        <v xml:space="preserve"> </v>
      </c>
      <c r="L2532" s="89"/>
      <c r="M2532" s="548" t="str">
        <f>IFERROR(VLOOKUP(C2532,MATERIALES!$C$13:$G$2486,5,FALSE)," ")</f>
        <v xml:space="preserve"> </v>
      </c>
      <c r="N2532" s="549"/>
      <c r="O2532" s="307">
        <f t="shared" si="157"/>
        <v>0</v>
      </c>
      <c r="P2532" s="85"/>
    </row>
    <row r="2533" spans="2:16" ht="15" thickBot="1">
      <c r="B2533" s="44"/>
      <c r="C2533" s="551"/>
      <c r="D2533" s="552"/>
      <c r="E2533" s="552"/>
      <c r="F2533" s="552"/>
      <c r="G2533" s="552"/>
      <c r="H2533" s="552"/>
      <c r="I2533" s="552"/>
      <c r="J2533" s="580"/>
      <c r="K2533" s="88" t="str">
        <f>IFERROR(VLOOKUP(C2533,MATERIALES!$C$13:$G$2486,2,FALSE)," ")</f>
        <v xml:space="preserve"> </v>
      </c>
      <c r="L2533" s="90"/>
      <c r="M2533" s="548" t="str">
        <f>IFERROR(VLOOKUP(C2533,MATERIALES!$C$13:$G$2486,5,FALSE)," ")</f>
        <v xml:space="preserve"> </v>
      </c>
      <c r="N2533" s="549"/>
      <c r="O2533" s="307">
        <f t="shared" si="157"/>
        <v>0</v>
      </c>
      <c r="P2533" s="85"/>
    </row>
    <row r="2534" spans="2:16" ht="15" thickBot="1">
      <c r="B2534" s="44"/>
      <c r="C2534" s="545" t="s">
        <v>2244</v>
      </c>
      <c r="D2534" s="546"/>
      <c r="E2534" s="546"/>
      <c r="F2534" s="546"/>
      <c r="G2534" s="546"/>
      <c r="H2534" s="546"/>
      <c r="I2534" s="546"/>
      <c r="J2534" s="546"/>
      <c r="K2534" s="546"/>
      <c r="L2534" s="546"/>
      <c r="M2534" s="546"/>
      <c r="N2534" s="547"/>
      <c r="O2534" s="309">
        <f>SUM(O2522:O2533)</f>
        <v>367000</v>
      </c>
      <c r="P2534" s="85"/>
    </row>
    <row r="2535" spans="2:16">
      <c r="B2535" s="44"/>
      <c r="C2535" s="529" t="s">
        <v>64</v>
      </c>
      <c r="D2535" s="530"/>
      <c r="E2535" s="530"/>
      <c r="F2535" s="530"/>
      <c r="G2535" s="530"/>
      <c r="H2535" s="530"/>
      <c r="I2535" s="530"/>
      <c r="J2535" s="530"/>
      <c r="K2535" s="530"/>
      <c r="L2535" s="530"/>
      <c r="M2535" s="530"/>
      <c r="N2535" s="530"/>
      <c r="O2535" s="531"/>
      <c r="P2535" s="80"/>
    </row>
    <row r="2536" spans="2:16">
      <c r="B2536" s="44"/>
      <c r="C2536" s="532"/>
      <c r="D2536" s="533"/>
      <c r="E2536" s="533"/>
      <c r="F2536" s="533"/>
      <c r="G2536" s="533"/>
      <c r="H2536" s="533"/>
      <c r="I2536" s="533"/>
      <c r="J2536" s="533"/>
      <c r="K2536" s="533"/>
      <c r="L2536" s="533"/>
      <c r="M2536" s="533"/>
      <c r="N2536" s="533"/>
      <c r="O2536" s="534"/>
      <c r="P2536" s="80"/>
    </row>
    <row r="2537" spans="2:16" ht="14.4" thickBot="1">
      <c r="B2537" s="44"/>
      <c r="C2537" s="535"/>
      <c r="D2537" s="536"/>
      <c r="E2537" s="536"/>
      <c r="F2537" s="536"/>
      <c r="G2537" s="536"/>
      <c r="H2537" s="536"/>
      <c r="I2537" s="536"/>
      <c r="J2537" s="536"/>
      <c r="K2537" s="536"/>
      <c r="L2537" s="536"/>
      <c r="M2537" s="536"/>
      <c r="N2537" s="536"/>
      <c r="O2537" s="537"/>
      <c r="P2537" s="80"/>
    </row>
    <row r="2538" spans="2:16" ht="16.8">
      <c r="B2538" s="44"/>
      <c r="C2538" s="538" t="s">
        <v>65</v>
      </c>
      <c r="D2538" s="550"/>
      <c r="E2538" s="550"/>
      <c r="F2538" s="550"/>
      <c r="G2538" s="550"/>
      <c r="H2538" s="550"/>
      <c r="I2538" s="550"/>
      <c r="J2538" s="82" t="s">
        <v>66</v>
      </c>
      <c r="K2538" s="87" t="s">
        <v>67</v>
      </c>
      <c r="L2538" s="91" t="s">
        <v>68</v>
      </c>
      <c r="M2538" s="541" t="s">
        <v>69</v>
      </c>
      <c r="N2538" s="544"/>
      <c r="O2538" s="83" t="s">
        <v>61</v>
      </c>
      <c r="P2538" s="84"/>
    </row>
    <row r="2539" spans="2:16" ht="14.4">
      <c r="B2539" s="44"/>
      <c r="C2539" s="517" t="s">
        <v>1251</v>
      </c>
      <c r="D2539" s="518"/>
      <c r="E2539" s="518"/>
      <c r="F2539" s="518"/>
      <c r="G2539" s="518"/>
      <c r="H2539" s="518"/>
      <c r="I2539" s="518"/>
      <c r="J2539" s="357">
        <v>9.289803286634859E-5</v>
      </c>
      <c r="K2539" s="93">
        <v>25.1</v>
      </c>
      <c r="L2539" s="92">
        <f>K2539*J2539</f>
        <v>2.3317406249453499E-3</v>
      </c>
      <c r="M2539" s="548">
        <f>IFERROR(VLOOKUP(C2539,TRANSPORTE!$C$14:$G$28,5,FALSE)," ")</f>
        <v>514637</v>
      </c>
      <c r="N2539" s="549"/>
      <c r="O2539" s="307">
        <f>IFERROR(M2539*L2539,0)</f>
        <v>1200</v>
      </c>
      <c r="P2539" s="85"/>
    </row>
    <row r="2540" spans="2:16" ht="15" thickBot="1">
      <c r="B2540" s="44"/>
      <c r="C2540" s="551"/>
      <c r="D2540" s="552"/>
      <c r="E2540" s="552"/>
      <c r="F2540" s="552"/>
      <c r="G2540" s="552"/>
      <c r="H2540" s="552"/>
      <c r="I2540" s="552"/>
      <c r="J2540" s="94"/>
      <c r="K2540" s="70"/>
      <c r="L2540" s="94"/>
      <c r="M2540" s="553"/>
      <c r="N2540" s="554"/>
      <c r="O2540" s="307">
        <f t="shared" ref="O2540" si="158">IFERROR(M2540*L2540,0)</f>
        <v>0</v>
      </c>
      <c r="P2540" s="85"/>
    </row>
    <row r="2541" spans="2:16" ht="15" thickBot="1">
      <c r="B2541" s="44"/>
      <c r="C2541" s="545" t="s">
        <v>2244</v>
      </c>
      <c r="D2541" s="546"/>
      <c r="E2541" s="546"/>
      <c r="F2541" s="546"/>
      <c r="G2541" s="546"/>
      <c r="H2541" s="546"/>
      <c r="I2541" s="546"/>
      <c r="J2541" s="546"/>
      <c r="K2541" s="546"/>
      <c r="L2541" s="546"/>
      <c r="M2541" s="546"/>
      <c r="N2541" s="547"/>
      <c r="O2541" s="309">
        <f>+SUM(O2539:O2540)</f>
        <v>1200</v>
      </c>
      <c r="P2541" s="86"/>
    </row>
    <row r="2542" spans="2:16">
      <c r="B2542" s="44"/>
      <c r="C2542" s="529" t="s">
        <v>70</v>
      </c>
      <c r="D2542" s="530"/>
      <c r="E2542" s="530"/>
      <c r="F2542" s="530"/>
      <c r="G2542" s="530"/>
      <c r="H2542" s="530"/>
      <c r="I2542" s="530"/>
      <c r="J2542" s="530"/>
      <c r="K2542" s="530"/>
      <c r="L2542" s="530"/>
      <c r="M2542" s="530"/>
      <c r="N2542" s="530"/>
      <c r="O2542" s="531"/>
      <c r="P2542" s="80"/>
    </row>
    <row r="2543" spans="2:16">
      <c r="B2543" s="44"/>
      <c r="C2543" s="532"/>
      <c r="D2543" s="533"/>
      <c r="E2543" s="533"/>
      <c r="F2543" s="533"/>
      <c r="G2543" s="533"/>
      <c r="H2543" s="533"/>
      <c r="I2543" s="533"/>
      <c r="J2543" s="533"/>
      <c r="K2543" s="533"/>
      <c r="L2543" s="533"/>
      <c r="M2543" s="533"/>
      <c r="N2543" s="533"/>
      <c r="O2543" s="534"/>
      <c r="P2543" s="80"/>
    </row>
    <row r="2544" spans="2:16" ht="14.4" thickBot="1">
      <c r="B2544" s="44"/>
      <c r="C2544" s="535"/>
      <c r="D2544" s="536"/>
      <c r="E2544" s="536"/>
      <c r="F2544" s="536"/>
      <c r="G2544" s="536"/>
      <c r="H2544" s="536"/>
      <c r="I2544" s="536"/>
      <c r="J2544" s="536"/>
      <c r="K2544" s="536"/>
      <c r="L2544" s="536"/>
      <c r="M2544" s="536"/>
      <c r="N2544" s="536"/>
      <c r="O2544" s="537"/>
      <c r="P2544" s="80"/>
    </row>
    <row r="2545" spans="2:16" ht="14.4">
      <c r="B2545" s="44"/>
      <c r="C2545" s="538" t="s">
        <v>71</v>
      </c>
      <c r="D2545" s="550"/>
      <c r="E2545" s="550"/>
      <c r="F2545" s="550"/>
      <c r="G2545" s="550"/>
      <c r="H2545" s="550"/>
      <c r="I2545" s="550"/>
      <c r="J2545" s="82" t="s">
        <v>72</v>
      </c>
      <c r="K2545" s="95" t="s">
        <v>73</v>
      </c>
      <c r="L2545" s="96" t="s">
        <v>74</v>
      </c>
      <c r="M2545" s="560" t="s">
        <v>60</v>
      </c>
      <c r="N2545" s="561"/>
      <c r="O2545" s="97" t="s">
        <v>61</v>
      </c>
      <c r="P2545" s="98"/>
    </row>
    <row r="2546" spans="2:16" ht="14.4">
      <c r="B2546" s="44"/>
      <c r="C2546" s="555" t="s">
        <v>1225</v>
      </c>
      <c r="D2546" s="556"/>
      <c r="E2546" s="556"/>
      <c r="F2546" s="556"/>
      <c r="G2546" s="556"/>
      <c r="H2546" s="556"/>
      <c r="I2546" s="522"/>
      <c r="J2546" s="310">
        <f>IFERROR(VLOOKUP(C2546,'MANO DE OBRA'!$C$13:$J$33,6,FALSE)," ")</f>
        <v>212968.8944964</v>
      </c>
      <c r="K2546" s="318">
        <f>IFERROR(VLOOKUP(C2546,'MANO DE OBRA'!$C$13:$J$33,7,FALSE)," ")</f>
        <v>2</v>
      </c>
      <c r="L2546" s="311">
        <f>IFERROR(VLOOKUP(C2546,'MANO DE OBRA'!$C$13:$J$33,8,FALSE)," ")</f>
        <v>425938</v>
      </c>
      <c r="M2546" s="562">
        <f>1/0.014683</f>
        <v>68.105972893822795</v>
      </c>
      <c r="N2546" s="563"/>
      <c r="O2546" s="312">
        <f>IFERROR((L2546/M2546),0)</f>
        <v>6254.0476539999991</v>
      </c>
      <c r="P2546" s="99"/>
    </row>
    <row r="2547" spans="2:16" ht="14.4">
      <c r="B2547" s="44"/>
      <c r="C2547" s="555"/>
      <c r="D2547" s="556"/>
      <c r="E2547" s="556"/>
      <c r="F2547" s="556"/>
      <c r="G2547" s="556"/>
      <c r="H2547" s="556"/>
      <c r="I2547" s="522"/>
      <c r="J2547" s="310" t="str">
        <f>IFERROR(VLOOKUP(C2547,'MANO DE OBRA'!$C$13:$J$33,6,FALSE)," ")</f>
        <v xml:space="preserve"> </v>
      </c>
      <c r="K2547" s="318" t="str">
        <f>IFERROR(VLOOKUP(C2547,'MANO DE OBRA'!$C$13:$J$33,7,FALSE)," ")</f>
        <v xml:space="preserve"> </v>
      </c>
      <c r="L2547" s="311" t="str">
        <f>IFERROR(VLOOKUP(C2547,'MANO DE OBRA'!$C$13:$J$33,8,FALSE)," ")</f>
        <v xml:space="preserve"> </v>
      </c>
      <c r="M2547" s="562"/>
      <c r="N2547" s="563"/>
      <c r="O2547" s="312">
        <f t="shared" ref="O2547:O2549" si="159">IFERROR((L2547/M2547),0)</f>
        <v>0</v>
      </c>
      <c r="P2547" s="99"/>
    </row>
    <row r="2548" spans="2:16" ht="14.4">
      <c r="B2548" s="44"/>
      <c r="C2548" s="555"/>
      <c r="D2548" s="556"/>
      <c r="E2548" s="556"/>
      <c r="F2548" s="556"/>
      <c r="G2548" s="556"/>
      <c r="H2548" s="556"/>
      <c r="I2548" s="522"/>
      <c r="J2548" s="310" t="str">
        <f>IFERROR(VLOOKUP(C2548,'MANO DE OBRA'!$C$13:$J$33,6,FALSE)," ")</f>
        <v xml:space="preserve"> </v>
      </c>
      <c r="K2548" s="318" t="str">
        <f>IFERROR(VLOOKUP(C2548,'MANO DE OBRA'!$C$13:$J$33,7,FALSE)," ")</f>
        <v xml:space="preserve"> </v>
      </c>
      <c r="L2548" s="311" t="str">
        <f>IFERROR(VLOOKUP(C2548,'MANO DE OBRA'!$C$13:$J$33,8,FALSE)," ")</f>
        <v xml:space="preserve"> </v>
      </c>
      <c r="M2548" s="524"/>
      <c r="N2548" s="525"/>
      <c r="O2548" s="312">
        <f t="shared" si="159"/>
        <v>0</v>
      </c>
      <c r="P2548" s="99"/>
    </row>
    <row r="2549" spans="2:16" ht="15" thickBot="1">
      <c r="B2549" s="44"/>
      <c r="C2549" s="555"/>
      <c r="D2549" s="556"/>
      <c r="E2549" s="556"/>
      <c r="F2549" s="556"/>
      <c r="G2549" s="556"/>
      <c r="H2549" s="556"/>
      <c r="I2549" s="522"/>
      <c r="J2549" s="310" t="str">
        <f>IFERROR(VLOOKUP(C2549,'MANO DE OBRA'!$C$13:$J$33,6,FALSE)," ")</f>
        <v xml:space="preserve"> </v>
      </c>
      <c r="K2549" s="318" t="str">
        <f>IFERROR(VLOOKUP(C2549,'MANO DE OBRA'!$C$13:$J$33,7,FALSE)," ")</f>
        <v xml:space="preserve"> </v>
      </c>
      <c r="L2549" s="311" t="str">
        <f>IFERROR(VLOOKUP(C2549,'MANO DE OBRA'!$C$13:$J$33,8,FALSE)," ")</f>
        <v xml:space="preserve"> </v>
      </c>
      <c r="M2549" s="524"/>
      <c r="N2549" s="525"/>
      <c r="O2549" s="312">
        <f t="shared" si="159"/>
        <v>0</v>
      </c>
      <c r="P2549" s="85"/>
    </row>
    <row r="2550" spans="2:16" ht="15" thickBot="1">
      <c r="B2550" s="44"/>
      <c r="C2550" s="545" t="s">
        <v>2244</v>
      </c>
      <c r="D2550" s="546"/>
      <c r="E2550" s="546"/>
      <c r="F2550" s="546"/>
      <c r="G2550" s="546"/>
      <c r="H2550" s="546"/>
      <c r="I2550" s="546"/>
      <c r="J2550" s="546"/>
      <c r="K2550" s="546"/>
      <c r="L2550" s="546"/>
      <c r="M2550" s="546"/>
      <c r="N2550" s="547"/>
      <c r="O2550" s="309">
        <f>+SUM(O2546:O2549)</f>
        <v>6254.0476539999991</v>
      </c>
      <c r="P2550" s="85"/>
    </row>
    <row r="2551" spans="2:16" ht="15" thickBot="1">
      <c r="B2551" s="44"/>
      <c r="C2551" s="73"/>
      <c r="D2551" s="52"/>
      <c r="E2551" s="52"/>
      <c r="F2551" s="52"/>
      <c r="G2551" s="52"/>
      <c r="H2551" s="52"/>
      <c r="I2551" s="52"/>
      <c r="J2551" s="52"/>
      <c r="K2551" s="52"/>
      <c r="L2551" s="52"/>
      <c r="M2551" s="52"/>
      <c r="N2551" s="52"/>
      <c r="O2551" s="74"/>
      <c r="P2551" s="45"/>
    </row>
    <row r="2552" spans="2:16" ht="15" thickBot="1">
      <c r="B2552" s="44"/>
      <c r="C2552" s="557" t="s">
        <v>2245</v>
      </c>
      <c r="D2552" s="558"/>
      <c r="E2552" s="558"/>
      <c r="F2552" s="558"/>
      <c r="G2552" s="558"/>
      <c r="H2552" s="558"/>
      <c r="I2552" s="558"/>
      <c r="J2552" s="558"/>
      <c r="K2552" s="558"/>
      <c r="L2552" s="558"/>
      <c r="M2552" s="558"/>
      <c r="N2552" s="559"/>
      <c r="O2552" s="313">
        <f>ROUND(O2541+O2517+O2534+O2550,0)-0.5</f>
        <v>374766.5</v>
      </c>
      <c r="P2552" s="100"/>
    </row>
    <row r="2553" spans="2:16" ht="15" thickBot="1">
      <c r="B2553" s="44"/>
      <c r="C2553" s="73"/>
      <c r="D2553" s="52"/>
      <c r="E2553" s="52"/>
      <c r="F2553" s="52"/>
      <c r="G2553" s="52"/>
      <c r="H2553" s="52"/>
      <c r="I2553" s="52"/>
      <c r="J2553" s="52"/>
      <c r="K2553" s="52"/>
      <c r="L2553" s="52"/>
      <c r="M2553" s="52"/>
      <c r="N2553" s="52"/>
      <c r="O2553" s="74"/>
      <c r="P2553" s="73"/>
    </row>
    <row r="2554" spans="2:16">
      <c r="B2554" s="44"/>
      <c r="C2554" s="529" t="s">
        <v>2240</v>
      </c>
      <c r="D2554" s="530"/>
      <c r="E2554" s="530"/>
      <c r="F2554" s="530"/>
      <c r="G2554" s="530"/>
      <c r="H2554" s="530"/>
      <c r="I2554" s="530"/>
      <c r="J2554" s="530"/>
      <c r="K2554" s="530"/>
      <c r="L2554" s="530"/>
      <c r="M2554" s="530"/>
      <c r="N2554" s="530"/>
      <c r="O2554" s="531"/>
      <c r="P2554" s="80"/>
    </row>
    <row r="2555" spans="2:16">
      <c r="B2555" s="44"/>
      <c r="C2555" s="532"/>
      <c r="D2555" s="533"/>
      <c r="E2555" s="533"/>
      <c r="F2555" s="533"/>
      <c r="G2555" s="533"/>
      <c r="H2555" s="533"/>
      <c r="I2555" s="533"/>
      <c r="J2555" s="533"/>
      <c r="K2555" s="533"/>
      <c r="L2555" s="533"/>
      <c r="M2555" s="533"/>
      <c r="N2555" s="533"/>
      <c r="O2555" s="534"/>
      <c r="P2555" s="80"/>
    </row>
    <row r="2556" spans="2:16" ht="14.4" thickBot="1">
      <c r="B2556" s="44"/>
      <c r="C2556" s="535"/>
      <c r="D2556" s="536"/>
      <c r="E2556" s="536"/>
      <c r="F2556" s="536"/>
      <c r="G2556" s="536"/>
      <c r="H2556" s="536"/>
      <c r="I2556" s="536"/>
      <c r="J2556" s="536"/>
      <c r="K2556" s="536"/>
      <c r="L2556" s="536"/>
      <c r="M2556" s="536"/>
      <c r="N2556" s="536"/>
      <c r="O2556" s="537"/>
      <c r="P2556" s="80"/>
    </row>
    <row r="2557" spans="2:16" ht="15" thickBot="1">
      <c r="B2557" s="44"/>
      <c r="C2557" s="568" t="s">
        <v>10</v>
      </c>
      <c r="D2557" s="569"/>
      <c r="E2557" s="569"/>
      <c r="F2557" s="569"/>
      <c r="G2557" s="569"/>
      <c r="H2557" s="569"/>
      <c r="I2557" s="569"/>
      <c r="J2557" s="569"/>
      <c r="K2557" s="569"/>
      <c r="L2557" s="569"/>
      <c r="M2557" s="570"/>
      <c r="N2557" s="303" t="s">
        <v>32</v>
      </c>
      <c r="O2557" s="304" t="s">
        <v>29</v>
      </c>
      <c r="P2557" s="80"/>
    </row>
    <row r="2558" spans="2:16" ht="14.4">
      <c r="B2558" s="44"/>
      <c r="C2558" s="571" t="s">
        <v>2242</v>
      </c>
      <c r="D2558" s="572"/>
      <c r="E2558" s="572"/>
      <c r="F2558" s="572"/>
      <c r="G2558" s="572"/>
      <c r="H2558" s="572"/>
      <c r="I2558" s="572"/>
      <c r="J2558" s="572"/>
      <c r="K2558" s="572"/>
      <c r="L2558" s="572"/>
      <c r="M2558" s="572"/>
      <c r="N2558" s="305">
        <f>PRESUPUESTO!$K$384</f>
        <v>0.26</v>
      </c>
      <c r="O2558" s="314">
        <f>N2558*O2552</f>
        <v>97439.290000000008</v>
      </c>
      <c r="P2558" s="80"/>
    </row>
    <row r="2559" spans="2:16" ht="14.4">
      <c r="B2559" s="44"/>
      <c r="C2559" s="573" t="s">
        <v>2241</v>
      </c>
      <c r="D2559" s="574"/>
      <c r="E2559" s="574"/>
      <c r="F2559" s="574"/>
      <c r="G2559" s="574"/>
      <c r="H2559" s="574"/>
      <c r="I2559" s="574"/>
      <c r="J2559" s="574"/>
      <c r="K2559" s="574"/>
      <c r="L2559" s="574"/>
      <c r="M2559" s="574"/>
      <c r="N2559" s="302">
        <f>PRESUPUESTO!$K$385</f>
        <v>0.01</v>
      </c>
      <c r="O2559" s="315">
        <f>N2559*O2552</f>
        <v>3747.665</v>
      </c>
      <c r="P2559" s="80"/>
    </row>
    <row r="2560" spans="2:16" ht="15" thickBot="1">
      <c r="B2560" s="44"/>
      <c r="C2560" s="575" t="s">
        <v>28</v>
      </c>
      <c r="D2560" s="576"/>
      <c r="E2560" s="576"/>
      <c r="F2560" s="576"/>
      <c r="G2560" s="576"/>
      <c r="H2560" s="576"/>
      <c r="I2560" s="576"/>
      <c r="J2560" s="576"/>
      <c r="K2560" s="576"/>
      <c r="L2560" s="576"/>
      <c r="M2560" s="576"/>
      <c r="N2560" s="306">
        <f>PRESUPUESTO!$K$386</f>
        <v>0.03</v>
      </c>
      <c r="O2560" s="316">
        <f>N2560*O2552</f>
        <v>11242.994999999999</v>
      </c>
      <c r="P2560" s="80"/>
    </row>
    <row r="2561" spans="2:19">
      <c r="B2561" s="44"/>
      <c r="C2561" s="296"/>
      <c r="D2561" s="297"/>
      <c r="E2561" s="297"/>
      <c r="F2561" s="297"/>
      <c r="G2561" s="297"/>
      <c r="H2561" s="297"/>
      <c r="I2561" s="297"/>
      <c r="J2561" s="297"/>
      <c r="K2561" s="297"/>
      <c r="L2561" s="297"/>
      <c r="M2561" s="297"/>
      <c r="N2561" s="297"/>
      <c r="O2561" s="298"/>
      <c r="P2561" s="80"/>
    </row>
    <row r="2562" spans="2:19" ht="14.4" thickBot="1">
      <c r="B2562" s="44"/>
      <c r="C2562" s="299"/>
      <c r="D2562" s="300"/>
      <c r="E2562" s="300"/>
      <c r="F2562" s="300"/>
      <c r="G2562" s="300"/>
      <c r="H2562" s="300"/>
      <c r="I2562" s="300"/>
      <c r="J2562" s="300"/>
      <c r="K2562" s="300"/>
      <c r="L2562" s="300"/>
      <c r="M2562" s="300"/>
      <c r="N2562" s="300"/>
      <c r="O2562" s="301"/>
      <c r="P2562" s="80"/>
    </row>
    <row r="2563" spans="2:19" ht="15" thickBot="1">
      <c r="B2563" s="44"/>
      <c r="C2563" s="557" t="s">
        <v>2246</v>
      </c>
      <c r="D2563" s="558"/>
      <c r="E2563" s="558"/>
      <c r="F2563" s="558"/>
      <c r="G2563" s="558"/>
      <c r="H2563" s="558"/>
      <c r="I2563" s="558"/>
      <c r="J2563" s="558"/>
      <c r="K2563" s="558"/>
      <c r="L2563" s="558"/>
      <c r="M2563" s="558"/>
      <c r="N2563" s="559"/>
      <c r="O2563" s="313">
        <f>ROUNDUP(O2552+O2558+O2559+O2560,0)</f>
        <v>487197</v>
      </c>
      <c r="P2563" s="100"/>
      <c r="S2563" s="342"/>
    </row>
    <row r="2564" spans="2:19" ht="14.4">
      <c r="B2564" s="44"/>
      <c r="C2564" s="73"/>
      <c r="D2564" s="52"/>
      <c r="E2564" s="52"/>
      <c r="F2564" s="52"/>
      <c r="G2564" s="52"/>
      <c r="H2564" s="52"/>
      <c r="I2564" s="52"/>
      <c r="J2564" s="52"/>
      <c r="K2564" s="52"/>
      <c r="L2564" s="52"/>
      <c r="M2564" s="52"/>
      <c r="N2564" s="52"/>
      <c r="O2564" s="74"/>
      <c r="P2564" s="45"/>
    </row>
    <row r="2565" spans="2:19" ht="14.4">
      <c r="B2565" s="44"/>
      <c r="C2565" s="73"/>
      <c r="D2565" s="52"/>
      <c r="E2565" s="52"/>
      <c r="F2565" s="52"/>
      <c r="G2565" s="52"/>
      <c r="H2565" s="52"/>
      <c r="I2565" s="52"/>
      <c r="J2565" s="52"/>
      <c r="K2565" s="52"/>
      <c r="L2565" s="52"/>
      <c r="M2565" s="52"/>
      <c r="N2565" s="52"/>
      <c r="O2565" s="74"/>
      <c r="P2565" s="45"/>
    </row>
    <row r="2566" spans="2:19" ht="18.600000000000001" customHeight="1" thickBot="1">
      <c r="B2566" s="44"/>
      <c r="C2566" s="564"/>
      <c r="D2566" s="565"/>
      <c r="E2566" s="565"/>
      <c r="F2566" s="70"/>
      <c r="G2566" s="70"/>
      <c r="H2566" s="70"/>
      <c r="I2566" s="70"/>
      <c r="J2566" s="70"/>
      <c r="K2566" s="566"/>
      <c r="L2566" s="566"/>
      <c r="M2566" s="566"/>
      <c r="N2566" s="566"/>
      <c r="O2566" s="567"/>
      <c r="P2566" s="101"/>
    </row>
    <row r="2567" spans="2:19" ht="14.4" thickBot="1">
      <c r="B2567" s="102"/>
      <c r="C2567" s="103"/>
      <c r="D2567" s="103"/>
      <c r="E2567" s="103"/>
      <c r="F2567" s="103"/>
      <c r="G2567" s="103"/>
      <c r="H2567" s="103"/>
      <c r="I2567" s="103"/>
      <c r="J2567" s="103"/>
      <c r="K2567" s="103"/>
      <c r="L2567" s="103"/>
      <c r="M2567" s="103"/>
      <c r="N2567" s="103"/>
      <c r="O2567" s="103"/>
      <c r="P2567" s="104"/>
    </row>
    <row r="2568" spans="2:19" ht="15" thickTop="1" thickBot="1"/>
    <row r="2569" spans="2:19" ht="15" thickBot="1">
      <c r="B2569" s="44"/>
      <c r="C2569" s="488" t="s">
        <v>54</v>
      </c>
      <c r="D2569" s="489"/>
      <c r="E2569" s="489"/>
      <c r="F2569" s="489"/>
      <c r="G2569" s="489"/>
      <c r="H2569" s="489"/>
      <c r="I2569" s="489"/>
      <c r="J2569" s="489"/>
      <c r="K2569" s="489"/>
      <c r="L2569" s="489"/>
      <c r="M2569" s="489"/>
      <c r="N2569" s="489"/>
      <c r="O2569" s="490"/>
      <c r="P2569" s="75"/>
    </row>
    <row r="2570" spans="2:19">
      <c r="B2570" s="44"/>
      <c r="C2570" s="76" t="s">
        <v>55</v>
      </c>
      <c r="D2570" s="491" t="s">
        <v>10</v>
      </c>
      <c r="E2570" s="492"/>
      <c r="F2570" s="492"/>
      <c r="G2570" s="492"/>
      <c r="H2570" s="492"/>
      <c r="I2570" s="492"/>
      <c r="J2570" s="492"/>
      <c r="K2570" s="492"/>
      <c r="L2570" s="493"/>
      <c r="M2570" s="494" t="s">
        <v>56</v>
      </c>
      <c r="N2570" s="495"/>
      <c r="O2570" s="76" t="s">
        <v>12</v>
      </c>
      <c r="P2570" s="77"/>
    </row>
    <row r="2571" spans="2:19" ht="51" customHeight="1" thickBot="1">
      <c r="B2571" s="44"/>
      <c r="C2571" s="243" t="str">
        <f>PRESUPUESTO!C142</f>
        <v>5.6.12</v>
      </c>
      <c r="D2571" s="582" t="str">
        <f>IFERROR(VLOOKUP(C2571,PRESUPUESTO!$C$11:$K$366,5,FALSE)," ")</f>
        <v>CONECTOR EMPALME Y TERMINAL, REF. 5011</v>
      </c>
      <c r="E2571" s="583"/>
      <c r="F2571" s="583"/>
      <c r="G2571" s="583"/>
      <c r="H2571" s="583"/>
      <c r="I2571" s="583"/>
      <c r="J2571" s="583"/>
      <c r="K2571" s="583"/>
      <c r="L2571" s="584"/>
      <c r="M2571" s="526" t="str">
        <f>IFERROR(VLOOKUP(C2571,PRESUPUESTO!$C$11:$K$366,6,FALSE)," ")</f>
        <v>UN</v>
      </c>
      <c r="N2571" s="528"/>
      <c r="O2571" s="243">
        <f>IFERROR(VLOOKUP(C2571,PRESUPUESTO!$C$11:$K$366,7,FALSE)," ")</f>
        <v>8</v>
      </c>
      <c r="P2571" s="79"/>
    </row>
    <row r="2572" spans="2:19">
      <c r="B2572" s="44"/>
      <c r="C2572" s="529"/>
      <c r="D2572" s="530"/>
      <c r="E2572" s="530"/>
      <c r="F2572" s="530"/>
      <c r="G2572" s="530"/>
      <c r="H2572" s="530"/>
      <c r="I2572" s="530"/>
      <c r="J2572" s="530"/>
      <c r="K2572" s="530"/>
      <c r="L2572" s="530"/>
      <c r="M2572" s="530"/>
      <c r="N2572" s="530"/>
      <c r="O2572" s="531"/>
      <c r="P2572" s="80"/>
    </row>
    <row r="2573" spans="2:19">
      <c r="B2573" s="44"/>
      <c r="C2573" s="532"/>
      <c r="D2573" s="533"/>
      <c r="E2573" s="533"/>
      <c r="F2573" s="533"/>
      <c r="G2573" s="533"/>
      <c r="H2573" s="533"/>
      <c r="I2573" s="533"/>
      <c r="J2573" s="533"/>
      <c r="K2573" s="533"/>
      <c r="L2573" s="533"/>
      <c r="M2573" s="533"/>
      <c r="N2573" s="533"/>
      <c r="O2573" s="534"/>
      <c r="P2573" s="80"/>
    </row>
    <row r="2574" spans="2:19" ht="14.4" thickBot="1">
      <c r="B2574" s="44"/>
      <c r="C2574" s="535"/>
      <c r="D2574" s="536"/>
      <c r="E2574" s="536"/>
      <c r="F2574" s="536"/>
      <c r="G2574" s="536"/>
      <c r="H2574" s="536"/>
      <c r="I2574" s="536"/>
      <c r="J2574" s="536"/>
      <c r="K2574" s="536"/>
      <c r="L2574" s="536"/>
      <c r="M2574" s="536"/>
      <c r="N2574" s="536"/>
      <c r="O2574" s="537"/>
      <c r="P2574" s="80"/>
    </row>
    <row r="2575" spans="2:19" ht="14.4">
      <c r="B2575" s="44"/>
      <c r="C2575" s="538" t="s">
        <v>10</v>
      </c>
      <c r="D2575" s="539"/>
      <c r="E2575" s="539"/>
      <c r="F2575" s="539"/>
      <c r="G2575" s="540"/>
      <c r="H2575" s="541" t="s">
        <v>57</v>
      </c>
      <c r="I2575" s="539"/>
      <c r="J2575" s="542" t="s">
        <v>58</v>
      </c>
      <c r="K2575" s="543"/>
      <c r="L2575" s="82" t="s">
        <v>59</v>
      </c>
      <c r="M2575" s="541" t="s">
        <v>60</v>
      </c>
      <c r="N2575" s="544"/>
      <c r="O2575" s="83" t="s">
        <v>61</v>
      </c>
      <c r="P2575" s="84"/>
    </row>
    <row r="2576" spans="2:19" ht="14.4">
      <c r="B2576" s="44"/>
      <c r="C2576" s="517" t="s">
        <v>1281</v>
      </c>
      <c r="D2576" s="518"/>
      <c r="E2576" s="518"/>
      <c r="F2576" s="518"/>
      <c r="G2576" s="519"/>
      <c r="H2576" s="520"/>
      <c r="I2576" s="520"/>
      <c r="J2576" s="521" t="str">
        <f>IFERROR(VLOOKUP(C2576,EQUIPOS!$C$13:$G$80,2,FALSE)," ")</f>
        <v>%</v>
      </c>
      <c r="K2576" s="522"/>
      <c r="L2576" s="308">
        <f>O2614</f>
        <v>6254.0476539999991</v>
      </c>
      <c r="M2576" s="523">
        <v>0.05</v>
      </c>
      <c r="N2576" s="522"/>
      <c r="O2576" s="307">
        <f>IFERROR(M2576*L2576,0)</f>
        <v>312.70238269999999</v>
      </c>
      <c r="P2576" s="85"/>
    </row>
    <row r="2577" spans="2:16" ht="14.4">
      <c r="B2577" s="44"/>
      <c r="C2577" s="517"/>
      <c r="D2577" s="518"/>
      <c r="E2577" s="518"/>
      <c r="F2577" s="518"/>
      <c r="G2577" s="519"/>
      <c r="H2577" s="520"/>
      <c r="I2577" s="520"/>
      <c r="J2577" s="521" t="str">
        <f>IFERROR(VLOOKUP(C2577,EQUIPOS!$C$13:$G$80,2,FALSE)," ")</f>
        <v xml:space="preserve"> </v>
      </c>
      <c r="K2577" s="522"/>
      <c r="L2577" s="308" t="str">
        <f>IFERROR(VLOOKUP(C2577,EQUIPOS!$C$13:$G$80,5,FALSE)," ")</f>
        <v xml:space="preserve"> </v>
      </c>
      <c r="M2577" s="524"/>
      <c r="N2577" s="525"/>
      <c r="O2577" s="307">
        <f>IFERROR(L2577/M2577,0)</f>
        <v>0</v>
      </c>
      <c r="P2577" s="85"/>
    </row>
    <row r="2578" spans="2:16" ht="14.4">
      <c r="B2578" s="44"/>
      <c r="C2578" s="517"/>
      <c r="D2578" s="518"/>
      <c r="E2578" s="518"/>
      <c r="F2578" s="518"/>
      <c r="G2578" s="519"/>
      <c r="H2578" s="520"/>
      <c r="I2578" s="520"/>
      <c r="J2578" s="521" t="str">
        <f>IFERROR(VLOOKUP(C2578,EQUIPOS!$C$13:$G$80,2,FALSE)," ")</f>
        <v xml:space="preserve"> </v>
      </c>
      <c r="K2578" s="522"/>
      <c r="L2578" s="308" t="str">
        <f>IFERROR(VLOOKUP(C2578,EQUIPOS!$C$13:$G$80,5,FALSE)," ")</f>
        <v xml:space="preserve"> </v>
      </c>
      <c r="M2578" s="524"/>
      <c r="N2578" s="525"/>
      <c r="O2578" s="307">
        <f t="shared" ref="O2578:O2579" si="160">IFERROR(L2578/M2578,0)</f>
        <v>0</v>
      </c>
      <c r="P2578" s="85"/>
    </row>
    <row r="2579" spans="2:16" ht="14.4">
      <c r="B2579" s="44"/>
      <c r="C2579" s="517"/>
      <c r="D2579" s="518"/>
      <c r="E2579" s="518"/>
      <c r="F2579" s="518"/>
      <c r="G2579" s="519"/>
      <c r="H2579" s="520"/>
      <c r="I2579" s="520"/>
      <c r="J2579" s="521" t="str">
        <f>IFERROR(VLOOKUP(C2579,EQUIPOS!$C$13:$G$80,2,FALSE)," ")</f>
        <v xml:space="preserve"> </v>
      </c>
      <c r="K2579" s="522"/>
      <c r="L2579" s="308" t="str">
        <f>IFERROR(VLOOKUP(C2579,EQUIPOS!$C$13:$G$80,5,FALSE)," ")</f>
        <v xml:space="preserve"> </v>
      </c>
      <c r="M2579" s="524"/>
      <c r="N2579" s="525"/>
      <c r="O2579" s="307">
        <f t="shared" si="160"/>
        <v>0</v>
      </c>
      <c r="P2579" s="85"/>
    </row>
    <row r="2580" spans="2:16" ht="15" thickBot="1">
      <c r="B2580" s="44"/>
      <c r="C2580" s="517"/>
      <c r="D2580" s="518"/>
      <c r="E2580" s="518"/>
      <c r="F2580" s="518"/>
      <c r="G2580" s="519"/>
      <c r="H2580" s="520"/>
      <c r="I2580" s="520"/>
      <c r="J2580" s="521" t="str">
        <f>IFERROR(VLOOKUP(C2580,EQUIPOS!$C$13:$G$80,2,FALSE)," ")</f>
        <v xml:space="preserve"> </v>
      </c>
      <c r="K2580" s="522"/>
      <c r="L2580" s="308" t="str">
        <f>IFERROR(VLOOKUP(C2580,EQUIPOS!$C$13:$G$80,5,FALSE)," ")</f>
        <v xml:space="preserve"> </v>
      </c>
      <c r="M2580" s="524"/>
      <c r="N2580" s="525"/>
      <c r="O2580" s="307">
        <f>IFERROR(L2580/M2580,0)</f>
        <v>0</v>
      </c>
      <c r="P2580" s="85"/>
    </row>
    <row r="2581" spans="2:16" ht="15" thickBot="1">
      <c r="B2581" s="44"/>
      <c r="C2581" s="545" t="s">
        <v>2244</v>
      </c>
      <c r="D2581" s="546"/>
      <c r="E2581" s="546"/>
      <c r="F2581" s="546"/>
      <c r="G2581" s="546"/>
      <c r="H2581" s="546"/>
      <c r="I2581" s="546"/>
      <c r="J2581" s="546"/>
      <c r="K2581" s="546"/>
      <c r="L2581" s="546"/>
      <c r="M2581" s="546"/>
      <c r="N2581" s="547"/>
      <c r="O2581" s="309">
        <f>SUM(O2576:O2580)</f>
        <v>312.70238269999999</v>
      </c>
      <c r="P2581" s="86"/>
    </row>
    <row r="2582" spans="2:16" ht="13.5" customHeight="1">
      <c r="B2582" s="44"/>
      <c r="C2582" s="529" t="s">
        <v>62</v>
      </c>
      <c r="D2582" s="530"/>
      <c r="E2582" s="530"/>
      <c r="F2582" s="530"/>
      <c r="G2582" s="530"/>
      <c r="H2582" s="530"/>
      <c r="I2582" s="530"/>
      <c r="J2582" s="530"/>
      <c r="K2582" s="530"/>
      <c r="L2582" s="530"/>
      <c r="M2582" s="530"/>
      <c r="N2582" s="530"/>
      <c r="O2582" s="531"/>
      <c r="P2582" s="80"/>
    </row>
    <row r="2583" spans="2:16">
      <c r="B2583" s="44"/>
      <c r="C2583" s="532"/>
      <c r="D2583" s="533"/>
      <c r="E2583" s="533"/>
      <c r="F2583" s="533"/>
      <c r="G2583" s="533"/>
      <c r="H2583" s="533"/>
      <c r="I2583" s="533"/>
      <c r="J2583" s="533"/>
      <c r="K2583" s="533"/>
      <c r="L2583" s="533"/>
      <c r="M2583" s="533"/>
      <c r="N2583" s="533"/>
      <c r="O2583" s="534"/>
      <c r="P2583" s="80"/>
    </row>
    <row r="2584" spans="2:16" ht="14.4" thickBot="1">
      <c r="B2584" s="44"/>
      <c r="C2584" s="535"/>
      <c r="D2584" s="536"/>
      <c r="E2584" s="536"/>
      <c r="F2584" s="536"/>
      <c r="G2584" s="536"/>
      <c r="H2584" s="536"/>
      <c r="I2584" s="536"/>
      <c r="J2584" s="536"/>
      <c r="K2584" s="536"/>
      <c r="L2584" s="536"/>
      <c r="M2584" s="536"/>
      <c r="N2584" s="536"/>
      <c r="O2584" s="537"/>
      <c r="P2584" s="80"/>
    </row>
    <row r="2585" spans="2:16" ht="14.4">
      <c r="B2585" s="44"/>
      <c r="C2585" s="538" t="s">
        <v>10</v>
      </c>
      <c r="D2585" s="550"/>
      <c r="E2585" s="550"/>
      <c r="F2585" s="550"/>
      <c r="G2585" s="550"/>
      <c r="H2585" s="550"/>
      <c r="I2585" s="550"/>
      <c r="J2585" s="544"/>
      <c r="K2585" s="81" t="s">
        <v>56</v>
      </c>
      <c r="L2585" s="82" t="s">
        <v>12</v>
      </c>
      <c r="M2585" s="541" t="s">
        <v>63</v>
      </c>
      <c r="N2585" s="544"/>
      <c r="O2585" s="83" t="s">
        <v>61</v>
      </c>
      <c r="P2585" s="84"/>
    </row>
    <row r="2586" spans="2:16" ht="14.4">
      <c r="B2586" s="44"/>
      <c r="C2586" s="577" t="s">
        <v>2993</v>
      </c>
      <c r="D2586" s="578" t="s">
        <v>2985</v>
      </c>
      <c r="E2586" s="578" t="s">
        <v>2985</v>
      </c>
      <c r="F2586" s="578" t="s">
        <v>2985</v>
      </c>
      <c r="G2586" s="578" t="s">
        <v>2985</v>
      </c>
      <c r="H2586" s="578" t="s">
        <v>2985</v>
      </c>
      <c r="I2586" s="578" t="s">
        <v>2985</v>
      </c>
      <c r="J2586" s="579" t="s">
        <v>2985</v>
      </c>
      <c r="K2586" s="88" t="str">
        <f>IFERROR(VLOOKUP(C2586,MATERIALES!$C$13:$G$2486,2,FALSE)," ")</f>
        <v>UN</v>
      </c>
      <c r="L2586" s="356">
        <v>1</v>
      </c>
      <c r="M2586" s="548">
        <f>IFERROR(VLOOKUP(C2586,MATERIALES!$C$13:$G$2486,5,FALSE)," ")</f>
        <v>27000</v>
      </c>
      <c r="N2586" s="549"/>
      <c r="O2586" s="307">
        <f>IFERROR(M2586*L2586,0)</f>
        <v>27000</v>
      </c>
      <c r="P2586" s="85"/>
    </row>
    <row r="2587" spans="2:16" ht="14.4">
      <c r="B2587" s="44"/>
      <c r="C2587" s="577"/>
      <c r="D2587" s="578"/>
      <c r="E2587" s="578"/>
      <c r="F2587" s="578"/>
      <c r="G2587" s="578"/>
      <c r="H2587" s="578"/>
      <c r="I2587" s="578"/>
      <c r="J2587" s="579"/>
      <c r="K2587" s="88" t="str">
        <f>IFERROR(VLOOKUP(C2587,MATERIALES!$C$13:$G$2486,2,FALSE)," ")</f>
        <v xml:space="preserve"> </v>
      </c>
      <c r="L2587" s="356"/>
      <c r="M2587" s="548" t="str">
        <f>IFERROR(VLOOKUP(C2587,MATERIALES!$C$13:$G$2486,5,FALSE)," ")</f>
        <v xml:space="preserve"> </v>
      </c>
      <c r="N2587" s="549"/>
      <c r="O2587" s="307">
        <f t="shared" ref="O2587:O2597" si="161">IFERROR(M2587*L2587,0)</f>
        <v>0</v>
      </c>
      <c r="P2587" s="85"/>
    </row>
    <row r="2588" spans="2:16" ht="14.4">
      <c r="B2588" s="44"/>
      <c r="C2588" s="577"/>
      <c r="D2588" s="578"/>
      <c r="E2588" s="578"/>
      <c r="F2588" s="578"/>
      <c r="G2588" s="578"/>
      <c r="H2588" s="578"/>
      <c r="I2588" s="578"/>
      <c r="J2588" s="579"/>
      <c r="K2588" s="88" t="str">
        <f>IFERROR(VLOOKUP(C2588,MATERIALES!$C$13:$G$2486,2,FALSE)," ")</f>
        <v xml:space="preserve"> </v>
      </c>
      <c r="L2588" s="356"/>
      <c r="M2588" s="548" t="str">
        <f>IFERROR(VLOOKUP(C2588,MATERIALES!$C$13:$G$2486,5,FALSE)," ")</f>
        <v xml:space="preserve"> </v>
      </c>
      <c r="N2588" s="549"/>
      <c r="O2588" s="307">
        <f t="shared" si="161"/>
        <v>0</v>
      </c>
      <c r="P2588" s="85"/>
    </row>
    <row r="2589" spans="2:16" ht="14.4">
      <c r="B2589" s="44"/>
      <c r="C2589" s="577"/>
      <c r="D2589" s="578"/>
      <c r="E2589" s="578"/>
      <c r="F2589" s="578"/>
      <c r="G2589" s="578"/>
      <c r="H2589" s="578"/>
      <c r="I2589" s="578"/>
      <c r="J2589" s="579"/>
      <c r="K2589" s="88" t="str">
        <f>IFERROR(VLOOKUP(C2589,MATERIALES!$C$13:$G$2486,2,FALSE)," ")</f>
        <v xml:space="preserve"> </v>
      </c>
      <c r="L2589" s="356"/>
      <c r="M2589" s="548" t="str">
        <f>IFERROR(VLOOKUP(C2589,MATERIALES!$C$13:$G$2486,5,FALSE)," ")</f>
        <v xml:space="preserve"> </v>
      </c>
      <c r="N2589" s="549"/>
      <c r="O2589" s="307">
        <f t="shared" si="161"/>
        <v>0</v>
      </c>
      <c r="P2589" s="85"/>
    </row>
    <row r="2590" spans="2:16" ht="14.4">
      <c r="B2590" s="44"/>
      <c r="C2590" s="577"/>
      <c r="D2590" s="578"/>
      <c r="E2590" s="578"/>
      <c r="F2590" s="578"/>
      <c r="G2590" s="578"/>
      <c r="H2590" s="578"/>
      <c r="I2590" s="578"/>
      <c r="J2590" s="579"/>
      <c r="K2590" s="88" t="str">
        <f>IFERROR(VLOOKUP(C2590,MATERIALES!$C$13:$G$2486,2,FALSE)," ")</f>
        <v xml:space="preserve"> </v>
      </c>
      <c r="L2590" s="356"/>
      <c r="M2590" s="548" t="str">
        <f>IFERROR(VLOOKUP(C2590,MATERIALES!$C$13:$G$2486,5,FALSE)," ")</f>
        <v xml:space="preserve"> </v>
      </c>
      <c r="N2590" s="549"/>
      <c r="O2590" s="307">
        <f t="shared" si="161"/>
        <v>0</v>
      </c>
      <c r="P2590" s="85"/>
    </row>
    <row r="2591" spans="2:16" ht="14.4">
      <c r="B2591" s="44"/>
      <c r="C2591" s="577"/>
      <c r="D2591" s="578"/>
      <c r="E2591" s="578"/>
      <c r="F2591" s="578"/>
      <c r="G2591" s="578"/>
      <c r="H2591" s="578"/>
      <c r="I2591" s="578"/>
      <c r="J2591" s="579"/>
      <c r="K2591" s="88" t="str">
        <f>IFERROR(VLOOKUP(C2591,MATERIALES!$C$13:$G$2486,2,FALSE)," ")</f>
        <v xml:space="preserve"> </v>
      </c>
      <c r="L2591" s="356"/>
      <c r="M2591" s="548" t="str">
        <f>IFERROR(VLOOKUP(C2591,MATERIALES!$C$13:$G$2486,5,FALSE)," ")</f>
        <v xml:space="preserve"> </v>
      </c>
      <c r="N2591" s="549"/>
      <c r="O2591" s="307">
        <f t="shared" si="161"/>
        <v>0</v>
      </c>
      <c r="P2591" s="85"/>
    </row>
    <row r="2592" spans="2:16" ht="14.4">
      <c r="B2592" s="44"/>
      <c r="C2592" s="577"/>
      <c r="D2592" s="578"/>
      <c r="E2592" s="578"/>
      <c r="F2592" s="578"/>
      <c r="G2592" s="578"/>
      <c r="H2592" s="578"/>
      <c r="I2592" s="578"/>
      <c r="J2592" s="579"/>
      <c r="K2592" s="88" t="str">
        <f>IFERROR(VLOOKUP(C2592,MATERIALES!$C$13:$G$2486,2,FALSE)," ")</f>
        <v xml:space="preserve"> </v>
      </c>
      <c r="L2592" s="356"/>
      <c r="M2592" s="548" t="str">
        <f>IFERROR(VLOOKUP(C2592,MATERIALES!$C$13:$G$2486,5,FALSE)," ")</f>
        <v xml:space="preserve"> </v>
      </c>
      <c r="N2592" s="549"/>
      <c r="O2592" s="307">
        <f t="shared" si="161"/>
        <v>0</v>
      </c>
      <c r="P2592" s="85"/>
    </row>
    <row r="2593" spans="2:16" ht="14.4">
      <c r="B2593" s="44"/>
      <c r="C2593" s="577"/>
      <c r="D2593" s="578"/>
      <c r="E2593" s="578"/>
      <c r="F2593" s="578"/>
      <c r="G2593" s="578"/>
      <c r="H2593" s="578"/>
      <c r="I2593" s="578"/>
      <c r="J2593" s="579"/>
      <c r="K2593" s="88" t="str">
        <f>IFERROR(VLOOKUP(C2593,MATERIALES!$C$13:$G$2486,2,FALSE)," ")</f>
        <v xml:space="preserve"> </v>
      </c>
      <c r="L2593" s="356"/>
      <c r="M2593" s="548" t="str">
        <f>IFERROR(VLOOKUP(C2593,MATERIALES!$C$13:$G$2486,5,FALSE)," ")</f>
        <v xml:space="preserve"> </v>
      </c>
      <c r="N2593" s="549"/>
      <c r="O2593" s="307">
        <f t="shared" si="161"/>
        <v>0</v>
      </c>
      <c r="P2593" s="85"/>
    </row>
    <row r="2594" spans="2:16" ht="14.4">
      <c r="B2594" s="44"/>
      <c r="C2594" s="577"/>
      <c r="D2594" s="578"/>
      <c r="E2594" s="578"/>
      <c r="F2594" s="578"/>
      <c r="G2594" s="578"/>
      <c r="H2594" s="578"/>
      <c r="I2594" s="578"/>
      <c r="J2594" s="579"/>
      <c r="K2594" s="88" t="str">
        <f>IFERROR(VLOOKUP(C2594,MATERIALES!$C$13:$G$2486,2,FALSE)," ")</f>
        <v xml:space="preserve"> </v>
      </c>
      <c r="L2594" s="356"/>
      <c r="M2594" s="548" t="str">
        <f>IFERROR(VLOOKUP(C2594,MATERIALES!$C$13:$G$2486,5,FALSE)," ")</f>
        <v xml:space="preserve"> </v>
      </c>
      <c r="N2594" s="549"/>
      <c r="O2594" s="307">
        <f t="shared" si="161"/>
        <v>0</v>
      </c>
      <c r="P2594" s="85"/>
    </row>
    <row r="2595" spans="2:16" ht="14.4">
      <c r="B2595" s="44"/>
      <c r="C2595" s="577"/>
      <c r="D2595" s="578"/>
      <c r="E2595" s="578"/>
      <c r="F2595" s="578"/>
      <c r="G2595" s="578"/>
      <c r="H2595" s="578"/>
      <c r="I2595" s="578"/>
      <c r="J2595" s="579"/>
      <c r="K2595" s="88" t="str">
        <f>IFERROR(VLOOKUP(C2595,MATERIALES!$C$13:$G$2486,2,FALSE)," ")</f>
        <v xml:space="preserve"> </v>
      </c>
      <c r="L2595" s="356"/>
      <c r="M2595" s="548" t="str">
        <f>IFERROR(VLOOKUP(C2595,MATERIALES!$C$13:$G$2486,5,FALSE)," ")</f>
        <v xml:space="preserve"> </v>
      </c>
      <c r="N2595" s="549"/>
      <c r="O2595" s="307">
        <f t="shared" si="161"/>
        <v>0</v>
      </c>
      <c r="P2595" s="85"/>
    </row>
    <row r="2596" spans="2:16" ht="14.4">
      <c r="B2596" s="44"/>
      <c r="C2596" s="517"/>
      <c r="D2596" s="518"/>
      <c r="E2596" s="518"/>
      <c r="F2596" s="518"/>
      <c r="G2596" s="518"/>
      <c r="H2596" s="518"/>
      <c r="I2596" s="518"/>
      <c r="J2596" s="519"/>
      <c r="K2596" s="88" t="str">
        <f>IFERROR(VLOOKUP(C2596,MATERIALES!$C$13:$G$2486,2,FALSE)," ")</f>
        <v xml:space="preserve"> </v>
      </c>
      <c r="L2596" s="89"/>
      <c r="M2596" s="548" t="str">
        <f>IFERROR(VLOOKUP(C2596,MATERIALES!$C$13:$G$2486,5,FALSE)," ")</f>
        <v xml:space="preserve"> </v>
      </c>
      <c r="N2596" s="549"/>
      <c r="O2596" s="307">
        <f t="shared" si="161"/>
        <v>0</v>
      </c>
      <c r="P2596" s="85"/>
    </row>
    <row r="2597" spans="2:16" ht="15" thickBot="1">
      <c r="B2597" s="44"/>
      <c r="C2597" s="551"/>
      <c r="D2597" s="552"/>
      <c r="E2597" s="552"/>
      <c r="F2597" s="552"/>
      <c r="G2597" s="552"/>
      <c r="H2597" s="552"/>
      <c r="I2597" s="552"/>
      <c r="J2597" s="580"/>
      <c r="K2597" s="88" t="str">
        <f>IFERROR(VLOOKUP(C2597,MATERIALES!$C$13:$G$2486,2,FALSE)," ")</f>
        <v xml:space="preserve"> </v>
      </c>
      <c r="L2597" s="90"/>
      <c r="M2597" s="548" t="str">
        <f>IFERROR(VLOOKUP(C2597,MATERIALES!$C$13:$G$2486,5,FALSE)," ")</f>
        <v xml:space="preserve"> </v>
      </c>
      <c r="N2597" s="549"/>
      <c r="O2597" s="307">
        <f t="shared" si="161"/>
        <v>0</v>
      </c>
      <c r="P2597" s="85"/>
    </row>
    <row r="2598" spans="2:16" ht="15" thickBot="1">
      <c r="B2598" s="44"/>
      <c r="C2598" s="545" t="s">
        <v>2244</v>
      </c>
      <c r="D2598" s="546"/>
      <c r="E2598" s="546"/>
      <c r="F2598" s="546"/>
      <c r="G2598" s="546"/>
      <c r="H2598" s="546"/>
      <c r="I2598" s="546"/>
      <c r="J2598" s="546"/>
      <c r="K2598" s="546"/>
      <c r="L2598" s="546"/>
      <c r="M2598" s="546"/>
      <c r="N2598" s="547"/>
      <c r="O2598" s="309">
        <f>SUM(O2586:O2597)</f>
        <v>27000</v>
      </c>
      <c r="P2598" s="85"/>
    </row>
    <row r="2599" spans="2:16">
      <c r="B2599" s="44"/>
      <c r="C2599" s="529" t="s">
        <v>64</v>
      </c>
      <c r="D2599" s="530"/>
      <c r="E2599" s="530"/>
      <c r="F2599" s="530"/>
      <c r="G2599" s="530"/>
      <c r="H2599" s="530"/>
      <c r="I2599" s="530"/>
      <c r="J2599" s="530"/>
      <c r="K2599" s="530"/>
      <c r="L2599" s="530"/>
      <c r="M2599" s="530"/>
      <c r="N2599" s="530"/>
      <c r="O2599" s="531"/>
      <c r="P2599" s="80"/>
    </row>
    <row r="2600" spans="2:16">
      <c r="B2600" s="44"/>
      <c r="C2600" s="532"/>
      <c r="D2600" s="533"/>
      <c r="E2600" s="533"/>
      <c r="F2600" s="533"/>
      <c r="G2600" s="533"/>
      <c r="H2600" s="533"/>
      <c r="I2600" s="533"/>
      <c r="J2600" s="533"/>
      <c r="K2600" s="533"/>
      <c r="L2600" s="533"/>
      <c r="M2600" s="533"/>
      <c r="N2600" s="533"/>
      <c r="O2600" s="534"/>
      <c r="P2600" s="80"/>
    </row>
    <row r="2601" spans="2:16" ht="14.4" thickBot="1">
      <c r="B2601" s="44"/>
      <c r="C2601" s="535"/>
      <c r="D2601" s="536"/>
      <c r="E2601" s="536"/>
      <c r="F2601" s="536"/>
      <c r="G2601" s="536"/>
      <c r="H2601" s="536"/>
      <c r="I2601" s="536"/>
      <c r="J2601" s="536"/>
      <c r="K2601" s="536"/>
      <c r="L2601" s="536"/>
      <c r="M2601" s="536"/>
      <c r="N2601" s="536"/>
      <c r="O2601" s="537"/>
      <c r="P2601" s="80"/>
    </row>
    <row r="2602" spans="2:16" ht="16.8">
      <c r="B2602" s="44"/>
      <c r="C2602" s="538" t="s">
        <v>65</v>
      </c>
      <c r="D2602" s="550"/>
      <c r="E2602" s="550"/>
      <c r="F2602" s="550"/>
      <c r="G2602" s="550"/>
      <c r="H2602" s="550"/>
      <c r="I2602" s="550"/>
      <c r="J2602" s="82" t="s">
        <v>66</v>
      </c>
      <c r="K2602" s="87" t="s">
        <v>67</v>
      </c>
      <c r="L2602" s="91" t="s">
        <v>68</v>
      </c>
      <c r="M2602" s="541" t="s">
        <v>69</v>
      </c>
      <c r="N2602" s="544"/>
      <c r="O2602" s="83" t="s">
        <v>61</v>
      </c>
      <c r="P2602" s="84"/>
    </row>
    <row r="2603" spans="2:16" ht="14.4">
      <c r="B2603" s="44"/>
      <c r="C2603" s="517" t="s">
        <v>1251</v>
      </c>
      <c r="D2603" s="518"/>
      <c r="E2603" s="518"/>
      <c r="F2603" s="518"/>
      <c r="G2603" s="518"/>
      <c r="H2603" s="518"/>
      <c r="I2603" s="518"/>
      <c r="J2603" s="357">
        <v>9.289803286634859E-5</v>
      </c>
      <c r="K2603" s="93">
        <v>25.1</v>
      </c>
      <c r="L2603" s="92">
        <f>K2603*J2603</f>
        <v>2.3317406249453499E-3</v>
      </c>
      <c r="M2603" s="548">
        <f>IFERROR(VLOOKUP(C2603,TRANSPORTE!$C$14:$G$28,5,FALSE)," ")</f>
        <v>514637</v>
      </c>
      <c r="N2603" s="549"/>
      <c r="O2603" s="307">
        <f>IFERROR(M2603*L2603,0)</f>
        <v>1200</v>
      </c>
      <c r="P2603" s="85"/>
    </row>
    <row r="2604" spans="2:16" ht="15" thickBot="1">
      <c r="B2604" s="44"/>
      <c r="C2604" s="551"/>
      <c r="D2604" s="552"/>
      <c r="E2604" s="552"/>
      <c r="F2604" s="552"/>
      <c r="G2604" s="552"/>
      <c r="H2604" s="552"/>
      <c r="I2604" s="552"/>
      <c r="J2604" s="94"/>
      <c r="K2604" s="70"/>
      <c r="L2604" s="94"/>
      <c r="M2604" s="553"/>
      <c r="N2604" s="554"/>
      <c r="O2604" s="307">
        <f t="shared" ref="O2604" si="162">IFERROR(M2604*L2604,0)</f>
        <v>0</v>
      </c>
      <c r="P2604" s="85"/>
    </row>
    <row r="2605" spans="2:16" ht="15" thickBot="1">
      <c r="B2605" s="44"/>
      <c r="C2605" s="545" t="s">
        <v>2244</v>
      </c>
      <c r="D2605" s="546"/>
      <c r="E2605" s="546"/>
      <c r="F2605" s="546"/>
      <c r="G2605" s="546"/>
      <c r="H2605" s="546"/>
      <c r="I2605" s="546"/>
      <c r="J2605" s="546"/>
      <c r="K2605" s="546"/>
      <c r="L2605" s="546"/>
      <c r="M2605" s="546"/>
      <c r="N2605" s="547"/>
      <c r="O2605" s="309">
        <f>+SUM(O2603:O2604)</f>
        <v>1200</v>
      </c>
      <c r="P2605" s="86"/>
    </row>
    <row r="2606" spans="2:16">
      <c r="B2606" s="44"/>
      <c r="C2606" s="529" t="s">
        <v>70</v>
      </c>
      <c r="D2606" s="530"/>
      <c r="E2606" s="530"/>
      <c r="F2606" s="530"/>
      <c r="G2606" s="530"/>
      <c r="H2606" s="530"/>
      <c r="I2606" s="530"/>
      <c r="J2606" s="530"/>
      <c r="K2606" s="530"/>
      <c r="L2606" s="530"/>
      <c r="M2606" s="530"/>
      <c r="N2606" s="530"/>
      <c r="O2606" s="531"/>
      <c r="P2606" s="80"/>
    </row>
    <row r="2607" spans="2:16">
      <c r="B2607" s="44"/>
      <c r="C2607" s="532"/>
      <c r="D2607" s="533"/>
      <c r="E2607" s="533"/>
      <c r="F2607" s="533"/>
      <c r="G2607" s="533"/>
      <c r="H2607" s="533"/>
      <c r="I2607" s="533"/>
      <c r="J2607" s="533"/>
      <c r="K2607" s="533"/>
      <c r="L2607" s="533"/>
      <c r="M2607" s="533"/>
      <c r="N2607" s="533"/>
      <c r="O2607" s="534"/>
      <c r="P2607" s="80"/>
    </row>
    <row r="2608" spans="2:16" ht="14.4" thickBot="1">
      <c r="B2608" s="44"/>
      <c r="C2608" s="535"/>
      <c r="D2608" s="536"/>
      <c r="E2608" s="536"/>
      <c r="F2608" s="536"/>
      <c r="G2608" s="536"/>
      <c r="H2608" s="536"/>
      <c r="I2608" s="536"/>
      <c r="J2608" s="536"/>
      <c r="K2608" s="536"/>
      <c r="L2608" s="536"/>
      <c r="M2608" s="536"/>
      <c r="N2608" s="536"/>
      <c r="O2608" s="537"/>
      <c r="P2608" s="80"/>
    </row>
    <row r="2609" spans="2:16" ht="14.4">
      <c r="B2609" s="44"/>
      <c r="C2609" s="538" t="s">
        <v>71</v>
      </c>
      <c r="D2609" s="550"/>
      <c r="E2609" s="550"/>
      <c r="F2609" s="550"/>
      <c r="G2609" s="550"/>
      <c r="H2609" s="550"/>
      <c r="I2609" s="550"/>
      <c r="J2609" s="82" t="s">
        <v>72</v>
      </c>
      <c r="K2609" s="95" t="s">
        <v>73</v>
      </c>
      <c r="L2609" s="96" t="s">
        <v>74</v>
      </c>
      <c r="M2609" s="560" t="s">
        <v>60</v>
      </c>
      <c r="N2609" s="561"/>
      <c r="O2609" s="97" t="s">
        <v>61</v>
      </c>
      <c r="P2609" s="98"/>
    </row>
    <row r="2610" spans="2:16" ht="14.4">
      <c r="B2610" s="44"/>
      <c r="C2610" s="555" t="s">
        <v>1225</v>
      </c>
      <c r="D2610" s="556"/>
      <c r="E2610" s="556"/>
      <c r="F2610" s="556"/>
      <c r="G2610" s="556"/>
      <c r="H2610" s="556"/>
      <c r="I2610" s="522"/>
      <c r="J2610" s="310">
        <f>IFERROR(VLOOKUP(C2610,'MANO DE OBRA'!$C$13:$J$33,6,FALSE)," ")</f>
        <v>212968.8944964</v>
      </c>
      <c r="K2610" s="318">
        <f>IFERROR(VLOOKUP(C2610,'MANO DE OBRA'!$C$13:$J$33,7,FALSE)," ")</f>
        <v>2</v>
      </c>
      <c r="L2610" s="311">
        <f>IFERROR(VLOOKUP(C2610,'MANO DE OBRA'!$C$13:$J$33,8,FALSE)," ")</f>
        <v>425938</v>
      </c>
      <c r="M2610" s="562">
        <f>1/0.014683</f>
        <v>68.105972893822795</v>
      </c>
      <c r="N2610" s="563"/>
      <c r="O2610" s="312">
        <f>IFERROR((L2610/M2610),0)</f>
        <v>6254.0476539999991</v>
      </c>
      <c r="P2610" s="99"/>
    </row>
    <row r="2611" spans="2:16" ht="14.4">
      <c r="B2611" s="44"/>
      <c r="C2611" s="555"/>
      <c r="D2611" s="556"/>
      <c r="E2611" s="556"/>
      <c r="F2611" s="556"/>
      <c r="G2611" s="556"/>
      <c r="H2611" s="556"/>
      <c r="I2611" s="522"/>
      <c r="J2611" s="310" t="str">
        <f>IFERROR(VLOOKUP(C2611,'MANO DE OBRA'!$C$13:$J$33,6,FALSE)," ")</f>
        <v xml:space="preserve"> </v>
      </c>
      <c r="K2611" s="318" t="str">
        <f>IFERROR(VLOOKUP(C2611,'MANO DE OBRA'!$C$13:$J$33,7,FALSE)," ")</f>
        <v xml:space="preserve"> </v>
      </c>
      <c r="L2611" s="311" t="str">
        <f>IFERROR(VLOOKUP(C2611,'MANO DE OBRA'!$C$13:$J$33,8,FALSE)," ")</f>
        <v xml:space="preserve"> </v>
      </c>
      <c r="M2611" s="562"/>
      <c r="N2611" s="563"/>
      <c r="O2611" s="312">
        <f t="shared" ref="O2611:O2613" si="163">IFERROR((L2611/M2611),0)</f>
        <v>0</v>
      </c>
      <c r="P2611" s="99"/>
    </row>
    <row r="2612" spans="2:16" ht="14.4">
      <c r="B2612" s="44"/>
      <c r="C2612" s="555"/>
      <c r="D2612" s="556"/>
      <c r="E2612" s="556"/>
      <c r="F2612" s="556"/>
      <c r="G2612" s="556"/>
      <c r="H2612" s="556"/>
      <c r="I2612" s="522"/>
      <c r="J2612" s="310" t="str">
        <f>IFERROR(VLOOKUP(C2612,'MANO DE OBRA'!$C$13:$J$33,6,FALSE)," ")</f>
        <v xml:space="preserve"> </v>
      </c>
      <c r="K2612" s="318" t="str">
        <f>IFERROR(VLOOKUP(C2612,'MANO DE OBRA'!$C$13:$J$33,7,FALSE)," ")</f>
        <v xml:space="preserve"> </v>
      </c>
      <c r="L2612" s="311" t="str">
        <f>IFERROR(VLOOKUP(C2612,'MANO DE OBRA'!$C$13:$J$33,8,FALSE)," ")</f>
        <v xml:space="preserve"> </v>
      </c>
      <c r="M2612" s="524"/>
      <c r="N2612" s="525"/>
      <c r="O2612" s="312">
        <f t="shared" si="163"/>
        <v>0</v>
      </c>
      <c r="P2612" s="99"/>
    </row>
    <row r="2613" spans="2:16" ht="15" thickBot="1">
      <c r="B2613" s="44"/>
      <c r="C2613" s="555"/>
      <c r="D2613" s="556"/>
      <c r="E2613" s="556"/>
      <c r="F2613" s="556"/>
      <c r="G2613" s="556"/>
      <c r="H2613" s="556"/>
      <c r="I2613" s="522"/>
      <c r="J2613" s="310" t="str">
        <f>IFERROR(VLOOKUP(C2613,'MANO DE OBRA'!$C$13:$J$33,6,FALSE)," ")</f>
        <v xml:space="preserve"> </v>
      </c>
      <c r="K2613" s="318" t="str">
        <f>IFERROR(VLOOKUP(C2613,'MANO DE OBRA'!$C$13:$J$33,7,FALSE)," ")</f>
        <v xml:space="preserve"> </v>
      </c>
      <c r="L2613" s="311" t="str">
        <f>IFERROR(VLOOKUP(C2613,'MANO DE OBRA'!$C$13:$J$33,8,FALSE)," ")</f>
        <v xml:space="preserve"> </v>
      </c>
      <c r="M2613" s="524"/>
      <c r="N2613" s="525"/>
      <c r="O2613" s="312">
        <f t="shared" si="163"/>
        <v>0</v>
      </c>
      <c r="P2613" s="85"/>
    </row>
    <row r="2614" spans="2:16" ht="15" thickBot="1">
      <c r="B2614" s="44"/>
      <c r="C2614" s="545" t="s">
        <v>2244</v>
      </c>
      <c r="D2614" s="546"/>
      <c r="E2614" s="546"/>
      <c r="F2614" s="546"/>
      <c r="G2614" s="546"/>
      <c r="H2614" s="546"/>
      <c r="I2614" s="546"/>
      <c r="J2614" s="546"/>
      <c r="K2614" s="546"/>
      <c r="L2614" s="546"/>
      <c r="M2614" s="546"/>
      <c r="N2614" s="547"/>
      <c r="O2614" s="309">
        <f>+SUM(O2610:O2613)</f>
        <v>6254.0476539999991</v>
      </c>
      <c r="P2614" s="85"/>
    </row>
    <row r="2615" spans="2:16" ht="15" thickBot="1">
      <c r="B2615" s="44"/>
      <c r="C2615" s="73"/>
      <c r="D2615" s="52"/>
      <c r="E2615" s="52"/>
      <c r="F2615" s="52"/>
      <c r="G2615" s="52"/>
      <c r="H2615" s="52"/>
      <c r="I2615" s="52"/>
      <c r="J2615" s="52"/>
      <c r="K2615" s="52"/>
      <c r="L2615" s="52"/>
      <c r="M2615" s="52"/>
      <c r="N2615" s="52"/>
      <c r="O2615" s="74"/>
      <c r="P2615" s="45"/>
    </row>
    <row r="2616" spans="2:16" ht="15" thickBot="1">
      <c r="B2616" s="44"/>
      <c r="C2616" s="557" t="s">
        <v>2245</v>
      </c>
      <c r="D2616" s="558"/>
      <c r="E2616" s="558"/>
      <c r="F2616" s="558"/>
      <c r="G2616" s="558"/>
      <c r="H2616" s="558"/>
      <c r="I2616" s="558"/>
      <c r="J2616" s="558"/>
      <c r="K2616" s="558"/>
      <c r="L2616" s="558"/>
      <c r="M2616" s="558"/>
      <c r="N2616" s="559"/>
      <c r="O2616" s="313">
        <f>ROUND(O2605+O2581+O2598+O2614,0)-0.5</f>
        <v>34766.5</v>
      </c>
      <c r="P2616" s="100"/>
    </row>
    <row r="2617" spans="2:16" ht="15" thickBot="1">
      <c r="B2617" s="44"/>
      <c r="C2617" s="73"/>
      <c r="D2617" s="52"/>
      <c r="E2617" s="52"/>
      <c r="F2617" s="52"/>
      <c r="G2617" s="52"/>
      <c r="H2617" s="52"/>
      <c r="I2617" s="52"/>
      <c r="J2617" s="52"/>
      <c r="K2617" s="52"/>
      <c r="L2617" s="52"/>
      <c r="M2617" s="52"/>
      <c r="N2617" s="52"/>
      <c r="O2617" s="74"/>
      <c r="P2617" s="73"/>
    </row>
    <row r="2618" spans="2:16">
      <c r="B2618" s="44"/>
      <c r="C2618" s="529" t="s">
        <v>2240</v>
      </c>
      <c r="D2618" s="530"/>
      <c r="E2618" s="530"/>
      <c r="F2618" s="530"/>
      <c r="G2618" s="530"/>
      <c r="H2618" s="530"/>
      <c r="I2618" s="530"/>
      <c r="J2618" s="530"/>
      <c r="K2618" s="530"/>
      <c r="L2618" s="530"/>
      <c r="M2618" s="530"/>
      <c r="N2618" s="530"/>
      <c r="O2618" s="531"/>
      <c r="P2618" s="80"/>
    </row>
    <row r="2619" spans="2:16">
      <c r="B2619" s="44"/>
      <c r="C2619" s="532"/>
      <c r="D2619" s="533"/>
      <c r="E2619" s="533"/>
      <c r="F2619" s="533"/>
      <c r="G2619" s="533"/>
      <c r="H2619" s="533"/>
      <c r="I2619" s="533"/>
      <c r="J2619" s="533"/>
      <c r="K2619" s="533"/>
      <c r="L2619" s="533"/>
      <c r="M2619" s="533"/>
      <c r="N2619" s="533"/>
      <c r="O2619" s="534"/>
      <c r="P2619" s="80"/>
    </row>
    <row r="2620" spans="2:16" ht="14.4" thickBot="1">
      <c r="B2620" s="44"/>
      <c r="C2620" s="535"/>
      <c r="D2620" s="536"/>
      <c r="E2620" s="536"/>
      <c r="F2620" s="536"/>
      <c r="G2620" s="536"/>
      <c r="H2620" s="536"/>
      <c r="I2620" s="536"/>
      <c r="J2620" s="536"/>
      <c r="K2620" s="536"/>
      <c r="L2620" s="536"/>
      <c r="M2620" s="536"/>
      <c r="N2620" s="536"/>
      <c r="O2620" s="537"/>
      <c r="P2620" s="80"/>
    </row>
    <row r="2621" spans="2:16" ht="15" thickBot="1">
      <c r="B2621" s="44"/>
      <c r="C2621" s="568" t="s">
        <v>10</v>
      </c>
      <c r="D2621" s="569"/>
      <c r="E2621" s="569"/>
      <c r="F2621" s="569"/>
      <c r="G2621" s="569"/>
      <c r="H2621" s="569"/>
      <c r="I2621" s="569"/>
      <c r="J2621" s="569"/>
      <c r="K2621" s="569"/>
      <c r="L2621" s="569"/>
      <c r="M2621" s="570"/>
      <c r="N2621" s="303" t="s">
        <v>32</v>
      </c>
      <c r="O2621" s="304" t="s">
        <v>29</v>
      </c>
      <c r="P2621" s="80"/>
    </row>
    <row r="2622" spans="2:16" ht="14.4">
      <c r="B2622" s="44"/>
      <c r="C2622" s="571" t="s">
        <v>2242</v>
      </c>
      <c r="D2622" s="572"/>
      <c r="E2622" s="572"/>
      <c r="F2622" s="572"/>
      <c r="G2622" s="572"/>
      <c r="H2622" s="572"/>
      <c r="I2622" s="572"/>
      <c r="J2622" s="572"/>
      <c r="K2622" s="572"/>
      <c r="L2622" s="572"/>
      <c r="M2622" s="572"/>
      <c r="N2622" s="305">
        <f>PRESUPUESTO!$K$384</f>
        <v>0.26</v>
      </c>
      <c r="O2622" s="314">
        <f>N2622*O2616</f>
        <v>9039.2900000000009</v>
      </c>
      <c r="P2622" s="80"/>
    </row>
    <row r="2623" spans="2:16" ht="14.4">
      <c r="B2623" s="44"/>
      <c r="C2623" s="573" t="s">
        <v>2241</v>
      </c>
      <c r="D2623" s="574"/>
      <c r="E2623" s="574"/>
      <c r="F2623" s="574"/>
      <c r="G2623" s="574"/>
      <c r="H2623" s="574"/>
      <c r="I2623" s="574"/>
      <c r="J2623" s="574"/>
      <c r="K2623" s="574"/>
      <c r="L2623" s="574"/>
      <c r="M2623" s="574"/>
      <c r="N2623" s="302">
        <f>PRESUPUESTO!$K$385</f>
        <v>0.01</v>
      </c>
      <c r="O2623" s="315">
        <f>N2623*O2616</f>
        <v>347.66500000000002</v>
      </c>
      <c r="P2623" s="80"/>
    </row>
    <row r="2624" spans="2:16" ht="15" thickBot="1">
      <c r="B2624" s="44"/>
      <c r="C2624" s="575" t="s">
        <v>28</v>
      </c>
      <c r="D2624" s="576"/>
      <c r="E2624" s="576"/>
      <c r="F2624" s="576"/>
      <c r="G2624" s="576"/>
      <c r="H2624" s="576"/>
      <c r="I2624" s="576"/>
      <c r="J2624" s="576"/>
      <c r="K2624" s="576"/>
      <c r="L2624" s="576"/>
      <c r="M2624" s="576"/>
      <c r="N2624" s="306">
        <f>PRESUPUESTO!$K$386</f>
        <v>0.03</v>
      </c>
      <c r="O2624" s="316">
        <f>N2624*O2616</f>
        <v>1042.9949999999999</v>
      </c>
      <c r="P2624" s="80"/>
    </row>
    <row r="2625" spans="2:19">
      <c r="B2625" s="44"/>
      <c r="C2625" s="296"/>
      <c r="D2625" s="297"/>
      <c r="E2625" s="297"/>
      <c r="F2625" s="297"/>
      <c r="G2625" s="297"/>
      <c r="H2625" s="297"/>
      <c r="I2625" s="297"/>
      <c r="J2625" s="297"/>
      <c r="K2625" s="297"/>
      <c r="L2625" s="297"/>
      <c r="M2625" s="297"/>
      <c r="N2625" s="297"/>
      <c r="O2625" s="298"/>
      <c r="P2625" s="80"/>
    </row>
    <row r="2626" spans="2:19" ht="14.4" thickBot="1">
      <c r="B2626" s="44"/>
      <c r="C2626" s="299"/>
      <c r="D2626" s="300"/>
      <c r="E2626" s="300"/>
      <c r="F2626" s="300"/>
      <c r="G2626" s="300"/>
      <c r="H2626" s="300"/>
      <c r="I2626" s="300"/>
      <c r="J2626" s="300"/>
      <c r="K2626" s="300"/>
      <c r="L2626" s="300"/>
      <c r="M2626" s="300"/>
      <c r="N2626" s="300"/>
      <c r="O2626" s="301"/>
      <c r="P2626" s="80"/>
    </row>
    <row r="2627" spans="2:19" ht="15" thickBot="1">
      <c r="B2627" s="44"/>
      <c r="C2627" s="557" t="s">
        <v>2246</v>
      </c>
      <c r="D2627" s="558"/>
      <c r="E2627" s="558"/>
      <c r="F2627" s="558"/>
      <c r="G2627" s="558"/>
      <c r="H2627" s="558"/>
      <c r="I2627" s="558"/>
      <c r="J2627" s="558"/>
      <c r="K2627" s="558"/>
      <c r="L2627" s="558"/>
      <c r="M2627" s="558"/>
      <c r="N2627" s="559"/>
      <c r="O2627" s="313">
        <f>ROUNDUP(O2616+O2622+O2623+O2624,0)</f>
        <v>45197</v>
      </c>
      <c r="P2627" s="100"/>
      <c r="S2627" s="342"/>
    </row>
    <row r="2628" spans="2:19" ht="14.4">
      <c r="B2628" s="44"/>
      <c r="C2628" s="73"/>
      <c r="D2628" s="52"/>
      <c r="E2628" s="52"/>
      <c r="F2628" s="52"/>
      <c r="G2628" s="52"/>
      <c r="H2628" s="52"/>
      <c r="I2628" s="52"/>
      <c r="J2628" s="52"/>
      <c r="K2628" s="52"/>
      <c r="L2628" s="52"/>
      <c r="M2628" s="52"/>
      <c r="N2628" s="52"/>
      <c r="O2628" s="74"/>
      <c r="P2628" s="45"/>
    </row>
    <row r="2629" spans="2:19" ht="14.4">
      <c r="B2629" s="44"/>
      <c r="C2629" s="73"/>
      <c r="D2629" s="52"/>
      <c r="E2629" s="52"/>
      <c r="F2629" s="52"/>
      <c r="G2629" s="52"/>
      <c r="H2629" s="52"/>
      <c r="I2629" s="52"/>
      <c r="J2629" s="52"/>
      <c r="K2629" s="52"/>
      <c r="L2629" s="52"/>
      <c r="M2629" s="52"/>
      <c r="N2629" s="52"/>
      <c r="O2629" s="74"/>
      <c r="P2629" s="45"/>
    </row>
    <row r="2630" spans="2:19" ht="18.600000000000001" customHeight="1" thickBot="1">
      <c r="B2630" s="44"/>
      <c r="C2630" s="564"/>
      <c r="D2630" s="565"/>
      <c r="E2630" s="565"/>
      <c r="F2630" s="70"/>
      <c r="G2630" s="70"/>
      <c r="H2630" s="70"/>
      <c r="I2630" s="70"/>
      <c r="J2630" s="70"/>
      <c r="K2630" s="566"/>
      <c r="L2630" s="566"/>
      <c r="M2630" s="566"/>
      <c r="N2630" s="566"/>
      <c r="O2630" s="567"/>
      <c r="P2630" s="101"/>
    </row>
    <row r="2631" spans="2:19" ht="14.4" thickBot="1">
      <c r="B2631" s="102"/>
      <c r="C2631" s="103"/>
      <c r="D2631" s="103"/>
      <c r="E2631" s="103"/>
      <c r="F2631" s="103"/>
      <c r="G2631" s="103"/>
      <c r="H2631" s="103"/>
      <c r="I2631" s="103"/>
      <c r="J2631" s="103"/>
      <c r="K2631" s="103"/>
      <c r="L2631" s="103"/>
      <c r="M2631" s="103"/>
      <c r="N2631" s="103"/>
      <c r="O2631" s="103"/>
      <c r="P2631" s="104"/>
    </row>
    <row r="2632" spans="2:19" ht="15" thickTop="1" thickBot="1"/>
    <row r="2633" spans="2:19" ht="15" thickBot="1">
      <c r="B2633" s="44"/>
      <c r="C2633" s="488" t="s">
        <v>54</v>
      </c>
      <c r="D2633" s="489"/>
      <c r="E2633" s="489"/>
      <c r="F2633" s="489"/>
      <c r="G2633" s="489"/>
      <c r="H2633" s="489"/>
      <c r="I2633" s="489"/>
      <c r="J2633" s="489"/>
      <c r="K2633" s="489"/>
      <c r="L2633" s="489"/>
      <c r="M2633" s="489"/>
      <c r="N2633" s="489"/>
      <c r="O2633" s="490"/>
      <c r="P2633" s="75"/>
    </row>
    <row r="2634" spans="2:19">
      <c r="B2634" s="44"/>
      <c r="C2634" s="76" t="s">
        <v>55</v>
      </c>
      <c r="D2634" s="491" t="s">
        <v>10</v>
      </c>
      <c r="E2634" s="492"/>
      <c r="F2634" s="492"/>
      <c r="G2634" s="492"/>
      <c r="H2634" s="492"/>
      <c r="I2634" s="492"/>
      <c r="J2634" s="492"/>
      <c r="K2634" s="492"/>
      <c r="L2634" s="493"/>
      <c r="M2634" s="494" t="s">
        <v>56</v>
      </c>
      <c r="N2634" s="495"/>
      <c r="O2634" s="76" t="s">
        <v>12</v>
      </c>
      <c r="P2634" s="77"/>
    </row>
    <row r="2635" spans="2:19" ht="51" customHeight="1" thickBot="1">
      <c r="B2635" s="44"/>
      <c r="C2635" s="243" t="str">
        <f>PRESUPUESTO!C143</f>
        <v>5.6.13</v>
      </c>
      <c r="D2635" s="582" t="str">
        <f>IFERROR(VLOOKUP(C2635,PRESUPUESTO!$C$11:$K$366,5,FALSE)," ")</f>
        <v>CONECTOR BIMETALICO AL-CU</v>
      </c>
      <c r="E2635" s="583"/>
      <c r="F2635" s="583"/>
      <c r="G2635" s="583"/>
      <c r="H2635" s="583"/>
      <c r="I2635" s="583"/>
      <c r="J2635" s="583"/>
      <c r="K2635" s="583"/>
      <c r="L2635" s="584"/>
      <c r="M2635" s="526" t="str">
        <f>IFERROR(VLOOKUP(C2635,PRESUPUESTO!$C$11:$K$366,6,FALSE)," ")</f>
        <v>UN</v>
      </c>
      <c r="N2635" s="528"/>
      <c r="O2635" s="243">
        <f>IFERROR(VLOOKUP(C2635,PRESUPUESTO!$C$11:$K$366,7,FALSE)," ")</f>
        <v>8</v>
      </c>
      <c r="P2635" s="79"/>
    </row>
    <row r="2636" spans="2:19">
      <c r="B2636" s="44"/>
      <c r="C2636" s="529"/>
      <c r="D2636" s="530"/>
      <c r="E2636" s="530"/>
      <c r="F2636" s="530"/>
      <c r="G2636" s="530"/>
      <c r="H2636" s="530"/>
      <c r="I2636" s="530"/>
      <c r="J2636" s="530"/>
      <c r="K2636" s="530"/>
      <c r="L2636" s="530"/>
      <c r="M2636" s="530"/>
      <c r="N2636" s="530"/>
      <c r="O2636" s="531"/>
      <c r="P2636" s="80"/>
    </row>
    <row r="2637" spans="2:19">
      <c r="B2637" s="44"/>
      <c r="C2637" s="532"/>
      <c r="D2637" s="533"/>
      <c r="E2637" s="533"/>
      <c r="F2637" s="533"/>
      <c r="G2637" s="533"/>
      <c r="H2637" s="533"/>
      <c r="I2637" s="533"/>
      <c r="J2637" s="533"/>
      <c r="K2637" s="533"/>
      <c r="L2637" s="533"/>
      <c r="M2637" s="533"/>
      <c r="N2637" s="533"/>
      <c r="O2637" s="534"/>
      <c r="P2637" s="80"/>
    </row>
    <row r="2638" spans="2:19" ht="14.4" thickBot="1">
      <c r="B2638" s="44"/>
      <c r="C2638" s="535"/>
      <c r="D2638" s="536"/>
      <c r="E2638" s="536"/>
      <c r="F2638" s="536"/>
      <c r="G2638" s="536"/>
      <c r="H2638" s="536"/>
      <c r="I2638" s="536"/>
      <c r="J2638" s="536"/>
      <c r="K2638" s="536"/>
      <c r="L2638" s="536"/>
      <c r="M2638" s="536"/>
      <c r="N2638" s="536"/>
      <c r="O2638" s="537"/>
      <c r="P2638" s="80"/>
    </row>
    <row r="2639" spans="2:19" ht="14.4">
      <c r="B2639" s="44"/>
      <c r="C2639" s="538" t="s">
        <v>10</v>
      </c>
      <c r="D2639" s="539"/>
      <c r="E2639" s="539"/>
      <c r="F2639" s="539"/>
      <c r="G2639" s="540"/>
      <c r="H2639" s="541" t="s">
        <v>57</v>
      </c>
      <c r="I2639" s="539"/>
      <c r="J2639" s="542" t="s">
        <v>58</v>
      </c>
      <c r="K2639" s="543"/>
      <c r="L2639" s="82" t="s">
        <v>59</v>
      </c>
      <c r="M2639" s="541" t="s">
        <v>60</v>
      </c>
      <c r="N2639" s="544"/>
      <c r="O2639" s="83" t="s">
        <v>61</v>
      </c>
      <c r="P2639" s="84"/>
    </row>
    <row r="2640" spans="2:19" ht="14.4">
      <c r="B2640" s="44"/>
      <c r="C2640" s="517" t="s">
        <v>1281</v>
      </c>
      <c r="D2640" s="518"/>
      <c r="E2640" s="518"/>
      <c r="F2640" s="518"/>
      <c r="G2640" s="519"/>
      <c r="H2640" s="520"/>
      <c r="I2640" s="520"/>
      <c r="J2640" s="521" t="str">
        <f>IFERROR(VLOOKUP(C2640,EQUIPOS!$C$13:$G$80,2,FALSE)," ")</f>
        <v>%</v>
      </c>
      <c r="K2640" s="522"/>
      <c r="L2640" s="308">
        <f>O2678</f>
        <v>6254.0476539999991</v>
      </c>
      <c r="M2640" s="523">
        <v>0.05</v>
      </c>
      <c r="N2640" s="522"/>
      <c r="O2640" s="307">
        <f>IFERROR(M2640*L2640,0)</f>
        <v>312.70238269999999</v>
      </c>
      <c r="P2640" s="85"/>
    </row>
    <row r="2641" spans="2:16" ht="14.4">
      <c r="B2641" s="44"/>
      <c r="C2641" s="517"/>
      <c r="D2641" s="518"/>
      <c r="E2641" s="518"/>
      <c r="F2641" s="518"/>
      <c r="G2641" s="519"/>
      <c r="H2641" s="520"/>
      <c r="I2641" s="520"/>
      <c r="J2641" s="521" t="str">
        <f>IFERROR(VLOOKUP(C2641,EQUIPOS!$C$13:$G$80,2,FALSE)," ")</f>
        <v xml:space="preserve"> </v>
      </c>
      <c r="K2641" s="522"/>
      <c r="L2641" s="308" t="str">
        <f>IFERROR(VLOOKUP(C2641,EQUIPOS!$C$13:$G$80,5,FALSE)," ")</f>
        <v xml:space="preserve"> </v>
      </c>
      <c r="M2641" s="524"/>
      <c r="N2641" s="525"/>
      <c r="O2641" s="307">
        <f>IFERROR(L2641/M2641,0)</f>
        <v>0</v>
      </c>
      <c r="P2641" s="85"/>
    </row>
    <row r="2642" spans="2:16" ht="14.4">
      <c r="B2642" s="44"/>
      <c r="C2642" s="517"/>
      <c r="D2642" s="518"/>
      <c r="E2642" s="518"/>
      <c r="F2642" s="518"/>
      <c r="G2642" s="519"/>
      <c r="H2642" s="520"/>
      <c r="I2642" s="520"/>
      <c r="J2642" s="521" t="str">
        <f>IFERROR(VLOOKUP(C2642,EQUIPOS!$C$13:$G$80,2,FALSE)," ")</f>
        <v xml:space="preserve"> </v>
      </c>
      <c r="K2642" s="522"/>
      <c r="L2642" s="308" t="str">
        <f>IFERROR(VLOOKUP(C2642,EQUIPOS!$C$13:$G$80,5,FALSE)," ")</f>
        <v xml:space="preserve"> </v>
      </c>
      <c r="M2642" s="524"/>
      <c r="N2642" s="525"/>
      <c r="O2642" s="307">
        <f t="shared" ref="O2642:O2643" si="164">IFERROR(L2642/M2642,0)</f>
        <v>0</v>
      </c>
      <c r="P2642" s="85"/>
    </row>
    <row r="2643" spans="2:16" ht="14.4">
      <c r="B2643" s="44"/>
      <c r="C2643" s="517"/>
      <c r="D2643" s="518"/>
      <c r="E2643" s="518"/>
      <c r="F2643" s="518"/>
      <c r="G2643" s="519"/>
      <c r="H2643" s="520"/>
      <c r="I2643" s="520"/>
      <c r="J2643" s="521" t="str">
        <f>IFERROR(VLOOKUP(C2643,EQUIPOS!$C$13:$G$80,2,FALSE)," ")</f>
        <v xml:space="preserve"> </v>
      </c>
      <c r="K2643" s="522"/>
      <c r="L2643" s="308" t="str">
        <f>IFERROR(VLOOKUP(C2643,EQUIPOS!$C$13:$G$80,5,FALSE)," ")</f>
        <v xml:space="preserve"> </v>
      </c>
      <c r="M2643" s="524"/>
      <c r="N2643" s="525"/>
      <c r="O2643" s="307">
        <f t="shared" si="164"/>
        <v>0</v>
      </c>
      <c r="P2643" s="85"/>
    </row>
    <row r="2644" spans="2:16" ht="15" thickBot="1">
      <c r="B2644" s="44"/>
      <c r="C2644" s="517"/>
      <c r="D2644" s="518"/>
      <c r="E2644" s="518"/>
      <c r="F2644" s="518"/>
      <c r="G2644" s="519"/>
      <c r="H2644" s="520"/>
      <c r="I2644" s="520"/>
      <c r="J2644" s="521" t="str">
        <f>IFERROR(VLOOKUP(C2644,EQUIPOS!$C$13:$G$80,2,FALSE)," ")</f>
        <v xml:space="preserve"> </v>
      </c>
      <c r="K2644" s="522"/>
      <c r="L2644" s="308" t="str">
        <f>IFERROR(VLOOKUP(C2644,EQUIPOS!$C$13:$G$80,5,FALSE)," ")</f>
        <v xml:space="preserve"> </v>
      </c>
      <c r="M2644" s="524"/>
      <c r="N2644" s="525"/>
      <c r="O2644" s="307">
        <f>IFERROR(L2644/M2644,0)</f>
        <v>0</v>
      </c>
      <c r="P2644" s="85"/>
    </row>
    <row r="2645" spans="2:16" ht="15" thickBot="1">
      <c r="B2645" s="44"/>
      <c r="C2645" s="545" t="s">
        <v>2244</v>
      </c>
      <c r="D2645" s="546"/>
      <c r="E2645" s="546"/>
      <c r="F2645" s="546"/>
      <c r="G2645" s="546"/>
      <c r="H2645" s="546"/>
      <c r="I2645" s="546"/>
      <c r="J2645" s="546"/>
      <c r="K2645" s="546"/>
      <c r="L2645" s="546"/>
      <c r="M2645" s="546"/>
      <c r="N2645" s="547"/>
      <c r="O2645" s="309">
        <f>SUM(O2640:O2644)</f>
        <v>312.70238269999999</v>
      </c>
      <c r="P2645" s="86"/>
    </row>
    <row r="2646" spans="2:16" ht="13.5" customHeight="1">
      <c r="B2646" s="44"/>
      <c r="C2646" s="529" t="s">
        <v>62</v>
      </c>
      <c r="D2646" s="530"/>
      <c r="E2646" s="530"/>
      <c r="F2646" s="530"/>
      <c r="G2646" s="530"/>
      <c r="H2646" s="530"/>
      <c r="I2646" s="530"/>
      <c r="J2646" s="530"/>
      <c r="K2646" s="530"/>
      <c r="L2646" s="530"/>
      <c r="M2646" s="530"/>
      <c r="N2646" s="530"/>
      <c r="O2646" s="531"/>
      <c r="P2646" s="80"/>
    </row>
    <row r="2647" spans="2:16">
      <c r="B2647" s="44"/>
      <c r="C2647" s="532"/>
      <c r="D2647" s="533"/>
      <c r="E2647" s="533"/>
      <c r="F2647" s="533"/>
      <c r="G2647" s="533"/>
      <c r="H2647" s="533"/>
      <c r="I2647" s="533"/>
      <c r="J2647" s="533"/>
      <c r="K2647" s="533"/>
      <c r="L2647" s="533"/>
      <c r="M2647" s="533"/>
      <c r="N2647" s="533"/>
      <c r="O2647" s="534"/>
      <c r="P2647" s="80"/>
    </row>
    <row r="2648" spans="2:16" ht="14.4" thickBot="1">
      <c r="B2648" s="44"/>
      <c r="C2648" s="535"/>
      <c r="D2648" s="536"/>
      <c r="E2648" s="536"/>
      <c r="F2648" s="536"/>
      <c r="G2648" s="536"/>
      <c r="H2648" s="536"/>
      <c r="I2648" s="536"/>
      <c r="J2648" s="536"/>
      <c r="K2648" s="536"/>
      <c r="L2648" s="536"/>
      <c r="M2648" s="536"/>
      <c r="N2648" s="536"/>
      <c r="O2648" s="537"/>
      <c r="P2648" s="80"/>
    </row>
    <row r="2649" spans="2:16" ht="14.4">
      <c r="B2649" s="44"/>
      <c r="C2649" s="538" t="s">
        <v>10</v>
      </c>
      <c r="D2649" s="550"/>
      <c r="E2649" s="550"/>
      <c r="F2649" s="550"/>
      <c r="G2649" s="550"/>
      <c r="H2649" s="550"/>
      <c r="I2649" s="550"/>
      <c r="J2649" s="544"/>
      <c r="K2649" s="81" t="s">
        <v>56</v>
      </c>
      <c r="L2649" s="82" t="s">
        <v>12</v>
      </c>
      <c r="M2649" s="541" t="s">
        <v>63</v>
      </c>
      <c r="N2649" s="544"/>
      <c r="O2649" s="83" t="s">
        <v>61</v>
      </c>
      <c r="P2649" s="84"/>
    </row>
    <row r="2650" spans="2:16" ht="14.4">
      <c r="B2650" s="44"/>
      <c r="C2650" s="577" t="s">
        <v>2994</v>
      </c>
      <c r="D2650" s="578" t="s">
        <v>2985</v>
      </c>
      <c r="E2650" s="578" t="s">
        <v>2985</v>
      </c>
      <c r="F2650" s="578" t="s">
        <v>2985</v>
      </c>
      <c r="G2650" s="578" t="s">
        <v>2985</v>
      </c>
      <c r="H2650" s="578" t="s">
        <v>2985</v>
      </c>
      <c r="I2650" s="578" t="s">
        <v>2985</v>
      </c>
      <c r="J2650" s="579" t="s">
        <v>2985</v>
      </c>
      <c r="K2650" s="88" t="str">
        <f>IFERROR(VLOOKUP(C2650,MATERIALES!$C$13:$G$2486,2,FALSE)," ")</f>
        <v>UN</v>
      </c>
      <c r="L2650" s="356">
        <v>1</v>
      </c>
      <c r="M2650" s="548">
        <f>IFERROR(VLOOKUP(C2650,MATERIALES!$C$13:$G$2486,5,FALSE)," ")</f>
        <v>157000</v>
      </c>
      <c r="N2650" s="549"/>
      <c r="O2650" s="307">
        <f>IFERROR(M2650*L2650,0)</f>
        <v>157000</v>
      </c>
      <c r="P2650" s="85"/>
    </row>
    <row r="2651" spans="2:16" ht="14.4">
      <c r="B2651" s="44"/>
      <c r="C2651" s="577"/>
      <c r="D2651" s="578"/>
      <c r="E2651" s="578"/>
      <c r="F2651" s="578"/>
      <c r="G2651" s="578"/>
      <c r="H2651" s="578"/>
      <c r="I2651" s="578"/>
      <c r="J2651" s="579"/>
      <c r="K2651" s="88" t="str">
        <f>IFERROR(VLOOKUP(C2651,MATERIALES!$C$13:$G$2486,2,FALSE)," ")</f>
        <v xml:space="preserve"> </v>
      </c>
      <c r="L2651" s="356"/>
      <c r="M2651" s="548" t="str">
        <f>IFERROR(VLOOKUP(C2651,MATERIALES!$C$13:$G$2486,5,FALSE)," ")</f>
        <v xml:space="preserve"> </v>
      </c>
      <c r="N2651" s="549"/>
      <c r="O2651" s="307">
        <f t="shared" ref="O2651:O2661" si="165">IFERROR(M2651*L2651,0)</f>
        <v>0</v>
      </c>
      <c r="P2651" s="85"/>
    </row>
    <row r="2652" spans="2:16" ht="14.4">
      <c r="B2652" s="44"/>
      <c r="C2652" s="577"/>
      <c r="D2652" s="578"/>
      <c r="E2652" s="578"/>
      <c r="F2652" s="578"/>
      <c r="G2652" s="578"/>
      <c r="H2652" s="578"/>
      <c r="I2652" s="578"/>
      <c r="J2652" s="579"/>
      <c r="K2652" s="88" t="str">
        <f>IFERROR(VLOOKUP(C2652,MATERIALES!$C$13:$G$2486,2,FALSE)," ")</f>
        <v xml:space="preserve"> </v>
      </c>
      <c r="L2652" s="356"/>
      <c r="M2652" s="548" t="str">
        <f>IFERROR(VLOOKUP(C2652,MATERIALES!$C$13:$G$2486,5,FALSE)," ")</f>
        <v xml:space="preserve"> </v>
      </c>
      <c r="N2652" s="549"/>
      <c r="O2652" s="307">
        <f t="shared" si="165"/>
        <v>0</v>
      </c>
      <c r="P2652" s="85"/>
    </row>
    <row r="2653" spans="2:16" ht="14.4">
      <c r="B2653" s="44"/>
      <c r="C2653" s="577"/>
      <c r="D2653" s="578"/>
      <c r="E2653" s="578"/>
      <c r="F2653" s="578"/>
      <c r="G2653" s="578"/>
      <c r="H2653" s="578"/>
      <c r="I2653" s="578"/>
      <c r="J2653" s="579"/>
      <c r="K2653" s="88" t="str">
        <f>IFERROR(VLOOKUP(C2653,MATERIALES!$C$13:$G$2486,2,FALSE)," ")</f>
        <v xml:space="preserve"> </v>
      </c>
      <c r="L2653" s="356"/>
      <c r="M2653" s="548" t="str">
        <f>IFERROR(VLOOKUP(C2653,MATERIALES!$C$13:$G$2486,5,FALSE)," ")</f>
        <v xml:space="preserve"> </v>
      </c>
      <c r="N2653" s="549"/>
      <c r="O2653" s="307">
        <f t="shared" si="165"/>
        <v>0</v>
      </c>
      <c r="P2653" s="85"/>
    </row>
    <row r="2654" spans="2:16" ht="14.4">
      <c r="B2654" s="44"/>
      <c r="C2654" s="577"/>
      <c r="D2654" s="578"/>
      <c r="E2654" s="578"/>
      <c r="F2654" s="578"/>
      <c r="G2654" s="578"/>
      <c r="H2654" s="578"/>
      <c r="I2654" s="578"/>
      <c r="J2654" s="579"/>
      <c r="K2654" s="88" t="str">
        <f>IFERROR(VLOOKUP(C2654,MATERIALES!$C$13:$G$2486,2,FALSE)," ")</f>
        <v xml:space="preserve"> </v>
      </c>
      <c r="L2654" s="356"/>
      <c r="M2654" s="548" t="str">
        <f>IFERROR(VLOOKUP(C2654,MATERIALES!$C$13:$G$2486,5,FALSE)," ")</f>
        <v xml:space="preserve"> </v>
      </c>
      <c r="N2654" s="549"/>
      <c r="O2654" s="307">
        <f t="shared" si="165"/>
        <v>0</v>
      </c>
      <c r="P2654" s="85"/>
    </row>
    <row r="2655" spans="2:16" ht="14.4">
      <c r="B2655" s="44"/>
      <c r="C2655" s="577"/>
      <c r="D2655" s="578"/>
      <c r="E2655" s="578"/>
      <c r="F2655" s="578"/>
      <c r="G2655" s="578"/>
      <c r="H2655" s="578"/>
      <c r="I2655" s="578"/>
      <c r="J2655" s="579"/>
      <c r="K2655" s="88" t="str">
        <f>IFERROR(VLOOKUP(C2655,MATERIALES!$C$13:$G$2486,2,FALSE)," ")</f>
        <v xml:space="preserve"> </v>
      </c>
      <c r="L2655" s="356"/>
      <c r="M2655" s="548" t="str">
        <f>IFERROR(VLOOKUP(C2655,MATERIALES!$C$13:$G$2486,5,FALSE)," ")</f>
        <v xml:space="preserve"> </v>
      </c>
      <c r="N2655" s="549"/>
      <c r="O2655" s="307">
        <f t="shared" si="165"/>
        <v>0</v>
      </c>
      <c r="P2655" s="85"/>
    </row>
    <row r="2656" spans="2:16" ht="14.4">
      <c r="B2656" s="44"/>
      <c r="C2656" s="577"/>
      <c r="D2656" s="578"/>
      <c r="E2656" s="578"/>
      <c r="F2656" s="578"/>
      <c r="G2656" s="578"/>
      <c r="H2656" s="578"/>
      <c r="I2656" s="578"/>
      <c r="J2656" s="579"/>
      <c r="K2656" s="88" t="str">
        <f>IFERROR(VLOOKUP(C2656,MATERIALES!$C$13:$G$2486,2,FALSE)," ")</f>
        <v xml:space="preserve"> </v>
      </c>
      <c r="L2656" s="356"/>
      <c r="M2656" s="548" t="str">
        <f>IFERROR(VLOOKUP(C2656,MATERIALES!$C$13:$G$2486,5,FALSE)," ")</f>
        <v xml:space="preserve"> </v>
      </c>
      <c r="N2656" s="549"/>
      <c r="O2656" s="307">
        <f t="shared" si="165"/>
        <v>0</v>
      </c>
      <c r="P2656" s="85"/>
    </row>
    <row r="2657" spans="2:16" ht="14.4">
      <c r="B2657" s="44"/>
      <c r="C2657" s="577"/>
      <c r="D2657" s="578"/>
      <c r="E2657" s="578"/>
      <c r="F2657" s="578"/>
      <c r="G2657" s="578"/>
      <c r="H2657" s="578"/>
      <c r="I2657" s="578"/>
      <c r="J2657" s="579"/>
      <c r="K2657" s="88" t="str">
        <f>IFERROR(VLOOKUP(C2657,MATERIALES!$C$13:$G$2486,2,FALSE)," ")</f>
        <v xml:space="preserve"> </v>
      </c>
      <c r="L2657" s="356"/>
      <c r="M2657" s="548" t="str">
        <f>IFERROR(VLOOKUP(C2657,MATERIALES!$C$13:$G$2486,5,FALSE)," ")</f>
        <v xml:space="preserve"> </v>
      </c>
      <c r="N2657" s="549"/>
      <c r="O2657" s="307">
        <f t="shared" si="165"/>
        <v>0</v>
      </c>
      <c r="P2657" s="85"/>
    </row>
    <row r="2658" spans="2:16" ht="14.4">
      <c r="B2658" s="44"/>
      <c r="C2658" s="577"/>
      <c r="D2658" s="578"/>
      <c r="E2658" s="578"/>
      <c r="F2658" s="578"/>
      <c r="G2658" s="578"/>
      <c r="H2658" s="578"/>
      <c r="I2658" s="578"/>
      <c r="J2658" s="579"/>
      <c r="K2658" s="88" t="str">
        <f>IFERROR(VLOOKUP(C2658,MATERIALES!$C$13:$G$2486,2,FALSE)," ")</f>
        <v xml:space="preserve"> </v>
      </c>
      <c r="L2658" s="356"/>
      <c r="M2658" s="548" t="str">
        <f>IFERROR(VLOOKUP(C2658,MATERIALES!$C$13:$G$2486,5,FALSE)," ")</f>
        <v xml:space="preserve"> </v>
      </c>
      <c r="N2658" s="549"/>
      <c r="O2658" s="307">
        <f t="shared" si="165"/>
        <v>0</v>
      </c>
      <c r="P2658" s="85"/>
    </row>
    <row r="2659" spans="2:16" ht="14.4">
      <c r="B2659" s="44"/>
      <c r="C2659" s="577"/>
      <c r="D2659" s="578"/>
      <c r="E2659" s="578"/>
      <c r="F2659" s="578"/>
      <c r="G2659" s="578"/>
      <c r="H2659" s="578"/>
      <c r="I2659" s="578"/>
      <c r="J2659" s="579"/>
      <c r="K2659" s="88" t="str">
        <f>IFERROR(VLOOKUP(C2659,MATERIALES!$C$13:$G$2486,2,FALSE)," ")</f>
        <v xml:space="preserve"> </v>
      </c>
      <c r="L2659" s="356"/>
      <c r="M2659" s="548" t="str">
        <f>IFERROR(VLOOKUP(C2659,MATERIALES!$C$13:$G$2486,5,FALSE)," ")</f>
        <v xml:space="preserve"> </v>
      </c>
      <c r="N2659" s="549"/>
      <c r="O2659" s="307">
        <f t="shared" si="165"/>
        <v>0</v>
      </c>
      <c r="P2659" s="85"/>
    </row>
    <row r="2660" spans="2:16" ht="14.4">
      <c r="B2660" s="44"/>
      <c r="C2660" s="517"/>
      <c r="D2660" s="518"/>
      <c r="E2660" s="518"/>
      <c r="F2660" s="518"/>
      <c r="G2660" s="518"/>
      <c r="H2660" s="518"/>
      <c r="I2660" s="518"/>
      <c r="J2660" s="519"/>
      <c r="K2660" s="88" t="str">
        <f>IFERROR(VLOOKUP(C2660,MATERIALES!$C$13:$G$2486,2,FALSE)," ")</f>
        <v xml:space="preserve"> </v>
      </c>
      <c r="L2660" s="89"/>
      <c r="M2660" s="548" t="str">
        <f>IFERROR(VLOOKUP(C2660,MATERIALES!$C$13:$G$2486,5,FALSE)," ")</f>
        <v xml:space="preserve"> </v>
      </c>
      <c r="N2660" s="549"/>
      <c r="O2660" s="307">
        <f t="shared" si="165"/>
        <v>0</v>
      </c>
      <c r="P2660" s="85"/>
    </row>
    <row r="2661" spans="2:16" ht="15" thickBot="1">
      <c r="B2661" s="44"/>
      <c r="C2661" s="551"/>
      <c r="D2661" s="552"/>
      <c r="E2661" s="552"/>
      <c r="F2661" s="552"/>
      <c r="G2661" s="552"/>
      <c r="H2661" s="552"/>
      <c r="I2661" s="552"/>
      <c r="J2661" s="580"/>
      <c r="K2661" s="88" t="str">
        <f>IFERROR(VLOOKUP(C2661,MATERIALES!$C$13:$G$2486,2,FALSE)," ")</f>
        <v xml:space="preserve"> </v>
      </c>
      <c r="L2661" s="90"/>
      <c r="M2661" s="548" t="str">
        <f>IFERROR(VLOOKUP(C2661,MATERIALES!$C$13:$G$2486,5,FALSE)," ")</f>
        <v xml:space="preserve"> </v>
      </c>
      <c r="N2661" s="549"/>
      <c r="O2661" s="307">
        <f t="shared" si="165"/>
        <v>0</v>
      </c>
      <c r="P2661" s="85"/>
    </row>
    <row r="2662" spans="2:16" ht="15" thickBot="1">
      <c r="B2662" s="44"/>
      <c r="C2662" s="545" t="s">
        <v>2244</v>
      </c>
      <c r="D2662" s="546"/>
      <c r="E2662" s="546"/>
      <c r="F2662" s="546"/>
      <c r="G2662" s="546"/>
      <c r="H2662" s="546"/>
      <c r="I2662" s="546"/>
      <c r="J2662" s="546"/>
      <c r="K2662" s="546"/>
      <c r="L2662" s="546"/>
      <c r="M2662" s="546"/>
      <c r="N2662" s="547"/>
      <c r="O2662" s="309">
        <f>SUM(O2650:O2661)</f>
        <v>157000</v>
      </c>
      <c r="P2662" s="85"/>
    </row>
    <row r="2663" spans="2:16">
      <c r="B2663" s="44"/>
      <c r="C2663" s="529" t="s">
        <v>64</v>
      </c>
      <c r="D2663" s="530"/>
      <c r="E2663" s="530"/>
      <c r="F2663" s="530"/>
      <c r="G2663" s="530"/>
      <c r="H2663" s="530"/>
      <c r="I2663" s="530"/>
      <c r="J2663" s="530"/>
      <c r="K2663" s="530"/>
      <c r="L2663" s="530"/>
      <c r="M2663" s="530"/>
      <c r="N2663" s="530"/>
      <c r="O2663" s="531"/>
      <c r="P2663" s="80"/>
    </row>
    <row r="2664" spans="2:16">
      <c r="B2664" s="44"/>
      <c r="C2664" s="532"/>
      <c r="D2664" s="533"/>
      <c r="E2664" s="533"/>
      <c r="F2664" s="533"/>
      <c r="G2664" s="533"/>
      <c r="H2664" s="533"/>
      <c r="I2664" s="533"/>
      <c r="J2664" s="533"/>
      <c r="K2664" s="533"/>
      <c r="L2664" s="533"/>
      <c r="M2664" s="533"/>
      <c r="N2664" s="533"/>
      <c r="O2664" s="534"/>
      <c r="P2664" s="80"/>
    </row>
    <row r="2665" spans="2:16" ht="14.4" thickBot="1">
      <c r="B2665" s="44"/>
      <c r="C2665" s="535"/>
      <c r="D2665" s="536"/>
      <c r="E2665" s="536"/>
      <c r="F2665" s="536"/>
      <c r="G2665" s="536"/>
      <c r="H2665" s="536"/>
      <c r="I2665" s="536"/>
      <c r="J2665" s="536"/>
      <c r="K2665" s="536"/>
      <c r="L2665" s="536"/>
      <c r="M2665" s="536"/>
      <c r="N2665" s="536"/>
      <c r="O2665" s="537"/>
      <c r="P2665" s="80"/>
    </row>
    <row r="2666" spans="2:16" ht="16.8">
      <c r="B2666" s="44"/>
      <c r="C2666" s="538" t="s">
        <v>65</v>
      </c>
      <c r="D2666" s="550"/>
      <c r="E2666" s="550"/>
      <c r="F2666" s="550"/>
      <c r="G2666" s="550"/>
      <c r="H2666" s="550"/>
      <c r="I2666" s="550"/>
      <c r="J2666" s="82" t="s">
        <v>66</v>
      </c>
      <c r="K2666" s="87" t="s">
        <v>67</v>
      </c>
      <c r="L2666" s="91" t="s">
        <v>68</v>
      </c>
      <c r="M2666" s="541" t="s">
        <v>69</v>
      </c>
      <c r="N2666" s="544"/>
      <c r="O2666" s="83" t="s">
        <v>61</v>
      </c>
      <c r="P2666" s="84"/>
    </row>
    <row r="2667" spans="2:16" ht="14.4">
      <c r="B2667" s="44"/>
      <c r="C2667" s="517" t="s">
        <v>1251</v>
      </c>
      <c r="D2667" s="518"/>
      <c r="E2667" s="518"/>
      <c r="F2667" s="518"/>
      <c r="G2667" s="518"/>
      <c r="H2667" s="518"/>
      <c r="I2667" s="518"/>
      <c r="J2667" s="357">
        <v>9.289803286634859E-5</v>
      </c>
      <c r="K2667" s="93">
        <v>25.1</v>
      </c>
      <c r="L2667" s="92">
        <f>K2667*J2667</f>
        <v>2.3317406249453499E-3</v>
      </c>
      <c r="M2667" s="548">
        <f>IFERROR(VLOOKUP(C2667,TRANSPORTE!$C$14:$G$28,5,FALSE)," ")</f>
        <v>514637</v>
      </c>
      <c r="N2667" s="549"/>
      <c r="O2667" s="307">
        <f>IFERROR(M2667*L2667,0)</f>
        <v>1200</v>
      </c>
      <c r="P2667" s="85"/>
    </row>
    <row r="2668" spans="2:16" ht="15" thickBot="1">
      <c r="B2668" s="44"/>
      <c r="C2668" s="551"/>
      <c r="D2668" s="552"/>
      <c r="E2668" s="552"/>
      <c r="F2668" s="552"/>
      <c r="G2668" s="552"/>
      <c r="H2668" s="552"/>
      <c r="I2668" s="552"/>
      <c r="J2668" s="94"/>
      <c r="K2668" s="70"/>
      <c r="L2668" s="94"/>
      <c r="M2668" s="553"/>
      <c r="N2668" s="554"/>
      <c r="O2668" s="307">
        <f t="shared" ref="O2668" si="166">IFERROR(M2668*L2668,0)</f>
        <v>0</v>
      </c>
      <c r="P2668" s="85"/>
    </row>
    <row r="2669" spans="2:16" ht="15" thickBot="1">
      <c r="B2669" s="44"/>
      <c r="C2669" s="545" t="s">
        <v>2244</v>
      </c>
      <c r="D2669" s="546"/>
      <c r="E2669" s="546"/>
      <c r="F2669" s="546"/>
      <c r="G2669" s="546"/>
      <c r="H2669" s="546"/>
      <c r="I2669" s="546"/>
      <c r="J2669" s="546"/>
      <c r="K2669" s="546"/>
      <c r="L2669" s="546"/>
      <c r="M2669" s="546"/>
      <c r="N2669" s="547"/>
      <c r="O2669" s="309">
        <f>+SUM(O2667:O2668)</f>
        <v>1200</v>
      </c>
      <c r="P2669" s="86"/>
    </row>
    <row r="2670" spans="2:16">
      <c r="B2670" s="44"/>
      <c r="C2670" s="529" t="s">
        <v>70</v>
      </c>
      <c r="D2670" s="530"/>
      <c r="E2670" s="530"/>
      <c r="F2670" s="530"/>
      <c r="G2670" s="530"/>
      <c r="H2670" s="530"/>
      <c r="I2670" s="530"/>
      <c r="J2670" s="530"/>
      <c r="K2670" s="530"/>
      <c r="L2670" s="530"/>
      <c r="M2670" s="530"/>
      <c r="N2670" s="530"/>
      <c r="O2670" s="531"/>
      <c r="P2670" s="80"/>
    </row>
    <row r="2671" spans="2:16">
      <c r="B2671" s="44"/>
      <c r="C2671" s="532"/>
      <c r="D2671" s="533"/>
      <c r="E2671" s="533"/>
      <c r="F2671" s="533"/>
      <c r="G2671" s="533"/>
      <c r="H2671" s="533"/>
      <c r="I2671" s="533"/>
      <c r="J2671" s="533"/>
      <c r="K2671" s="533"/>
      <c r="L2671" s="533"/>
      <c r="M2671" s="533"/>
      <c r="N2671" s="533"/>
      <c r="O2671" s="534"/>
      <c r="P2671" s="80"/>
    </row>
    <row r="2672" spans="2:16" ht="14.4" thickBot="1">
      <c r="B2672" s="44"/>
      <c r="C2672" s="535"/>
      <c r="D2672" s="536"/>
      <c r="E2672" s="536"/>
      <c r="F2672" s="536"/>
      <c r="G2672" s="536"/>
      <c r="H2672" s="536"/>
      <c r="I2672" s="536"/>
      <c r="J2672" s="536"/>
      <c r="K2672" s="536"/>
      <c r="L2672" s="536"/>
      <c r="M2672" s="536"/>
      <c r="N2672" s="536"/>
      <c r="O2672" s="537"/>
      <c r="P2672" s="80"/>
    </row>
    <row r="2673" spans="2:16" ht="14.4">
      <c r="B2673" s="44"/>
      <c r="C2673" s="538" t="s">
        <v>71</v>
      </c>
      <c r="D2673" s="550"/>
      <c r="E2673" s="550"/>
      <c r="F2673" s="550"/>
      <c r="G2673" s="550"/>
      <c r="H2673" s="550"/>
      <c r="I2673" s="550"/>
      <c r="J2673" s="82" t="s">
        <v>72</v>
      </c>
      <c r="K2673" s="95" t="s">
        <v>73</v>
      </c>
      <c r="L2673" s="96" t="s">
        <v>74</v>
      </c>
      <c r="M2673" s="560" t="s">
        <v>60</v>
      </c>
      <c r="N2673" s="561"/>
      <c r="O2673" s="97" t="s">
        <v>61</v>
      </c>
      <c r="P2673" s="98"/>
    </row>
    <row r="2674" spans="2:16" ht="14.4">
      <c r="B2674" s="44"/>
      <c r="C2674" s="555" t="s">
        <v>1225</v>
      </c>
      <c r="D2674" s="556"/>
      <c r="E2674" s="556"/>
      <c r="F2674" s="556"/>
      <c r="G2674" s="556"/>
      <c r="H2674" s="556"/>
      <c r="I2674" s="522"/>
      <c r="J2674" s="310">
        <f>IFERROR(VLOOKUP(C2674,'MANO DE OBRA'!$C$13:$J$33,6,FALSE)," ")</f>
        <v>212968.8944964</v>
      </c>
      <c r="K2674" s="318">
        <f>IFERROR(VLOOKUP(C2674,'MANO DE OBRA'!$C$13:$J$33,7,FALSE)," ")</f>
        <v>2</v>
      </c>
      <c r="L2674" s="311">
        <f>IFERROR(VLOOKUP(C2674,'MANO DE OBRA'!$C$13:$J$33,8,FALSE)," ")</f>
        <v>425938</v>
      </c>
      <c r="M2674" s="562">
        <f>1/0.014683</f>
        <v>68.105972893822795</v>
      </c>
      <c r="N2674" s="563"/>
      <c r="O2674" s="312">
        <f>IFERROR((L2674/M2674),0)</f>
        <v>6254.0476539999991</v>
      </c>
      <c r="P2674" s="99"/>
    </row>
    <row r="2675" spans="2:16" ht="14.4">
      <c r="B2675" s="44"/>
      <c r="C2675" s="555"/>
      <c r="D2675" s="556"/>
      <c r="E2675" s="556"/>
      <c r="F2675" s="556"/>
      <c r="G2675" s="556"/>
      <c r="H2675" s="556"/>
      <c r="I2675" s="522"/>
      <c r="J2675" s="310" t="str">
        <f>IFERROR(VLOOKUP(C2675,'MANO DE OBRA'!$C$13:$J$33,6,FALSE)," ")</f>
        <v xml:space="preserve"> </v>
      </c>
      <c r="K2675" s="318" t="str">
        <f>IFERROR(VLOOKUP(C2675,'MANO DE OBRA'!$C$13:$J$33,7,FALSE)," ")</f>
        <v xml:space="preserve"> </v>
      </c>
      <c r="L2675" s="311" t="str">
        <f>IFERROR(VLOOKUP(C2675,'MANO DE OBRA'!$C$13:$J$33,8,FALSE)," ")</f>
        <v xml:space="preserve"> </v>
      </c>
      <c r="M2675" s="562"/>
      <c r="N2675" s="563"/>
      <c r="O2675" s="312">
        <f t="shared" ref="O2675:O2677" si="167">IFERROR((L2675/M2675),0)</f>
        <v>0</v>
      </c>
      <c r="P2675" s="99"/>
    </row>
    <row r="2676" spans="2:16" ht="14.4">
      <c r="B2676" s="44"/>
      <c r="C2676" s="555"/>
      <c r="D2676" s="556"/>
      <c r="E2676" s="556"/>
      <c r="F2676" s="556"/>
      <c r="G2676" s="556"/>
      <c r="H2676" s="556"/>
      <c r="I2676" s="522"/>
      <c r="J2676" s="310" t="str">
        <f>IFERROR(VLOOKUP(C2676,'MANO DE OBRA'!$C$13:$J$33,6,FALSE)," ")</f>
        <v xml:space="preserve"> </v>
      </c>
      <c r="K2676" s="318" t="str">
        <f>IFERROR(VLOOKUP(C2676,'MANO DE OBRA'!$C$13:$J$33,7,FALSE)," ")</f>
        <v xml:space="preserve"> </v>
      </c>
      <c r="L2676" s="311" t="str">
        <f>IFERROR(VLOOKUP(C2676,'MANO DE OBRA'!$C$13:$J$33,8,FALSE)," ")</f>
        <v xml:space="preserve"> </v>
      </c>
      <c r="M2676" s="524"/>
      <c r="N2676" s="525"/>
      <c r="O2676" s="312">
        <f t="shared" si="167"/>
        <v>0</v>
      </c>
      <c r="P2676" s="99"/>
    </row>
    <row r="2677" spans="2:16" ht="15" thickBot="1">
      <c r="B2677" s="44"/>
      <c r="C2677" s="555"/>
      <c r="D2677" s="556"/>
      <c r="E2677" s="556"/>
      <c r="F2677" s="556"/>
      <c r="G2677" s="556"/>
      <c r="H2677" s="556"/>
      <c r="I2677" s="522"/>
      <c r="J2677" s="310" t="str">
        <f>IFERROR(VLOOKUP(C2677,'MANO DE OBRA'!$C$13:$J$33,6,FALSE)," ")</f>
        <v xml:space="preserve"> </v>
      </c>
      <c r="K2677" s="318" t="str">
        <f>IFERROR(VLOOKUP(C2677,'MANO DE OBRA'!$C$13:$J$33,7,FALSE)," ")</f>
        <v xml:space="preserve"> </v>
      </c>
      <c r="L2677" s="311" t="str">
        <f>IFERROR(VLOOKUP(C2677,'MANO DE OBRA'!$C$13:$J$33,8,FALSE)," ")</f>
        <v xml:space="preserve"> </v>
      </c>
      <c r="M2677" s="524"/>
      <c r="N2677" s="525"/>
      <c r="O2677" s="312">
        <f t="shared" si="167"/>
        <v>0</v>
      </c>
      <c r="P2677" s="85"/>
    </row>
    <row r="2678" spans="2:16" ht="15" thickBot="1">
      <c r="B2678" s="44"/>
      <c r="C2678" s="545" t="s">
        <v>2244</v>
      </c>
      <c r="D2678" s="546"/>
      <c r="E2678" s="546"/>
      <c r="F2678" s="546"/>
      <c r="G2678" s="546"/>
      <c r="H2678" s="546"/>
      <c r="I2678" s="546"/>
      <c r="J2678" s="546"/>
      <c r="K2678" s="546"/>
      <c r="L2678" s="546"/>
      <c r="M2678" s="546"/>
      <c r="N2678" s="547"/>
      <c r="O2678" s="309">
        <f>+SUM(O2674:O2677)</f>
        <v>6254.0476539999991</v>
      </c>
      <c r="P2678" s="85"/>
    </row>
    <row r="2679" spans="2:16" ht="15" thickBot="1">
      <c r="B2679" s="44"/>
      <c r="C2679" s="73"/>
      <c r="D2679" s="52"/>
      <c r="E2679" s="52"/>
      <c r="F2679" s="52"/>
      <c r="G2679" s="52"/>
      <c r="H2679" s="52"/>
      <c r="I2679" s="52"/>
      <c r="J2679" s="52"/>
      <c r="K2679" s="52"/>
      <c r="L2679" s="52"/>
      <c r="M2679" s="52"/>
      <c r="N2679" s="52"/>
      <c r="O2679" s="74"/>
      <c r="P2679" s="45"/>
    </row>
    <row r="2680" spans="2:16" ht="15" thickBot="1">
      <c r="B2680" s="44"/>
      <c r="C2680" s="557" t="s">
        <v>2245</v>
      </c>
      <c r="D2680" s="558"/>
      <c r="E2680" s="558"/>
      <c r="F2680" s="558"/>
      <c r="G2680" s="558"/>
      <c r="H2680" s="558"/>
      <c r="I2680" s="558"/>
      <c r="J2680" s="558"/>
      <c r="K2680" s="558"/>
      <c r="L2680" s="558"/>
      <c r="M2680" s="558"/>
      <c r="N2680" s="559"/>
      <c r="O2680" s="313">
        <f>ROUND(O2669+O2645+O2662+O2678,0)-0.5</f>
        <v>164766.5</v>
      </c>
      <c r="P2680" s="100"/>
    </row>
    <row r="2681" spans="2:16" ht="15" thickBot="1">
      <c r="B2681" s="44"/>
      <c r="C2681" s="73"/>
      <c r="D2681" s="52"/>
      <c r="E2681" s="52"/>
      <c r="F2681" s="52"/>
      <c r="G2681" s="52"/>
      <c r="H2681" s="52"/>
      <c r="I2681" s="52"/>
      <c r="J2681" s="52"/>
      <c r="K2681" s="52"/>
      <c r="L2681" s="52"/>
      <c r="M2681" s="52"/>
      <c r="N2681" s="52"/>
      <c r="O2681" s="74"/>
      <c r="P2681" s="73"/>
    </row>
    <row r="2682" spans="2:16">
      <c r="B2682" s="44"/>
      <c r="C2682" s="529" t="s">
        <v>2240</v>
      </c>
      <c r="D2682" s="530"/>
      <c r="E2682" s="530"/>
      <c r="F2682" s="530"/>
      <c r="G2682" s="530"/>
      <c r="H2682" s="530"/>
      <c r="I2682" s="530"/>
      <c r="J2682" s="530"/>
      <c r="K2682" s="530"/>
      <c r="L2682" s="530"/>
      <c r="M2682" s="530"/>
      <c r="N2682" s="530"/>
      <c r="O2682" s="531"/>
      <c r="P2682" s="80"/>
    </row>
    <row r="2683" spans="2:16">
      <c r="B2683" s="44"/>
      <c r="C2683" s="532"/>
      <c r="D2683" s="533"/>
      <c r="E2683" s="533"/>
      <c r="F2683" s="533"/>
      <c r="G2683" s="533"/>
      <c r="H2683" s="533"/>
      <c r="I2683" s="533"/>
      <c r="J2683" s="533"/>
      <c r="K2683" s="533"/>
      <c r="L2683" s="533"/>
      <c r="M2683" s="533"/>
      <c r="N2683" s="533"/>
      <c r="O2683" s="534"/>
      <c r="P2683" s="80"/>
    </row>
    <row r="2684" spans="2:16" ht="14.4" thickBot="1">
      <c r="B2684" s="44"/>
      <c r="C2684" s="535"/>
      <c r="D2684" s="536"/>
      <c r="E2684" s="536"/>
      <c r="F2684" s="536"/>
      <c r="G2684" s="536"/>
      <c r="H2684" s="536"/>
      <c r="I2684" s="536"/>
      <c r="J2684" s="536"/>
      <c r="K2684" s="536"/>
      <c r="L2684" s="536"/>
      <c r="M2684" s="536"/>
      <c r="N2684" s="536"/>
      <c r="O2684" s="537"/>
      <c r="P2684" s="80"/>
    </row>
    <row r="2685" spans="2:16" ht="15" thickBot="1">
      <c r="B2685" s="44"/>
      <c r="C2685" s="568" t="s">
        <v>10</v>
      </c>
      <c r="D2685" s="569"/>
      <c r="E2685" s="569"/>
      <c r="F2685" s="569"/>
      <c r="G2685" s="569"/>
      <c r="H2685" s="569"/>
      <c r="I2685" s="569"/>
      <c r="J2685" s="569"/>
      <c r="K2685" s="569"/>
      <c r="L2685" s="569"/>
      <c r="M2685" s="570"/>
      <c r="N2685" s="303" t="s">
        <v>32</v>
      </c>
      <c r="O2685" s="304" t="s">
        <v>29</v>
      </c>
      <c r="P2685" s="80"/>
    </row>
    <row r="2686" spans="2:16" ht="14.4">
      <c r="B2686" s="44"/>
      <c r="C2686" s="571" t="s">
        <v>2242</v>
      </c>
      <c r="D2686" s="572"/>
      <c r="E2686" s="572"/>
      <c r="F2686" s="572"/>
      <c r="G2686" s="572"/>
      <c r="H2686" s="572"/>
      <c r="I2686" s="572"/>
      <c r="J2686" s="572"/>
      <c r="K2686" s="572"/>
      <c r="L2686" s="572"/>
      <c r="M2686" s="572"/>
      <c r="N2686" s="305">
        <f>PRESUPUESTO!$K$384</f>
        <v>0.26</v>
      </c>
      <c r="O2686" s="314">
        <f>N2686*O2680</f>
        <v>42839.29</v>
      </c>
      <c r="P2686" s="80"/>
    </row>
    <row r="2687" spans="2:16" ht="14.4">
      <c r="B2687" s="44"/>
      <c r="C2687" s="573" t="s">
        <v>2241</v>
      </c>
      <c r="D2687" s="574"/>
      <c r="E2687" s="574"/>
      <c r="F2687" s="574"/>
      <c r="G2687" s="574"/>
      <c r="H2687" s="574"/>
      <c r="I2687" s="574"/>
      <c r="J2687" s="574"/>
      <c r="K2687" s="574"/>
      <c r="L2687" s="574"/>
      <c r="M2687" s="574"/>
      <c r="N2687" s="302">
        <f>PRESUPUESTO!$K$385</f>
        <v>0.01</v>
      </c>
      <c r="O2687" s="315">
        <f>N2687*O2680</f>
        <v>1647.665</v>
      </c>
      <c r="P2687" s="80"/>
    </row>
    <row r="2688" spans="2:16" ht="15" thickBot="1">
      <c r="B2688" s="44"/>
      <c r="C2688" s="575" t="s">
        <v>28</v>
      </c>
      <c r="D2688" s="576"/>
      <c r="E2688" s="576"/>
      <c r="F2688" s="576"/>
      <c r="G2688" s="576"/>
      <c r="H2688" s="576"/>
      <c r="I2688" s="576"/>
      <c r="J2688" s="576"/>
      <c r="K2688" s="576"/>
      <c r="L2688" s="576"/>
      <c r="M2688" s="576"/>
      <c r="N2688" s="306">
        <f>PRESUPUESTO!$K$386</f>
        <v>0.03</v>
      </c>
      <c r="O2688" s="316">
        <f>N2688*O2680</f>
        <v>4942.9949999999999</v>
      </c>
      <c r="P2688" s="80"/>
    </row>
    <row r="2689" spans="2:19">
      <c r="B2689" s="44"/>
      <c r="C2689" s="296"/>
      <c r="D2689" s="297"/>
      <c r="E2689" s="297"/>
      <c r="F2689" s="297"/>
      <c r="G2689" s="297"/>
      <c r="H2689" s="297"/>
      <c r="I2689" s="297"/>
      <c r="J2689" s="297"/>
      <c r="K2689" s="297"/>
      <c r="L2689" s="297"/>
      <c r="M2689" s="297"/>
      <c r="N2689" s="297"/>
      <c r="O2689" s="298"/>
      <c r="P2689" s="80"/>
    </row>
    <row r="2690" spans="2:19" ht="14.4" thickBot="1">
      <c r="B2690" s="44"/>
      <c r="C2690" s="299"/>
      <c r="D2690" s="300"/>
      <c r="E2690" s="300"/>
      <c r="F2690" s="300"/>
      <c r="G2690" s="300"/>
      <c r="H2690" s="300"/>
      <c r="I2690" s="300"/>
      <c r="J2690" s="300"/>
      <c r="K2690" s="300"/>
      <c r="L2690" s="300"/>
      <c r="M2690" s="300"/>
      <c r="N2690" s="300"/>
      <c r="O2690" s="301"/>
      <c r="P2690" s="80"/>
    </row>
    <row r="2691" spans="2:19" ht="15" thickBot="1">
      <c r="B2691" s="44"/>
      <c r="C2691" s="557" t="s">
        <v>2246</v>
      </c>
      <c r="D2691" s="558"/>
      <c r="E2691" s="558"/>
      <c r="F2691" s="558"/>
      <c r="G2691" s="558"/>
      <c r="H2691" s="558"/>
      <c r="I2691" s="558"/>
      <c r="J2691" s="558"/>
      <c r="K2691" s="558"/>
      <c r="L2691" s="558"/>
      <c r="M2691" s="558"/>
      <c r="N2691" s="559"/>
      <c r="O2691" s="313">
        <f>ROUNDUP(O2680+O2686+O2687+O2688,0)</f>
        <v>214197</v>
      </c>
      <c r="P2691" s="100"/>
      <c r="S2691" s="342"/>
    </row>
    <row r="2692" spans="2:19" ht="14.4">
      <c r="B2692" s="44"/>
      <c r="C2692" s="73"/>
      <c r="D2692" s="52"/>
      <c r="E2692" s="52"/>
      <c r="F2692" s="52"/>
      <c r="G2692" s="52"/>
      <c r="H2692" s="52"/>
      <c r="I2692" s="52"/>
      <c r="J2692" s="52"/>
      <c r="K2692" s="52"/>
      <c r="L2692" s="52"/>
      <c r="M2692" s="52"/>
      <c r="N2692" s="52"/>
      <c r="O2692" s="74"/>
      <c r="P2692" s="45"/>
    </row>
    <row r="2693" spans="2:19" ht="14.4">
      <c r="B2693" s="44"/>
      <c r="C2693" s="73"/>
      <c r="D2693" s="52"/>
      <c r="E2693" s="52"/>
      <c r="F2693" s="52"/>
      <c r="G2693" s="52"/>
      <c r="H2693" s="52"/>
      <c r="I2693" s="52"/>
      <c r="J2693" s="52"/>
      <c r="K2693" s="52"/>
      <c r="L2693" s="52"/>
      <c r="M2693" s="52"/>
      <c r="N2693" s="52"/>
      <c r="O2693" s="74"/>
      <c r="P2693" s="45"/>
    </row>
    <row r="2694" spans="2:19" ht="18.600000000000001" customHeight="1" thickBot="1">
      <c r="B2694" s="44"/>
      <c r="C2694" s="564"/>
      <c r="D2694" s="565"/>
      <c r="E2694" s="565"/>
      <c r="F2694" s="70"/>
      <c r="G2694" s="70"/>
      <c r="H2694" s="70"/>
      <c r="I2694" s="70"/>
      <c r="J2694" s="70"/>
      <c r="K2694" s="566"/>
      <c r="L2694" s="566"/>
      <c r="M2694" s="566"/>
      <c r="N2694" s="566"/>
      <c r="O2694" s="567"/>
      <c r="P2694" s="101"/>
    </row>
    <row r="2695" spans="2:19" ht="14.4" thickBot="1">
      <c r="B2695" s="102"/>
      <c r="C2695" s="103"/>
      <c r="D2695" s="103"/>
      <c r="E2695" s="103"/>
      <c r="F2695" s="103"/>
      <c r="G2695" s="103"/>
      <c r="H2695" s="103"/>
      <c r="I2695" s="103"/>
      <c r="J2695" s="103"/>
      <c r="K2695" s="103"/>
      <c r="L2695" s="103"/>
      <c r="M2695" s="103"/>
      <c r="N2695" s="103"/>
      <c r="O2695" s="103"/>
      <c r="P2695" s="104"/>
    </row>
    <row r="2696" spans="2:19" ht="15" thickTop="1" thickBot="1"/>
    <row r="2697" spans="2:19" ht="15" thickBot="1">
      <c r="B2697" s="44"/>
      <c r="C2697" s="488" t="s">
        <v>54</v>
      </c>
      <c r="D2697" s="489"/>
      <c r="E2697" s="489"/>
      <c r="F2697" s="489"/>
      <c r="G2697" s="489"/>
      <c r="H2697" s="489"/>
      <c r="I2697" s="489"/>
      <c r="J2697" s="489"/>
      <c r="K2697" s="489"/>
      <c r="L2697" s="489"/>
      <c r="M2697" s="489"/>
      <c r="N2697" s="489"/>
      <c r="O2697" s="490"/>
      <c r="P2697" s="75"/>
    </row>
    <row r="2698" spans="2:19">
      <c r="B2698" s="44"/>
      <c r="C2698" s="76" t="s">
        <v>55</v>
      </c>
      <c r="D2698" s="491" t="s">
        <v>10</v>
      </c>
      <c r="E2698" s="492"/>
      <c r="F2698" s="492"/>
      <c r="G2698" s="492"/>
      <c r="H2698" s="492"/>
      <c r="I2698" s="492"/>
      <c r="J2698" s="492"/>
      <c r="K2698" s="492"/>
      <c r="L2698" s="493"/>
      <c r="M2698" s="494" t="s">
        <v>56</v>
      </c>
      <c r="N2698" s="495"/>
      <c r="O2698" s="76" t="s">
        <v>12</v>
      </c>
      <c r="P2698" s="77"/>
    </row>
    <row r="2699" spans="2:19" ht="51" customHeight="1" thickBot="1">
      <c r="B2699" s="44"/>
      <c r="C2699" s="243" t="str">
        <f>PRESUPUESTO!C144</f>
        <v>5.6.14</v>
      </c>
      <c r="D2699" s="582" t="str">
        <f>IFERROR(VLOOKUP(C2699,PRESUPUESTO!$C$11:$K$366,5,FALSE)," ")</f>
        <v>CONECTOR CON 1 TORNILLO VA, REF. 5001 N/VA</v>
      </c>
      <c r="E2699" s="583"/>
      <c r="F2699" s="583"/>
      <c r="G2699" s="583"/>
      <c r="H2699" s="583"/>
      <c r="I2699" s="583"/>
      <c r="J2699" s="583"/>
      <c r="K2699" s="583"/>
      <c r="L2699" s="584"/>
      <c r="M2699" s="526" t="str">
        <f>IFERROR(VLOOKUP(C2699,PRESUPUESTO!$C$11:$K$366,6,FALSE)," ")</f>
        <v>UN</v>
      </c>
      <c r="N2699" s="528"/>
      <c r="O2699" s="243">
        <f>IFERROR(VLOOKUP(C2699,PRESUPUESTO!$C$11:$K$366,7,FALSE)," ")</f>
        <v>16</v>
      </c>
      <c r="P2699" s="79"/>
    </row>
    <row r="2700" spans="2:19">
      <c r="B2700" s="44"/>
      <c r="C2700" s="529"/>
      <c r="D2700" s="530"/>
      <c r="E2700" s="530"/>
      <c r="F2700" s="530"/>
      <c r="G2700" s="530"/>
      <c r="H2700" s="530"/>
      <c r="I2700" s="530"/>
      <c r="J2700" s="530"/>
      <c r="K2700" s="530"/>
      <c r="L2700" s="530"/>
      <c r="M2700" s="530"/>
      <c r="N2700" s="530"/>
      <c r="O2700" s="531"/>
      <c r="P2700" s="80"/>
    </row>
    <row r="2701" spans="2:19">
      <c r="B2701" s="44"/>
      <c r="C2701" s="532"/>
      <c r="D2701" s="533"/>
      <c r="E2701" s="533"/>
      <c r="F2701" s="533"/>
      <c r="G2701" s="533"/>
      <c r="H2701" s="533"/>
      <c r="I2701" s="533"/>
      <c r="J2701" s="533"/>
      <c r="K2701" s="533"/>
      <c r="L2701" s="533"/>
      <c r="M2701" s="533"/>
      <c r="N2701" s="533"/>
      <c r="O2701" s="534"/>
      <c r="P2701" s="80"/>
    </row>
    <row r="2702" spans="2:19" ht="14.4" thickBot="1">
      <c r="B2702" s="44"/>
      <c r="C2702" s="535"/>
      <c r="D2702" s="536"/>
      <c r="E2702" s="536"/>
      <c r="F2702" s="536"/>
      <c r="G2702" s="536"/>
      <c r="H2702" s="536"/>
      <c r="I2702" s="536"/>
      <c r="J2702" s="536"/>
      <c r="K2702" s="536"/>
      <c r="L2702" s="536"/>
      <c r="M2702" s="536"/>
      <c r="N2702" s="536"/>
      <c r="O2702" s="537"/>
      <c r="P2702" s="80"/>
    </row>
    <row r="2703" spans="2:19" ht="14.4">
      <c r="B2703" s="44"/>
      <c r="C2703" s="538" t="s">
        <v>10</v>
      </c>
      <c r="D2703" s="539"/>
      <c r="E2703" s="539"/>
      <c r="F2703" s="539"/>
      <c r="G2703" s="540"/>
      <c r="H2703" s="541" t="s">
        <v>57</v>
      </c>
      <c r="I2703" s="539"/>
      <c r="J2703" s="542" t="s">
        <v>58</v>
      </c>
      <c r="K2703" s="543"/>
      <c r="L2703" s="82" t="s">
        <v>59</v>
      </c>
      <c r="M2703" s="541" t="s">
        <v>60</v>
      </c>
      <c r="N2703" s="544"/>
      <c r="O2703" s="83" t="s">
        <v>61</v>
      </c>
      <c r="P2703" s="84"/>
    </row>
    <row r="2704" spans="2:19" ht="14.4">
      <c r="B2704" s="44"/>
      <c r="C2704" s="517" t="s">
        <v>1281</v>
      </c>
      <c r="D2704" s="518"/>
      <c r="E2704" s="518"/>
      <c r="F2704" s="518"/>
      <c r="G2704" s="519"/>
      <c r="H2704" s="520"/>
      <c r="I2704" s="520"/>
      <c r="J2704" s="521" t="str">
        <f>IFERROR(VLOOKUP(C2704,EQUIPOS!$C$13:$G$80,2,FALSE)," ")</f>
        <v>%</v>
      </c>
      <c r="K2704" s="522"/>
      <c r="L2704" s="308">
        <f>O2742</f>
        <v>6254.0476539999991</v>
      </c>
      <c r="M2704" s="523">
        <v>0.05</v>
      </c>
      <c r="N2704" s="522"/>
      <c r="O2704" s="307">
        <f>IFERROR(M2704*L2704,0)</f>
        <v>312.70238269999999</v>
      </c>
      <c r="P2704" s="85"/>
    </row>
    <row r="2705" spans="2:16" ht="14.4">
      <c r="B2705" s="44"/>
      <c r="C2705" s="517"/>
      <c r="D2705" s="518"/>
      <c r="E2705" s="518"/>
      <c r="F2705" s="518"/>
      <c r="G2705" s="519"/>
      <c r="H2705" s="520"/>
      <c r="I2705" s="520"/>
      <c r="J2705" s="521" t="str">
        <f>IFERROR(VLOOKUP(C2705,EQUIPOS!$C$13:$G$80,2,FALSE)," ")</f>
        <v xml:space="preserve"> </v>
      </c>
      <c r="K2705" s="522"/>
      <c r="L2705" s="308" t="str">
        <f>IFERROR(VLOOKUP(C2705,EQUIPOS!$C$13:$G$80,5,FALSE)," ")</f>
        <v xml:space="preserve"> </v>
      </c>
      <c r="M2705" s="524"/>
      <c r="N2705" s="525"/>
      <c r="O2705" s="307">
        <f>IFERROR(L2705/M2705,0)</f>
        <v>0</v>
      </c>
      <c r="P2705" s="85"/>
    </row>
    <row r="2706" spans="2:16" ht="14.4">
      <c r="B2706" s="44"/>
      <c r="C2706" s="517"/>
      <c r="D2706" s="518"/>
      <c r="E2706" s="518"/>
      <c r="F2706" s="518"/>
      <c r="G2706" s="519"/>
      <c r="H2706" s="520"/>
      <c r="I2706" s="520"/>
      <c r="J2706" s="521" t="str">
        <f>IFERROR(VLOOKUP(C2706,EQUIPOS!$C$13:$G$80,2,FALSE)," ")</f>
        <v xml:space="preserve"> </v>
      </c>
      <c r="K2706" s="522"/>
      <c r="L2706" s="308" t="str">
        <f>IFERROR(VLOOKUP(C2706,EQUIPOS!$C$13:$G$80,5,FALSE)," ")</f>
        <v xml:space="preserve"> </v>
      </c>
      <c r="M2706" s="524"/>
      <c r="N2706" s="525"/>
      <c r="O2706" s="307">
        <f t="shared" ref="O2706:O2707" si="168">IFERROR(L2706/M2706,0)</f>
        <v>0</v>
      </c>
      <c r="P2706" s="85"/>
    </row>
    <row r="2707" spans="2:16" ht="14.4">
      <c r="B2707" s="44"/>
      <c r="C2707" s="517"/>
      <c r="D2707" s="518"/>
      <c r="E2707" s="518"/>
      <c r="F2707" s="518"/>
      <c r="G2707" s="519"/>
      <c r="H2707" s="520"/>
      <c r="I2707" s="520"/>
      <c r="J2707" s="521" t="str">
        <f>IFERROR(VLOOKUP(C2707,EQUIPOS!$C$13:$G$80,2,FALSE)," ")</f>
        <v xml:space="preserve"> </v>
      </c>
      <c r="K2707" s="522"/>
      <c r="L2707" s="308" t="str">
        <f>IFERROR(VLOOKUP(C2707,EQUIPOS!$C$13:$G$80,5,FALSE)," ")</f>
        <v xml:space="preserve"> </v>
      </c>
      <c r="M2707" s="524"/>
      <c r="N2707" s="525"/>
      <c r="O2707" s="307">
        <f t="shared" si="168"/>
        <v>0</v>
      </c>
      <c r="P2707" s="85"/>
    </row>
    <row r="2708" spans="2:16" ht="15" thickBot="1">
      <c r="B2708" s="44"/>
      <c r="C2708" s="517"/>
      <c r="D2708" s="518"/>
      <c r="E2708" s="518"/>
      <c r="F2708" s="518"/>
      <c r="G2708" s="519"/>
      <c r="H2708" s="520"/>
      <c r="I2708" s="520"/>
      <c r="J2708" s="521" t="str">
        <f>IFERROR(VLOOKUP(C2708,EQUIPOS!$C$13:$G$80,2,FALSE)," ")</f>
        <v xml:space="preserve"> </v>
      </c>
      <c r="K2708" s="522"/>
      <c r="L2708" s="308" t="str">
        <f>IFERROR(VLOOKUP(C2708,EQUIPOS!$C$13:$G$80,5,FALSE)," ")</f>
        <v xml:space="preserve"> </v>
      </c>
      <c r="M2708" s="524"/>
      <c r="N2708" s="525"/>
      <c r="O2708" s="307">
        <f>IFERROR(L2708/M2708,0)</f>
        <v>0</v>
      </c>
      <c r="P2708" s="85"/>
    </row>
    <row r="2709" spans="2:16" ht="15" thickBot="1">
      <c r="B2709" s="44"/>
      <c r="C2709" s="545" t="s">
        <v>2244</v>
      </c>
      <c r="D2709" s="546"/>
      <c r="E2709" s="546"/>
      <c r="F2709" s="546"/>
      <c r="G2709" s="546"/>
      <c r="H2709" s="546"/>
      <c r="I2709" s="546"/>
      <c r="J2709" s="546"/>
      <c r="K2709" s="546"/>
      <c r="L2709" s="546"/>
      <c r="M2709" s="546"/>
      <c r="N2709" s="547"/>
      <c r="O2709" s="309">
        <f>SUM(O2704:O2708)</f>
        <v>312.70238269999999</v>
      </c>
      <c r="P2709" s="86"/>
    </row>
    <row r="2710" spans="2:16" ht="13.5" customHeight="1">
      <c r="B2710" s="44"/>
      <c r="C2710" s="529" t="s">
        <v>62</v>
      </c>
      <c r="D2710" s="530"/>
      <c r="E2710" s="530"/>
      <c r="F2710" s="530"/>
      <c r="G2710" s="530"/>
      <c r="H2710" s="530"/>
      <c r="I2710" s="530"/>
      <c r="J2710" s="530"/>
      <c r="K2710" s="530"/>
      <c r="L2710" s="530"/>
      <c r="M2710" s="530"/>
      <c r="N2710" s="530"/>
      <c r="O2710" s="531"/>
      <c r="P2710" s="80"/>
    </row>
    <row r="2711" spans="2:16">
      <c r="B2711" s="44"/>
      <c r="C2711" s="532"/>
      <c r="D2711" s="533"/>
      <c r="E2711" s="533"/>
      <c r="F2711" s="533"/>
      <c r="G2711" s="533"/>
      <c r="H2711" s="533"/>
      <c r="I2711" s="533"/>
      <c r="J2711" s="533"/>
      <c r="K2711" s="533"/>
      <c r="L2711" s="533"/>
      <c r="M2711" s="533"/>
      <c r="N2711" s="533"/>
      <c r="O2711" s="534"/>
      <c r="P2711" s="80"/>
    </row>
    <row r="2712" spans="2:16" ht="14.4" thickBot="1">
      <c r="B2712" s="44"/>
      <c r="C2712" s="535"/>
      <c r="D2712" s="536"/>
      <c r="E2712" s="536"/>
      <c r="F2712" s="536"/>
      <c r="G2712" s="536"/>
      <c r="H2712" s="536"/>
      <c r="I2712" s="536"/>
      <c r="J2712" s="536"/>
      <c r="K2712" s="536"/>
      <c r="L2712" s="536"/>
      <c r="M2712" s="536"/>
      <c r="N2712" s="536"/>
      <c r="O2712" s="537"/>
      <c r="P2712" s="80"/>
    </row>
    <row r="2713" spans="2:16" ht="14.4">
      <c r="B2713" s="44"/>
      <c r="C2713" s="538" t="s">
        <v>10</v>
      </c>
      <c r="D2713" s="550"/>
      <c r="E2713" s="550"/>
      <c r="F2713" s="550"/>
      <c r="G2713" s="550"/>
      <c r="H2713" s="550"/>
      <c r="I2713" s="550"/>
      <c r="J2713" s="544"/>
      <c r="K2713" s="81" t="s">
        <v>56</v>
      </c>
      <c r="L2713" s="82" t="s">
        <v>12</v>
      </c>
      <c r="M2713" s="541" t="s">
        <v>63</v>
      </c>
      <c r="N2713" s="544"/>
      <c r="O2713" s="83" t="s">
        <v>61</v>
      </c>
      <c r="P2713" s="84"/>
    </row>
    <row r="2714" spans="2:16" ht="14.4">
      <c r="B2714" s="44"/>
      <c r="C2714" s="577" t="s">
        <v>2995</v>
      </c>
      <c r="D2714" s="578" t="s">
        <v>2985</v>
      </c>
      <c r="E2714" s="578" t="s">
        <v>2985</v>
      </c>
      <c r="F2714" s="578" t="s">
        <v>2985</v>
      </c>
      <c r="G2714" s="578" t="s">
        <v>2985</v>
      </c>
      <c r="H2714" s="578" t="s">
        <v>2985</v>
      </c>
      <c r="I2714" s="578" t="s">
        <v>2985</v>
      </c>
      <c r="J2714" s="579" t="s">
        <v>2985</v>
      </c>
      <c r="K2714" s="88" t="str">
        <f>IFERROR(VLOOKUP(C2714,MATERIALES!$C$13:$G$2486,2,FALSE)," ")</f>
        <v>UN</v>
      </c>
      <c r="L2714" s="356">
        <v>1</v>
      </c>
      <c r="M2714" s="548">
        <f>IFERROR(VLOOKUP(C2714,MATERIALES!$C$13:$G$2486,5,FALSE)," ")</f>
        <v>101000</v>
      </c>
      <c r="N2714" s="549"/>
      <c r="O2714" s="307">
        <f>IFERROR(M2714*L2714,0)</f>
        <v>101000</v>
      </c>
      <c r="P2714" s="85"/>
    </row>
    <row r="2715" spans="2:16" ht="14.4">
      <c r="B2715" s="44"/>
      <c r="C2715" s="577"/>
      <c r="D2715" s="578"/>
      <c r="E2715" s="578"/>
      <c r="F2715" s="578"/>
      <c r="G2715" s="578"/>
      <c r="H2715" s="578"/>
      <c r="I2715" s="578"/>
      <c r="J2715" s="579"/>
      <c r="K2715" s="88" t="str">
        <f>IFERROR(VLOOKUP(C2715,MATERIALES!$C$13:$G$2486,2,FALSE)," ")</f>
        <v xml:space="preserve"> </v>
      </c>
      <c r="L2715" s="356"/>
      <c r="M2715" s="548" t="str">
        <f>IFERROR(VLOOKUP(C2715,MATERIALES!$C$13:$G$2486,5,FALSE)," ")</f>
        <v xml:space="preserve"> </v>
      </c>
      <c r="N2715" s="549"/>
      <c r="O2715" s="307">
        <f t="shared" ref="O2715:O2725" si="169">IFERROR(M2715*L2715,0)</f>
        <v>0</v>
      </c>
      <c r="P2715" s="85"/>
    </row>
    <row r="2716" spans="2:16" ht="14.4">
      <c r="B2716" s="44"/>
      <c r="C2716" s="577"/>
      <c r="D2716" s="578"/>
      <c r="E2716" s="578"/>
      <c r="F2716" s="578"/>
      <c r="G2716" s="578"/>
      <c r="H2716" s="578"/>
      <c r="I2716" s="578"/>
      <c r="J2716" s="579"/>
      <c r="K2716" s="88" t="str">
        <f>IFERROR(VLOOKUP(C2716,MATERIALES!$C$13:$G$2486,2,FALSE)," ")</f>
        <v xml:space="preserve"> </v>
      </c>
      <c r="L2716" s="356"/>
      <c r="M2716" s="548" t="str">
        <f>IFERROR(VLOOKUP(C2716,MATERIALES!$C$13:$G$2486,5,FALSE)," ")</f>
        <v xml:space="preserve"> </v>
      </c>
      <c r="N2716" s="549"/>
      <c r="O2716" s="307">
        <f t="shared" si="169"/>
        <v>0</v>
      </c>
      <c r="P2716" s="85"/>
    </row>
    <row r="2717" spans="2:16" ht="14.4">
      <c r="B2717" s="44"/>
      <c r="C2717" s="577"/>
      <c r="D2717" s="578"/>
      <c r="E2717" s="578"/>
      <c r="F2717" s="578"/>
      <c r="G2717" s="578"/>
      <c r="H2717" s="578"/>
      <c r="I2717" s="578"/>
      <c r="J2717" s="579"/>
      <c r="K2717" s="88" t="str">
        <f>IFERROR(VLOOKUP(C2717,MATERIALES!$C$13:$G$2486,2,FALSE)," ")</f>
        <v xml:space="preserve"> </v>
      </c>
      <c r="L2717" s="356"/>
      <c r="M2717" s="548" t="str">
        <f>IFERROR(VLOOKUP(C2717,MATERIALES!$C$13:$G$2486,5,FALSE)," ")</f>
        <v xml:space="preserve"> </v>
      </c>
      <c r="N2717" s="549"/>
      <c r="O2717" s="307">
        <f t="shared" si="169"/>
        <v>0</v>
      </c>
      <c r="P2717" s="85"/>
    </row>
    <row r="2718" spans="2:16" ht="14.4">
      <c r="B2718" s="44"/>
      <c r="C2718" s="577"/>
      <c r="D2718" s="578"/>
      <c r="E2718" s="578"/>
      <c r="F2718" s="578"/>
      <c r="G2718" s="578"/>
      <c r="H2718" s="578"/>
      <c r="I2718" s="578"/>
      <c r="J2718" s="579"/>
      <c r="K2718" s="88" t="str">
        <f>IFERROR(VLOOKUP(C2718,MATERIALES!$C$13:$G$2486,2,FALSE)," ")</f>
        <v xml:space="preserve"> </v>
      </c>
      <c r="L2718" s="356"/>
      <c r="M2718" s="548" t="str">
        <f>IFERROR(VLOOKUP(C2718,MATERIALES!$C$13:$G$2486,5,FALSE)," ")</f>
        <v xml:space="preserve"> </v>
      </c>
      <c r="N2718" s="549"/>
      <c r="O2718" s="307">
        <f t="shared" si="169"/>
        <v>0</v>
      </c>
      <c r="P2718" s="85"/>
    </row>
    <row r="2719" spans="2:16" ht="14.4">
      <c r="B2719" s="44"/>
      <c r="C2719" s="577"/>
      <c r="D2719" s="578"/>
      <c r="E2719" s="578"/>
      <c r="F2719" s="578"/>
      <c r="G2719" s="578"/>
      <c r="H2719" s="578"/>
      <c r="I2719" s="578"/>
      <c r="J2719" s="579"/>
      <c r="K2719" s="88" t="str">
        <f>IFERROR(VLOOKUP(C2719,MATERIALES!$C$13:$G$2486,2,FALSE)," ")</f>
        <v xml:space="preserve"> </v>
      </c>
      <c r="L2719" s="356"/>
      <c r="M2719" s="548" t="str">
        <f>IFERROR(VLOOKUP(C2719,MATERIALES!$C$13:$G$2486,5,FALSE)," ")</f>
        <v xml:space="preserve"> </v>
      </c>
      <c r="N2719" s="549"/>
      <c r="O2719" s="307">
        <f t="shared" si="169"/>
        <v>0</v>
      </c>
      <c r="P2719" s="85"/>
    </row>
    <row r="2720" spans="2:16" ht="14.4">
      <c r="B2720" s="44"/>
      <c r="C2720" s="577"/>
      <c r="D2720" s="578"/>
      <c r="E2720" s="578"/>
      <c r="F2720" s="578"/>
      <c r="G2720" s="578"/>
      <c r="H2720" s="578"/>
      <c r="I2720" s="578"/>
      <c r="J2720" s="579"/>
      <c r="K2720" s="88" t="str">
        <f>IFERROR(VLOOKUP(C2720,MATERIALES!$C$13:$G$2486,2,FALSE)," ")</f>
        <v xml:space="preserve"> </v>
      </c>
      <c r="L2720" s="356"/>
      <c r="M2720" s="548" t="str">
        <f>IFERROR(VLOOKUP(C2720,MATERIALES!$C$13:$G$2486,5,FALSE)," ")</f>
        <v xml:space="preserve"> </v>
      </c>
      <c r="N2720" s="549"/>
      <c r="O2720" s="307">
        <f t="shared" si="169"/>
        <v>0</v>
      </c>
      <c r="P2720" s="85"/>
    </row>
    <row r="2721" spans="2:16" ht="14.4">
      <c r="B2721" s="44"/>
      <c r="C2721" s="577"/>
      <c r="D2721" s="578"/>
      <c r="E2721" s="578"/>
      <c r="F2721" s="578"/>
      <c r="G2721" s="578"/>
      <c r="H2721" s="578"/>
      <c r="I2721" s="578"/>
      <c r="J2721" s="579"/>
      <c r="K2721" s="88" t="str">
        <f>IFERROR(VLOOKUP(C2721,MATERIALES!$C$13:$G$2486,2,FALSE)," ")</f>
        <v xml:space="preserve"> </v>
      </c>
      <c r="L2721" s="356"/>
      <c r="M2721" s="548" t="str">
        <f>IFERROR(VLOOKUP(C2721,MATERIALES!$C$13:$G$2486,5,FALSE)," ")</f>
        <v xml:space="preserve"> </v>
      </c>
      <c r="N2721" s="549"/>
      <c r="O2721" s="307">
        <f t="shared" si="169"/>
        <v>0</v>
      </c>
      <c r="P2721" s="85"/>
    </row>
    <row r="2722" spans="2:16" ht="14.4">
      <c r="B2722" s="44"/>
      <c r="C2722" s="577"/>
      <c r="D2722" s="578"/>
      <c r="E2722" s="578"/>
      <c r="F2722" s="578"/>
      <c r="G2722" s="578"/>
      <c r="H2722" s="578"/>
      <c r="I2722" s="578"/>
      <c r="J2722" s="579"/>
      <c r="K2722" s="88" t="str">
        <f>IFERROR(VLOOKUP(C2722,MATERIALES!$C$13:$G$2486,2,FALSE)," ")</f>
        <v xml:space="preserve"> </v>
      </c>
      <c r="L2722" s="356"/>
      <c r="M2722" s="548" t="str">
        <f>IFERROR(VLOOKUP(C2722,MATERIALES!$C$13:$G$2486,5,FALSE)," ")</f>
        <v xml:space="preserve"> </v>
      </c>
      <c r="N2722" s="549"/>
      <c r="O2722" s="307">
        <f t="shared" si="169"/>
        <v>0</v>
      </c>
      <c r="P2722" s="85"/>
    </row>
    <row r="2723" spans="2:16" ht="14.4">
      <c r="B2723" s="44"/>
      <c r="C2723" s="577"/>
      <c r="D2723" s="578"/>
      <c r="E2723" s="578"/>
      <c r="F2723" s="578"/>
      <c r="G2723" s="578"/>
      <c r="H2723" s="578"/>
      <c r="I2723" s="578"/>
      <c r="J2723" s="579"/>
      <c r="K2723" s="88" t="str">
        <f>IFERROR(VLOOKUP(C2723,MATERIALES!$C$13:$G$2486,2,FALSE)," ")</f>
        <v xml:space="preserve"> </v>
      </c>
      <c r="L2723" s="356"/>
      <c r="M2723" s="548" t="str">
        <f>IFERROR(VLOOKUP(C2723,MATERIALES!$C$13:$G$2486,5,FALSE)," ")</f>
        <v xml:space="preserve"> </v>
      </c>
      <c r="N2723" s="549"/>
      <c r="O2723" s="307">
        <f t="shared" si="169"/>
        <v>0</v>
      </c>
      <c r="P2723" s="85"/>
    </row>
    <row r="2724" spans="2:16" ht="14.4">
      <c r="B2724" s="44"/>
      <c r="C2724" s="517"/>
      <c r="D2724" s="518"/>
      <c r="E2724" s="518"/>
      <c r="F2724" s="518"/>
      <c r="G2724" s="518"/>
      <c r="H2724" s="518"/>
      <c r="I2724" s="518"/>
      <c r="J2724" s="519"/>
      <c r="K2724" s="88" t="str">
        <f>IFERROR(VLOOKUP(C2724,MATERIALES!$C$13:$G$2486,2,FALSE)," ")</f>
        <v xml:space="preserve"> </v>
      </c>
      <c r="L2724" s="89"/>
      <c r="M2724" s="548" t="str">
        <f>IFERROR(VLOOKUP(C2724,MATERIALES!$C$13:$G$2486,5,FALSE)," ")</f>
        <v xml:space="preserve"> </v>
      </c>
      <c r="N2724" s="549"/>
      <c r="O2724" s="307">
        <f t="shared" si="169"/>
        <v>0</v>
      </c>
      <c r="P2724" s="85"/>
    </row>
    <row r="2725" spans="2:16" ht="15" thickBot="1">
      <c r="B2725" s="44"/>
      <c r="C2725" s="551"/>
      <c r="D2725" s="552"/>
      <c r="E2725" s="552"/>
      <c r="F2725" s="552"/>
      <c r="G2725" s="552"/>
      <c r="H2725" s="552"/>
      <c r="I2725" s="552"/>
      <c r="J2725" s="580"/>
      <c r="K2725" s="88" t="str">
        <f>IFERROR(VLOOKUP(C2725,MATERIALES!$C$13:$G$2486,2,FALSE)," ")</f>
        <v xml:space="preserve"> </v>
      </c>
      <c r="L2725" s="90"/>
      <c r="M2725" s="548" t="str">
        <f>IFERROR(VLOOKUP(C2725,MATERIALES!$C$13:$G$2486,5,FALSE)," ")</f>
        <v xml:space="preserve"> </v>
      </c>
      <c r="N2725" s="549"/>
      <c r="O2725" s="307">
        <f t="shared" si="169"/>
        <v>0</v>
      </c>
      <c r="P2725" s="85"/>
    </row>
    <row r="2726" spans="2:16" ht="15" thickBot="1">
      <c r="B2726" s="44"/>
      <c r="C2726" s="545" t="s">
        <v>2244</v>
      </c>
      <c r="D2726" s="546"/>
      <c r="E2726" s="546"/>
      <c r="F2726" s="546"/>
      <c r="G2726" s="546"/>
      <c r="H2726" s="546"/>
      <c r="I2726" s="546"/>
      <c r="J2726" s="546"/>
      <c r="K2726" s="546"/>
      <c r="L2726" s="546"/>
      <c r="M2726" s="546"/>
      <c r="N2726" s="547"/>
      <c r="O2726" s="309">
        <f>SUM(O2714:O2725)</f>
        <v>101000</v>
      </c>
      <c r="P2726" s="85"/>
    </row>
    <row r="2727" spans="2:16">
      <c r="B2727" s="44"/>
      <c r="C2727" s="529" t="s">
        <v>64</v>
      </c>
      <c r="D2727" s="530"/>
      <c r="E2727" s="530"/>
      <c r="F2727" s="530"/>
      <c r="G2727" s="530"/>
      <c r="H2727" s="530"/>
      <c r="I2727" s="530"/>
      <c r="J2727" s="530"/>
      <c r="K2727" s="530"/>
      <c r="L2727" s="530"/>
      <c r="M2727" s="530"/>
      <c r="N2727" s="530"/>
      <c r="O2727" s="531"/>
      <c r="P2727" s="80"/>
    </row>
    <row r="2728" spans="2:16">
      <c r="B2728" s="44"/>
      <c r="C2728" s="532"/>
      <c r="D2728" s="533"/>
      <c r="E2728" s="533"/>
      <c r="F2728" s="533"/>
      <c r="G2728" s="533"/>
      <c r="H2728" s="533"/>
      <c r="I2728" s="533"/>
      <c r="J2728" s="533"/>
      <c r="K2728" s="533"/>
      <c r="L2728" s="533"/>
      <c r="M2728" s="533"/>
      <c r="N2728" s="533"/>
      <c r="O2728" s="534"/>
      <c r="P2728" s="80"/>
    </row>
    <row r="2729" spans="2:16" ht="14.4" thickBot="1">
      <c r="B2729" s="44"/>
      <c r="C2729" s="535"/>
      <c r="D2729" s="536"/>
      <c r="E2729" s="536"/>
      <c r="F2729" s="536"/>
      <c r="G2729" s="536"/>
      <c r="H2729" s="536"/>
      <c r="I2729" s="536"/>
      <c r="J2729" s="536"/>
      <c r="K2729" s="536"/>
      <c r="L2729" s="536"/>
      <c r="M2729" s="536"/>
      <c r="N2729" s="536"/>
      <c r="O2729" s="537"/>
      <c r="P2729" s="80"/>
    </row>
    <row r="2730" spans="2:16" ht="16.8">
      <c r="B2730" s="44"/>
      <c r="C2730" s="538" t="s">
        <v>65</v>
      </c>
      <c r="D2730" s="550"/>
      <c r="E2730" s="550"/>
      <c r="F2730" s="550"/>
      <c r="G2730" s="550"/>
      <c r="H2730" s="550"/>
      <c r="I2730" s="550"/>
      <c r="J2730" s="82" t="s">
        <v>66</v>
      </c>
      <c r="K2730" s="87" t="s">
        <v>67</v>
      </c>
      <c r="L2730" s="91" t="s">
        <v>68</v>
      </c>
      <c r="M2730" s="541" t="s">
        <v>69</v>
      </c>
      <c r="N2730" s="544"/>
      <c r="O2730" s="83" t="s">
        <v>61</v>
      </c>
      <c r="P2730" s="84"/>
    </row>
    <row r="2731" spans="2:16" ht="14.4">
      <c r="B2731" s="44"/>
      <c r="C2731" s="517" t="s">
        <v>1251</v>
      </c>
      <c r="D2731" s="518"/>
      <c r="E2731" s="518"/>
      <c r="F2731" s="518"/>
      <c r="G2731" s="518"/>
      <c r="H2731" s="518"/>
      <c r="I2731" s="518"/>
      <c r="J2731" s="357">
        <v>9.289803286634859E-5</v>
      </c>
      <c r="K2731" s="93">
        <v>25.1</v>
      </c>
      <c r="L2731" s="92">
        <f>K2731*J2731</f>
        <v>2.3317406249453499E-3</v>
      </c>
      <c r="M2731" s="548">
        <f>IFERROR(VLOOKUP(C2731,TRANSPORTE!$C$14:$G$28,5,FALSE)," ")</f>
        <v>514637</v>
      </c>
      <c r="N2731" s="549"/>
      <c r="O2731" s="307">
        <f>IFERROR(M2731*L2731,0)</f>
        <v>1200</v>
      </c>
      <c r="P2731" s="85"/>
    </row>
    <row r="2732" spans="2:16" ht="15" thickBot="1">
      <c r="B2732" s="44"/>
      <c r="C2732" s="551"/>
      <c r="D2732" s="552"/>
      <c r="E2732" s="552"/>
      <c r="F2732" s="552"/>
      <c r="G2732" s="552"/>
      <c r="H2732" s="552"/>
      <c r="I2732" s="552"/>
      <c r="J2732" s="94"/>
      <c r="K2732" s="70"/>
      <c r="L2732" s="94"/>
      <c r="M2732" s="553"/>
      <c r="N2732" s="554"/>
      <c r="O2732" s="307">
        <f t="shared" ref="O2732" si="170">IFERROR(M2732*L2732,0)</f>
        <v>0</v>
      </c>
      <c r="P2732" s="85"/>
    </row>
    <row r="2733" spans="2:16" ht="15" thickBot="1">
      <c r="B2733" s="44"/>
      <c r="C2733" s="545" t="s">
        <v>2244</v>
      </c>
      <c r="D2733" s="546"/>
      <c r="E2733" s="546"/>
      <c r="F2733" s="546"/>
      <c r="G2733" s="546"/>
      <c r="H2733" s="546"/>
      <c r="I2733" s="546"/>
      <c r="J2733" s="546"/>
      <c r="K2733" s="546"/>
      <c r="L2733" s="546"/>
      <c r="M2733" s="546"/>
      <c r="N2733" s="547"/>
      <c r="O2733" s="309">
        <f>+SUM(O2731:O2732)</f>
        <v>1200</v>
      </c>
      <c r="P2733" s="86"/>
    </row>
    <row r="2734" spans="2:16">
      <c r="B2734" s="44"/>
      <c r="C2734" s="529" t="s">
        <v>70</v>
      </c>
      <c r="D2734" s="530"/>
      <c r="E2734" s="530"/>
      <c r="F2734" s="530"/>
      <c r="G2734" s="530"/>
      <c r="H2734" s="530"/>
      <c r="I2734" s="530"/>
      <c r="J2734" s="530"/>
      <c r="K2734" s="530"/>
      <c r="L2734" s="530"/>
      <c r="M2734" s="530"/>
      <c r="N2734" s="530"/>
      <c r="O2734" s="531"/>
      <c r="P2734" s="80"/>
    </row>
    <row r="2735" spans="2:16">
      <c r="B2735" s="44"/>
      <c r="C2735" s="532"/>
      <c r="D2735" s="533"/>
      <c r="E2735" s="533"/>
      <c r="F2735" s="533"/>
      <c r="G2735" s="533"/>
      <c r="H2735" s="533"/>
      <c r="I2735" s="533"/>
      <c r="J2735" s="533"/>
      <c r="K2735" s="533"/>
      <c r="L2735" s="533"/>
      <c r="M2735" s="533"/>
      <c r="N2735" s="533"/>
      <c r="O2735" s="534"/>
      <c r="P2735" s="80"/>
    </row>
    <row r="2736" spans="2:16" ht="14.4" thickBot="1">
      <c r="B2736" s="44"/>
      <c r="C2736" s="535"/>
      <c r="D2736" s="536"/>
      <c r="E2736" s="536"/>
      <c r="F2736" s="536"/>
      <c r="G2736" s="536"/>
      <c r="H2736" s="536"/>
      <c r="I2736" s="536"/>
      <c r="J2736" s="536"/>
      <c r="K2736" s="536"/>
      <c r="L2736" s="536"/>
      <c r="M2736" s="536"/>
      <c r="N2736" s="536"/>
      <c r="O2736" s="537"/>
      <c r="P2736" s="80"/>
    </row>
    <row r="2737" spans="2:16" ht="14.4">
      <c r="B2737" s="44"/>
      <c r="C2737" s="538" t="s">
        <v>71</v>
      </c>
      <c r="D2737" s="550"/>
      <c r="E2737" s="550"/>
      <c r="F2737" s="550"/>
      <c r="G2737" s="550"/>
      <c r="H2737" s="550"/>
      <c r="I2737" s="550"/>
      <c r="J2737" s="82" t="s">
        <v>72</v>
      </c>
      <c r="K2737" s="95" t="s">
        <v>73</v>
      </c>
      <c r="L2737" s="96" t="s">
        <v>74</v>
      </c>
      <c r="M2737" s="560" t="s">
        <v>60</v>
      </c>
      <c r="N2737" s="561"/>
      <c r="O2737" s="97" t="s">
        <v>61</v>
      </c>
      <c r="P2737" s="98"/>
    </row>
    <row r="2738" spans="2:16" ht="14.4">
      <c r="B2738" s="44"/>
      <c r="C2738" s="555" t="s">
        <v>1225</v>
      </c>
      <c r="D2738" s="556"/>
      <c r="E2738" s="556"/>
      <c r="F2738" s="556"/>
      <c r="G2738" s="556"/>
      <c r="H2738" s="556"/>
      <c r="I2738" s="522"/>
      <c r="J2738" s="310">
        <f>IFERROR(VLOOKUP(C2738,'MANO DE OBRA'!$C$13:$J$33,6,FALSE)," ")</f>
        <v>212968.8944964</v>
      </c>
      <c r="K2738" s="318">
        <f>IFERROR(VLOOKUP(C2738,'MANO DE OBRA'!$C$13:$J$33,7,FALSE)," ")</f>
        <v>2</v>
      </c>
      <c r="L2738" s="311">
        <f>IFERROR(VLOOKUP(C2738,'MANO DE OBRA'!$C$13:$J$33,8,FALSE)," ")</f>
        <v>425938</v>
      </c>
      <c r="M2738" s="562">
        <f>1/0.014683</f>
        <v>68.105972893822795</v>
      </c>
      <c r="N2738" s="563"/>
      <c r="O2738" s="312">
        <f>IFERROR((L2738/M2738),0)</f>
        <v>6254.0476539999991</v>
      </c>
      <c r="P2738" s="99"/>
    </row>
    <row r="2739" spans="2:16" ht="14.4">
      <c r="B2739" s="44"/>
      <c r="C2739" s="555"/>
      <c r="D2739" s="556"/>
      <c r="E2739" s="556"/>
      <c r="F2739" s="556"/>
      <c r="G2739" s="556"/>
      <c r="H2739" s="556"/>
      <c r="I2739" s="522"/>
      <c r="J2739" s="310" t="str">
        <f>IFERROR(VLOOKUP(C2739,'MANO DE OBRA'!$C$13:$J$33,6,FALSE)," ")</f>
        <v xml:space="preserve"> </v>
      </c>
      <c r="K2739" s="318" t="str">
        <f>IFERROR(VLOOKUP(C2739,'MANO DE OBRA'!$C$13:$J$33,7,FALSE)," ")</f>
        <v xml:space="preserve"> </v>
      </c>
      <c r="L2739" s="311" t="str">
        <f>IFERROR(VLOOKUP(C2739,'MANO DE OBRA'!$C$13:$J$33,8,FALSE)," ")</f>
        <v xml:space="preserve"> </v>
      </c>
      <c r="M2739" s="562"/>
      <c r="N2739" s="563"/>
      <c r="O2739" s="312">
        <f t="shared" ref="O2739:O2741" si="171">IFERROR((L2739/M2739),0)</f>
        <v>0</v>
      </c>
      <c r="P2739" s="99"/>
    </row>
    <row r="2740" spans="2:16" ht="14.4">
      <c r="B2740" s="44"/>
      <c r="C2740" s="555"/>
      <c r="D2740" s="556"/>
      <c r="E2740" s="556"/>
      <c r="F2740" s="556"/>
      <c r="G2740" s="556"/>
      <c r="H2740" s="556"/>
      <c r="I2740" s="522"/>
      <c r="J2740" s="310" t="str">
        <f>IFERROR(VLOOKUP(C2740,'MANO DE OBRA'!$C$13:$J$33,6,FALSE)," ")</f>
        <v xml:space="preserve"> </v>
      </c>
      <c r="K2740" s="318" t="str">
        <f>IFERROR(VLOOKUP(C2740,'MANO DE OBRA'!$C$13:$J$33,7,FALSE)," ")</f>
        <v xml:space="preserve"> </v>
      </c>
      <c r="L2740" s="311" t="str">
        <f>IFERROR(VLOOKUP(C2740,'MANO DE OBRA'!$C$13:$J$33,8,FALSE)," ")</f>
        <v xml:space="preserve"> </v>
      </c>
      <c r="M2740" s="524"/>
      <c r="N2740" s="525"/>
      <c r="O2740" s="312">
        <f t="shared" si="171"/>
        <v>0</v>
      </c>
      <c r="P2740" s="99"/>
    </row>
    <row r="2741" spans="2:16" ht="15" thickBot="1">
      <c r="B2741" s="44"/>
      <c r="C2741" s="555"/>
      <c r="D2741" s="556"/>
      <c r="E2741" s="556"/>
      <c r="F2741" s="556"/>
      <c r="G2741" s="556"/>
      <c r="H2741" s="556"/>
      <c r="I2741" s="522"/>
      <c r="J2741" s="310" t="str">
        <f>IFERROR(VLOOKUP(C2741,'MANO DE OBRA'!$C$13:$J$33,6,FALSE)," ")</f>
        <v xml:space="preserve"> </v>
      </c>
      <c r="K2741" s="318" t="str">
        <f>IFERROR(VLOOKUP(C2741,'MANO DE OBRA'!$C$13:$J$33,7,FALSE)," ")</f>
        <v xml:space="preserve"> </v>
      </c>
      <c r="L2741" s="311" t="str">
        <f>IFERROR(VLOOKUP(C2741,'MANO DE OBRA'!$C$13:$J$33,8,FALSE)," ")</f>
        <v xml:space="preserve"> </v>
      </c>
      <c r="M2741" s="524"/>
      <c r="N2741" s="525"/>
      <c r="O2741" s="312">
        <f t="shared" si="171"/>
        <v>0</v>
      </c>
      <c r="P2741" s="85"/>
    </row>
    <row r="2742" spans="2:16" ht="15" thickBot="1">
      <c r="B2742" s="44"/>
      <c r="C2742" s="545" t="s">
        <v>2244</v>
      </c>
      <c r="D2742" s="546"/>
      <c r="E2742" s="546"/>
      <c r="F2742" s="546"/>
      <c r="G2742" s="546"/>
      <c r="H2742" s="546"/>
      <c r="I2742" s="546"/>
      <c r="J2742" s="546"/>
      <c r="K2742" s="546"/>
      <c r="L2742" s="546"/>
      <c r="M2742" s="546"/>
      <c r="N2742" s="547"/>
      <c r="O2742" s="309">
        <f>+SUM(O2738:O2741)</f>
        <v>6254.0476539999991</v>
      </c>
      <c r="P2742" s="85"/>
    </row>
    <row r="2743" spans="2:16" ht="15" thickBot="1">
      <c r="B2743" s="44"/>
      <c r="C2743" s="73"/>
      <c r="D2743" s="52"/>
      <c r="E2743" s="52"/>
      <c r="F2743" s="52"/>
      <c r="G2743" s="52"/>
      <c r="H2743" s="52"/>
      <c r="I2743" s="52"/>
      <c r="J2743" s="52"/>
      <c r="K2743" s="52"/>
      <c r="L2743" s="52"/>
      <c r="M2743" s="52"/>
      <c r="N2743" s="52"/>
      <c r="O2743" s="74"/>
      <c r="P2743" s="45"/>
    </row>
    <row r="2744" spans="2:16" ht="15" thickBot="1">
      <c r="B2744" s="44"/>
      <c r="C2744" s="557" t="s">
        <v>2245</v>
      </c>
      <c r="D2744" s="558"/>
      <c r="E2744" s="558"/>
      <c r="F2744" s="558"/>
      <c r="G2744" s="558"/>
      <c r="H2744" s="558"/>
      <c r="I2744" s="558"/>
      <c r="J2744" s="558"/>
      <c r="K2744" s="558"/>
      <c r="L2744" s="558"/>
      <c r="M2744" s="558"/>
      <c r="N2744" s="559"/>
      <c r="O2744" s="313">
        <f>ROUND(O2733+O2709+O2726+O2742,0)-0.5</f>
        <v>108766.5</v>
      </c>
      <c r="P2744" s="100"/>
    </row>
    <row r="2745" spans="2:16" ht="15" thickBot="1">
      <c r="B2745" s="44"/>
      <c r="C2745" s="73"/>
      <c r="D2745" s="52"/>
      <c r="E2745" s="52"/>
      <c r="F2745" s="52"/>
      <c r="G2745" s="52"/>
      <c r="H2745" s="52"/>
      <c r="I2745" s="52"/>
      <c r="J2745" s="52"/>
      <c r="K2745" s="52"/>
      <c r="L2745" s="52"/>
      <c r="M2745" s="52"/>
      <c r="N2745" s="52"/>
      <c r="O2745" s="74"/>
      <c r="P2745" s="73"/>
    </row>
    <row r="2746" spans="2:16">
      <c r="B2746" s="44"/>
      <c r="C2746" s="529" t="s">
        <v>2240</v>
      </c>
      <c r="D2746" s="530"/>
      <c r="E2746" s="530"/>
      <c r="F2746" s="530"/>
      <c r="G2746" s="530"/>
      <c r="H2746" s="530"/>
      <c r="I2746" s="530"/>
      <c r="J2746" s="530"/>
      <c r="K2746" s="530"/>
      <c r="L2746" s="530"/>
      <c r="M2746" s="530"/>
      <c r="N2746" s="530"/>
      <c r="O2746" s="531"/>
      <c r="P2746" s="80"/>
    </row>
    <row r="2747" spans="2:16">
      <c r="B2747" s="44"/>
      <c r="C2747" s="532"/>
      <c r="D2747" s="533"/>
      <c r="E2747" s="533"/>
      <c r="F2747" s="533"/>
      <c r="G2747" s="533"/>
      <c r="H2747" s="533"/>
      <c r="I2747" s="533"/>
      <c r="J2747" s="533"/>
      <c r="K2747" s="533"/>
      <c r="L2747" s="533"/>
      <c r="M2747" s="533"/>
      <c r="N2747" s="533"/>
      <c r="O2747" s="534"/>
      <c r="P2747" s="80"/>
    </row>
    <row r="2748" spans="2:16" ht="14.4" thickBot="1">
      <c r="B2748" s="44"/>
      <c r="C2748" s="535"/>
      <c r="D2748" s="536"/>
      <c r="E2748" s="536"/>
      <c r="F2748" s="536"/>
      <c r="G2748" s="536"/>
      <c r="H2748" s="536"/>
      <c r="I2748" s="536"/>
      <c r="J2748" s="536"/>
      <c r="K2748" s="536"/>
      <c r="L2748" s="536"/>
      <c r="M2748" s="536"/>
      <c r="N2748" s="536"/>
      <c r="O2748" s="537"/>
      <c r="P2748" s="80"/>
    </row>
    <row r="2749" spans="2:16" ht="15" thickBot="1">
      <c r="B2749" s="44"/>
      <c r="C2749" s="568" t="s">
        <v>10</v>
      </c>
      <c r="D2749" s="569"/>
      <c r="E2749" s="569"/>
      <c r="F2749" s="569"/>
      <c r="G2749" s="569"/>
      <c r="H2749" s="569"/>
      <c r="I2749" s="569"/>
      <c r="J2749" s="569"/>
      <c r="K2749" s="569"/>
      <c r="L2749" s="569"/>
      <c r="M2749" s="570"/>
      <c r="N2749" s="303" t="s">
        <v>32</v>
      </c>
      <c r="O2749" s="304" t="s">
        <v>29</v>
      </c>
      <c r="P2749" s="80"/>
    </row>
    <row r="2750" spans="2:16" ht="14.4">
      <c r="B2750" s="44"/>
      <c r="C2750" s="571" t="s">
        <v>2242</v>
      </c>
      <c r="D2750" s="572"/>
      <c r="E2750" s="572"/>
      <c r="F2750" s="572"/>
      <c r="G2750" s="572"/>
      <c r="H2750" s="572"/>
      <c r="I2750" s="572"/>
      <c r="J2750" s="572"/>
      <c r="K2750" s="572"/>
      <c r="L2750" s="572"/>
      <c r="M2750" s="572"/>
      <c r="N2750" s="305">
        <f>PRESUPUESTO!$K$384</f>
        <v>0.26</v>
      </c>
      <c r="O2750" s="314">
        <f>N2750*O2744</f>
        <v>28279.29</v>
      </c>
      <c r="P2750" s="80"/>
    </row>
    <row r="2751" spans="2:16" ht="14.4">
      <c r="B2751" s="44"/>
      <c r="C2751" s="573" t="s">
        <v>2241</v>
      </c>
      <c r="D2751" s="574"/>
      <c r="E2751" s="574"/>
      <c r="F2751" s="574"/>
      <c r="G2751" s="574"/>
      <c r="H2751" s="574"/>
      <c r="I2751" s="574"/>
      <c r="J2751" s="574"/>
      <c r="K2751" s="574"/>
      <c r="L2751" s="574"/>
      <c r="M2751" s="574"/>
      <c r="N2751" s="302">
        <f>PRESUPUESTO!$K$385</f>
        <v>0.01</v>
      </c>
      <c r="O2751" s="315">
        <f>N2751*O2744</f>
        <v>1087.665</v>
      </c>
      <c r="P2751" s="80"/>
    </row>
    <row r="2752" spans="2:16" ht="15" thickBot="1">
      <c r="B2752" s="44"/>
      <c r="C2752" s="575" t="s">
        <v>28</v>
      </c>
      <c r="D2752" s="576"/>
      <c r="E2752" s="576"/>
      <c r="F2752" s="576"/>
      <c r="G2752" s="576"/>
      <c r="H2752" s="576"/>
      <c r="I2752" s="576"/>
      <c r="J2752" s="576"/>
      <c r="K2752" s="576"/>
      <c r="L2752" s="576"/>
      <c r="M2752" s="576"/>
      <c r="N2752" s="306">
        <f>PRESUPUESTO!$K$386</f>
        <v>0.03</v>
      </c>
      <c r="O2752" s="316">
        <f>N2752*O2744</f>
        <v>3262.9949999999999</v>
      </c>
      <c r="P2752" s="80"/>
    </row>
    <row r="2753" spans="2:19">
      <c r="B2753" s="44"/>
      <c r="C2753" s="296"/>
      <c r="D2753" s="297"/>
      <c r="E2753" s="297"/>
      <c r="F2753" s="297"/>
      <c r="G2753" s="297"/>
      <c r="H2753" s="297"/>
      <c r="I2753" s="297"/>
      <c r="J2753" s="297"/>
      <c r="K2753" s="297"/>
      <c r="L2753" s="297"/>
      <c r="M2753" s="297"/>
      <c r="N2753" s="297"/>
      <c r="O2753" s="298"/>
      <c r="P2753" s="80"/>
    </row>
    <row r="2754" spans="2:19" ht="14.4" thickBot="1">
      <c r="B2754" s="44"/>
      <c r="C2754" s="299"/>
      <c r="D2754" s="300"/>
      <c r="E2754" s="300"/>
      <c r="F2754" s="300"/>
      <c r="G2754" s="300"/>
      <c r="H2754" s="300"/>
      <c r="I2754" s="300"/>
      <c r="J2754" s="300"/>
      <c r="K2754" s="300"/>
      <c r="L2754" s="300"/>
      <c r="M2754" s="300"/>
      <c r="N2754" s="300"/>
      <c r="O2754" s="301"/>
      <c r="P2754" s="80"/>
    </row>
    <row r="2755" spans="2:19" ht="15" thickBot="1">
      <c r="B2755" s="44"/>
      <c r="C2755" s="557" t="s">
        <v>2246</v>
      </c>
      <c r="D2755" s="558"/>
      <c r="E2755" s="558"/>
      <c r="F2755" s="558"/>
      <c r="G2755" s="558"/>
      <c r="H2755" s="558"/>
      <c r="I2755" s="558"/>
      <c r="J2755" s="558"/>
      <c r="K2755" s="558"/>
      <c r="L2755" s="558"/>
      <c r="M2755" s="558"/>
      <c r="N2755" s="559"/>
      <c r="O2755" s="313">
        <f>ROUNDUP(O2744+O2750+O2751+O2752,0)</f>
        <v>141397</v>
      </c>
      <c r="P2755" s="100"/>
      <c r="S2755" s="342"/>
    </row>
    <row r="2756" spans="2:19" ht="14.4">
      <c r="B2756" s="44"/>
      <c r="C2756" s="73"/>
      <c r="D2756" s="52"/>
      <c r="E2756" s="52"/>
      <c r="F2756" s="52"/>
      <c r="G2756" s="52"/>
      <c r="H2756" s="52"/>
      <c r="I2756" s="52"/>
      <c r="J2756" s="52"/>
      <c r="K2756" s="52"/>
      <c r="L2756" s="52"/>
      <c r="M2756" s="52"/>
      <c r="N2756" s="52"/>
      <c r="O2756" s="74"/>
      <c r="P2756" s="45"/>
    </row>
    <row r="2757" spans="2:19" ht="14.4">
      <c r="B2757" s="44"/>
      <c r="C2757" s="73"/>
      <c r="D2757" s="52"/>
      <c r="E2757" s="52"/>
      <c r="F2757" s="52"/>
      <c r="G2757" s="52"/>
      <c r="H2757" s="52"/>
      <c r="I2757" s="52"/>
      <c r="J2757" s="52"/>
      <c r="K2757" s="52"/>
      <c r="L2757" s="52"/>
      <c r="M2757" s="52"/>
      <c r="N2757" s="52"/>
      <c r="O2757" s="74"/>
      <c r="P2757" s="45"/>
    </row>
    <row r="2758" spans="2:19" ht="18.600000000000001" customHeight="1" thickBot="1">
      <c r="B2758" s="44"/>
      <c r="C2758" s="564"/>
      <c r="D2758" s="565"/>
      <c r="E2758" s="565"/>
      <c r="F2758" s="70"/>
      <c r="G2758" s="70"/>
      <c r="H2758" s="70"/>
      <c r="I2758" s="70"/>
      <c r="J2758" s="70"/>
      <c r="K2758" s="566"/>
      <c r="L2758" s="566"/>
      <c r="M2758" s="566"/>
      <c r="N2758" s="566"/>
      <c r="O2758" s="567"/>
      <c r="P2758" s="101"/>
    </row>
    <row r="2759" spans="2:19" ht="14.4" thickBot="1">
      <c r="B2759" s="102"/>
      <c r="C2759" s="103"/>
      <c r="D2759" s="103"/>
      <c r="E2759" s="103"/>
      <c r="F2759" s="103"/>
      <c r="G2759" s="103"/>
      <c r="H2759" s="103"/>
      <c r="I2759" s="103"/>
      <c r="J2759" s="103"/>
      <c r="K2759" s="103"/>
      <c r="L2759" s="103"/>
      <c r="M2759" s="103"/>
      <c r="N2759" s="103"/>
      <c r="O2759" s="103"/>
      <c r="P2759" s="104"/>
    </row>
    <row r="2760" spans="2:19" ht="15" thickTop="1" thickBot="1"/>
    <row r="2761" spans="2:19" ht="15" thickBot="1">
      <c r="B2761" s="44"/>
      <c r="C2761" s="488" t="s">
        <v>54</v>
      </c>
      <c r="D2761" s="489"/>
      <c r="E2761" s="489"/>
      <c r="F2761" s="489"/>
      <c r="G2761" s="489"/>
      <c r="H2761" s="489"/>
      <c r="I2761" s="489"/>
      <c r="J2761" s="489"/>
      <c r="K2761" s="489"/>
      <c r="L2761" s="489"/>
      <c r="M2761" s="489"/>
      <c r="N2761" s="489"/>
      <c r="O2761" s="490"/>
      <c r="P2761" s="75"/>
    </row>
    <row r="2762" spans="2:19">
      <c r="B2762" s="44"/>
      <c r="C2762" s="76" t="s">
        <v>55</v>
      </c>
      <c r="D2762" s="491" t="s">
        <v>10</v>
      </c>
      <c r="E2762" s="492"/>
      <c r="F2762" s="492"/>
      <c r="G2762" s="492"/>
      <c r="H2762" s="492"/>
      <c r="I2762" s="492"/>
      <c r="J2762" s="492"/>
      <c r="K2762" s="492"/>
      <c r="L2762" s="493"/>
      <c r="M2762" s="494" t="s">
        <v>56</v>
      </c>
      <c r="N2762" s="495"/>
      <c r="O2762" s="76" t="s">
        <v>12</v>
      </c>
      <c r="P2762" s="77"/>
    </row>
    <row r="2763" spans="2:19" ht="51" customHeight="1" thickBot="1">
      <c r="B2763" s="44"/>
      <c r="C2763" s="243" t="str">
        <f>PRESUPUESTO!C146</f>
        <v>5.7.1</v>
      </c>
      <c r="D2763" s="582" t="str">
        <f>IFERROR(VLOOKUP(C2763,PRESUPUESTO!$C$11:$K$366,5,FALSE)," ")</f>
        <v>SUMINISTRO E INSTALACIÓN DE CABLE FPLR 2X16 AWG. RATING/SCH: UL 1424, UL 1666, UL 910 / NFPA 262</v>
      </c>
      <c r="E2763" s="583"/>
      <c r="F2763" s="583"/>
      <c r="G2763" s="583"/>
      <c r="H2763" s="583"/>
      <c r="I2763" s="583"/>
      <c r="J2763" s="583"/>
      <c r="K2763" s="583"/>
      <c r="L2763" s="584"/>
      <c r="M2763" s="526" t="str">
        <f>IFERROR(VLOOKUP(C2763,PRESUPUESTO!$C$11:$K$366,6,FALSE)," ")</f>
        <v>ML</v>
      </c>
      <c r="N2763" s="528"/>
      <c r="O2763" s="243">
        <f>IFERROR(VLOOKUP(C2763,PRESUPUESTO!$C$11:$K$366,7,FALSE)," ")</f>
        <v>195</v>
      </c>
      <c r="P2763" s="79"/>
    </row>
    <row r="2764" spans="2:19">
      <c r="B2764" s="44"/>
      <c r="C2764" s="529"/>
      <c r="D2764" s="530"/>
      <c r="E2764" s="530"/>
      <c r="F2764" s="530"/>
      <c r="G2764" s="530"/>
      <c r="H2764" s="530"/>
      <c r="I2764" s="530"/>
      <c r="J2764" s="530"/>
      <c r="K2764" s="530"/>
      <c r="L2764" s="530"/>
      <c r="M2764" s="530"/>
      <c r="N2764" s="530"/>
      <c r="O2764" s="531"/>
      <c r="P2764" s="80"/>
    </row>
    <row r="2765" spans="2:19">
      <c r="B2765" s="44"/>
      <c r="C2765" s="532"/>
      <c r="D2765" s="533"/>
      <c r="E2765" s="533"/>
      <c r="F2765" s="533"/>
      <c r="G2765" s="533"/>
      <c r="H2765" s="533"/>
      <c r="I2765" s="533"/>
      <c r="J2765" s="533"/>
      <c r="K2765" s="533"/>
      <c r="L2765" s="533"/>
      <c r="M2765" s="533"/>
      <c r="N2765" s="533"/>
      <c r="O2765" s="534"/>
      <c r="P2765" s="80"/>
    </row>
    <row r="2766" spans="2:19" ht="14.4" thickBot="1">
      <c r="B2766" s="44"/>
      <c r="C2766" s="535"/>
      <c r="D2766" s="536"/>
      <c r="E2766" s="536"/>
      <c r="F2766" s="536"/>
      <c r="G2766" s="536"/>
      <c r="H2766" s="536"/>
      <c r="I2766" s="536"/>
      <c r="J2766" s="536"/>
      <c r="K2766" s="536"/>
      <c r="L2766" s="536"/>
      <c r="M2766" s="536"/>
      <c r="N2766" s="536"/>
      <c r="O2766" s="537"/>
      <c r="P2766" s="80"/>
    </row>
    <row r="2767" spans="2:19" ht="14.4">
      <c r="B2767" s="44"/>
      <c r="C2767" s="538" t="s">
        <v>10</v>
      </c>
      <c r="D2767" s="539"/>
      <c r="E2767" s="539"/>
      <c r="F2767" s="539"/>
      <c r="G2767" s="540"/>
      <c r="H2767" s="541" t="s">
        <v>57</v>
      </c>
      <c r="I2767" s="539"/>
      <c r="J2767" s="542" t="s">
        <v>58</v>
      </c>
      <c r="K2767" s="543"/>
      <c r="L2767" s="82" t="s">
        <v>59</v>
      </c>
      <c r="M2767" s="541" t="s">
        <v>60</v>
      </c>
      <c r="N2767" s="544"/>
      <c r="O2767" s="83" t="s">
        <v>61</v>
      </c>
      <c r="P2767" s="84"/>
    </row>
    <row r="2768" spans="2:19" ht="14.4">
      <c r="B2768" s="44"/>
      <c r="C2768" s="517" t="s">
        <v>1281</v>
      </c>
      <c r="D2768" s="518"/>
      <c r="E2768" s="518"/>
      <c r="F2768" s="518"/>
      <c r="G2768" s="519"/>
      <c r="H2768" s="520"/>
      <c r="I2768" s="520"/>
      <c r="J2768" s="521" t="str">
        <f>IFERROR(VLOOKUP(C2768,EQUIPOS!$C$13:$G$80,2,FALSE)," ")</f>
        <v>%</v>
      </c>
      <c r="K2768" s="522"/>
      <c r="L2768" s="308">
        <f>O2806</f>
        <v>4259.38</v>
      </c>
      <c r="M2768" s="523">
        <v>0.05</v>
      </c>
      <c r="N2768" s="522"/>
      <c r="O2768" s="307">
        <f>IFERROR(M2768*L2768,0)</f>
        <v>212.96900000000002</v>
      </c>
      <c r="P2768" s="85"/>
    </row>
    <row r="2769" spans="2:16" ht="14.4">
      <c r="B2769" s="44"/>
      <c r="C2769" s="517"/>
      <c r="D2769" s="518"/>
      <c r="E2769" s="518"/>
      <c r="F2769" s="518"/>
      <c r="G2769" s="519"/>
      <c r="H2769" s="520"/>
      <c r="I2769" s="520"/>
      <c r="J2769" s="521" t="str">
        <f>IFERROR(VLOOKUP(C2769,EQUIPOS!$C$13:$G$80,2,FALSE)," ")</f>
        <v xml:space="preserve"> </v>
      </c>
      <c r="K2769" s="522"/>
      <c r="L2769" s="308" t="str">
        <f>IFERROR(VLOOKUP(C2769,EQUIPOS!$C$13:$G$80,5,FALSE)," ")</f>
        <v xml:space="preserve"> </v>
      </c>
      <c r="M2769" s="524"/>
      <c r="N2769" s="525"/>
      <c r="O2769" s="307">
        <f>IFERROR(L2769/M2769,0)</f>
        <v>0</v>
      </c>
      <c r="P2769" s="85"/>
    </row>
    <row r="2770" spans="2:16" ht="14.4">
      <c r="B2770" s="44"/>
      <c r="C2770" s="517"/>
      <c r="D2770" s="518"/>
      <c r="E2770" s="518"/>
      <c r="F2770" s="518"/>
      <c r="G2770" s="519"/>
      <c r="H2770" s="520"/>
      <c r="I2770" s="520"/>
      <c r="J2770" s="521" t="str">
        <f>IFERROR(VLOOKUP(C2770,EQUIPOS!$C$13:$G$80,2,FALSE)," ")</f>
        <v xml:space="preserve"> </v>
      </c>
      <c r="K2770" s="522"/>
      <c r="L2770" s="308" t="str">
        <f>IFERROR(VLOOKUP(C2770,EQUIPOS!$C$13:$G$80,5,FALSE)," ")</f>
        <v xml:space="preserve"> </v>
      </c>
      <c r="M2770" s="524"/>
      <c r="N2770" s="525"/>
      <c r="O2770" s="307">
        <f t="shared" ref="O2770:O2771" si="172">IFERROR(L2770/M2770,0)</f>
        <v>0</v>
      </c>
      <c r="P2770" s="85"/>
    </row>
    <row r="2771" spans="2:16" ht="14.4">
      <c r="B2771" s="44"/>
      <c r="C2771" s="517"/>
      <c r="D2771" s="518"/>
      <c r="E2771" s="518"/>
      <c r="F2771" s="518"/>
      <c r="G2771" s="519"/>
      <c r="H2771" s="520"/>
      <c r="I2771" s="520"/>
      <c r="J2771" s="521" t="str">
        <f>IFERROR(VLOOKUP(C2771,EQUIPOS!$C$13:$G$80,2,FALSE)," ")</f>
        <v xml:space="preserve"> </v>
      </c>
      <c r="K2771" s="522"/>
      <c r="L2771" s="308" t="str">
        <f>IFERROR(VLOOKUP(C2771,EQUIPOS!$C$13:$G$80,5,FALSE)," ")</f>
        <v xml:space="preserve"> </v>
      </c>
      <c r="M2771" s="524"/>
      <c r="N2771" s="525"/>
      <c r="O2771" s="307">
        <f t="shared" si="172"/>
        <v>0</v>
      </c>
      <c r="P2771" s="85"/>
    </row>
    <row r="2772" spans="2:16" ht="15" thickBot="1">
      <c r="B2772" s="44"/>
      <c r="C2772" s="517"/>
      <c r="D2772" s="518"/>
      <c r="E2772" s="518"/>
      <c r="F2772" s="518"/>
      <c r="G2772" s="519"/>
      <c r="H2772" s="520"/>
      <c r="I2772" s="520"/>
      <c r="J2772" s="521" t="str">
        <f>IFERROR(VLOOKUP(C2772,EQUIPOS!$C$13:$G$80,2,FALSE)," ")</f>
        <v xml:space="preserve"> </v>
      </c>
      <c r="K2772" s="522"/>
      <c r="L2772" s="308" t="str">
        <f>IFERROR(VLOOKUP(C2772,EQUIPOS!$C$13:$G$80,5,FALSE)," ")</f>
        <v xml:space="preserve"> </v>
      </c>
      <c r="M2772" s="524"/>
      <c r="N2772" s="525"/>
      <c r="O2772" s="307">
        <f>IFERROR(L2772/M2772,0)</f>
        <v>0</v>
      </c>
      <c r="P2772" s="85"/>
    </row>
    <row r="2773" spans="2:16" ht="15" thickBot="1">
      <c r="B2773" s="44"/>
      <c r="C2773" s="545" t="s">
        <v>2244</v>
      </c>
      <c r="D2773" s="546"/>
      <c r="E2773" s="546"/>
      <c r="F2773" s="546"/>
      <c r="G2773" s="546"/>
      <c r="H2773" s="546"/>
      <c r="I2773" s="546"/>
      <c r="J2773" s="546"/>
      <c r="K2773" s="546"/>
      <c r="L2773" s="546"/>
      <c r="M2773" s="546"/>
      <c r="N2773" s="547"/>
      <c r="O2773" s="309">
        <f>SUM(O2768:O2772)</f>
        <v>212.96900000000002</v>
      </c>
      <c r="P2773" s="86"/>
    </row>
    <row r="2774" spans="2:16" ht="13.5" customHeight="1">
      <c r="B2774" s="44"/>
      <c r="C2774" s="529" t="s">
        <v>62</v>
      </c>
      <c r="D2774" s="530"/>
      <c r="E2774" s="530"/>
      <c r="F2774" s="530"/>
      <c r="G2774" s="530"/>
      <c r="H2774" s="530"/>
      <c r="I2774" s="530"/>
      <c r="J2774" s="530"/>
      <c r="K2774" s="530"/>
      <c r="L2774" s="530"/>
      <c r="M2774" s="530"/>
      <c r="N2774" s="530"/>
      <c r="O2774" s="531"/>
      <c r="P2774" s="80"/>
    </row>
    <row r="2775" spans="2:16">
      <c r="B2775" s="44"/>
      <c r="C2775" s="532"/>
      <c r="D2775" s="533"/>
      <c r="E2775" s="533"/>
      <c r="F2775" s="533"/>
      <c r="G2775" s="533"/>
      <c r="H2775" s="533"/>
      <c r="I2775" s="533"/>
      <c r="J2775" s="533"/>
      <c r="K2775" s="533"/>
      <c r="L2775" s="533"/>
      <c r="M2775" s="533"/>
      <c r="N2775" s="533"/>
      <c r="O2775" s="534"/>
      <c r="P2775" s="80"/>
    </row>
    <row r="2776" spans="2:16" ht="14.4" thickBot="1">
      <c r="B2776" s="44"/>
      <c r="C2776" s="535"/>
      <c r="D2776" s="536"/>
      <c r="E2776" s="536"/>
      <c r="F2776" s="536"/>
      <c r="G2776" s="536"/>
      <c r="H2776" s="536"/>
      <c r="I2776" s="536"/>
      <c r="J2776" s="536"/>
      <c r="K2776" s="536"/>
      <c r="L2776" s="536"/>
      <c r="M2776" s="536"/>
      <c r="N2776" s="536"/>
      <c r="O2776" s="537"/>
      <c r="P2776" s="80"/>
    </row>
    <row r="2777" spans="2:16" ht="14.4">
      <c r="B2777" s="44"/>
      <c r="C2777" s="538" t="s">
        <v>10</v>
      </c>
      <c r="D2777" s="550"/>
      <c r="E2777" s="550"/>
      <c r="F2777" s="550"/>
      <c r="G2777" s="550"/>
      <c r="H2777" s="550"/>
      <c r="I2777" s="550"/>
      <c r="J2777" s="544"/>
      <c r="K2777" s="81" t="s">
        <v>56</v>
      </c>
      <c r="L2777" s="82" t="s">
        <v>12</v>
      </c>
      <c r="M2777" s="541" t="s">
        <v>63</v>
      </c>
      <c r="N2777" s="544"/>
      <c r="O2777" s="83" t="s">
        <v>61</v>
      </c>
      <c r="P2777" s="84"/>
    </row>
    <row r="2778" spans="2:16" ht="14.4">
      <c r="B2778" s="44"/>
      <c r="C2778" s="577" t="s">
        <v>3001</v>
      </c>
      <c r="D2778" s="578" t="s">
        <v>3001</v>
      </c>
      <c r="E2778" s="578" t="s">
        <v>3001</v>
      </c>
      <c r="F2778" s="578" t="s">
        <v>3001</v>
      </c>
      <c r="G2778" s="578" t="s">
        <v>3001</v>
      </c>
      <c r="H2778" s="578" t="s">
        <v>3001</v>
      </c>
      <c r="I2778" s="578" t="s">
        <v>3001</v>
      </c>
      <c r="J2778" s="579" t="s">
        <v>3001</v>
      </c>
      <c r="K2778" s="88" t="str">
        <f>IFERROR(VLOOKUP(C2778,MATERIALES!$C$13:$G$2486,2,FALSE)," ")</f>
        <v>ML</v>
      </c>
      <c r="L2778" s="356">
        <v>1</v>
      </c>
      <c r="M2778" s="548">
        <f>IFERROR(VLOOKUP(C2778,MATERIALES!$C$13:$G$2486,5,FALSE)," ")</f>
        <v>8184.57</v>
      </c>
      <c r="N2778" s="549"/>
      <c r="O2778" s="307">
        <f>IFERROR(M2778*L2778,0)</f>
        <v>8184.57</v>
      </c>
      <c r="P2778" s="85"/>
    </row>
    <row r="2779" spans="2:16" ht="14.4">
      <c r="B2779" s="44"/>
      <c r="C2779" s="577" t="s">
        <v>3002</v>
      </c>
      <c r="D2779" s="578" t="s">
        <v>3002</v>
      </c>
      <c r="E2779" s="578" t="s">
        <v>3002</v>
      </c>
      <c r="F2779" s="578" t="s">
        <v>3002</v>
      </c>
      <c r="G2779" s="578" t="s">
        <v>3002</v>
      </c>
      <c r="H2779" s="578" t="s">
        <v>3002</v>
      </c>
      <c r="I2779" s="578" t="s">
        <v>3002</v>
      </c>
      <c r="J2779" s="579" t="s">
        <v>3002</v>
      </c>
      <c r="K2779" s="88" t="str">
        <f>IFERROR(VLOOKUP(C2779,MATERIALES!$C$13:$G$2486,2,FALSE)," ")</f>
        <v>ML</v>
      </c>
      <c r="L2779" s="356">
        <v>1</v>
      </c>
      <c r="M2779" s="548">
        <f>IFERROR(VLOOKUP(C2779,MATERIALES!$C$13:$G$2486,5,FALSE)," ")</f>
        <v>150</v>
      </c>
      <c r="N2779" s="549"/>
      <c r="O2779" s="307">
        <f t="shared" ref="O2779:O2789" si="173">IFERROR(M2779*L2779,0)</f>
        <v>150</v>
      </c>
      <c r="P2779" s="85"/>
    </row>
    <row r="2780" spans="2:16" ht="14.4">
      <c r="B2780" s="44"/>
      <c r="C2780" s="577"/>
      <c r="D2780" s="578"/>
      <c r="E2780" s="578"/>
      <c r="F2780" s="578"/>
      <c r="G2780" s="578"/>
      <c r="H2780" s="578"/>
      <c r="I2780" s="578"/>
      <c r="J2780" s="579"/>
      <c r="K2780" s="88" t="str">
        <f>IFERROR(VLOOKUP(C2780,MATERIALES!$C$13:$G$2486,2,FALSE)," ")</f>
        <v xml:space="preserve"> </v>
      </c>
      <c r="L2780" s="356"/>
      <c r="M2780" s="548" t="str">
        <f>IFERROR(VLOOKUP(C2780,MATERIALES!$C$13:$G$2486,5,FALSE)," ")</f>
        <v xml:space="preserve"> </v>
      </c>
      <c r="N2780" s="549"/>
      <c r="O2780" s="307">
        <f t="shared" si="173"/>
        <v>0</v>
      </c>
      <c r="P2780" s="85"/>
    </row>
    <row r="2781" spans="2:16" ht="14.4">
      <c r="B2781" s="44"/>
      <c r="C2781" s="577"/>
      <c r="D2781" s="578"/>
      <c r="E2781" s="578"/>
      <c r="F2781" s="578"/>
      <c r="G2781" s="578"/>
      <c r="H2781" s="578"/>
      <c r="I2781" s="578"/>
      <c r="J2781" s="579"/>
      <c r="K2781" s="88" t="str">
        <f>IFERROR(VLOOKUP(C2781,MATERIALES!$C$13:$G$2486,2,FALSE)," ")</f>
        <v xml:space="preserve"> </v>
      </c>
      <c r="L2781" s="356"/>
      <c r="M2781" s="548" t="str">
        <f>IFERROR(VLOOKUP(C2781,MATERIALES!$C$13:$G$2486,5,FALSE)," ")</f>
        <v xml:space="preserve"> </v>
      </c>
      <c r="N2781" s="549"/>
      <c r="O2781" s="307">
        <f t="shared" si="173"/>
        <v>0</v>
      </c>
      <c r="P2781" s="85"/>
    </row>
    <row r="2782" spans="2:16" ht="14.4">
      <c r="B2782" s="44"/>
      <c r="C2782" s="577"/>
      <c r="D2782" s="578"/>
      <c r="E2782" s="578"/>
      <c r="F2782" s="578"/>
      <c r="G2782" s="578"/>
      <c r="H2782" s="578"/>
      <c r="I2782" s="578"/>
      <c r="J2782" s="579"/>
      <c r="K2782" s="88" t="str">
        <f>IFERROR(VLOOKUP(C2782,MATERIALES!$C$13:$G$2486,2,FALSE)," ")</f>
        <v xml:space="preserve"> </v>
      </c>
      <c r="L2782" s="356"/>
      <c r="M2782" s="548" t="str">
        <f>IFERROR(VLOOKUP(C2782,MATERIALES!$C$13:$G$2486,5,FALSE)," ")</f>
        <v xml:space="preserve"> </v>
      </c>
      <c r="N2782" s="549"/>
      <c r="O2782" s="307">
        <f t="shared" si="173"/>
        <v>0</v>
      </c>
      <c r="P2782" s="85"/>
    </row>
    <row r="2783" spans="2:16" ht="14.4">
      <c r="B2783" s="44"/>
      <c r="C2783" s="577"/>
      <c r="D2783" s="578"/>
      <c r="E2783" s="578"/>
      <c r="F2783" s="578"/>
      <c r="G2783" s="578"/>
      <c r="H2783" s="578"/>
      <c r="I2783" s="578"/>
      <c r="J2783" s="579"/>
      <c r="K2783" s="88" t="str">
        <f>IFERROR(VLOOKUP(C2783,MATERIALES!$C$13:$G$2486,2,FALSE)," ")</f>
        <v xml:space="preserve"> </v>
      </c>
      <c r="L2783" s="356"/>
      <c r="M2783" s="548" t="str">
        <f>IFERROR(VLOOKUP(C2783,MATERIALES!$C$13:$G$2486,5,FALSE)," ")</f>
        <v xml:space="preserve"> </v>
      </c>
      <c r="N2783" s="549"/>
      <c r="O2783" s="307">
        <f t="shared" si="173"/>
        <v>0</v>
      </c>
      <c r="P2783" s="85"/>
    </row>
    <row r="2784" spans="2:16" ht="14.4">
      <c r="B2784" s="44"/>
      <c r="C2784" s="577"/>
      <c r="D2784" s="578"/>
      <c r="E2784" s="578"/>
      <c r="F2784" s="578"/>
      <c r="G2784" s="578"/>
      <c r="H2784" s="578"/>
      <c r="I2784" s="578"/>
      <c r="J2784" s="579"/>
      <c r="K2784" s="88" t="str">
        <f>IFERROR(VLOOKUP(C2784,MATERIALES!$C$13:$G$2486,2,FALSE)," ")</f>
        <v xml:space="preserve"> </v>
      </c>
      <c r="L2784" s="356"/>
      <c r="M2784" s="548" t="str">
        <f>IFERROR(VLOOKUP(C2784,MATERIALES!$C$13:$G$2486,5,FALSE)," ")</f>
        <v xml:space="preserve"> </v>
      </c>
      <c r="N2784" s="549"/>
      <c r="O2784" s="307">
        <f t="shared" si="173"/>
        <v>0</v>
      </c>
      <c r="P2784" s="85"/>
    </row>
    <row r="2785" spans="2:16" ht="14.4">
      <c r="B2785" s="44"/>
      <c r="C2785" s="577"/>
      <c r="D2785" s="578"/>
      <c r="E2785" s="578"/>
      <c r="F2785" s="578"/>
      <c r="G2785" s="578"/>
      <c r="H2785" s="578"/>
      <c r="I2785" s="578"/>
      <c r="J2785" s="579"/>
      <c r="K2785" s="88" t="str">
        <f>IFERROR(VLOOKUP(C2785,MATERIALES!$C$13:$G$2486,2,FALSE)," ")</f>
        <v xml:space="preserve"> </v>
      </c>
      <c r="L2785" s="356"/>
      <c r="M2785" s="548" t="str">
        <f>IFERROR(VLOOKUP(C2785,MATERIALES!$C$13:$G$2486,5,FALSE)," ")</f>
        <v xml:space="preserve"> </v>
      </c>
      <c r="N2785" s="549"/>
      <c r="O2785" s="307">
        <f t="shared" si="173"/>
        <v>0</v>
      </c>
      <c r="P2785" s="85"/>
    </row>
    <row r="2786" spans="2:16" ht="14.4">
      <c r="B2786" s="44"/>
      <c r="C2786" s="577"/>
      <c r="D2786" s="578"/>
      <c r="E2786" s="578"/>
      <c r="F2786" s="578"/>
      <c r="G2786" s="578"/>
      <c r="H2786" s="578"/>
      <c r="I2786" s="578"/>
      <c r="J2786" s="579"/>
      <c r="K2786" s="88" t="str">
        <f>IFERROR(VLOOKUP(C2786,MATERIALES!$C$13:$G$2486,2,FALSE)," ")</f>
        <v xml:space="preserve"> </v>
      </c>
      <c r="L2786" s="356"/>
      <c r="M2786" s="548" t="str">
        <f>IFERROR(VLOOKUP(C2786,MATERIALES!$C$13:$G$2486,5,FALSE)," ")</f>
        <v xml:space="preserve"> </v>
      </c>
      <c r="N2786" s="549"/>
      <c r="O2786" s="307">
        <f t="shared" si="173"/>
        <v>0</v>
      </c>
      <c r="P2786" s="85"/>
    </row>
    <row r="2787" spans="2:16" ht="14.4">
      <c r="B2787" s="44"/>
      <c r="C2787" s="577"/>
      <c r="D2787" s="578"/>
      <c r="E2787" s="578"/>
      <c r="F2787" s="578"/>
      <c r="G2787" s="578"/>
      <c r="H2787" s="578"/>
      <c r="I2787" s="578"/>
      <c r="J2787" s="579"/>
      <c r="K2787" s="88" t="str">
        <f>IFERROR(VLOOKUP(C2787,MATERIALES!$C$13:$G$2486,2,FALSE)," ")</f>
        <v xml:space="preserve"> </v>
      </c>
      <c r="L2787" s="356"/>
      <c r="M2787" s="548" t="str">
        <f>IFERROR(VLOOKUP(C2787,MATERIALES!$C$13:$G$2486,5,FALSE)," ")</f>
        <v xml:space="preserve"> </v>
      </c>
      <c r="N2787" s="549"/>
      <c r="O2787" s="307">
        <f t="shared" si="173"/>
        <v>0</v>
      </c>
      <c r="P2787" s="85"/>
    </row>
    <row r="2788" spans="2:16" ht="14.4">
      <c r="B2788" s="44"/>
      <c r="C2788" s="517"/>
      <c r="D2788" s="518"/>
      <c r="E2788" s="518"/>
      <c r="F2788" s="518"/>
      <c r="G2788" s="518"/>
      <c r="H2788" s="518"/>
      <c r="I2788" s="518"/>
      <c r="J2788" s="519"/>
      <c r="K2788" s="88" t="str">
        <f>IFERROR(VLOOKUP(C2788,MATERIALES!$C$13:$G$2486,2,FALSE)," ")</f>
        <v xml:space="preserve"> </v>
      </c>
      <c r="L2788" s="89"/>
      <c r="M2788" s="548" t="str">
        <f>IFERROR(VLOOKUP(C2788,MATERIALES!$C$13:$G$2486,5,FALSE)," ")</f>
        <v xml:space="preserve"> </v>
      </c>
      <c r="N2788" s="549"/>
      <c r="O2788" s="307">
        <f t="shared" si="173"/>
        <v>0</v>
      </c>
      <c r="P2788" s="85"/>
    </row>
    <row r="2789" spans="2:16" ht="15" thickBot="1">
      <c r="B2789" s="44"/>
      <c r="C2789" s="551"/>
      <c r="D2789" s="552"/>
      <c r="E2789" s="552"/>
      <c r="F2789" s="552"/>
      <c r="G2789" s="552"/>
      <c r="H2789" s="552"/>
      <c r="I2789" s="552"/>
      <c r="J2789" s="580"/>
      <c r="K2789" s="88" t="str">
        <f>IFERROR(VLOOKUP(C2789,MATERIALES!$C$13:$G$2486,2,FALSE)," ")</f>
        <v xml:space="preserve"> </v>
      </c>
      <c r="L2789" s="90"/>
      <c r="M2789" s="548" t="str">
        <f>IFERROR(VLOOKUP(C2789,MATERIALES!$C$13:$G$2486,5,FALSE)," ")</f>
        <v xml:space="preserve"> </v>
      </c>
      <c r="N2789" s="549"/>
      <c r="O2789" s="307">
        <f t="shared" si="173"/>
        <v>0</v>
      </c>
      <c r="P2789" s="85"/>
    </row>
    <row r="2790" spans="2:16" ht="15" thickBot="1">
      <c r="B2790" s="44"/>
      <c r="C2790" s="545" t="s">
        <v>2244</v>
      </c>
      <c r="D2790" s="546"/>
      <c r="E2790" s="546"/>
      <c r="F2790" s="546"/>
      <c r="G2790" s="546"/>
      <c r="H2790" s="546"/>
      <c r="I2790" s="546"/>
      <c r="J2790" s="546"/>
      <c r="K2790" s="546"/>
      <c r="L2790" s="546"/>
      <c r="M2790" s="546"/>
      <c r="N2790" s="547"/>
      <c r="O2790" s="309">
        <f>SUM(O2778:O2789)</f>
        <v>8334.57</v>
      </c>
      <c r="P2790" s="85"/>
    </row>
    <row r="2791" spans="2:16">
      <c r="B2791" s="44"/>
      <c r="C2791" s="529" t="s">
        <v>64</v>
      </c>
      <c r="D2791" s="530"/>
      <c r="E2791" s="530"/>
      <c r="F2791" s="530"/>
      <c r="G2791" s="530"/>
      <c r="H2791" s="530"/>
      <c r="I2791" s="530"/>
      <c r="J2791" s="530"/>
      <c r="K2791" s="530"/>
      <c r="L2791" s="530"/>
      <c r="M2791" s="530"/>
      <c r="N2791" s="530"/>
      <c r="O2791" s="531"/>
      <c r="P2791" s="80"/>
    </row>
    <row r="2792" spans="2:16">
      <c r="B2792" s="44"/>
      <c r="C2792" s="532"/>
      <c r="D2792" s="533"/>
      <c r="E2792" s="533"/>
      <c r="F2792" s="533"/>
      <c r="G2792" s="533"/>
      <c r="H2792" s="533"/>
      <c r="I2792" s="533"/>
      <c r="J2792" s="533"/>
      <c r="K2792" s="533"/>
      <c r="L2792" s="533"/>
      <c r="M2792" s="533"/>
      <c r="N2792" s="533"/>
      <c r="O2792" s="534"/>
      <c r="P2792" s="80"/>
    </row>
    <row r="2793" spans="2:16" ht="14.4" thickBot="1">
      <c r="B2793" s="44"/>
      <c r="C2793" s="535"/>
      <c r="D2793" s="536"/>
      <c r="E2793" s="536"/>
      <c r="F2793" s="536"/>
      <c r="G2793" s="536"/>
      <c r="H2793" s="536"/>
      <c r="I2793" s="536"/>
      <c r="J2793" s="536"/>
      <c r="K2793" s="536"/>
      <c r="L2793" s="536"/>
      <c r="M2793" s="536"/>
      <c r="N2793" s="536"/>
      <c r="O2793" s="537"/>
      <c r="P2793" s="80"/>
    </row>
    <row r="2794" spans="2:16" ht="16.8">
      <c r="B2794" s="44"/>
      <c r="C2794" s="538" t="s">
        <v>65</v>
      </c>
      <c r="D2794" s="550"/>
      <c r="E2794" s="550"/>
      <c r="F2794" s="550"/>
      <c r="G2794" s="550"/>
      <c r="H2794" s="550"/>
      <c r="I2794" s="550"/>
      <c r="J2794" s="82" t="s">
        <v>66</v>
      </c>
      <c r="K2794" s="87" t="s">
        <v>67</v>
      </c>
      <c r="L2794" s="91" t="s">
        <v>68</v>
      </c>
      <c r="M2794" s="541" t="s">
        <v>69</v>
      </c>
      <c r="N2794" s="544"/>
      <c r="O2794" s="83" t="s">
        <v>61</v>
      </c>
      <c r="P2794" s="84"/>
    </row>
    <row r="2795" spans="2:16" ht="14.4">
      <c r="B2795" s="44"/>
      <c r="C2795" s="517" t="s">
        <v>1251</v>
      </c>
      <c r="D2795" s="518"/>
      <c r="E2795" s="518"/>
      <c r="F2795" s="518"/>
      <c r="G2795" s="518"/>
      <c r="H2795" s="518"/>
      <c r="I2795" s="518"/>
      <c r="J2795" s="357">
        <v>9.289803286634859E-5</v>
      </c>
      <c r="K2795" s="93">
        <v>25.1</v>
      </c>
      <c r="L2795" s="92">
        <f>K2795*J2795</f>
        <v>2.3317406249453499E-3</v>
      </c>
      <c r="M2795" s="548">
        <f>IFERROR(VLOOKUP(C2795,TRANSPORTE!$C$14:$G$28,5,FALSE)," ")</f>
        <v>514637</v>
      </c>
      <c r="N2795" s="549"/>
      <c r="O2795" s="307">
        <f>IFERROR(M2795*L2795,0)</f>
        <v>1200</v>
      </c>
      <c r="P2795" s="85"/>
    </row>
    <row r="2796" spans="2:16" ht="15" thickBot="1">
      <c r="B2796" s="44"/>
      <c r="C2796" s="551"/>
      <c r="D2796" s="552"/>
      <c r="E2796" s="552"/>
      <c r="F2796" s="552"/>
      <c r="G2796" s="552"/>
      <c r="H2796" s="552"/>
      <c r="I2796" s="552"/>
      <c r="J2796" s="94"/>
      <c r="K2796" s="70"/>
      <c r="L2796" s="94"/>
      <c r="M2796" s="553"/>
      <c r="N2796" s="554"/>
      <c r="O2796" s="307">
        <f t="shared" ref="O2796" si="174">IFERROR(M2796*L2796,0)</f>
        <v>0</v>
      </c>
      <c r="P2796" s="85"/>
    </row>
    <row r="2797" spans="2:16" ht="15" thickBot="1">
      <c r="B2797" s="44"/>
      <c r="C2797" s="545" t="s">
        <v>2244</v>
      </c>
      <c r="D2797" s="546"/>
      <c r="E2797" s="546"/>
      <c r="F2797" s="546"/>
      <c r="G2797" s="546"/>
      <c r="H2797" s="546"/>
      <c r="I2797" s="546"/>
      <c r="J2797" s="546"/>
      <c r="K2797" s="546"/>
      <c r="L2797" s="546"/>
      <c r="M2797" s="546"/>
      <c r="N2797" s="547"/>
      <c r="O2797" s="309">
        <f>+SUM(O2795:O2796)</f>
        <v>1200</v>
      </c>
      <c r="P2797" s="86"/>
    </row>
    <row r="2798" spans="2:16">
      <c r="B2798" s="44"/>
      <c r="C2798" s="529" t="s">
        <v>70</v>
      </c>
      <c r="D2798" s="530"/>
      <c r="E2798" s="530"/>
      <c r="F2798" s="530"/>
      <c r="G2798" s="530"/>
      <c r="H2798" s="530"/>
      <c r="I2798" s="530"/>
      <c r="J2798" s="530"/>
      <c r="K2798" s="530"/>
      <c r="L2798" s="530"/>
      <c r="M2798" s="530"/>
      <c r="N2798" s="530"/>
      <c r="O2798" s="531"/>
      <c r="P2798" s="80"/>
    </row>
    <row r="2799" spans="2:16">
      <c r="B2799" s="44"/>
      <c r="C2799" s="532"/>
      <c r="D2799" s="533"/>
      <c r="E2799" s="533"/>
      <c r="F2799" s="533"/>
      <c r="G2799" s="533"/>
      <c r="H2799" s="533"/>
      <c r="I2799" s="533"/>
      <c r="J2799" s="533"/>
      <c r="K2799" s="533"/>
      <c r="L2799" s="533"/>
      <c r="M2799" s="533"/>
      <c r="N2799" s="533"/>
      <c r="O2799" s="534"/>
      <c r="P2799" s="80"/>
    </row>
    <row r="2800" spans="2:16" ht="14.4" thickBot="1">
      <c r="B2800" s="44"/>
      <c r="C2800" s="535"/>
      <c r="D2800" s="536"/>
      <c r="E2800" s="536"/>
      <c r="F2800" s="536"/>
      <c r="G2800" s="536"/>
      <c r="H2800" s="536"/>
      <c r="I2800" s="536"/>
      <c r="J2800" s="536"/>
      <c r="K2800" s="536"/>
      <c r="L2800" s="536"/>
      <c r="M2800" s="536"/>
      <c r="N2800" s="536"/>
      <c r="O2800" s="537"/>
      <c r="P2800" s="80"/>
    </row>
    <row r="2801" spans="2:16" ht="14.4">
      <c r="B2801" s="44"/>
      <c r="C2801" s="538" t="s">
        <v>71</v>
      </c>
      <c r="D2801" s="550"/>
      <c r="E2801" s="550"/>
      <c r="F2801" s="550"/>
      <c r="G2801" s="550"/>
      <c r="H2801" s="550"/>
      <c r="I2801" s="550"/>
      <c r="J2801" s="82" t="s">
        <v>72</v>
      </c>
      <c r="K2801" s="95" t="s">
        <v>73</v>
      </c>
      <c r="L2801" s="96" t="s">
        <v>74</v>
      </c>
      <c r="M2801" s="560" t="s">
        <v>60</v>
      </c>
      <c r="N2801" s="561"/>
      <c r="O2801" s="97" t="s">
        <v>61</v>
      </c>
      <c r="P2801" s="98"/>
    </row>
    <row r="2802" spans="2:16" ht="14.4">
      <c r="B2802" s="44"/>
      <c r="C2802" s="555" t="s">
        <v>1225</v>
      </c>
      <c r="D2802" s="556"/>
      <c r="E2802" s="556"/>
      <c r="F2802" s="556"/>
      <c r="G2802" s="556"/>
      <c r="H2802" s="556"/>
      <c r="I2802" s="522"/>
      <c r="J2802" s="310">
        <f>IFERROR(VLOOKUP(C2802,'MANO DE OBRA'!$C$13:$J$33,6,FALSE)," ")</f>
        <v>212968.8944964</v>
      </c>
      <c r="K2802" s="318">
        <f>IFERROR(VLOOKUP(C2802,'MANO DE OBRA'!$C$13:$J$33,7,FALSE)," ")</f>
        <v>2</v>
      </c>
      <c r="L2802" s="311">
        <f>IFERROR(VLOOKUP(C2802,'MANO DE OBRA'!$C$13:$J$33,8,FALSE)," ")</f>
        <v>425938</v>
      </c>
      <c r="M2802" s="562">
        <f>1/0.01</f>
        <v>100</v>
      </c>
      <c r="N2802" s="563"/>
      <c r="O2802" s="312">
        <f>IFERROR((L2802/M2802),0)</f>
        <v>4259.38</v>
      </c>
      <c r="P2802" s="99"/>
    </row>
    <row r="2803" spans="2:16" ht="14.4">
      <c r="B2803" s="44"/>
      <c r="C2803" s="555"/>
      <c r="D2803" s="556"/>
      <c r="E2803" s="556"/>
      <c r="F2803" s="556"/>
      <c r="G2803" s="556"/>
      <c r="H2803" s="556"/>
      <c r="I2803" s="522"/>
      <c r="J2803" s="310" t="str">
        <f>IFERROR(VLOOKUP(C2803,'MANO DE OBRA'!$C$13:$J$33,6,FALSE)," ")</f>
        <v xml:space="preserve"> </v>
      </c>
      <c r="K2803" s="318" t="str">
        <f>IFERROR(VLOOKUP(C2803,'MANO DE OBRA'!$C$13:$J$33,7,FALSE)," ")</f>
        <v xml:space="preserve"> </v>
      </c>
      <c r="L2803" s="311" t="str">
        <f>IFERROR(VLOOKUP(C2803,'MANO DE OBRA'!$C$13:$J$33,8,FALSE)," ")</f>
        <v xml:space="preserve"> </v>
      </c>
      <c r="M2803" s="562"/>
      <c r="N2803" s="563"/>
      <c r="O2803" s="312">
        <f t="shared" ref="O2803:O2805" si="175">IFERROR((L2803/M2803),0)</f>
        <v>0</v>
      </c>
      <c r="P2803" s="99"/>
    </row>
    <row r="2804" spans="2:16" ht="14.4">
      <c r="B2804" s="44"/>
      <c r="C2804" s="555"/>
      <c r="D2804" s="556"/>
      <c r="E2804" s="556"/>
      <c r="F2804" s="556"/>
      <c r="G2804" s="556"/>
      <c r="H2804" s="556"/>
      <c r="I2804" s="522"/>
      <c r="J2804" s="310" t="str">
        <f>IFERROR(VLOOKUP(C2804,'MANO DE OBRA'!$C$13:$J$33,6,FALSE)," ")</f>
        <v xml:space="preserve"> </v>
      </c>
      <c r="K2804" s="318" t="str">
        <f>IFERROR(VLOOKUP(C2804,'MANO DE OBRA'!$C$13:$J$33,7,FALSE)," ")</f>
        <v xml:space="preserve"> </v>
      </c>
      <c r="L2804" s="311" t="str">
        <f>IFERROR(VLOOKUP(C2804,'MANO DE OBRA'!$C$13:$J$33,8,FALSE)," ")</f>
        <v xml:space="preserve"> </v>
      </c>
      <c r="M2804" s="524"/>
      <c r="N2804" s="525"/>
      <c r="O2804" s="312">
        <f t="shared" si="175"/>
        <v>0</v>
      </c>
      <c r="P2804" s="99"/>
    </row>
    <row r="2805" spans="2:16" ht="15" thickBot="1">
      <c r="B2805" s="44"/>
      <c r="C2805" s="555"/>
      <c r="D2805" s="556"/>
      <c r="E2805" s="556"/>
      <c r="F2805" s="556"/>
      <c r="G2805" s="556"/>
      <c r="H2805" s="556"/>
      <c r="I2805" s="522"/>
      <c r="J2805" s="310" t="str">
        <f>IFERROR(VLOOKUP(C2805,'MANO DE OBRA'!$C$13:$J$33,6,FALSE)," ")</f>
        <v xml:space="preserve"> </v>
      </c>
      <c r="K2805" s="318" t="str">
        <f>IFERROR(VLOOKUP(C2805,'MANO DE OBRA'!$C$13:$J$33,7,FALSE)," ")</f>
        <v xml:space="preserve"> </v>
      </c>
      <c r="L2805" s="311" t="str">
        <f>IFERROR(VLOOKUP(C2805,'MANO DE OBRA'!$C$13:$J$33,8,FALSE)," ")</f>
        <v xml:space="preserve"> </v>
      </c>
      <c r="M2805" s="524"/>
      <c r="N2805" s="525"/>
      <c r="O2805" s="312">
        <f t="shared" si="175"/>
        <v>0</v>
      </c>
      <c r="P2805" s="85"/>
    </row>
    <row r="2806" spans="2:16" ht="15" thickBot="1">
      <c r="B2806" s="44"/>
      <c r="C2806" s="545" t="s">
        <v>2244</v>
      </c>
      <c r="D2806" s="546"/>
      <c r="E2806" s="546"/>
      <c r="F2806" s="546"/>
      <c r="G2806" s="546"/>
      <c r="H2806" s="546"/>
      <c r="I2806" s="546"/>
      <c r="J2806" s="546"/>
      <c r="K2806" s="546"/>
      <c r="L2806" s="546"/>
      <c r="M2806" s="546"/>
      <c r="N2806" s="547"/>
      <c r="O2806" s="309">
        <f>+SUM(O2802:O2805)</f>
        <v>4259.38</v>
      </c>
      <c r="P2806" s="85"/>
    </row>
    <row r="2807" spans="2:16" ht="15" thickBot="1">
      <c r="B2807" s="44"/>
      <c r="C2807" s="73"/>
      <c r="D2807" s="52"/>
      <c r="E2807" s="52"/>
      <c r="F2807" s="52"/>
      <c r="G2807" s="52"/>
      <c r="H2807" s="52"/>
      <c r="I2807" s="52"/>
      <c r="J2807" s="52"/>
      <c r="K2807" s="52"/>
      <c r="L2807" s="52"/>
      <c r="M2807" s="52"/>
      <c r="N2807" s="52"/>
      <c r="O2807" s="74"/>
      <c r="P2807" s="45"/>
    </row>
    <row r="2808" spans="2:16" ht="15" thickBot="1">
      <c r="B2808" s="44"/>
      <c r="C2808" s="557" t="s">
        <v>2245</v>
      </c>
      <c r="D2808" s="558"/>
      <c r="E2808" s="558"/>
      <c r="F2808" s="558"/>
      <c r="G2808" s="558"/>
      <c r="H2808" s="558"/>
      <c r="I2808" s="558"/>
      <c r="J2808" s="558"/>
      <c r="K2808" s="558"/>
      <c r="L2808" s="558"/>
      <c r="M2808" s="558"/>
      <c r="N2808" s="559"/>
      <c r="O2808" s="313">
        <f>ROUND(O2797+O2773+O2790+O2806,0)-0.5</f>
        <v>14006.5</v>
      </c>
      <c r="P2808" s="100"/>
    </row>
    <row r="2809" spans="2:16" ht="15" thickBot="1">
      <c r="B2809" s="44"/>
      <c r="C2809" s="73"/>
      <c r="D2809" s="52"/>
      <c r="E2809" s="52"/>
      <c r="F2809" s="52"/>
      <c r="G2809" s="52"/>
      <c r="H2809" s="52"/>
      <c r="I2809" s="52"/>
      <c r="J2809" s="52"/>
      <c r="K2809" s="52"/>
      <c r="L2809" s="52"/>
      <c r="M2809" s="52"/>
      <c r="N2809" s="52"/>
      <c r="O2809" s="74"/>
      <c r="P2809" s="73"/>
    </row>
    <row r="2810" spans="2:16">
      <c r="B2810" s="44"/>
      <c r="C2810" s="529" t="s">
        <v>2240</v>
      </c>
      <c r="D2810" s="530"/>
      <c r="E2810" s="530"/>
      <c r="F2810" s="530"/>
      <c r="G2810" s="530"/>
      <c r="H2810" s="530"/>
      <c r="I2810" s="530"/>
      <c r="J2810" s="530"/>
      <c r="K2810" s="530"/>
      <c r="L2810" s="530"/>
      <c r="M2810" s="530"/>
      <c r="N2810" s="530"/>
      <c r="O2810" s="531"/>
      <c r="P2810" s="80"/>
    </row>
    <row r="2811" spans="2:16">
      <c r="B2811" s="44"/>
      <c r="C2811" s="532"/>
      <c r="D2811" s="533"/>
      <c r="E2811" s="533"/>
      <c r="F2811" s="533"/>
      <c r="G2811" s="533"/>
      <c r="H2811" s="533"/>
      <c r="I2811" s="533"/>
      <c r="J2811" s="533"/>
      <c r="K2811" s="533"/>
      <c r="L2811" s="533"/>
      <c r="M2811" s="533"/>
      <c r="N2811" s="533"/>
      <c r="O2811" s="534"/>
      <c r="P2811" s="80"/>
    </row>
    <row r="2812" spans="2:16" ht="14.4" thickBot="1">
      <c r="B2812" s="44"/>
      <c r="C2812" s="535"/>
      <c r="D2812" s="536"/>
      <c r="E2812" s="536"/>
      <c r="F2812" s="536"/>
      <c r="G2812" s="536"/>
      <c r="H2812" s="536"/>
      <c r="I2812" s="536"/>
      <c r="J2812" s="536"/>
      <c r="K2812" s="536"/>
      <c r="L2812" s="536"/>
      <c r="M2812" s="536"/>
      <c r="N2812" s="536"/>
      <c r="O2812" s="537"/>
      <c r="P2812" s="80"/>
    </row>
    <row r="2813" spans="2:16" ht="15" thickBot="1">
      <c r="B2813" s="44"/>
      <c r="C2813" s="568" t="s">
        <v>10</v>
      </c>
      <c r="D2813" s="569"/>
      <c r="E2813" s="569"/>
      <c r="F2813" s="569"/>
      <c r="G2813" s="569"/>
      <c r="H2813" s="569"/>
      <c r="I2813" s="569"/>
      <c r="J2813" s="569"/>
      <c r="K2813" s="569"/>
      <c r="L2813" s="569"/>
      <c r="M2813" s="570"/>
      <c r="N2813" s="303" t="s">
        <v>32</v>
      </c>
      <c r="O2813" s="304" t="s">
        <v>29</v>
      </c>
      <c r="P2813" s="80"/>
    </row>
    <row r="2814" spans="2:16" ht="14.4">
      <c r="B2814" s="44"/>
      <c r="C2814" s="571" t="s">
        <v>2242</v>
      </c>
      <c r="D2814" s="572"/>
      <c r="E2814" s="572"/>
      <c r="F2814" s="572"/>
      <c r="G2814" s="572"/>
      <c r="H2814" s="572"/>
      <c r="I2814" s="572"/>
      <c r="J2814" s="572"/>
      <c r="K2814" s="572"/>
      <c r="L2814" s="572"/>
      <c r="M2814" s="572"/>
      <c r="N2814" s="305">
        <f>PRESUPUESTO!$K$384</f>
        <v>0.26</v>
      </c>
      <c r="O2814" s="314">
        <f>N2814*O2808</f>
        <v>3641.69</v>
      </c>
      <c r="P2814" s="80"/>
    </row>
    <row r="2815" spans="2:16" ht="14.4">
      <c r="B2815" s="44"/>
      <c r="C2815" s="573" t="s">
        <v>2241</v>
      </c>
      <c r="D2815" s="574"/>
      <c r="E2815" s="574"/>
      <c r="F2815" s="574"/>
      <c r="G2815" s="574"/>
      <c r="H2815" s="574"/>
      <c r="I2815" s="574"/>
      <c r="J2815" s="574"/>
      <c r="K2815" s="574"/>
      <c r="L2815" s="574"/>
      <c r="M2815" s="574"/>
      <c r="N2815" s="302">
        <f>PRESUPUESTO!$K$385</f>
        <v>0.01</v>
      </c>
      <c r="O2815" s="315">
        <f>N2815*O2808</f>
        <v>140.065</v>
      </c>
      <c r="P2815" s="80"/>
    </row>
    <row r="2816" spans="2:16" ht="15" thickBot="1">
      <c r="B2816" s="44"/>
      <c r="C2816" s="575" t="s">
        <v>28</v>
      </c>
      <c r="D2816" s="576"/>
      <c r="E2816" s="576"/>
      <c r="F2816" s="576"/>
      <c r="G2816" s="576"/>
      <c r="H2816" s="576"/>
      <c r="I2816" s="576"/>
      <c r="J2816" s="576"/>
      <c r="K2816" s="576"/>
      <c r="L2816" s="576"/>
      <c r="M2816" s="576"/>
      <c r="N2816" s="306">
        <f>PRESUPUESTO!$K$386</f>
        <v>0.03</v>
      </c>
      <c r="O2816" s="316">
        <f>N2816*O2808</f>
        <v>420.19499999999999</v>
      </c>
      <c r="P2816" s="80"/>
    </row>
    <row r="2817" spans="2:19">
      <c r="B2817" s="44"/>
      <c r="C2817" s="296"/>
      <c r="D2817" s="297"/>
      <c r="E2817" s="297"/>
      <c r="F2817" s="297"/>
      <c r="G2817" s="297"/>
      <c r="H2817" s="297"/>
      <c r="I2817" s="297"/>
      <c r="J2817" s="297"/>
      <c r="K2817" s="297"/>
      <c r="L2817" s="297"/>
      <c r="M2817" s="297"/>
      <c r="N2817" s="297"/>
      <c r="O2817" s="298"/>
      <c r="P2817" s="80"/>
    </row>
    <row r="2818" spans="2:19" ht="14.4" thickBot="1">
      <c r="B2818" s="44"/>
      <c r="C2818" s="299"/>
      <c r="D2818" s="300"/>
      <c r="E2818" s="300"/>
      <c r="F2818" s="300"/>
      <c r="G2818" s="300"/>
      <c r="H2818" s="300"/>
      <c r="I2818" s="300"/>
      <c r="J2818" s="300"/>
      <c r="K2818" s="300"/>
      <c r="L2818" s="300"/>
      <c r="M2818" s="300"/>
      <c r="N2818" s="300"/>
      <c r="O2818" s="301"/>
      <c r="P2818" s="80"/>
    </row>
    <row r="2819" spans="2:19" ht="15" thickBot="1">
      <c r="B2819" s="44"/>
      <c r="C2819" s="557" t="s">
        <v>2246</v>
      </c>
      <c r="D2819" s="558"/>
      <c r="E2819" s="558"/>
      <c r="F2819" s="558"/>
      <c r="G2819" s="558"/>
      <c r="H2819" s="558"/>
      <c r="I2819" s="558"/>
      <c r="J2819" s="558"/>
      <c r="K2819" s="558"/>
      <c r="L2819" s="558"/>
      <c r="M2819" s="558"/>
      <c r="N2819" s="559"/>
      <c r="O2819" s="313">
        <f>ROUNDUP(O2808+O2814+O2815+O2816,0)</f>
        <v>18209</v>
      </c>
      <c r="P2819" s="100"/>
      <c r="S2819" s="342"/>
    </row>
    <row r="2820" spans="2:19" ht="14.4">
      <c r="B2820" s="44"/>
      <c r="C2820" s="73"/>
      <c r="D2820" s="52"/>
      <c r="E2820" s="52"/>
      <c r="F2820" s="52"/>
      <c r="G2820" s="52"/>
      <c r="H2820" s="52"/>
      <c r="I2820" s="52"/>
      <c r="J2820" s="52"/>
      <c r="K2820" s="52"/>
      <c r="L2820" s="52"/>
      <c r="M2820" s="52"/>
      <c r="N2820" s="52"/>
      <c r="O2820" s="74"/>
      <c r="P2820" s="45"/>
    </row>
    <row r="2821" spans="2:19" ht="14.4">
      <c r="B2821" s="44"/>
      <c r="C2821" s="73"/>
      <c r="D2821" s="52"/>
      <c r="E2821" s="52"/>
      <c r="F2821" s="52"/>
      <c r="G2821" s="52"/>
      <c r="H2821" s="52"/>
      <c r="I2821" s="52"/>
      <c r="J2821" s="52"/>
      <c r="K2821" s="52"/>
      <c r="L2821" s="52"/>
      <c r="M2821" s="52"/>
      <c r="N2821" s="52"/>
      <c r="O2821" s="74"/>
      <c r="P2821" s="45"/>
    </row>
    <row r="2822" spans="2:19" ht="18.600000000000001" customHeight="1" thickBot="1">
      <c r="B2822" s="44"/>
      <c r="C2822" s="564"/>
      <c r="D2822" s="565"/>
      <c r="E2822" s="565"/>
      <c r="F2822" s="70"/>
      <c r="G2822" s="70"/>
      <c r="H2822" s="70"/>
      <c r="I2822" s="70"/>
      <c r="J2822" s="70"/>
      <c r="K2822" s="566"/>
      <c r="L2822" s="566"/>
      <c r="M2822" s="566"/>
      <c r="N2822" s="566"/>
      <c r="O2822" s="567"/>
      <c r="P2822" s="101"/>
    </row>
    <row r="2823" spans="2:19" ht="14.4" thickBot="1">
      <c r="B2823" s="102"/>
      <c r="C2823" s="103"/>
      <c r="D2823" s="103"/>
      <c r="E2823" s="103"/>
      <c r="F2823" s="103"/>
      <c r="G2823" s="103"/>
      <c r="H2823" s="103"/>
      <c r="I2823" s="103"/>
      <c r="J2823" s="103"/>
      <c r="K2823" s="103"/>
      <c r="L2823" s="103"/>
      <c r="M2823" s="103"/>
      <c r="N2823" s="103"/>
      <c r="O2823" s="103"/>
      <c r="P2823" s="104"/>
    </row>
    <row r="2824" spans="2:19" ht="15" thickTop="1" thickBot="1"/>
    <row r="2825" spans="2:19" ht="15" thickBot="1">
      <c r="B2825" s="44"/>
      <c r="C2825" s="488" t="s">
        <v>54</v>
      </c>
      <c r="D2825" s="489"/>
      <c r="E2825" s="489"/>
      <c r="F2825" s="489"/>
      <c r="G2825" s="489"/>
      <c r="H2825" s="489"/>
      <c r="I2825" s="489"/>
      <c r="J2825" s="489"/>
      <c r="K2825" s="489"/>
      <c r="L2825" s="489"/>
      <c r="M2825" s="489"/>
      <c r="N2825" s="489"/>
      <c r="O2825" s="490"/>
      <c r="P2825" s="75"/>
    </row>
    <row r="2826" spans="2:19">
      <c r="B2826" s="44"/>
      <c r="C2826" s="76" t="s">
        <v>55</v>
      </c>
      <c r="D2826" s="491" t="s">
        <v>10</v>
      </c>
      <c r="E2826" s="492"/>
      <c r="F2826" s="492"/>
      <c r="G2826" s="492"/>
      <c r="H2826" s="492"/>
      <c r="I2826" s="492"/>
      <c r="J2826" s="492"/>
      <c r="K2826" s="492"/>
      <c r="L2826" s="493"/>
      <c r="M2826" s="494" t="s">
        <v>56</v>
      </c>
      <c r="N2826" s="495"/>
      <c r="O2826" s="76" t="s">
        <v>12</v>
      </c>
      <c r="P2826" s="77"/>
    </row>
    <row r="2827" spans="2:19" ht="51" customHeight="1" thickBot="1">
      <c r="B2827" s="44"/>
      <c r="C2827" s="243" t="str">
        <f>PRESUPUESTO!C147</f>
        <v>5.7.2</v>
      </c>
      <c r="D2827" s="582" t="str">
        <f>IFERROR(VLOOKUP(C2827,PRESUPUESTO!$C$11:$K$366,5,FALSE)," ")</f>
        <v>SUMINISTRO E INSTALACIÓN DE CABLE FPLR 2X18 AWG. RATING/SCH: UL 1424, UL 1666, UL 910 / NFPA 262</v>
      </c>
      <c r="E2827" s="583"/>
      <c r="F2827" s="583"/>
      <c r="G2827" s="583"/>
      <c r="H2827" s="583"/>
      <c r="I2827" s="583"/>
      <c r="J2827" s="583"/>
      <c r="K2827" s="583"/>
      <c r="L2827" s="584"/>
      <c r="M2827" s="526" t="str">
        <f>IFERROR(VLOOKUP(C2827,PRESUPUESTO!$C$11:$K$366,6,FALSE)," ")</f>
        <v>ML</v>
      </c>
      <c r="N2827" s="528"/>
      <c r="O2827" s="243">
        <f>IFERROR(VLOOKUP(C2827,PRESUPUESTO!$C$11:$K$366,7,FALSE)," ")</f>
        <v>412</v>
      </c>
      <c r="P2827" s="79"/>
    </row>
    <row r="2828" spans="2:19">
      <c r="B2828" s="44"/>
      <c r="C2828" s="529"/>
      <c r="D2828" s="530"/>
      <c r="E2828" s="530"/>
      <c r="F2828" s="530"/>
      <c r="G2828" s="530"/>
      <c r="H2828" s="530"/>
      <c r="I2828" s="530"/>
      <c r="J2828" s="530"/>
      <c r="K2828" s="530"/>
      <c r="L2828" s="530"/>
      <c r="M2828" s="530"/>
      <c r="N2828" s="530"/>
      <c r="O2828" s="531"/>
      <c r="P2828" s="80"/>
    </row>
    <row r="2829" spans="2:19">
      <c r="B2829" s="44"/>
      <c r="C2829" s="532"/>
      <c r="D2829" s="533"/>
      <c r="E2829" s="533"/>
      <c r="F2829" s="533"/>
      <c r="G2829" s="533"/>
      <c r="H2829" s="533"/>
      <c r="I2829" s="533"/>
      <c r="J2829" s="533"/>
      <c r="K2829" s="533"/>
      <c r="L2829" s="533"/>
      <c r="M2829" s="533"/>
      <c r="N2829" s="533"/>
      <c r="O2829" s="534"/>
      <c r="P2829" s="80"/>
    </row>
    <row r="2830" spans="2:19" ht="14.4" thickBot="1">
      <c r="B2830" s="44"/>
      <c r="C2830" s="535"/>
      <c r="D2830" s="536"/>
      <c r="E2830" s="536"/>
      <c r="F2830" s="536"/>
      <c r="G2830" s="536"/>
      <c r="H2830" s="536"/>
      <c r="I2830" s="536"/>
      <c r="J2830" s="536"/>
      <c r="K2830" s="536"/>
      <c r="L2830" s="536"/>
      <c r="M2830" s="536"/>
      <c r="N2830" s="536"/>
      <c r="O2830" s="537"/>
      <c r="P2830" s="80"/>
    </row>
    <row r="2831" spans="2:19" ht="14.4">
      <c r="B2831" s="44"/>
      <c r="C2831" s="538" t="s">
        <v>10</v>
      </c>
      <c r="D2831" s="539"/>
      <c r="E2831" s="539"/>
      <c r="F2831" s="539"/>
      <c r="G2831" s="540"/>
      <c r="H2831" s="541" t="s">
        <v>57</v>
      </c>
      <c r="I2831" s="539"/>
      <c r="J2831" s="542" t="s">
        <v>58</v>
      </c>
      <c r="K2831" s="543"/>
      <c r="L2831" s="82" t="s">
        <v>59</v>
      </c>
      <c r="M2831" s="541" t="s">
        <v>60</v>
      </c>
      <c r="N2831" s="544"/>
      <c r="O2831" s="83" t="s">
        <v>61</v>
      </c>
      <c r="P2831" s="84"/>
    </row>
    <row r="2832" spans="2:19" ht="14.4">
      <c r="B2832" s="44"/>
      <c r="C2832" s="517" t="s">
        <v>1281</v>
      </c>
      <c r="D2832" s="518"/>
      <c r="E2832" s="518"/>
      <c r="F2832" s="518"/>
      <c r="G2832" s="519"/>
      <c r="H2832" s="520"/>
      <c r="I2832" s="520"/>
      <c r="J2832" s="521" t="str">
        <f>IFERROR(VLOOKUP(C2832,EQUIPOS!$C$13:$G$80,2,FALSE)," ")</f>
        <v>%</v>
      </c>
      <c r="K2832" s="522"/>
      <c r="L2832" s="308">
        <f>O2870</f>
        <v>4259.38</v>
      </c>
      <c r="M2832" s="523">
        <v>0.05</v>
      </c>
      <c r="N2832" s="522"/>
      <c r="O2832" s="307">
        <f>IFERROR(M2832*L2832,0)</f>
        <v>212.96900000000002</v>
      </c>
      <c r="P2832" s="85"/>
    </row>
    <row r="2833" spans="2:16" ht="14.4">
      <c r="B2833" s="44"/>
      <c r="C2833" s="517"/>
      <c r="D2833" s="518"/>
      <c r="E2833" s="518"/>
      <c r="F2833" s="518"/>
      <c r="G2833" s="519"/>
      <c r="H2833" s="520"/>
      <c r="I2833" s="520"/>
      <c r="J2833" s="521" t="str">
        <f>IFERROR(VLOOKUP(C2833,EQUIPOS!$C$13:$G$80,2,FALSE)," ")</f>
        <v xml:space="preserve"> </v>
      </c>
      <c r="K2833" s="522"/>
      <c r="L2833" s="308" t="str">
        <f>IFERROR(VLOOKUP(C2833,EQUIPOS!$C$13:$G$80,5,FALSE)," ")</f>
        <v xml:space="preserve"> </v>
      </c>
      <c r="M2833" s="524"/>
      <c r="N2833" s="525"/>
      <c r="O2833" s="307">
        <f>IFERROR(L2833/M2833,0)</f>
        <v>0</v>
      </c>
      <c r="P2833" s="85"/>
    </row>
    <row r="2834" spans="2:16" ht="14.4">
      <c r="B2834" s="44"/>
      <c r="C2834" s="517"/>
      <c r="D2834" s="518"/>
      <c r="E2834" s="518"/>
      <c r="F2834" s="518"/>
      <c r="G2834" s="519"/>
      <c r="H2834" s="520"/>
      <c r="I2834" s="520"/>
      <c r="J2834" s="521" t="str">
        <f>IFERROR(VLOOKUP(C2834,EQUIPOS!$C$13:$G$80,2,FALSE)," ")</f>
        <v xml:space="preserve"> </v>
      </c>
      <c r="K2834" s="522"/>
      <c r="L2834" s="308" t="str">
        <f>IFERROR(VLOOKUP(C2834,EQUIPOS!$C$13:$G$80,5,FALSE)," ")</f>
        <v xml:space="preserve"> </v>
      </c>
      <c r="M2834" s="524"/>
      <c r="N2834" s="525"/>
      <c r="O2834" s="307">
        <f t="shared" ref="O2834:O2835" si="176">IFERROR(L2834/M2834,0)</f>
        <v>0</v>
      </c>
      <c r="P2834" s="85"/>
    </row>
    <row r="2835" spans="2:16" ht="14.4">
      <c r="B2835" s="44"/>
      <c r="C2835" s="517"/>
      <c r="D2835" s="518"/>
      <c r="E2835" s="518"/>
      <c r="F2835" s="518"/>
      <c r="G2835" s="519"/>
      <c r="H2835" s="520"/>
      <c r="I2835" s="520"/>
      <c r="J2835" s="521" t="str">
        <f>IFERROR(VLOOKUP(C2835,EQUIPOS!$C$13:$G$80,2,FALSE)," ")</f>
        <v xml:space="preserve"> </v>
      </c>
      <c r="K2835" s="522"/>
      <c r="L2835" s="308" t="str">
        <f>IFERROR(VLOOKUP(C2835,EQUIPOS!$C$13:$G$80,5,FALSE)," ")</f>
        <v xml:space="preserve"> </v>
      </c>
      <c r="M2835" s="524"/>
      <c r="N2835" s="525"/>
      <c r="O2835" s="307">
        <f t="shared" si="176"/>
        <v>0</v>
      </c>
      <c r="P2835" s="85"/>
    </row>
    <row r="2836" spans="2:16" ht="15" thickBot="1">
      <c r="B2836" s="44"/>
      <c r="C2836" s="517"/>
      <c r="D2836" s="518"/>
      <c r="E2836" s="518"/>
      <c r="F2836" s="518"/>
      <c r="G2836" s="519"/>
      <c r="H2836" s="520"/>
      <c r="I2836" s="520"/>
      <c r="J2836" s="521" t="str">
        <f>IFERROR(VLOOKUP(C2836,EQUIPOS!$C$13:$G$80,2,FALSE)," ")</f>
        <v xml:space="preserve"> </v>
      </c>
      <c r="K2836" s="522"/>
      <c r="L2836" s="308" t="str">
        <f>IFERROR(VLOOKUP(C2836,EQUIPOS!$C$13:$G$80,5,FALSE)," ")</f>
        <v xml:space="preserve"> </v>
      </c>
      <c r="M2836" s="524"/>
      <c r="N2836" s="525"/>
      <c r="O2836" s="307">
        <f>IFERROR(L2836/M2836,0)</f>
        <v>0</v>
      </c>
      <c r="P2836" s="85"/>
    </row>
    <row r="2837" spans="2:16" ht="15" thickBot="1">
      <c r="B2837" s="44"/>
      <c r="C2837" s="545" t="s">
        <v>2244</v>
      </c>
      <c r="D2837" s="546"/>
      <c r="E2837" s="546"/>
      <c r="F2837" s="546"/>
      <c r="G2837" s="546"/>
      <c r="H2837" s="546"/>
      <c r="I2837" s="546"/>
      <c r="J2837" s="546"/>
      <c r="K2837" s="546"/>
      <c r="L2837" s="546"/>
      <c r="M2837" s="546"/>
      <c r="N2837" s="547"/>
      <c r="O2837" s="309">
        <f>SUM(O2832:O2836)</f>
        <v>212.96900000000002</v>
      </c>
      <c r="P2837" s="86"/>
    </row>
    <row r="2838" spans="2:16" ht="13.5" customHeight="1">
      <c r="B2838" s="44"/>
      <c r="C2838" s="529" t="s">
        <v>62</v>
      </c>
      <c r="D2838" s="530"/>
      <c r="E2838" s="530"/>
      <c r="F2838" s="530"/>
      <c r="G2838" s="530"/>
      <c r="H2838" s="530"/>
      <c r="I2838" s="530"/>
      <c r="J2838" s="530"/>
      <c r="K2838" s="530"/>
      <c r="L2838" s="530"/>
      <c r="M2838" s="530"/>
      <c r="N2838" s="530"/>
      <c r="O2838" s="531"/>
      <c r="P2838" s="80"/>
    </row>
    <row r="2839" spans="2:16">
      <c r="B2839" s="44"/>
      <c r="C2839" s="532"/>
      <c r="D2839" s="533"/>
      <c r="E2839" s="533"/>
      <c r="F2839" s="533"/>
      <c r="G2839" s="533"/>
      <c r="H2839" s="533"/>
      <c r="I2839" s="533"/>
      <c r="J2839" s="533"/>
      <c r="K2839" s="533"/>
      <c r="L2839" s="533"/>
      <c r="M2839" s="533"/>
      <c r="N2839" s="533"/>
      <c r="O2839" s="534"/>
      <c r="P2839" s="80"/>
    </row>
    <row r="2840" spans="2:16" ht="14.4" thickBot="1">
      <c r="B2840" s="44"/>
      <c r="C2840" s="535"/>
      <c r="D2840" s="536"/>
      <c r="E2840" s="536"/>
      <c r="F2840" s="536"/>
      <c r="G2840" s="536"/>
      <c r="H2840" s="536"/>
      <c r="I2840" s="536"/>
      <c r="J2840" s="536"/>
      <c r="K2840" s="536"/>
      <c r="L2840" s="536"/>
      <c r="M2840" s="536"/>
      <c r="N2840" s="536"/>
      <c r="O2840" s="537"/>
      <c r="P2840" s="80"/>
    </row>
    <row r="2841" spans="2:16" ht="14.4">
      <c r="B2841" s="44"/>
      <c r="C2841" s="538" t="s">
        <v>10</v>
      </c>
      <c r="D2841" s="550"/>
      <c r="E2841" s="550"/>
      <c r="F2841" s="550"/>
      <c r="G2841" s="550"/>
      <c r="H2841" s="550"/>
      <c r="I2841" s="550"/>
      <c r="J2841" s="544"/>
      <c r="K2841" s="81" t="s">
        <v>56</v>
      </c>
      <c r="L2841" s="82" t="s">
        <v>12</v>
      </c>
      <c r="M2841" s="541" t="s">
        <v>63</v>
      </c>
      <c r="N2841" s="544"/>
      <c r="O2841" s="83" t="s">
        <v>61</v>
      </c>
      <c r="P2841" s="84"/>
    </row>
    <row r="2842" spans="2:16" ht="14.4">
      <c r="B2842" s="44"/>
      <c r="C2842" s="577" t="s">
        <v>3003</v>
      </c>
      <c r="D2842" s="578" t="s">
        <v>3003</v>
      </c>
      <c r="E2842" s="578" t="s">
        <v>3003</v>
      </c>
      <c r="F2842" s="578" t="s">
        <v>3003</v>
      </c>
      <c r="G2842" s="578" t="s">
        <v>3003</v>
      </c>
      <c r="H2842" s="578" t="s">
        <v>3003</v>
      </c>
      <c r="I2842" s="578" t="s">
        <v>3003</v>
      </c>
      <c r="J2842" s="579" t="s">
        <v>3003</v>
      </c>
      <c r="K2842" s="88" t="str">
        <f>IFERROR(VLOOKUP(C2842,MATERIALES!$C$13:$G$2486,2,FALSE)," ")</f>
        <v>ML</v>
      </c>
      <c r="L2842" s="356">
        <v>1</v>
      </c>
      <c r="M2842" s="548">
        <f>IFERROR(VLOOKUP(C2842,MATERIALES!$C$13:$G$2486,5,FALSE)," ")</f>
        <v>5300.73</v>
      </c>
      <c r="N2842" s="549"/>
      <c r="O2842" s="307">
        <f>IFERROR(M2842*L2842,0)</f>
        <v>5300.73</v>
      </c>
      <c r="P2842" s="85"/>
    </row>
    <row r="2843" spans="2:16" ht="14.4">
      <c r="B2843" s="44"/>
      <c r="C2843" s="577" t="s">
        <v>3004</v>
      </c>
      <c r="D2843" s="578" t="s">
        <v>3004</v>
      </c>
      <c r="E2843" s="578" t="s">
        <v>3004</v>
      </c>
      <c r="F2843" s="578" t="s">
        <v>3004</v>
      </c>
      <c r="G2843" s="578" t="s">
        <v>3004</v>
      </c>
      <c r="H2843" s="578" t="s">
        <v>3004</v>
      </c>
      <c r="I2843" s="578" t="s">
        <v>3004</v>
      </c>
      <c r="J2843" s="579" t="s">
        <v>3004</v>
      </c>
      <c r="K2843" s="88" t="str">
        <f>IFERROR(VLOOKUP(C2843,MATERIALES!$C$13:$G$2486,2,FALSE)," ")</f>
        <v>ML</v>
      </c>
      <c r="L2843" s="356">
        <v>1</v>
      </c>
      <c r="M2843" s="548">
        <f>IFERROR(VLOOKUP(C2843,MATERIALES!$C$13:$G$2486,5,FALSE)," ")</f>
        <v>140</v>
      </c>
      <c r="N2843" s="549"/>
      <c r="O2843" s="307">
        <f t="shared" ref="O2843:O2853" si="177">IFERROR(M2843*L2843,0)</f>
        <v>140</v>
      </c>
      <c r="P2843" s="85"/>
    </row>
    <row r="2844" spans="2:16" ht="14.4">
      <c r="B2844" s="44"/>
      <c r="C2844" s="577"/>
      <c r="D2844" s="578"/>
      <c r="E2844" s="578"/>
      <c r="F2844" s="578"/>
      <c r="G2844" s="578"/>
      <c r="H2844" s="578"/>
      <c r="I2844" s="578"/>
      <c r="J2844" s="579"/>
      <c r="K2844" s="88" t="str">
        <f>IFERROR(VLOOKUP(C2844,MATERIALES!$C$13:$G$2486,2,FALSE)," ")</f>
        <v xml:space="preserve"> </v>
      </c>
      <c r="L2844" s="356"/>
      <c r="M2844" s="548" t="str">
        <f>IFERROR(VLOOKUP(C2844,MATERIALES!$C$13:$G$2486,5,FALSE)," ")</f>
        <v xml:space="preserve"> </v>
      </c>
      <c r="N2844" s="549"/>
      <c r="O2844" s="307">
        <f t="shared" si="177"/>
        <v>0</v>
      </c>
      <c r="P2844" s="85"/>
    </row>
    <row r="2845" spans="2:16" ht="14.4">
      <c r="B2845" s="44"/>
      <c r="C2845" s="577"/>
      <c r="D2845" s="578"/>
      <c r="E2845" s="578"/>
      <c r="F2845" s="578"/>
      <c r="G2845" s="578"/>
      <c r="H2845" s="578"/>
      <c r="I2845" s="578"/>
      <c r="J2845" s="579"/>
      <c r="K2845" s="88" t="str">
        <f>IFERROR(VLOOKUP(C2845,MATERIALES!$C$13:$G$2486,2,FALSE)," ")</f>
        <v xml:space="preserve"> </v>
      </c>
      <c r="L2845" s="356"/>
      <c r="M2845" s="548" t="str">
        <f>IFERROR(VLOOKUP(C2845,MATERIALES!$C$13:$G$2486,5,FALSE)," ")</f>
        <v xml:space="preserve"> </v>
      </c>
      <c r="N2845" s="549"/>
      <c r="O2845" s="307">
        <f t="shared" si="177"/>
        <v>0</v>
      </c>
      <c r="P2845" s="85"/>
    </row>
    <row r="2846" spans="2:16" ht="14.4">
      <c r="B2846" s="44"/>
      <c r="C2846" s="577"/>
      <c r="D2846" s="578"/>
      <c r="E2846" s="578"/>
      <c r="F2846" s="578"/>
      <c r="G2846" s="578"/>
      <c r="H2846" s="578"/>
      <c r="I2846" s="578"/>
      <c r="J2846" s="579"/>
      <c r="K2846" s="88" t="str">
        <f>IFERROR(VLOOKUP(C2846,MATERIALES!$C$13:$G$2486,2,FALSE)," ")</f>
        <v xml:space="preserve"> </v>
      </c>
      <c r="L2846" s="356"/>
      <c r="M2846" s="548" t="str">
        <f>IFERROR(VLOOKUP(C2846,MATERIALES!$C$13:$G$2486,5,FALSE)," ")</f>
        <v xml:space="preserve"> </v>
      </c>
      <c r="N2846" s="549"/>
      <c r="O2846" s="307">
        <f t="shared" si="177"/>
        <v>0</v>
      </c>
      <c r="P2846" s="85"/>
    </row>
    <row r="2847" spans="2:16" ht="14.4">
      <c r="B2847" s="44"/>
      <c r="C2847" s="577"/>
      <c r="D2847" s="578"/>
      <c r="E2847" s="578"/>
      <c r="F2847" s="578"/>
      <c r="G2847" s="578"/>
      <c r="H2847" s="578"/>
      <c r="I2847" s="578"/>
      <c r="J2847" s="579"/>
      <c r="K2847" s="88" t="str">
        <f>IFERROR(VLOOKUP(C2847,MATERIALES!$C$13:$G$2486,2,FALSE)," ")</f>
        <v xml:space="preserve"> </v>
      </c>
      <c r="L2847" s="356"/>
      <c r="M2847" s="548" t="str">
        <f>IFERROR(VLOOKUP(C2847,MATERIALES!$C$13:$G$2486,5,FALSE)," ")</f>
        <v xml:space="preserve"> </v>
      </c>
      <c r="N2847" s="549"/>
      <c r="O2847" s="307">
        <f t="shared" si="177"/>
        <v>0</v>
      </c>
      <c r="P2847" s="85"/>
    </row>
    <row r="2848" spans="2:16" ht="14.4">
      <c r="B2848" s="44"/>
      <c r="C2848" s="577"/>
      <c r="D2848" s="578"/>
      <c r="E2848" s="578"/>
      <c r="F2848" s="578"/>
      <c r="G2848" s="578"/>
      <c r="H2848" s="578"/>
      <c r="I2848" s="578"/>
      <c r="J2848" s="579"/>
      <c r="K2848" s="88" t="str">
        <f>IFERROR(VLOOKUP(C2848,MATERIALES!$C$13:$G$2486,2,FALSE)," ")</f>
        <v xml:space="preserve"> </v>
      </c>
      <c r="L2848" s="356"/>
      <c r="M2848" s="548" t="str">
        <f>IFERROR(VLOOKUP(C2848,MATERIALES!$C$13:$G$2486,5,FALSE)," ")</f>
        <v xml:space="preserve"> </v>
      </c>
      <c r="N2848" s="549"/>
      <c r="O2848" s="307">
        <f t="shared" si="177"/>
        <v>0</v>
      </c>
      <c r="P2848" s="85"/>
    </row>
    <row r="2849" spans="2:16" ht="14.4">
      <c r="B2849" s="44"/>
      <c r="C2849" s="577"/>
      <c r="D2849" s="578"/>
      <c r="E2849" s="578"/>
      <c r="F2849" s="578"/>
      <c r="G2849" s="578"/>
      <c r="H2849" s="578"/>
      <c r="I2849" s="578"/>
      <c r="J2849" s="579"/>
      <c r="K2849" s="88" t="str">
        <f>IFERROR(VLOOKUP(C2849,MATERIALES!$C$13:$G$2486,2,FALSE)," ")</f>
        <v xml:space="preserve"> </v>
      </c>
      <c r="L2849" s="356"/>
      <c r="M2849" s="548" t="str">
        <f>IFERROR(VLOOKUP(C2849,MATERIALES!$C$13:$G$2486,5,FALSE)," ")</f>
        <v xml:space="preserve"> </v>
      </c>
      <c r="N2849" s="549"/>
      <c r="O2849" s="307">
        <f t="shared" si="177"/>
        <v>0</v>
      </c>
      <c r="P2849" s="85"/>
    </row>
    <row r="2850" spans="2:16" ht="14.4">
      <c r="B2850" s="44"/>
      <c r="C2850" s="577"/>
      <c r="D2850" s="578"/>
      <c r="E2850" s="578"/>
      <c r="F2850" s="578"/>
      <c r="G2850" s="578"/>
      <c r="H2850" s="578"/>
      <c r="I2850" s="578"/>
      <c r="J2850" s="579"/>
      <c r="K2850" s="88" t="str">
        <f>IFERROR(VLOOKUP(C2850,MATERIALES!$C$13:$G$2486,2,FALSE)," ")</f>
        <v xml:space="preserve"> </v>
      </c>
      <c r="L2850" s="356"/>
      <c r="M2850" s="548" t="str">
        <f>IFERROR(VLOOKUP(C2850,MATERIALES!$C$13:$G$2486,5,FALSE)," ")</f>
        <v xml:space="preserve"> </v>
      </c>
      <c r="N2850" s="549"/>
      <c r="O2850" s="307">
        <f t="shared" si="177"/>
        <v>0</v>
      </c>
      <c r="P2850" s="85"/>
    </row>
    <row r="2851" spans="2:16" ht="14.4">
      <c r="B2851" s="44"/>
      <c r="C2851" s="577"/>
      <c r="D2851" s="578"/>
      <c r="E2851" s="578"/>
      <c r="F2851" s="578"/>
      <c r="G2851" s="578"/>
      <c r="H2851" s="578"/>
      <c r="I2851" s="578"/>
      <c r="J2851" s="579"/>
      <c r="K2851" s="88" t="str">
        <f>IFERROR(VLOOKUP(C2851,MATERIALES!$C$13:$G$2486,2,FALSE)," ")</f>
        <v xml:space="preserve"> </v>
      </c>
      <c r="L2851" s="356"/>
      <c r="M2851" s="548" t="str">
        <f>IFERROR(VLOOKUP(C2851,MATERIALES!$C$13:$G$2486,5,FALSE)," ")</f>
        <v xml:space="preserve"> </v>
      </c>
      <c r="N2851" s="549"/>
      <c r="O2851" s="307">
        <f t="shared" si="177"/>
        <v>0</v>
      </c>
      <c r="P2851" s="85"/>
    </row>
    <row r="2852" spans="2:16" ht="14.4">
      <c r="B2852" s="44"/>
      <c r="C2852" s="517"/>
      <c r="D2852" s="518"/>
      <c r="E2852" s="518"/>
      <c r="F2852" s="518"/>
      <c r="G2852" s="518"/>
      <c r="H2852" s="518"/>
      <c r="I2852" s="518"/>
      <c r="J2852" s="519"/>
      <c r="K2852" s="88" t="str">
        <f>IFERROR(VLOOKUP(C2852,MATERIALES!$C$13:$G$2486,2,FALSE)," ")</f>
        <v xml:space="preserve"> </v>
      </c>
      <c r="L2852" s="89"/>
      <c r="M2852" s="548" t="str">
        <f>IFERROR(VLOOKUP(C2852,MATERIALES!$C$13:$G$2486,5,FALSE)," ")</f>
        <v xml:space="preserve"> </v>
      </c>
      <c r="N2852" s="549"/>
      <c r="O2852" s="307">
        <f t="shared" si="177"/>
        <v>0</v>
      </c>
      <c r="P2852" s="85"/>
    </row>
    <row r="2853" spans="2:16" ht="15" thickBot="1">
      <c r="B2853" s="44"/>
      <c r="C2853" s="551"/>
      <c r="D2853" s="552"/>
      <c r="E2853" s="552"/>
      <c r="F2853" s="552"/>
      <c r="G2853" s="552"/>
      <c r="H2853" s="552"/>
      <c r="I2853" s="552"/>
      <c r="J2853" s="580"/>
      <c r="K2853" s="88" t="str">
        <f>IFERROR(VLOOKUP(C2853,MATERIALES!$C$13:$G$2486,2,FALSE)," ")</f>
        <v xml:space="preserve"> </v>
      </c>
      <c r="L2853" s="90"/>
      <c r="M2853" s="548" t="str">
        <f>IFERROR(VLOOKUP(C2853,MATERIALES!$C$13:$G$2486,5,FALSE)," ")</f>
        <v xml:space="preserve"> </v>
      </c>
      <c r="N2853" s="549"/>
      <c r="O2853" s="307">
        <f t="shared" si="177"/>
        <v>0</v>
      </c>
      <c r="P2853" s="85"/>
    </row>
    <row r="2854" spans="2:16" ht="15" thickBot="1">
      <c r="B2854" s="44"/>
      <c r="C2854" s="545" t="s">
        <v>2244</v>
      </c>
      <c r="D2854" s="546"/>
      <c r="E2854" s="546"/>
      <c r="F2854" s="546"/>
      <c r="G2854" s="546"/>
      <c r="H2854" s="546"/>
      <c r="I2854" s="546"/>
      <c r="J2854" s="546"/>
      <c r="K2854" s="546"/>
      <c r="L2854" s="546"/>
      <c r="M2854" s="546"/>
      <c r="N2854" s="547"/>
      <c r="O2854" s="309">
        <f>SUM(O2842:O2853)</f>
        <v>5440.73</v>
      </c>
      <c r="P2854" s="85"/>
    </row>
    <row r="2855" spans="2:16">
      <c r="B2855" s="44"/>
      <c r="C2855" s="529" t="s">
        <v>64</v>
      </c>
      <c r="D2855" s="530"/>
      <c r="E2855" s="530"/>
      <c r="F2855" s="530"/>
      <c r="G2855" s="530"/>
      <c r="H2855" s="530"/>
      <c r="I2855" s="530"/>
      <c r="J2855" s="530"/>
      <c r="K2855" s="530"/>
      <c r="L2855" s="530"/>
      <c r="M2855" s="530"/>
      <c r="N2855" s="530"/>
      <c r="O2855" s="531"/>
      <c r="P2855" s="80"/>
    </row>
    <row r="2856" spans="2:16">
      <c r="B2856" s="44"/>
      <c r="C2856" s="532"/>
      <c r="D2856" s="533"/>
      <c r="E2856" s="533"/>
      <c r="F2856" s="533"/>
      <c r="G2856" s="533"/>
      <c r="H2856" s="533"/>
      <c r="I2856" s="533"/>
      <c r="J2856" s="533"/>
      <c r="K2856" s="533"/>
      <c r="L2856" s="533"/>
      <c r="M2856" s="533"/>
      <c r="N2856" s="533"/>
      <c r="O2856" s="534"/>
      <c r="P2856" s="80"/>
    </row>
    <row r="2857" spans="2:16" ht="14.4" thickBot="1">
      <c r="B2857" s="44"/>
      <c r="C2857" s="535"/>
      <c r="D2857" s="536"/>
      <c r="E2857" s="536"/>
      <c r="F2857" s="536"/>
      <c r="G2857" s="536"/>
      <c r="H2857" s="536"/>
      <c r="I2857" s="536"/>
      <c r="J2857" s="536"/>
      <c r="K2857" s="536"/>
      <c r="L2857" s="536"/>
      <c r="M2857" s="536"/>
      <c r="N2857" s="536"/>
      <c r="O2857" s="537"/>
      <c r="P2857" s="80"/>
    </row>
    <row r="2858" spans="2:16" ht="16.8">
      <c r="B2858" s="44"/>
      <c r="C2858" s="538" t="s">
        <v>65</v>
      </c>
      <c r="D2858" s="550"/>
      <c r="E2858" s="550"/>
      <c r="F2858" s="550"/>
      <c r="G2858" s="550"/>
      <c r="H2858" s="550"/>
      <c r="I2858" s="550"/>
      <c r="J2858" s="82" t="s">
        <v>66</v>
      </c>
      <c r="K2858" s="87" t="s">
        <v>67</v>
      </c>
      <c r="L2858" s="91" t="s">
        <v>68</v>
      </c>
      <c r="M2858" s="541" t="s">
        <v>69</v>
      </c>
      <c r="N2858" s="544"/>
      <c r="O2858" s="83" t="s">
        <v>61</v>
      </c>
      <c r="P2858" s="84"/>
    </row>
    <row r="2859" spans="2:16" ht="14.4">
      <c r="B2859" s="44"/>
      <c r="C2859" s="517" t="s">
        <v>1251</v>
      </c>
      <c r="D2859" s="518"/>
      <c r="E2859" s="518"/>
      <c r="F2859" s="518"/>
      <c r="G2859" s="518"/>
      <c r="H2859" s="518"/>
      <c r="I2859" s="518"/>
      <c r="J2859" s="357">
        <v>9.289803286634859E-5</v>
      </c>
      <c r="K2859" s="93">
        <v>25.1</v>
      </c>
      <c r="L2859" s="92">
        <f>K2859*J2859</f>
        <v>2.3317406249453499E-3</v>
      </c>
      <c r="M2859" s="548">
        <f>IFERROR(VLOOKUP(C2859,TRANSPORTE!$C$14:$G$28,5,FALSE)," ")</f>
        <v>514637</v>
      </c>
      <c r="N2859" s="549"/>
      <c r="O2859" s="307">
        <f>IFERROR(M2859*L2859,0)</f>
        <v>1200</v>
      </c>
      <c r="P2859" s="85"/>
    </row>
    <row r="2860" spans="2:16" ht="15" thickBot="1">
      <c r="B2860" s="44"/>
      <c r="C2860" s="551"/>
      <c r="D2860" s="552"/>
      <c r="E2860" s="552"/>
      <c r="F2860" s="552"/>
      <c r="G2860" s="552"/>
      <c r="H2860" s="552"/>
      <c r="I2860" s="552"/>
      <c r="J2860" s="94"/>
      <c r="K2860" s="70"/>
      <c r="L2860" s="94"/>
      <c r="M2860" s="553"/>
      <c r="N2860" s="554"/>
      <c r="O2860" s="307">
        <f t="shared" ref="O2860" si="178">IFERROR(M2860*L2860,0)</f>
        <v>0</v>
      </c>
      <c r="P2860" s="85"/>
    </row>
    <row r="2861" spans="2:16" ht="15" thickBot="1">
      <c r="B2861" s="44"/>
      <c r="C2861" s="545" t="s">
        <v>2244</v>
      </c>
      <c r="D2861" s="546"/>
      <c r="E2861" s="546"/>
      <c r="F2861" s="546"/>
      <c r="G2861" s="546"/>
      <c r="H2861" s="546"/>
      <c r="I2861" s="546"/>
      <c r="J2861" s="546"/>
      <c r="K2861" s="546"/>
      <c r="L2861" s="546"/>
      <c r="M2861" s="546"/>
      <c r="N2861" s="547"/>
      <c r="O2861" s="309">
        <f>+SUM(O2859:O2860)</f>
        <v>1200</v>
      </c>
      <c r="P2861" s="86"/>
    </row>
    <row r="2862" spans="2:16">
      <c r="B2862" s="44"/>
      <c r="C2862" s="529" t="s">
        <v>70</v>
      </c>
      <c r="D2862" s="530"/>
      <c r="E2862" s="530"/>
      <c r="F2862" s="530"/>
      <c r="G2862" s="530"/>
      <c r="H2862" s="530"/>
      <c r="I2862" s="530"/>
      <c r="J2862" s="530"/>
      <c r="K2862" s="530"/>
      <c r="L2862" s="530"/>
      <c r="M2862" s="530"/>
      <c r="N2862" s="530"/>
      <c r="O2862" s="531"/>
      <c r="P2862" s="80"/>
    </row>
    <row r="2863" spans="2:16">
      <c r="B2863" s="44"/>
      <c r="C2863" s="532"/>
      <c r="D2863" s="533"/>
      <c r="E2863" s="533"/>
      <c r="F2863" s="533"/>
      <c r="G2863" s="533"/>
      <c r="H2863" s="533"/>
      <c r="I2863" s="533"/>
      <c r="J2863" s="533"/>
      <c r="K2863" s="533"/>
      <c r="L2863" s="533"/>
      <c r="M2863" s="533"/>
      <c r="N2863" s="533"/>
      <c r="O2863" s="534"/>
      <c r="P2863" s="80"/>
    </row>
    <row r="2864" spans="2:16" ht="14.4" thickBot="1">
      <c r="B2864" s="44"/>
      <c r="C2864" s="535"/>
      <c r="D2864" s="536"/>
      <c r="E2864" s="536"/>
      <c r="F2864" s="536"/>
      <c r="G2864" s="536"/>
      <c r="H2864" s="536"/>
      <c r="I2864" s="536"/>
      <c r="J2864" s="536"/>
      <c r="K2864" s="536"/>
      <c r="L2864" s="536"/>
      <c r="M2864" s="536"/>
      <c r="N2864" s="536"/>
      <c r="O2864" s="537"/>
      <c r="P2864" s="80"/>
    </row>
    <row r="2865" spans="2:16" ht="14.4">
      <c r="B2865" s="44"/>
      <c r="C2865" s="538" t="s">
        <v>71</v>
      </c>
      <c r="D2865" s="550"/>
      <c r="E2865" s="550"/>
      <c r="F2865" s="550"/>
      <c r="G2865" s="550"/>
      <c r="H2865" s="550"/>
      <c r="I2865" s="550"/>
      <c r="J2865" s="82" t="s">
        <v>72</v>
      </c>
      <c r="K2865" s="95" t="s">
        <v>73</v>
      </c>
      <c r="L2865" s="96" t="s">
        <v>74</v>
      </c>
      <c r="M2865" s="560" t="s">
        <v>60</v>
      </c>
      <c r="N2865" s="561"/>
      <c r="O2865" s="97" t="s">
        <v>61</v>
      </c>
      <c r="P2865" s="98"/>
    </row>
    <row r="2866" spans="2:16" ht="14.4">
      <c r="B2866" s="44"/>
      <c r="C2866" s="555" t="s">
        <v>1225</v>
      </c>
      <c r="D2866" s="556"/>
      <c r="E2866" s="556"/>
      <c r="F2866" s="556"/>
      <c r="G2866" s="556"/>
      <c r="H2866" s="556"/>
      <c r="I2866" s="522"/>
      <c r="J2866" s="310">
        <f>IFERROR(VLOOKUP(C2866,'MANO DE OBRA'!$C$13:$J$33,6,FALSE)," ")</f>
        <v>212968.8944964</v>
      </c>
      <c r="K2866" s="318">
        <f>IFERROR(VLOOKUP(C2866,'MANO DE OBRA'!$C$13:$J$33,7,FALSE)," ")</f>
        <v>2</v>
      </c>
      <c r="L2866" s="311">
        <f>IFERROR(VLOOKUP(C2866,'MANO DE OBRA'!$C$13:$J$33,8,FALSE)," ")</f>
        <v>425938</v>
      </c>
      <c r="M2866" s="562">
        <f>1/0.01</f>
        <v>100</v>
      </c>
      <c r="N2866" s="563"/>
      <c r="O2866" s="312">
        <f>IFERROR((L2866/M2866),0)</f>
        <v>4259.38</v>
      </c>
      <c r="P2866" s="99"/>
    </row>
    <row r="2867" spans="2:16" ht="14.4">
      <c r="B2867" s="44"/>
      <c r="C2867" s="555"/>
      <c r="D2867" s="556"/>
      <c r="E2867" s="556"/>
      <c r="F2867" s="556"/>
      <c r="G2867" s="556"/>
      <c r="H2867" s="556"/>
      <c r="I2867" s="522"/>
      <c r="J2867" s="310" t="str">
        <f>IFERROR(VLOOKUP(C2867,'MANO DE OBRA'!$C$13:$J$33,6,FALSE)," ")</f>
        <v xml:space="preserve"> </v>
      </c>
      <c r="K2867" s="318" t="str">
        <f>IFERROR(VLOOKUP(C2867,'MANO DE OBRA'!$C$13:$J$33,7,FALSE)," ")</f>
        <v xml:space="preserve"> </v>
      </c>
      <c r="L2867" s="311" t="str">
        <f>IFERROR(VLOOKUP(C2867,'MANO DE OBRA'!$C$13:$J$33,8,FALSE)," ")</f>
        <v xml:space="preserve"> </v>
      </c>
      <c r="M2867" s="562"/>
      <c r="N2867" s="563"/>
      <c r="O2867" s="312">
        <f t="shared" ref="O2867:O2869" si="179">IFERROR((L2867/M2867),0)</f>
        <v>0</v>
      </c>
      <c r="P2867" s="99"/>
    </row>
    <row r="2868" spans="2:16" ht="14.4">
      <c r="B2868" s="44"/>
      <c r="C2868" s="555"/>
      <c r="D2868" s="556"/>
      <c r="E2868" s="556"/>
      <c r="F2868" s="556"/>
      <c r="G2868" s="556"/>
      <c r="H2868" s="556"/>
      <c r="I2868" s="522"/>
      <c r="J2868" s="310" t="str">
        <f>IFERROR(VLOOKUP(C2868,'MANO DE OBRA'!$C$13:$J$33,6,FALSE)," ")</f>
        <v xml:space="preserve"> </v>
      </c>
      <c r="K2868" s="318" t="str">
        <f>IFERROR(VLOOKUP(C2868,'MANO DE OBRA'!$C$13:$J$33,7,FALSE)," ")</f>
        <v xml:space="preserve"> </v>
      </c>
      <c r="L2868" s="311" t="str">
        <f>IFERROR(VLOOKUP(C2868,'MANO DE OBRA'!$C$13:$J$33,8,FALSE)," ")</f>
        <v xml:space="preserve"> </v>
      </c>
      <c r="M2868" s="524"/>
      <c r="N2868" s="525"/>
      <c r="O2868" s="312">
        <f t="shared" si="179"/>
        <v>0</v>
      </c>
      <c r="P2868" s="99"/>
    </row>
    <row r="2869" spans="2:16" ht="15" thickBot="1">
      <c r="B2869" s="44"/>
      <c r="C2869" s="555"/>
      <c r="D2869" s="556"/>
      <c r="E2869" s="556"/>
      <c r="F2869" s="556"/>
      <c r="G2869" s="556"/>
      <c r="H2869" s="556"/>
      <c r="I2869" s="522"/>
      <c r="J2869" s="310" t="str">
        <f>IFERROR(VLOOKUP(C2869,'MANO DE OBRA'!$C$13:$J$33,6,FALSE)," ")</f>
        <v xml:space="preserve"> </v>
      </c>
      <c r="K2869" s="318" t="str">
        <f>IFERROR(VLOOKUP(C2869,'MANO DE OBRA'!$C$13:$J$33,7,FALSE)," ")</f>
        <v xml:space="preserve"> </v>
      </c>
      <c r="L2869" s="311" t="str">
        <f>IFERROR(VLOOKUP(C2869,'MANO DE OBRA'!$C$13:$J$33,8,FALSE)," ")</f>
        <v xml:space="preserve"> </v>
      </c>
      <c r="M2869" s="524"/>
      <c r="N2869" s="525"/>
      <c r="O2869" s="312">
        <f t="shared" si="179"/>
        <v>0</v>
      </c>
      <c r="P2869" s="85"/>
    </row>
    <row r="2870" spans="2:16" ht="15" thickBot="1">
      <c r="B2870" s="44"/>
      <c r="C2870" s="545" t="s">
        <v>2244</v>
      </c>
      <c r="D2870" s="546"/>
      <c r="E2870" s="546"/>
      <c r="F2870" s="546"/>
      <c r="G2870" s="546"/>
      <c r="H2870" s="546"/>
      <c r="I2870" s="546"/>
      <c r="J2870" s="546"/>
      <c r="K2870" s="546"/>
      <c r="L2870" s="546"/>
      <c r="M2870" s="546"/>
      <c r="N2870" s="547"/>
      <c r="O2870" s="309">
        <f>+SUM(O2866:O2869)</f>
        <v>4259.38</v>
      </c>
      <c r="P2870" s="85"/>
    </row>
    <row r="2871" spans="2:16" ht="15" thickBot="1">
      <c r="B2871" s="44"/>
      <c r="C2871" s="73"/>
      <c r="D2871" s="52"/>
      <c r="E2871" s="52"/>
      <c r="F2871" s="52"/>
      <c r="G2871" s="52"/>
      <c r="H2871" s="52"/>
      <c r="I2871" s="52"/>
      <c r="J2871" s="52"/>
      <c r="K2871" s="52"/>
      <c r="L2871" s="52"/>
      <c r="M2871" s="52"/>
      <c r="N2871" s="52"/>
      <c r="O2871" s="74"/>
      <c r="P2871" s="45"/>
    </row>
    <row r="2872" spans="2:16" ht="15" thickBot="1">
      <c r="B2872" s="44"/>
      <c r="C2872" s="557" t="s">
        <v>2245</v>
      </c>
      <c r="D2872" s="558"/>
      <c r="E2872" s="558"/>
      <c r="F2872" s="558"/>
      <c r="G2872" s="558"/>
      <c r="H2872" s="558"/>
      <c r="I2872" s="558"/>
      <c r="J2872" s="558"/>
      <c r="K2872" s="558"/>
      <c r="L2872" s="558"/>
      <c r="M2872" s="558"/>
      <c r="N2872" s="559"/>
      <c r="O2872" s="313">
        <f>ROUND(O2861+O2837+O2854+O2870,0)-0.5</f>
        <v>11112.5</v>
      </c>
      <c r="P2872" s="100"/>
    </row>
    <row r="2873" spans="2:16" ht="15" thickBot="1">
      <c r="B2873" s="44"/>
      <c r="C2873" s="73"/>
      <c r="D2873" s="52"/>
      <c r="E2873" s="52"/>
      <c r="F2873" s="52"/>
      <c r="G2873" s="52"/>
      <c r="H2873" s="52"/>
      <c r="I2873" s="52"/>
      <c r="J2873" s="52"/>
      <c r="K2873" s="52"/>
      <c r="L2873" s="52"/>
      <c r="M2873" s="52"/>
      <c r="N2873" s="52"/>
      <c r="O2873" s="74"/>
      <c r="P2873" s="73"/>
    </row>
    <row r="2874" spans="2:16">
      <c r="B2874" s="44"/>
      <c r="C2874" s="529" t="s">
        <v>2240</v>
      </c>
      <c r="D2874" s="530"/>
      <c r="E2874" s="530"/>
      <c r="F2874" s="530"/>
      <c r="G2874" s="530"/>
      <c r="H2874" s="530"/>
      <c r="I2874" s="530"/>
      <c r="J2874" s="530"/>
      <c r="K2874" s="530"/>
      <c r="L2874" s="530"/>
      <c r="M2874" s="530"/>
      <c r="N2874" s="530"/>
      <c r="O2874" s="531"/>
      <c r="P2874" s="80"/>
    </row>
    <row r="2875" spans="2:16">
      <c r="B2875" s="44"/>
      <c r="C2875" s="532"/>
      <c r="D2875" s="533"/>
      <c r="E2875" s="533"/>
      <c r="F2875" s="533"/>
      <c r="G2875" s="533"/>
      <c r="H2875" s="533"/>
      <c r="I2875" s="533"/>
      <c r="J2875" s="533"/>
      <c r="K2875" s="533"/>
      <c r="L2875" s="533"/>
      <c r="M2875" s="533"/>
      <c r="N2875" s="533"/>
      <c r="O2875" s="534"/>
      <c r="P2875" s="80"/>
    </row>
    <row r="2876" spans="2:16" ht="14.4" thickBot="1">
      <c r="B2876" s="44"/>
      <c r="C2876" s="535"/>
      <c r="D2876" s="536"/>
      <c r="E2876" s="536"/>
      <c r="F2876" s="536"/>
      <c r="G2876" s="536"/>
      <c r="H2876" s="536"/>
      <c r="I2876" s="536"/>
      <c r="J2876" s="536"/>
      <c r="K2876" s="536"/>
      <c r="L2876" s="536"/>
      <c r="M2876" s="536"/>
      <c r="N2876" s="536"/>
      <c r="O2876" s="537"/>
      <c r="P2876" s="80"/>
    </row>
    <row r="2877" spans="2:16" ht="15" thickBot="1">
      <c r="B2877" s="44"/>
      <c r="C2877" s="568" t="s">
        <v>10</v>
      </c>
      <c r="D2877" s="569"/>
      <c r="E2877" s="569"/>
      <c r="F2877" s="569"/>
      <c r="G2877" s="569"/>
      <c r="H2877" s="569"/>
      <c r="I2877" s="569"/>
      <c r="J2877" s="569"/>
      <c r="K2877" s="569"/>
      <c r="L2877" s="569"/>
      <c r="M2877" s="570"/>
      <c r="N2877" s="303" t="s">
        <v>32</v>
      </c>
      <c r="O2877" s="304" t="s">
        <v>29</v>
      </c>
      <c r="P2877" s="80"/>
    </row>
    <row r="2878" spans="2:16" ht="14.4">
      <c r="B2878" s="44"/>
      <c r="C2878" s="571" t="s">
        <v>2242</v>
      </c>
      <c r="D2878" s="572"/>
      <c r="E2878" s="572"/>
      <c r="F2878" s="572"/>
      <c r="G2878" s="572"/>
      <c r="H2878" s="572"/>
      <c r="I2878" s="572"/>
      <c r="J2878" s="572"/>
      <c r="K2878" s="572"/>
      <c r="L2878" s="572"/>
      <c r="M2878" s="572"/>
      <c r="N2878" s="305">
        <f>PRESUPUESTO!$K$384</f>
        <v>0.26</v>
      </c>
      <c r="O2878" s="314">
        <f>N2878*O2872</f>
        <v>2889.25</v>
      </c>
      <c r="P2878" s="80"/>
    </row>
    <row r="2879" spans="2:16" ht="14.4">
      <c r="B2879" s="44"/>
      <c r="C2879" s="573" t="s">
        <v>2241</v>
      </c>
      <c r="D2879" s="574"/>
      <c r="E2879" s="574"/>
      <c r="F2879" s="574"/>
      <c r="G2879" s="574"/>
      <c r="H2879" s="574"/>
      <c r="I2879" s="574"/>
      <c r="J2879" s="574"/>
      <c r="K2879" s="574"/>
      <c r="L2879" s="574"/>
      <c r="M2879" s="574"/>
      <c r="N2879" s="302">
        <f>PRESUPUESTO!$K$385</f>
        <v>0.01</v>
      </c>
      <c r="O2879" s="315">
        <f>N2879*O2872</f>
        <v>111.125</v>
      </c>
      <c r="P2879" s="80"/>
    </row>
    <row r="2880" spans="2:16" ht="15" thickBot="1">
      <c r="B2880" s="44"/>
      <c r="C2880" s="575" t="s">
        <v>28</v>
      </c>
      <c r="D2880" s="576"/>
      <c r="E2880" s="576"/>
      <c r="F2880" s="576"/>
      <c r="G2880" s="576"/>
      <c r="H2880" s="576"/>
      <c r="I2880" s="576"/>
      <c r="J2880" s="576"/>
      <c r="K2880" s="576"/>
      <c r="L2880" s="576"/>
      <c r="M2880" s="576"/>
      <c r="N2880" s="306">
        <f>PRESUPUESTO!$K$386</f>
        <v>0.03</v>
      </c>
      <c r="O2880" s="316">
        <f>N2880*O2872</f>
        <v>333.375</v>
      </c>
      <c r="P2880" s="80"/>
    </row>
    <row r="2881" spans="2:19">
      <c r="B2881" s="44"/>
      <c r="C2881" s="296"/>
      <c r="D2881" s="297"/>
      <c r="E2881" s="297"/>
      <c r="F2881" s="297"/>
      <c r="G2881" s="297"/>
      <c r="H2881" s="297"/>
      <c r="I2881" s="297"/>
      <c r="J2881" s="297"/>
      <c r="K2881" s="297"/>
      <c r="L2881" s="297"/>
      <c r="M2881" s="297"/>
      <c r="N2881" s="297"/>
      <c r="O2881" s="298"/>
      <c r="P2881" s="80"/>
    </row>
    <row r="2882" spans="2:19" ht="14.4" thickBot="1">
      <c r="B2882" s="44"/>
      <c r="C2882" s="299"/>
      <c r="D2882" s="300"/>
      <c r="E2882" s="300"/>
      <c r="F2882" s="300"/>
      <c r="G2882" s="300"/>
      <c r="H2882" s="300"/>
      <c r="I2882" s="300"/>
      <c r="J2882" s="300"/>
      <c r="K2882" s="300"/>
      <c r="L2882" s="300"/>
      <c r="M2882" s="300"/>
      <c r="N2882" s="300"/>
      <c r="O2882" s="301"/>
      <c r="P2882" s="80"/>
    </row>
    <row r="2883" spans="2:19" ht="15" thickBot="1">
      <c r="B2883" s="44"/>
      <c r="C2883" s="557" t="s">
        <v>2246</v>
      </c>
      <c r="D2883" s="558"/>
      <c r="E2883" s="558"/>
      <c r="F2883" s="558"/>
      <c r="G2883" s="558"/>
      <c r="H2883" s="558"/>
      <c r="I2883" s="558"/>
      <c r="J2883" s="558"/>
      <c r="K2883" s="558"/>
      <c r="L2883" s="558"/>
      <c r="M2883" s="558"/>
      <c r="N2883" s="559"/>
      <c r="O2883" s="313">
        <f>ROUNDUP(O2872+O2878+O2879+O2880,0)</f>
        <v>14447</v>
      </c>
      <c r="P2883" s="100"/>
      <c r="S2883" s="342"/>
    </row>
    <row r="2884" spans="2:19" ht="14.4">
      <c r="B2884" s="44"/>
      <c r="C2884" s="73"/>
      <c r="D2884" s="52"/>
      <c r="E2884" s="52"/>
      <c r="F2884" s="52"/>
      <c r="G2884" s="52"/>
      <c r="H2884" s="52"/>
      <c r="I2884" s="52"/>
      <c r="J2884" s="52"/>
      <c r="K2884" s="52"/>
      <c r="L2884" s="52"/>
      <c r="M2884" s="52"/>
      <c r="N2884" s="52"/>
      <c r="O2884" s="74"/>
      <c r="P2884" s="45"/>
    </row>
    <row r="2885" spans="2:19" ht="14.4">
      <c r="B2885" s="44"/>
      <c r="C2885" s="73"/>
      <c r="D2885" s="52"/>
      <c r="E2885" s="52"/>
      <c r="F2885" s="52"/>
      <c r="G2885" s="52"/>
      <c r="H2885" s="52"/>
      <c r="I2885" s="52"/>
      <c r="J2885" s="52"/>
      <c r="K2885" s="52"/>
      <c r="L2885" s="52"/>
      <c r="M2885" s="52"/>
      <c r="N2885" s="52"/>
      <c r="O2885" s="74"/>
      <c r="P2885" s="45"/>
    </row>
    <row r="2886" spans="2:19" ht="18.600000000000001" customHeight="1" thickBot="1">
      <c r="B2886" s="44"/>
      <c r="C2886" s="564"/>
      <c r="D2886" s="565"/>
      <c r="E2886" s="565"/>
      <c r="F2886" s="70"/>
      <c r="G2886" s="70"/>
      <c r="H2886" s="70"/>
      <c r="I2886" s="70"/>
      <c r="J2886" s="70"/>
      <c r="K2886" s="566"/>
      <c r="L2886" s="566"/>
      <c r="M2886" s="566"/>
      <c r="N2886" s="566"/>
      <c r="O2886" s="567"/>
      <c r="P2886" s="101"/>
    </row>
    <row r="2887" spans="2:19" ht="14.4" thickBot="1">
      <c r="B2887" s="102"/>
      <c r="C2887" s="103"/>
      <c r="D2887" s="103"/>
      <c r="E2887" s="103"/>
      <c r="F2887" s="103"/>
      <c r="G2887" s="103"/>
      <c r="H2887" s="103"/>
      <c r="I2887" s="103"/>
      <c r="J2887" s="103"/>
      <c r="K2887" s="103"/>
      <c r="L2887" s="103"/>
      <c r="M2887" s="103"/>
      <c r="N2887" s="103"/>
      <c r="O2887" s="103"/>
      <c r="P2887" s="104"/>
    </row>
    <row r="2888" spans="2:19" ht="15" thickTop="1" thickBot="1"/>
    <row r="2889" spans="2:19" ht="15" thickBot="1">
      <c r="B2889" s="44"/>
      <c r="C2889" s="488" t="s">
        <v>54</v>
      </c>
      <c r="D2889" s="489"/>
      <c r="E2889" s="489"/>
      <c r="F2889" s="489"/>
      <c r="G2889" s="489"/>
      <c r="H2889" s="489"/>
      <c r="I2889" s="489"/>
      <c r="J2889" s="489"/>
      <c r="K2889" s="489"/>
      <c r="L2889" s="489"/>
      <c r="M2889" s="489"/>
      <c r="N2889" s="489"/>
      <c r="O2889" s="490"/>
      <c r="P2889" s="75"/>
    </row>
    <row r="2890" spans="2:19">
      <c r="B2890" s="44"/>
      <c r="C2890" s="76" t="s">
        <v>55</v>
      </c>
      <c r="D2890" s="491" t="s">
        <v>10</v>
      </c>
      <c r="E2890" s="492"/>
      <c r="F2890" s="492"/>
      <c r="G2890" s="492"/>
      <c r="H2890" s="492"/>
      <c r="I2890" s="492"/>
      <c r="J2890" s="492"/>
      <c r="K2890" s="492"/>
      <c r="L2890" s="493"/>
      <c r="M2890" s="494" t="s">
        <v>56</v>
      </c>
      <c r="N2890" s="495"/>
      <c r="O2890" s="76" t="s">
        <v>12</v>
      </c>
      <c r="P2890" s="77"/>
    </row>
    <row r="2891" spans="2:19" ht="51" customHeight="1" thickBot="1">
      <c r="B2891" s="44"/>
      <c r="C2891" s="243" t="str">
        <f>PRESUPUESTO!C148</f>
        <v>5.7.3</v>
      </c>
      <c r="D2891" s="582" t="str">
        <f>IFERROR(VLOOKUP(C2891,PRESUPUESTO!$C$11:$K$366,5,FALSE)," ")</f>
        <v>SUMINISTRO E INSTALACIÓN DE BATERIA 10AH/12V</v>
      </c>
      <c r="E2891" s="583"/>
      <c r="F2891" s="583"/>
      <c r="G2891" s="583"/>
      <c r="H2891" s="583"/>
      <c r="I2891" s="583"/>
      <c r="J2891" s="583"/>
      <c r="K2891" s="583"/>
      <c r="L2891" s="584"/>
      <c r="M2891" s="526" t="str">
        <f>IFERROR(VLOOKUP(C2891,PRESUPUESTO!$C$11:$K$366,6,FALSE)," ")</f>
        <v>UN</v>
      </c>
      <c r="N2891" s="528"/>
      <c r="O2891" s="243">
        <f>IFERROR(VLOOKUP(C2891,PRESUPUESTO!$C$11:$K$366,7,FALSE)," ")</f>
        <v>1</v>
      </c>
      <c r="P2891" s="79"/>
    </row>
    <row r="2892" spans="2:19">
      <c r="B2892" s="44"/>
      <c r="C2892" s="529"/>
      <c r="D2892" s="530"/>
      <c r="E2892" s="530"/>
      <c r="F2892" s="530"/>
      <c r="G2892" s="530"/>
      <c r="H2892" s="530"/>
      <c r="I2892" s="530"/>
      <c r="J2892" s="530"/>
      <c r="K2892" s="530"/>
      <c r="L2892" s="530"/>
      <c r="M2892" s="530"/>
      <c r="N2892" s="530"/>
      <c r="O2892" s="531"/>
      <c r="P2892" s="80"/>
    </row>
    <row r="2893" spans="2:19">
      <c r="B2893" s="44"/>
      <c r="C2893" s="532"/>
      <c r="D2893" s="533"/>
      <c r="E2893" s="533"/>
      <c r="F2893" s="533"/>
      <c r="G2893" s="533"/>
      <c r="H2893" s="533"/>
      <c r="I2893" s="533"/>
      <c r="J2893" s="533"/>
      <c r="K2893" s="533"/>
      <c r="L2893" s="533"/>
      <c r="M2893" s="533"/>
      <c r="N2893" s="533"/>
      <c r="O2893" s="534"/>
      <c r="P2893" s="80"/>
    </row>
    <row r="2894" spans="2:19" ht="14.4" thickBot="1">
      <c r="B2894" s="44"/>
      <c r="C2894" s="535"/>
      <c r="D2894" s="536"/>
      <c r="E2894" s="536"/>
      <c r="F2894" s="536"/>
      <c r="G2894" s="536"/>
      <c r="H2894" s="536"/>
      <c r="I2894" s="536"/>
      <c r="J2894" s="536"/>
      <c r="K2894" s="536"/>
      <c r="L2894" s="536"/>
      <c r="M2894" s="536"/>
      <c r="N2894" s="536"/>
      <c r="O2894" s="537"/>
      <c r="P2894" s="80"/>
    </row>
    <row r="2895" spans="2:19" ht="14.4">
      <c r="B2895" s="44"/>
      <c r="C2895" s="538" t="s">
        <v>10</v>
      </c>
      <c r="D2895" s="539"/>
      <c r="E2895" s="539"/>
      <c r="F2895" s="539"/>
      <c r="G2895" s="540"/>
      <c r="H2895" s="541" t="s">
        <v>57</v>
      </c>
      <c r="I2895" s="539"/>
      <c r="J2895" s="542" t="s">
        <v>58</v>
      </c>
      <c r="K2895" s="543"/>
      <c r="L2895" s="82" t="s">
        <v>59</v>
      </c>
      <c r="M2895" s="541" t="s">
        <v>60</v>
      </c>
      <c r="N2895" s="544"/>
      <c r="O2895" s="83" t="s">
        <v>61</v>
      </c>
      <c r="P2895" s="84"/>
    </row>
    <row r="2896" spans="2:19" ht="14.4">
      <c r="B2896" s="44"/>
      <c r="C2896" s="517" t="s">
        <v>1281</v>
      </c>
      <c r="D2896" s="518"/>
      <c r="E2896" s="518"/>
      <c r="F2896" s="518"/>
      <c r="G2896" s="519"/>
      <c r="H2896" s="520"/>
      <c r="I2896" s="520"/>
      <c r="J2896" s="521" t="str">
        <f>IFERROR(VLOOKUP(C2896,EQUIPOS!$C$13:$G$80,2,FALSE)," ")</f>
        <v>%</v>
      </c>
      <c r="K2896" s="522"/>
      <c r="L2896" s="308">
        <f>O2934</f>
        <v>51112.56</v>
      </c>
      <c r="M2896" s="523">
        <v>0.05</v>
      </c>
      <c r="N2896" s="522"/>
      <c r="O2896" s="307">
        <f>IFERROR(M2896*L2896,0)</f>
        <v>2555.6280000000002</v>
      </c>
      <c r="P2896" s="85"/>
    </row>
    <row r="2897" spans="2:16" ht="14.4">
      <c r="B2897" s="44"/>
      <c r="C2897" s="517"/>
      <c r="D2897" s="518"/>
      <c r="E2897" s="518"/>
      <c r="F2897" s="518"/>
      <c r="G2897" s="519"/>
      <c r="H2897" s="520"/>
      <c r="I2897" s="520"/>
      <c r="J2897" s="521" t="str">
        <f>IFERROR(VLOOKUP(C2897,EQUIPOS!$C$13:$G$80,2,FALSE)," ")</f>
        <v xml:space="preserve"> </v>
      </c>
      <c r="K2897" s="522"/>
      <c r="L2897" s="308" t="str">
        <f>IFERROR(VLOOKUP(C2897,EQUIPOS!$C$13:$G$80,5,FALSE)," ")</f>
        <v xml:space="preserve"> </v>
      </c>
      <c r="M2897" s="524"/>
      <c r="N2897" s="525"/>
      <c r="O2897" s="307">
        <f>IFERROR(L2897/M2897,0)</f>
        <v>0</v>
      </c>
      <c r="P2897" s="85"/>
    </row>
    <row r="2898" spans="2:16" ht="14.4">
      <c r="B2898" s="44"/>
      <c r="C2898" s="517"/>
      <c r="D2898" s="518"/>
      <c r="E2898" s="518"/>
      <c r="F2898" s="518"/>
      <c r="G2898" s="519"/>
      <c r="H2898" s="520"/>
      <c r="I2898" s="520"/>
      <c r="J2898" s="521" t="str">
        <f>IFERROR(VLOOKUP(C2898,EQUIPOS!$C$13:$G$80,2,FALSE)," ")</f>
        <v xml:space="preserve"> </v>
      </c>
      <c r="K2898" s="522"/>
      <c r="L2898" s="308" t="str">
        <f>IFERROR(VLOOKUP(C2898,EQUIPOS!$C$13:$G$80,5,FALSE)," ")</f>
        <v xml:space="preserve"> </v>
      </c>
      <c r="M2898" s="524"/>
      <c r="N2898" s="525"/>
      <c r="O2898" s="307">
        <f t="shared" ref="O2898:O2899" si="180">IFERROR(L2898/M2898,0)</f>
        <v>0</v>
      </c>
      <c r="P2898" s="85"/>
    </row>
    <row r="2899" spans="2:16" ht="14.4">
      <c r="B2899" s="44"/>
      <c r="C2899" s="517"/>
      <c r="D2899" s="518"/>
      <c r="E2899" s="518"/>
      <c r="F2899" s="518"/>
      <c r="G2899" s="519"/>
      <c r="H2899" s="520"/>
      <c r="I2899" s="520"/>
      <c r="J2899" s="521" t="str">
        <f>IFERROR(VLOOKUP(C2899,EQUIPOS!$C$13:$G$80,2,FALSE)," ")</f>
        <v xml:space="preserve"> </v>
      </c>
      <c r="K2899" s="522"/>
      <c r="L2899" s="308" t="str">
        <f>IFERROR(VLOOKUP(C2899,EQUIPOS!$C$13:$G$80,5,FALSE)," ")</f>
        <v xml:space="preserve"> </v>
      </c>
      <c r="M2899" s="524"/>
      <c r="N2899" s="525"/>
      <c r="O2899" s="307">
        <f t="shared" si="180"/>
        <v>0</v>
      </c>
      <c r="P2899" s="85"/>
    </row>
    <row r="2900" spans="2:16" ht="15" thickBot="1">
      <c r="B2900" s="44"/>
      <c r="C2900" s="517"/>
      <c r="D2900" s="518"/>
      <c r="E2900" s="518"/>
      <c r="F2900" s="518"/>
      <c r="G2900" s="519"/>
      <c r="H2900" s="520"/>
      <c r="I2900" s="520"/>
      <c r="J2900" s="521" t="str">
        <f>IFERROR(VLOOKUP(C2900,EQUIPOS!$C$13:$G$80,2,FALSE)," ")</f>
        <v xml:space="preserve"> </v>
      </c>
      <c r="K2900" s="522"/>
      <c r="L2900" s="308" t="str">
        <f>IFERROR(VLOOKUP(C2900,EQUIPOS!$C$13:$G$80,5,FALSE)," ")</f>
        <v xml:space="preserve"> </v>
      </c>
      <c r="M2900" s="524"/>
      <c r="N2900" s="525"/>
      <c r="O2900" s="307">
        <f>IFERROR(L2900/M2900,0)</f>
        <v>0</v>
      </c>
      <c r="P2900" s="85"/>
    </row>
    <row r="2901" spans="2:16" ht="15" thickBot="1">
      <c r="B2901" s="44"/>
      <c r="C2901" s="545" t="s">
        <v>2244</v>
      </c>
      <c r="D2901" s="546"/>
      <c r="E2901" s="546"/>
      <c r="F2901" s="546"/>
      <c r="G2901" s="546"/>
      <c r="H2901" s="546"/>
      <c r="I2901" s="546"/>
      <c r="J2901" s="546"/>
      <c r="K2901" s="546"/>
      <c r="L2901" s="546"/>
      <c r="M2901" s="546"/>
      <c r="N2901" s="547"/>
      <c r="O2901" s="309">
        <f>SUM(O2896:O2900)</f>
        <v>2555.6280000000002</v>
      </c>
      <c r="P2901" s="86"/>
    </row>
    <row r="2902" spans="2:16" ht="13.5" customHeight="1">
      <c r="B2902" s="44"/>
      <c r="C2902" s="529" t="s">
        <v>62</v>
      </c>
      <c r="D2902" s="530"/>
      <c r="E2902" s="530"/>
      <c r="F2902" s="530"/>
      <c r="G2902" s="530"/>
      <c r="H2902" s="530"/>
      <c r="I2902" s="530"/>
      <c r="J2902" s="530"/>
      <c r="K2902" s="530"/>
      <c r="L2902" s="530"/>
      <c r="M2902" s="530"/>
      <c r="N2902" s="530"/>
      <c r="O2902" s="531"/>
      <c r="P2902" s="80"/>
    </row>
    <row r="2903" spans="2:16">
      <c r="B2903" s="44"/>
      <c r="C2903" s="532"/>
      <c r="D2903" s="533"/>
      <c r="E2903" s="533"/>
      <c r="F2903" s="533"/>
      <c r="G2903" s="533"/>
      <c r="H2903" s="533"/>
      <c r="I2903" s="533"/>
      <c r="J2903" s="533"/>
      <c r="K2903" s="533"/>
      <c r="L2903" s="533"/>
      <c r="M2903" s="533"/>
      <c r="N2903" s="533"/>
      <c r="O2903" s="534"/>
      <c r="P2903" s="80"/>
    </row>
    <row r="2904" spans="2:16" ht="14.4" thickBot="1">
      <c r="B2904" s="44"/>
      <c r="C2904" s="535"/>
      <c r="D2904" s="536"/>
      <c r="E2904" s="536"/>
      <c r="F2904" s="536"/>
      <c r="G2904" s="536"/>
      <c r="H2904" s="536"/>
      <c r="I2904" s="536"/>
      <c r="J2904" s="536"/>
      <c r="K2904" s="536"/>
      <c r="L2904" s="536"/>
      <c r="M2904" s="536"/>
      <c r="N2904" s="536"/>
      <c r="O2904" s="537"/>
      <c r="P2904" s="80"/>
    </row>
    <row r="2905" spans="2:16" ht="14.4">
      <c r="B2905" s="44"/>
      <c r="C2905" s="538" t="s">
        <v>10</v>
      </c>
      <c r="D2905" s="550"/>
      <c r="E2905" s="550"/>
      <c r="F2905" s="550"/>
      <c r="G2905" s="550"/>
      <c r="H2905" s="550"/>
      <c r="I2905" s="550"/>
      <c r="J2905" s="544"/>
      <c r="K2905" s="81" t="s">
        <v>56</v>
      </c>
      <c r="L2905" s="82" t="s">
        <v>12</v>
      </c>
      <c r="M2905" s="541" t="s">
        <v>63</v>
      </c>
      <c r="N2905" s="544"/>
      <c r="O2905" s="83" t="s">
        <v>61</v>
      </c>
      <c r="P2905" s="84"/>
    </row>
    <row r="2906" spans="2:16" ht="14.4">
      <c r="B2906" s="44"/>
      <c r="C2906" s="577" t="s">
        <v>3005</v>
      </c>
      <c r="D2906" s="578" t="s">
        <v>3005</v>
      </c>
      <c r="E2906" s="578" t="s">
        <v>3005</v>
      </c>
      <c r="F2906" s="578" t="s">
        <v>3005</v>
      </c>
      <c r="G2906" s="578" t="s">
        <v>3005</v>
      </c>
      <c r="H2906" s="578" t="s">
        <v>3005</v>
      </c>
      <c r="I2906" s="578" t="s">
        <v>3005</v>
      </c>
      <c r="J2906" s="579" t="s">
        <v>3005</v>
      </c>
      <c r="K2906" s="88" t="str">
        <f>IFERROR(VLOOKUP(C2906,MATERIALES!$C$13:$G$2486,2,FALSE)," ")</f>
        <v>UN</v>
      </c>
      <c r="L2906" s="356">
        <v>1</v>
      </c>
      <c r="M2906" s="548">
        <f>IFERROR(VLOOKUP(C2906,MATERIALES!$C$13:$G$2486,5,FALSE)," ")</f>
        <v>265000</v>
      </c>
      <c r="N2906" s="549"/>
      <c r="O2906" s="307">
        <f>IFERROR(M2906*L2906,0)</f>
        <v>265000</v>
      </c>
      <c r="P2906" s="85"/>
    </row>
    <row r="2907" spans="2:16" ht="14.4">
      <c r="B2907" s="44"/>
      <c r="C2907" s="577" t="s">
        <v>3006</v>
      </c>
      <c r="D2907" s="578" t="s">
        <v>3006</v>
      </c>
      <c r="E2907" s="578" t="s">
        <v>3006</v>
      </c>
      <c r="F2907" s="578" t="s">
        <v>3006</v>
      </c>
      <c r="G2907" s="578" t="s">
        <v>3006</v>
      </c>
      <c r="H2907" s="578" t="s">
        <v>3006</v>
      </c>
      <c r="I2907" s="578" t="s">
        <v>3006</v>
      </c>
      <c r="J2907" s="579" t="s">
        <v>3006</v>
      </c>
      <c r="K2907" s="88" t="str">
        <f>IFERROR(VLOOKUP(C2907,MATERIALES!$C$13:$G$2486,2,FALSE)," ")</f>
        <v>GL</v>
      </c>
      <c r="L2907" s="356">
        <v>1</v>
      </c>
      <c r="M2907" s="548">
        <f>IFERROR(VLOOKUP(C2907,MATERIALES!$C$13:$G$2486,5,FALSE)," ")</f>
        <v>3421.81</v>
      </c>
      <c r="N2907" s="549"/>
      <c r="O2907" s="307">
        <f t="shared" ref="O2907:O2917" si="181">IFERROR(M2907*L2907,0)</f>
        <v>3421.81</v>
      </c>
      <c r="P2907" s="85"/>
    </row>
    <row r="2908" spans="2:16" ht="14.4">
      <c r="B2908" s="44"/>
      <c r="C2908" s="577"/>
      <c r="D2908" s="578"/>
      <c r="E2908" s="578"/>
      <c r="F2908" s="578"/>
      <c r="G2908" s="578"/>
      <c r="H2908" s="578"/>
      <c r="I2908" s="578"/>
      <c r="J2908" s="579"/>
      <c r="K2908" s="88" t="str">
        <f>IFERROR(VLOOKUP(C2908,MATERIALES!$C$13:$G$2486,2,FALSE)," ")</f>
        <v xml:space="preserve"> </v>
      </c>
      <c r="L2908" s="356"/>
      <c r="M2908" s="548" t="str">
        <f>IFERROR(VLOOKUP(C2908,MATERIALES!$C$13:$G$2486,5,FALSE)," ")</f>
        <v xml:space="preserve"> </v>
      </c>
      <c r="N2908" s="549"/>
      <c r="O2908" s="307">
        <f t="shared" si="181"/>
        <v>0</v>
      </c>
      <c r="P2908" s="85"/>
    </row>
    <row r="2909" spans="2:16" ht="14.4">
      <c r="B2909" s="44"/>
      <c r="C2909" s="577"/>
      <c r="D2909" s="578"/>
      <c r="E2909" s="578"/>
      <c r="F2909" s="578"/>
      <c r="G2909" s="578"/>
      <c r="H2909" s="578"/>
      <c r="I2909" s="578"/>
      <c r="J2909" s="579"/>
      <c r="K2909" s="88" t="str">
        <f>IFERROR(VLOOKUP(C2909,MATERIALES!$C$13:$G$2486,2,FALSE)," ")</f>
        <v xml:space="preserve"> </v>
      </c>
      <c r="L2909" s="356"/>
      <c r="M2909" s="548" t="str">
        <f>IFERROR(VLOOKUP(C2909,MATERIALES!$C$13:$G$2486,5,FALSE)," ")</f>
        <v xml:space="preserve"> </v>
      </c>
      <c r="N2909" s="549"/>
      <c r="O2909" s="307">
        <f t="shared" si="181"/>
        <v>0</v>
      </c>
      <c r="P2909" s="85"/>
    </row>
    <row r="2910" spans="2:16" ht="14.4">
      <c r="B2910" s="44"/>
      <c r="C2910" s="577"/>
      <c r="D2910" s="578"/>
      <c r="E2910" s="578"/>
      <c r="F2910" s="578"/>
      <c r="G2910" s="578"/>
      <c r="H2910" s="578"/>
      <c r="I2910" s="578"/>
      <c r="J2910" s="579"/>
      <c r="K2910" s="88" t="str">
        <f>IFERROR(VLOOKUP(C2910,MATERIALES!$C$13:$G$2486,2,FALSE)," ")</f>
        <v xml:space="preserve"> </v>
      </c>
      <c r="L2910" s="356"/>
      <c r="M2910" s="548" t="str">
        <f>IFERROR(VLOOKUP(C2910,MATERIALES!$C$13:$G$2486,5,FALSE)," ")</f>
        <v xml:space="preserve"> </v>
      </c>
      <c r="N2910" s="549"/>
      <c r="O2910" s="307">
        <f t="shared" si="181"/>
        <v>0</v>
      </c>
      <c r="P2910" s="85"/>
    </row>
    <row r="2911" spans="2:16" ht="14.4">
      <c r="B2911" s="44"/>
      <c r="C2911" s="577"/>
      <c r="D2911" s="578"/>
      <c r="E2911" s="578"/>
      <c r="F2911" s="578"/>
      <c r="G2911" s="578"/>
      <c r="H2911" s="578"/>
      <c r="I2911" s="578"/>
      <c r="J2911" s="579"/>
      <c r="K2911" s="88" t="str">
        <f>IFERROR(VLOOKUP(C2911,MATERIALES!$C$13:$G$2486,2,FALSE)," ")</f>
        <v xml:space="preserve"> </v>
      </c>
      <c r="L2911" s="356"/>
      <c r="M2911" s="548" t="str">
        <f>IFERROR(VLOOKUP(C2911,MATERIALES!$C$13:$G$2486,5,FALSE)," ")</f>
        <v xml:space="preserve"> </v>
      </c>
      <c r="N2911" s="549"/>
      <c r="O2911" s="307">
        <f t="shared" si="181"/>
        <v>0</v>
      </c>
      <c r="P2911" s="85"/>
    </row>
    <row r="2912" spans="2:16" ht="14.4">
      <c r="B2912" s="44"/>
      <c r="C2912" s="577"/>
      <c r="D2912" s="578"/>
      <c r="E2912" s="578"/>
      <c r="F2912" s="578"/>
      <c r="G2912" s="578"/>
      <c r="H2912" s="578"/>
      <c r="I2912" s="578"/>
      <c r="J2912" s="579"/>
      <c r="K2912" s="88" t="str">
        <f>IFERROR(VLOOKUP(C2912,MATERIALES!$C$13:$G$2486,2,FALSE)," ")</f>
        <v xml:space="preserve"> </v>
      </c>
      <c r="L2912" s="356"/>
      <c r="M2912" s="548" t="str">
        <f>IFERROR(VLOOKUP(C2912,MATERIALES!$C$13:$G$2486,5,FALSE)," ")</f>
        <v xml:space="preserve"> </v>
      </c>
      <c r="N2912" s="549"/>
      <c r="O2912" s="307">
        <f t="shared" si="181"/>
        <v>0</v>
      </c>
      <c r="P2912" s="85"/>
    </row>
    <row r="2913" spans="2:16" ht="14.4">
      <c r="B2913" s="44"/>
      <c r="C2913" s="577"/>
      <c r="D2913" s="578"/>
      <c r="E2913" s="578"/>
      <c r="F2913" s="578"/>
      <c r="G2913" s="578"/>
      <c r="H2913" s="578"/>
      <c r="I2913" s="578"/>
      <c r="J2913" s="579"/>
      <c r="K2913" s="88" t="str">
        <f>IFERROR(VLOOKUP(C2913,MATERIALES!$C$13:$G$2486,2,FALSE)," ")</f>
        <v xml:space="preserve"> </v>
      </c>
      <c r="L2913" s="356"/>
      <c r="M2913" s="548" t="str">
        <f>IFERROR(VLOOKUP(C2913,MATERIALES!$C$13:$G$2486,5,FALSE)," ")</f>
        <v xml:space="preserve"> </v>
      </c>
      <c r="N2913" s="549"/>
      <c r="O2913" s="307">
        <f t="shared" si="181"/>
        <v>0</v>
      </c>
      <c r="P2913" s="85"/>
    </row>
    <row r="2914" spans="2:16" ht="14.4">
      <c r="B2914" s="44"/>
      <c r="C2914" s="577"/>
      <c r="D2914" s="578"/>
      <c r="E2914" s="578"/>
      <c r="F2914" s="578"/>
      <c r="G2914" s="578"/>
      <c r="H2914" s="578"/>
      <c r="I2914" s="578"/>
      <c r="J2914" s="579"/>
      <c r="K2914" s="88" t="str">
        <f>IFERROR(VLOOKUP(C2914,MATERIALES!$C$13:$G$2486,2,FALSE)," ")</f>
        <v xml:space="preserve"> </v>
      </c>
      <c r="L2914" s="356"/>
      <c r="M2914" s="548" t="str">
        <f>IFERROR(VLOOKUP(C2914,MATERIALES!$C$13:$G$2486,5,FALSE)," ")</f>
        <v xml:space="preserve"> </v>
      </c>
      <c r="N2914" s="549"/>
      <c r="O2914" s="307">
        <f t="shared" si="181"/>
        <v>0</v>
      </c>
      <c r="P2914" s="85"/>
    </row>
    <row r="2915" spans="2:16" ht="14.4">
      <c r="B2915" s="44"/>
      <c r="C2915" s="577"/>
      <c r="D2915" s="578"/>
      <c r="E2915" s="578"/>
      <c r="F2915" s="578"/>
      <c r="G2915" s="578"/>
      <c r="H2915" s="578"/>
      <c r="I2915" s="578"/>
      <c r="J2915" s="579"/>
      <c r="K2915" s="88" t="str">
        <f>IFERROR(VLOOKUP(C2915,MATERIALES!$C$13:$G$2486,2,FALSE)," ")</f>
        <v xml:space="preserve"> </v>
      </c>
      <c r="L2915" s="356"/>
      <c r="M2915" s="548" t="str">
        <f>IFERROR(VLOOKUP(C2915,MATERIALES!$C$13:$G$2486,5,FALSE)," ")</f>
        <v xml:space="preserve"> </v>
      </c>
      <c r="N2915" s="549"/>
      <c r="O2915" s="307">
        <f t="shared" si="181"/>
        <v>0</v>
      </c>
      <c r="P2915" s="85"/>
    </row>
    <row r="2916" spans="2:16" ht="14.4">
      <c r="B2916" s="44"/>
      <c r="C2916" s="517"/>
      <c r="D2916" s="518"/>
      <c r="E2916" s="518"/>
      <c r="F2916" s="518"/>
      <c r="G2916" s="518"/>
      <c r="H2916" s="518"/>
      <c r="I2916" s="518"/>
      <c r="J2916" s="519"/>
      <c r="K2916" s="88" t="str">
        <f>IFERROR(VLOOKUP(C2916,MATERIALES!$C$13:$G$2486,2,FALSE)," ")</f>
        <v xml:space="preserve"> </v>
      </c>
      <c r="L2916" s="89"/>
      <c r="M2916" s="548" t="str">
        <f>IFERROR(VLOOKUP(C2916,MATERIALES!$C$13:$G$2486,5,FALSE)," ")</f>
        <v xml:space="preserve"> </v>
      </c>
      <c r="N2916" s="549"/>
      <c r="O2916" s="307">
        <f t="shared" si="181"/>
        <v>0</v>
      </c>
      <c r="P2916" s="85"/>
    </row>
    <row r="2917" spans="2:16" ht="15" thickBot="1">
      <c r="B2917" s="44"/>
      <c r="C2917" s="551"/>
      <c r="D2917" s="552"/>
      <c r="E2917" s="552"/>
      <c r="F2917" s="552"/>
      <c r="G2917" s="552"/>
      <c r="H2917" s="552"/>
      <c r="I2917" s="552"/>
      <c r="J2917" s="580"/>
      <c r="K2917" s="88" t="str">
        <f>IFERROR(VLOOKUP(C2917,MATERIALES!$C$13:$G$2486,2,FALSE)," ")</f>
        <v xml:space="preserve"> </v>
      </c>
      <c r="L2917" s="90"/>
      <c r="M2917" s="548" t="str">
        <f>IFERROR(VLOOKUP(C2917,MATERIALES!$C$13:$G$2486,5,FALSE)," ")</f>
        <v xml:space="preserve"> </v>
      </c>
      <c r="N2917" s="549"/>
      <c r="O2917" s="307">
        <f t="shared" si="181"/>
        <v>0</v>
      </c>
      <c r="P2917" s="85"/>
    </row>
    <row r="2918" spans="2:16" ht="15" thickBot="1">
      <c r="B2918" s="44"/>
      <c r="C2918" s="545" t="s">
        <v>2244</v>
      </c>
      <c r="D2918" s="546"/>
      <c r="E2918" s="546"/>
      <c r="F2918" s="546"/>
      <c r="G2918" s="546"/>
      <c r="H2918" s="546"/>
      <c r="I2918" s="546"/>
      <c r="J2918" s="546"/>
      <c r="K2918" s="546"/>
      <c r="L2918" s="546"/>
      <c r="M2918" s="546"/>
      <c r="N2918" s="547"/>
      <c r="O2918" s="309">
        <f>SUM(O2906:O2917)</f>
        <v>268421.81</v>
      </c>
      <c r="P2918" s="85"/>
    </row>
    <row r="2919" spans="2:16">
      <c r="B2919" s="44"/>
      <c r="C2919" s="529" t="s">
        <v>64</v>
      </c>
      <c r="D2919" s="530"/>
      <c r="E2919" s="530"/>
      <c r="F2919" s="530"/>
      <c r="G2919" s="530"/>
      <c r="H2919" s="530"/>
      <c r="I2919" s="530"/>
      <c r="J2919" s="530"/>
      <c r="K2919" s="530"/>
      <c r="L2919" s="530"/>
      <c r="M2919" s="530"/>
      <c r="N2919" s="530"/>
      <c r="O2919" s="531"/>
      <c r="P2919" s="80"/>
    </row>
    <row r="2920" spans="2:16">
      <c r="B2920" s="44"/>
      <c r="C2920" s="532"/>
      <c r="D2920" s="533"/>
      <c r="E2920" s="533"/>
      <c r="F2920" s="533"/>
      <c r="G2920" s="533"/>
      <c r="H2920" s="533"/>
      <c r="I2920" s="533"/>
      <c r="J2920" s="533"/>
      <c r="K2920" s="533"/>
      <c r="L2920" s="533"/>
      <c r="M2920" s="533"/>
      <c r="N2920" s="533"/>
      <c r="O2920" s="534"/>
      <c r="P2920" s="80"/>
    </row>
    <row r="2921" spans="2:16" ht="14.4" thickBot="1">
      <c r="B2921" s="44"/>
      <c r="C2921" s="535"/>
      <c r="D2921" s="536"/>
      <c r="E2921" s="536"/>
      <c r="F2921" s="536"/>
      <c r="G2921" s="536"/>
      <c r="H2921" s="536"/>
      <c r="I2921" s="536"/>
      <c r="J2921" s="536"/>
      <c r="K2921" s="536"/>
      <c r="L2921" s="536"/>
      <c r="M2921" s="536"/>
      <c r="N2921" s="536"/>
      <c r="O2921" s="537"/>
      <c r="P2921" s="80"/>
    </row>
    <row r="2922" spans="2:16" ht="16.8">
      <c r="B2922" s="44"/>
      <c r="C2922" s="538" t="s">
        <v>65</v>
      </c>
      <c r="D2922" s="550"/>
      <c r="E2922" s="550"/>
      <c r="F2922" s="550"/>
      <c r="G2922" s="550"/>
      <c r="H2922" s="550"/>
      <c r="I2922" s="550"/>
      <c r="J2922" s="82" t="s">
        <v>66</v>
      </c>
      <c r="K2922" s="87" t="s">
        <v>67</v>
      </c>
      <c r="L2922" s="91" t="s">
        <v>68</v>
      </c>
      <c r="M2922" s="541" t="s">
        <v>69</v>
      </c>
      <c r="N2922" s="544"/>
      <c r="O2922" s="83" t="s">
        <v>61</v>
      </c>
      <c r="P2922" s="84"/>
    </row>
    <row r="2923" spans="2:16" ht="14.4">
      <c r="B2923" s="44"/>
      <c r="C2923" s="517" t="s">
        <v>1251</v>
      </c>
      <c r="D2923" s="518"/>
      <c r="E2923" s="518"/>
      <c r="F2923" s="518"/>
      <c r="G2923" s="518"/>
      <c r="H2923" s="518"/>
      <c r="I2923" s="518"/>
      <c r="J2923" s="357">
        <v>9.289803286634859E-5</v>
      </c>
      <c r="K2923" s="93">
        <v>25.1</v>
      </c>
      <c r="L2923" s="92">
        <f>K2923*J2923</f>
        <v>2.3317406249453499E-3</v>
      </c>
      <c r="M2923" s="548">
        <f>IFERROR(VLOOKUP(C2923,TRANSPORTE!$C$14:$G$28,5,FALSE)," ")</f>
        <v>514637</v>
      </c>
      <c r="N2923" s="549"/>
      <c r="O2923" s="307">
        <f>IFERROR(M2923*L2923,0)</f>
        <v>1200</v>
      </c>
      <c r="P2923" s="85"/>
    </row>
    <row r="2924" spans="2:16" ht="15" thickBot="1">
      <c r="B2924" s="44"/>
      <c r="C2924" s="551"/>
      <c r="D2924" s="552"/>
      <c r="E2924" s="552"/>
      <c r="F2924" s="552"/>
      <c r="G2924" s="552"/>
      <c r="H2924" s="552"/>
      <c r="I2924" s="552"/>
      <c r="J2924" s="94"/>
      <c r="K2924" s="70"/>
      <c r="L2924" s="94"/>
      <c r="M2924" s="553"/>
      <c r="N2924" s="554"/>
      <c r="O2924" s="307">
        <f t="shared" ref="O2924" si="182">IFERROR(M2924*L2924,0)</f>
        <v>0</v>
      </c>
      <c r="P2924" s="85"/>
    </row>
    <row r="2925" spans="2:16" ht="15" thickBot="1">
      <c r="B2925" s="44"/>
      <c r="C2925" s="545" t="s">
        <v>2244</v>
      </c>
      <c r="D2925" s="546"/>
      <c r="E2925" s="546"/>
      <c r="F2925" s="546"/>
      <c r="G2925" s="546"/>
      <c r="H2925" s="546"/>
      <c r="I2925" s="546"/>
      <c r="J2925" s="546"/>
      <c r="K2925" s="546"/>
      <c r="L2925" s="546"/>
      <c r="M2925" s="546"/>
      <c r="N2925" s="547"/>
      <c r="O2925" s="309">
        <f>+SUM(O2923:O2924)</f>
        <v>1200</v>
      </c>
      <c r="P2925" s="86"/>
    </row>
    <row r="2926" spans="2:16">
      <c r="B2926" s="44"/>
      <c r="C2926" s="529" t="s">
        <v>70</v>
      </c>
      <c r="D2926" s="530"/>
      <c r="E2926" s="530"/>
      <c r="F2926" s="530"/>
      <c r="G2926" s="530"/>
      <c r="H2926" s="530"/>
      <c r="I2926" s="530"/>
      <c r="J2926" s="530"/>
      <c r="K2926" s="530"/>
      <c r="L2926" s="530"/>
      <c r="M2926" s="530"/>
      <c r="N2926" s="530"/>
      <c r="O2926" s="531"/>
      <c r="P2926" s="80"/>
    </row>
    <row r="2927" spans="2:16">
      <c r="B2927" s="44"/>
      <c r="C2927" s="532"/>
      <c r="D2927" s="533"/>
      <c r="E2927" s="533"/>
      <c r="F2927" s="533"/>
      <c r="G2927" s="533"/>
      <c r="H2927" s="533"/>
      <c r="I2927" s="533"/>
      <c r="J2927" s="533"/>
      <c r="K2927" s="533"/>
      <c r="L2927" s="533"/>
      <c r="M2927" s="533"/>
      <c r="N2927" s="533"/>
      <c r="O2927" s="534"/>
      <c r="P2927" s="80"/>
    </row>
    <row r="2928" spans="2:16" ht="14.4" thickBot="1">
      <c r="B2928" s="44"/>
      <c r="C2928" s="535"/>
      <c r="D2928" s="536"/>
      <c r="E2928" s="536"/>
      <c r="F2928" s="536"/>
      <c r="G2928" s="536"/>
      <c r="H2928" s="536"/>
      <c r="I2928" s="536"/>
      <c r="J2928" s="536"/>
      <c r="K2928" s="536"/>
      <c r="L2928" s="536"/>
      <c r="M2928" s="536"/>
      <c r="N2928" s="536"/>
      <c r="O2928" s="537"/>
      <c r="P2928" s="80"/>
    </row>
    <row r="2929" spans="2:16" ht="14.4">
      <c r="B2929" s="44"/>
      <c r="C2929" s="538" t="s">
        <v>71</v>
      </c>
      <c r="D2929" s="550"/>
      <c r="E2929" s="550"/>
      <c r="F2929" s="550"/>
      <c r="G2929" s="550"/>
      <c r="H2929" s="550"/>
      <c r="I2929" s="550"/>
      <c r="J2929" s="82" t="s">
        <v>72</v>
      </c>
      <c r="K2929" s="95" t="s">
        <v>73</v>
      </c>
      <c r="L2929" s="96" t="s">
        <v>74</v>
      </c>
      <c r="M2929" s="560" t="s">
        <v>60</v>
      </c>
      <c r="N2929" s="561"/>
      <c r="O2929" s="97" t="s">
        <v>61</v>
      </c>
      <c r="P2929" s="98"/>
    </row>
    <row r="2930" spans="2:16" ht="14.4">
      <c r="B2930" s="44"/>
      <c r="C2930" s="555" t="s">
        <v>1225</v>
      </c>
      <c r="D2930" s="556"/>
      <c r="E2930" s="556"/>
      <c r="F2930" s="556"/>
      <c r="G2930" s="556"/>
      <c r="H2930" s="556"/>
      <c r="I2930" s="522"/>
      <c r="J2930" s="310">
        <f>IFERROR(VLOOKUP(C2930,'MANO DE OBRA'!$C$13:$J$33,6,FALSE)," ")</f>
        <v>212968.8944964</v>
      </c>
      <c r="K2930" s="318">
        <f>IFERROR(VLOOKUP(C2930,'MANO DE OBRA'!$C$13:$J$33,7,FALSE)," ")</f>
        <v>2</v>
      </c>
      <c r="L2930" s="311">
        <f>IFERROR(VLOOKUP(C2930,'MANO DE OBRA'!$C$13:$J$33,8,FALSE)," ")</f>
        <v>425938</v>
      </c>
      <c r="M2930" s="562">
        <f>1/0.12</f>
        <v>8.3333333333333339</v>
      </c>
      <c r="N2930" s="563"/>
      <c r="O2930" s="312">
        <f>IFERROR((L2930/M2930),0)</f>
        <v>51112.56</v>
      </c>
      <c r="P2930" s="99"/>
    </row>
    <row r="2931" spans="2:16" ht="14.4">
      <c r="B2931" s="44"/>
      <c r="C2931" s="555"/>
      <c r="D2931" s="556"/>
      <c r="E2931" s="556"/>
      <c r="F2931" s="556"/>
      <c r="G2931" s="556"/>
      <c r="H2931" s="556"/>
      <c r="I2931" s="522"/>
      <c r="J2931" s="310" t="str">
        <f>IFERROR(VLOOKUP(C2931,'MANO DE OBRA'!$C$13:$J$33,6,FALSE)," ")</f>
        <v xml:space="preserve"> </v>
      </c>
      <c r="K2931" s="318" t="str">
        <f>IFERROR(VLOOKUP(C2931,'MANO DE OBRA'!$C$13:$J$33,7,FALSE)," ")</f>
        <v xml:space="preserve"> </v>
      </c>
      <c r="L2931" s="311" t="str">
        <f>IFERROR(VLOOKUP(C2931,'MANO DE OBRA'!$C$13:$J$33,8,FALSE)," ")</f>
        <v xml:space="preserve"> </v>
      </c>
      <c r="M2931" s="562"/>
      <c r="N2931" s="563"/>
      <c r="O2931" s="312">
        <f t="shared" ref="O2931:O2933" si="183">IFERROR((L2931/M2931),0)</f>
        <v>0</v>
      </c>
      <c r="P2931" s="99"/>
    </row>
    <row r="2932" spans="2:16" ht="14.4">
      <c r="B2932" s="44"/>
      <c r="C2932" s="555"/>
      <c r="D2932" s="556"/>
      <c r="E2932" s="556"/>
      <c r="F2932" s="556"/>
      <c r="G2932" s="556"/>
      <c r="H2932" s="556"/>
      <c r="I2932" s="522"/>
      <c r="J2932" s="310" t="str">
        <f>IFERROR(VLOOKUP(C2932,'MANO DE OBRA'!$C$13:$J$33,6,FALSE)," ")</f>
        <v xml:space="preserve"> </v>
      </c>
      <c r="K2932" s="318" t="str">
        <f>IFERROR(VLOOKUP(C2932,'MANO DE OBRA'!$C$13:$J$33,7,FALSE)," ")</f>
        <v xml:space="preserve"> </v>
      </c>
      <c r="L2932" s="311" t="str">
        <f>IFERROR(VLOOKUP(C2932,'MANO DE OBRA'!$C$13:$J$33,8,FALSE)," ")</f>
        <v xml:space="preserve"> </v>
      </c>
      <c r="M2932" s="524"/>
      <c r="N2932" s="525"/>
      <c r="O2932" s="312">
        <f t="shared" si="183"/>
        <v>0</v>
      </c>
      <c r="P2932" s="99"/>
    </row>
    <row r="2933" spans="2:16" ht="15" thickBot="1">
      <c r="B2933" s="44"/>
      <c r="C2933" s="555"/>
      <c r="D2933" s="556"/>
      <c r="E2933" s="556"/>
      <c r="F2933" s="556"/>
      <c r="G2933" s="556"/>
      <c r="H2933" s="556"/>
      <c r="I2933" s="522"/>
      <c r="J2933" s="310" t="str">
        <f>IFERROR(VLOOKUP(C2933,'MANO DE OBRA'!$C$13:$J$33,6,FALSE)," ")</f>
        <v xml:space="preserve"> </v>
      </c>
      <c r="K2933" s="318" t="str">
        <f>IFERROR(VLOOKUP(C2933,'MANO DE OBRA'!$C$13:$J$33,7,FALSE)," ")</f>
        <v xml:space="preserve"> </v>
      </c>
      <c r="L2933" s="311" t="str">
        <f>IFERROR(VLOOKUP(C2933,'MANO DE OBRA'!$C$13:$J$33,8,FALSE)," ")</f>
        <v xml:space="preserve"> </v>
      </c>
      <c r="M2933" s="524"/>
      <c r="N2933" s="525"/>
      <c r="O2933" s="312">
        <f t="shared" si="183"/>
        <v>0</v>
      </c>
      <c r="P2933" s="85"/>
    </row>
    <row r="2934" spans="2:16" ht="15" thickBot="1">
      <c r="B2934" s="44"/>
      <c r="C2934" s="545" t="s">
        <v>2244</v>
      </c>
      <c r="D2934" s="546"/>
      <c r="E2934" s="546"/>
      <c r="F2934" s="546"/>
      <c r="G2934" s="546"/>
      <c r="H2934" s="546"/>
      <c r="I2934" s="546"/>
      <c r="J2934" s="546"/>
      <c r="K2934" s="546"/>
      <c r="L2934" s="546"/>
      <c r="M2934" s="546"/>
      <c r="N2934" s="547"/>
      <c r="O2934" s="309">
        <f>+SUM(O2930:O2933)</f>
        <v>51112.56</v>
      </c>
      <c r="P2934" s="85"/>
    </row>
    <row r="2935" spans="2:16" ht="15" thickBot="1">
      <c r="B2935" s="44"/>
      <c r="C2935" s="73"/>
      <c r="D2935" s="52"/>
      <c r="E2935" s="52"/>
      <c r="F2935" s="52"/>
      <c r="G2935" s="52"/>
      <c r="H2935" s="52"/>
      <c r="I2935" s="52"/>
      <c r="J2935" s="52"/>
      <c r="K2935" s="52"/>
      <c r="L2935" s="52"/>
      <c r="M2935" s="52"/>
      <c r="N2935" s="52"/>
      <c r="O2935" s="74"/>
      <c r="P2935" s="45"/>
    </row>
    <row r="2936" spans="2:16" ht="15" thickBot="1">
      <c r="B2936" s="44"/>
      <c r="C2936" s="557" t="s">
        <v>2245</v>
      </c>
      <c r="D2936" s="558"/>
      <c r="E2936" s="558"/>
      <c r="F2936" s="558"/>
      <c r="G2936" s="558"/>
      <c r="H2936" s="558"/>
      <c r="I2936" s="558"/>
      <c r="J2936" s="558"/>
      <c r="K2936" s="558"/>
      <c r="L2936" s="558"/>
      <c r="M2936" s="558"/>
      <c r="N2936" s="559"/>
      <c r="O2936" s="313">
        <f>ROUND(O2925+O2901+O2918+O2934,0)-0.5</f>
        <v>323289.5</v>
      </c>
      <c r="P2936" s="100"/>
    </row>
    <row r="2937" spans="2:16" ht="15" thickBot="1">
      <c r="B2937" s="44"/>
      <c r="C2937" s="73"/>
      <c r="D2937" s="52"/>
      <c r="E2937" s="52"/>
      <c r="F2937" s="52"/>
      <c r="G2937" s="52"/>
      <c r="H2937" s="52"/>
      <c r="I2937" s="52"/>
      <c r="J2937" s="52"/>
      <c r="K2937" s="52"/>
      <c r="L2937" s="52"/>
      <c r="M2937" s="52"/>
      <c r="N2937" s="52"/>
      <c r="O2937" s="74"/>
      <c r="P2937" s="73"/>
    </row>
    <row r="2938" spans="2:16">
      <c r="B2938" s="44"/>
      <c r="C2938" s="529" t="s">
        <v>2240</v>
      </c>
      <c r="D2938" s="530"/>
      <c r="E2938" s="530"/>
      <c r="F2938" s="530"/>
      <c r="G2938" s="530"/>
      <c r="H2938" s="530"/>
      <c r="I2938" s="530"/>
      <c r="J2938" s="530"/>
      <c r="K2938" s="530"/>
      <c r="L2938" s="530"/>
      <c r="M2938" s="530"/>
      <c r="N2938" s="530"/>
      <c r="O2938" s="531"/>
      <c r="P2938" s="80"/>
    </row>
    <row r="2939" spans="2:16">
      <c r="B2939" s="44"/>
      <c r="C2939" s="532"/>
      <c r="D2939" s="533"/>
      <c r="E2939" s="533"/>
      <c r="F2939" s="533"/>
      <c r="G2939" s="533"/>
      <c r="H2939" s="533"/>
      <c r="I2939" s="533"/>
      <c r="J2939" s="533"/>
      <c r="K2939" s="533"/>
      <c r="L2939" s="533"/>
      <c r="M2939" s="533"/>
      <c r="N2939" s="533"/>
      <c r="O2939" s="534"/>
      <c r="P2939" s="80"/>
    </row>
    <row r="2940" spans="2:16" ht="14.4" thickBot="1">
      <c r="B2940" s="44"/>
      <c r="C2940" s="535"/>
      <c r="D2940" s="536"/>
      <c r="E2940" s="536"/>
      <c r="F2940" s="536"/>
      <c r="G2940" s="536"/>
      <c r="H2940" s="536"/>
      <c r="I2940" s="536"/>
      <c r="J2940" s="536"/>
      <c r="K2940" s="536"/>
      <c r="L2940" s="536"/>
      <c r="M2940" s="536"/>
      <c r="N2940" s="536"/>
      <c r="O2940" s="537"/>
      <c r="P2940" s="80"/>
    </row>
    <row r="2941" spans="2:16" ht="15" thickBot="1">
      <c r="B2941" s="44"/>
      <c r="C2941" s="568" t="s">
        <v>10</v>
      </c>
      <c r="D2941" s="569"/>
      <c r="E2941" s="569"/>
      <c r="F2941" s="569"/>
      <c r="G2941" s="569"/>
      <c r="H2941" s="569"/>
      <c r="I2941" s="569"/>
      <c r="J2941" s="569"/>
      <c r="K2941" s="569"/>
      <c r="L2941" s="569"/>
      <c r="M2941" s="570"/>
      <c r="N2941" s="303" t="s">
        <v>32</v>
      </c>
      <c r="O2941" s="304" t="s">
        <v>29</v>
      </c>
      <c r="P2941" s="80"/>
    </row>
    <row r="2942" spans="2:16" ht="14.4">
      <c r="B2942" s="44"/>
      <c r="C2942" s="571" t="s">
        <v>2242</v>
      </c>
      <c r="D2942" s="572"/>
      <c r="E2942" s="572"/>
      <c r="F2942" s="572"/>
      <c r="G2942" s="572"/>
      <c r="H2942" s="572"/>
      <c r="I2942" s="572"/>
      <c r="J2942" s="572"/>
      <c r="K2942" s="572"/>
      <c r="L2942" s="572"/>
      <c r="M2942" s="572"/>
      <c r="N2942" s="305">
        <f>PRESUPUESTO!$K$384</f>
        <v>0.26</v>
      </c>
      <c r="O2942" s="314">
        <f>N2942*O2936</f>
        <v>84055.27</v>
      </c>
      <c r="P2942" s="80"/>
    </row>
    <row r="2943" spans="2:16" ht="14.4">
      <c r="B2943" s="44"/>
      <c r="C2943" s="573" t="s">
        <v>2241</v>
      </c>
      <c r="D2943" s="574"/>
      <c r="E2943" s="574"/>
      <c r="F2943" s="574"/>
      <c r="G2943" s="574"/>
      <c r="H2943" s="574"/>
      <c r="I2943" s="574"/>
      <c r="J2943" s="574"/>
      <c r="K2943" s="574"/>
      <c r="L2943" s="574"/>
      <c r="M2943" s="574"/>
      <c r="N2943" s="302">
        <f>PRESUPUESTO!$K$385</f>
        <v>0.01</v>
      </c>
      <c r="O2943" s="315">
        <f>N2943*O2936</f>
        <v>3232.895</v>
      </c>
      <c r="P2943" s="80"/>
    </row>
    <row r="2944" spans="2:16" ht="15" thickBot="1">
      <c r="B2944" s="44"/>
      <c r="C2944" s="575" t="s">
        <v>28</v>
      </c>
      <c r="D2944" s="576"/>
      <c r="E2944" s="576"/>
      <c r="F2944" s="576"/>
      <c r="G2944" s="576"/>
      <c r="H2944" s="576"/>
      <c r="I2944" s="576"/>
      <c r="J2944" s="576"/>
      <c r="K2944" s="576"/>
      <c r="L2944" s="576"/>
      <c r="M2944" s="576"/>
      <c r="N2944" s="306">
        <f>PRESUPUESTO!$K$386</f>
        <v>0.03</v>
      </c>
      <c r="O2944" s="316">
        <f>N2944*O2936</f>
        <v>9698.6849999999995</v>
      </c>
      <c r="P2944" s="80"/>
    </row>
    <row r="2945" spans="2:19">
      <c r="B2945" s="44"/>
      <c r="C2945" s="296"/>
      <c r="D2945" s="297"/>
      <c r="E2945" s="297"/>
      <c r="F2945" s="297"/>
      <c r="G2945" s="297"/>
      <c r="H2945" s="297"/>
      <c r="I2945" s="297"/>
      <c r="J2945" s="297"/>
      <c r="K2945" s="297"/>
      <c r="L2945" s="297"/>
      <c r="M2945" s="297"/>
      <c r="N2945" s="297"/>
      <c r="O2945" s="298"/>
      <c r="P2945" s="80"/>
    </row>
    <row r="2946" spans="2:19" ht="14.4" thickBot="1">
      <c r="B2946" s="44"/>
      <c r="C2946" s="299"/>
      <c r="D2946" s="300"/>
      <c r="E2946" s="300"/>
      <c r="F2946" s="300"/>
      <c r="G2946" s="300"/>
      <c r="H2946" s="300"/>
      <c r="I2946" s="300"/>
      <c r="J2946" s="300"/>
      <c r="K2946" s="300"/>
      <c r="L2946" s="300"/>
      <c r="M2946" s="300"/>
      <c r="N2946" s="300"/>
      <c r="O2946" s="301"/>
      <c r="P2946" s="80"/>
    </row>
    <row r="2947" spans="2:19" ht="15" thickBot="1">
      <c r="B2947" s="44"/>
      <c r="C2947" s="557" t="s">
        <v>2246</v>
      </c>
      <c r="D2947" s="558"/>
      <c r="E2947" s="558"/>
      <c r="F2947" s="558"/>
      <c r="G2947" s="558"/>
      <c r="H2947" s="558"/>
      <c r="I2947" s="558"/>
      <c r="J2947" s="558"/>
      <c r="K2947" s="558"/>
      <c r="L2947" s="558"/>
      <c r="M2947" s="558"/>
      <c r="N2947" s="559"/>
      <c r="O2947" s="313">
        <f>ROUNDUP(O2936+O2942+O2943+O2944,0)</f>
        <v>420277</v>
      </c>
      <c r="P2947" s="100"/>
      <c r="S2947" s="342"/>
    </row>
    <row r="2948" spans="2:19" ht="14.4">
      <c r="B2948" s="44"/>
      <c r="C2948" s="73"/>
      <c r="D2948" s="52"/>
      <c r="E2948" s="52"/>
      <c r="F2948" s="52"/>
      <c r="G2948" s="52"/>
      <c r="H2948" s="52"/>
      <c r="I2948" s="52"/>
      <c r="J2948" s="52"/>
      <c r="K2948" s="52"/>
      <c r="L2948" s="52"/>
      <c r="M2948" s="52"/>
      <c r="N2948" s="52"/>
      <c r="O2948" s="74"/>
      <c r="P2948" s="45"/>
    </row>
    <row r="2949" spans="2:19" ht="14.4">
      <c r="B2949" s="44"/>
      <c r="C2949" s="73"/>
      <c r="D2949" s="52"/>
      <c r="E2949" s="52"/>
      <c r="F2949" s="52"/>
      <c r="G2949" s="52"/>
      <c r="H2949" s="52"/>
      <c r="I2949" s="52"/>
      <c r="J2949" s="52"/>
      <c r="K2949" s="52"/>
      <c r="L2949" s="52"/>
      <c r="M2949" s="52"/>
      <c r="N2949" s="52"/>
      <c r="O2949" s="74"/>
      <c r="P2949" s="45"/>
    </row>
    <row r="2950" spans="2:19" ht="18.600000000000001" customHeight="1" thickBot="1">
      <c r="B2950" s="44"/>
      <c r="C2950" s="564"/>
      <c r="D2950" s="565"/>
      <c r="E2950" s="565"/>
      <c r="F2950" s="70"/>
      <c r="G2950" s="70"/>
      <c r="H2950" s="70"/>
      <c r="I2950" s="70"/>
      <c r="J2950" s="70"/>
      <c r="K2950" s="566"/>
      <c r="L2950" s="566"/>
      <c r="M2950" s="566"/>
      <c r="N2950" s="566"/>
      <c r="O2950" s="567"/>
      <c r="P2950" s="101"/>
    </row>
    <row r="2951" spans="2:19" ht="14.4" thickBot="1">
      <c r="B2951" s="102"/>
      <c r="C2951" s="103"/>
      <c r="D2951" s="103"/>
      <c r="E2951" s="103"/>
      <c r="F2951" s="103"/>
      <c r="G2951" s="103"/>
      <c r="H2951" s="103"/>
      <c r="I2951" s="103"/>
      <c r="J2951" s="103"/>
      <c r="K2951" s="103"/>
      <c r="L2951" s="103"/>
      <c r="M2951" s="103"/>
      <c r="N2951" s="103"/>
      <c r="O2951" s="103"/>
      <c r="P2951" s="104"/>
    </row>
    <row r="2952" spans="2:19" ht="15" thickTop="1" thickBot="1"/>
    <row r="2953" spans="2:19" ht="15" thickBot="1">
      <c r="B2953" s="44"/>
      <c r="C2953" s="488" t="s">
        <v>54</v>
      </c>
      <c r="D2953" s="489"/>
      <c r="E2953" s="489"/>
      <c r="F2953" s="489"/>
      <c r="G2953" s="489"/>
      <c r="H2953" s="489"/>
      <c r="I2953" s="489"/>
      <c r="J2953" s="489"/>
      <c r="K2953" s="489"/>
      <c r="L2953" s="489"/>
      <c r="M2953" s="489"/>
      <c r="N2953" s="489"/>
      <c r="O2953" s="490"/>
      <c r="P2953" s="75"/>
    </row>
    <row r="2954" spans="2:19">
      <c r="B2954" s="44"/>
      <c r="C2954" s="76" t="s">
        <v>55</v>
      </c>
      <c r="D2954" s="491" t="s">
        <v>10</v>
      </c>
      <c r="E2954" s="492"/>
      <c r="F2954" s="492"/>
      <c r="G2954" s="492"/>
      <c r="H2954" s="492"/>
      <c r="I2954" s="492"/>
      <c r="J2954" s="492"/>
      <c r="K2954" s="492"/>
      <c r="L2954" s="493"/>
      <c r="M2954" s="494" t="s">
        <v>56</v>
      </c>
      <c r="N2954" s="495"/>
      <c r="O2954" s="76" t="s">
        <v>12</v>
      </c>
      <c r="P2954" s="77"/>
    </row>
    <row r="2955" spans="2:19" ht="51" customHeight="1" thickBot="1">
      <c r="B2955" s="44"/>
      <c r="C2955" s="243" t="str">
        <f>PRESUPUESTO!C149</f>
        <v>5.7.4</v>
      </c>
      <c r="D2955" s="582" t="str">
        <f>IFERROR(VLOOKUP(C2955,PRESUPUESTO!$C$11:$K$366,5,FALSE)," ")</f>
        <v>SUMINISTRO E INSTALACIÓN DE PANEL DE CONTROL SISTEMA DE DETECCIÓN, ALARMA. FACP</v>
      </c>
      <c r="E2955" s="583"/>
      <c r="F2955" s="583"/>
      <c r="G2955" s="583"/>
      <c r="H2955" s="583"/>
      <c r="I2955" s="583"/>
      <c r="J2955" s="583"/>
      <c r="K2955" s="583"/>
      <c r="L2955" s="584"/>
      <c r="M2955" s="526" t="str">
        <f>IFERROR(VLOOKUP(C2955,PRESUPUESTO!$C$11:$K$366,6,FALSE)," ")</f>
        <v>UN</v>
      </c>
      <c r="N2955" s="528"/>
      <c r="O2955" s="243">
        <f>IFERROR(VLOOKUP(C2955,PRESUPUESTO!$C$11:$K$366,7,FALSE)," ")</f>
        <v>1</v>
      </c>
      <c r="P2955" s="79"/>
    </row>
    <row r="2956" spans="2:19">
      <c r="B2956" s="44"/>
      <c r="C2956" s="529"/>
      <c r="D2956" s="530"/>
      <c r="E2956" s="530"/>
      <c r="F2956" s="530"/>
      <c r="G2956" s="530"/>
      <c r="H2956" s="530"/>
      <c r="I2956" s="530"/>
      <c r="J2956" s="530"/>
      <c r="K2956" s="530"/>
      <c r="L2956" s="530"/>
      <c r="M2956" s="530"/>
      <c r="N2956" s="530"/>
      <c r="O2956" s="531"/>
      <c r="P2956" s="80"/>
    </row>
    <row r="2957" spans="2:19">
      <c r="B2957" s="44"/>
      <c r="C2957" s="532"/>
      <c r="D2957" s="533"/>
      <c r="E2957" s="533"/>
      <c r="F2957" s="533"/>
      <c r="G2957" s="533"/>
      <c r="H2957" s="533"/>
      <c r="I2957" s="533"/>
      <c r="J2957" s="533"/>
      <c r="K2957" s="533"/>
      <c r="L2957" s="533"/>
      <c r="M2957" s="533"/>
      <c r="N2957" s="533"/>
      <c r="O2957" s="534"/>
      <c r="P2957" s="80"/>
    </row>
    <row r="2958" spans="2:19" ht="14.4" thickBot="1">
      <c r="B2958" s="44"/>
      <c r="C2958" s="535"/>
      <c r="D2958" s="536"/>
      <c r="E2958" s="536"/>
      <c r="F2958" s="536"/>
      <c r="G2958" s="536"/>
      <c r="H2958" s="536"/>
      <c r="I2958" s="536"/>
      <c r="J2958" s="536"/>
      <c r="K2958" s="536"/>
      <c r="L2958" s="536"/>
      <c r="M2958" s="536"/>
      <c r="N2958" s="536"/>
      <c r="O2958" s="537"/>
      <c r="P2958" s="80"/>
    </row>
    <row r="2959" spans="2:19" ht="14.4">
      <c r="B2959" s="44"/>
      <c r="C2959" s="538" t="s">
        <v>10</v>
      </c>
      <c r="D2959" s="539"/>
      <c r="E2959" s="539"/>
      <c r="F2959" s="539"/>
      <c r="G2959" s="540"/>
      <c r="H2959" s="541" t="s">
        <v>57</v>
      </c>
      <c r="I2959" s="539"/>
      <c r="J2959" s="542" t="s">
        <v>58</v>
      </c>
      <c r="K2959" s="543"/>
      <c r="L2959" s="82" t="s">
        <v>59</v>
      </c>
      <c r="M2959" s="541" t="s">
        <v>60</v>
      </c>
      <c r="N2959" s="544"/>
      <c r="O2959" s="83" t="s">
        <v>61</v>
      </c>
      <c r="P2959" s="84"/>
    </row>
    <row r="2960" spans="2:19" ht="14.4">
      <c r="B2960" s="44"/>
      <c r="C2960" s="517" t="s">
        <v>1281</v>
      </c>
      <c r="D2960" s="518"/>
      <c r="E2960" s="518"/>
      <c r="F2960" s="518"/>
      <c r="G2960" s="519"/>
      <c r="H2960" s="520"/>
      <c r="I2960" s="520"/>
      <c r="J2960" s="521" t="str">
        <f>IFERROR(VLOOKUP(C2960,EQUIPOS!$C$13:$G$80,2,FALSE)," ")</f>
        <v>%</v>
      </c>
      <c r="K2960" s="522"/>
      <c r="L2960" s="308">
        <f>O2998</f>
        <v>425938</v>
      </c>
      <c r="M2960" s="523">
        <v>0.05</v>
      </c>
      <c r="N2960" s="522"/>
      <c r="O2960" s="307">
        <f>IFERROR(M2960*L2960,0)</f>
        <v>21296.9</v>
      </c>
      <c r="P2960" s="85"/>
    </row>
    <row r="2961" spans="2:16" ht="14.4">
      <c r="B2961" s="44"/>
      <c r="C2961" s="517"/>
      <c r="D2961" s="518"/>
      <c r="E2961" s="518"/>
      <c r="F2961" s="518"/>
      <c r="G2961" s="519"/>
      <c r="H2961" s="520"/>
      <c r="I2961" s="520"/>
      <c r="J2961" s="521" t="str">
        <f>IFERROR(VLOOKUP(C2961,EQUIPOS!$C$13:$G$80,2,FALSE)," ")</f>
        <v xml:space="preserve"> </v>
      </c>
      <c r="K2961" s="522"/>
      <c r="L2961" s="308" t="str">
        <f>IFERROR(VLOOKUP(C2961,EQUIPOS!$C$13:$G$80,5,FALSE)," ")</f>
        <v xml:space="preserve"> </v>
      </c>
      <c r="M2961" s="524"/>
      <c r="N2961" s="525"/>
      <c r="O2961" s="307">
        <f>IFERROR(L2961/M2961,0)</f>
        <v>0</v>
      </c>
      <c r="P2961" s="85"/>
    </row>
    <row r="2962" spans="2:16" ht="14.4">
      <c r="B2962" s="44"/>
      <c r="C2962" s="517"/>
      <c r="D2962" s="518"/>
      <c r="E2962" s="518"/>
      <c r="F2962" s="518"/>
      <c r="G2962" s="519"/>
      <c r="H2962" s="520"/>
      <c r="I2962" s="520"/>
      <c r="J2962" s="521" t="str">
        <f>IFERROR(VLOOKUP(C2962,EQUIPOS!$C$13:$G$80,2,FALSE)," ")</f>
        <v xml:space="preserve"> </v>
      </c>
      <c r="K2962" s="522"/>
      <c r="L2962" s="308" t="str">
        <f>IFERROR(VLOOKUP(C2962,EQUIPOS!$C$13:$G$80,5,FALSE)," ")</f>
        <v xml:space="preserve"> </v>
      </c>
      <c r="M2962" s="524"/>
      <c r="N2962" s="525"/>
      <c r="O2962" s="307">
        <f t="shared" ref="O2962:O2963" si="184">IFERROR(L2962/M2962,0)</f>
        <v>0</v>
      </c>
      <c r="P2962" s="85"/>
    </row>
    <row r="2963" spans="2:16" ht="14.4">
      <c r="B2963" s="44"/>
      <c r="C2963" s="517"/>
      <c r="D2963" s="518"/>
      <c r="E2963" s="518"/>
      <c r="F2963" s="518"/>
      <c r="G2963" s="519"/>
      <c r="H2963" s="520"/>
      <c r="I2963" s="520"/>
      <c r="J2963" s="521" t="str">
        <f>IFERROR(VLOOKUP(C2963,EQUIPOS!$C$13:$G$80,2,FALSE)," ")</f>
        <v xml:space="preserve"> </v>
      </c>
      <c r="K2963" s="522"/>
      <c r="L2963" s="308" t="str">
        <f>IFERROR(VLOOKUP(C2963,EQUIPOS!$C$13:$G$80,5,FALSE)," ")</f>
        <v xml:space="preserve"> </v>
      </c>
      <c r="M2963" s="524"/>
      <c r="N2963" s="525"/>
      <c r="O2963" s="307">
        <f t="shared" si="184"/>
        <v>0</v>
      </c>
      <c r="P2963" s="85"/>
    </row>
    <row r="2964" spans="2:16" ht="15" thickBot="1">
      <c r="B2964" s="44"/>
      <c r="C2964" s="517"/>
      <c r="D2964" s="518"/>
      <c r="E2964" s="518"/>
      <c r="F2964" s="518"/>
      <c r="G2964" s="519"/>
      <c r="H2964" s="520"/>
      <c r="I2964" s="520"/>
      <c r="J2964" s="521" t="str">
        <f>IFERROR(VLOOKUP(C2964,EQUIPOS!$C$13:$G$80,2,FALSE)," ")</f>
        <v xml:space="preserve"> </v>
      </c>
      <c r="K2964" s="522"/>
      <c r="L2964" s="308" t="str">
        <f>IFERROR(VLOOKUP(C2964,EQUIPOS!$C$13:$G$80,5,FALSE)," ")</f>
        <v xml:space="preserve"> </v>
      </c>
      <c r="M2964" s="524"/>
      <c r="N2964" s="525"/>
      <c r="O2964" s="307">
        <f>IFERROR(L2964/M2964,0)</f>
        <v>0</v>
      </c>
      <c r="P2964" s="85"/>
    </row>
    <row r="2965" spans="2:16" ht="15" thickBot="1">
      <c r="B2965" s="44"/>
      <c r="C2965" s="545" t="s">
        <v>2244</v>
      </c>
      <c r="D2965" s="546"/>
      <c r="E2965" s="546"/>
      <c r="F2965" s="546"/>
      <c r="G2965" s="546"/>
      <c r="H2965" s="546"/>
      <c r="I2965" s="546"/>
      <c r="J2965" s="546"/>
      <c r="K2965" s="546"/>
      <c r="L2965" s="546"/>
      <c r="M2965" s="546"/>
      <c r="N2965" s="547"/>
      <c r="O2965" s="309">
        <f>SUM(O2960:O2964)</f>
        <v>21296.9</v>
      </c>
      <c r="P2965" s="86"/>
    </row>
    <row r="2966" spans="2:16" ht="13.5" customHeight="1">
      <c r="B2966" s="44"/>
      <c r="C2966" s="529" t="s">
        <v>62</v>
      </c>
      <c r="D2966" s="530"/>
      <c r="E2966" s="530"/>
      <c r="F2966" s="530"/>
      <c r="G2966" s="530"/>
      <c r="H2966" s="530"/>
      <c r="I2966" s="530"/>
      <c r="J2966" s="530"/>
      <c r="K2966" s="530"/>
      <c r="L2966" s="530"/>
      <c r="M2966" s="530"/>
      <c r="N2966" s="530"/>
      <c r="O2966" s="531"/>
      <c r="P2966" s="80"/>
    </row>
    <row r="2967" spans="2:16">
      <c r="B2967" s="44"/>
      <c r="C2967" s="532"/>
      <c r="D2967" s="533"/>
      <c r="E2967" s="533"/>
      <c r="F2967" s="533"/>
      <c r="G2967" s="533"/>
      <c r="H2967" s="533"/>
      <c r="I2967" s="533"/>
      <c r="J2967" s="533"/>
      <c r="K2967" s="533"/>
      <c r="L2967" s="533"/>
      <c r="M2967" s="533"/>
      <c r="N2967" s="533"/>
      <c r="O2967" s="534"/>
      <c r="P2967" s="80"/>
    </row>
    <row r="2968" spans="2:16" ht="14.4" thickBot="1">
      <c r="B2968" s="44"/>
      <c r="C2968" s="535"/>
      <c r="D2968" s="536"/>
      <c r="E2968" s="536"/>
      <c r="F2968" s="536"/>
      <c r="G2968" s="536"/>
      <c r="H2968" s="536"/>
      <c r="I2968" s="536"/>
      <c r="J2968" s="536"/>
      <c r="K2968" s="536"/>
      <c r="L2968" s="536"/>
      <c r="M2968" s="536"/>
      <c r="N2968" s="536"/>
      <c r="O2968" s="537"/>
      <c r="P2968" s="80"/>
    </row>
    <row r="2969" spans="2:16" ht="14.4">
      <c r="B2969" s="44"/>
      <c r="C2969" s="538" t="s">
        <v>10</v>
      </c>
      <c r="D2969" s="550"/>
      <c r="E2969" s="550"/>
      <c r="F2969" s="550"/>
      <c r="G2969" s="550"/>
      <c r="H2969" s="550"/>
      <c r="I2969" s="550"/>
      <c r="J2969" s="544"/>
      <c r="K2969" s="81" t="s">
        <v>56</v>
      </c>
      <c r="L2969" s="82" t="s">
        <v>12</v>
      </c>
      <c r="M2969" s="541" t="s">
        <v>63</v>
      </c>
      <c r="N2969" s="544"/>
      <c r="O2969" s="83" t="s">
        <v>61</v>
      </c>
      <c r="P2969" s="84"/>
    </row>
    <row r="2970" spans="2:16" ht="14.4">
      <c r="B2970" s="44"/>
      <c r="C2970" s="577" t="s">
        <v>3007</v>
      </c>
      <c r="D2970" s="578" t="s">
        <v>3007</v>
      </c>
      <c r="E2970" s="578" t="s">
        <v>3007</v>
      </c>
      <c r="F2970" s="578" t="s">
        <v>3007</v>
      </c>
      <c r="G2970" s="578" t="s">
        <v>3007</v>
      </c>
      <c r="H2970" s="578" t="s">
        <v>3007</v>
      </c>
      <c r="I2970" s="578" t="s">
        <v>3007</v>
      </c>
      <c r="J2970" s="579" t="s">
        <v>3007</v>
      </c>
      <c r="K2970" s="88" t="str">
        <f>IFERROR(VLOOKUP(C2970,MATERIALES!$C$13:$G$2486,2,FALSE)," ")</f>
        <v>UN</v>
      </c>
      <c r="L2970" s="356">
        <v>1</v>
      </c>
      <c r="M2970" s="548">
        <f>IFERROR(VLOOKUP(C2970,MATERIALES!$C$13:$G$2486,5,FALSE)," ")</f>
        <v>1680000</v>
      </c>
      <c r="N2970" s="549"/>
      <c r="O2970" s="307">
        <f>IFERROR(M2970*L2970,0)</f>
        <v>1680000</v>
      </c>
      <c r="P2970" s="85"/>
    </row>
    <row r="2971" spans="2:16" ht="14.4">
      <c r="B2971" s="44"/>
      <c r="C2971" s="577" t="s">
        <v>3008</v>
      </c>
      <c r="D2971" s="578" t="s">
        <v>3008</v>
      </c>
      <c r="E2971" s="578" t="s">
        <v>3008</v>
      </c>
      <c r="F2971" s="578" t="s">
        <v>3008</v>
      </c>
      <c r="G2971" s="578" t="s">
        <v>3008</v>
      </c>
      <c r="H2971" s="578" t="s">
        <v>3008</v>
      </c>
      <c r="I2971" s="578" t="s">
        <v>3008</v>
      </c>
      <c r="J2971" s="579" t="s">
        <v>3008</v>
      </c>
      <c r="K2971" s="88" t="str">
        <f>IFERROR(VLOOKUP(C2971,MATERIALES!$C$13:$G$2486,2,FALSE)," ")</f>
        <v>GL</v>
      </c>
      <c r="L2971" s="356">
        <v>1</v>
      </c>
      <c r="M2971" s="548">
        <f>IFERROR(VLOOKUP(C2971,MATERIALES!$C$13:$G$2486,5,FALSE)," ")</f>
        <v>73697.41</v>
      </c>
      <c r="N2971" s="549"/>
      <c r="O2971" s="307">
        <f t="shared" ref="O2971:O2981" si="185">IFERROR(M2971*L2971,0)</f>
        <v>73697.41</v>
      </c>
      <c r="P2971" s="85"/>
    </row>
    <row r="2972" spans="2:16" ht="14.4">
      <c r="B2972" s="44"/>
      <c r="C2972" s="577"/>
      <c r="D2972" s="578"/>
      <c r="E2972" s="578"/>
      <c r="F2972" s="578"/>
      <c r="G2972" s="578"/>
      <c r="H2972" s="578"/>
      <c r="I2972" s="578"/>
      <c r="J2972" s="579"/>
      <c r="K2972" s="88" t="str">
        <f>IFERROR(VLOOKUP(C2972,MATERIALES!$C$13:$G$2486,2,FALSE)," ")</f>
        <v xml:space="preserve"> </v>
      </c>
      <c r="L2972" s="356"/>
      <c r="M2972" s="548" t="str">
        <f>IFERROR(VLOOKUP(C2972,MATERIALES!$C$13:$G$2486,5,FALSE)," ")</f>
        <v xml:space="preserve"> </v>
      </c>
      <c r="N2972" s="549"/>
      <c r="O2972" s="307">
        <f t="shared" si="185"/>
        <v>0</v>
      </c>
      <c r="P2972" s="85"/>
    </row>
    <row r="2973" spans="2:16" ht="14.4">
      <c r="B2973" s="44"/>
      <c r="C2973" s="577"/>
      <c r="D2973" s="578"/>
      <c r="E2973" s="578"/>
      <c r="F2973" s="578"/>
      <c r="G2973" s="578"/>
      <c r="H2973" s="578"/>
      <c r="I2973" s="578"/>
      <c r="J2973" s="579"/>
      <c r="K2973" s="88" t="str">
        <f>IFERROR(VLOOKUP(C2973,MATERIALES!$C$13:$G$2486,2,FALSE)," ")</f>
        <v xml:space="preserve"> </v>
      </c>
      <c r="L2973" s="356"/>
      <c r="M2973" s="548" t="str">
        <f>IFERROR(VLOOKUP(C2973,MATERIALES!$C$13:$G$2486,5,FALSE)," ")</f>
        <v xml:space="preserve"> </v>
      </c>
      <c r="N2973" s="549"/>
      <c r="O2973" s="307">
        <f t="shared" si="185"/>
        <v>0</v>
      </c>
      <c r="P2973" s="85"/>
    </row>
    <row r="2974" spans="2:16" ht="14.4">
      <c r="B2974" s="44"/>
      <c r="C2974" s="577"/>
      <c r="D2974" s="578"/>
      <c r="E2974" s="578"/>
      <c r="F2974" s="578"/>
      <c r="G2974" s="578"/>
      <c r="H2974" s="578"/>
      <c r="I2974" s="578"/>
      <c r="J2974" s="579"/>
      <c r="K2974" s="88" t="str">
        <f>IFERROR(VLOOKUP(C2974,MATERIALES!$C$13:$G$2486,2,FALSE)," ")</f>
        <v xml:space="preserve"> </v>
      </c>
      <c r="L2974" s="356"/>
      <c r="M2974" s="548" t="str">
        <f>IFERROR(VLOOKUP(C2974,MATERIALES!$C$13:$G$2486,5,FALSE)," ")</f>
        <v xml:space="preserve"> </v>
      </c>
      <c r="N2974" s="549"/>
      <c r="O2974" s="307">
        <f t="shared" si="185"/>
        <v>0</v>
      </c>
      <c r="P2974" s="85"/>
    </row>
    <row r="2975" spans="2:16" ht="14.4">
      <c r="B2975" s="44"/>
      <c r="C2975" s="577"/>
      <c r="D2975" s="578"/>
      <c r="E2975" s="578"/>
      <c r="F2975" s="578"/>
      <c r="G2975" s="578"/>
      <c r="H2975" s="578"/>
      <c r="I2975" s="578"/>
      <c r="J2975" s="579"/>
      <c r="K2975" s="88" t="str">
        <f>IFERROR(VLOOKUP(C2975,MATERIALES!$C$13:$G$2486,2,FALSE)," ")</f>
        <v xml:space="preserve"> </v>
      </c>
      <c r="L2975" s="356"/>
      <c r="M2975" s="548" t="str">
        <f>IFERROR(VLOOKUP(C2975,MATERIALES!$C$13:$G$2486,5,FALSE)," ")</f>
        <v xml:space="preserve"> </v>
      </c>
      <c r="N2975" s="549"/>
      <c r="O2975" s="307">
        <f t="shared" si="185"/>
        <v>0</v>
      </c>
      <c r="P2975" s="85"/>
    </row>
    <row r="2976" spans="2:16" ht="14.4">
      <c r="B2976" s="44"/>
      <c r="C2976" s="577"/>
      <c r="D2976" s="578"/>
      <c r="E2976" s="578"/>
      <c r="F2976" s="578"/>
      <c r="G2976" s="578"/>
      <c r="H2976" s="578"/>
      <c r="I2976" s="578"/>
      <c r="J2976" s="579"/>
      <c r="K2976" s="88" t="str">
        <f>IFERROR(VLOOKUP(C2976,MATERIALES!$C$13:$G$2486,2,FALSE)," ")</f>
        <v xml:space="preserve"> </v>
      </c>
      <c r="L2976" s="356"/>
      <c r="M2976" s="548" t="str">
        <f>IFERROR(VLOOKUP(C2976,MATERIALES!$C$13:$G$2486,5,FALSE)," ")</f>
        <v xml:space="preserve"> </v>
      </c>
      <c r="N2976" s="549"/>
      <c r="O2976" s="307">
        <f t="shared" si="185"/>
        <v>0</v>
      </c>
      <c r="P2976" s="85"/>
    </row>
    <row r="2977" spans="2:16" ht="14.4">
      <c r="B2977" s="44"/>
      <c r="C2977" s="577"/>
      <c r="D2977" s="578"/>
      <c r="E2977" s="578"/>
      <c r="F2977" s="578"/>
      <c r="G2977" s="578"/>
      <c r="H2977" s="578"/>
      <c r="I2977" s="578"/>
      <c r="J2977" s="579"/>
      <c r="K2977" s="88" t="str">
        <f>IFERROR(VLOOKUP(C2977,MATERIALES!$C$13:$G$2486,2,FALSE)," ")</f>
        <v xml:space="preserve"> </v>
      </c>
      <c r="L2977" s="356"/>
      <c r="M2977" s="548" t="str">
        <f>IFERROR(VLOOKUP(C2977,MATERIALES!$C$13:$G$2486,5,FALSE)," ")</f>
        <v xml:space="preserve"> </v>
      </c>
      <c r="N2977" s="549"/>
      <c r="O2977" s="307">
        <f t="shared" si="185"/>
        <v>0</v>
      </c>
      <c r="P2977" s="85"/>
    </row>
    <row r="2978" spans="2:16" ht="14.4">
      <c r="B2978" s="44"/>
      <c r="C2978" s="577"/>
      <c r="D2978" s="578"/>
      <c r="E2978" s="578"/>
      <c r="F2978" s="578"/>
      <c r="G2978" s="578"/>
      <c r="H2978" s="578"/>
      <c r="I2978" s="578"/>
      <c r="J2978" s="579"/>
      <c r="K2978" s="88" t="str">
        <f>IFERROR(VLOOKUP(C2978,MATERIALES!$C$13:$G$2486,2,FALSE)," ")</f>
        <v xml:space="preserve"> </v>
      </c>
      <c r="L2978" s="356"/>
      <c r="M2978" s="548" t="str">
        <f>IFERROR(VLOOKUP(C2978,MATERIALES!$C$13:$G$2486,5,FALSE)," ")</f>
        <v xml:space="preserve"> </v>
      </c>
      <c r="N2978" s="549"/>
      <c r="O2978" s="307">
        <f t="shared" si="185"/>
        <v>0</v>
      </c>
      <c r="P2978" s="85"/>
    </row>
    <row r="2979" spans="2:16" ht="14.4">
      <c r="B2979" s="44"/>
      <c r="C2979" s="577"/>
      <c r="D2979" s="578"/>
      <c r="E2979" s="578"/>
      <c r="F2979" s="578"/>
      <c r="G2979" s="578"/>
      <c r="H2979" s="578"/>
      <c r="I2979" s="578"/>
      <c r="J2979" s="579"/>
      <c r="K2979" s="88" t="str">
        <f>IFERROR(VLOOKUP(C2979,MATERIALES!$C$13:$G$2486,2,FALSE)," ")</f>
        <v xml:space="preserve"> </v>
      </c>
      <c r="L2979" s="356"/>
      <c r="M2979" s="548" t="str">
        <f>IFERROR(VLOOKUP(C2979,MATERIALES!$C$13:$G$2486,5,FALSE)," ")</f>
        <v xml:space="preserve"> </v>
      </c>
      <c r="N2979" s="549"/>
      <c r="O2979" s="307">
        <f t="shared" si="185"/>
        <v>0</v>
      </c>
      <c r="P2979" s="85"/>
    </row>
    <row r="2980" spans="2:16" ht="14.4">
      <c r="B2980" s="44"/>
      <c r="C2980" s="517"/>
      <c r="D2980" s="518"/>
      <c r="E2980" s="518"/>
      <c r="F2980" s="518"/>
      <c r="G2980" s="518"/>
      <c r="H2980" s="518"/>
      <c r="I2980" s="518"/>
      <c r="J2980" s="519"/>
      <c r="K2980" s="88" t="str">
        <f>IFERROR(VLOOKUP(C2980,MATERIALES!$C$13:$G$2486,2,FALSE)," ")</f>
        <v xml:space="preserve"> </v>
      </c>
      <c r="L2980" s="89"/>
      <c r="M2980" s="548" t="str">
        <f>IFERROR(VLOOKUP(C2980,MATERIALES!$C$13:$G$2486,5,FALSE)," ")</f>
        <v xml:space="preserve"> </v>
      </c>
      <c r="N2980" s="549"/>
      <c r="O2980" s="307">
        <f t="shared" si="185"/>
        <v>0</v>
      </c>
      <c r="P2980" s="85"/>
    </row>
    <row r="2981" spans="2:16" ht="15" thickBot="1">
      <c r="B2981" s="44"/>
      <c r="C2981" s="551"/>
      <c r="D2981" s="552"/>
      <c r="E2981" s="552"/>
      <c r="F2981" s="552"/>
      <c r="G2981" s="552"/>
      <c r="H2981" s="552"/>
      <c r="I2981" s="552"/>
      <c r="J2981" s="580"/>
      <c r="K2981" s="88" t="str">
        <f>IFERROR(VLOOKUP(C2981,MATERIALES!$C$13:$G$2486,2,FALSE)," ")</f>
        <v xml:space="preserve"> </v>
      </c>
      <c r="L2981" s="90"/>
      <c r="M2981" s="548" t="str">
        <f>IFERROR(VLOOKUP(C2981,MATERIALES!$C$13:$G$2486,5,FALSE)," ")</f>
        <v xml:space="preserve"> </v>
      </c>
      <c r="N2981" s="549"/>
      <c r="O2981" s="307">
        <f t="shared" si="185"/>
        <v>0</v>
      </c>
      <c r="P2981" s="85"/>
    </row>
    <row r="2982" spans="2:16" ht="15" thickBot="1">
      <c r="B2982" s="44"/>
      <c r="C2982" s="545" t="s">
        <v>2244</v>
      </c>
      <c r="D2982" s="546"/>
      <c r="E2982" s="546"/>
      <c r="F2982" s="546"/>
      <c r="G2982" s="546"/>
      <c r="H2982" s="546"/>
      <c r="I2982" s="546"/>
      <c r="J2982" s="546"/>
      <c r="K2982" s="546"/>
      <c r="L2982" s="546"/>
      <c r="M2982" s="546"/>
      <c r="N2982" s="547"/>
      <c r="O2982" s="309">
        <f>SUM(O2970:O2981)</f>
        <v>1753697.41</v>
      </c>
      <c r="P2982" s="85"/>
    </row>
    <row r="2983" spans="2:16">
      <c r="B2983" s="44"/>
      <c r="C2983" s="529" t="s">
        <v>64</v>
      </c>
      <c r="D2983" s="530"/>
      <c r="E2983" s="530"/>
      <c r="F2983" s="530"/>
      <c r="G2983" s="530"/>
      <c r="H2983" s="530"/>
      <c r="I2983" s="530"/>
      <c r="J2983" s="530"/>
      <c r="K2983" s="530"/>
      <c r="L2983" s="530"/>
      <c r="M2983" s="530"/>
      <c r="N2983" s="530"/>
      <c r="O2983" s="531"/>
      <c r="P2983" s="80"/>
    </row>
    <row r="2984" spans="2:16">
      <c r="B2984" s="44"/>
      <c r="C2984" s="532"/>
      <c r="D2984" s="533"/>
      <c r="E2984" s="533"/>
      <c r="F2984" s="533"/>
      <c r="G2984" s="533"/>
      <c r="H2984" s="533"/>
      <c r="I2984" s="533"/>
      <c r="J2984" s="533"/>
      <c r="K2984" s="533"/>
      <c r="L2984" s="533"/>
      <c r="M2984" s="533"/>
      <c r="N2984" s="533"/>
      <c r="O2984" s="534"/>
      <c r="P2984" s="80"/>
    </row>
    <row r="2985" spans="2:16" ht="14.4" thickBot="1">
      <c r="B2985" s="44"/>
      <c r="C2985" s="535"/>
      <c r="D2985" s="536"/>
      <c r="E2985" s="536"/>
      <c r="F2985" s="536"/>
      <c r="G2985" s="536"/>
      <c r="H2985" s="536"/>
      <c r="I2985" s="536"/>
      <c r="J2985" s="536"/>
      <c r="K2985" s="536"/>
      <c r="L2985" s="536"/>
      <c r="M2985" s="536"/>
      <c r="N2985" s="536"/>
      <c r="O2985" s="537"/>
      <c r="P2985" s="80"/>
    </row>
    <row r="2986" spans="2:16" ht="16.8">
      <c r="B2986" s="44"/>
      <c r="C2986" s="538" t="s">
        <v>65</v>
      </c>
      <c r="D2986" s="550"/>
      <c r="E2986" s="550"/>
      <c r="F2986" s="550"/>
      <c r="G2986" s="550"/>
      <c r="H2986" s="550"/>
      <c r="I2986" s="550"/>
      <c r="J2986" s="82" t="s">
        <v>66</v>
      </c>
      <c r="K2986" s="87" t="s">
        <v>67</v>
      </c>
      <c r="L2986" s="91" t="s">
        <v>68</v>
      </c>
      <c r="M2986" s="541" t="s">
        <v>69</v>
      </c>
      <c r="N2986" s="544"/>
      <c r="O2986" s="83" t="s">
        <v>61</v>
      </c>
      <c r="P2986" s="84"/>
    </row>
    <row r="2987" spans="2:16" ht="14.4">
      <c r="B2987" s="44"/>
      <c r="C2987" s="517" t="s">
        <v>1251</v>
      </c>
      <c r="D2987" s="518"/>
      <c r="E2987" s="518"/>
      <c r="F2987" s="518"/>
      <c r="G2987" s="518"/>
      <c r="H2987" s="518"/>
      <c r="I2987" s="518"/>
      <c r="J2987" s="357">
        <v>9.289803286634859E-5</v>
      </c>
      <c r="K2987" s="93">
        <v>25.1</v>
      </c>
      <c r="L2987" s="92">
        <f>K2987*J2987</f>
        <v>2.3317406249453499E-3</v>
      </c>
      <c r="M2987" s="548">
        <f>IFERROR(VLOOKUP(C2987,TRANSPORTE!$C$14:$G$28,5,FALSE)," ")</f>
        <v>514637</v>
      </c>
      <c r="N2987" s="549"/>
      <c r="O2987" s="307">
        <f>IFERROR(M2987*L2987,0)</f>
        <v>1200</v>
      </c>
      <c r="P2987" s="85"/>
    </row>
    <row r="2988" spans="2:16" ht="15" thickBot="1">
      <c r="B2988" s="44"/>
      <c r="C2988" s="551"/>
      <c r="D2988" s="552"/>
      <c r="E2988" s="552"/>
      <c r="F2988" s="552"/>
      <c r="G2988" s="552"/>
      <c r="H2988" s="552"/>
      <c r="I2988" s="552"/>
      <c r="J2988" s="94"/>
      <c r="K2988" s="70"/>
      <c r="L2988" s="94"/>
      <c r="M2988" s="553"/>
      <c r="N2988" s="554"/>
      <c r="O2988" s="307">
        <f t="shared" ref="O2988" si="186">IFERROR(M2988*L2988,0)</f>
        <v>0</v>
      </c>
      <c r="P2988" s="85"/>
    </row>
    <row r="2989" spans="2:16" ht="15" thickBot="1">
      <c r="B2989" s="44"/>
      <c r="C2989" s="545" t="s">
        <v>2244</v>
      </c>
      <c r="D2989" s="546"/>
      <c r="E2989" s="546"/>
      <c r="F2989" s="546"/>
      <c r="G2989" s="546"/>
      <c r="H2989" s="546"/>
      <c r="I2989" s="546"/>
      <c r="J2989" s="546"/>
      <c r="K2989" s="546"/>
      <c r="L2989" s="546"/>
      <c r="M2989" s="546"/>
      <c r="N2989" s="547"/>
      <c r="O2989" s="309">
        <f>+SUM(O2987:O2988)</f>
        <v>1200</v>
      </c>
      <c r="P2989" s="86"/>
    </row>
    <row r="2990" spans="2:16">
      <c r="B2990" s="44"/>
      <c r="C2990" s="529" t="s">
        <v>70</v>
      </c>
      <c r="D2990" s="530"/>
      <c r="E2990" s="530"/>
      <c r="F2990" s="530"/>
      <c r="G2990" s="530"/>
      <c r="H2990" s="530"/>
      <c r="I2990" s="530"/>
      <c r="J2990" s="530"/>
      <c r="K2990" s="530"/>
      <c r="L2990" s="530"/>
      <c r="M2990" s="530"/>
      <c r="N2990" s="530"/>
      <c r="O2990" s="531"/>
      <c r="P2990" s="80"/>
    </row>
    <row r="2991" spans="2:16">
      <c r="B2991" s="44"/>
      <c r="C2991" s="532"/>
      <c r="D2991" s="533"/>
      <c r="E2991" s="533"/>
      <c r="F2991" s="533"/>
      <c r="G2991" s="533"/>
      <c r="H2991" s="533"/>
      <c r="I2991" s="533"/>
      <c r="J2991" s="533"/>
      <c r="K2991" s="533"/>
      <c r="L2991" s="533"/>
      <c r="M2991" s="533"/>
      <c r="N2991" s="533"/>
      <c r="O2991" s="534"/>
      <c r="P2991" s="80"/>
    </row>
    <row r="2992" spans="2:16" ht="14.4" thickBot="1">
      <c r="B2992" s="44"/>
      <c r="C2992" s="535"/>
      <c r="D2992" s="536"/>
      <c r="E2992" s="536"/>
      <c r="F2992" s="536"/>
      <c r="G2992" s="536"/>
      <c r="H2992" s="536"/>
      <c r="I2992" s="536"/>
      <c r="J2992" s="536"/>
      <c r="K2992" s="536"/>
      <c r="L2992" s="536"/>
      <c r="M2992" s="536"/>
      <c r="N2992" s="536"/>
      <c r="O2992" s="537"/>
      <c r="P2992" s="80"/>
    </row>
    <row r="2993" spans="2:16" ht="14.4">
      <c r="B2993" s="44"/>
      <c r="C2993" s="538" t="s">
        <v>71</v>
      </c>
      <c r="D2993" s="550"/>
      <c r="E2993" s="550"/>
      <c r="F2993" s="550"/>
      <c r="G2993" s="550"/>
      <c r="H2993" s="550"/>
      <c r="I2993" s="550"/>
      <c r="J2993" s="82" t="s">
        <v>72</v>
      </c>
      <c r="K2993" s="95" t="s">
        <v>73</v>
      </c>
      <c r="L2993" s="96" t="s">
        <v>74</v>
      </c>
      <c r="M2993" s="560" t="s">
        <v>60</v>
      </c>
      <c r="N2993" s="561"/>
      <c r="O2993" s="97" t="s">
        <v>61</v>
      </c>
      <c r="P2993" s="98"/>
    </row>
    <row r="2994" spans="2:16" ht="14.4">
      <c r="B2994" s="44"/>
      <c r="C2994" s="555" t="s">
        <v>1225</v>
      </c>
      <c r="D2994" s="556"/>
      <c r="E2994" s="556"/>
      <c r="F2994" s="556"/>
      <c r="G2994" s="556"/>
      <c r="H2994" s="556"/>
      <c r="I2994" s="522"/>
      <c r="J2994" s="310">
        <f>IFERROR(VLOOKUP(C2994,'MANO DE OBRA'!$C$13:$J$33,6,FALSE)," ")</f>
        <v>212968.8944964</v>
      </c>
      <c r="K2994" s="318">
        <f>IFERROR(VLOOKUP(C2994,'MANO DE OBRA'!$C$13:$J$33,7,FALSE)," ")</f>
        <v>2</v>
      </c>
      <c r="L2994" s="311">
        <f>IFERROR(VLOOKUP(C2994,'MANO DE OBRA'!$C$13:$J$33,8,FALSE)," ")</f>
        <v>425938</v>
      </c>
      <c r="M2994" s="562">
        <v>1</v>
      </c>
      <c r="N2994" s="563"/>
      <c r="O2994" s="312">
        <f>IFERROR((L2994/M2994),0)</f>
        <v>425938</v>
      </c>
      <c r="P2994" s="99"/>
    </row>
    <row r="2995" spans="2:16" ht="14.4">
      <c r="B2995" s="44"/>
      <c r="C2995" s="555"/>
      <c r="D2995" s="556"/>
      <c r="E2995" s="556"/>
      <c r="F2995" s="556"/>
      <c r="G2995" s="556"/>
      <c r="H2995" s="556"/>
      <c r="I2995" s="522"/>
      <c r="J2995" s="310" t="str">
        <f>IFERROR(VLOOKUP(C2995,'MANO DE OBRA'!$C$13:$J$33,6,FALSE)," ")</f>
        <v xml:space="preserve"> </v>
      </c>
      <c r="K2995" s="318" t="str">
        <f>IFERROR(VLOOKUP(C2995,'MANO DE OBRA'!$C$13:$J$33,7,FALSE)," ")</f>
        <v xml:space="preserve"> </v>
      </c>
      <c r="L2995" s="311" t="str">
        <f>IFERROR(VLOOKUP(C2995,'MANO DE OBRA'!$C$13:$J$33,8,FALSE)," ")</f>
        <v xml:space="preserve"> </v>
      </c>
      <c r="M2995" s="562"/>
      <c r="N2995" s="563"/>
      <c r="O2995" s="312">
        <f t="shared" ref="O2995:O2997" si="187">IFERROR((L2995/M2995),0)</f>
        <v>0</v>
      </c>
      <c r="P2995" s="99"/>
    </row>
    <row r="2996" spans="2:16" ht="14.4">
      <c r="B2996" s="44"/>
      <c r="C2996" s="555"/>
      <c r="D2996" s="556"/>
      <c r="E2996" s="556"/>
      <c r="F2996" s="556"/>
      <c r="G2996" s="556"/>
      <c r="H2996" s="556"/>
      <c r="I2996" s="522"/>
      <c r="J2996" s="310" t="str">
        <f>IFERROR(VLOOKUP(C2996,'MANO DE OBRA'!$C$13:$J$33,6,FALSE)," ")</f>
        <v xml:space="preserve"> </v>
      </c>
      <c r="K2996" s="318" t="str">
        <f>IFERROR(VLOOKUP(C2996,'MANO DE OBRA'!$C$13:$J$33,7,FALSE)," ")</f>
        <v xml:space="preserve"> </v>
      </c>
      <c r="L2996" s="311" t="str">
        <f>IFERROR(VLOOKUP(C2996,'MANO DE OBRA'!$C$13:$J$33,8,FALSE)," ")</f>
        <v xml:space="preserve"> </v>
      </c>
      <c r="M2996" s="524"/>
      <c r="N2996" s="525"/>
      <c r="O2996" s="312">
        <f t="shared" si="187"/>
        <v>0</v>
      </c>
      <c r="P2996" s="99"/>
    </row>
    <row r="2997" spans="2:16" ht="15" thickBot="1">
      <c r="B2997" s="44"/>
      <c r="C2997" s="555"/>
      <c r="D2997" s="556"/>
      <c r="E2997" s="556"/>
      <c r="F2997" s="556"/>
      <c r="G2997" s="556"/>
      <c r="H2997" s="556"/>
      <c r="I2997" s="522"/>
      <c r="J2997" s="310" t="str">
        <f>IFERROR(VLOOKUP(C2997,'MANO DE OBRA'!$C$13:$J$33,6,FALSE)," ")</f>
        <v xml:space="preserve"> </v>
      </c>
      <c r="K2997" s="318" t="str">
        <f>IFERROR(VLOOKUP(C2997,'MANO DE OBRA'!$C$13:$J$33,7,FALSE)," ")</f>
        <v xml:space="preserve"> </v>
      </c>
      <c r="L2997" s="311" t="str">
        <f>IFERROR(VLOOKUP(C2997,'MANO DE OBRA'!$C$13:$J$33,8,FALSE)," ")</f>
        <v xml:space="preserve"> </v>
      </c>
      <c r="M2997" s="524"/>
      <c r="N2997" s="525"/>
      <c r="O2997" s="312">
        <f t="shared" si="187"/>
        <v>0</v>
      </c>
      <c r="P2997" s="85"/>
    </row>
    <row r="2998" spans="2:16" ht="15" thickBot="1">
      <c r="B2998" s="44"/>
      <c r="C2998" s="545" t="s">
        <v>2244</v>
      </c>
      <c r="D2998" s="546"/>
      <c r="E2998" s="546"/>
      <c r="F2998" s="546"/>
      <c r="G2998" s="546"/>
      <c r="H2998" s="546"/>
      <c r="I2998" s="546"/>
      <c r="J2998" s="546"/>
      <c r="K2998" s="546"/>
      <c r="L2998" s="546"/>
      <c r="M2998" s="546"/>
      <c r="N2998" s="547"/>
      <c r="O2998" s="309">
        <f>+SUM(O2994:O2997)</f>
        <v>425938</v>
      </c>
      <c r="P2998" s="85"/>
    </row>
    <row r="2999" spans="2:16" ht="15" thickBot="1">
      <c r="B2999" s="44"/>
      <c r="C2999" s="73"/>
      <c r="D2999" s="52"/>
      <c r="E2999" s="52"/>
      <c r="F2999" s="52"/>
      <c r="G2999" s="52"/>
      <c r="H2999" s="52"/>
      <c r="I2999" s="52"/>
      <c r="J2999" s="52"/>
      <c r="K2999" s="52"/>
      <c r="L2999" s="52"/>
      <c r="M2999" s="52"/>
      <c r="N2999" s="52"/>
      <c r="O2999" s="74"/>
      <c r="P2999" s="45"/>
    </row>
    <row r="3000" spans="2:16" ht="15" thickBot="1">
      <c r="B3000" s="44"/>
      <c r="C3000" s="557" t="s">
        <v>2245</v>
      </c>
      <c r="D3000" s="558"/>
      <c r="E3000" s="558"/>
      <c r="F3000" s="558"/>
      <c r="G3000" s="558"/>
      <c r="H3000" s="558"/>
      <c r="I3000" s="558"/>
      <c r="J3000" s="558"/>
      <c r="K3000" s="558"/>
      <c r="L3000" s="558"/>
      <c r="M3000" s="558"/>
      <c r="N3000" s="559"/>
      <c r="O3000" s="313">
        <f>ROUND(O2989+O2965+O2982+O2998,0)</f>
        <v>2202132</v>
      </c>
      <c r="P3000" s="100"/>
    </row>
    <row r="3001" spans="2:16" ht="15" thickBot="1">
      <c r="B3001" s="44"/>
      <c r="C3001" s="73"/>
      <c r="D3001" s="52"/>
      <c r="E3001" s="52"/>
      <c r="F3001" s="52"/>
      <c r="G3001" s="52"/>
      <c r="H3001" s="52"/>
      <c r="I3001" s="52"/>
      <c r="J3001" s="52"/>
      <c r="K3001" s="52"/>
      <c r="L3001" s="52"/>
      <c r="M3001" s="52"/>
      <c r="N3001" s="52"/>
      <c r="O3001" s="74"/>
      <c r="P3001" s="73"/>
    </row>
    <row r="3002" spans="2:16">
      <c r="B3002" s="44"/>
      <c r="C3002" s="529" t="s">
        <v>2240</v>
      </c>
      <c r="D3002" s="530"/>
      <c r="E3002" s="530"/>
      <c r="F3002" s="530"/>
      <c r="G3002" s="530"/>
      <c r="H3002" s="530"/>
      <c r="I3002" s="530"/>
      <c r="J3002" s="530"/>
      <c r="K3002" s="530"/>
      <c r="L3002" s="530"/>
      <c r="M3002" s="530"/>
      <c r="N3002" s="530"/>
      <c r="O3002" s="531"/>
      <c r="P3002" s="80"/>
    </row>
    <row r="3003" spans="2:16">
      <c r="B3003" s="44"/>
      <c r="C3003" s="532"/>
      <c r="D3003" s="533"/>
      <c r="E3003" s="533"/>
      <c r="F3003" s="533"/>
      <c r="G3003" s="533"/>
      <c r="H3003" s="533"/>
      <c r="I3003" s="533"/>
      <c r="J3003" s="533"/>
      <c r="K3003" s="533"/>
      <c r="L3003" s="533"/>
      <c r="M3003" s="533"/>
      <c r="N3003" s="533"/>
      <c r="O3003" s="534"/>
      <c r="P3003" s="80"/>
    </row>
    <row r="3004" spans="2:16" ht="14.4" thickBot="1">
      <c r="B3004" s="44"/>
      <c r="C3004" s="535"/>
      <c r="D3004" s="536"/>
      <c r="E3004" s="536"/>
      <c r="F3004" s="536"/>
      <c r="G3004" s="536"/>
      <c r="H3004" s="536"/>
      <c r="I3004" s="536"/>
      <c r="J3004" s="536"/>
      <c r="K3004" s="536"/>
      <c r="L3004" s="536"/>
      <c r="M3004" s="536"/>
      <c r="N3004" s="536"/>
      <c r="O3004" s="537"/>
      <c r="P3004" s="80"/>
    </row>
    <row r="3005" spans="2:16" ht="15" thickBot="1">
      <c r="B3005" s="44"/>
      <c r="C3005" s="568" t="s">
        <v>10</v>
      </c>
      <c r="D3005" s="569"/>
      <c r="E3005" s="569"/>
      <c r="F3005" s="569"/>
      <c r="G3005" s="569"/>
      <c r="H3005" s="569"/>
      <c r="I3005" s="569"/>
      <c r="J3005" s="569"/>
      <c r="K3005" s="569"/>
      <c r="L3005" s="569"/>
      <c r="M3005" s="570"/>
      <c r="N3005" s="303" t="s">
        <v>32</v>
      </c>
      <c r="O3005" s="304" t="s">
        <v>29</v>
      </c>
      <c r="P3005" s="80"/>
    </row>
    <row r="3006" spans="2:16" ht="14.4">
      <c r="B3006" s="44"/>
      <c r="C3006" s="571" t="s">
        <v>2242</v>
      </c>
      <c r="D3006" s="572"/>
      <c r="E3006" s="572"/>
      <c r="F3006" s="572"/>
      <c r="G3006" s="572"/>
      <c r="H3006" s="572"/>
      <c r="I3006" s="572"/>
      <c r="J3006" s="572"/>
      <c r="K3006" s="572"/>
      <c r="L3006" s="572"/>
      <c r="M3006" s="572"/>
      <c r="N3006" s="305">
        <f>PRESUPUESTO!$K$384</f>
        <v>0.26</v>
      </c>
      <c r="O3006" s="314">
        <f>N3006*O3000</f>
        <v>572554.32000000007</v>
      </c>
      <c r="P3006" s="80"/>
    </row>
    <row r="3007" spans="2:16" ht="14.4">
      <c r="B3007" s="44"/>
      <c r="C3007" s="573" t="s">
        <v>2241</v>
      </c>
      <c r="D3007" s="574"/>
      <c r="E3007" s="574"/>
      <c r="F3007" s="574"/>
      <c r="G3007" s="574"/>
      <c r="H3007" s="574"/>
      <c r="I3007" s="574"/>
      <c r="J3007" s="574"/>
      <c r="K3007" s="574"/>
      <c r="L3007" s="574"/>
      <c r="M3007" s="574"/>
      <c r="N3007" s="302">
        <f>PRESUPUESTO!$K$385</f>
        <v>0.01</v>
      </c>
      <c r="O3007" s="315">
        <f>N3007*O3000</f>
        <v>22021.32</v>
      </c>
      <c r="P3007" s="80"/>
    </row>
    <row r="3008" spans="2:16" ht="15" thickBot="1">
      <c r="B3008" s="44"/>
      <c r="C3008" s="575" t="s">
        <v>28</v>
      </c>
      <c r="D3008" s="576"/>
      <c r="E3008" s="576"/>
      <c r="F3008" s="576"/>
      <c r="G3008" s="576"/>
      <c r="H3008" s="576"/>
      <c r="I3008" s="576"/>
      <c r="J3008" s="576"/>
      <c r="K3008" s="576"/>
      <c r="L3008" s="576"/>
      <c r="M3008" s="576"/>
      <c r="N3008" s="306">
        <f>PRESUPUESTO!$K$386</f>
        <v>0.03</v>
      </c>
      <c r="O3008" s="316">
        <f>N3008*O3000</f>
        <v>66063.959999999992</v>
      </c>
      <c r="P3008" s="80"/>
    </row>
    <row r="3009" spans="2:19">
      <c r="B3009" s="44"/>
      <c r="C3009" s="296"/>
      <c r="D3009" s="297"/>
      <c r="E3009" s="297"/>
      <c r="F3009" s="297"/>
      <c r="G3009" s="297"/>
      <c r="H3009" s="297"/>
      <c r="I3009" s="297"/>
      <c r="J3009" s="297"/>
      <c r="K3009" s="297"/>
      <c r="L3009" s="297"/>
      <c r="M3009" s="297"/>
      <c r="N3009" s="297"/>
      <c r="O3009" s="298"/>
      <c r="P3009" s="80"/>
    </row>
    <row r="3010" spans="2:19" ht="14.4" thickBot="1">
      <c r="B3010" s="44"/>
      <c r="C3010" s="299"/>
      <c r="D3010" s="300"/>
      <c r="E3010" s="300"/>
      <c r="F3010" s="300"/>
      <c r="G3010" s="300"/>
      <c r="H3010" s="300"/>
      <c r="I3010" s="300"/>
      <c r="J3010" s="300"/>
      <c r="K3010" s="300"/>
      <c r="L3010" s="300"/>
      <c r="M3010" s="300"/>
      <c r="N3010" s="300"/>
      <c r="O3010" s="301"/>
      <c r="P3010" s="80"/>
    </row>
    <row r="3011" spans="2:19" ht="15" thickBot="1">
      <c r="B3011" s="44"/>
      <c r="C3011" s="557" t="s">
        <v>2246</v>
      </c>
      <c r="D3011" s="558"/>
      <c r="E3011" s="558"/>
      <c r="F3011" s="558"/>
      <c r="G3011" s="558"/>
      <c r="H3011" s="558"/>
      <c r="I3011" s="558"/>
      <c r="J3011" s="558"/>
      <c r="K3011" s="558"/>
      <c r="L3011" s="558"/>
      <c r="M3011" s="558"/>
      <c r="N3011" s="559"/>
      <c r="O3011" s="313">
        <f>ROUNDUP(O3000+O3006+O3007+O3008,0)</f>
        <v>2862772</v>
      </c>
      <c r="P3011" s="100"/>
      <c r="S3011" s="342"/>
    </row>
    <row r="3012" spans="2:19" ht="14.4">
      <c r="B3012" s="44"/>
      <c r="C3012" s="73"/>
      <c r="D3012" s="52"/>
      <c r="E3012" s="52"/>
      <c r="F3012" s="52"/>
      <c r="G3012" s="52"/>
      <c r="H3012" s="52"/>
      <c r="I3012" s="52"/>
      <c r="J3012" s="52"/>
      <c r="K3012" s="52"/>
      <c r="L3012" s="52"/>
      <c r="M3012" s="52"/>
      <c r="N3012" s="52"/>
      <c r="O3012" s="74"/>
      <c r="P3012" s="45"/>
    </row>
    <row r="3013" spans="2:19" ht="14.4">
      <c r="B3013" s="44"/>
      <c r="C3013" s="73"/>
      <c r="D3013" s="52"/>
      <c r="E3013" s="52"/>
      <c r="F3013" s="52"/>
      <c r="G3013" s="52"/>
      <c r="H3013" s="52"/>
      <c r="I3013" s="52"/>
      <c r="J3013" s="52"/>
      <c r="K3013" s="52"/>
      <c r="L3013" s="52"/>
      <c r="M3013" s="52"/>
      <c r="N3013" s="52"/>
      <c r="O3013" s="74"/>
      <c r="P3013" s="45"/>
    </row>
    <row r="3014" spans="2:19" ht="18.600000000000001" customHeight="1" thickBot="1">
      <c r="B3014" s="44"/>
      <c r="C3014" s="564"/>
      <c r="D3014" s="565"/>
      <c r="E3014" s="565"/>
      <c r="F3014" s="70"/>
      <c r="G3014" s="70"/>
      <c r="H3014" s="70"/>
      <c r="I3014" s="70"/>
      <c r="J3014" s="70"/>
      <c r="K3014" s="566"/>
      <c r="L3014" s="566"/>
      <c r="M3014" s="566"/>
      <c r="N3014" s="566"/>
      <c r="O3014" s="567"/>
      <c r="P3014" s="101"/>
    </row>
    <row r="3015" spans="2:19" ht="14.4" thickBot="1">
      <c r="B3015" s="102"/>
      <c r="C3015" s="103"/>
      <c r="D3015" s="103"/>
      <c r="E3015" s="103"/>
      <c r="F3015" s="103"/>
      <c r="G3015" s="103"/>
      <c r="H3015" s="103"/>
      <c r="I3015" s="103"/>
      <c r="J3015" s="103"/>
      <c r="K3015" s="103"/>
      <c r="L3015" s="103"/>
      <c r="M3015" s="103"/>
      <c r="N3015" s="103"/>
      <c r="O3015" s="103"/>
      <c r="P3015" s="104"/>
    </row>
    <row r="3016" spans="2:19" ht="15" thickTop="1" thickBot="1"/>
    <row r="3017" spans="2:19" ht="15" thickBot="1">
      <c r="B3017" s="44"/>
      <c r="C3017" s="488" t="s">
        <v>54</v>
      </c>
      <c r="D3017" s="489"/>
      <c r="E3017" s="489"/>
      <c r="F3017" s="489"/>
      <c r="G3017" s="489"/>
      <c r="H3017" s="489"/>
      <c r="I3017" s="489"/>
      <c r="J3017" s="489"/>
      <c r="K3017" s="489"/>
      <c r="L3017" s="489"/>
      <c r="M3017" s="489"/>
      <c r="N3017" s="489"/>
      <c r="O3017" s="490"/>
      <c r="P3017" s="75"/>
    </row>
    <row r="3018" spans="2:19">
      <c r="B3018" s="44"/>
      <c r="C3018" s="76" t="s">
        <v>55</v>
      </c>
      <c r="D3018" s="491" t="s">
        <v>10</v>
      </c>
      <c r="E3018" s="492"/>
      <c r="F3018" s="492"/>
      <c r="G3018" s="492"/>
      <c r="H3018" s="492"/>
      <c r="I3018" s="492"/>
      <c r="J3018" s="492"/>
      <c r="K3018" s="492"/>
      <c r="L3018" s="493"/>
      <c r="M3018" s="494" t="s">
        <v>56</v>
      </c>
      <c r="N3018" s="495"/>
      <c r="O3018" s="76" t="s">
        <v>12</v>
      </c>
      <c r="P3018" s="77"/>
    </row>
    <row r="3019" spans="2:19" ht="51" customHeight="1" thickBot="1">
      <c r="B3019" s="44"/>
      <c r="C3019" s="243" t="str">
        <f>PRESUPUESTO!C150</f>
        <v>5.7.5</v>
      </c>
      <c r="D3019" s="582" t="str">
        <f>IFERROR(VLOOKUP(C3019,PRESUPUESTO!$C$11:$K$366,5,FALSE)," ")</f>
        <v>SUMINISTRO E INSTALACIÓN DE DHU-DETECTOR DE HUMO TIPO PUNTUAL. INCLUYE BASE DE MONTAJE, CONECTOR, TUBERÍA EMT 3/4", CAJA DE PASO METALICA 2400 Y DEMÁS ACCESORIOS DE INSTALACIÓN.</v>
      </c>
      <c r="E3019" s="583"/>
      <c r="F3019" s="583"/>
      <c r="G3019" s="583"/>
      <c r="H3019" s="583"/>
      <c r="I3019" s="583"/>
      <c r="J3019" s="583"/>
      <c r="K3019" s="583"/>
      <c r="L3019" s="584"/>
      <c r="M3019" s="526" t="str">
        <f>IFERROR(VLOOKUP(C3019,PRESUPUESTO!$C$11:$K$366,6,FALSE)," ")</f>
        <v>UN</v>
      </c>
      <c r="N3019" s="528"/>
      <c r="O3019" s="243">
        <f>IFERROR(VLOOKUP(C3019,PRESUPUESTO!$C$11:$K$366,7,FALSE)," ")</f>
        <v>47</v>
      </c>
      <c r="P3019" s="79"/>
    </row>
    <row r="3020" spans="2:19">
      <c r="B3020" s="44"/>
      <c r="C3020" s="529"/>
      <c r="D3020" s="530"/>
      <c r="E3020" s="530"/>
      <c r="F3020" s="530"/>
      <c r="G3020" s="530"/>
      <c r="H3020" s="530"/>
      <c r="I3020" s="530"/>
      <c r="J3020" s="530"/>
      <c r="K3020" s="530"/>
      <c r="L3020" s="530"/>
      <c r="M3020" s="530"/>
      <c r="N3020" s="530"/>
      <c r="O3020" s="531"/>
      <c r="P3020" s="80"/>
    </row>
    <row r="3021" spans="2:19">
      <c r="B3021" s="44"/>
      <c r="C3021" s="532"/>
      <c r="D3021" s="533"/>
      <c r="E3021" s="533"/>
      <c r="F3021" s="533"/>
      <c r="G3021" s="533"/>
      <c r="H3021" s="533"/>
      <c r="I3021" s="533"/>
      <c r="J3021" s="533"/>
      <c r="K3021" s="533"/>
      <c r="L3021" s="533"/>
      <c r="M3021" s="533"/>
      <c r="N3021" s="533"/>
      <c r="O3021" s="534"/>
      <c r="P3021" s="80"/>
    </row>
    <row r="3022" spans="2:19" ht="14.4" thickBot="1">
      <c r="B3022" s="44"/>
      <c r="C3022" s="535"/>
      <c r="D3022" s="536"/>
      <c r="E3022" s="536"/>
      <c r="F3022" s="536"/>
      <c r="G3022" s="536"/>
      <c r="H3022" s="536"/>
      <c r="I3022" s="536"/>
      <c r="J3022" s="536"/>
      <c r="K3022" s="536"/>
      <c r="L3022" s="536"/>
      <c r="M3022" s="536"/>
      <c r="N3022" s="536"/>
      <c r="O3022" s="537"/>
      <c r="P3022" s="80"/>
    </row>
    <row r="3023" spans="2:19" ht="14.4">
      <c r="B3023" s="44"/>
      <c r="C3023" s="538" t="s">
        <v>10</v>
      </c>
      <c r="D3023" s="539"/>
      <c r="E3023" s="539"/>
      <c r="F3023" s="539"/>
      <c r="G3023" s="540"/>
      <c r="H3023" s="541" t="s">
        <v>57</v>
      </c>
      <c r="I3023" s="539"/>
      <c r="J3023" s="542" t="s">
        <v>58</v>
      </c>
      <c r="K3023" s="543"/>
      <c r="L3023" s="82" t="s">
        <v>59</v>
      </c>
      <c r="M3023" s="541" t="s">
        <v>60</v>
      </c>
      <c r="N3023" s="544"/>
      <c r="O3023" s="83" t="s">
        <v>61</v>
      </c>
      <c r="P3023" s="84"/>
    </row>
    <row r="3024" spans="2:19" ht="14.4">
      <c r="B3024" s="44"/>
      <c r="C3024" s="517" t="s">
        <v>1281</v>
      </c>
      <c r="D3024" s="518"/>
      <c r="E3024" s="518"/>
      <c r="F3024" s="518"/>
      <c r="G3024" s="519"/>
      <c r="H3024" s="520"/>
      <c r="I3024" s="520"/>
      <c r="J3024" s="521" t="str">
        <f>IFERROR(VLOOKUP(C3024,EQUIPOS!$C$13:$G$80,2,FALSE)," ")</f>
        <v>%</v>
      </c>
      <c r="K3024" s="522"/>
      <c r="L3024" s="308">
        <f>O3062</f>
        <v>106484.5</v>
      </c>
      <c r="M3024" s="523">
        <v>0.05</v>
      </c>
      <c r="N3024" s="522"/>
      <c r="O3024" s="307">
        <f>IFERROR(M3024*L3024,0)</f>
        <v>5324.2250000000004</v>
      </c>
      <c r="P3024" s="85"/>
    </row>
    <row r="3025" spans="2:16" ht="14.4">
      <c r="B3025" s="44"/>
      <c r="C3025" s="517"/>
      <c r="D3025" s="518"/>
      <c r="E3025" s="518"/>
      <c r="F3025" s="518"/>
      <c r="G3025" s="519"/>
      <c r="H3025" s="520"/>
      <c r="I3025" s="520"/>
      <c r="J3025" s="521" t="str">
        <f>IFERROR(VLOOKUP(C3025,EQUIPOS!$C$13:$G$80,2,FALSE)," ")</f>
        <v xml:space="preserve"> </v>
      </c>
      <c r="K3025" s="522"/>
      <c r="L3025" s="308" t="str">
        <f>IFERROR(VLOOKUP(C3025,EQUIPOS!$C$13:$G$80,5,FALSE)," ")</f>
        <v xml:space="preserve"> </v>
      </c>
      <c r="M3025" s="524"/>
      <c r="N3025" s="525"/>
      <c r="O3025" s="307">
        <f>IFERROR(L3025/M3025,0)</f>
        <v>0</v>
      </c>
      <c r="P3025" s="85"/>
    </row>
    <row r="3026" spans="2:16" ht="14.4">
      <c r="B3026" s="44"/>
      <c r="C3026" s="517"/>
      <c r="D3026" s="518"/>
      <c r="E3026" s="518"/>
      <c r="F3026" s="518"/>
      <c r="G3026" s="519"/>
      <c r="H3026" s="520"/>
      <c r="I3026" s="520"/>
      <c r="J3026" s="521" t="str">
        <f>IFERROR(VLOOKUP(C3026,EQUIPOS!$C$13:$G$80,2,FALSE)," ")</f>
        <v xml:space="preserve"> </v>
      </c>
      <c r="K3026" s="522"/>
      <c r="L3026" s="308" t="str">
        <f>IFERROR(VLOOKUP(C3026,EQUIPOS!$C$13:$G$80,5,FALSE)," ")</f>
        <v xml:space="preserve"> </v>
      </c>
      <c r="M3026" s="524"/>
      <c r="N3026" s="525"/>
      <c r="O3026" s="307">
        <f t="shared" ref="O3026:O3027" si="188">IFERROR(L3026/M3026,0)</f>
        <v>0</v>
      </c>
      <c r="P3026" s="85"/>
    </row>
    <row r="3027" spans="2:16" ht="14.4">
      <c r="B3027" s="44"/>
      <c r="C3027" s="517"/>
      <c r="D3027" s="518"/>
      <c r="E3027" s="518"/>
      <c r="F3027" s="518"/>
      <c r="G3027" s="519"/>
      <c r="H3027" s="520"/>
      <c r="I3027" s="520"/>
      <c r="J3027" s="521" t="str">
        <f>IFERROR(VLOOKUP(C3027,EQUIPOS!$C$13:$G$80,2,FALSE)," ")</f>
        <v xml:space="preserve"> </v>
      </c>
      <c r="K3027" s="522"/>
      <c r="L3027" s="308" t="str">
        <f>IFERROR(VLOOKUP(C3027,EQUIPOS!$C$13:$G$80,5,FALSE)," ")</f>
        <v xml:space="preserve"> </v>
      </c>
      <c r="M3027" s="524"/>
      <c r="N3027" s="525"/>
      <c r="O3027" s="307">
        <f t="shared" si="188"/>
        <v>0</v>
      </c>
      <c r="P3027" s="85"/>
    </row>
    <row r="3028" spans="2:16" ht="15" thickBot="1">
      <c r="B3028" s="44"/>
      <c r="C3028" s="517"/>
      <c r="D3028" s="518"/>
      <c r="E3028" s="518"/>
      <c r="F3028" s="518"/>
      <c r="G3028" s="519"/>
      <c r="H3028" s="520"/>
      <c r="I3028" s="520"/>
      <c r="J3028" s="521" t="str">
        <f>IFERROR(VLOOKUP(C3028,EQUIPOS!$C$13:$G$80,2,FALSE)," ")</f>
        <v xml:space="preserve"> </v>
      </c>
      <c r="K3028" s="522"/>
      <c r="L3028" s="308" t="str">
        <f>IFERROR(VLOOKUP(C3028,EQUIPOS!$C$13:$G$80,5,FALSE)," ")</f>
        <v xml:space="preserve"> </v>
      </c>
      <c r="M3028" s="524"/>
      <c r="N3028" s="525"/>
      <c r="O3028" s="307">
        <f>IFERROR(L3028/M3028,0)</f>
        <v>0</v>
      </c>
      <c r="P3028" s="85"/>
    </row>
    <row r="3029" spans="2:16" ht="15" thickBot="1">
      <c r="B3029" s="44"/>
      <c r="C3029" s="545" t="s">
        <v>2244</v>
      </c>
      <c r="D3029" s="546"/>
      <c r="E3029" s="546"/>
      <c r="F3029" s="546"/>
      <c r="G3029" s="546"/>
      <c r="H3029" s="546"/>
      <c r="I3029" s="546"/>
      <c r="J3029" s="546"/>
      <c r="K3029" s="546"/>
      <c r="L3029" s="546"/>
      <c r="M3029" s="546"/>
      <c r="N3029" s="547"/>
      <c r="O3029" s="309">
        <f>SUM(O3024:O3028)</f>
        <v>5324.2250000000004</v>
      </c>
      <c r="P3029" s="86"/>
    </row>
    <row r="3030" spans="2:16" ht="13.5" customHeight="1">
      <c r="B3030" s="44"/>
      <c r="C3030" s="529" t="s">
        <v>62</v>
      </c>
      <c r="D3030" s="530"/>
      <c r="E3030" s="530"/>
      <c r="F3030" s="530"/>
      <c r="G3030" s="530"/>
      <c r="H3030" s="530"/>
      <c r="I3030" s="530"/>
      <c r="J3030" s="530"/>
      <c r="K3030" s="530"/>
      <c r="L3030" s="530"/>
      <c r="M3030" s="530"/>
      <c r="N3030" s="530"/>
      <c r="O3030" s="531"/>
      <c r="P3030" s="80"/>
    </row>
    <row r="3031" spans="2:16">
      <c r="B3031" s="44"/>
      <c r="C3031" s="532"/>
      <c r="D3031" s="533"/>
      <c r="E3031" s="533"/>
      <c r="F3031" s="533"/>
      <c r="G3031" s="533"/>
      <c r="H3031" s="533"/>
      <c r="I3031" s="533"/>
      <c r="J3031" s="533"/>
      <c r="K3031" s="533"/>
      <c r="L3031" s="533"/>
      <c r="M3031" s="533"/>
      <c r="N3031" s="533"/>
      <c r="O3031" s="534"/>
      <c r="P3031" s="80"/>
    </row>
    <row r="3032" spans="2:16" ht="14.4" thickBot="1">
      <c r="B3032" s="44"/>
      <c r="C3032" s="535"/>
      <c r="D3032" s="536"/>
      <c r="E3032" s="536"/>
      <c r="F3032" s="536"/>
      <c r="G3032" s="536"/>
      <c r="H3032" s="536"/>
      <c r="I3032" s="536"/>
      <c r="J3032" s="536"/>
      <c r="K3032" s="536"/>
      <c r="L3032" s="536"/>
      <c r="M3032" s="536"/>
      <c r="N3032" s="536"/>
      <c r="O3032" s="537"/>
      <c r="P3032" s="80"/>
    </row>
    <row r="3033" spans="2:16" ht="14.4">
      <c r="B3033" s="44"/>
      <c r="C3033" s="538" t="s">
        <v>10</v>
      </c>
      <c r="D3033" s="550"/>
      <c r="E3033" s="550"/>
      <c r="F3033" s="550"/>
      <c r="G3033" s="550"/>
      <c r="H3033" s="550"/>
      <c r="I3033" s="550"/>
      <c r="J3033" s="544"/>
      <c r="K3033" s="81" t="s">
        <v>56</v>
      </c>
      <c r="L3033" s="82" t="s">
        <v>12</v>
      </c>
      <c r="M3033" s="541" t="s">
        <v>63</v>
      </c>
      <c r="N3033" s="544"/>
      <c r="O3033" s="83" t="s">
        <v>61</v>
      </c>
      <c r="P3033" s="84"/>
    </row>
    <row r="3034" spans="2:16" ht="14.4">
      <c r="B3034" s="44"/>
      <c r="C3034" s="577" t="s">
        <v>3012</v>
      </c>
      <c r="D3034" s="578" t="s">
        <v>3012</v>
      </c>
      <c r="E3034" s="578" t="s">
        <v>3012</v>
      </c>
      <c r="F3034" s="578" t="s">
        <v>3012</v>
      </c>
      <c r="G3034" s="578" t="s">
        <v>3012</v>
      </c>
      <c r="H3034" s="578" t="s">
        <v>3012</v>
      </c>
      <c r="I3034" s="578" t="s">
        <v>3012</v>
      </c>
      <c r="J3034" s="579" t="s">
        <v>3012</v>
      </c>
      <c r="K3034" s="88" t="str">
        <f>IFERROR(VLOOKUP(C3034,MATERIALES!$C$13:$G$2486,2,FALSE)," ")</f>
        <v>UN</v>
      </c>
      <c r="L3034" s="356">
        <v>1</v>
      </c>
      <c r="M3034" s="548">
        <f>IFERROR(VLOOKUP(C3034,MATERIALES!$C$13:$G$2486,5,FALSE)," ")</f>
        <v>206021.67</v>
      </c>
      <c r="N3034" s="549"/>
      <c r="O3034" s="307">
        <f>IFERROR(M3034*L3034,0)</f>
        <v>206021.67</v>
      </c>
      <c r="P3034" s="85"/>
    </row>
    <row r="3035" spans="2:16" ht="14.4">
      <c r="B3035" s="44"/>
      <c r="C3035" s="577" t="s">
        <v>3009</v>
      </c>
      <c r="D3035" s="578" t="s">
        <v>3009</v>
      </c>
      <c r="E3035" s="578" t="s">
        <v>3009</v>
      </c>
      <c r="F3035" s="578" t="s">
        <v>3009</v>
      </c>
      <c r="G3035" s="578" t="s">
        <v>3009</v>
      </c>
      <c r="H3035" s="578" t="s">
        <v>3009</v>
      </c>
      <c r="I3035" s="578" t="s">
        <v>3009</v>
      </c>
      <c r="J3035" s="579" t="s">
        <v>3009</v>
      </c>
      <c r="K3035" s="88" t="str">
        <f>IFERROR(VLOOKUP(C3035,MATERIALES!$C$13:$G$2486,2,FALSE)," ")</f>
        <v>ML</v>
      </c>
      <c r="L3035" s="356">
        <v>3.5</v>
      </c>
      <c r="M3035" s="548">
        <f>IFERROR(VLOOKUP(C3035,MATERIALES!$C$13:$G$2486,5,FALSE)," ")</f>
        <v>16500</v>
      </c>
      <c r="N3035" s="549"/>
      <c r="O3035" s="307">
        <f t="shared" ref="O3035:O3045" si="189">IFERROR(M3035*L3035,0)</f>
        <v>57750</v>
      </c>
      <c r="P3035" s="85"/>
    </row>
    <row r="3036" spans="2:16" ht="14.4">
      <c r="B3036" s="44"/>
      <c r="C3036" s="577" t="s">
        <v>3010</v>
      </c>
      <c r="D3036" s="578" t="s">
        <v>3010</v>
      </c>
      <c r="E3036" s="578" t="s">
        <v>3010</v>
      </c>
      <c r="F3036" s="578" t="s">
        <v>3010</v>
      </c>
      <c r="G3036" s="578" t="s">
        <v>3010</v>
      </c>
      <c r="H3036" s="578" t="s">
        <v>3010</v>
      </c>
      <c r="I3036" s="578" t="s">
        <v>3010</v>
      </c>
      <c r="J3036" s="579" t="s">
        <v>3010</v>
      </c>
      <c r="K3036" s="88" t="str">
        <f>IFERROR(VLOOKUP(C3036,MATERIALES!$C$13:$G$2486,2,FALSE)," ")</f>
        <v>UN</v>
      </c>
      <c r="L3036" s="356">
        <v>1</v>
      </c>
      <c r="M3036" s="548">
        <f>IFERROR(VLOOKUP(C3036,MATERIALES!$C$13:$G$2486,5,FALSE)," ")</f>
        <v>12000</v>
      </c>
      <c r="N3036" s="549"/>
      <c r="O3036" s="307">
        <f t="shared" si="189"/>
        <v>12000</v>
      </c>
      <c r="P3036" s="85"/>
    </row>
    <row r="3037" spans="2:16" ht="14.4">
      <c r="B3037" s="44"/>
      <c r="C3037" s="577" t="s">
        <v>3011</v>
      </c>
      <c r="D3037" s="578" t="s">
        <v>3011</v>
      </c>
      <c r="E3037" s="578" t="s">
        <v>3011</v>
      </c>
      <c r="F3037" s="578" t="s">
        <v>3011</v>
      </c>
      <c r="G3037" s="578" t="s">
        <v>3011</v>
      </c>
      <c r="H3037" s="578" t="s">
        <v>3011</v>
      </c>
      <c r="I3037" s="578" t="s">
        <v>3011</v>
      </c>
      <c r="J3037" s="579" t="s">
        <v>3011</v>
      </c>
      <c r="K3037" s="88" t="str">
        <f>IFERROR(VLOOKUP(C3037,MATERIALES!$C$13:$G$2486,2,FALSE)," ")</f>
        <v>GL</v>
      </c>
      <c r="L3037" s="356">
        <v>1.1000000000000001</v>
      </c>
      <c r="M3037" s="548">
        <f>IFERROR(VLOOKUP(C3037,MATERIALES!$C$13:$G$2486,5,FALSE)," ")</f>
        <v>16136</v>
      </c>
      <c r="N3037" s="549"/>
      <c r="O3037" s="307">
        <f t="shared" si="189"/>
        <v>17749.600000000002</v>
      </c>
      <c r="P3037" s="85"/>
    </row>
    <row r="3038" spans="2:16" ht="14.4">
      <c r="B3038" s="44"/>
      <c r="C3038" s="577"/>
      <c r="D3038" s="578"/>
      <c r="E3038" s="578"/>
      <c r="F3038" s="578"/>
      <c r="G3038" s="578"/>
      <c r="H3038" s="578"/>
      <c r="I3038" s="578"/>
      <c r="J3038" s="579"/>
      <c r="K3038" s="88" t="str">
        <f>IFERROR(VLOOKUP(C3038,MATERIALES!$C$13:$G$2486,2,FALSE)," ")</f>
        <v xml:space="preserve"> </v>
      </c>
      <c r="L3038" s="356"/>
      <c r="M3038" s="548" t="str">
        <f>IFERROR(VLOOKUP(C3038,MATERIALES!$C$13:$G$2486,5,FALSE)," ")</f>
        <v xml:space="preserve"> </v>
      </c>
      <c r="N3038" s="549"/>
      <c r="O3038" s="307">
        <f t="shared" si="189"/>
        <v>0</v>
      </c>
      <c r="P3038" s="85"/>
    </row>
    <row r="3039" spans="2:16" ht="14.4">
      <c r="B3039" s="44"/>
      <c r="C3039" s="577"/>
      <c r="D3039" s="578"/>
      <c r="E3039" s="578"/>
      <c r="F3039" s="578"/>
      <c r="G3039" s="578"/>
      <c r="H3039" s="578"/>
      <c r="I3039" s="578"/>
      <c r="J3039" s="579"/>
      <c r="K3039" s="88" t="str">
        <f>IFERROR(VLOOKUP(C3039,MATERIALES!$C$13:$G$2486,2,FALSE)," ")</f>
        <v xml:space="preserve"> </v>
      </c>
      <c r="L3039" s="356"/>
      <c r="M3039" s="548" t="str">
        <f>IFERROR(VLOOKUP(C3039,MATERIALES!$C$13:$G$2486,5,FALSE)," ")</f>
        <v xml:space="preserve"> </v>
      </c>
      <c r="N3039" s="549"/>
      <c r="O3039" s="307">
        <f t="shared" si="189"/>
        <v>0</v>
      </c>
      <c r="P3039" s="85"/>
    </row>
    <row r="3040" spans="2:16" ht="14.4">
      <c r="B3040" s="44"/>
      <c r="C3040" s="577"/>
      <c r="D3040" s="578"/>
      <c r="E3040" s="578"/>
      <c r="F3040" s="578"/>
      <c r="G3040" s="578"/>
      <c r="H3040" s="578"/>
      <c r="I3040" s="578"/>
      <c r="J3040" s="579"/>
      <c r="K3040" s="88" t="str">
        <f>IFERROR(VLOOKUP(C3040,MATERIALES!$C$13:$G$2486,2,FALSE)," ")</f>
        <v xml:space="preserve"> </v>
      </c>
      <c r="L3040" s="356"/>
      <c r="M3040" s="548" t="str">
        <f>IFERROR(VLOOKUP(C3040,MATERIALES!$C$13:$G$2486,5,FALSE)," ")</f>
        <v xml:space="preserve"> </v>
      </c>
      <c r="N3040" s="549"/>
      <c r="O3040" s="307">
        <f t="shared" si="189"/>
        <v>0</v>
      </c>
      <c r="P3040" s="85"/>
    </row>
    <row r="3041" spans="2:16" ht="14.4">
      <c r="B3041" s="44"/>
      <c r="C3041" s="577"/>
      <c r="D3041" s="578"/>
      <c r="E3041" s="578"/>
      <c r="F3041" s="578"/>
      <c r="G3041" s="578"/>
      <c r="H3041" s="578"/>
      <c r="I3041" s="578"/>
      <c r="J3041" s="579"/>
      <c r="K3041" s="88" t="str">
        <f>IFERROR(VLOOKUP(C3041,MATERIALES!$C$13:$G$2486,2,FALSE)," ")</f>
        <v xml:space="preserve"> </v>
      </c>
      <c r="L3041" s="356"/>
      <c r="M3041" s="548" t="str">
        <f>IFERROR(VLOOKUP(C3041,MATERIALES!$C$13:$G$2486,5,FALSE)," ")</f>
        <v xml:space="preserve"> </v>
      </c>
      <c r="N3041" s="549"/>
      <c r="O3041" s="307">
        <f t="shared" si="189"/>
        <v>0</v>
      </c>
      <c r="P3041" s="85"/>
    </row>
    <row r="3042" spans="2:16" ht="14.4">
      <c r="B3042" s="44"/>
      <c r="C3042" s="577"/>
      <c r="D3042" s="578"/>
      <c r="E3042" s="578"/>
      <c r="F3042" s="578"/>
      <c r="G3042" s="578"/>
      <c r="H3042" s="578"/>
      <c r="I3042" s="578"/>
      <c r="J3042" s="579"/>
      <c r="K3042" s="88" t="str">
        <f>IFERROR(VLOOKUP(C3042,MATERIALES!$C$13:$G$2486,2,FALSE)," ")</f>
        <v xml:space="preserve"> </v>
      </c>
      <c r="L3042" s="356"/>
      <c r="M3042" s="548" t="str">
        <f>IFERROR(VLOOKUP(C3042,MATERIALES!$C$13:$G$2486,5,FALSE)," ")</f>
        <v xml:space="preserve"> </v>
      </c>
      <c r="N3042" s="549"/>
      <c r="O3042" s="307">
        <f t="shared" si="189"/>
        <v>0</v>
      </c>
      <c r="P3042" s="85"/>
    </row>
    <row r="3043" spans="2:16" ht="14.4">
      <c r="B3043" s="44"/>
      <c r="C3043" s="577"/>
      <c r="D3043" s="578"/>
      <c r="E3043" s="578"/>
      <c r="F3043" s="578"/>
      <c r="G3043" s="578"/>
      <c r="H3043" s="578"/>
      <c r="I3043" s="578"/>
      <c r="J3043" s="579"/>
      <c r="K3043" s="88" t="str">
        <f>IFERROR(VLOOKUP(C3043,MATERIALES!$C$13:$G$2486,2,FALSE)," ")</f>
        <v xml:space="preserve"> </v>
      </c>
      <c r="L3043" s="356"/>
      <c r="M3043" s="548" t="str">
        <f>IFERROR(VLOOKUP(C3043,MATERIALES!$C$13:$G$2486,5,FALSE)," ")</f>
        <v xml:space="preserve"> </v>
      </c>
      <c r="N3043" s="549"/>
      <c r="O3043" s="307">
        <f t="shared" si="189"/>
        <v>0</v>
      </c>
      <c r="P3043" s="85"/>
    </row>
    <row r="3044" spans="2:16" ht="14.4">
      <c r="B3044" s="44"/>
      <c r="C3044" s="517"/>
      <c r="D3044" s="518"/>
      <c r="E3044" s="518"/>
      <c r="F3044" s="518"/>
      <c r="G3044" s="518"/>
      <c r="H3044" s="518"/>
      <c r="I3044" s="518"/>
      <c r="J3044" s="519"/>
      <c r="K3044" s="88" t="str">
        <f>IFERROR(VLOOKUP(C3044,MATERIALES!$C$13:$G$2486,2,FALSE)," ")</f>
        <v xml:space="preserve"> </v>
      </c>
      <c r="L3044" s="89"/>
      <c r="M3044" s="548" t="str">
        <f>IFERROR(VLOOKUP(C3044,MATERIALES!$C$13:$G$2486,5,FALSE)," ")</f>
        <v xml:space="preserve"> </v>
      </c>
      <c r="N3044" s="549"/>
      <c r="O3044" s="307">
        <f t="shared" si="189"/>
        <v>0</v>
      </c>
      <c r="P3044" s="85"/>
    </row>
    <row r="3045" spans="2:16" ht="15" thickBot="1">
      <c r="B3045" s="44"/>
      <c r="C3045" s="551"/>
      <c r="D3045" s="552"/>
      <c r="E3045" s="552"/>
      <c r="F3045" s="552"/>
      <c r="G3045" s="552"/>
      <c r="H3045" s="552"/>
      <c r="I3045" s="552"/>
      <c r="J3045" s="580"/>
      <c r="K3045" s="88" t="str">
        <f>IFERROR(VLOOKUP(C3045,MATERIALES!$C$13:$G$2486,2,FALSE)," ")</f>
        <v xml:space="preserve"> </v>
      </c>
      <c r="L3045" s="90"/>
      <c r="M3045" s="548" t="str">
        <f>IFERROR(VLOOKUP(C3045,MATERIALES!$C$13:$G$2486,5,FALSE)," ")</f>
        <v xml:space="preserve"> </v>
      </c>
      <c r="N3045" s="549"/>
      <c r="O3045" s="307">
        <f t="shared" si="189"/>
        <v>0</v>
      </c>
      <c r="P3045" s="85"/>
    </row>
    <row r="3046" spans="2:16" ht="15" thickBot="1">
      <c r="B3046" s="44"/>
      <c r="C3046" s="545" t="s">
        <v>2244</v>
      </c>
      <c r="D3046" s="546"/>
      <c r="E3046" s="546"/>
      <c r="F3046" s="546"/>
      <c r="G3046" s="546"/>
      <c r="H3046" s="546"/>
      <c r="I3046" s="546"/>
      <c r="J3046" s="546"/>
      <c r="K3046" s="546"/>
      <c r="L3046" s="546"/>
      <c r="M3046" s="546"/>
      <c r="N3046" s="547"/>
      <c r="O3046" s="309">
        <f>SUM(O3034:O3045)</f>
        <v>293521.27</v>
      </c>
      <c r="P3046" s="85"/>
    </row>
    <row r="3047" spans="2:16">
      <c r="B3047" s="44"/>
      <c r="C3047" s="529" t="s">
        <v>64</v>
      </c>
      <c r="D3047" s="530"/>
      <c r="E3047" s="530"/>
      <c r="F3047" s="530"/>
      <c r="G3047" s="530"/>
      <c r="H3047" s="530"/>
      <c r="I3047" s="530"/>
      <c r="J3047" s="530"/>
      <c r="K3047" s="530"/>
      <c r="L3047" s="530"/>
      <c r="M3047" s="530"/>
      <c r="N3047" s="530"/>
      <c r="O3047" s="531"/>
      <c r="P3047" s="80"/>
    </row>
    <row r="3048" spans="2:16">
      <c r="B3048" s="44"/>
      <c r="C3048" s="532"/>
      <c r="D3048" s="533"/>
      <c r="E3048" s="533"/>
      <c r="F3048" s="533"/>
      <c r="G3048" s="533"/>
      <c r="H3048" s="533"/>
      <c r="I3048" s="533"/>
      <c r="J3048" s="533"/>
      <c r="K3048" s="533"/>
      <c r="L3048" s="533"/>
      <c r="M3048" s="533"/>
      <c r="N3048" s="533"/>
      <c r="O3048" s="534"/>
      <c r="P3048" s="80"/>
    </row>
    <row r="3049" spans="2:16" ht="14.4" thickBot="1">
      <c r="B3049" s="44"/>
      <c r="C3049" s="535"/>
      <c r="D3049" s="536"/>
      <c r="E3049" s="536"/>
      <c r="F3049" s="536"/>
      <c r="G3049" s="536"/>
      <c r="H3049" s="536"/>
      <c r="I3049" s="536"/>
      <c r="J3049" s="536"/>
      <c r="K3049" s="536"/>
      <c r="L3049" s="536"/>
      <c r="M3049" s="536"/>
      <c r="N3049" s="536"/>
      <c r="O3049" s="537"/>
      <c r="P3049" s="80"/>
    </row>
    <row r="3050" spans="2:16" ht="16.8">
      <c r="B3050" s="44"/>
      <c r="C3050" s="538" t="s">
        <v>65</v>
      </c>
      <c r="D3050" s="550"/>
      <c r="E3050" s="550"/>
      <c r="F3050" s="550"/>
      <c r="G3050" s="550"/>
      <c r="H3050" s="550"/>
      <c r="I3050" s="550"/>
      <c r="J3050" s="82" t="s">
        <v>66</v>
      </c>
      <c r="K3050" s="87" t="s">
        <v>67</v>
      </c>
      <c r="L3050" s="91" t="s">
        <v>68</v>
      </c>
      <c r="M3050" s="541" t="s">
        <v>69</v>
      </c>
      <c r="N3050" s="544"/>
      <c r="O3050" s="83" t="s">
        <v>61</v>
      </c>
      <c r="P3050" s="84"/>
    </row>
    <row r="3051" spans="2:16" ht="14.4">
      <c r="B3051" s="44"/>
      <c r="C3051" s="517" t="s">
        <v>1251</v>
      </c>
      <c r="D3051" s="518"/>
      <c r="E3051" s="518"/>
      <c r="F3051" s="518"/>
      <c r="G3051" s="518"/>
      <c r="H3051" s="518"/>
      <c r="I3051" s="518"/>
      <c r="J3051" s="357">
        <v>9.289803286634859E-5</v>
      </c>
      <c r="K3051" s="93">
        <v>25.1</v>
      </c>
      <c r="L3051" s="92">
        <f>K3051*J3051</f>
        <v>2.3317406249453499E-3</v>
      </c>
      <c r="M3051" s="548">
        <f>IFERROR(VLOOKUP(C3051,TRANSPORTE!$C$14:$G$28,5,FALSE)," ")</f>
        <v>514637</v>
      </c>
      <c r="N3051" s="549"/>
      <c r="O3051" s="307">
        <f>IFERROR(M3051*L3051,0)</f>
        <v>1200</v>
      </c>
      <c r="P3051" s="85"/>
    </row>
    <row r="3052" spans="2:16" ht="15" thickBot="1">
      <c r="B3052" s="44"/>
      <c r="C3052" s="551"/>
      <c r="D3052" s="552"/>
      <c r="E3052" s="552"/>
      <c r="F3052" s="552"/>
      <c r="G3052" s="552"/>
      <c r="H3052" s="552"/>
      <c r="I3052" s="552"/>
      <c r="J3052" s="94"/>
      <c r="K3052" s="70"/>
      <c r="L3052" s="94"/>
      <c r="M3052" s="553"/>
      <c r="N3052" s="554"/>
      <c r="O3052" s="307">
        <f t="shared" ref="O3052" si="190">IFERROR(M3052*L3052,0)</f>
        <v>0</v>
      </c>
      <c r="P3052" s="85"/>
    </row>
    <row r="3053" spans="2:16" ht="15" thickBot="1">
      <c r="B3053" s="44"/>
      <c r="C3053" s="545" t="s">
        <v>2244</v>
      </c>
      <c r="D3053" s="546"/>
      <c r="E3053" s="546"/>
      <c r="F3053" s="546"/>
      <c r="G3053" s="546"/>
      <c r="H3053" s="546"/>
      <c r="I3053" s="546"/>
      <c r="J3053" s="546"/>
      <c r="K3053" s="546"/>
      <c r="L3053" s="546"/>
      <c r="M3053" s="546"/>
      <c r="N3053" s="547"/>
      <c r="O3053" s="309">
        <f>+SUM(O3051:O3052)</f>
        <v>1200</v>
      </c>
      <c r="P3053" s="86"/>
    </row>
    <row r="3054" spans="2:16">
      <c r="B3054" s="44"/>
      <c r="C3054" s="529" t="s">
        <v>70</v>
      </c>
      <c r="D3054" s="530"/>
      <c r="E3054" s="530"/>
      <c r="F3054" s="530"/>
      <c r="G3054" s="530"/>
      <c r="H3054" s="530"/>
      <c r="I3054" s="530"/>
      <c r="J3054" s="530"/>
      <c r="K3054" s="530"/>
      <c r="L3054" s="530"/>
      <c r="M3054" s="530"/>
      <c r="N3054" s="530"/>
      <c r="O3054" s="531"/>
      <c r="P3054" s="80"/>
    </row>
    <row r="3055" spans="2:16">
      <c r="B3055" s="44"/>
      <c r="C3055" s="532"/>
      <c r="D3055" s="533"/>
      <c r="E3055" s="533"/>
      <c r="F3055" s="533"/>
      <c r="G3055" s="533"/>
      <c r="H3055" s="533"/>
      <c r="I3055" s="533"/>
      <c r="J3055" s="533"/>
      <c r="K3055" s="533"/>
      <c r="L3055" s="533"/>
      <c r="M3055" s="533"/>
      <c r="N3055" s="533"/>
      <c r="O3055" s="534"/>
      <c r="P3055" s="80"/>
    </row>
    <row r="3056" spans="2:16" ht="14.4" thickBot="1">
      <c r="B3056" s="44"/>
      <c r="C3056" s="535"/>
      <c r="D3056" s="536"/>
      <c r="E3056" s="536"/>
      <c r="F3056" s="536"/>
      <c r="G3056" s="536"/>
      <c r="H3056" s="536"/>
      <c r="I3056" s="536"/>
      <c r="J3056" s="536"/>
      <c r="K3056" s="536"/>
      <c r="L3056" s="536"/>
      <c r="M3056" s="536"/>
      <c r="N3056" s="536"/>
      <c r="O3056" s="537"/>
      <c r="P3056" s="80"/>
    </row>
    <row r="3057" spans="2:16" ht="14.4">
      <c r="B3057" s="44"/>
      <c r="C3057" s="538" t="s">
        <v>71</v>
      </c>
      <c r="D3057" s="550"/>
      <c r="E3057" s="550"/>
      <c r="F3057" s="550"/>
      <c r="G3057" s="550"/>
      <c r="H3057" s="550"/>
      <c r="I3057" s="550"/>
      <c r="J3057" s="82" t="s">
        <v>72</v>
      </c>
      <c r="K3057" s="95" t="s">
        <v>73</v>
      </c>
      <c r="L3057" s="96" t="s">
        <v>74</v>
      </c>
      <c r="M3057" s="560" t="s">
        <v>60</v>
      </c>
      <c r="N3057" s="561"/>
      <c r="O3057" s="97" t="s">
        <v>61</v>
      </c>
      <c r="P3057" s="98"/>
    </row>
    <row r="3058" spans="2:16" ht="14.4">
      <c r="B3058" s="44"/>
      <c r="C3058" s="555" t="s">
        <v>1225</v>
      </c>
      <c r="D3058" s="556"/>
      <c r="E3058" s="556"/>
      <c r="F3058" s="556"/>
      <c r="G3058" s="556"/>
      <c r="H3058" s="556"/>
      <c r="I3058" s="522"/>
      <c r="J3058" s="310">
        <f>IFERROR(VLOOKUP(C3058,'MANO DE OBRA'!$C$13:$J$33,6,FALSE)," ")</f>
        <v>212968.8944964</v>
      </c>
      <c r="K3058" s="318">
        <f>IFERROR(VLOOKUP(C3058,'MANO DE OBRA'!$C$13:$J$33,7,FALSE)," ")</f>
        <v>2</v>
      </c>
      <c r="L3058" s="311">
        <f>IFERROR(VLOOKUP(C3058,'MANO DE OBRA'!$C$13:$J$33,8,FALSE)," ")</f>
        <v>425938</v>
      </c>
      <c r="M3058" s="562">
        <f>1/0.25</f>
        <v>4</v>
      </c>
      <c r="N3058" s="563"/>
      <c r="O3058" s="312">
        <f>IFERROR((L3058/M3058),0)</f>
        <v>106484.5</v>
      </c>
      <c r="P3058" s="99"/>
    </row>
    <row r="3059" spans="2:16" ht="14.4">
      <c r="B3059" s="44"/>
      <c r="C3059" s="555"/>
      <c r="D3059" s="556"/>
      <c r="E3059" s="556"/>
      <c r="F3059" s="556"/>
      <c r="G3059" s="556"/>
      <c r="H3059" s="556"/>
      <c r="I3059" s="522"/>
      <c r="J3059" s="310" t="str">
        <f>IFERROR(VLOOKUP(C3059,'MANO DE OBRA'!$C$13:$J$33,6,FALSE)," ")</f>
        <v xml:space="preserve"> </v>
      </c>
      <c r="K3059" s="318" t="str">
        <f>IFERROR(VLOOKUP(C3059,'MANO DE OBRA'!$C$13:$J$33,7,FALSE)," ")</f>
        <v xml:space="preserve"> </v>
      </c>
      <c r="L3059" s="311" t="str">
        <f>IFERROR(VLOOKUP(C3059,'MANO DE OBRA'!$C$13:$J$33,8,FALSE)," ")</f>
        <v xml:space="preserve"> </v>
      </c>
      <c r="M3059" s="562"/>
      <c r="N3059" s="563"/>
      <c r="O3059" s="312">
        <f t="shared" ref="O3059:O3061" si="191">IFERROR((L3059/M3059),0)</f>
        <v>0</v>
      </c>
      <c r="P3059" s="99"/>
    </row>
    <row r="3060" spans="2:16" ht="14.4">
      <c r="B3060" s="44"/>
      <c r="C3060" s="555"/>
      <c r="D3060" s="556"/>
      <c r="E3060" s="556"/>
      <c r="F3060" s="556"/>
      <c r="G3060" s="556"/>
      <c r="H3060" s="556"/>
      <c r="I3060" s="522"/>
      <c r="J3060" s="310" t="str">
        <f>IFERROR(VLOOKUP(C3060,'MANO DE OBRA'!$C$13:$J$33,6,FALSE)," ")</f>
        <v xml:space="preserve"> </v>
      </c>
      <c r="K3060" s="318" t="str">
        <f>IFERROR(VLOOKUP(C3060,'MANO DE OBRA'!$C$13:$J$33,7,FALSE)," ")</f>
        <v xml:space="preserve"> </v>
      </c>
      <c r="L3060" s="311" t="str">
        <f>IFERROR(VLOOKUP(C3060,'MANO DE OBRA'!$C$13:$J$33,8,FALSE)," ")</f>
        <v xml:space="preserve"> </v>
      </c>
      <c r="M3060" s="524"/>
      <c r="N3060" s="525"/>
      <c r="O3060" s="312">
        <f t="shared" si="191"/>
        <v>0</v>
      </c>
      <c r="P3060" s="99"/>
    </row>
    <row r="3061" spans="2:16" ht="15" thickBot="1">
      <c r="B3061" s="44"/>
      <c r="C3061" s="555"/>
      <c r="D3061" s="556"/>
      <c r="E3061" s="556"/>
      <c r="F3061" s="556"/>
      <c r="G3061" s="556"/>
      <c r="H3061" s="556"/>
      <c r="I3061" s="522"/>
      <c r="J3061" s="310" t="str">
        <f>IFERROR(VLOOKUP(C3061,'MANO DE OBRA'!$C$13:$J$33,6,FALSE)," ")</f>
        <v xml:space="preserve"> </v>
      </c>
      <c r="K3061" s="318" t="str">
        <f>IFERROR(VLOOKUP(C3061,'MANO DE OBRA'!$C$13:$J$33,7,FALSE)," ")</f>
        <v xml:space="preserve"> </v>
      </c>
      <c r="L3061" s="311" t="str">
        <f>IFERROR(VLOOKUP(C3061,'MANO DE OBRA'!$C$13:$J$33,8,FALSE)," ")</f>
        <v xml:space="preserve"> </v>
      </c>
      <c r="M3061" s="524"/>
      <c r="N3061" s="525"/>
      <c r="O3061" s="312">
        <f t="shared" si="191"/>
        <v>0</v>
      </c>
      <c r="P3061" s="85"/>
    </row>
    <row r="3062" spans="2:16" ht="15" thickBot="1">
      <c r="B3062" s="44"/>
      <c r="C3062" s="545" t="s">
        <v>2244</v>
      </c>
      <c r="D3062" s="546"/>
      <c r="E3062" s="546"/>
      <c r="F3062" s="546"/>
      <c r="G3062" s="546"/>
      <c r="H3062" s="546"/>
      <c r="I3062" s="546"/>
      <c r="J3062" s="546"/>
      <c r="K3062" s="546"/>
      <c r="L3062" s="546"/>
      <c r="M3062" s="546"/>
      <c r="N3062" s="547"/>
      <c r="O3062" s="309">
        <f>+SUM(O3058:O3061)</f>
        <v>106484.5</v>
      </c>
      <c r="P3062" s="85"/>
    </row>
    <row r="3063" spans="2:16" ht="15" thickBot="1">
      <c r="B3063" s="44"/>
      <c r="C3063" s="73"/>
      <c r="D3063" s="52"/>
      <c r="E3063" s="52"/>
      <c r="F3063" s="52"/>
      <c r="G3063" s="52"/>
      <c r="H3063" s="52"/>
      <c r="I3063" s="52"/>
      <c r="J3063" s="52"/>
      <c r="K3063" s="52"/>
      <c r="L3063" s="52"/>
      <c r="M3063" s="52"/>
      <c r="N3063" s="52"/>
      <c r="O3063" s="74"/>
      <c r="P3063" s="45"/>
    </row>
    <row r="3064" spans="2:16" ht="15" thickBot="1">
      <c r="B3064" s="44"/>
      <c r="C3064" s="557" t="s">
        <v>2245</v>
      </c>
      <c r="D3064" s="558"/>
      <c r="E3064" s="558"/>
      <c r="F3064" s="558"/>
      <c r="G3064" s="558"/>
      <c r="H3064" s="558"/>
      <c r="I3064" s="558"/>
      <c r="J3064" s="558"/>
      <c r="K3064" s="558"/>
      <c r="L3064" s="558"/>
      <c r="M3064" s="558"/>
      <c r="N3064" s="559"/>
      <c r="O3064" s="313">
        <f>ROUND(O3053+O3029+O3046+O3062,0)</f>
        <v>406530</v>
      </c>
      <c r="P3064" s="100"/>
    </row>
    <row r="3065" spans="2:16" ht="15" thickBot="1">
      <c r="B3065" s="44"/>
      <c r="C3065" s="73"/>
      <c r="D3065" s="52"/>
      <c r="E3065" s="52"/>
      <c r="F3065" s="52"/>
      <c r="G3065" s="52"/>
      <c r="H3065" s="52"/>
      <c r="I3065" s="52"/>
      <c r="J3065" s="52"/>
      <c r="K3065" s="52"/>
      <c r="L3065" s="52"/>
      <c r="M3065" s="52"/>
      <c r="N3065" s="52"/>
      <c r="O3065" s="74"/>
      <c r="P3065" s="73"/>
    </row>
    <row r="3066" spans="2:16">
      <c r="B3066" s="44"/>
      <c r="C3066" s="529" t="s">
        <v>2240</v>
      </c>
      <c r="D3066" s="530"/>
      <c r="E3066" s="530"/>
      <c r="F3066" s="530"/>
      <c r="G3066" s="530"/>
      <c r="H3066" s="530"/>
      <c r="I3066" s="530"/>
      <c r="J3066" s="530"/>
      <c r="K3066" s="530"/>
      <c r="L3066" s="530"/>
      <c r="M3066" s="530"/>
      <c r="N3066" s="530"/>
      <c r="O3066" s="531"/>
      <c r="P3066" s="80"/>
    </row>
    <row r="3067" spans="2:16">
      <c r="B3067" s="44"/>
      <c r="C3067" s="532"/>
      <c r="D3067" s="533"/>
      <c r="E3067" s="533"/>
      <c r="F3067" s="533"/>
      <c r="G3067" s="533"/>
      <c r="H3067" s="533"/>
      <c r="I3067" s="533"/>
      <c r="J3067" s="533"/>
      <c r="K3067" s="533"/>
      <c r="L3067" s="533"/>
      <c r="M3067" s="533"/>
      <c r="N3067" s="533"/>
      <c r="O3067" s="534"/>
      <c r="P3067" s="80"/>
    </row>
    <row r="3068" spans="2:16" ht="14.4" thickBot="1">
      <c r="B3068" s="44"/>
      <c r="C3068" s="535"/>
      <c r="D3068" s="536"/>
      <c r="E3068" s="536"/>
      <c r="F3068" s="536"/>
      <c r="G3068" s="536"/>
      <c r="H3068" s="536"/>
      <c r="I3068" s="536"/>
      <c r="J3068" s="536"/>
      <c r="K3068" s="536"/>
      <c r="L3068" s="536"/>
      <c r="M3068" s="536"/>
      <c r="N3068" s="536"/>
      <c r="O3068" s="537"/>
      <c r="P3068" s="80"/>
    </row>
    <row r="3069" spans="2:16" ht="15" thickBot="1">
      <c r="B3069" s="44"/>
      <c r="C3069" s="568" t="s">
        <v>10</v>
      </c>
      <c r="D3069" s="569"/>
      <c r="E3069" s="569"/>
      <c r="F3069" s="569"/>
      <c r="G3069" s="569"/>
      <c r="H3069" s="569"/>
      <c r="I3069" s="569"/>
      <c r="J3069" s="569"/>
      <c r="K3069" s="569"/>
      <c r="L3069" s="569"/>
      <c r="M3069" s="570"/>
      <c r="N3069" s="303" t="s">
        <v>32</v>
      </c>
      <c r="O3069" s="304" t="s">
        <v>29</v>
      </c>
      <c r="P3069" s="80"/>
    </row>
    <row r="3070" spans="2:16" ht="14.4">
      <c r="B3070" s="44"/>
      <c r="C3070" s="571" t="s">
        <v>2242</v>
      </c>
      <c r="D3070" s="572"/>
      <c r="E3070" s="572"/>
      <c r="F3070" s="572"/>
      <c r="G3070" s="572"/>
      <c r="H3070" s="572"/>
      <c r="I3070" s="572"/>
      <c r="J3070" s="572"/>
      <c r="K3070" s="572"/>
      <c r="L3070" s="572"/>
      <c r="M3070" s="572"/>
      <c r="N3070" s="305">
        <f>PRESUPUESTO!$K$384</f>
        <v>0.26</v>
      </c>
      <c r="O3070" s="314">
        <f>N3070*O3064</f>
        <v>105697.8</v>
      </c>
      <c r="P3070" s="80"/>
    </row>
    <row r="3071" spans="2:16" ht="14.4">
      <c r="B3071" s="44"/>
      <c r="C3071" s="573" t="s">
        <v>2241</v>
      </c>
      <c r="D3071" s="574"/>
      <c r="E3071" s="574"/>
      <c r="F3071" s="574"/>
      <c r="G3071" s="574"/>
      <c r="H3071" s="574"/>
      <c r="I3071" s="574"/>
      <c r="J3071" s="574"/>
      <c r="K3071" s="574"/>
      <c r="L3071" s="574"/>
      <c r="M3071" s="574"/>
      <c r="N3071" s="302">
        <f>PRESUPUESTO!$K$385</f>
        <v>0.01</v>
      </c>
      <c r="O3071" s="315">
        <f>N3071*O3064</f>
        <v>4065.3</v>
      </c>
      <c r="P3071" s="80"/>
    </row>
    <row r="3072" spans="2:16" ht="15" thickBot="1">
      <c r="B3072" s="44"/>
      <c r="C3072" s="575" t="s">
        <v>28</v>
      </c>
      <c r="D3072" s="576"/>
      <c r="E3072" s="576"/>
      <c r="F3072" s="576"/>
      <c r="G3072" s="576"/>
      <c r="H3072" s="576"/>
      <c r="I3072" s="576"/>
      <c r="J3072" s="576"/>
      <c r="K3072" s="576"/>
      <c r="L3072" s="576"/>
      <c r="M3072" s="576"/>
      <c r="N3072" s="306">
        <f>PRESUPUESTO!$K$386</f>
        <v>0.03</v>
      </c>
      <c r="O3072" s="316">
        <f>N3072*O3064</f>
        <v>12195.9</v>
      </c>
      <c r="P3072" s="80"/>
    </row>
    <row r="3073" spans="2:19">
      <c r="B3073" s="44"/>
      <c r="C3073" s="296"/>
      <c r="D3073" s="297"/>
      <c r="E3073" s="297"/>
      <c r="F3073" s="297"/>
      <c r="G3073" s="297"/>
      <c r="H3073" s="297"/>
      <c r="I3073" s="297"/>
      <c r="J3073" s="297"/>
      <c r="K3073" s="297"/>
      <c r="L3073" s="297"/>
      <c r="M3073" s="297"/>
      <c r="N3073" s="297"/>
      <c r="O3073" s="298"/>
      <c r="P3073" s="80"/>
    </row>
    <row r="3074" spans="2:19" ht="14.4" thickBot="1">
      <c r="B3074" s="44"/>
      <c r="C3074" s="299"/>
      <c r="D3074" s="300"/>
      <c r="E3074" s="300"/>
      <c r="F3074" s="300"/>
      <c r="G3074" s="300"/>
      <c r="H3074" s="300"/>
      <c r="I3074" s="300"/>
      <c r="J3074" s="300"/>
      <c r="K3074" s="300"/>
      <c r="L3074" s="300"/>
      <c r="M3074" s="300"/>
      <c r="N3074" s="300"/>
      <c r="O3074" s="301"/>
      <c r="P3074" s="80"/>
    </row>
    <row r="3075" spans="2:19" ht="15" thickBot="1">
      <c r="B3075" s="44"/>
      <c r="C3075" s="557" t="s">
        <v>2246</v>
      </c>
      <c r="D3075" s="558"/>
      <c r="E3075" s="558"/>
      <c r="F3075" s="558"/>
      <c r="G3075" s="558"/>
      <c r="H3075" s="558"/>
      <c r="I3075" s="558"/>
      <c r="J3075" s="558"/>
      <c r="K3075" s="558"/>
      <c r="L3075" s="558"/>
      <c r="M3075" s="558"/>
      <c r="N3075" s="559"/>
      <c r="O3075" s="313">
        <f>ROUNDUP(O3064+O3070+O3071+O3072,0)</f>
        <v>528489</v>
      </c>
      <c r="P3075" s="100"/>
      <c r="S3075" s="342"/>
    </row>
    <row r="3076" spans="2:19" ht="14.4">
      <c r="B3076" s="44"/>
      <c r="C3076" s="73"/>
      <c r="D3076" s="52"/>
      <c r="E3076" s="52"/>
      <c r="F3076" s="52"/>
      <c r="G3076" s="52"/>
      <c r="H3076" s="52"/>
      <c r="I3076" s="52"/>
      <c r="J3076" s="52"/>
      <c r="K3076" s="52"/>
      <c r="L3076" s="52"/>
      <c r="M3076" s="52"/>
      <c r="N3076" s="52"/>
      <c r="O3076" s="74"/>
      <c r="P3076" s="45"/>
    </row>
    <row r="3077" spans="2:19" ht="14.4">
      <c r="B3077" s="44"/>
      <c r="C3077" s="73"/>
      <c r="D3077" s="52"/>
      <c r="E3077" s="52"/>
      <c r="F3077" s="52"/>
      <c r="G3077" s="52"/>
      <c r="H3077" s="52"/>
      <c r="I3077" s="52"/>
      <c r="J3077" s="52"/>
      <c r="K3077" s="52"/>
      <c r="L3077" s="52"/>
      <c r="M3077" s="52"/>
      <c r="N3077" s="52"/>
      <c r="O3077" s="74"/>
      <c r="P3077" s="45"/>
    </row>
    <row r="3078" spans="2:19" ht="18.600000000000001" customHeight="1" thickBot="1">
      <c r="B3078" s="44"/>
      <c r="C3078" s="564"/>
      <c r="D3078" s="565"/>
      <c r="E3078" s="565"/>
      <c r="F3078" s="70"/>
      <c r="G3078" s="70"/>
      <c r="H3078" s="70"/>
      <c r="I3078" s="70"/>
      <c r="J3078" s="70"/>
      <c r="K3078" s="566"/>
      <c r="L3078" s="566"/>
      <c r="M3078" s="566"/>
      <c r="N3078" s="566"/>
      <c r="O3078" s="567"/>
      <c r="P3078" s="101"/>
    </row>
    <row r="3079" spans="2:19" ht="14.4" thickBot="1">
      <c r="B3079" s="102"/>
      <c r="C3079" s="103"/>
      <c r="D3079" s="103"/>
      <c r="E3079" s="103"/>
      <c r="F3079" s="103"/>
      <c r="G3079" s="103"/>
      <c r="H3079" s="103"/>
      <c r="I3079" s="103"/>
      <c r="J3079" s="103"/>
      <c r="K3079" s="103"/>
      <c r="L3079" s="103"/>
      <c r="M3079" s="103"/>
      <c r="N3079" s="103"/>
      <c r="O3079" s="103"/>
      <c r="P3079" s="104"/>
    </row>
    <row r="3080" spans="2:19" ht="15" thickTop="1" thickBot="1"/>
    <row r="3081" spans="2:19" ht="15" thickBot="1">
      <c r="B3081" s="44"/>
      <c r="C3081" s="488" t="s">
        <v>54</v>
      </c>
      <c r="D3081" s="489"/>
      <c r="E3081" s="489"/>
      <c r="F3081" s="489"/>
      <c r="G3081" s="489"/>
      <c r="H3081" s="489"/>
      <c r="I3081" s="489"/>
      <c r="J3081" s="489"/>
      <c r="K3081" s="489"/>
      <c r="L3081" s="489"/>
      <c r="M3081" s="489"/>
      <c r="N3081" s="489"/>
      <c r="O3081" s="490"/>
      <c r="P3081" s="75"/>
    </row>
    <row r="3082" spans="2:19">
      <c r="B3082" s="44"/>
      <c r="C3082" s="76" t="s">
        <v>55</v>
      </c>
      <c r="D3082" s="491" t="s">
        <v>10</v>
      </c>
      <c r="E3082" s="492"/>
      <c r="F3082" s="492"/>
      <c r="G3082" s="492"/>
      <c r="H3082" s="492"/>
      <c r="I3082" s="492"/>
      <c r="J3082" s="492"/>
      <c r="K3082" s="492"/>
      <c r="L3082" s="493"/>
      <c r="M3082" s="494" t="s">
        <v>56</v>
      </c>
      <c r="N3082" s="495"/>
      <c r="O3082" s="76" t="s">
        <v>12</v>
      </c>
      <c r="P3082" s="77"/>
    </row>
    <row r="3083" spans="2:19" ht="51" customHeight="1" thickBot="1">
      <c r="B3083" s="44"/>
      <c r="C3083" s="243" t="str">
        <f>PRESUPUESTO!C151</f>
        <v>5.7.6</v>
      </c>
      <c r="D3083" s="582" t="str">
        <f>IFERROR(VLOOKUP(C3083,PRESUPUESTO!$C$11:$K$366,5,FALSE)," ")</f>
        <v>SUMINISTRO E INSTALACIÓN DE DTE-DETECTOR DE TÉRMICO FIJO, 57 GRADOS CENTÍGRADOS. INCLUYE BASE DE MONTAJE, CONECTOR, TUBERÍA EMT 3/4", CAJA DE PASO METALICA 2400 Y DEMÁS ACCESORIOS DE INSTALACIÓN.</v>
      </c>
      <c r="E3083" s="583"/>
      <c r="F3083" s="583"/>
      <c r="G3083" s="583"/>
      <c r="H3083" s="583"/>
      <c r="I3083" s="583"/>
      <c r="J3083" s="583"/>
      <c r="K3083" s="583"/>
      <c r="L3083" s="584"/>
      <c r="M3083" s="526" t="str">
        <f>IFERROR(VLOOKUP(C3083,PRESUPUESTO!$C$11:$K$366,6,FALSE)," ")</f>
        <v>UN</v>
      </c>
      <c r="N3083" s="528"/>
      <c r="O3083" s="243">
        <f>IFERROR(VLOOKUP(C3083,PRESUPUESTO!$C$11:$K$366,7,FALSE)," ")</f>
        <v>5</v>
      </c>
      <c r="P3083" s="79"/>
    </row>
    <row r="3084" spans="2:19">
      <c r="B3084" s="44"/>
      <c r="C3084" s="529"/>
      <c r="D3084" s="530"/>
      <c r="E3084" s="530"/>
      <c r="F3084" s="530"/>
      <c r="G3084" s="530"/>
      <c r="H3084" s="530"/>
      <c r="I3084" s="530"/>
      <c r="J3084" s="530"/>
      <c r="K3084" s="530"/>
      <c r="L3084" s="530"/>
      <c r="M3084" s="530"/>
      <c r="N3084" s="530"/>
      <c r="O3084" s="531"/>
      <c r="P3084" s="80"/>
    </row>
    <row r="3085" spans="2:19">
      <c r="B3085" s="44"/>
      <c r="C3085" s="532"/>
      <c r="D3085" s="533"/>
      <c r="E3085" s="533"/>
      <c r="F3085" s="533"/>
      <c r="G3085" s="533"/>
      <c r="H3085" s="533"/>
      <c r="I3085" s="533"/>
      <c r="J3085" s="533"/>
      <c r="K3085" s="533"/>
      <c r="L3085" s="533"/>
      <c r="M3085" s="533"/>
      <c r="N3085" s="533"/>
      <c r="O3085" s="534"/>
      <c r="P3085" s="80"/>
    </row>
    <row r="3086" spans="2:19" ht="14.4" thickBot="1">
      <c r="B3086" s="44"/>
      <c r="C3086" s="535"/>
      <c r="D3086" s="536"/>
      <c r="E3086" s="536"/>
      <c r="F3086" s="536"/>
      <c r="G3086" s="536"/>
      <c r="H3086" s="536"/>
      <c r="I3086" s="536"/>
      <c r="J3086" s="536"/>
      <c r="K3086" s="536"/>
      <c r="L3086" s="536"/>
      <c r="M3086" s="536"/>
      <c r="N3086" s="536"/>
      <c r="O3086" s="537"/>
      <c r="P3086" s="80"/>
    </row>
    <row r="3087" spans="2:19" ht="14.4">
      <c r="B3087" s="44"/>
      <c r="C3087" s="538" t="s">
        <v>10</v>
      </c>
      <c r="D3087" s="539"/>
      <c r="E3087" s="539"/>
      <c r="F3087" s="539"/>
      <c r="G3087" s="540"/>
      <c r="H3087" s="541" t="s">
        <v>57</v>
      </c>
      <c r="I3087" s="539"/>
      <c r="J3087" s="542" t="s">
        <v>58</v>
      </c>
      <c r="K3087" s="543"/>
      <c r="L3087" s="82" t="s">
        <v>59</v>
      </c>
      <c r="M3087" s="541" t="s">
        <v>60</v>
      </c>
      <c r="N3087" s="544"/>
      <c r="O3087" s="83" t="s">
        <v>61</v>
      </c>
      <c r="P3087" s="84"/>
    </row>
    <row r="3088" spans="2:19" ht="14.4">
      <c r="B3088" s="44"/>
      <c r="C3088" s="517" t="s">
        <v>1281</v>
      </c>
      <c r="D3088" s="518"/>
      <c r="E3088" s="518"/>
      <c r="F3088" s="518"/>
      <c r="G3088" s="519"/>
      <c r="H3088" s="520"/>
      <c r="I3088" s="520"/>
      <c r="J3088" s="521" t="str">
        <f>IFERROR(VLOOKUP(C3088,EQUIPOS!$C$13:$G$80,2,FALSE)," ")</f>
        <v>%</v>
      </c>
      <c r="K3088" s="522"/>
      <c r="L3088" s="308">
        <f>O3126</f>
        <v>106484.5</v>
      </c>
      <c r="M3088" s="523">
        <v>0.05</v>
      </c>
      <c r="N3088" s="522"/>
      <c r="O3088" s="307">
        <f>IFERROR(M3088*L3088,0)</f>
        <v>5324.2250000000004</v>
      </c>
      <c r="P3088" s="85"/>
    </row>
    <row r="3089" spans="2:16" ht="14.4">
      <c r="B3089" s="44"/>
      <c r="C3089" s="517"/>
      <c r="D3089" s="518"/>
      <c r="E3089" s="518"/>
      <c r="F3089" s="518"/>
      <c r="G3089" s="519"/>
      <c r="H3089" s="520"/>
      <c r="I3089" s="520"/>
      <c r="J3089" s="521" t="str">
        <f>IFERROR(VLOOKUP(C3089,EQUIPOS!$C$13:$G$80,2,FALSE)," ")</f>
        <v xml:space="preserve"> </v>
      </c>
      <c r="K3089" s="522"/>
      <c r="L3089" s="308" t="str">
        <f>IFERROR(VLOOKUP(C3089,EQUIPOS!$C$13:$G$80,5,FALSE)," ")</f>
        <v xml:space="preserve"> </v>
      </c>
      <c r="M3089" s="524"/>
      <c r="N3089" s="525"/>
      <c r="O3089" s="307">
        <f>IFERROR(L3089/M3089,0)</f>
        <v>0</v>
      </c>
      <c r="P3089" s="85"/>
    </row>
    <row r="3090" spans="2:16" ht="14.4">
      <c r="B3090" s="44"/>
      <c r="C3090" s="517"/>
      <c r="D3090" s="518"/>
      <c r="E3090" s="518"/>
      <c r="F3090" s="518"/>
      <c r="G3090" s="519"/>
      <c r="H3090" s="520"/>
      <c r="I3090" s="520"/>
      <c r="J3090" s="521" t="str">
        <f>IFERROR(VLOOKUP(C3090,EQUIPOS!$C$13:$G$80,2,FALSE)," ")</f>
        <v xml:space="preserve"> </v>
      </c>
      <c r="K3090" s="522"/>
      <c r="L3090" s="308" t="str">
        <f>IFERROR(VLOOKUP(C3090,EQUIPOS!$C$13:$G$80,5,FALSE)," ")</f>
        <v xml:space="preserve"> </v>
      </c>
      <c r="M3090" s="524"/>
      <c r="N3090" s="525"/>
      <c r="O3090" s="307">
        <f t="shared" ref="O3090:O3091" si="192">IFERROR(L3090/M3090,0)</f>
        <v>0</v>
      </c>
      <c r="P3090" s="85"/>
    </row>
    <row r="3091" spans="2:16" ht="14.4">
      <c r="B3091" s="44"/>
      <c r="C3091" s="517"/>
      <c r="D3091" s="518"/>
      <c r="E3091" s="518"/>
      <c r="F3091" s="518"/>
      <c r="G3091" s="519"/>
      <c r="H3091" s="520"/>
      <c r="I3091" s="520"/>
      <c r="J3091" s="521" t="str">
        <f>IFERROR(VLOOKUP(C3091,EQUIPOS!$C$13:$G$80,2,FALSE)," ")</f>
        <v xml:space="preserve"> </v>
      </c>
      <c r="K3091" s="522"/>
      <c r="L3091" s="308" t="str">
        <f>IFERROR(VLOOKUP(C3091,EQUIPOS!$C$13:$G$80,5,FALSE)," ")</f>
        <v xml:space="preserve"> </v>
      </c>
      <c r="M3091" s="524"/>
      <c r="N3091" s="525"/>
      <c r="O3091" s="307">
        <f t="shared" si="192"/>
        <v>0</v>
      </c>
      <c r="P3091" s="85"/>
    </row>
    <row r="3092" spans="2:16" ht="15" thickBot="1">
      <c r="B3092" s="44"/>
      <c r="C3092" s="517"/>
      <c r="D3092" s="518"/>
      <c r="E3092" s="518"/>
      <c r="F3092" s="518"/>
      <c r="G3092" s="519"/>
      <c r="H3092" s="520"/>
      <c r="I3092" s="520"/>
      <c r="J3092" s="521" t="str">
        <f>IFERROR(VLOOKUP(C3092,EQUIPOS!$C$13:$G$80,2,FALSE)," ")</f>
        <v xml:space="preserve"> </v>
      </c>
      <c r="K3092" s="522"/>
      <c r="L3092" s="308" t="str">
        <f>IFERROR(VLOOKUP(C3092,EQUIPOS!$C$13:$G$80,5,FALSE)," ")</f>
        <v xml:space="preserve"> </v>
      </c>
      <c r="M3092" s="524"/>
      <c r="N3092" s="525"/>
      <c r="O3092" s="307">
        <f>IFERROR(L3092/M3092,0)</f>
        <v>0</v>
      </c>
      <c r="P3092" s="85"/>
    </row>
    <row r="3093" spans="2:16" ht="15" thickBot="1">
      <c r="B3093" s="44"/>
      <c r="C3093" s="545" t="s">
        <v>2244</v>
      </c>
      <c r="D3093" s="546"/>
      <c r="E3093" s="546"/>
      <c r="F3093" s="546"/>
      <c r="G3093" s="546"/>
      <c r="H3093" s="546"/>
      <c r="I3093" s="546"/>
      <c r="J3093" s="546"/>
      <c r="K3093" s="546"/>
      <c r="L3093" s="546"/>
      <c r="M3093" s="546"/>
      <c r="N3093" s="547"/>
      <c r="O3093" s="309">
        <f>SUM(O3088:O3092)</f>
        <v>5324.2250000000004</v>
      </c>
      <c r="P3093" s="86"/>
    </row>
    <row r="3094" spans="2:16" ht="13.5" customHeight="1">
      <c r="B3094" s="44"/>
      <c r="C3094" s="529" t="s">
        <v>62</v>
      </c>
      <c r="D3094" s="530"/>
      <c r="E3094" s="530"/>
      <c r="F3094" s="530"/>
      <c r="G3094" s="530"/>
      <c r="H3094" s="530"/>
      <c r="I3094" s="530"/>
      <c r="J3094" s="530"/>
      <c r="K3094" s="530"/>
      <c r="L3094" s="530"/>
      <c r="M3094" s="530"/>
      <c r="N3094" s="530"/>
      <c r="O3094" s="531"/>
      <c r="P3094" s="80"/>
    </row>
    <row r="3095" spans="2:16">
      <c r="B3095" s="44"/>
      <c r="C3095" s="532"/>
      <c r="D3095" s="533"/>
      <c r="E3095" s="533"/>
      <c r="F3095" s="533"/>
      <c r="G3095" s="533"/>
      <c r="H3095" s="533"/>
      <c r="I3095" s="533"/>
      <c r="J3095" s="533"/>
      <c r="K3095" s="533"/>
      <c r="L3095" s="533"/>
      <c r="M3095" s="533"/>
      <c r="N3095" s="533"/>
      <c r="O3095" s="534"/>
      <c r="P3095" s="80"/>
    </row>
    <row r="3096" spans="2:16" ht="14.4" thickBot="1">
      <c r="B3096" s="44"/>
      <c r="C3096" s="535"/>
      <c r="D3096" s="536"/>
      <c r="E3096" s="536"/>
      <c r="F3096" s="536"/>
      <c r="G3096" s="536"/>
      <c r="H3096" s="536"/>
      <c r="I3096" s="536"/>
      <c r="J3096" s="536"/>
      <c r="K3096" s="536"/>
      <c r="L3096" s="536"/>
      <c r="M3096" s="536"/>
      <c r="N3096" s="536"/>
      <c r="O3096" s="537"/>
      <c r="P3096" s="80"/>
    </row>
    <row r="3097" spans="2:16" ht="14.4">
      <c r="B3097" s="44"/>
      <c r="C3097" s="538" t="s">
        <v>10</v>
      </c>
      <c r="D3097" s="550"/>
      <c r="E3097" s="550"/>
      <c r="F3097" s="550"/>
      <c r="G3097" s="550"/>
      <c r="H3097" s="550"/>
      <c r="I3097" s="550"/>
      <c r="J3097" s="544"/>
      <c r="K3097" s="81" t="s">
        <v>56</v>
      </c>
      <c r="L3097" s="82" t="s">
        <v>12</v>
      </c>
      <c r="M3097" s="541" t="s">
        <v>63</v>
      </c>
      <c r="N3097" s="544"/>
      <c r="O3097" s="83" t="s">
        <v>61</v>
      </c>
      <c r="P3097" s="84"/>
    </row>
    <row r="3098" spans="2:16" ht="14.4">
      <c r="B3098" s="44"/>
      <c r="C3098" s="577" t="s">
        <v>3013</v>
      </c>
      <c r="D3098" s="578" t="s">
        <v>3013</v>
      </c>
      <c r="E3098" s="578" t="s">
        <v>3013</v>
      </c>
      <c r="F3098" s="578" t="s">
        <v>3013</v>
      </c>
      <c r="G3098" s="578" t="s">
        <v>3013</v>
      </c>
      <c r="H3098" s="578" t="s">
        <v>3013</v>
      </c>
      <c r="I3098" s="578" t="s">
        <v>3013</v>
      </c>
      <c r="J3098" s="579" t="s">
        <v>3013</v>
      </c>
      <c r="K3098" s="88" t="str">
        <f>IFERROR(VLOOKUP(C3098,MATERIALES!$C$13:$G$2486,2,FALSE)," ")</f>
        <v>UN</v>
      </c>
      <c r="L3098" s="356">
        <v>1</v>
      </c>
      <c r="M3098" s="548">
        <f>IFERROR(VLOOKUP(C3098,MATERIALES!$C$13:$G$2486,5,FALSE)," ")</f>
        <v>144021.67000000001</v>
      </c>
      <c r="N3098" s="549"/>
      <c r="O3098" s="307">
        <f>IFERROR(M3098*L3098,0)</f>
        <v>144021.67000000001</v>
      </c>
      <c r="P3098" s="85"/>
    </row>
    <row r="3099" spans="2:16" ht="14.4">
      <c r="B3099" s="44"/>
      <c r="C3099" s="577" t="s">
        <v>3009</v>
      </c>
      <c r="D3099" s="578" t="s">
        <v>3009</v>
      </c>
      <c r="E3099" s="578" t="s">
        <v>3009</v>
      </c>
      <c r="F3099" s="578" t="s">
        <v>3009</v>
      </c>
      <c r="G3099" s="578" t="s">
        <v>3009</v>
      </c>
      <c r="H3099" s="578" t="s">
        <v>3009</v>
      </c>
      <c r="I3099" s="578" t="s">
        <v>3009</v>
      </c>
      <c r="J3099" s="579" t="s">
        <v>3009</v>
      </c>
      <c r="K3099" s="88" t="str">
        <f>IFERROR(VLOOKUP(C3099,MATERIALES!$C$13:$G$2486,2,FALSE)," ")</f>
        <v>ML</v>
      </c>
      <c r="L3099" s="356">
        <v>3.5</v>
      </c>
      <c r="M3099" s="548">
        <f>IFERROR(VLOOKUP(C3099,MATERIALES!$C$13:$G$2486,5,FALSE)," ")</f>
        <v>16500</v>
      </c>
      <c r="N3099" s="549"/>
      <c r="O3099" s="307">
        <f t="shared" ref="O3099:O3109" si="193">IFERROR(M3099*L3099,0)</f>
        <v>57750</v>
      </c>
      <c r="P3099" s="85"/>
    </row>
    <row r="3100" spans="2:16" ht="14.4">
      <c r="B3100" s="44"/>
      <c r="C3100" s="577" t="s">
        <v>3010</v>
      </c>
      <c r="D3100" s="578" t="s">
        <v>3010</v>
      </c>
      <c r="E3100" s="578" t="s">
        <v>3010</v>
      </c>
      <c r="F3100" s="578" t="s">
        <v>3010</v>
      </c>
      <c r="G3100" s="578" t="s">
        <v>3010</v>
      </c>
      <c r="H3100" s="578" t="s">
        <v>3010</v>
      </c>
      <c r="I3100" s="578" t="s">
        <v>3010</v>
      </c>
      <c r="J3100" s="579" t="s">
        <v>3010</v>
      </c>
      <c r="K3100" s="88" t="str">
        <f>IFERROR(VLOOKUP(C3100,MATERIALES!$C$13:$G$2486,2,FALSE)," ")</f>
        <v>UN</v>
      </c>
      <c r="L3100" s="356">
        <v>1</v>
      </c>
      <c r="M3100" s="548">
        <f>IFERROR(VLOOKUP(C3100,MATERIALES!$C$13:$G$2486,5,FALSE)," ")</f>
        <v>12000</v>
      </c>
      <c r="N3100" s="549"/>
      <c r="O3100" s="307">
        <f t="shared" si="193"/>
        <v>12000</v>
      </c>
      <c r="P3100" s="85"/>
    </row>
    <row r="3101" spans="2:16" ht="14.4">
      <c r="B3101" s="44"/>
      <c r="C3101" s="577" t="s">
        <v>3011</v>
      </c>
      <c r="D3101" s="578" t="s">
        <v>3011</v>
      </c>
      <c r="E3101" s="578" t="s">
        <v>3011</v>
      </c>
      <c r="F3101" s="578" t="s">
        <v>3011</v>
      </c>
      <c r="G3101" s="578" t="s">
        <v>3011</v>
      </c>
      <c r="H3101" s="578" t="s">
        <v>3011</v>
      </c>
      <c r="I3101" s="578" t="s">
        <v>3011</v>
      </c>
      <c r="J3101" s="579" t="s">
        <v>3011</v>
      </c>
      <c r="K3101" s="88" t="str">
        <f>IFERROR(VLOOKUP(C3101,MATERIALES!$C$13:$G$2486,2,FALSE)," ")</f>
        <v>GL</v>
      </c>
      <c r="L3101" s="356">
        <v>1.1000000000000001</v>
      </c>
      <c r="M3101" s="548">
        <f>IFERROR(VLOOKUP(C3101,MATERIALES!$C$13:$G$2486,5,FALSE)," ")</f>
        <v>16136</v>
      </c>
      <c r="N3101" s="549"/>
      <c r="O3101" s="307">
        <f t="shared" si="193"/>
        <v>17749.600000000002</v>
      </c>
      <c r="P3101" s="85"/>
    </row>
    <row r="3102" spans="2:16" ht="14.4">
      <c r="B3102" s="44"/>
      <c r="C3102" s="577"/>
      <c r="D3102" s="578"/>
      <c r="E3102" s="578"/>
      <c r="F3102" s="578"/>
      <c r="G3102" s="578"/>
      <c r="H3102" s="578"/>
      <c r="I3102" s="578"/>
      <c r="J3102" s="579"/>
      <c r="K3102" s="88" t="str">
        <f>IFERROR(VLOOKUP(C3102,MATERIALES!$C$13:$G$2486,2,FALSE)," ")</f>
        <v xml:space="preserve"> </v>
      </c>
      <c r="L3102" s="356"/>
      <c r="M3102" s="548" t="str">
        <f>IFERROR(VLOOKUP(C3102,MATERIALES!$C$13:$G$2486,5,FALSE)," ")</f>
        <v xml:space="preserve"> </v>
      </c>
      <c r="N3102" s="549"/>
      <c r="O3102" s="307">
        <f t="shared" si="193"/>
        <v>0</v>
      </c>
      <c r="P3102" s="85"/>
    </row>
    <row r="3103" spans="2:16" ht="14.4">
      <c r="B3103" s="44"/>
      <c r="C3103" s="577"/>
      <c r="D3103" s="578"/>
      <c r="E3103" s="578"/>
      <c r="F3103" s="578"/>
      <c r="G3103" s="578"/>
      <c r="H3103" s="578"/>
      <c r="I3103" s="578"/>
      <c r="J3103" s="579"/>
      <c r="K3103" s="88" t="str">
        <f>IFERROR(VLOOKUP(C3103,MATERIALES!$C$13:$G$2486,2,FALSE)," ")</f>
        <v xml:space="preserve"> </v>
      </c>
      <c r="L3103" s="356"/>
      <c r="M3103" s="548" t="str">
        <f>IFERROR(VLOOKUP(C3103,MATERIALES!$C$13:$G$2486,5,FALSE)," ")</f>
        <v xml:space="preserve"> </v>
      </c>
      <c r="N3103" s="549"/>
      <c r="O3103" s="307">
        <f t="shared" si="193"/>
        <v>0</v>
      </c>
      <c r="P3103" s="85"/>
    </row>
    <row r="3104" spans="2:16" ht="14.4">
      <c r="B3104" s="44"/>
      <c r="C3104" s="577"/>
      <c r="D3104" s="578"/>
      <c r="E3104" s="578"/>
      <c r="F3104" s="578"/>
      <c r="G3104" s="578"/>
      <c r="H3104" s="578"/>
      <c r="I3104" s="578"/>
      <c r="J3104" s="579"/>
      <c r="K3104" s="88" t="str">
        <f>IFERROR(VLOOKUP(C3104,MATERIALES!$C$13:$G$2486,2,FALSE)," ")</f>
        <v xml:space="preserve"> </v>
      </c>
      <c r="L3104" s="356"/>
      <c r="M3104" s="548" t="str">
        <f>IFERROR(VLOOKUP(C3104,MATERIALES!$C$13:$G$2486,5,FALSE)," ")</f>
        <v xml:space="preserve"> </v>
      </c>
      <c r="N3104" s="549"/>
      <c r="O3104" s="307">
        <f t="shared" si="193"/>
        <v>0</v>
      </c>
      <c r="P3104" s="85"/>
    </row>
    <row r="3105" spans="2:16" ht="14.4">
      <c r="B3105" s="44"/>
      <c r="C3105" s="577"/>
      <c r="D3105" s="578"/>
      <c r="E3105" s="578"/>
      <c r="F3105" s="578"/>
      <c r="G3105" s="578"/>
      <c r="H3105" s="578"/>
      <c r="I3105" s="578"/>
      <c r="J3105" s="579"/>
      <c r="K3105" s="88" t="str">
        <f>IFERROR(VLOOKUP(C3105,MATERIALES!$C$13:$G$2486,2,FALSE)," ")</f>
        <v xml:space="preserve"> </v>
      </c>
      <c r="L3105" s="356"/>
      <c r="M3105" s="548" t="str">
        <f>IFERROR(VLOOKUP(C3105,MATERIALES!$C$13:$G$2486,5,FALSE)," ")</f>
        <v xml:space="preserve"> </v>
      </c>
      <c r="N3105" s="549"/>
      <c r="O3105" s="307">
        <f t="shared" si="193"/>
        <v>0</v>
      </c>
      <c r="P3105" s="85"/>
    </row>
    <row r="3106" spans="2:16" ht="14.4">
      <c r="B3106" s="44"/>
      <c r="C3106" s="577"/>
      <c r="D3106" s="578"/>
      <c r="E3106" s="578"/>
      <c r="F3106" s="578"/>
      <c r="G3106" s="578"/>
      <c r="H3106" s="578"/>
      <c r="I3106" s="578"/>
      <c r="J3106" s="579"/>
      <c r="K3106" s="88" t="str">
        <f>IFERROR(VLOOKUP(C3106,MATERIALES!$C$13:$G$2486,2,FALSE)," ")</f>
        <v xml:space="preserve"> </v>
      </c>
      <c r="L3106" s="356"/>
      <c r="M3106" s="548" t="str">
        <f>IFERROR(VLOOKUP(C3106,MATERIALES!$C$13:$G$2486,5,FALSE)," ")</f>
        <v xml:space="preserve"> </v>
      </c>
      <c r="N3106" s="549"/>
      <c r="O3106" s="307">
        <f t="shared" si="193"/>
        <v>0</v>
      </c>
      <c r="P3106" s="85"/>
    </row>
    <row r="3107" spans="2:16" ht="14.4">
      <c r="B3107" s="44"/>
      <c r="C3107" s="577"/>
      <c r="D3107" s="578"/>
      <c r="E3107" s="578"/>
      <c r="F3107" s="578"/>
      <c r="G3107" s="578"/>
      <c r="H3107" s="578"/>
      <c r="I3107" s="578"/>
      <c r="J3107" s="579"/>
      <c r="K3107" s="88" t="str">
        <f>IFERROR(VLOOKUP(C3107,MATERIALES!$C$13:$G$2486,2,FALSE)," ")</f>
        <v xml:space="preserve"> </v>
      </c>
      <c r="L3107" s="356"/>
      <c r="M3107" s="548" t="str">
        <f>IFERROR(VLOOKUP(C3107,MATERIALES!$C$13:$G$2486,5,FALSE)," ")</f>
        <v xml:space="preserve"> </v>
      </c>
      <c r="N3107" s="549"/>
      <c r="O3107" s="307">
        <f t="shared" si="193"/>
        <v>0</v>
      </c>
      <c r="P3107" s="85"/>
    </row>
    <row r="3108" spans="2:16" ht="14.4">
      <c r="B3108" s="44"/>
      <c r="C3108" s="517"/>
      <c r="D3108" s="518"/>
      <c r="E3108" s="518"/>
      <c r="F3108" s="518"/>
      <c r="G3108" s="518"/>
      <c r="H3108" s="518"/>
      <c r="I3108" s="518"/>
      <c r="J3108" s="519"/>
      <c r="K3108" s="88" t="str">
        <f>IFERROR(VLOOKUP(C3108,MATERIALES!$C$13:$G$2486,2,FALSE)," ")</f>
        <v xml:space="preserve"> </v>
      </c>
      <c r="L3108" s="89"/>
      <c r="M3108" s="548" t="str">
        <f>IFERROR(VLOOKUP(C3108,MATERIALES!$C$13:$G$2486,5,FALSE)," ")</f>
        <v xml:space="preserve"> </v>
      </c>
      <c r="N3108" s="549"/>
      <c r="O3108" s="307">
        <f t="shared" si="193"/>
        <v>0</v>
      </c>
      <c r="P3108" s="85"/>
    </row>
    <row r="3109" spans="2:16" ht="15" thickBot="1">
      <c r="B3109" s="44"/>
      <c r="C3109" s="551"/>
      <c r="D3109" s="552"/>
      <c r="E3109" s="552"/>
      <c r="F3109" s="552"/>
      <c r="G3109" s="552"/>
      <c r="H3109" s="552"/>
      <c r="I3109" s="552"/>
      <c r="J3109" s="580"/>
      <c r="K3109" s="88" t="str">
        <f>IFERROR(VLOOKUP(C3109,MATERIALES!$C$13:$G$2486,2,FALSE)," ")</f>
        <v xml:space="preserve"> </v>
      </c>
      <c r="L3109" s="90"/>
      <c r="M3109" s="548" t="str">
        <f>IFERROR(VLOOKUP(C3109,MATERIALES!$C$13:$G$2486,5,FALSE)," ")</f>
        <v xml:space="preserve"> </v>
      </c>
      <c r="N3109" s="549"/>
      <c r="O3109" s="307">
        <f t="shared" si="193"/>
        <v>0</v>
      </c>
      <c r="P3109" s="85"/>
    </row>
    <row r="3110" spans="2:16" ht="15" thickBot="1">
      <c r="B3110" s="44"/>
      <c r="C3110" s="545" t="s">
        <v>2244</v>
      </c>
      <c r="D3110" s="546"/>
      <c r="E3110" s="546"/>
      <c r="F3110" s="546"/>
      <c r="G3110" s="546"/>
      <c r="H3110" s="546"/>
      <c r="I3110" s="546"/>
      <c r="J3110" s="546"/>
      <c r="K3110" s="546"/>
      <c r="L3110" s="546"/>
      <c r="M3110" s="546"/>
      <c r="N3110" s="547"/>
      <c r="O3110" s="309">
        <f>SUM(O3098:O3109)</f>
        <v>231521.27000000002</v>
      </c>
      <c r="P3110" s="85"/>
    </row>
    <row r="3111" spans="2:16">
      <c r="B3111" s="44"/>
      <c r="C3111" s="529" t="s">
        <v>64</v>
      </c>
      <c r="D3111" s="530"/>
      <c r="E3111" s="530"/>
      <c r="F3111" s="530"/>
      <c r="G3111" s="530"/>
      <c r="H3111" s="530"/>
      <c r="I3111" s="530"/>
      <c r="J3111" s="530"/>
      <c r="K3111" s="530"/>
      <c r="L3111" s="530"/>
      <c r="M3111" s="530"/>
      <c r="N3111" s="530"/>
      <c r="O3111" s="531"/>
      <c r="P3111" s="80"/>
    </row>
    <row r="3112" spans="2:16">
      <c r="B3112" s="44"/>
      <c r="C3112" s="532"/>
      <c r="D3112" s="533"/>
      <c r="E3112" s="533"/>
      <c r="F3112" s="533"/>
      <c r="G3112" s="533"/>
      <c r="H3112" s="533"/>
      <c r="I3112" s="533"/>
      <c r="J3112" s="533"/>
      <c r="K3112" s="533"/>
      <c r="L3112" s="533"/>
      <c r="M3112" s="533"/>
      <c r="N3112" s="533"/>
      <c r="O3112" s="534"/>
      <c r="P3112" s="80"/>
    </row>
    <row r="3113" spans="2:16" ht="14.4" thickBot="1">
      <c r="B3113" s="44"/>
      <c r="C3113" s="535"/>
      <c r="D3113" s="536"/>
      <c r="E3113" s="536"/>
      <c r="F3113" s="536"/>
      <c r="G3113" s="536"/>
      <c r="H3113" s="536"/>
      <c r="I3113" s="536"/>
      <c r="J3113" s="536"/>
      <c r="K3113" s="536"/>
      <c r="L3113" s="536"/>
      <c r="M3113" s="536"/>
      <c r="N3113" s="536"/>
      <c r="O3113" s="537"/>
      <c r="P3113" s="80"/>
    </row>
    <row r="3114" spans="2:16" ht="16.8">
      <c r="B3114" s="44"/>
      <c r="C3114" s="538" t="s">
        <v>65</v>
      </c>
      <c r="D3114" s="550"/>
      <c r="E3114" s="550"/>
      <c r="F3114" s="550"/>
      <c r="G3114" s="550"/>
      <c r="H3114" s="550"/>
      <c r="I3114" s="550"/>
      <c r="J3114" s="82" t="s">
        <v>66</v>
      </c>
      <c r="K3114" s="87" t="s">
        <v>67</v>
      </c>
      <c r="L3114" s="91" t="s">
        <v>68</v>
      </c>
      <c r="M3114" s="541" t="s">
        <v>69</v>
      </c>
      <c r="N3114" s="544"/>
      <c r="O3114" s="83" t="s">
        <v>61</v>
      </c>
      <c r="P3114" s="84"/>
    </row>
    <row r="3115" spans="2:16" ht="14.4">
      <c r="B3115" s="44"/>
      <c r="C3115" s="517" t="s">
        <v>1251</v>
      </c>
      <c r="D3115" s="518"/>
      <c r="E3115" s="518"/>
      <c r="F3115" s="518"/>
      <c r="G3115" s="518"/>
      <c r="H3115" s="518"/>
      <c r="I3115" s="518"/>
      <c r="J3115" s="357">
        <v>9.289803286634859E-5</v>
      </c>
      <c r="K3115" s="93">
        <v>25.1</v>
      </c>
      <c r="L3115" s="92">
        <f>K3115*J3115</f>
        <v>2.3317406249453499E-3</v>
      </c>
      <c r="M3115" s="548">
        <f>IFERROR(VLOOKUP(C3115,TRANSPORTE!$C$14:$G$28,5,FALSE)," ")</f>
        <v>514637</v>
      </c>
      <c r="N3115" s="549"/>
      <c r="O3115" s="307">
        <f>IFERROR(M3115*L3115,0)</f>
        <v>1200</v>
      </c>
      <c r="P3115" s="85"/>
    </row>
    <row r="3116" spans="2:16" ht="15" thickBot="1">
      <c r="B3116" s="44"/>
      <c r="C3116" s="551"/>
      <c r="D3116" s="552"/>
      <c r="E3116" s="552"/>
      <c r="F3116" s="552"/>
      <c r="G3116" s="552"/>
      <c r="H3116" s="552"/>
      <c r="I3116" s="552"/>
      <c r="J3116" s="94"/>
      <c r="K3116" s="70"/>
      <c r="L3116" s="94"/>
      <c r="M3116" s="553"/>
      <c r="N3116" s="554"/>
      <c r="O3116" s="307">
        <f t="shared" ref="O3116" si="194">IFERROR(M3116*L3116,0)</f>
        <v>0</v>
      </c>
      <c r="P3116" s="85"/>
    </row>
    <row r="3117" spans="2:16" ht="15" thickBot="1">
      <c r="B3117" s="44"/>
      <c r="C3117" s="545" t="s">
        <v>2244</v>
      </c>
      <c r="D3117" s="546"/>
      <c r="E3117" s="546"/>
      <c r="F3117" s="546"/>
      <c r="G3117" s="546"/>
      <c r="H3117" s="546"/>
      <c r="I3117" s="546"/>
      <c r="J3117" s="546"/>
      <c r="K3117" s="546"/>
      <c r="L3117" s="546"/>
      <c r="M3117" s="546"/>
      <c r="N3117" s="547"/>
      <c r="O3117" s="309">
        <f>+SUM(O3115:O3116)</f>
        <v>1200</v>
      </c>
      <c r="P3117" s="86"/>
    </row>
    <row r="3118" spans="2:16">
      <c r="B3118" s="44"/>
      <c r="C3118" s="529" t="s">
        <v>70</v>
      </c>
      <c r="D3118" s="530"/>
      <c r="E3118" s="530"/>
      <c r="F3118" s="530"/>
      <c r="G3118" s="530"/>
      <c r="H3118" s="530"/>
      <c r="I3118" s="530"/>
      <c r="J3118" s="530"/>
      <c r="K3118" s="530"/>
      <c r="L3118" s="530"/>
      <c r="M3118" s="530"/>
      <c r="N3118" s="530"/>
      <c r="O3118" s="531"/>
      <c r="P3118" s="80"/>
    </row>
    <row r="3119" spans="2:16">
      <c r="B3119" s="44"/>
      <c r="C3119" s="532"/>
      <c r="D3119" s="533"/>
      <c r="E3119" s="533"/>
      <c r="F3119" s="533"/>
      <c r="G3119" s="533"/>
      <c r="H3119" s="533"/>
      <c r="I3119" s="533"/>
      <c r="J3119" s="533"/>
      <c r="K3119" s="533"/>
      <c r="L3119" s="533"/>
      <c r="M3119" s="533"/>
      <c r="N3119" s="533"/>
      <c r="O3119" s="534"/>
      <c r="P3119" s="80"/>
    </row>
    <row r="3120" spans="2:16" ht="14.4" thickBot="1">
      <c r="B3120" s="44"/>
      <c r="C3120" s="535"/>
      <c r="D3120" s="536"/>
      <c r="E3120" s="536"/>
      <c r="F3120" s="536"/>
      <c r="G3120" s="536"/>
      <c r="H3120" s="536"/>
      <c r="I3120" s="536"/>
      <c r="J3120" s="536"/>
      <c r="K3120" s="536"/>
      <c r="L3120" s="536"/>
      <c r="M3120" s="536"/>
      <c r="N3120" s="536"/>
      <c r="O3120" s="537"/>
      <c r="P3120" s="80"/>
    </row>
    <row r="3121" spans="2:16" ht="14.4">
      <c r="B3121" s="44"/>
      <c r="C3121" s="538" t="s">
        <v>71</v>
      </c>
      <c r="D3121" s="550"/>
      <c r="E3121" s="550"/>
      <c r="F3121" s="550"/>
      <c r="G3121" s="550"/>
      <c r="H3121" s="550"/>
      <c r="I3121" s="550"/>
      <c r="J3121" s="82" t="s">
        <v>72</v>
      </c>
      <c r="K3121" s="95" t="s">
        <v>73</v>
      </c>
      <c r="L3121" s="96" t="s">
        <v>74</v>
      </c>
      <c r="M3121" s="560" t="s">
        <v>60</v>
      </c>
      <c r="N3121" s="561"/>
      <c r="O3121" s="97" t="s">
        <v>61</v>
      </c>
      <c r="P3121" s="98"/>
    </row>
    <row r="3122" spans="2:16" ht="14.4">
      <c r="B3122" s="44"/>
      <c r="C3122" s="555" t="s">
        <v>1225</v>
      </c>
      <c r="D3122" s="556"/>
      <c r="E3122" s="556"/>
      <c r="F3122" s="556"/>
      <c r="G3122" s="556"/>
      <c r="H3122" s="556"/>
      <c r="I3122" s="522"/>
      <c r="J3122" s="310">
        <f>IFERROR(VLOOKUP(C3122,'MANO DE OBRA'!$C$13:$J$33,6,FALSE)," ")</f>
        <v>212968.8944964</v>
      </c>
      <c r="K3122" s="318">
        <f>IFERROR(VLOOKUP(C3122,'MANO DE OBRA'!$C$13:$J$33,7,FALSE)," ")</f>
        <v>2</v>
      </c>
      <c r="L3122" s="311">
        <f>IFERROR(VLOOKUP(C3122,'MANO DE OBRA'!$C$13:$J$33,8,FALSE)," ")</f>
        <v>425938</v>
      </c>
      <c r="M3122" s="562">
        <f>1/0.25</f>
        <v>4</v>
      </c>
      <c r="N3122" s="563"/>
      <c r="O3122" s="312">
        <f>IFERROR((L3122/M3122),0)</f>
        <v>106484.5</v>
      </c>
      <c r="P3122" s="99"/>
    </row>
    <row r="3123" spans="2:16" ht="14.4">
      <c r="B3123" s="44"/>
      <c r="C3123" s="555"/>
      <c r="D3123" s="556"/>
      <c r="E3123" s="556"/>
      <c r="F3123" s="556"/>
      <c r="G3123" s="556"/>
      <c r="H3123" s="556"/>
      <c r="I3123" s="522"/>
      <c r="J3123" s="310" t="str">
        <f>IFERROR(VLOOKUP(C3123,'MANO DE OBRA'!$C$13:$J$33,6,FALSE)," ")</f>
        <v xml:space="preserve"> </v>
      </c>
      <c r="K3123" s="318" t="str">
        <f>IFERROR(VLOOKUP(C3123,'MANO DE OBRA'!$C$13:$J$33,7,FALSE)," ")</f>
        <v xml:space="preserve"> </v>
      </c>
      <c r="L3123" s="311" t="str">
        <f>IFERROR(VLOOKUP(C3123,'MANO DE OBRA'!$C$13:$J$33,8,FALSE)," ")</f>
        <v xml:space="preserve"> </v>
      </c>
      <c r="M3123" s="562"/>
      <c r="N3123" s="563"/>
      <c r="O3123" s="312">
        <f t="shared" ref="O3123:O3125" si="195">IFERROR((L3123/M3123),0)</f>
        <v>0</v>
      </c>
      <c r="P3123" s="99"/>
    </row>
    <row r="3124" spans="2:16" ht="14.4">
      <c r="B3124" s="44"/>
      <c r="C3124" s="555"/>
      <c r="D3124" s="556"/>
      <c r="E3124" s="556"/>
      <c r="F3124" s="556"/>
      <c r="G3124" s="556"/>
      <c r="H3124" s="556"/>
      <c r="I3124" s="522"/>
      <c r="J3124" s="310" t="str">
        <f>IFERROR(VLOOKUP(C3124,'MANO DE OBRA'!$C$13:$J$33,6,FALSE)," ")</f>
        <v xml:space="preserve"> </v>
      </c>
      <c r="K3124" s="318" t="str">
        <f>IFERROR(VLOOKUP(C3124,'MANO DE OBRA'!$C$13:$J$33,7,FALSE)," ")</f>
        <v xml:space="preserve"> </v>
      </c>
      <c r="L3124" s="311" t="str">
        <f>IFERROR(VLOOKUP(C3124,'MANO DE OBRA'!$C$13:$J$33,8,FALSE)," ")</f>
        <v xml:space="preserve"> </v>
      </c>
      <c r="M3124" s="524"/>
      <c r="N3124" s="525"/>
      <c r="O3124" s="312">
        <f t="shared" si="195"/>
        <v>0</v>
      </c>
      <c r="P3124" s="99"/>
    </row>
    <row r="3125" spans="2:16" ht="15" thickBot="1">
      <c r="B3125" s="44"/>
      <c r="C3125" s="555"/>
      <c r="D3125" s="556"/>
      <c r="E3125" s="556"/>
      <c r="F3125" s="556"/>
      <c r="G3125" s="556"/>
      <c r="H3125" s="556"/>
      <c r="I3125" s="522"/>
      <c r="J3125" s="310" t="str">
        <f>IFERROR(VLOOKUP(C3125,'MANO DE OBRA'!$C$13:$J$33,6,FALSE)," ")</f>
        <v xml:space="preserve"> </v>
      </c>
      <c r="K3125" s="318" t="str">
        <f>IFERROR(VLOOKUP(C3125,'MANO DE OBRA'!$C$13:$J$33,7,FALSE)," ")</f>
        <v xml:space="preserve"> </v>
      </c>
      <c r="L3125" s="311" t="str">
        <f>IFERROR(VLOOKUP(C3125,'MANO DE OBRA'!$C$13:$J$33,8,FALSE)," ")</f>
        <v xml:space="preserve"> </v>
      </c>
      <c r="M3125" s="524"/>
      <c r="N3125" s="525"/>
      <c r="O3125" s="312">
        <f t="shared" si="195"/>
        <v>0</v>
      </c>
      <c r="P3125" s="85"/>
    </row>
    <row r="3126" spans="2:16" ht="15" thickBot="1">
      <c r="B3126" s="44"/>
      <c r="C3126" s="545" t="s">
        <v>2244</v>
      </c>
      <c r="D3126" s="546"/>
      <c r="E3126" s="546"/>
      <c r="F3126" s="546"/>
      <c r="G3126" s="546"/>
      <c r="H3126" s="546"/>
      <c r="I3126" s="546"/>
      <c r="J3126" s="546"/>
      <c r="K3126" s="546"/>
      <c r="L3126" s="546"/>
      <c r="M3126" s="546"/>
      <c r="N3126" s="547"/>
      <c r="O3126" s="309">
        <f>+SUM(O3122:O3125)</f>
        <v>106484.5</v>
      </c>
      <c r="P3126" s="85"/>
    </row>
    <row r="3127" spans="2:16" ht="15" thickBot="1">
      <c r="B3127" s="44"/>
      <c r="C3127" s="73"/>
      <c r="D3127" s="52"/>
      <c r="E3127" s="52"/>
      <c r="F3127" s="52"/>
      <c r="G3127" s="52"/>
      <c r="H3127" s="52"/>
      <c r="I3127" s="52"/>
      <c r="J3127" s="52"/>
      <c r="K3127" s="52"/>
      <c r="L3127" s="52"/>
      <c r="M3127" s="52"/>
      <c r="N3127" s="52"/>
      <c r="O3127" s="74"/>
      <c r="P3127" s="45"/>
    </row>
    <row r="3128" spans="2:16" ht="15" thickBot="1">
      <c r="B3128" s="44"/>
      <c r="C3128" s="557" t="s">
        <v>2245</v>
      </c>
      <c r="D3128" s="558"/>
      <c r="E3128" s="558"/>
      <c r="F3128" s="558"/>
      <c r="G3128" s="558"/>
      <c r="H3128" s="558"/>
      <c r="I3128" s="558"/>
      <c r="J3128" s="558"/>
      <c r="K3128" s="558"/>
      <c r="L3128" s="558"/>
      <c r="M3128" s="558"/>
      <c r="N3128" s="559"/>
      <c r="O3128" s="313">
        <f>ROUND(O3117+O3093+O3110+O3126,0)</f>
        <v>344530</v>
      </c>
      <c r="P3128" s="100"/>
    </row>
    <row r="3129" spans="2:16" ht="15" thickBot="1">
      <c r="B3129" s="44"/>
      <c r="C3129" s="73"/>
      <c r="D3129" s="52"/>
      <c r="E3129" s="52"/>
      <c r="F3129" s="52"/>
      <c r="G3129" s="52"/>
      <c r="H3129" s="52"/>
      <c r="I3129" s="52"/>
      <c r="J3129" s="52"/>
      <c r="K3129" s="52"/>
      <c r="L3129" s="52"/>
      <c r="M3129" s="52"/>
      <c r="N3129" s="52"/>
      <c r="O3129" s="74"/>
      <c r="P3129" s="73"/>
    </row>
    <row r="3130" spans="2:16">
      <c r="B3130" s="44"/>
      <c r="C3130" s="529" t="s">
        <v>2240</v>
      </c>
      <c r="D3130" s="530"/>
      <c r="E3130" s="530"/>
      <c r="F3130" s="530"/>
      <c r="G3130" s="530"/>
      <c r="H3130" s="530"/>
      <c r="I3130" s="530"/>
      <c r="J3130" s="530"/>
      <c r="K3130" s="530"/>
      <c r="L3130" s="530"/>
      <c r="M3130" s="530"/>
      <c r="N3130" s="530"/>
      <c r="O3130" s="531"/>
      <c r="P3130" s="80"/>
    </row>
    <row r="3131" spans="2:16">
      <c r="B3131" s="44"/>
      <c r="C3131" s="532"/>
      <c r="D3131" s="533"/>
      <c r="E3131" s="533"/>
      <c r="F3131" s="533"/>
      <c r="G3131" s="533"/>
      <c r="H3131" s="533"/>
      <c r="I3131" s="533"/>
      <c r="J3131" s="533"/>
      <c r="K3131" s="533"/>
      <c r="L3131" s="533"/>
      <c r="M3131" s="533"/>
      <c r="N3131" s="533"/>
      <c r="O3131" s="534"/>
      <c r="P3131" s="80"/>
    </row>
    <row r="3132" spans="2:16" ht="14.4" thickBot="1">
      <c r="B3132" s="44"/>
      <c r="C3132" s="535"/>
      <c r="D3132" s="536"/>
      <c r="E3132" s="536"/>
      <c r="F3132" s="536"/>
      <c r="G3132" s="536"/>
      <c r="H3132" s="536"/>
      <c r="I3132" s="536"/>
      <c r="J3132" s="536"/>
      <c r="K3132" s="536"/>
      <c r="L3132" s="536"/>
      <c r="M3132" s="536"/>
      <c r="N3132" s="536"/>
      <c r="O3132" s="537"/>
      <c r="P3132" s="80"/>
    </row>
    <row r="3133" spans="2:16" ht="15" thickBot="1">
      <c r="B3133" s="44"/>
      <c r="C3133" s="568" t="s">
        <v>10</v>
      </c>
      <c r="D3133" s="569"/>
      <c r="E3133" s="569"/>
      <c r="F3133" s="569"/>
      <c r="G3133" s="569"/>
      <c r="H3133" s="569"/>
      <c r="I3133" s="569"/>
      <c r="J3133" s="569"/>
      <c r="K3133" s="569"/>
      <c r="L3133" s="569"/>
      <c r="M3133" s="570"/>
      <c r="N3133" s="303" t="s">
        <v>32</v>
      </c>
      <c r="O3133" s="304" t="s">
        <v>29</v>
      </c>
      <c r="P3133" s="80"/>
    </row>
    <row r="3134" spans="2:16" ht="14.4">
      <c r="B3134" s="44"/>
      <c r="C3134" s="571" t="s">
        <v>2242</v>
      </c>
      <c r="D3134" s="572"/>
      <c r="E3134" s="572"/>
      <c r="F3134" s="572"/>
      <c r="G3134" s="572"/>
      <c r="H3134" s="572"/>
      <c r="I3134" s="572"/>
      <c r="J3134" s="572"/>
      <c r="K3134" s="572"/>
      <c r="L3134" s="572"/>
      <c r="M3134" s="572"/>
      <c r="N3134" s="305">
        <f>PRESUPUESTO!$K$384</f>
        <v>0.26</v>
      </c>
      <c r="O3134" s="314">
        <f>N3134*O3128</f>
        <v>89577.8</v>
      </c>
      <c r="P3134" s="80"/>
    </row>
    <row r="3135" spans="2:16" ht="14.4">
      <c r="B3135" s="44"/>
      <c r="C3135" s="573" t="s">
        <v>2241</v>
      </c>
      <c r="D3135" s="574"/>
      <c r="E3135" s="574"/>
      <c r="F3135" s="574"/>
      <c r="G3135" s="574"/>
      <c r="H3135" s="574"/>
      <c r="I3135" s="574"/>
      <c r="J3135" s="574"/>
      <c r="K3135" s="574"/>
      <c r="L3135" s="574"/>
      <c r="M3135" s="574"/>
      <c r="N3135" s="302">
        <f>PRESUPUESTO!$K$385</f>
        <v>0.01</v>
      </c>
      <c r="O3135" s="315">
        <f>N3135*O3128</f>
        <v>3445.3</v>
      </c>
      <c r="P3135" s="80"/>
    </row>
    <row r="3136" spans="2:16" ht="15" thickBot="1">
      <c r="B3136" s="44"/>
      <c r="C3136" s="575" t="s">
        <v>28</v>
      </c>
      <c r="D3136" s="576"/>
      <c r="E3136" s="576"/>
      <c r="F3136" s="576"/>
      <c r="G3136" s="576"/>
      <c r="H3136" s="576"/>
      <c r="I3136" s="576"/>
      <c r="J3136" s="576"/>
      <c r="K3136" s="576"/>
      <c r="L3136" s="576"/>
      <c r="M3136" s="576"/>
      <c r="N3136" s="306">
        <f>PRESUPUESTO!$K$386</f>
        <v>0.03</v>
      </c>
      <c r="O3136" s="316">
        <f>N3136*O3128</f>
        <v>10335.9</v>
      </c>
      <c r="P3136" s="80"/>
    </row>
    <row r="3137" spans="2:19">
      <c r="B3137" s="44"/>
      <c r="C3137" s="296"/>
      <c r="D3137" s="297"/>
      <c r="E3137" s="297"/>
      <c r="F3137" s="297"/>
      <c r="G3137" s="297"/>
      <c r="H3137" s="297"/>
      <c r="I3137" s="297"/>
      <c r="J3137" s="297"/>
      <c r="K3137" s="297"/>
      <c r="L3137" s="297"/>
      <c r="M3137" s="297"/>
      <c r="N3137" s="297"/>
      <c r="O3137" s="298"/>
      <c r="P3137" s="80"/>
    </row>
    <row r="3138" spans="2:19" ht="14.4" thickBot="1">
      <c r="B3138" s="44"/>
      <c r="C3138" s="299"/>
      <c r="D3138" s="300"/>
      <c r="E3138" s="300"/>
      <c r="F3138" s="300"/>
      <c r="G3138" s="300"/>
      <c r="H3138" s="300"/>
      <c r="I3138" s="300"/>
      <c r="J3138" s="300"/>
      <c r="K3138" s="300"/>
      <c r="L3138" s="300"/>
      <c r="M3138" s="300"/>
      <c r="N3138" s="300"/>
      <c r="O3138" s="301"/>
      <c r="P3138" s="80"/>
    </row>
    <row r="3139" spans="2:19" ht="15" thickBot="1">
      <c r="B3139" s="44"/>
      <c r="C3139" s="557" t="s">
        <v>2246</v>
      </c>
      <c r="D3139" s="558"/>
      <c r="E3139" s="558"/>
      <c r="F3139" s="558"/>
      <c r="G3139" s="558"/>
      <c r="H3139" s="558"/>
      <c r="I3139" s="558"/>
      <c r="J3139" s="558"/>
      <c r="K3139" s="558"/>
      <c r="L3139" s="558"/>
      <c r="M3139" s="558"/>
      <c r="N3139" s="559"/>
      <c r="O3139" s="313">
        <f>ROUNDUP(O3128+O3134+O3135+O3136,0)</f>
        <v>447889</v>
      </c>
      <c r="P3139" s="100"/>
      <c r="S3139" s="342"/>
    </row>
    <row r="3140" spans="2:19" ht="14.4">
      <c r="B3140" s="44"/>
      <c r="C3140" s="73"/>
      <c r="D3140" s="52"/>
      <c r="E3140" s="52"/>
      <c r="F3140" s="52"/>
      <c r="G3140" s="52"/>
      <c r="H3140" s="52"/>
      <c r="I3140" s="52"/>
      <c r="J3140" s="52"/>
      <c r="K3140" s="52"/>
      <c r="L3140" s="52"/>
      <c r="M3140" s="52"/>
      <c r="N3140" s="52"/>
      <c r="O3140" s="74"/>
      <c r="P3140" s="45"/>
    </row>
    <row r="3141" spans="2:19" ht="14.4">
      <c r="B3141" s="44"/>
      <c r="C3141" s="73"/>
      <c r="D3141" s="52"/>
      <c r="E3141" s="52"/>
      <c r="F3141" s="52"/>
      <c r="G3141" s="52"/>
      <c r="H3141" s="52"/>
      <c r="I3141" s="52"/>
      <c r="J3141" s="52"/>
      <c r="K3141" s="52"/>
      <c r="L3141" s="52"/>
      <c r="M3141" s="52"/>
      <c r="N3141" s="52"/>
      <c r="O3141" s="74"/>
      <c r="P3141" s="45"/>
    </row>
    <row r="3142" spans="2:19" ht="18.600000000000001" customHeight="1" thickBot="1">
      <c r="B3142" s="44"/>
      <c r="C3142" s="564"/>
      <c r="D3142" s="565"/>
      <c r="E3142" s="565"/>
      <c r="F3142" s="70"/>
      <c r="G3142" s="70"/>
      <c r="H3142" s="70"/>
      <c r="I3142" s="70"/>
      <c r="J3142" s="70"/>
      <c r="K3142" s="566"/>
      <c r="L3142" s="566"/>
      <c r="M3142" s="566"/>
      <c r="N3142" s="566"/>
      <c r="O3142" s="567"/>
      <c r="P3142" s="101"/>
    </row>
    <row r="3143" spans="2:19" ht="14.4" thickBot="1">
      <c r="B3143" s="102"/>
      <c r="C3143" s="103"/>
      <c r="D3143" s="103"/>
      <c r="E3143" s="103"/>
      <c r="F3143" s="103"/>
      <c r="G3143" s="103"/>
      <c r="H3143" s="103"/>
      <c r="I3143" s="103"/>
      <c r="J3143" s="103"/>
      <c r="K3143" s="103"/>
      <c r="L3143" s="103"/>
      <c r="M3143" s="103"/>
      <c r="N3143" s="103"/>
      <c r="O3143" s="103"/>
      <c r="P3143" s="104"/>
    </row>
    <row r="3144" spans="2:19" ht="15" thickTop="1" thickBot="1"/>
    <row r="3145" spans="2:19" ht="15" thickBot="1">
      <c r="B3145" s="44"/>
      <c r="C3145" s="488" t="s">
        <v>54</v>
      </c>
      <c r="D3145" s="489"/>
      <c r="E3145" s="489"/>
      <c r="F3145" s="489"/>
      <c r="G3145" s="489"/>
      <c r="H3145" s="489"/>
      <c r="I3145" s="489"/>
      <c r="J3145" s="489"/>
      <c r="K3145" s="489"/>
      <c r="L3145" s="489"/>
      <c r="M3145" s="489"/>
      <c r="N3145" s="489"/>
      <c r="O3145" s="490"/>
      <c r="P3145" s="75"/>
    </row>
    <row r="3146" spans="2:19">
      <c r="B3146" s="44"/>
      <c r="C3146" s="76" t="s">
        <v>55</v>
      </c>
      <c r="D3146" s="491" t="s">
        <v>10</v>
      </c>
      <c r="E3146" s="492"/>
      <c r="F3146" s="492"/>
      <c r="G3146" s="492"/>
      <c r="H3146" s="492"/>
      <c r="I3146" s="492"/>
      <c r="J3146" s="492"/>
      <c r="K3146" s="492"/>
      <c r="L3146" s="493"/>
      <c r="M3146" s="494" t="s">
        <v>56</v>
      </c>
      <c r="N3146" s="495"/>
      <c r="O3146" s="76" t="s">
        <v>12</v>
      </c>
      <c r="P3146" s="77"/>
    </row>
    <row r="3147" spans="2:19" ht="51" customHeight="1" thickBot="1">
      <c r="B3147" s="44"/>
      <c r="C3147" s="243" t="str">
        <f>PRESUPUESTO!C152</f>
        <v>5.7.7</v>
      </c>
      <c r="D3147" s="582" t="str">
        <f>IFERROR(VLOOKUP(C3147,PRESUPUESTO!$C$11:$K$366,5,FALSE)," ")</f>
        <v>SUMINISTRO E INSTALACIÓN DE DTH-DETECTOR DE HUMO/TÉRMICO TIPO PUNTUAL PARA INTERIORES. INCLUYE BASE DE MONTAJE, CONECTOR, TUBERÍA EMT 3/4", CAJA DE PASO METALICA 2400 Y DEMÁS ACCESORIOS DE INSTALACIÓN.</v>
      </c>
      <c r="E3147" s="583"/>
      <c r="F3147" s="583"/>
      <c r="G3147" s="583"/>
      <c r="H3147" s="583"/>
      <c r="I3147" s="583"/>
      <c r="J3147" s="583"/>
      <c r="K3147" s="583"/>
      <c r="L3147" s="584"/>
      <c r="M3147" s="526" t="str">
        <f>IFERROR(VLOOKUP(C3147,PRESUPUESTO!$C$11:$K$366,6,FALSE)," ")</f>
        <v>UN</v>
      </c>
      <c r="N3147" s="528"/>
      <c r="O3147" s="243">
        <f>IFERROR(VLOOKUP(C3147,PRESUPUESTO!$C$11:$K$366,7,FALSE)," ")</f>
        <v>1</v>
      </c>
      <c r="P3147" s="79"/>
    </row>
    <row r="3148" spans="2:19">
      <c r="B3148" s="44"/>
      <c r="C3148" s="529"/>
      <c r="D3148" s="530"/>
      <c r="E3148" s="530"/>
      <c r="F3148" s="530"/>
      <c r="G3148" s="530"/>
      <c r="H3148" s="530"/>
      <c r="I3148" s="530"/>
      <c r="J3148" s="530"/>
      <c r="K3148" s="530"/>
      <c r="L3148" s="530"/>
      <c r="M3148" s="530"/>
      <c r="N3148" s="530"/>
      <c r="O3148" s="531"/>
      <c r="P3148" s="80"/>
    </row>
    <row r="3149" spans="2:19">
      <c r="B3149" s="44"/>
      <c r="C3149" s="532"/>
      <c r="D3149" s="533"/>
      <c r="E3149" s="533"/>
      <c r="F3149" s="533"/>
      <c r="G3149" s="533"/>
      <c r="H3149" s="533"/>
      <c r="I3149" s="533"/>
      <c r="J3149" s="533"/>
      <c r="K3149" s="533"/>
      <c r="L3149" s="533"/>
      <c r="M3149" s="533"/>
      <c r="N3149" s="533"/>
      <c r="O3149" s="534"/>
      <c r="P3149" s="80"/>
    </row>
    <row r="3150" spans="2:19" ht="14.4" thickBot="1">
      <c r="B3150" s="44"/>
      <c r="C3150" s="535"/>
      <c r="D3150" s="536"/>
      <c r="E3150" s="536"/>
      <c r="F3150" s="536"/>
      <c r="G3150" s="536"/>
      <c r="H3150" s="536"/>
      <c r="I3150" s="536"/>
      <c r="J3150" s="536"/>
      <c r="K3150" s="536"/>
      <c r="L3150" s="536"/>
      <c r="M3150" s="536"/>
      <c r="N3150" s="536"/>
      <c r="O3150" s="537"/>
      <c r="P3150" s="80"/>
    </row>
    <row r="3151" spans="2:19" ht="14.4">
      <c r="B3151" s="44"/>
      <c r="C3151" s="538" t="s">
        <v>10</v>
      </c>
      <c r="D3151" s="539"/>
      <c r="E3151" s="539"/>
      <c r="F3151" s="539"/>
      <c r="G3151" s="540"/>
      <c r="H3151" s="541" t="s">
        <v>57</v>
      </c>
      <c r="I3151" s="539"/>
      <c r="J3151" s="542" t="s">
        <v>58</v>
      </c>
      <c r="K3151" s="543"/>
      <c r="L3151" s="82" t="s">
        <v>59</v>
      </c>
      <c r="M3151" s="541" t="s">
        <v>60</v>
      </c>
      <c r="N3151" s="544"/>
      <c r="O3151" s="83" t="s">
        <v>61</v>
      </c>
      <c r="P3151" s="84"/>
    </row>
    <row r="3152" spans="2:19" ht="14.4">
      <c r="B3152" s="44"/>
      <c r="C3152" s="517" t="s">
        <v>1281</v>
      </c>
      <c r="D3152" s="518"/>
      <c r="E3152" s="518"/>
      <c r="F3152" s="518"/>
      <c r="G3152" s="519"/>
      <c r="H3152" s="520"/>
      <c r="I3152" s="520"/>
      <c r="J3152" s="521" t="str">
        <f>IFERROR(VLOOKUP(C3152,EQUIPOS!$C$13:$G$80,2,FALSE)," ")</f>
        <v>%</v>
      </c>
      <c r="K3152" s="522"/>
      <c r="L3152" s="308">
        <f>O3190</f>
        <v>106484.5</v>
      </c>
      <c r="M3152" s="523">
        <v>0.05</v>
      </c>
      <c r="N3152" s="522"/>
      <c r="O3152" s="307">
        <f>IFERROR(M3152*L3152,0)</f>
        <v>5324.2250000000004</v>
      </c>
      <c r="P3152" s="85"/>
    </row>
    <row r="3153" spans="2:16" ht="14.4">
      <c r="B3153" s="44"/>
      <c r="C3153" s="517"/>
      <c r="D3153" s="518"/>
      <c r="E3153" s="518"/>
      <c r="F3153" s="518"/>
      <c r="G3153" s="519"/>
      <c r="H3153" s="520"/>
      <c r="I3153" s="520"/>
      <c r="J3153" s="521" t="str">
        <f>IFERROR(VLOOKUP(C3153,EQUIPOS!$C$13:$G$80,2,FALSE)," ")</f>
        <v xml:space="preserve"> </v>
      </c>
      <c r="K3153" s="522"/>
      <c r="L3153" s="308" t="str">
        <f>IFERROR(VLOOKUP(C3153,EQUIPOS!$C$13:$G$80,5,FALSE)," ")</f>
        <v xml:space="preserve"> </v>
      </c>
      <c r="M3153" s="524"/>
      <c r="N3153" s="525"/>
      <c r="O3153" s="307">
        <f>IFERROR(L3153/M3153,0)</f>
        <v>0</v>
      </c>
      <c r="P3153" s="85"/>
    </row>
    <row r="3154" spans="2:16" ht="14.4">
      <c r="B3154" s="44"/>
      <c r="C3154" s="517"/>
      <c r="D3154" s="518"/>
      <c r="E3154" s="518"/>
      <c r="F3154" s="518"/>
      <c r="G3154" s="519"/>
      <c r="H3154" s="520"/>
      <c r="I3154" s="520"/>
      <c r="J3154" s="521" t="str">
        <f>IFERROR(VLOOKUP(C3154,EQUIPOS!$C$13:$G$80,2,FALSE)," ")</f>
        <v xml:space="preserve"> </v>
      </c>
      <c r="K3154" s="522"/>
      <c r="L3154" s="308" t="str">
        <f>IFERROR(VLOOKUP(C3154,EQUIPOS!$C$13:$G$80,5,FALSE)," ")</f>
        <v xml:space="preserve"> </v>
      </c>
      <c r="M3154" s="524"/>
      <c r="N3154" s="525"/>
      <c r="O3154" s="307">
        <f t="shared" ref="O3154:O3155" si="196">IFERROR(L3154/M3154,0)</f>
        <v>0</v>
      </c>
      <c r="P3154" s="85"/>
    </row>
    <row r="3155" spans="2:16" ht="14.4">
      <c r="B3155" s="44"/>
      <c r="C3155" s="517"/>
      <c r="D3155" s="518"/>
      <c r="E3155" s="518"/>
      <c r="F3155" s="518"/>
      <c r="G3155" s="519"/>
      <c r="H3155" s="520"/>
      <c r="I3155" s="520"/>
      <c r="J3155" s="521" t="str">
        <f>IFERROR(VLOOKUP(C3155,EQUIPOS!$C$13:$G$80,2,FALSE)," ")</f>
        <v xml:space="preserve"> </v>
      </c>
      <c r="K3155" s="522"/>
      <c r="L3155" s="308" t="str">
        <f>IFERROR(VLOOKUP(C3155,EQUIPOS!$C$13:$G$80,5,FALSE)," ")</f>
        <v xml:space="preserve"> </v>
      </c>
      <c r="M3155" s="524"/>
      <c r="N3155" s="525"/>
      <c r="O3155" s="307">
        <f t="shared" si="196"/>
        <v>0</v>
      </c>
      <c r="P3155" s="85"/>
    </row>
    <row r="3156" spans="2:16" ht="15" thickBot="1">
      <c r="B3156" s="44"/>
      <c r="C3156" s="517"/>
      <c r="D3156" s="518"/>
      <c r="E3156" s="518"/>
      <c r="F3156" s="518"/>
      <c r="G3156" s="519"/>
      <c r="H3156" s="520"/>
      <c r="I3156" s="520"/>
      <c r="J3156" s="521" t="str">
        <f>IFERROR(VLOOKUP(C3156,EQUIPOS!$C$13:$G$80,2,FALSE)," ")</f>
        <v xml:space="preserve"> </v>
      </c>
      <c r="K3156" s="522"/>
      <c r="L3156" s="308" t="str">
        <f>IFERROR(VLOOKUP(C3156,EQUIPOS!$C$13:$G$80,5,FALSE)," ")</f>
        <v xml:space="preserve"> </v>
      </c>
      <c r="M3156" s="524"/>
      <c r="N3156" s="525"/>
      <c r="O3156" s="307">
        <f>IFERROR(L3156/M3156,0)</f>
        <v>0</v>
      </c>
      <c r="P3156" s="85"/>
    </row>
    <row r="3157" spans="2:16" ht="15" thickBot="1">
      <c r="B3157" s="44"/>
      <c r="C3157" s="545" t="s">
        <v>2244</v>
      </c>
      <c r="D3157" s="546"/>
      <c r="E3157" s="546"/>
      <c r="F3157" s="546"/>
      <c r="G3157" s="546"/>
      <c r="H3157" s="546"/>
      <c r="I3157" s="546"/>
      <c r="J3157" s="546"/>
      <c r="K3157" s="546"/>
      <c r="L3157" s="546"/>
      <c r="M3157" s="546"/>
      <c r="N3157" s="547"/>
      <c r="O3157" s="309">
        <f>SUM(O3152:O3156)</f>
        <v>5324.2250000000004</v>
      </c>
      <c r="P3157" s="86"/>
    </row>
    <row r="3158" spans="2:16" ht="13.5" customHeight="1">
      <c r="B3158" s="44"/>
      <c r="C3158" s="529" t="s">
        <v>62</v>
      </c>
      <c r="D3158" s="530"/>
      <c r="E3158" s="530"/>
      <c r="F3158" s="530"/>
      <c r="G3158" s="530"/>
      <c r="H3158" s="530"/>
      <c r="I3158" s="530"/>
      <c r="J3158" s="530"/>
      <c r="K3158" s="530"/>
      <c r="L3158" s="530"/>
      <c r="M3158" s="530"/>
      <c r="N3158" s="530"/>
      <c r="O3158" s="531"/>
      <c r="P3158" s="80"/>
    </row>
    <row r="3159" spans="2:16">
      <c r="B3159" s="44"/>
      <c r="C3159" s="532"/>
      <c r="D3159" s="533"/>
      <c r="E3159" s="533"/>
      <c r="F3159" s="533"/>
      <c r="G3159" s="533"/>
      <c r="H3159" s="533"/>
      <c r="I3159" s="533"/>
      <c r="J3159" s="533"/>
      <c r="K3159" s="533"/>
      <c r="L3159" s="533"/>
      <c r="M3159" s="533"/>
      <c r="N3159" s="533"/>
      <c r="O3159" s="534"/>
      <c r="P3159" s="80"/>
    </row>
    <row r="3160" spans="2:16" ht="14.4" thickBot="1">
      <c r="B3160" s="44"/>
      <c r="C3160" s="535"/>
      <c r="D3160" s="536"/>
      <c r="E3160" s="536"/>
      <c r="F3160" s="536"/>
      <c r="G3160" s="536"/>
      <c r="H3160" s="536"/>
      <c r="I3160" s="536"/>
      <c r="J3160" s="536"/>
      <c r="K3160" s="536"/>
      <c r="L3160" s="536"/>
      <c r="M3160" s="536"/>
      <c r="N3160" s="536"/>
      <c r="O3160" s="537"/>
      <c r="P3160" s="80"/>
    </row>
    <row r="3161" spans="2:16" ht="14.4">
      <c r="B3161" s="44"/>
      <c r="C3161" s="538" t="s">
        <v>10</v>
      </c>
      <c r="D3161" s="550"/>
      <c r="E3161" s="550"/>
      <c r="F3161" s="550"/>
      <c r="G3161" s="550"/>
      <c r="H3161" s="550"/>
      <c r="I3161" s="550"/>
      <c r="J3161" s="544"/>
      <c r="K3161" s="81" t="s">
        <v>56</v>
      </c>
      <c r="L3161" s="82" t="s">
        <v>12</v>
      </c>
      <c r="M3161" s="541" t="s">
        <v>63</v>
      </c>
      <c r="N3161" s="544"/>
      <c r="O3161" s="83" t="s">
        <v>61</v>
      </c>
      <c r="P3161" s="84"/>
    </row>
    <row r="3162" spans="2:16" ht="14.4">
      <c r="B3162" s="44"/>
      <c r="C3162" s="577" t="s">
        <v>3014</v>
      </c>
      <c r="D3162" s="578" t="s">
        <v>3014</v>
      </c>
      <c r="E3162" s="578" t="s">
        <v>3014</v>
      </c>
      <c r="F3162" s="578" t="s">
        <v>3014</v>
      </c>
      <c r="G3162" s="578" t="s">
        <v>3014</v>
      </c>
      <c r="H3162" s="578" t="s">
        <v>3014</v>
      </c>
      <c r="I3162" s="578" t="s">
        <v>3014</v>
      </c>
      <c r="J3162" s="579" t="s">
        <v>3014</v>
      </c>
      <c r="K3162" s="88" t="str">
        <f>IFERROR(VLOOKUP(C3162,MATERIALES!$C$13:$G$2486,2,FALSE)," ")</f>
        <v>UN</v>
      </c>
      <c r="L3162" s="356">
        <v>1</v>
      </c>
      <c r="M3162" s="548">
        <f>IFERROR(VLOOKUP(C3162,MATERIALES!$C$13:$G$2486,5,FALSE)," ")</f>
        <v>226021.67</v>
      </c>
      <c r="N3162" s="549"/>
      <c r="O3162" s="307">
        <f>IFERROR(M3162*L3162,0)</f>
        <v>226021.67</v>
      </c>
      <c r="P3162" s="85"/>
    </row>
    <row r="3163" spans="2:16" ht="14.4">
      <c r="B3163" s="44"/>
      <c r="C3163" s="577" t="s">
        <v>3009</v>
      </c>
      <c r="D3163" s="578" t="s">
        <v>3009</v>
      </c>
      <c r="E3163" s="578" t="s">
        <v>3009</v>
      </c>
      <c r="F3163" s="578" t="s">
        <v>3009</v>
      </c>
      <c r="G3163" s="578" t="s">
        <v>3009</v>
      </c>
      <c r="H3163" s="578" t="s">
        <v>3009</v>
      </c>
      <c r="I3163" s="578" t="s">
        <v>3009</v>
      </c>
      <c r="J3163" s="579" t="s">
        <v>3009</v>
      </c>
      <c r="K3163" s="88" t="str">
        <f>IFERROR(VLOOKUP(C3163,MATERIALES!$C$13:$G$2486,2,FALSE)," ")</f>
        <v>ML</v>
      </c>
      <c r="L3163" s="356">
        <v>3.5</v>
      </c>
      <c r="M3163" s="548">
        <f>IFERROR(VLOOKUP(C3163,MATERIALES!$C$13:$G$2486,5,FALSE)," ")</f>
        <v>16500</v>
      </c>
      <c r="N3163" s="549"/>
      <c r="O3163" s="307">
        <f t="shared" ref="O3163:O3173" si="197">IFERROR(M3163*L3163,0)</f>
        <v>57750</v>
      </c>
      <c r="P3163" s="85"/>
    </row>
    <row r="3164" spans="2:16" ht="14.4">
      <c r="B3164" s="44"/>
      <c r="C3164" s="577" t="s">
        <v>3010</v>
      </c>
      <c r="D3164" s="578" t="s">
        <v>3010</v>
      </c>
      <c r="E3164" s="578" t="s">
        <v>3010</v>
      </c>
      <c r="F3164" s="578" t="s">
        <v>3010</v>
      </c>
      <c r="G3164" s="578" t="s">
        <v>3010</v>
      </c>
      <c r="H3164" s="578" t="s">
        <v>3010</v>
      </c>
      <c r="I3164" s="578" t="s">
        <v>3010</v>
      </c>
      <c r="J3164" s="579" t="s">
        <v>3010</v>
      </c>
      <c r="K3164" s="88" t="str">
        <f>IFERROR(VLOOKUP(C3164,MATERIALES!$C$13:$G$2486,2,FALSE)," ")</f>
        <v>UN</v>
      </c>
      <c r="L3164" s="356">
        <v>1</v>
      </c>
      <c r="M3164" s="548">
        <f>IFERROR(VLOOKUP(C3164,MATERIALES!$C$13:$G$2486,5,FALSE)," ")</f>
        <v>12000</v>
      </c>
      <c r="N3164" s="549"/>
      <c r="O3164" s="307">
        <f t="shared" si="197"/>
        <v>12000</v>
      </c>
      <c r="P3164" s="85"/>
    </row>
    <row r="3165" spans="2:16" ht="14.4">
      <c r="B3165" s="44"/>
      <c r="C3165" s="577" t="s">
        <v>3011</v>
      </c>
      <c r="D3165" s="578" t="s">
        <v>3011</v>
      </c>
      <c r="E3165" s="578" t="s">
        <v>3011</v>
      </c>
      <c r="F3165" s="578" t="s">
        <v>3011</v>
      </c>
      <c r="G3165" s="578" t="s">
        <v>3011</v>
      </c>
      <c r="H3165" s="578" t="s">
        <v>3011</v>
      </c>
      <c r="I3165" s="578" t="s">
        <v>3011</v>
      </c>
      <c r="J3165" s="579" t="s">
        <v>3011</v>
      </c>
      <c r="K3165" s="88" t="str">
        <f>IFERROR(VLOOKUP(C3165,MATERIALES!$C$13:$G$2486,2,FALSE)," ")</f>
        <v>GL</v>
      </c>
      <c r="L3165" s="356">
        <v>1.1000000000000001</v>
      </c>
      <c r="M3165" s="548">
        <f>IFERROR(VLOOKUP(C3165,MATERIALES!$C$13:$G$2486,5,FALSE)," ")</f>
        <v>16136</v>
      </c>
      <c r="N3165" s="549"/>
      <c r="O3165" s="307">
        <f t="shared" si="197"/>
        <v>17749.600000000002</v>
      </c>
      <c r="P3165" s="85"/>
    </row>
    <row r="3166" spans="2:16" ht="14.4">
      <c r="B3166" s="44"/>
      <c r="C3166" s="577"/>
      <c r="D3166" s="578"/>
      <c r="E3166" s="578"/>
      <c r="F3166" s="578"/>
      <c r="G3166" s="578"/>
      <c r="H3166" s="578"/>
      <c r="I3166" s="578"/>
      <c r="J3166" s="579"/>
      <c r="K3166" s="88" t="str">
        <f>IFERROR(VLOOKUP(C3166,MATERIALES!$C$13:$G$2486,2,FALSE)," ")</f>
        <v xml:space="preserve"> </v>
      </c>
      <c r="L3166" s="356"/>
      <c r="M3166" s="548" t="str">
        <f>IFERROR(VLOOKUP(C3166,MATERIALES!$C$13:$G$2486,5,FALSE)," ")</f>
        <v xml:space="preserve"> </v>
      </c>
      <c r="N3166" s="549"/>
      <c r="O3166" s="307">
        <f t="shared" si="197"/>
        <v>0</v>
      </c>
      <c r="P3166" s="85"/>
    </row>
    <row r="3167" spans="2:16" ht="14.4">
      <c r="B3167" s="44"/>
      <c r="C3167" s="577"/>
      <c r="D3167" s="578"/>
      <c r="E3167" s="578"/>
      <c r="F3167" s="578"/>
      <c r="G3167" s="578"/>
      <c r="H3167" s="578"/>
      <c r="I3167" s="578"/>
      <c r="J3167" s="579"/>
      <c r="K3167" s="88" t="str">
        <f>IFERROR(VLOOKUP(C3167,MATERIALES!$C$13:$G$2486,2,FALSE)," ")</f>
        <v xml:space="preserve"> </v>
      </c>
      <c r="L3167" s="356"/>
      <c r="M3167" s="548" t="str">
        <f>IFERROR(VLOOKUP(C3167,MATERIALES!$C$13:$G$2486,5,FALSE)," ")</f>
        <v xml:space="preserve"> </v>
      </c>
      <c r="N3167" s="549"/>
      <c r="O3167" s="307">
        <f t="shared" si="197"/>
        <v>0</v>
      </c>
      <c r="P3167" s="85"/>
    </row>
    <row r="3168" spans="2:16" ht="14.4">
      <c r="B3168" s="44"/>
      <c r="C3168" s="577"/>
      <c r="D3168" s="578"/>
      <c r="E3168" s="578"/>
      <c r="F3168" s="578"/>
      <c r="G3168" s="578"/>
      <c r="H3168" s="578"/>
      <c r="I3168" s="578"/>
      <c r="J3168" s="579"/>
      <c r="K3168" s="88" t="str">
        <f>IFERROR(VLOOKUP(C3168,MATERIALES!$C$13:$G$2486,2,FALSE)," ")</f>
        <v xml:space="preserve"> </v>
      </c>
      <c r="L3168" s="356"/>
      <c r="M3168" s="548" t="str">
        <f>IFERROR(VLOOKUP(C3168,MATERIALES!$C$13:$G$2486,5,FALSE)," ")</f>
        <v xml:space="preserve"> </v>
      </c>
      <c r="N3168" s="549"/>
      <c r="O3168" s="307">
        <f t="shared" si="197"/>
        <v>0</v>
      </c>
      <c r="P3168" s="85"/>
    </row>
    <row r="3169" spans="2:16" ht="14.4">
      <c r="B3169" s="44"/>
      <c r="C3169" s="577"/>
      <c r="D3169" s="578"/>
      <c r="E3169" s="578"/>
      <c r="F3169" s="578"/>
      <c r="G3169" s="578"/>
      <c r="H3169" s="578"/>
      <c r="I3169" s="578"/>
      <c r="J3169" s="579"/>
      <c r="K3169" s="88" t="str">
        <f>IFERROR(VLOOKUP(C3169,MATERIALES!$C$13:$G$2486,2,FALSE)," ")</f>
        <v xml:space="preserve"> </v>
      </c>
      <c r="L3169" s="356"/>
      <c r="M3169" s="548" t="str">
        <f>IFERROR(VLOOKUP(C3169,MATERIALES!$C$13:$G$2486,5,FALSE)," ")</f>
        <v xml:space="preserve"> </v>
      </c>
      <c r="N3169" s="549"/>
      <c r="O3169" s="307">
        <f t="shared" si="197"/>
        <v>0</v>
      </c>
      <c r="P3169" s="85"/>
    </row>
    <row r="3170" spans="2:16" ht="14.4">
      <c r="B3170" s="44"/>
      <c r="C3170" s="577"/>
      <c r="D3170" s="578"/>
      <c r="E3170" s="578"/>
      <c r="F3170" s="578"/>
      <c r="G3170" s="578"/>
      <c r="H3170" s="578"/>
      <c r="I3170" s="578"/>
      <c r="J3170" s="579"/>
      <c r="K3170" s="88" t="str">
        <f>IFERROR(VLOOKUP(C3170,MATERIALES!$C$13:$G$2486,2,FALSE)," ")</f>
        <v xml:space="preserve"> </v>
      </c>
      <c r="L3170" s="356"/>
      <c r="M3170" s="548" t="str">
        <f>IFERROR(VLOOKUP(C3170,MATERIALES!$C$13:$G$2486,5,FALSE)," ")</f>
        <v xml:space="preserve"> </v>
      </c>
      <c r="N3170" s="549"/>
      <c r="O3170" s="307">
        <f t="shared" si="197"/>
        <v>0</v>
      </c>
      <c r="P3170" s="85"/>
    </row>
    <row r="3171" spans="2:16" ht="14.4">
      <c r="B3171" s="44"/>
      <c r="C3171" s="577"/>
      <c r="D3171" s="578"/>
      <c r="E3171" s="578"/>
      <c r="F3171" s="578"/>
      <c r="G3171" s="578"/>
      <c r="H3171" s="578"/>
      <c r="I3171" s="578"/>
      <c r="J3171" s="579"/>
      <c r="K3171" s="88" t="str">
        <f>IFERROR(VLOOKUP(C3171,MATERIALES!$C$13:$G$2486,2,FALSE)," ")</f>
        <v xml:space="preserve"> </v>
      </c>
      <c r="L3171" s="356"/>
      <c r="M3171" s="548" t="str">
        <f>IFERROR(VLOOKUP(C3171,MATERIALES!$C$13:$G$2486,5,FALSE)," ")</f>
        <v xml:space="preserve"> </v>
      </c>
      <c r="N3171" s="549"/>
      <c r="O3171" s="307">
        <f t="shared" si="197"/>
        <v>0</v>
      </c>
      <c r="P3171" s="85"/>
    </row>
    <row r="3172" spans="2:16" ht="14.4">
      <c r="B3172" s="44"/>
      <c r="C3172" s="517"/>
      <c r="D3172" s="518"/>
      <c r="E3172" s="518"/>
      <c r="F3172" s="518"/>
      <c r="G3172" s="518"/>
      <c r="H3172" s="518"/>
      <c r="I3172" s="518"/>
      <c r="J3172" s="519"/>
      <c r="K3172" s="88" t="str">
        <f>IFERROR(VLOOKUP(C3172,MATERIALES!$C$13:$G$2486,2,FALSE)," ")</f>
        <v xml:space="preserve"> </v>
      </c>
      <c r="L3172" s="89"/>
      <c r="M3172" s="548" t="str">
        <f>IFERROR(VLOOKUP(C3172,MATERIALES!$C$13:$G$2486,5,FALSE)," ")</f>
        <v xml:space="preserve"> </v>
      </c>
      <c r="N3172" s="549"/>
      <c r="O3172" s="307">
        <f t="shared" si="197"/>
        <v>0</v>
      </c>
      <c r="P3172" s="85"/>
    </row>
    <row r="3173" spans="2:16" ht="15" thickBot="1">
      <c r="B3173" s="44"/>
      <c r="C3173" s="551"/>
      <c r="D3173" s="552"/>
      <c r="E3173" s="552"/>
      <c r="F3173" s="552"/>
      <c r="G3173" s="552"/>
      <c r="H3173" s="552"/>
      <c r="I3173" s="552"/>
      <c r="J3173" s="580"/>
      <c r="K3173" s="88" t="str">
        <f>IFERROR(VLOOKUP(C3173,MATERIALES!$C$13:$G$2486,2,FALSE)," ")</f>
        <v xml:space="preserve"> </v>
      </c>
      <c r="L3173" s="90"/>
      <c r="M3173" s="548" t="str">
        <f>IFERROR(VLOOKUP(C3173,MATERIALES!$C$13:$G$2486,5,FALSE)," ")</f>
        <v xml:space="preserve"> </v>
      </c>
      <c r="N3173" s="549"/>
      <c r="O3173" s="307">
        <f t="shared" si="197"/>
        <v>0</v>
      </c>
      <c r="P3173" s="85"/>
    </row>
    <row r="3174" spans="2:16" ht="15" thickBot="1">
      <c r="B3174" s="44"/>
      <c r="C3174" s="545" t="s">
        <v>2244</v>
      </c>
      <c r="D3174" s="546"/>
      <c r="E3174" s="546"/>
      <c r="F3174" s="546"/>
      <c r="G3174" s="546"/>
      <c r="H3174" s="546"/>
      <c r="I3174" s="546"/>
      <c r="J3174" s="546"/>
      <c r="K3174" s="546"/>
      <c r="L3174" s="546"/>
      <c r="M3174" s="546"/>
      <c r="N3174" s="547"/>
      <c r="O3174" s="309">
        <f>SUM(O3162:O3173)</f>
        <v>313521.27</v>
      </c>
      <c r="P3174" s="85"/>
    </row>
    <row r="3175" spans="2:16">
      <c r="B3175" s="44"/>
      <c r="C3175" s="529" t="s">
        <v>64</v>
      </c>
      <c r="D3175" s="530"/>
      <c r="E3175" s="530"/>
      <c r="F3175" s="530"/>
      <c r="G3175" s="530"/>
      <c r="H3175" s="530"/>
      <c r="I3175" s="530"/>
      <c r="J3175" s="530"/>
      <c r="K3175" s="530"/>
      <c r="L3175" s="530"/>
      <c r="M3175" s="530"/>
      <c r="N3175" s="530"/>
      <c r="O3175" s="531"/>
      <c r="P3175" s="80"/>
    </row>
    <row r="3176" spans="2:16">
      <c r="B3176" s="44"/>
      <c r="C3176" s="532"/>
      <c r="D3176" s="533"/>
      <c r="E3176" s="533"/>
      <c r="F3176" s="533"/>
      <c r="G3176" s="533"/>
      <c r="H3176" s="533"/>
      <c r="I3176" s="533"/>
      <c r="J3176" s="533"/>
      <c r="K3176" s="533"/>
      <c r="L3176" s="533"/>
      <c r="M3176" s="533"/>
      <c r="N3176" s="533"/>
      <c r="O3176" s="534"/>
      <c r="P3176" s="80"/>
    </row>
    <row r="3177" spans="2:16" ht="14.4" thickBot="1">
      <c r="B3177" s="44"/>
      <c r="C3177" s="535"/>
      <c r="D3177" s="536"/>
      <c r="E3177" s="536"/>
      <c r="F3177" s="536"/>
      <c r="G3177" s="536"/>
      <c r="H3177" s="536"/>
      <c r="I3177" s="536"/>
      <c r="J3177" s="536"/>
      <c r="K3177" s="536"/>
      <c r="L3177" s="536"/>
      <c r="M3177" s="536"/>
      <c r="N3177" s="536"/>
      <c r="O3177" s="537"/>
      <c r="P3177" s="80"/>
    </row>
    <row r="3178" spans="2:16" ht="16.8">
      <c r="B3178" s="44"/>
      <c r="C3178" s="538" t="s">
        <v>65</v>
      </c>
      <c r="D3178" s="550"/>
      <c r="E3178" s="550"/>
      <c r="F3178" s="550"/>
      <c r="G3178" s="550"/>
      <c r="H3178" s="550"/>
      <c r="I3178" s="550"/>
      <c r="J3178" s="82" t="s">
        <v>66</v>
      </c>
      <c r="K3178" s="87" t="s">
        <v>67</v>
      </c>
      <c r="L3178" s="91" t="s">
        <v>68</v>
      </c>
      <c r="M3178" s="541" t="s">
        <v>69</v>
      </c>
      <c r="N3178" s="544"/>
      <c r="O3178" s="83" t="s">
        <v>61</v>
      </c>
      <c r="P3178" s="84"/>
    </row>
    <row r="3179" spans="2:16" ht="14.4">
      <c r="B3179" s="44"/>
      <c r="C3179" s="517" t="s">
        <v>1251</v>
      </c>
      <c r="D3179" s="518"/>
      <c r="E3179" s="518"/>
      <c r="F3179" s="518"/>
      <c r="G3179" s="518"/>
      <c r="H3179" s="518"/>
      <c r="I3179" s="518"/>
      <c r="J3179" s="357">
        <v>9.289803286634859E-5</v>
      </c>
      <c r="K3179" s="93">
        <v>25.1</v>
      </c>
      <c r="L3179" s="92">
        <f>K3179*J3179</f>
        <v>2.3317406249453499E-3</v>
      </c>
      <c r="M3179" s="548">
        <f>IFERROR(VLOOKUP(C3179,TRANSPORTE!$C$14:$G$28,5,FALSE)," ")</f>
        <v>514637</v>
      </c>
      <c r="N3179" s="549"/>
      <c r="O3179" s="307">
        <f>IFERROR(M3179*L3179,0)</f>
        <v>1200</v>
      </c>
      <c r="P3179" s="85"/>
    </row>
    <row r="3180" spans="2:16" ht="15" thickBot="1">
      <c r="B3180" s="44"/>
      <c r="C3180" s="551"/>
      <c r="D3180" s="552"/>
      <c r="E3180" s="552"/>
      <c r="F3180" s="552"/>
      <c r="G3180" s="552"/>
      <c r="H3180" s="552"/>
      <c r="I3180" s="552"/>
      <c r="J3180" s="94"/>
      <c r="K3180" s="70"/>
      <c r="L3180" s="94"/>
      <c r="M3180" s="553"/>
      <c r="N3180" s="554"/>
      <c r="O3180" s="307">
        <f t="shared" ref="O3180" si="198">IFERROR(M3180*L3180,0)</f>
        <v>0</v>
      </c>
      <c r="P3180" s="85"/>
    </row>
    <row r="3181" spans="2:16" ht="15" thickBot="1">
      <c r="B3181" s="44"/>
      <c r="C3181" s="545" t="s">
        <v>2244</v>
      </c>
      <c r="D3181" s="546"/>
      <c r="E3181" s="546"/>
      <c r="F3181" s="546"/>
      <c r="G3181" s="546"/>
      <c r="H3181" s="546"/>
      <c r="I3181" s="546"/>
      <c r="J3181" s="546"/>
      <c r="K3181" s="546"/>
      <c r="L3181" s="546"/>
      <c r="M3181" s="546"/>
      <c r="N3181" s="547"/>
      <c r="O3181" s="309">
        <f>+SUM(O3179:O3180)</f>
        <v>1200</v>
      </c>
      <c r="P3181" s="86"/>
    </row>
    <row r="3182" spans="2:16">
      <c r="B3182" s="44"/>
      <c r="C3182" s="529" t="s">
        <v>70</v>
      </c>
      <c r="D3182" s="530"/>
      <c r="E3182" s="530"/>
      <c r="F3182" s="530"/>
      <c r="G3182" s="530"/>
      <c r="H3182" s="530"/>
      <c r="I3182" s="530"/>
      <c r="J3182" s="530"/>
      <c r="K3182" s="530"/>
      <c r="L3182" s="530"/>
      <c r="M3182" s="530"/>
      <c r="N3182" s="530"/>
      <c r="O3182" s="531"/>
      <c r="P3182" s="80"/>
    </row>
    <row r="3183" spans="2:16">
      <c r="B3183" s="44"/>
      <c r="C3183" s="532"/>
      <c r="D3183" s="533"/>
      <c r="E3183" s="533"/>
      <c r="F3183" s="533"/>
      <c r="G3183" s="533"/>
      <c r="H3183" s="533"/>
      <c r="I3183" s="533"/>
      <c r="J3183" s="533"/>
      <c r="K3183" s="533"/>
      <c r="L3183" s="533"/>
      <c r="M3183" s="533"/>
      <c r="N3183" s="533"/>
      <c r="O3183" s="534"/>
      <c r="P3183" s="80"/>
    </row>
    <row r="3184" spans="2:16" ht="14.4" thickBot="1">
      <c r="B3184" s="44"/>
      <c r="C3184" s="535"/>
      <c r="D3184" s="536"/>
      <c r="E3184" s="536"/>
      <c r="F3184" s="536"/>
      <c r="G3184" s="536"/>
      <c r="H3184" s="536"/>
      <c r="I3184" s="536"/>
      <c r="J3184" s="536"/>
      <c r="K3184" s="536"/>
      <c r="L3184" s="536"/>
      <c r="M3184" s="536"/>
      <c r="N3184" s="536"/>
      <c r="O3184" s="537"/>
      <c r="P3184" s="80"/>
    </row>
    <row r="3185" spans="2:16" ht="14.4">
      <c r="B3185" s="44"/>
      <c r="C3185" s="538" t="s">
        <v>71</v>
      </c>
      <c r="D3185" s="550"/>
      <c r="E3185" s="550"/>
      <c r="F3185" s="550"/>
      <c r="G3185" s="550"/>
      <c r="H3185" s="550"/>
      <c r="I3185" s="550"/>
      <c r="J3185" s="82" t="s">
        <v>72</v>
      </c>
      <c r="K3185" s="95" t="s">
        <v>73</v>
      </c>
      <c r="L3185" s="96" t="s">
        <v>74</v>
      </c>
      <c r="M3185" s="560" t="s">
        <v>60</v>
      </c>
      <c r="N3185" s="561"/>
      <c r="O3185" s="97" t="s">
        <v>61</v>
      </c>
      <c r="P3185" s="98"/>
    </row>
    <row r="3186" spans="2:16" ht="14.4">
      <c r="B3186" s="44"/>
      <c r="C3186" s="555" t="s">
        <v>1225</v>
      </c>
      <c r="D3186" s="556"/>
      <c r="E3186" s="556"/>
      <c r="F3186" s="556"/>
      <c r="G3186" s="556"/>
      <c r="H3186" s="556"/>
      <c r="I3186" s="522"/>
      <c r="J3186" s="310">
        <f>IFERROR(VLOOKUP(C3186,'MANO DE OBRA'!$C$13:$J$33,6,FALSE)," ")</f>
        <v>212968.8944964</v>
      </c>
      <c r="K3186" s="318">
        <f>IFERROR(VLOOKUP(C3186,'MANO DE OBRA'!$C$13:$J$33,7,FALSE)," ")</f>
        <v>2</v>
      </c>
      <c r="L3186" s="311">
        <f>IFERROR(VLOOKUP(C3186,'MANO DE OBRA'!$C$13:$J$33,8,FALSE)," ")</f>
        <v>425938</v>
      </c>
      <c r="M3186" s="562">
        <f>1/0.25</f>
        <v>4</v>
      </c>
      <c r="N3186" s="563"/>
      <c r="O3186" s="312">
        <f>IFERROR((L3186/M3186),0)</f>
        <v>106484.5</v>
      </c>
      <c r="P3186" s="99"/>
    </row>
    <row r="3187" spans="2:16" ht="14.4">
      <c r="B3187" s="44"/>
      <c r="C3187" s="555"/>
      <c r="D3187" s="556"/>
      <c r="E3187" s="556"/>
      <c r="F3187" s="556"/>
      <c r="G3187" s="556"/>
      <c r="H3187" s="556"/>
      <c r="I3187" s="522"/>
      <c r="J3187" s="310" t="str">
        <f>IFERROR(VLOOKUP(C3187,'MANO DE OBRA'!$C$13:$J$33,6,FALSE)," ")</f>
        <v xml:space="preserve"> </v>
      </c>
      <c r="K3187" s="318" t="str">
        <f>IFERROR(VLOOKUP(C3187,'MANO DE OBRA'!$C$13:$J$33,7,FALSE)," ")</f>
        <v xml:space="preserve"> </v>
      </c>
      <c r="L3187" s="311" t="str">
        <f>IFERROR(VLOOKUP(C3187,'MANO DE OBRA'!$C$13:$J$33,8,FALSE)," ")</f>
        <v xml:space="preserve"> </v>
      </c>
      <c r="M3187" s="562"/>
      <c r="N3187" s="563"/>
      <c r="O3187" s="312">
        <f t="shared" ref="O3187:O3189" si="199">IFERROR((L3187/M3187),0)</f>
        <v>0</v>
      </c>
      <c r="P3187" s="99"/>
    </row>
    <row r="3188" spans="2:16" ht="14.4">
      <c r="B3188" s="44"/>
      <c r="C3188" s="555"/>
      <c r="D3188" s="556"/>
      <c r="E3188" s="556"/>
      <c r="F3188" s="556"/>
      <c r="G3188" s="556"/>
      <c r="H3188" s="556"/>
      <c r="I3188" s="522"/>
      <c r="J3188" s="310" t="str">
        <f>IFERROR(VLOOKUP(C3188,'MANO DE OBRA'!$C$13:$J$33,6,FALSE)," ")</f>
        <v xml:space="preserve"> </v>
      </c>
      <c r="K3188" s="318" t="str">
        <f>IFERROR(VLOOKUP(C3188,'MANO DE OBRA'!$C$13:$J$33,7,FALSE)," ")</f>
        <v xml:space="preserve"> </v>
      </c>
      <c r="L3188" s="311" t="str">
        <f>IFERROR(VLOOKUP(C3188,'MANO DE OBRA'!$C$13:$J$33,8,FALSE)," ")</f>
        <v xml:space="preserve"> </v>
      </c>
      <c r="M3188" s="524"/>
      <c r="N3188" s="525"/>
      <c r="O3188" s="312">
        <f t="shared" si="199"/>
        <v>0</v>
      </c>
      <c r="P3188" s="99"/>
    </row>
    <row r="3189" spans="2:16" ht="15" thickBot="1">
      <c r="B3189" s="44"/>
      <c r="C3189" s="555"/>
      <c r="D3189" s="556"/>
      <c r="E3189" s="556"/>
      <c r="F3189" s="556"/>
      <c r="G3189" s="556"/>
      <c r="H3189" s="556"/>
      <c r="I3189" s="522"/>
      <c r="J3189" s="310" t="str">
        <f>IFERROR(VLOOKUP(C3189,'MANO DE OBRA'!$C$13:$J$33,6,FALSE)," ")</f>
        <v xml:space="preserve"> </v>
      </c>
      <c r="K3189" s="318" t="str">
        <f>IFERROR(VLOOKUP(C3189,'MANO DE OBRA'!$C$13:$J$33,7,FALSE)," ")</f>
        <v xml:space="preserve"> </v>
      </c>
      <c r="L3189" s="311" t="str">
        <f>IFERROR(VLOOKUP(C3189,'MANO DE OBRA'!$C$13:$J$33,8,FALSE)," ")</f>
        <v xml:space="preserve"> </v>
      </c>
      <c r="M3189" s="524"/>
      <c r="N3189" s="525"/>
      <c r="O3189" s="312">
        <f t="shared" si="199"/>
        <v>0</v>
      </c>
      <c r="P3189" s="85"/>
    </row>
    <row r="3190" spans="2:16" ht="15" thickBot="1">
      <c r="B3190" s="44"/>
      <c r="C3190" s="545" t="s">
        <v>2244</v>
      </c>
      <c r="D3190" s="546"/>
      <c r="E3190" s="546"/>
      <c r="F3190" s="546"/>
      <c r="G3190" s="546"/>
      <c r="H3190" s="546"/>
      <c r="I3190" s="546"/>
      <c r="J3190" s="546"/>
      <c r="K3190" s="546"/>
      <c r="L3190" s="546"/>
      <c r="M3190" s="546"/>
      <c r="N3190" s="547"/>
      <c r="O3190" s="309">
        <f>+SUM(O3186:O3189)</f>
        <v>106484.5</v>
      </c>
      <c r="P3190" s="85"/>
    </row>
    <row r="3191" spans="2:16" ht="15" thickBot="1">
      <c r="B3191" s="44"/>
      <c r="C3191" s="73"/>
      <c r="D3191" s="52"/>
      <c r="E3191" s="52"/>
      <c r="F3191" s="52"/>
      <c r="G3191" s="52"/>
      <c r="H3191" s="52"/>
      <c r="I3191" s="52"/>
      <c r="J3191" s="52"/>
      <c r="K3191" s="52"/>
      <c r="L3191" s="52"/>
      <c r="M3191" s="52"/>
      <c r="N3191" s="52"/>
      <c r="O3191" s="74"/>
      <c r="P3191" s="45"/>
    </row>
    <row r="3192" spans="2:16" ht="15" thickBot="1">
      <c r="B3192" s="44"/>
      <c r="C3192" s="557" t="s">
        <v>2245</v>
      </c>
      <c r="D3192" s="558"/>
      <c r="E3192" s="558"/>
      <c r="F3192" s="558"/>
      <c r="G3192" s="558"/>
      <c r="H3192" s="558"/>
      <c r="I3192" s="558"/>
      <c r="J3192" s="558"/>
      <c r="K3192" s="558"/>
      <c r="L3192" s="558"/>
      <c r="M3192" s="558"/>
      <c r="N3192" s="559"/>
      <c r="O3192" s="313">
        <f>ROUND(O3181+O3157+O3174+O3190,0)</f>
        <v>426530</v>
      </c>
      <c r="P3192" s="100"/>
    </row>
    <row r="3193" spans="2:16" ht="15" thickBot="1">
      <c r="B3193" s="44"/>
      <c r="C3193" s="73"/>
      <c r="D3193" s="52"/>
      <c r="E3193" s="52"/>
      <c r="F3193" s="52"/>
      <c r="G3193" s="52"/>
      <c r="H3193" s="52"/>
      <c r="I3193" s="52"/>
      <c r="J3193" s="52"/>
      <c r="K3193" s="52"/>
      <c r="L3193" s="52"/>
      <c r="M3193" s="52"/>
      <c r="N3193" s="52"/>
      <c r="O3193" s="74"/>
      <c r="P3193" s="73"/>
    </row>
    <row r="3194" spans="2:16">
      <c r="B3194" s="44"/>
      <c r="C3194" s="529" t="s">
        <v>2240</v>
      </c>
      <c r="D3194" s="530"/>
      <c r="E3194" s="530"/>
      <c r="F3194" s="530"/>
      <c r="G3194" s="530"/>
      <c r="H3194" s="530"/>
      <c r="I3194" s="530"/>
      <c r="J3194" s="530"/>
      <c r="K3194" s="530"/>
      <c r="L3194" s="530"/>
      <c r="M3194" s="530"/>
      <c r="N3194" s="530"/>
      <c r="O3194" s="531"/>
      <c r="P3194" s="80"/>
    </row>
    <row r="3195" spans="2:16">
      <c r="B3195" s="44"/>
      <c r="C3195" s="532"/>
      <c r="D3195" s="533"/>
      <c r="E3195" s="533"/>
      <c r="F3195" s="533"/>
      <c r="G3195" s="533"/>
      <c r="H3195" s="533"/>
      <c r="I3195" s="533"/>
      <c r="J3195" s="533"/>
      <c r="K3195" s="533"/>
      <c r="L3195" s="533"/>
      <c r="M3195" s="533"/>
      <c r="N3195" s="533"/>
      <c r="O3195" s="534"/>
      <c r="P3195" s="80"/>
    </row>
    <row r="3196" spans="2:16" ht="14.4" thickBot="1">
      <c r="B3196" s="44"/>
      <c r="C3196" s="535"/>
      <c r="D3196" s="536"/>
      <c r="E3196" s="536"/>
      <c r="F3196" s="536"/>
      <c r="G3196" s="536"/>
      <c r="H3196" s="536"/>
      <c r="I3196" s="536"/>
      <c r="J3196" s="536"/>
      <c r="K3196" s="536"/>
      <c r="L3196" s="536"/>
      <c r="M3196" s="536"/>
      <c r="N3196" s="536"/>
      <c r="O3196" s="537"/>
      <c r="P3196" s="80"/>
    </row>
    <row r="3197" spans="2:16" ht="15" thickBot="1">
      <c r="B3197" s="44"/>
      <c r="C3197" s="568" t="s">
        <v>10</v>
      </c>
      <c r="D3197" s="569"/>
      <c r="E3197" s="569"/>
      <c r="F3197" s="569"/>
      <c r="G3197" s="569"/>
      <c r="H3197" s="569"/>
      <c r="I3197" s="569"/>
      <c r="J3197" s="569"/>
      <c r="K3197" s="569"/>
      <c r="L3197" s="569"/>
      <c r="M3197" s="570"/>
      <c r="N3197" s="303" t="s">
        <v>32</v>
      </c>
      <c r="O3197" s="304" t="s">
        <v>29</v>
      </c>
      <c r="P3197" s="80"/>
    </row>
    <row r="3198" spans="2:16" ht="14.4">
      <c r="B3198" s="44"/>
      <c r="C3198" s="571" t="s">
        <v>2242</v>
      </c>
      <c r="D3198" s="572"/>
      <c r="E3198" s="572"/>
      <c r="F3198" s="572"/>
      <c r="G3198" s="572"/>
      <c r="H3198" s="572"/>
      <c r="I3198" s="572"/>
      <c r="J3198" s="572"/>
      <c r="K3198" s="572"/>
      <c r="L3198" s="572"/>
      <c r="M3198" s="572"/>
      <c r="N3198" s="305">
        <f>PRESUPUESTO!$K$384</f>
        <v>0.26</v>
      </c>
      <c r="O3198" s="314">
        <f>N3198*O3192</f>
        <v>110897.8</v>
      </c>
      <c r="P3198" s="80"/>
    </row>
    <row r="3199" spans="2:16" ht="14.4">
      <c r="B3199" s="44"/>
      <c r="C3199" s="573" t="s">
        <v>2241</v>
      </c>
      <c r="D3199" s="574"/>
      <c r="E3199" s="574"/>
      <c r="F3199" s="574"/>
      <c r="G3199" s="574"/>
      <c r="H3199" s="574"/>
      <c r="I3199" s="574"/>
      <c r="J3199" s="574"/>
      <c r="K3199" s="574"/>
      <c r="L3199" s="574"/>
      <c r="M3199" s="574"/>
      <c r="N3199" s="302">
        <f>PRESUPUESTO!$K$385</f>
        <v>0.01</v>
      </c>
      <c r="O3199" s="315">
        <f>N3199*O3192</f>
        <v>4265.3</v>
      </c>
      <c r="P3199" s="80"/>
    </row>
    <row r="3200" spans="2:16" ht="15" thickBot="1">
      <c r="B3200" s="44"/>
      <c r="C3200" s="575" t="s">
        <v>28</v>
      </c>
      <c r="D3200" s="576"/>
      <c r="E3200" s="576"/>
      <c r="F3200" s="576"/>
      <c r="G3200" s="576"/>
      <c r="H3200" s="576"/>
      <c r="I3200" s="576"/>
      <c r="J3200" s="576"/>
      <c r="K3200" s="576"/>
      <c r="L3200" s="576"/>
      <c r="M3200" s="576"/>
      <c r="N3200" s="306">
        <f>PRESUPUESTO!$K$386</f>
        <v>0.03</v>
      </c>
      <c r="O3200" s="316">
        <f>N3200*O3192</f>
        <v>12795.9</v>
      </c>
      <c r="P3200" s="80"/>
    </row>
    <row r="3201" spans="2:19">
      <c r="B3201" s="44"/>
      <c r="C3201" s="296"/>
      <c r="D3201" s="297"/>
      <c r="E3201" s="297"/>
      <c r="F3201" s="297"/>
      <c r="G3201" s="297"/>
      <c r="H3201" s="297"/>
      <c r="I3201" s="297"/>
      <c r="J3201" s="297"/>
      <c r="K3201" s="297"/>
      <c r="L3201" s="297"/>
      <c r="M3201" s="297"/>
      <c r="N3201" s="297"/>
      <c r="O3201" s="298"/>
      <c r="P3201" s="80"/>
    </row>
    <row r="3202" spans="2:19" ht="14.4" thickBot="1">
      <c r="B3202" s="44"/>
      <c r="C3202" s="299"/>
      <c r="D3202" s="300"/>
      <c r="E3202" s="300"/>
      <c r="F3202" s="300"/>
      <c r="G3202" s="300"/>
      <c r="H3202" s="300"/>
      <c r="I3202" s="300"/>
      <c r="J3202" s="300"/>
      <c r="K3202" s="300"/>
      <c r="L3202" s="300"/>
      <c r="M3202" s="300"/>
      <c r="N3202" s="300"/>
      <c r="O3202" s="301"/>
      <c r="P3202" s="80"/>
    </row>
    <row r="3203" spans="2:19" ht="15" thickBot="1">
      <c r="B3203" s="44"/>
      <c r="C3203" s="557" t="s">
        <v>2246</v>
      </c>
      <c r="D3203" s="558"/>
      <c r="E3203" s="558"/>
      <c r="F3203" s="558"/>
      <c r="G3203" s="558"/>
      <c r="H3203" s="558"/>
      <c r="I3203" s="558"/>
      <c r="J3203" s="558"/>
      <c r="K3203" s="558"/>
      <c r="L3203" s="558"/>
      <c r="M3203" s="558"/>
      <c r="N3203" s="559"/>
      <c r="O3203" s="313">
        <f>ROUNDUP(O3192+O3198+O3199+O3200,0)</f>
        <v>554489</v>
      </c>
      <c r="P3203" s="100"/>
      <c r="S3203" s="342"/>
    </row>
    <row r="3204" spans="2:19" ht="14.4">
      <c r="B3204" s="44"/>
      <c r="C3204" s="73"/>
      <c r="D3204" s="52"/>
      <c r="E3204" s="52"/>
      <c r="F3204" s="52"/>
      <c r="G3204" s="52"/>
      <c r="H3204" s="52"/>
      <c r="I3204" s="52"/>
      <c r="J3204" s="52"/>
      <c r="K3204" s="52"/>
      <c r="L3204" s="52"/>
      <c r="M3204" s="52"/>
      <c r="N3204" s="52"/>
      <c r="O3204" s="74"/>
      <c r="P3204" s="45"/>
    </row>
    <row r="3205" spans="2:19" ht="14.4">
      <c r="B3205" s="44"/>
      <c r="C3205" s="73"/>
      <c r="D3205" s="52"/>
      <c r="E3205" s="52"/>
      <c r="F3205" s="52"/>
      <c r="G3205" s="52"/>
      <c r="H3205" s="52"/>
      <c r="I3205" s="52"/>
      <c r="J3205" s="52"/>
      <c r="K3205" s="52"/>
      <c r="L3205" s="52"/>
      <c r="M3205" s="52"/>
      <c r="N3205" s="52"/>
      <c r="O3205" s="74"/>
      <c r="P3205" s="45"/>
    </row>
    <row r="3206" spans="2:19" ht="18.600000000000001" customHeight="1" thickBot="1">
      <c r="B3206" s="44"/>
      <c r="C3206" s="564"/>
      <c r="D3206" s="565"/>
      <c r="E3206" s="565"/>
      <c r="F3206" s="70"/>
      <c r="G3206" s="70"/>
      <c r="H3206" s="70"/>
      <c r="I3206" s="70"/>
      <c r="J3206" s="70"/>
      <c r="K3206" s="566"/>
      <c r="L3206" s="566"/>
      <c r="M3206" s="566"/>
      <c r="N3206" s="566"/>
      <c r="O3206" s="567"/>
      <c r="P3206" s="101"/>
    </row>
    <row r="3207" spans="2:19" ht="14.4" thickBot="1">
      <c r="B3207" s="102"/>
      <c r="C3207" s="103"/>
      <c r="D3207" s="103"/>
      <c r="E3207" s="103"/>
      <c r="F3207" s="103"/>
      <c r="G3207" s="103"/>
      <c r="H3207" s="103"/>
      <c r="I3207" s="103"/>
      <c r="J3207" s="103"/>
      <c r="K3207" s="103"/>
      <c r="L3207" s="103"/>
      <c r="M3207" s="103"/>
      <c r="N3207" s="103"/>
      <c r="O3207" s="103"/>
      <c r="P3207" s="104"/>
    </row>
    <row r="3208" spans="2:19" ht="15" thickTop="1" thickBot="1"/>
    <row r="3209" spans="2:19" ht="15" thickBot="1">
      <c r="B3209" s="44"/>
      <c r="C3209" s="488" t="s">
        <v>54</v>
      </c>
      <c r="D3209" s="489"/>
      <c r="E3209" s="489"/>
      <c r="F3209" s="489"/>
      <c r="G3209" s="489"/>
      <c r="H3209" s="489"/>
      <c r="I3209" s="489"/>
      <c r="J3209" s="489"/>
      <c r="K3209" s="489"/>
      <c r="L3209" s="489"/>
      <c r="M3209" s="489"/>
      <c r="N3209" s="489"/>
      <c r="O3209" s="490"/>
      <c r="P3209" s="75"/>
    </row>
    <row r="3210" spans="2:19">
      <c r="B3210" s="44"/>
      <c r="C3210" s="76" t="s">
        <v>55</v>
      </c>
      <c r="D3210" s="491" t="s">
        <v>10</v>
      </c>
      <c r="E3210" s="492"/>
      <c r="F3210" s="492"/>
      <c r="G3210" s="492"/>
      <c r="H3210" s="492"/>
      <c r="I3210" s="492"/>
      <c r="J3210" s="492"/>
      <c r="K3210" s="492"/>
      <c r="L3210" s="493"/>
      <c r="M3210" s="494" t="s">
        <v>56</v>
      </c>
      <c r="N3210" s="495"/>
      <c r="O3210" s="76" t="s">
        <v>12</v>
      </c>
      <c r="P3210" s="77"/>
    </row>
    <row r="3211" spans="2:19" ht="51" customHeight="1" thickBot="1">
      <c r="B3211" s="44"/>
      <c r="C3211" s="243" t="str">
        <f>PRESUPUESTO!C153</f>
        <v>5.7.8</v>
      </c>
      <c r="D3211" s="582" t="str">
        <f>IFERROR(VLOOKUP(C3211,PRESUPUESTO!$C$11:$K$366,5,FALSE)," ")</f>
        <v>SUMINISTRO E INSTALACIÓN DE EMA-ESTACIÓN MANUAL DE ALARMA. INCLUYE BASE DE MONTAJE, CONECTOR, TUBERÍA EMT 3/4", CAJA DE PASO METALICA 2400 Y DEMÁS ACCESORIOS DE INSTALACIÓN.</v>
      </c>
      <c r="E3211" s="583"/>
      <c r="F3211" s="583"/>
      <c r="G3211" s="583"/>
      <c r="H3211" s="583"/>
      <c r="I3211" s="583"/>
      <c r="J3211" s="583"/>
      <c r="K3211" s="583"/>
      <c r="L3211" s="584"/>
      <c r="M3211" s="526" t="str">
        <f>IFERROR(VLOOKUP(C3211,PRESUPUESTO!$C$11:$K$366,6,FALSE)," ")</f>
        <v>UN</v>
      </c>
      <c r="N3211" s="528"/>
      <c r="O3211" s="243">
        <f>IFERROR(VLOOKUP(C3211,PRESUPUESTO!$C$11:$K$366,7,FALSE)," ")</f>
        <v>6</v>
      </c>
      <c r="P3211" s="79"/>
    </row>
    <row r="3212" spans="2:19">
      <c r="B3212" s="44"/>
      <c r="C3212" s="529"/>
      <c r="D3212" s="530"/>
      <c r="E3212" s="530"/>
      <c r="F3212" s="530"/>
      <c r="G3212" s="530"/>
      <c r="H3212" s="530"/>
      <c r="I3212" s="530"/>
      <c r="J3212" s="530"/>
      <c r="K3212" s="530"/>
      <c r="L3212" s="530"/>
      <c r="M3212" s="530"/>
      <c r="N3212" s="530"/>
      <c r="O3212" s="531"/>
      <c r="P3212" s="80"/>
    </row>
    <row r="3213" spans="2:19">
      <c r="B3213" s="44"/>
      <c r="C3213" s="532"/>
      <c r="D3213" s="533"/>
      <c r="E3213" s="533"/>
      <c r="F3213" s="533"/>
      <c r="G3213" s="533"/>
      <c r="H3213" s="533"/>
      <c r="I3213" s="533"/>
      <c r="J3213" s="533"/>
      <c r="K3213" s="533"/>
      <c r="L3213" s="533"/>
      <c r="M3213" s="533"/>
      <c r="N3213" s="533"/>
      <c r="O3213" s="534"/>
      <c r="P3213" s="80"/>
    </row>
    <row r="3214" spans="2:19" ht="14.4" thickBot="1">
      <c r="B3214" s="44"/>
      <c r="C3214" s="535"/>
      <c r="D3214" s="536"/>
      <c r="E3214" s="536"/>
      <c r="F3214" s="536"/>
      <c r="G3214" s="536"/>
      <c r="H3214" s="536"/>
      <c r="I3214" s="536"/>
      <c r="J3214" s="536"/>
      <c r="K3214" s="536"/>
      <c r="L3214" s="536"/>
      <c r="M3214" s="536"/>
      <c r="N3214" s="536"/>
      <c r="O3214" s="537"/>
      <c r="P3214" s="80"/>
    </row>
    <row r="3215" spans="2:19" ht="14.4">
      <c r="B3215" s="44"/>
      <c r="C3215" s="538" t="s">
        <v>10</v>
      </c>
      <c r="D3215" s="539"/>
      <c r="E3215" s="539"/>
      <c r="F3215" s="539"/>
      <c r="G3215" s="540"/>
      <c r="H3215" s="541" t="s">
        <v>57</v>
      </c>
      <c r="I3215" s="539"/>
      <c r="J3215" s="542" t="s">
        <v>58</v>
      </c>
      <c r="K3215" s="543"/>
      <c r="L3215" s="82" t="s">
        <v>59</v>
      </c>
      <c r="M3215" s="541" t="s">
        <v>60</v>
      </c>
      <c r="N3215" s="544"/>
      <c r="O3215" s="83" t="s">
        <v>61</v>
      </c>
      <c r="P3215" s="84"/>
    </row>
    <row r="3216" spans="2:19" ht="14.4">
      <c r="B3216" s="44"/>
      <c r="C3216" s="517" t="s">
        <v>1281</v>
      </c>
      <c r="D3216" s="518"/>
      <c r="E3216" s="518"/>
      <c r="F3216" s="518"/>
      <c r="G3216" s="519"/>
      <c r="H3216" s="520"/>
      <c r="I3216" s="520"/>
      <c r="J3216" s="521" t="str">
        <f>IFERROR(VLOOKUP(C3216,EQUIPOS!$C$13:$G$80,2,FALSE)," ")</f>
        <v>%</v>
      </c>
      <c r="K3216" s="522"/>
      <c r="L3216" s="308">
        <f>O3254</f>
        <v>106484.5</v>
      </c>
      <c r="M3216" s="523">
        <v>0.05</v>
      </c>
      <c r="N3216" s="522"/>
      <c r="O3216" s="307">
        <f>IFERROR(M3216*L3216,0)</f>
        <v>5324.2250000000004</v>
      </c>
      <c r="P3216" s="85"/>
    </row>
    <row r="3217" spans="2:16" ht="14.4">
      <c r="B3217" s="44"/>
      <c r="C3217" s="517"/>
      <c r="D3217" s="518"/>
      <c r="E3217" s="518"/>
      <c r="F3217" s="518"/>
      <c r="G3217" s="519"/>
      <c r="H3217" s="520"/>
      <c r="I3217" s="520"/>
      <c r="J3217" s="521" t="str">
        <f>IFERROR(VLOOKUP(C3217,EQUIPOS!$C$13:$G$80,2,FALSE)," ")</f>
        <v xml:space="preserve"> </v>
      </c>
      <c r="K3217" s="522"/>
      <c r="L3217" s="308" t="str">
        <f>IFERROR(VLOOKUP(C3217,EQUIPOS!$C$13:$G$80,5,FALSE)," ")</f>
        <v xml:space="preserve"> </v>
      </c>
      <c r="M3217" s="524"/>
      <c r="N3217" s="525"/>
      <c r="O3217" s="307">
        <f>IFERROR(L3217/M3217,0)</f>
        <v>0</v>
      </c>
      <c r="P3217" s="85"/>
    </row>
    <row r="3218" spans="2:16" ht="14.4">
      <c r="B3218" s="44"/>
      <c r="C3218" s="517"/>
      <c r="D3218" s="518"/>
      <c r="E3218" s="518"/>
      <c r="F3218" s="518"/>
      <c r="G3218" s="519"/>
      <c r="H3218" s="520"/>
      <c r="I3218" s="520"/>
      <c r="J3218" s="521" t="str">
        <f>IFERROR(VLOOKUP(C3218,EQUIPOS!$C$13:$G$80,2,FALSE)," ")</f>
        <v xml:space="preserve"> </v>
      </c>
      <c r="K3218" s="522"/>
      <c r="L3218" s="308" t="str">
        <f>IFERROR(VLOOKUP(C3218,EQUIPOS!$C$13:$G$80,5,FALSE)," ")</f>
        <v xml:space="preserve"> </v>
      </c>
      <c r="M3218" s="524"/>
      <c r="N3218" s="525"/>
      <c r="O3218" s="307">
        <f t="shared" ref="O3218:O3219" si="200">IFERROR(L3218/M3218,0)</f>
        <v>0</v>
      </c>
      <c r="P3218" s="85"/>
    </row>
    <row r="3219" spans="2:16" ht="14.4">
      <c r="B3219" s="44"/>
      <c r="C3219" s="517"/>
      <c r="D3219" s="518"/>
      <c r="E3219" s="518"/>
      <c r="F3219" s="518"/>
      <c r="G3219" s="519"/>
      <c r="H3219" s="520"/>
      <c r="I3219" s="520"/>
      <c r="J3219" s="521" t="str">
        <f>IFERROR(VLOOKUP(C3219,EQUIPOS!$C$13:$G$80,2,FALSE)," ")</f>
        <v xml:space="preserve"> </v>
      </c>
      <c r="K3219" s="522"/>
      <c r="L3219" s="308" t="str">
        <f>IFERROR(VLOOKUP(C3219,EQUIPOS!$C$13:$G$80,5,FALSE)," ")</f>
        <v xml:space="preserve"> </v>
      </c>
      <c r="M3219" s="524"/>
      <c r="N3219" s="525"/>
      <c r="O3219" s="307">
        <f t="shared" si="200"/>
        <v>0</v>
      </c>
      <c r="P3219" s="85"/>
    </row>
    <row r="3220" spans="2:16" ht="15" thickBot="1">
      <c r="B3220" s="44"/>
      <c r="C3220" s="517"/>
      <c r="D3220" s="518"/>
      <c r="E3220" s="518"/>
      <c r="F3220" s="518"/>
      <c r="G3220" s="519"/>
      <c r="H3220" s="520"/>
      <c r="I3220" s="520"/>
      <c r="J3220" s="521" t="str">
        <f>IFERROR(VLOOKUP(C3220,EQUIPOS!$C$13:$G$80,2,FALSE)," ")</f>
        <v xml:space="preserve"> </v>
      </c>
      <c r="K3220" s="522"/>
      <c r="L3220" s="308" t="str">
        <f>IFERROR(VLOOKUP(C3220,EQUIPOS!$C$13:$G$80,5,FALSE)," ")</f>
        <v xml:space="preserve"> </v>
      </c>
      <c r="M3220" s="524"/>
      <c r="N3220" s="525"/>
      <c r="O3220" s="307">
        <f>IFERROR(L3220/M3220,0)</f>
        <v>0</v>
      </c>
      <c r="P3220" s="85"/>
    </row>
    <row r="3221" spans="2:16" ht="15" thickBot="1">
      <c r="B3221" s="44"/>
      <c r="C3221" s="545" t="s">
        <v>2244</v>
      </c>
      <c r="D3221" s="546"/>
      <c r="E3221" s="546"/>
      <c r="F3221" s="546"/>
      <c r="G3221" s="546"/>
      <c r="H3221" s="546"/>
      <c r="I3221" s="546"/>
      <c r="J3221" s="546"/>
      <c r="K3221" s="546"/>
      <c r="L3221" s="546"/>
      <c r="M3221" s="546"/>
      <c r="N3221" s="547"/>
      <c r="O3221" s="309">
        <f>SUM(O3216:O3220)</f>
        <v>5324.2250000000004</v>
      </c>
      <c r="P3221" s="86"/>
    </row>
    <row r="3222" spans="2:16" ht="13.5" customHeight="1">
      <c r="B3222" s="44"/>
      <c r="C3222" s="529" t="s">
        <v>62</v>
      </c>
      <c r="D3222" s="530"/>
      <c r="E3222" s="530"/>
      <c r="F3222" s="530"/>
      <c r="G3222" s="530"/>
      <c r="H3222" s="530"/>
      <c r="I3222" s="530"/>
      <c r="J3222" s="530"/>
      <c r="K3222" s="530"/>
      <c r="L3222" s="530"/>
      <c r="M3222" s="530"/>
      <c r="N3222" s="530"/>
      <c r="O3222" s="531"/>
      <c r="P3222" s="80"/>
    </row>
    <row r="3223" spans="2:16">
      <c r="B3223" s="44"/>
      <c r="C3223" s="532"/>
      <c r="D3223" s="533"/>
      <c r="E3223" s="533"/>
      <c r="F3223" s="533"/>
      <c r="G3223" s="533"/>
      <c r="H3223" s="533"/>
      <c r="I3223" s="533"/>
      <c r="J3223" s="533"/>
      <c r="K3223" s="533"/>
      <c r="L3223" s="533"/>
      <c r="M3223" s="533"/>
      <c r="N3223" s="533"/>
      <c r="O3223" s="534"/>
      <c r="P3223" s="80"/>
    </row>
    <row r="3224" spans="2:16" ht="14.4" thickBot="1">
      <c r="B3224" s="44"/>
      <c r="C3224" s="535"/>
      <c r="D3224" s="536"/>
      <c r="E3224" s="536"/>
      <c r="F3224" s="536"/>
      <c r="G3224" s="536"/>
      <c r="H3224" s="536"/>
      <c r="I3224" s="536"/>
      <c r="J3224" s="536"/>
      <c r="K3224" s="536"/>
      <c r="L3224" s="536"/>
      <c r="M3224" s="536"/>
      <c r="N3224" s="536"/>
      <c r="O3224" s="537"/>
      <c r="P3224" s="80"/>
    </row>
    <row r="3225" spans="2:16" ht="14.4">
      <c r="B3225" s="44"/>
      <c r="C3225" s="538" t="s">
        <v>10</v>
      </c>
      <c r="D3225" s="550"/>
      <c r="E3225" s="550"/>
      <c r="F3225" s="550"/>
      <c r="G3225" s="550"/>
      <c r="H3225" s="550"/>
      <c r="I3225" s="550"/>
      <c r="J3225" s="544"/>
      <c r="K3225" s="81" t="s">
        <v>56</v>
      </c>
      <c r="L3225" s="82" t="s">
        <v>12</v>
      </c>
      <c r="M3225" s="541" t="s">
        <v>63</v>
      </c>
      <c r="N3225" s="544"/>
      <c r="O3225" s="83" t="s">
        <v>61</v>
      </c>
      <c r="P3225" s="84"/>
    </row>
    <row r="3226" spans="2:16" ht="14.4">
      <c r="B3226" s="44"/>
      <c r="C3226" s="577" t="s">
        <v>3015</v>
      </c>
      <c r="D3226" s="578" t="s">
        <v>3015</v>
      </c>
      <c r="E3226" s="578" t="s">
        <v>3015</v>
      </c>
      <c r="F3226" s="578" t="s">
        <v>3015</v>
      </c>
      <c r="G3226" s="578" t="s">
        <v>3015</v>
      </c>
      <c r="H3226" s="578" t="s">
        <v>3015</v>
      </c>
      <c r="I3226" s="578" t="s">
        <v>3015</v>
      </c>
      <c r="J3226" s="579" t="s">
        <v>3015</v>
      </c>
      <c r="K3226" s="88" t="str">
        <f>IFERROR(VLOOKUP(C3226,MATERIALES!$C$13:$G$2486,2,FALSE)," ")</f>
        <v>UN</v>
      </c>
      <c r="L3226" s="356">
        <v>1</v>
      </c>
      <c r="M3226" s="548">
        <f>IFERROR(VLOOKUP(C3226,MATERIALES!$C$13:$G$2486,5,FALSE)," ")</f>
        <v>211021.67</v>
      </c>
      <c r="N3226" s="549"/>
      <c r="O3226" s="307">
        <f>IFERROR(M3226*L3226,0)</f>
        <v>211021.67</v>
      </c>
      <c r="P3226" s="85"/>
    </row>
    <row r="3227" spans="2:16" ht="14.4">
      <c r="B3227" s="44"/>
      <c r="C3227" s="577" t="s">
        <v>3009</v>
      </c>
      <c r="D3227" s="578" t="s">
        <v>3009</v>
      </c>
      <c r="E3227" s="578" t="s">
        <v>3009</v>
      </c>
      <c r="F3227" s="578" t="s">
        <v>3009</v>
      </c>
      <c r="G3227" s="578" t="s">
        <v>3009</v>
      </c>
      <c r="H3227" s="578" t="s">
        <v>3009</v>
      </c>
      <c r="I3227" s="578" t="s">
        <v>3009</v>
      </c>
      <c r="J3227" s="579" t="s">
        <v>3009</v>
      </c>
      <c r="K3227" s="88" t="str">
        <f>IFERROR(VLOOKUP(C3227,MATERIALES!$C$13:$G$2486,2,FALSE)," ")</f>
        <v>ML</v>
      </c>
      <c r="L3227" s="356">
        <v>3.5</v>
      </c>
      <c r="M3227" s="548">
        <f>IFERROR(VLOOKUP(C3227,MATERIALES!$C$13:$G$2486,5,FALSE)," ")</f>
        <v>16500</v>
      </c>
      <c r="N3227" s="549"/>
      <c r="O3227" s="307">
        <f t="shared" ref="O3227:O3237" si="201">IFERROR(M3227*L3227,0)</f>
        <v>57750</v>
      </c>
      <c r="P3227" s="85"/>
    </row>
    <row r="3228" spans="2:16" ht="14.4">
      <c r="B3228" s="44"/>
      <c r="C3228" s="577" t="s">
        <v>3010</v>
      </c>
      <c r="D3228" s="578" t="s">
        <v>3010</v>
      </c>
      <c r="E3228" s="578" t="s">
        <v>3010</v>
      </c>
      <c r="F3228" s="578" t="s">
        <v>3010</v>
      </c>
      <c r="G3228" s="578" t="s">
        <v>3010</v>
      </c>
      <c r="H3228" s="578" t="s">
        <v>3010</v>
      </c>
      <c r="I3228" s="578" t="s">
        <v>3010</v>
      </c>
      <c r="J3228" s="579" t="s">
        <v>3010</v>
      </c>
      <c r="K3228" s="88" t="str">
        <f>IFERROR(VLOOKUP(C3228,MATERIALES!$C$13:$G$2486,2,FALSE)," ")</f>
        <v>UN</v>
      </c>
      <c r="L3228" s="356">
        <v>1</v>
      </c>
      <c r="M3228" s="548">
        <f>IFERROR(VLOOKUP(C3228,MATERIALES!$C$13:$G$2486,5,FALSE)," ")</f>
        <v>12000</v>
      </c>
      <c r="N3228" s="549"/>
      <c r="O3228" s="307">
        <f t="shared" si="201"/>
        <v>12000</v>
      </c>
      <c r="P3228" s="85"/>
    </row>
    <row r="3229" spans="2:16" ht="14.4">
      <c r="B3229" s="44"/>
      <c r="C3229" s="577" t="s">
        <v>3011</v>
      </c>
      <c r="D3229" s="578" t="s">
        <v>3011</v>
      </c>
      <c r="E3229" s="578" t="s">
        <v>3011</v>
      </c>
      <c r="F3229" s="578" t="s">
        <v>3011</v>
      </c>
      <c r="G3229" s="578" t="s">
        <v>3011</v>
      </c>
      <c r="H3229" s="578" t="s">
        <v>3011</v>
      </c>
      <c r="I3229" s="578" t="s">
        <v>3011</v>
      </c>
      <c r="J3229" s="579" t="s">
        <v>3011</v>
      </c>
      <c r="K3229" s="88" t="str">
        <f>IFERROR(VLOOKUP(C3229,MATERIALES!$C$13:$G$2486,2,FALSE)," ")</f>
        <v>GL</v>
      </c>
      <c r="L3229" s="356">
        <v>1.1000000000000001</v>
      </c>
      <c r="M3229" s="548">
        <f>IFERROR(VLOOKUP(C3229,MATERIALES!$C$13:$G$2486,5,FALSE)," ")</f>
        <v>16136</v>
      </c>
      <c r="N3229" s="549"/>
      <c r="O3229" s="307">
        <f t="shared" si="201"/>
        <v>17749.600000000002</v>
      </c>
      <c r="P3229" s="85"/>
    </row>
    <row r="3230" spans="2:16" ht="14.4">
      <c r="B3230" s="44"/>
      <c r="C3230" s="577"/>
      <c r="D3230" s="578"/>
      <c r="E3230" s="578"/>
      <c r="F3230" s="578"/>
      <c r="G3230" s="578"/>
      <c r="H3230" s="578"/>
      <c r="I3230" s="578"/>
      <c r="J3230" s="579"/>
      <c r="K3230" s="88" t="str">
        <f>IFERROR(VLOOKUP(C3230,MATERIALES!$C$13:$G$2486,2,FALSE)," ")</f>
        <v xml:space="preserve"> </v>
      </c>
      <c r="L3230" s="356"/>
      <c r="M3230" s="548" t="str">
        <f>IFERROR(VLOOKUP(C3230,MATERIALES!$C$13:$G$2486,5,FALSE)," ")</f>
        <v xml:space="preserve"> </v>
      </c>
      <c r="N3230" s="549"/>
      <c r="O3230" s="307">
        <f t="shared" si="201"/>
        <v>0</v>
      </c>
      <c r="P3230" s="85"/>
    </row>
    <row r="3231" spans="2:16" ht="14.4">
      <c r="B3231" s="44"/>
      <c r="C3231" s="577"/>
      <c r="D3231" s="578"/>
      <c r="E3231" s="578"/>
      <c r="F3231" s="578"/>
      <c r="G3231" s="578"/>
      <c r="H3231" s="578"/>
      <c r="I3231" s="578"/>
      <c r="J3231" s="579"/>
      <c r="K3231" s="88" t="str">
        <f>IFERROR(VLOOKUP(C3231,MATERIALES!$C$13:$G$2486,2,FALSE)," ")</f>
        <v xml:space="preserve"> </v>
      </c>
      <c r="L3231" s="356"/>
      <c r="M3231" s="548" t="str">
        <f>IFERROR(VLOOKUP(C3231,MATERIALES!$C$13:$G$2486,5,FALSE)," ")</f>
        <v xml:space="preserve"> </v>
      </c>
      <c r="N3231" s="549"/>
      <c r="O3231" s="307">
        <f t="shared" si="201"/>
        <v>0</v>
      </c>
      <c r="P3231" s="85"/>
    </row>
    <row r="3232" spans="2:16" ht="14.4">
      <c r="B3232" s="44"/>
      <c r="C3232" s="577"/>
      <c r="D3232" s="578"/>
      <c r="E3232" s="578"/>
      <c r="F3232" s="578"/>
      <c r="G3232" s="578"/>
      <c r="H3232" s="578"/>
      <c r="I3232" s="578"/>
      <c r="J3232" s="579"/>
      <c r="K3232" s="88" t="str">
        <f>IFERROR(VLOOKUP(C3232,MATERIALES!$C$13:$G$2486,2,FALSE)," ")</f>
        <v xml:space="preserve"> </v>
      </c>
      <c r="L3232" s="356"/>
      <c r="M3232" s="548" t="str">
        <f>IFERROR(VLOOKUP(C3232,MATERIALES!$C$13:$G$2486,5,FALSE)," ")</f>
        <v xml:space="preserve"> </v>
      </c>
      <c r="N3232" s="549"/>
      <c r="O3232" s="307">
        <f t="shared" si="201"/>
        <v>0</v>
      </c>
      <c r="P3232" s="85"/>
    </row>
    <row r="3233" spans="2:16" ht="14.4">
      <c r="B3233" s="44"/>
      <c r="C3233" s="577"/>
      <c r="D3233" s="578"/>
      <c r="E3233" s="578"/>
      <c r="F3233" s="578"/>
      <c r="G3233" s="578"/>
      <c r="H3233" s="578"/>
      <c r="I3233" s="578"/>
      <c r="J3233" s="579"/>
      <c r="K3233" s="88" t="str">
        <f>IFERROR(VLOOKUP(C3233,MATERIALES!$C$13:$G$2486,2,FALSE)," ")</f>
        <v xml:space="preserve"> </v>
      </c>
      <c r="L3233" s="356"/>
      <c r="M3233" s="548" t="str">
        <f>IFERROR(VLOOKUP(C3233,MATERIALES!$C$13:$G$2486,5,FALSE)," ")</f>
        <v xml:space="preserve"> </v>
      </c>
      <c r="N3233" s="549"/>
      <c r="O3233" s="307">
        <f t="shared" si="201"/>
        <v>0</v>
      </c>
      <c r="P3233" s="85"/>
    </row>
    <row r="3234" spans="2:16" ht="14.4">
      <c r="B3234" s="44"/>
      <c r="C3234" s="577"/>
      <c r="D3234" s="578"/>
      <c r="E3234" s="578"/>
      <c r="F3234" s="578"/>
      <c r="G3234" s="578"/>
      <c r="H3234" s="578"/>
      <c r="I3234" s="578"/>
      <c r="J3234" s="579"/>
      <c r="K3234" s="88" t="str">
        <f>IFERROR(VLOOKUP(C3234,MATERIALES!$C$13:$G$2486,2,FALSE)," ")</f>
        <v xml:space="preserve"> </v>
      </c>
      <c r="L3234" s="356"/>
      <c r="M3234" s="548" t="str">
        <f>IFERROR(VLOOKUP(C3234,MATERIALES!$C$13:$G$2486,5,FALSE)," ")</f>
        <v xml:space="preserve"> </v>
      </c>
      <c r="N3234" s="549"/>
      <c r="O3234" s="307">
        <f t="shared" si="201"/>
        <v>0</v>
      </c>
      <c r="P3234" s="85"/>
    </row>
    <row r="3235" spans="2:16" ht="14.4">
      <c r="B3235" s="44"/>
      <c r="C3235" s="577"/>
      <c r="D3235" s="578"/>
      <c r="E3235" s="578"/>
      <c r="F3235" s="578"/>
      <c r="G3235" s="578"/>
      <c r="H3235" s="578"/>
      <c r="I3235" s="578"/>
      <c r="J3235" s="579"/>
      <c r="K3235" s="88" t="str">
        <f>IFERROR(VLOOKUP(C3235,MATERIALES!$C$13:$G$2486,2,FALSE)," ")</f>
        <v xml:space="preserve"> </v>
      </c>
      <c r="L3235" s="356"/>
      <c r="M3235" s="548" t="str">
        <f>IFERROR(VLOOKUP(C3235,MATERIALES!$C$13:$G$2486,5,FALSE)," ")</f>
        <v xml:space="preserve"> </v>
      </c>
      <c r="N3235" s="549"/>
      <c r="O3235" s="307">
        <f t="shared" si="201"/>
        <v>0</v>
      </c>
      <c r="P3235" s="85"/>
    </row>
    <row r="3236" spans="2:16" ht="14.4">
      <c r="B3236" s="44"/>
      <c r="C3236" s="517"/>
      <c r="D3236" s="518"/>
      <c r="E3236" s="518"/>
      <c r="F3236" s="518"/>
      <c r="G3236" s="518"/>
      <c r="H3236" s="518"/>
      <c r="I3236" s="518"/>
      <c r="J3236" s="519"/>
      <c r="K3236" s="88" t="str">
        <f>IFERROR(VLOOKUP(C3236,MATERIALES!$C$13:$G$2486,2,FALSE)," ")</f>
        <v xml:space="preserve"> </v>
      </c>
      <c r="L3236" s="89"/>
      <c r="M3236" s="548" t="str">
        <f>IFERROR(VLOOKUP(C3236,MATERIALES!$C$13:$G$2486,5,FALSE)," ")</f>
        <v xml:space="preserve"> </v>
      </c>
      <c r="N3236" s="549"/>
      <c r="O3236" s="307">
        <f t="shared" si="201"/>
        <v>0</v>
      </c>
      <c r="P3236" s="85"/>
    </row>
    <row r="3237" spans="2:16" ht="15" thickBot="1">
      <c r="B3237" s="44"/>
      <c r="C3237" s="551"/>
      <c r="D3237" s="552"/>
      <c r="E3237" s="552"/>
      <c r="F3237" s="552"/>
      <c r="G3237" s="552"/>
      <c r="H3237" s="552"/>
      <c r="I3237" s="552"/>
      <c r="J3237" s="580"/>
      <c r="K3237" s="88" t="str">
        <f>IFERROR(VLOOKUP(C3237,MATERIALES!$C$13:$G$2486,2,FALSE)," ")</f>
        <v xml:space="preserve"> </v>
      </c>
      <c r="L3237" s="90"/>
      <c r="M3237" s="548" t="str">
        <f>IFERROR(VLOOKUP(C3237,MATERIALES!$C$13:$G$2486,5,FALSE)," ")</f>
        <v xml:space="preserve"> </v>
      </c>
      <c r="N3237" s="549"/>
      <c r="O3237" s="307">
        <f t="shared" si="201"/>
        <v>0</v>
      </c>
      <c r="P3237" s="85"/>
    </row>
    <row r="3238" spans="2:16" ht="15" thickBot="1">
      <c r="B3238" s="44"/>
      <c r="C3238" s="545" t="s">
        <v>2244</v>
      </c>
      <c r="D3238" s="546"/>
      <c r="E3238" s="546"/>
      <c r="F3238" s="546"/>
      <c r="G3238" s="546"/>
      <c r="H3238" s="546"/>
      <c r="I3238" s="546"/>
      <c r="J3238" s="546"/>
      <c r="K3238" s="546"/>
      <c r="L3238" s="546"/>
      <c r="M3238" s="546"/>
      <c r="N3238" s="547"/>
      <c r="O3238" s="309">
        <f>SUM(O3226:O3237)</f>
        <v>298521.27</v>
      </c>
      <c r="P3238" s="85"/>
    </row>
    <row r="3239" spans="2:16">
      <c r="B3239" s="44"/>
      <c r="C3239" s="529" t="s">
        <v>64</v>
      </c>
      <c r="D3239" s="530"/>
      <c r="E3239" s="530"/>
      <c r="F3239" s="530"/>
      <c r="G3239" s="530"/>
      <c r="H3239" s="530"/>
      <c r="I3239" s="530"/>
      <c r="J3239" s="530"/>
      <c r="K3239" s="530"/>
      <c r="L3239" s="530"/>
      <c r="M3239" s="530"/>
      <c r="N3239" s="530"/>
      <c r="O3239" s="531"/>
      <c r="P3239" s="80"/>
    </row>
    <row r="3240" spans="2:16">
      <c r="B3240" s="44"/>
      <c r="C3240" s="532"/>
      <c r="D3240" s="533"/>
      <c r="E3240" s="533"/>
      <c r="F3240" s="533"/>
      <c r="G3240" s="533"/>
      <c r="H3240" s="533"/>
      <c r="I3240" s="533"/>
      <c r="J3240" s="533"/>
      <c r="K3240" s="533"/>
      <c r="L3240" s="533"/>
      <c r="M3240" s="533"/>
      <c r="N3240" s="533"/>
      <c r="O3240" s="534"/>
      <c r="P3240" s="80"/>
    </row>
    <row r="3241" spans="2:16" ht="14.4" thickBot="1">
      <c r="B3241" s="44"/>
      <c r="C3241" s="535"/>
      <c r="D3241" s="536"/>
      <c r="E3241" s="536"/>
      <c r="F3241" s="536"/>
      <c r="G3241" s="536"/>
      <c r="H3241" s="536"/>
      <c r="I3241" s="536"/>
      <c r="J3241" s="536"/>
      <c r="K3241" s="536"/>
      <c r="L3241" s="536"/>
      <c r="M3241" s="536"/>
      <c r="N3241" s="536"/>
      <c r="O3241" s="537"/>
      <c r="P3241" s="80"/>
    </row>
    <row r="3242" spans="2:16" ht="16.8">
      <c r="B3242" s="44"/>
      <c r="C3242" s="538" t="s">
        <v>65</v>
      </c>
      <c r="D3242" s="550"/>
      <c r="E3242" s="550"/>
      <c r="F3242" s="550"/>
      <c r="G3242" s="550"/>
      <c r="H3242" s="550"/>
      <c r="I3242" s="550"/>
      <c r="J3242" s="82" t="s">
        <v>66</v>
      </c>
      <c r="K3242" s="87" t="s">
        <v>67</v>
      </c>
      <c r="L3242" s="91" t="s">
        <v>68</v>
      </c>
      <c r="M3242" s="541" t="s">
        <v>69</v>
      </c>
      <c r="N3242" s="544"/>
      <c r="O3242" s="83" t="s">
        <v>61</v>
      </c>
      <c r="P3242" s="84"/>
    </row>
    <row r="3243" spans="2:16" ht="14.4">
      <c r="B3243" s="44"/>
      <c r="C3243" s="517" t="s">
        <v>1251</v>
      </c>
      <c r="D3243" s="518"/>
      <c r="E3243" s="518"/>
      <c r="F3243" s="518"/>
      <c r="G3243" s="518"/>
      <c r="H3243" s="518"/>
      <c r="I3243" s="518"/>
      <c r="J3243" s="357">
        <v>9.289803286634859E-5</v>
      </c>
      <c r="K3243" s="93">
        <v>25.1</v>
      </c>
      <c r="L3243" s="92">
        <f>K3243*J3243</f>
        <v>2.3317406249453499E-3</v>
      </c>
      <c r="M3243" s="548">
        <f>IFERROR(VLOOKUP(C3243,TRANSPORTE!$C$14:$G$28,5,FALSE)," ")</f>
        <v>514637</v>
      </c>
      <c r="N3243" s="549"/>
      <c r="O3243" s="307">
        <f>IFERROR(M3243*L3243,0)</f>
        <v>1200</v>
      </c>
      <c r="P3243" s="85"/>
    </row>
    <row r="3244" spans="2:16" ht="15" thickBot="1">
      <c r="B3244" s="44"/>
      <c r="C3244" s="551"/>
      <c r="D3244" s="552"/>
      <c r="E3244" s="552"/>
      <c r="F3244" s="552"/>
      <c r="G3244" s="552"/>
      <c r="H3244" s="552"/>
      <c r="I3244" s="552"/>
      <c r="J3244" s="94"/>
      <c r="K3244" s="70"/>
      <c r="L3244" s="94"/>
      <c r="M3244" s="553"/>
      <c r="N3244" s="554"/>
      <c r="O3244" s="307">
        <f t="shared" ref="O3244" si="202">IFERROR(M3244*L3244,0)</f>
        <v>0</v>
      </c>
      <c r="P3244" s="85"/>
    </row>
    <row r="3245" spans="2:16" ht="15" thickBot="1">
      <c r="B3245" s="44"/>
      <c r="C3245" s="545" t="s">
        <v>2244</v>
      </c>
      <c r="D3245" s="546"/>
      <c r="E3245" s="546"/>
      <c r="F3245" s="546"/>
      <c r="G3245" s="546"/>
      <c r="H3245" s="546"/>
      <c r="I3245" s="546"/>
      <c r="J3245" s="546"/>
      <c r="K3245" s="546"/>
      <c r="L3245" s="546"/>
      <c r="M3245" s="546"/>
      <c r="N3245" s="547"/>
      <c r="O3245" s="309">
        <f>+SUM(O3243:O3244)</f>
        <v>1200</v>
      </c>
      <c r="P3245" s="86"/>
    </row>
    <row r="3246" spans="2:16">
      <c r="B3246" s="44"/>
      <c r="C3246" s="529" t="s">
        <v>70</v>
      </c>
      <c r="D3246" s="530"/>
      <c r="E3246" s="530"/>
      <c r="F3246" s="530"/>
      <c r="G3246" s="530"/>
      <c r="H3246" s="530"/>
      <c r="I3246" s="530"/>
      <c r="J3246" s="530"/>
      <c r="K3246" s="530"/>
      <c r="L3246" s="530"/>
      <c r="M3246" s="530"/>
      <c r="N3246" s="530"/>
      <c r="O3246" s="531"/>
      <c r="P3246" s="80"/>
    </row>
    <row r="3247" spans="2:16">
      <c r="B3247" s="44"/>
      <c r="C3247" s="532"/>
      <c r="D3247" s="533"/>
      <c r="E3247" s="533"/>
      <c r="F3247" s="533"/>
      <c r="G3247" s="533"/>
      <c r="H3247" s="533"/>
      <c r="I3247" s="533"/>
      <c r="J3247" s="533"/>
      <c r="K3247" s="533"/>
      <c r="L3247" s="533"/>
      <c r="M3247" s="533"/>
      <c r="N3247" s="533"/>
      <c r="O3247" s="534"/>
      <c r="P3247" s="80"/>
    </row>
    <row r="3248" spans="2:16" ht="14.4" thickBot="1">
      <c r="B3248" s="44"/>
      <c r="C3248" s="535"/>
      <c r="D3248" s="536"/>
      <c r="E3248" s="536"/>
      <c r="F3248" s="536"/>
      <c r="G3248" s="536"/>
      <c r="H3248" s="536"/>
      <c r="I3248" s="536"/>
      <c r="J3248" s="536"/>
      <c r="K3248" s="536"/>
      <c r="L3248" s="536"/>
      <c r="M3248" s="536"/>
      <c r="N3248" s="536"/>
      <c r="O3248" s="537"/>
      <c r="P3248" s="80"/>
    </row>
    <row r="3249" spans="2:16" ht="14.4">
      <c r="B3249" s="44"/>
      <c r="C3249" s="538" t="s">
        <v>71</v>
      </c>
      <c r="D3249" s="550"/>
      <c r="E3249" s="550"/>
      <c r="F3249" s="550"/>
      <c r="G3249" s="550"/>
      <c r="H3249" s="550"/>
      <c r="I3249" s="550"/>
      <c r="J3249" s="82" t="s">
        <v>72</v>
      </c>
      <c r="K3249" s="95" t="s">
        <v>73</v>
      </c>
      <c r="L3249" s="96" t="s">
        <v>74</v>
      </c>
      <c r="M3249" s="560" t="s">
        <v>60</v>
      </c>
      <c r="N3249" s="561"/>
      <c r="O3249" s="97" t="s">
        <v>61</v>
      </c>
      <c r="P3249" s="98"/>
    </row>
    <row r="3250" spans="2:16" ht="14.4">
      <c r="B3250" s="44"/>
      <c r="C3250" s="555" t="s">
        <v>1225</v>
      </c>
      <c r="D3250" s="556"/>
      <c r="E3250" s="556"/>
      <c r="F3250" s="556"/>
      <c r="G3250" s="556"/>
      <c r="H3250" s="556"/>
      <c r="I3250" s="522"/>
      <c r="J3250" s="310">
        <f>IFERROR(VLOOKUP(C3250,'MANO DE OBRA'!$C$13:$J$33,6,FALSE)," ")</f>
        <v>212968.8944964</v>
      </c>
      <c r="K3250" s="318">
        <f>IFERROR(VLOOKUP(C3250,'MANO DE OBRA'!$C$13:$J$33,7,FALSE)," ")</f>
        <v>2</v>
      </c>
      <c r="L3250" s="311">
        <f>IFERROR(VLOOKUP(C3250,'MANO DE OBRA'!$C$13:$J$33,8,FALSE)," ")</f>
        <v>425938</v>
      </c>
      <c r="M3250" s="562">
        <f>1/0.25</f>
        <v>4</v>
      </c>
      <c r="N3250" s="563"/>
      <c r="O3250" s="312">
        <f>IFERROR((L3250/M3250),0)</f>
        <v>106484.5</v>
      </c>
      <c r="P3250" s="99"/>
    </row>
    <row r="3251" spans="2:16" ht="14.4">
      <c r="B3251" s="44"/>
      <c r="C3251" s="555"/>
      <c r="D3251" s="556"/>
      <c r="E3251" s="556"/>
      <c r="F3251" s="556"/>
      <c r="G3251" s="556"/>
      <c r="H3251" s="556"/>
      <c r="I3251" s="522"/>
      <c r="J3251" s="310" t="str">
        <f>IFERROR(VLOOKUP(C3251,'MANO DE OBRA'!$C$13:$J$33,6,FALSE)," ")</f>
        <v xml:space="preserve"> </v>
      </c>
      <c r="K3251" s="318" t="str">
        <f>IFERROR(VLOOKUP(C3251,'MANO DE OBRA'!$C$13:$J$33,7,FALSE)," ")</f>
        <v xml:space="preserve"> </v>
      </c>
      <c r="L3251" s="311" t="str">
        <f>IFERROR(VLOOKUP(C3251,'MANO DE OBRA'!$C$13:$J$33,8,FALSE)," ")</f>
        <v xml:space="preserve"> </v>
      </c>
      <c r="M3251" s="562"/>
      <c r="N3251" s="563"/>
      <c r="O3251" s="312">
        <f t="shared" ref="O3251:O3253" si="203">IFERROR((L3251/M3251),0)</f>
        <v>0</v>
      </c>
      <c r="P3251" s="99"/>
    </row>
    <row r="3252" spans="2:16" ht="14.4">
      <c r="B3252" s="44"/>
      <c r="C3252" s="555"/>
      <c r="D3252" s="556"/>
      <c r="E3252" s="556"/>
      <c r="F3252" s="556"/>
      <c r="G3252" s="556"/>
      <c r="H3252" s="556"/>
      <c r="I3252" s="522"/>
      <c r="J3252" s="310" t="str">
        <f>IFERROR(VLOOKUP(C3252,'MANO DE OBRA'!$C$13:$J$33,6,FALSE)," ")</f>
        <v xml:space="preserve"> </v>
      </c>
      <c r="K3252" s="318" t="str">
        <f>IFERROR(VLOOKUP(C3252,'MANO DE OBRA'!$C$13:$J$33,7,FALSE)," ")</f>
        <v xml:space="preserve"> </v>
      </c>
      <c r="L3252" s="311" t="str">
        <f>IFERROR(VLOOKUP(C3252,'MANO DE OBRA'!$C$13:$J$33,8,FALSE)," ")</f>
        <v xml:space="preserve"> </v>
      </c>
      <c r="M3252" s="524"/>
      <c r="N3252" s="525"/>
      <c r="O3252" s="312">
        <f t="shared" si="203"/>
        <v>0</v>
      </c>
      <c r="P3252" s="99"/>
    </row>
    <row r="3253" spans="2:16" ht="15" thickBot="1">
      <c r="B3253" s="44"/>
      <c r="C3253" s="555"/>
      <c r="D3253" s="556"/>
      <c r="E3253" s="556"/>
      <c r="F3253" s="556"/>
      <c r="G3253" s="556"/>
      <c r="H3253" s="556"/>
      <c r="I3253" s="522"/>
      <c r="J3253" s="310" t="str">
        <f>IFERROR(VLOOKUP(C3253,'MANO DE OBRA'!$C$13:$J$33,6,FALSE)," ")</f>
        <v xml:space="preserve"> </v>
      </c>
      <c r="K3253" s="318" t="str">
        <f>IFERROR(VLOOKUP(C3253,'MANO DE OBRA'!$C$13:$J$33,7,FALSE)," ")</f>
        <v xml:space="preserve"> </v>
      </c>
      <c r="L3253" s="311" t="str">
        <f>IFERROR(VLOOKUP(C3253,'MANO DE OBRA'!$C$13:$J$33,8,FALSE)," ")</f>
        <v xml:space="preserve"> </v>
      </c>
      <c r="M3253" s="524"/>
      <c r="N3253" s="525"/>
      <c r="O3253" s="312">
        <f t="shared" si="203"/>
        <v>0</v>
      </c>
      <c r="P3253" s="85"/>
    </row>
    <row r="3254" spans="2:16" ht="15" thickBot="1">
      <c r="B3254" s="44"/>
      <c r="C3254" s="545" t="s">
        <v>2244</v>
      </c>
      <c r="D3254" s="546"/>
      <c r="E3254" s="546"/>
      <c r="F3254" s="546"/>
      <c r="G3254" s="546"/>
      <c r="H3254" s="546"/>
      <c r="I3254" s="546"/>
      <c r="J3254" s="546"/>
      <c r="K3254" s="546"/>
      <c r="L3254" s="546"/>
      <c r="M3254" s="546"/>
      <c r="N3254" s="547"/>
      <c r="O3254" s="309">
        <f>+SUM(O3250:O3253)</f>
        <v>106484.5</v>
      </c>
      <c r="P3254" s="85"/>
    </row>
    <row r="3255" spans="2:16" ht="15" thickBot="1">
      <c r="B3255" s="44"/>
      <c r="C3255" s="73"/>
      <c r="D3255" s="52"/>
      <c r="E3255" s="52"/>
      <c r="F3255" s="52"/>
      <c r="G3255" s="52"/>
      <c r="H3255" s="52"/>
      <c r="I3255" s="52"/>
      <c r="J3255" s="52"/>
      <c r="K3255" s="52"/>
      <c r="L3255" s="52"/>
      <c r="M3255" s="52"/>
      <c r="N3255" s="52"/>
      <c r="O3255" s="74"/>
      <c r="P3255" s="45"/>
    </row>
    <row r="3256" spans="2:16" ht="15" thickBot="1">
      <c r="B3256" s="44"/>
      <c r="C3256" s="557" t="s">
        <v>2245</v>
      </c>
      <c r="D3256" s="558"/>
      <c r="E3256" s="558"/>
      <c r="F3256" s="558"/>
      <c r="G3256" s="558"/>
      <c r="H3256" s="558"/>
      <c r="I3256" s="558"/>
      <c r="J3256" s="558"/>
      <c r="K3256" s="558"/>
      <c r="L3256" s="558"/>
      <c r="M3256" s="558"/>
      <c r="N3256" s="559"/>
      <c r="O3256" s="313">
        <f>ROUND(O3245+O3221+O3238+O3254,0)</f>
        <v>411530</v>
      </c>
      <c r="P3256" s="100"/>
    </row>
    <row r="3257" spans="2:16" ht="15" thickBot="1">
      <c r="B3257" s="44"/>
      <c r="C3257" s="73"/>
      <c r="D3257" s="52"/>
      <c r="E3257" s="52"/>
      <c r="F3257" s="52"/>
      <c r="G3257" s="52"/>
      <c r="H3257" s="52"/>
      <c r="I3257" s="52"/>
      <c r="J3257" s="52"/>
      <c r="K3257" s="52"/>
      <c r="L3257" s="52"/>
      <c r="M3257" s="52"/>
      <c r="N3257" s="52"/>
      <c r="O3257" s="74"/>
      <c r="P3257" s="73"/>
    </row>
    <row r="3258" spans="2:16">
      <c r="B3258" s="44"/>
      <c r="C3258" s="529" t="s">
        <v>2240</v>
      </c>
      <c r="D3258" s="530"/>
      <c r="E3258" s="530"/>
      <c r="F3258" s="530"/>
      <c r="G3258" s="530"/>
      <c r="H3258" s="530"/>
      <c r="I3258" s="530"/>
      <c r="J3258" s="530"/>
      <c r="K3258" s="530"/>
      <c r="L3258" s="530"/>
      <c r="M3258" s="530"/>
      <c r="N3258" s="530"/>
      <c r="O3258" s="531"/>
      <c r="P3258" s="80"/>
    </row>
    <row r="3259" spans="2:16">
      <c r="B3259" s="44"/>
      <c r="C3259" s="532"/>
      <c r="D3259" s="533"/>
      <c r="E3259" s="533"/>
      <c r="F3259" s="533"/>
      <c r="G3259" s="533"/>
      <c r="H3259" s="533"/>
      <c r="I3259" s="533"/>
      <c r="J3259" s="533"/>
      <c r="K3259" s="533"/>
      <c r="L3259" s="533"/>
      <c r="M3259" s="533"/>
      <c r="N3259" s="533"/>
      <c r="O3259" s="534"/>
      <c r="P3259" s="80"/>
    </row>
    <row r="3260" spans="2:16" ht="14.4" thickBot="1">
      <c r="B3260" s="44"/>
      <c r="C3260" s="535"/>
      <c r="D3260" s="536"/>
      <c r="E3260" s="536"/>
      <c r="F3260" s="536"/>
      <c r="G3260" s="536"/>
      <c r="H3260" s="536"/>
      <c r="I3260" s="536"/>
      <c r="J3260" s="536"/>
      <c r="K3260" s="536"/>
      <c r="L3260" s="536"/>
      <c r="M3260" s="536"/>
      <c r="N3260" s="536"/>
      <c r="O3260" s="537"/>
      <c r="P3260" s="80"/>
    </row>
    <row r="3261" spans="2:16" ht="15" thickBot="1">
      <c r="B3261" s="44"/>
      <c r="C3261" s="568" t="s">
        <v>10</v>
      </c>
      <c r="D3261" s="569"/>
      <c r="E3261" s="569"/>
      <c r="F3261" s="569"/>
      <c r="G3261" s="569"/>
      <c r="H3261" s="569"/>
      <c r="I3261" s="569"/>
      <c r="J3261" s="569"/>
      <c r="K3261" s="569"/>
      <c r="L3261" s="569"/>
      <c r="M3261" s="570"/>
      <c r="N3261" s="303" t="s">
        <v>32</v>
      </c>
      <c r="O3261" s="304" t="s">
        <v>29</v>
      </c>
      <c r="P3261" s="80"/>
    </row>
    <row r="3262" spans="2:16" ht="14.4">
      <c r="B3262" s="44"/>
      <c r="C3262" s="571" t="s">
        <v>2242</v>
      </c>
      <c r="D3262" s="572"/>
      <c r="E3262" s="572"/>
      <c r="F3262" s="572"/>
      <c r="G3262" s="572"/>
      <c r="H3262" s="572"/>
      <c r="I3262" s="572"/>
      <c r="J3262" s="572"/>
      <c r="K3262" s="572"/>
      <c r="L3262" s="572"/>
      <c r="M3262" s="572"/>
      <c r="N3262" s="305">
        <f>PRESUPUESTO!$K$384</f>
        <v>0.26</v>
      </c>
      <c r="O3262" s="314">
        <f>N3262*O3256</f>
        <v>106997.8</v>
      </c>
      <c r="P3262" s="80"/>
    </row>
    <row r="3263" spans="2:16" ht="14.4">
      <c r="B3263" s="44"/>
      <c r="C3263" s="573" t="s">
        <v>2241</v>
      </c>
      <c r="D3263" s="574"/>
      <c r="E3263" s="574"/>
      <c r="F3263" s="574"/>
      <c r="G3263" s="574"/>
      <c r="H3263" s="574"/>
      <c r="I3263" s="574"/>
      <c r="J3263" s="574"/>
      <c r="K3263" s="574"/>
      <c r="L3263" s="574"/>
      <c r="M3263" s="574"/>
      <c r="N3263" s="302">
        <f>PRESUPUESTO!$K$385</f>
        <v>0.01</v>
      </c>
      <c r="O3263" s="315">
        <f>N3263*O3256</f>
        <v>4115.3</v>
      </c>
      <c r="P3263" s="80"/>
    </row>
    <row r="3264" spans="2:16" ht="15" thickBot="1">
      <c r="B3264" s="44"/>
      <c r="C3264" s="575" t="s">
        <v>28</v>
      </c>
      <c r="D3264" s="576"/>
      <c r="E3264" s="576"/>
      <c r="F3264" s="576"/>
      <c r="G3264" s="576"/>
      <c r="H3264" s="576"/>
      <c r="I3264" s="576"/>
      <c r="J3264" s="576"/>
      <c r="K3264" s="576"/>
      <c r="L3264" s="576"/>
      <c r="M3264" s="576"/>
      <c r="N3264" s="306">
        <f>PRESUPUESTO!$K$386</f>
        <v>0.03</v>
      </c>
      <c r="O3264" s="316">
        <f>N3264*O3256</f>
        <v>12345.9</v>
      </c>
      <c r="P3264" s="80"/>
    </row>
    <row r="3265" spans="2:19">
      <c r="B3265" s="44"/>
      <c r="C3265" s="296"/>
      <c r="D3265" s="297"/>
      <c r="E3265" s="297"/>
      <c r="F3265" s="297"/>
      <c r="G3265" s="297"/>
      <c r="H3265" s="297"/>
      <c r="I3265" s="297"/>
      <c r="J3265" s="297"/>
      <c r="K3265" s="297"/>
      <c r="L3265" s="297"/>
      <c r="M3265" s="297"/>
      <c r="N3265" s="297"/>
      <c r="O3265" s="298"/>
      <c r="P3265" s="80"/>
    </row>
    <row r="3266" spans="2:19" ht="14.4" thickBot="1">
      <c r="B3266" s="44"/>
      <c r="C3266" s="299"/>
      <c r="D3266" s="300"/>
      <c r="E3266" s="300"/>
      <c r="F3266" s="300"/>
      <c r="G3266" s="300"/>
      <c r="H3266" s="300"/>
      <c r="I3266" s="300"/>
      <c r="J3266" s="300"/>
      <c r="K3266" s="300"/>
      <c r="L3266" s="300"/>
      <c r="M3266" s="300"/>
      <c r="N3266" s="300"/>
      <c r="O3266" s="301"/>
      <c r="P3266" s="80"/>
    </row>
    <row r="3267" spans="2:19" ht="15" thickBot="1">
      <c r="B3267" s="44"/>
      <c r="C3267" s="557" t="s">
        <v>2246</v>
      </c>
      <c r="D3267" s="558"/>
      <c r="E3267" s="558"/>
      <c r="F3267" s="558"/>
      <c r="G3267" s="558"/>
      <c r="H3267" s="558"/>
      <c r="I3267" s="558"/>
      <c r="J3267" s="558"/>
      <c r="K3267" s="558"/>
      <c r="L3267" s="558"/>
      <c r="M3267" s="558"/>
      <c r="N3267" s="559"/>
      <c r="O3267" s="313">
        <f>ROUNDUP(O3256+O3262+O3263+O3264,0)</f>
        <v>534989</v>
      </c>
      <c r="P3267" s="100"/>
      <c r="S3267" s="342"/>
    </row>
    <row r="3268" spans="2:19" ht="14.4">
      <c r="B3268" s="44"/>
      <c r="C3268" s="73"/>
      <c r="D3268" s="52"/>
      <c r="E3268" s="52"/>
      <c r="F3268" s="52"/>
      <c r="G3268" s="52"/>
      <c r="H3268" s="52"/>
      <c r="I3268" s="52"/>
      <c r="J3268" s="52"/>
      <c r="K3268" s="52"/>
      <c r="L3268" s="52"/>
      <c r="M3268" s="52"/>
      <c r="N3268" s="52"/>
      <c r="O3268" s="74"/>
      <c r="P3268" s="45"/>
    </row>
    <row r="3269" spans="2:19" ht="14.4">
      <c r="B3269" s="44"/>
      <c r="C3269" s="73"/>
      <c r="D3269" s="52"/>
      <c r="E3269" s="52"/>
      <c r="F3269" s="52"/>
      <c r="G3269" s="52"/>
      <c r="H3269" s="52"/>
      <c r="I3269" s="52"/>
      <c r="J3269" s="52"/>
      <c r="K3269" s="52"/>
      <c r="L3269" s="52"/>
      <c r="M3269" s="52"/>
      <c r="N3269" s="52"/>
      <c r="O3269" s="74"/>
      <c r="P3269" s="45"/>
    </row>
    <row r="3270" spans="2:19" ht="18.600000000000001" customHeight="1" thickBot="1">
      <c r="B3270" s="44"/>
      <c r="C3270" s="564"/>
      <c r="D3270" s="565"/>
      <c r="E3270" s="565"/>
      <c r="F3270" s="70"/>
      <c r="G3270" s="70"/>
      <c r="H3270" s="70"/>
      <c r="I3270" s="70"/>
      <c r="J3270" s="70"/>
      <c r="K3270" s="566"/>
      <c r="L3270" s="566"/>
      <c r="M3270" s="566"/>
      <c r="N3270" s="566"/>
      <c r="O3270" s="567"/>
      <c r="P3270" s="101"/>
    </row>
    <row r="3271" spans="2:19" ht="14.4" thickBot="1">
      <c r="B3271" s="102"/>
      <c r="C3271" s="103"/>
      <c r="D3271" s="103"/>
      <c r="E3271" s="103"/>
      <c r="F3271" s="103"/>
      <c r="G3271" s="103"/>
      <c r="H3271" s="103"/>
      <c r="I3271" s="103"/>
      <c r="J3271" s="103"/>
      <c r="K3271" s="103"/>
      <c r="L3271" s="103"/>
      <c r="M3271" s="103"/>
      <c r="N3271" s="103"/>
      <c r="O3271" s="103"/>
      <c r="P3271" s="104"/>
    </row>
    <row r="3272" spans="2:19" ht="15" thickTop="1" thickBot="1"/>
    <row r="3273" spans="2:19" ht="15" thickBot="1">
      <c r="B3273" s="44"/>
      <c r="C3273" s="488" t="s">
        <v>54</v>
      </c>
      <c r="D3273" s="489"/>
      <c r="E3273" s="489"/>
      <c r="F3273" s="489"/>
      <c r="G3273" s="489"/>
      <c r="H3273" s="489"/>
      <c r="I3273" s="489"/>
      <c r="J3273" s="489"/>
      <c r="K3273" s="489"/>
      <c r="L3273" s="489"/>
      <c r="M3273" s="489"/>
      <c r="N3273" s="489"/>
      <c r="O3273" s="490"/>
      <c r="P3273" s="75"/>
    </row>
    <row r="3274" spans="2:19">
      <c r="B3274" s="44"/>
      <c r="C3274" s="76" t="s">
        <v>55</v>
      </c>
      <c r="D3274" s="491" t="s">
        <v>10</v>
      </c>
      <c r="E3274" s="492"/>
      <c r="F3274" s="492"/>
      <c r="G3274" s="492"/>
      <c r="H3274" s="492"/>
      <c r="I3274" s="492"/>
      <c r="J3274" s="492"/>
      <c r="K3274" s="492"/>
      <c r="L3274" s="493"/>
      <c r="M3274" s="494" t="s">
        <v>56</v>
      </c>
      <c r="N3274" s="495"/>
      <c r="O3274" s="76" t="s">
        <v>12</v>
      </c>
      <c r="P3274" s="77"/>
    </row>
    <row r="3275" spans="2:19" ht="51" customHeight="1" thickBot="1">
      <c r="B3275" s="44"/>
      <c r="C3275" s="243" t="str">
        <f>PRESUPUESTO!C154</f>
        <v>5.7.9</v>
      </c>
      <c r="D3275" s="582" t="str">
        <f>IFERROR(VLOOKUP(C3275,PRESUPUESTO!$C$11:$K$366,5,FALSE)," ")</f>
        <v>SUMINISTRO E INSTALACIÓN DE AIM-MÓDULO DE MONITOREO DE ENTRADA SENCILLO. INCLUYE BASE DE MONTAJE, CONECTOR, TUBERÍA EMT 3/4", CAJA DE PASO METALICA 2400 Y DEMÁS ACCESORIOS DE INSTALACIÓN.</v>
      </c>
      <c r="E3275" s="583"/>
      <c r="F3275" s="583"/>
      <c r="G3275" s="583"/>
      <c r="H3275" s="583"/>
      <c r="I3275" s="583"/>
      <c r="J3275" s="583"/>
      <c r="K3275" s="583"/>
      <c r="L3275" s="584"/>
      <c r="M3275" s="526" t="str">
        <f>IFERROR(VLOOKUP(C3275,PRESUPUESTO!$C$11:$K$366,6,FALSE)," ")</f>
        <v>UN</v>
      </c>
      <c r="N3275" s="528"/>
      <c r="O3275" s="243">
        <f>IFERROR(VLOOKUP(C3275,PRESUPUESTO!$C$11:$K$366,7,FALSE)," ")</f>
        <v>2</v>
      </c>
      <c r="P3275" s="79"/>
    </row>
    <row r="3276" spans="2:19">
      <c r="B3276" s="44"/>
      <c r="C3276" s="529"/>
      <c r="D3276" s="530"/>
      <c r="E3276" s="530"/>
      <c r="F3276" s="530"/>
      <c r="G3276" s="530"/>
      <c r="H3276" s="530"/>
      <c r="I3276" s="530"/>
      <c r="J3276" s="530"/>
      <c r="K3276" s="530"/>
      <c r="L3276" s="530"/>
      <c r="M3276" s="530"/>
      <c r="N3276" s="530"/>
      <c r="O3276" s="531"/>
      <c r="P3276" s="80"/>
    </row>
    <row r="3277" spans="2:19">
      <c r="B3277" s="44"/>
      <c r="C3277" s="532"/>
      <c r="D3277" s="533"/>
      <c r="E3277" s="533"/>
      <c r="F3277" s="533"/>
      <c r="G3277" s="533"/>
      <c r="H3277" s="533"/>
      <c r="I3277" s="533"/>
      <c r="J3277" s="533"/>
      <c r="K3277" s="533"/>
      <c r="L3277" s="533"/>
      <c r="M3277" s="533"/>
      <c r="N3277" s="533"/>
      <c r="O3277" s="534"/>
      <c r="P3277" s="80"/>
    </row>
    <row r="3278" spans="2:19" ht="14.4" thickBot="1">
      <c r="B3278" s="44"/>
      <c r="C3278" s="535"/>
      <c r="D3278" s="536"/>
      <c r="E3278" s="536"/>
      <c r="F3278" s="536"/>
      <c r="G3278" s="536"/>
      <c r="H3278" s="536"/>
      <c r="I3278" s="536"/>
      <c r="J3278" s="536"/>
      <c r="K3278" s="536"/>
      <c r="L3278" s="536"/>
      <c r="M3278" s="536"/>
      <c r="N3278" s="536"/>
      <c r="O3278" s="537"/>
      <c r="P3278" s="80"/>
    </row>
    <row r="3279" spans="2:19" ht="14.4">
      <c r="B3279" s="44"/>
      <c r="C3279" s="538" t="s">
        <v>10</v>
      </c>
      <c r="D3279" s="539"/>
      <c r="E3279" s="539"/>
      <c r="F3279" s="539"/>
      <c r="G3279" s="540"/>
      <c r="H3279" s="541" t="s">
        <v>57</v>
      </c>
      <c r="I3279" s="539"/>
      <c r="J3279" s="542" t="s">
        <v>58</v>
      </c>
      <c r="K3279" s="543"/>
      <c r="L3279" s="82" t="s">
        <v>59</v>
      </c>
      <c r="M3279" s="541" t="s">
        <v>60</v>
      </c>
      <c r="N3279" s="544"/>
      <c r="O3279" s="83" t="s">
        <v>61</v>
      </c>
      <c r="P3279" s="84"/>
    </row>
    <row r="3280" spans="2:19" ht="14.4">
      <c r="B3280" s="44"/>
      <c r="C3280" s="517" t="s">
        <v>1281</v>
      </c>
      <c r="D3280" s="518"/>
      <c r="E3280" s="518"/>
      <c r="F3280" s="518"/>
      <c r="G3280" s="519"/>
      <c r="H3280" s="520"/>
      <c r="I3280" s="520"/>
      <c r="J3280" s="521" t="str">
        <f>IFERROR(VLOOKUP(C3280,EQUIPOS!$C$13:$G$80,2,FALSE)," ")</f>
        <v>%</v>
      </c>
      <c r="K3280" s="522"/>
      <c r="L3280" s="308">
        <f>O3318</f>
        <v>106484.5</v>
      </c>
      <c r="M3280" s="523">
        <v>0.05</v>
      </c>
      <c r="N3280" s="522"/>
      <c r="O3280" s="307">
        <f>IFERROR(M3280*L3280,0)</f>
        <v>5324.2250000000004</v>
      </c>
      <c r="P3280" s="85"/>
    </row>
    <row r="3281" spans="2:16" ht="14.4">
      <c r="B3281" s="44"/>
      <c r="C3281" s="517"/>
      <c r="D3281" s="518"/>
      <c r="E3281" s="518"/>
      <c r="F3281" s="518"/>
      <c r="G3281" s="519"/>
      <c r="H3281" s="520"/>
      <c r="I3281" s="520"/>
      <c r="J3281" s="521" t="str">
        <f>IFERROR(VLOOKUP(C3281,EQUIPOS!$C$13:$G$80,2,FALSE)," ")</f>
        <v xml:space="preserve"> </v>
      </c>
      <c r="K3281" s="522"/>
      <c r="L3281" s="308" t="str">
        <f>IFERROR(VLOOKUP(C3281,EQUIPOS!$C$13:$G$80,5,FALSE)," ")</f>
        <v xml:space="preserve"> </v>
      </c>
      <c r="M3281" s="524"/>
      <c r="N3281" s="525"/>
      <c r="O3281" s="307">
        <f>IFERROR(L3281/M3281,0)</f>
        <v>0</v>
      </c>
      <c r="P3281" s="85"/>
    </row>
    <row r="3282" spans="2:16" ht="14.4">
      <c r="B3282" s="44"/>
      <c r="C3282" s="517"/>
      <c r="D3282" s="518"/>
      <c r="E3282" s="518"/>
      <c r="F3282" s="518"/>
      <c r="G3282" s="519"/>
      <c r="H3282" s="520"/>
      <c r="I3282" s="520"/>
      <c r="J3282" s="521" t="str">
        <f>IFERROR(VLOOKUP(C3282,EQUIPOS!$C$13:$G$80,2,FALSE)," ")</f>
        <v xml:space="preserve"> </v>
      </c>
      <c r="K3282" s="522"/>
      <c r="L3282" s="308" t="str">
        <f>IFERROR(VLOOKUP(C3282,EQUIPOS!$C$13:$G$80,5,FALSE)," ")</f>
        <v xml:space="preserve"> </v>
      </c>
      <c r="M3282" s="524"/>
      <c r="N3282" s="525"/>
      <c r="O3282" s="307">
        <f t="shared" ref="O3282:O3283" si="204">IFERROR(L3282/M3282,0)</f>
        <v>0</v>
      </c>
      <c r="P3282" s="85"/>
    </row>
    <row r="3283" spans="2:16" ht="14.4">
      <c r="B3283" s="44"/>
      <c r="C3283" s="517"/>
      <c r="D3283" s="518"/>
      <c r="E3283" s="518"/>
      <c r="F3283" s="518"/>
      <c r="G3283" s="519"/>
      <c r="H3283" s="520"/>
      <c r="I3283" s="520"/>
      <c r="J3283" s="521" t="str">
        <f>IFERROR(VLOOKUP(C3283,EQUIPOS!$C$13:$G$80,2,FALSE)," ")</f>
        <v xml:space="preserve"> </v>
      </c>
      <c r="K3283" s="522"/>
      <c r="L3283" s="308" t="str">
        <f>IFERROR(VLOOKUP(C3283,EQUIPOS!$C$13:$G$80,5,FALSE)," ")</f>
        <v xml:space="preserve"> </v>
      </c>
      <c r="M3283" s="524"/>
      <c r="N3283" s="525"/>
      <c r="O3283" s="307">
        <f t="shared" si="204"/>
        <v>0</v>
      </c>
      <c r="P3283" s="85"/>
    </row>
    <row r="3284" spans="2:16" ht="15" thickBot="1">
      <c r="B3284" s="44"/>
      <c r="C3284" s="517"/>
      <c r="D3284" s="518"/>
      <c r="E3284" s="518"/>
      <c r="F3284" s="518"/>
      <c r="G3284" s="519"/>
      <c r="H3284" s="520"/>
      <c r="I3284" s="520"/>
      <c r="J3284" s="521" t="str">
        <f>IFERROR(VLOOKUP(C3284,EQUIPOS!$C$13:$G$80,2,FALSE)," ")</f>
        <v xml:space="preserve"> </v>
      </c>
      <c r="K3284" s="522"/>
      <c r="L3284" s="308" t="str">
        <f>IFERROR(VLOOKUP(C3284,EQUIPOS!$C$13:$G$80,5,FALSE)," ")</f>
        <v xml:space="preserve"> </v>
      </c>
      <c r="M3284" s="524"/>
      <c r="N3284" s="525"/>
      <c r="O3284" s="307">
        <f>IFERROR(L3284/M3284,0)</f>
        <v>0</v>
      </c>
      <c r="P3284" s="85"/>
    </row>
    <row r="3285" spans="2:16" ht="15" thickBot="1">
      <c r="B3285" s="44"/>
      <c r="C3285" s="545" t="s">
        <v>2244</v>
      </c>
      <c r="D3285" s="546"/>
      <c r="E3285" s="546"/>
      <c r="F3285" s="546"/>
      <c r="G3285" s="546"/>
      <c r="H3285" s="546"/>
      <c r="I3285" s="546"/>
      <c r="J3285" s="546"/>
      <c r="K3285" s="546"/>
      <c r="L3285" s="546"/>
      <c r="M3285" s="546"/>
      <c r="N3285" s="547"/>
      <c r="O3285" s="309">
        <f>SUM(O3280:O3284)</f>
        <v>5324.2250000000004</v>
      </c>
      <c r="P3285" s="86"/>
    </row>
    <row r="3286" spans="2:16" ht="13.5" customHeight="1">
      <c r="B3286" s="44"/>
      <c r="C3286" s="529" t="s">
        <v>62</v>
      </c>
      <c r="D3286" s="530"/>
      <c r="E3286" s="530"/>
      <c r="F3286" s="530"/>
      <c r="G3286" s="530"/>
      <c r="H3286" s="530"/>
      <c r="I3286" s="530"/>
      <c r="J3286" s="530"/>
      <c r="K3286" s="530"/>
      <c r="L3286" s="530"/>
      <c r="M3286" s="530"/>
      <c r="N3286" s="530"/>
      <c r="O3286" s="531"/>
      <c r="P3286" s="80"/>
    </row>
    <row r="3287" spans="2:16">
      <c r="B3287" s="44"/>
      <c r="C3287" s="532"/>
      <c r="D3287" s="533"/>
      <c r="E3287" s="533"/>
      <c r="F3287" s="533"/>
      <c r="G3287" s="533"/>
      <c r="H3287" s="533"/>
      <c r="I3287" s="533"/>
      <c r="J3287" s="533"/>
      <c r="K3287" s="533"/>
      <c r="L3287" s="533"/>
      <c r="M3287" s="533"/>
      <c r="N3287" s="533"/>
      <c r="O3287" s="534"/>
      <c r="P3287" s="80"/>
    </row>
    <row r="3288" spans="2:16" ht="14.4" thickBot="1">
      <c r="B3288" s="44"/>
      <c r="C3288" s="535"/>
      <c r="D3288" s="536"/>
      <c r="E3288" s="536"/>
      <c r="F3288" s="536"/>
      <c r="G3288" s="536"/>
      <c r="H3288" s="536"/>
      <c r="I3288" s="536"/>
      <c r="J3288" s="536"/>
      <c r="K3288" s="536"/>
      <c r="L3288" s="536"/>
      <c r="M3288" s="536"/>
      <c r="N3288" s="536"/>
      <c r="O3288" s="537"/>
      <c r="P3288" s="80"/>
    </row>
    <row r="3289" spans="2:16" ht="14.4">
      <c r="B3289" s="44"/>
      <c r="C3289" s="538" t="s">
        <v>10</v>
      </c>
      <c r="D3289" s="550"/>
      <c r="E3289" s="550"/>
      <c r="F3289" s="550"/>
      <c r="G3289" s="550"/>
      <c r="H3289" s="550"/>
      <c r="I3289" s="550"/>
      <c r="J3289" s="544"/>
      <c r="K3289" s="81" t="s">
        <v>56</v>
      </c>
      <c r="L3289" s="82" t="s">
        <v>12</v>
      </c>
      <c r="M3289" s="541" t="s">
        <v>63</v>
      </c>
      <c r="N3289" s="544"/>
      <c r="O3289" s="83" t="s">
        <v>61</v>
      </c>
      <c r="P3289" s="84"/>
    </row>
    <row r="3290" spans="2:16" ht="14.4">
      <c r="B3290" s="44"/>
      <c r="C3290" s="577" t="s">
        <v>3016</v>
      </c>
      <c r="D3290" s="578" t="s">
        <v>3016</v>
      </c>
      <c r="E3290" s="578" t="s">
        <v>3016</v>
      </c>
      <c r="F3290" s="578" t="s">
        <v>3016</v>
      </c>
      <c r="G3290" s="578" t="s">
        <v>3016</v>
      </c>
      <c r="H3290" s="578" t="s">
        <v>3016</v>
      </c>
      <c r="I3290" s="578" t="s">
        <v>3016</v>
      </c>
      <c r="J3290" s="579" t="s">
        <v>3016</v>
      </c>
      <c r="K3290" s="88" t="str">
        <f>IFERROR(VLOOKUP(C3290,MATERIALES!$C$13:$G$2486,2,FALSE)," ")</f>
        <v>UN</v>
      </c>
      <c r="L3290" s="356">
        <v>1</v>
      </c>
      <c r="M3290" s="548">
        <f>IFERROR(VLOOKUP(C3290,MATERIALES!$C$13:$G$2486,5,FALSE)," ")</f>
        <v>173684.75</v>
      </c>
      <c r="N3290" s="549"/>
      <c r="O3290" s="307">
        <f>IFERROR(M3290*L3290,0)</f>
        <v>173684.75</v>
      </c>
      <c r="P3290" s="85"/>
    </row>
    <row r="3291" spans="2:16" ht="14.4">
      <c r="B3291" s="44"/>
      <c r="C3291" s="577" t="s">
        <v>3009</v>
      </c>
      <c r="D3291" s="578" t="s">
        <v>3009</v>
      </c>
      <c r="E3291" s="578" t="s">
        <v>3009</v>
      </c>
      <c r="F3291" s="578" t="s">
        <v>3009</v>
      </c>
      <c r="G3291" s="578" t="s">
        <v>3009</v>
      </c>
      <c r="H3291" s="578" t="s">
        <v>3009</v>
      </c>
      <c r="I3291" s="578" t="s">
        <v>3009</v>
      </c>
      <c r="J3291" s="579" t="s">
        <v>3009</v>
      </c>
      <c r="K3291" s="88" t="str">
        <f>IFERROR(VLOOKUP(C3291,MATERIALES!$C$13:$G$2486,2,FALSE)," ")</f>
        <v>ML</v>
      </c>
      <c r="L3291" s="356">
        <v>3.5</v>
      </c>
      <c r="M3291" s="548">
        <f>IFERROR(VLOOKUP(C3291,MATERIALES!$C$13:$G$2486,5,FALSE)," ")</f>
        <v>16500</v>
      </c>
      <c r="N3291" s="549"/>
      <c r="O3291" s="307">
        <f t="shared" ref="O3291:O3301" si="205">IFERROR(M3291*L3291,0)</f>
        <v>57750</v>
      </c>
      <c r="P3291" s="85"/>
    </row>
    <row r="3292" spans="2:16" ht="14.4">
      <c r="B3292" s="44"/>
      <c r="C3292" s="577" t="s">
        <v>3010</v>
      </c>
      <c r="D3292" s="578" t="s">
        <v>3010</v>
      </c>
      <c r="E3292" s="578" t="s">
        <v>3010</v>
      </c>
      <c r="F3292" s="578" t="s">
        <v>3010</v>
      </c>
      <c r="G3292" s="578" t="s">
        <v>3010</v>
      </c>
      <c r="H3292" s="578" t="s">
        <v>3010</v>
      </c>
      <c r="I3292" s="578" t="s">
        <v>3010</v>
      </c>
      <c r="J3292" s="579" t="s">
        <v>3010</v>
      </c>
      <c r="K3292" s="88" t="str">
        <f>IFERROR(VLOOKUP(C3292,MATERIALES!$C$13:$G$2486,2,FALSE)," ")</f>
        <v>UN</v>
      </c>
      <c r="L3292" s="356">
        <v>1</v>
      </c>
      <c r="M3292" s="548">
        <f>IFERROR(VLOOKUP(C3292,MATERIALES!$C$13:$G$2486,5,FALSE)," ")</f>
        <v>12000</v>
      </c>
      <c r="N3292" s="549"/>
      <c r="O3292" s="307">
        <f t="shared" si="205"/>
        <v>12000</v>
      </c>
      <c r="P3292" s="85"/>
    </row>
    <row r="3293" spans="2:16" ht="14.4">
      <c r="B3293" s="44"/>
      <c r="C3293" s="577" t="s">
        <v>3011</v>
      </c>
      <c r="D3293" s="578" t="s">
        <v>3011</v>
      </c>
      <c r="E3293" s="578" t="s">
        <v>3011</v>
      </c>
      <c r="F3293" s="578" t="s">
        <v>3011</v>
      </c>
      <c r="G3293" s="578" t="s">
        <v>3011</v>
      </c>
      <c r="H3293" s="578" t="s">
        <v>3011</v>
      </c>
      <c r="I3293" s="578" t="s">
        <v>3011</v>
      </c>
      <c r="J3293" s="579" t="s">
        <v>3011</v>
      </c>
      <c r="K3293" s="88" t="str">
        <f>IFERROR(VLOOKUP(C3293,MATERIALES!$C$13:$G$2486,2,FALSE)," ")</f>
        <v>GL</v>
      </c>
      <c r="L3293" s="356">
        <v>1.1000000000000001</v>
      </c>
      <c r="M3293" s="548">
        <f>IFERROR(VLOOKUP(C3293,MATERIALES!$C$13:$G$2486,5,FALSE)," ")</f>
        <v>16136</v>
      </c>
      <c r="N3293" s="549"/>
      <c r="O3293" s="307">
        <f t="shared" si="205"/>
        <v>17749.600000000002</v>
      </c>
      <c r="P3293" s="85"/>
    </row>
    <row r="3294" spans="2:16" ht="14.4">
      <c r="B3294" s="44"/>
      <c r="C3294" s="577"/>
      <c r="D3294" s="578"/>
      <c r="E3294" s="578"/>
      <c r="F3294" s="578"/>
      <c r="G3294" s="578"/>
      <c r="H3294" s="578"/>
      <c r="I3294" s="578"/>
      <c r="J3294" s="579"/>
      <c r="K3294" s="88" t="str">
        <f>IFERROR(VLOOKUP(C3294,MATERIALES!$C$13:$G$2486,2,FALSE)," ")</f>
        <v xml:space="preserve"> </v>
      </c>
      <c r="L3294" s="356"/>
      <c r="M3294" s="548" t="str">
        <f>IFERROR(VLOOKUP(C3294,MATERIALES!$C$13:$G$2486,5,FALSE)," ")</f>
        <v xml:space="preserve"> </v>
      </c>
      <c r="N3294" s="549"/>
      <c r="O3294" s="307">
        <f t="shared" si="205"/>
        <v>0</v>
      </c>
      <c r="P3294" s="85"/>
    </row>
    <row r="3295" spans="2:16" ht="14.4">
      <c r="B3295" s="44"/>
      <c r="C3295" s="577"/>
      <c r="D3295" s="578"/>
      <c r="E3295" s="578"/>
      <c r="F3295" s="578"/>
      <c r="G3295" s="578"/>
      <c r="H3295" s="578"/>
      <c r="I3295" s="578"/>
      <c r="J3295" s="579"/>
      <c r="K3295" s="88" t="str">
        <f>IFERROR(VLOOKUP(C3295,MATERIALES!$C$13:$G$2486,2,FALSE)," ")</f>
        <v xml:space="preserve"> </v>
      </c>
      <c r="L3295" s="356"/>
      <c r="M3295" s="548" t="str">
        <f>IFERROR(VLOOKUP(C3295,MATERIALES!$C$13:$G$2486,5,FALSE)," ")</f>
        <v xml:space="preserve"> </v>
      </c>
      <c r="N3295" s="549"/>
      <c r="O3295" s="307">
        <f t="shared" si="205"/>
        <v>0</v>
      </c>
      <c r="P3295" s="85"/>
    </row>
    <row r="3296" spans="2:16" ht="14.4">
      <c r="B3296" s="44"/>
      <c r="C3296" s="577"/>
      <c r="D3296" s="578"/>
      <c r="E3296" s="578"/>
      <c r="F3296" s="578"/>
      <c r="G3296" s="578"/>
      <c r="H3296" s="578"/>
      <c r="I3296" s="578"/>
      <c r="J3296" s="579"/>
      <c r="K3296" s="88" t="str">
        <f>IFERROR(VLOOKUP(C3296,MATERIALES!$C$13:$G$2486,2,FALSE)," ")</f>
        <v xml:space="preserve"> </v>
      </c>
      <c r="L3296" s="356"/>
      <c r="M3296" s="548" t="str">
        <f>IFERROR(VLOOKUP(C3296,MATERIALES!$C$13:$G$2486,5,FALSE)," ")</f>
        <v xml:space="preserve"> </v>
      </c>
      <c r="N3296" s="549"/>
      <c r="O3296" s="307">
        <f t="shared" si="205"/>
        <v>0</v>
      </c>
      <c r="P3296" s="85"/>
    </row>
    <row r="3297" spans="2:16" ht="14.4">
      <c r="B3297" s="44"/>
      <c r="C3297" s="577"/>
      <c r="D3297" s="578"/>
      <c r="E3297" s="578"/>
      <c r="F3297" s="578"/>
      <c r="G3297" s="578"/>
      <c r="H3297" s="578"/>
      <c r="I3297" s="578"/>
      <c r="J3297" s="579"/>
      <c r="K3297" s="88" t="str">
        <f>IFERROR(VLOOKUP(C3297,MATERIALES!$C$13:$G$2486,2,FALSE)," ")</f>
        <v xml:space="preserve"> </v>
      </c>
      <c r="L3297" s="356"/>
      <c r="M3297" s="548" t="str">
        <f>IFERROR(VLOOKUP(C3297,MATERIALES!$C$13:$G$2486,5,FALSE)," ")</f>
        <v xml:space="preserve"> </v>
      </c>
      <c r="N3297" s="549"/>
      <c r="O3297" s="307">
        <f t="shared" si="205"/>
        <v>0</v>
      </c>
      <c r="P3297" s="85"/>
    </row>
    <row r="3298" spans="2:16" ht="14.4">
      <c r="B3298" s="44"/>
      <c r="C3298" s="577"/>
      <c r="D3298" s="578"/>
      <c r="E3298" s="578"/>
      <c r="F3298" s="578"/>
      <c r="G3298" s="578"/>
      <c r="H3298" s="578"/>
      <c r="I3298" s="578"/>
      <c r="J3298" s="579"/>
      <c r="K3298" s="88" t="str">
        <f>IFERROR(VLOOKUP(C3298,MATERIALES!$C$13:$G$2486,2,FALSE)," ")</f>
        <v xml:space="preserve"> </v>
      </c>
      <c r="L3298" s="356"/>
      <c r="M3298" s="548" t="str">
        <f>IFERROR(VLOOKUP(C3298,MATERIALES!$C$13:$G$2486,5,FALSE)," ")</f>
        <v xml:space="preserve"> </v>
      </c>
      <c r="N3298" s="549"/>
      <c r="O3298" s="307">
        <f t="shared" si="205"/>
        <v>0</v>
      </c>
      <c r="P3298" s="85"/>
    </row>
    <row r="3299" spans="2:16" ht="14.4">
      <c r="B3299" s="44"/>
      <c r="C3299" s="577"/>
      <c r="D3299" s="578"/>
      <c r="E3299" s="578"/>
      <c r="F3299" s="578"/>
      <c r="G3299" s="578"/>
      <c r="H3299" s="578"/>
      <c r="I3299" s="578"/>
      <c r="J3299" s="579"/>
      <c r="K3299" s="88" t="str">
        <f>IFERROR(VLOOKUP(C3299,MATERIALES!$C$13:$G$2486,2,FALSE)," ")</f>
        <v xml:space="preserve"> </v>
      </c>
      <c r="L3299" s="356"/>
      <c r="M3299" s="548" t="str">
        <f>IFERROR(VLOOKUP(C3299,MATERIALES!$C$13:$G$2486,5,FALSE)," ")</f>
        <v xml:space="preserve"> </v>
      </c>
      <c r="N3299" s="549"/>
      <c r="O3299" s="307">
        <f t="shared" si="205"/>
        <v>0</v>
      </c>
      <c r="P3299" s="85"/>
    </row>
    <row r="3300" spans="2:16" ht="14.4">
      <c r="B3300" s="44"/>
      <c r="C3300" s="517"/>
      <c r="D3300" s="518"/>
      <c r="E3300" s="518"/>
      <c r="F3300" s="518"/>
      <c r="G3300" s="518"/>
      <c r="H3300" s="518"/>
      <c r="I3300" s="518"/>
      <c r="J3300" s="519"/>
      <c r="K3300" s="88" t="str">
        <f>IFERROR(VLOOKUP(C3300,MATERIALES!$C$13:$G$2486,2,FALSE)," ")</f>
        <v xml:space="preserve"> </v>
      </c>
      <c r="L3300" s="89"/>
      <c r="M3300" s="548" t="str">
        <f>IFERROR(VLOOKUP(C3300,MATERIALES!$C$13:$G$2486,5,FALSE)," ")</f>
        <v xml:space="preserve"> </v>
      </c>
      <c r="N3300" s="549"/>
      <c r="O3300" s="307">
        <f t="shared" si="205"/>
        <v>0</v>
      </c>
      <c r="P3300" s="85"/>
    </row>
    <row r="3301" spans="2:16" ht="15" thickBot="1">
      <c r="B3301" s="44"/>
      <c r="C3301" s="551"/>
      <c r="D3301" s="552"/>
      <c r="E3301" s="552"/>
      <c r="F3301" s="552"/>
      <c r="G3301" s="552"/>
      <c r="H3301" s="552"/>
      <c r="I3301" s="552"/>
      <c r="J3301" s="580"/>
      <c r="K3301" s="88" t="str">
        <f>IFERROR(VLOOKUP(C3301,MATERIALES!$C$13:$G$2486,2,FALSE)," ")</f>
        <v xml:space="preserve"> </v>
      </c>
      <c r="L3301" s="90"/>
      <c r="M3301" s="548" t="str">
        <f>IFERROR(VLOOKUP(C3301,MATERIALES!$C$13:$G$2486,5,FALSE)," ")</f>
        <v xml:space="preserve"> </v>
      </c>
      <c r="N3301" s="549"/>
      <c r="O3301" s="307">
        <f t="shared" si="205"/>
        <v>0</v>
      </c>
      <c r="P3301" s="85"/>
    </row>
    <row r="3302" spans="2:16" ht="15" thickBot="1">
      <c r="B3302" s="44"/>
      <c r="C3302" s="545" t="s">
        <v>2244</v>
      </c>
      <c r="D3302" s="546"/>
      <c r="E3302" s="546"/>
      <c r="F3302" s="546"/>
      <c r="G3302" s="546"/>
      <c r="H3302" s="546"/>
      <c r="I3302" s="546"/>
      <c r="J3302" s="546"/>
      <c r="K3302" s="546"/>
      <c r="L3302" s="546"/>
      <c r="M3302" s="546"/>
      <c r="N3302" s="547"/>
      <c r="O3302" s="309">
        <f>SUM(O3290:O3301)</f>
        <v>261184.35</v>
      </c>
      <c r="P3302" s="85"/>
    </row>
    <row r="3303" spans="2:16">
      <c r="B3303" s="44"/>
      <c r="C3303" s="529" t="s">
        <v>64</v>
      </c>
      <c r="D3303" s="530"/>
      <c r="E3303" s="530"/>
      <c r="F3303" s="530"/>
      <c r="G3303" s="530"/>
      <c r="H3303" s="530"/>
      <c r="I3303" s="530"/>
      <c r="J3303" s="530"/>
      <c r="K3303" s="530"/>
      <c r="L3303" s="530"/>
      <c r="M3303" s="530"/>
      <c r="N3303" s="530"/>
      <c r="O3303" s="531"/>
      <c r="P3303" s="80"/>
    </row>
    <row r="3304" spans="2:16">
      <c r="B3304" s="44"/>
      <c r="C3304" s="532"/>
      <c r="D3304" s="533"/>
      <c r="E3304" s="533"/>
      <c r="F3304" s="533"/>
      <c r="G3304" s="533"/>
      <c r="H3304" s="533"/>
      <c r="I3304" s="533"/>
      <c r="J3304" s="533"/>
      <c r="K3304" s="533"/>
      <c r="L3304" s="533"/>
      <c r="M3304" s="533"/>
      <c r="N3304" s="533"/>
      <c r="O3304" s="534"/>
      <c r="P3304" s="80"/>
    </row>
    <row r="3305" spans="2:16" ht="14.4" thickBot="1">
      <c r="B3305" s="44"/>
      <c r="C3305" s="535"/>
      <c r="D3305" s="536"/>
      <c r="E3305" s="536"/>
      <c r="F3305" s="536"/>
      <c r="G3305" s="536"/>
      <c r="H3305" s="536"/>
      <c r="I3305" s="536"/>
      <c r="J3305" s="536"/>
      <c r="K3305" s="536"/>
      <c r="L3305" s="536"/>
      <c r="M3305" s="536"/>
      <c r="N3305" s="536"/>
      <c r="O3305" s="537"/>
      <c r="P3305" s="80"/>
    </row>
    <row r="3306" spans="2:16" ht="16.8">
      <c r="B3306" s="44"/>
      <c r="C3306" s="538" t="s">
        <v>65</v>
      </c>
      <c r="D3306" s="550"/>
      <c r="E3306" s="550"/>
      <c r="F3306" s="550"/>
      <c r="G3306" s="550"/>
      <c r="H3306" s="550"/>
      <c r="I3306" s="550"/>
      <c r="J3306" s="82" t="s">
        <v>66</v>
      </c>
      <c r="K3306" s="87" t="s">
        <v>67</v>
      </c>
      <c r="L3306" s="91" t="s">
        <v>68</v>
      </c>
      <c r="M3306" s="541" t="s">
        <v>69</v>
      </c>
      <c r="N3306" s="544"/>
      <c r="O3306" s="83" t="s">
        <v>61</v>
      </c>
      <c r="P3306" s="84"/>
    </row>
    <row r="3307" spans="2:16" ht="14.4">
      <c r="B3307" s="44"/>
      <c r="C3307" s="517" t="s">
        <v>1251</v>
      </c>
      <c r="D3307" s="518"/>
      <c r="E3307" s="518"/>
      <c r="F3307" s="518"/>
      <c r="G3307" s="518"/>
      <c r="H3307" s="518"/>
      <c r="I3307" s="518"/>
      <c r="J3307" s="357">
        <v>9.289803286634859E-5</v>
      </c>
      <c r="K3307" s="93">
        <v>25.1</v>
      </c>
      <c r="L3307" s="92">
        <f>K3307*J3307</f>
        <v>2.3317406249453499E-3</v>
      </c>
      <c r="M3307" s="548">
        <f>IFERROR(VLOOKUP(C3307,TRANSPORTE!$C$14:$G$28,5,FALSE)," ")</f>
        <v>514637</v>
      </c>
      <c r="N3307" s="549"/>
      <c r="O3307" s="307">
        <f>IFERROR(M3307*L3307,0)</f>
        <v>1200</v>
      </c>
      <c r="P3307" s="85"/>
    </row>
    <row r="3308" spans="2:16" ht="15" thickBot="1">
      <c r="B3308" s="44"/>
      <c r="C3308" s="551"/>
      <c r="D3308" s="552"/>
      <c r="E3308" s="552"/>
      <c r="F3308" s="552"/>
      <c r="G3308" s="552"/>
      <c r="H3308" s="552"/>
      <c r="I3308" s="552"/>
      <c r="J3308" s="94"/>
      <c r="K3308" s="70"/>
      <c r="L3308" s="94"/>
      <c r="M3308" s="553"/>
      <c r="N3308" s="554"/>
      <c r="O3308" s="307">
        <f t="shared" ref="O3308" si="206">IFERROR(M3308*L3308,0)</f>
        <v>0</v>
      </c>
      <c r="P3308" s="85"/>
    </row>
    <row r="3309" spans="2:16" ht="15" thickBot="1">
      <c r="B3309" s="44"/>
      <c r="C3309" s="545" t="s">
        <v>2244</v>
      </c>
      <c r="D3309" s="546"/>
      <c r="E3309" s="546"/>
      <c r="F3309" s="546"/>
      <c r="G3309" s="546"/>
      <c r="H3309" s="546"/>
      <c r="I3309" s="546"/>
      <c r="J3309" s="546"/>
      <c r="K3309" s="546"/>
      <c r="L3309" s="546"/>
      <c r="M3309" s="546"/>
      <c r="N3309" s="547"/>
      <c r="O3309" s="309">
        <f>+SUM(O3307:O3308)</f>
        <v>1200</v>
      </c>
      <c r="P3309" s="86"/>
    </row>
    <row r="3310" spans="2:16">
      <c r="B3310" s="44"/>
      <c r="C3310" s="529" t="s">
        <v>70</v>
      </c>
      <c r="D3310" s="530"/>
      <c r="E3310" s="530"/>
      <c r="F3310" s="530"/>
      <c r="G3310" s="530"/>
      <c r="H3310" s="530"/>
      <c r="I3310" s="530"/>
      <c r="J3310" s="530"/>
      <c r="K3310" s="530"/>
      <c r="L3310" s="530"/>
      <c r="M3310" s="530"/>
      <c r="N3310" s="530"/>
      <c r="O3310" s="531"/>
      <c r="P3310" s="80"/>
    </row>
    <row r="3311" spans="2:16">
      <c r="B3311" s="44"/>
      <c r="C3311" s="532"/>
      <c r="D3311" s="533"/>
      <c r="E3311" s="533"/>
      <c r="F3311" s="533"/>
      <c r="G3311" s="533"/>
      <c r="H3311" s="533"/>
      <c r="I3311" s="533"/>
      <c r="J3311" s="533"/>
      <c r="K3311" s="533"/>
      <c r="L3311" s="533"/>
      <c r="M3311" s="533"/>
      <c r="N3311" s="533"/>
      <c r="O3311" s="534"/>
      <c r="P3311" s="80"/>
    </row>
    <row r="3312" spans="2:16" ht="14.4" thickBot="1">
      <c r="B3312" s="44"/>
      <c r="C3312" s="535"/>
      <c r="D3312" s="536"/>
      <c r="E3312" s="536"/>
      <c r="F3312" s="536"/>
      <c r="G3312" s="536"/>
      <c r="H3312" s="536"/>
      <c r="I3312" s="536"/>
      <c r="J3312" s="536"/>
      <c r="K3312" s="536"/>
      <c r="L3312" s="536"/>
      <c r="M3312" s="536"/>
      <c r="N3312" s="536"/>
      <c r="O3312" s="537"/>
      <c r="P3312" s="80"/>
    </row>
    <row r="3313" spans="2:16" ht="14.4">
      <c r="B3313" s="44"/>
      <c r="C3313" s="538" t="s">
        <v>71</v>
      </c>
      <c r="D3313" s="550"/>
      <c r="E3313" s="550"/>
      <c r="F3313" s="550"/>
      <c r="G3313" s="550"/>
      <c r="H3313" s="550"/>
      <c r="I3313" s="550"/>
      <c r="J3313" s="82" t="s">
        <v>72</v>
      </c>
      <c r="K3313" s="95" t="s">
        <v>73</v>
      </c>
      <c r="L3313" s="96" t="s">
        <v>74</v>
      </c>
      <c r="M3313" s="560" t="s">
        <v>60</v>
      </c>
      <c r="N3313" s="561"/>
      <c r="O3313" s="97" t="s">
        <v>61</v>
      </c>
      <c r="P3313" s="98"/>
    </row>
    <row r="3314" spans="2:16" ht="14.4">
      <c r="B3314" s="44"/>
      <c r="C3314" s="555" t="s">
        <v>1225</v>
      </c>
      <c r="D3314" s="556"/>
      <c r="E3314" s="556"/>
      <c r="F3314" s="556"/>
      <c r="G3314" s="556"/>
      <c r="H3314" s="556"/>
      <c r="I3314" s="522"/>
      <c r="J3314" s="310">
        <f>IFERROR(VLOOKUP(C3314,'MANO DE OBRA'!$C$13:$J$33,6,FALSE)," ")</f>
        <v>212968.8944964</v>
      </c>
      <c r="K3314" s="318">
        <f>IFERROR(VLOOKUP(C3314,'MANO DE OBRA'!$C$13:$J$33,7,FALSE)," ")</f>
        <v>2</v>
      </c>
      <c r="L3314" s="311">
        <f>IFERROR(VLOOKUP(C3314,'MANO DE OBRA'!$C$13:$J$33,8,FALSE)," ")</f>
        <v>425938</v>
      </c>
      <c r="M3314" s="562">
        <f>1/0.25</f>
        <v>4</v>
      </c>
      <c r="N3314" s="563"/>
      <c r="O3314" s="312">
        <f>IFERROR((L3314/M3314),0)</f>
        <v>106484.5</v>
      </c>
      <c r="P3314" s="99"/>
    </row>
    <row r="3315" spans="2:16" ht="14.4">
      <c r="B3315" s="44"/>
      <c r="C3315" s="555"/>
      <c r="D3315" s="556"/>
      <c r="E3315" s="556"/>
      <c r="F3315" s="556"/>
      <c r="G3315" s="556"/>
      <c r="H3315" s="556"/>
      <c r="I3315" s="522"/>
      <c r="J3315" s="310" t="str">
        <f>IFERROR(VLOOKUP(C3315,'MANO DE OBRA'!$C$13:$J$33,6,FALSE)," ")</f>
        <v xml:space="preserve"> </v>
      </c>
      <c r="K3315" s="318" t="str">
        <f>IFERROR(VLOOKUP(C3315,'MANO DE OBRA'!$C$13:$J$33,7,FALSE)," ")</f>
        <v xml:space="preserve"> </v>
      </c>
      <c r="L3315" s="311" t="str">
        <f>IFERROR(VLOOKUP(C3315,'MANO DE OBRA'!$C$13:$J$33,8,FALSE)," ")</f>
        <v xml:space="preserve"> </v>
      </c>
      <c r="M3315" s="562"/>
      <c r="N3315" s="563"/>
      <c r="O3315" s="312">
        <f t="shared" ref="O3315:O3317" si="207">IFERROR((L3315/M3315),0)</f>
        <v>0</v>
      </c>
      <c r="P3315" s="99"/>
    </row>
    <row r="3316" spans="2:16" ht="14.4">
      <c r="B3316" s="44"/>
      <c r="C3316" s="555"/>
      <c r="D3316" s="556"/>
      <c r="E3316" s="556"/>
      <c r="F3316" s="556"/>
      <c r="G3316" s="556"/>
      <c r="H3316" s="556"/>
      <c r="I3316" s="522"/>
      <c r="J3316" s="310" t="str">
        <f>IFERROR(VLOOKUP(C3316,'MANO DE OBRA'!$C$13:$J$33,6,FALSE)," ")</f>
        <v xml:space="preserve"> </v>
      </c>
      <c r="K3316" s="318" t="str">
        <f>IFERROR(VLOOKUP(C3316,'MANO DE OBRA'!$C$13:$J$33,7,FALSE)," ")</f>
        <v xml:space="preserve"> </v>
      </c>
      <c r="L3316" s="311" t="str">
        <f>IFERROR(VLOOKUP(C3316,'MANO DE OBRA'!$C$13:$J$33,8,FALSE)," ")</f>
        <v xml:space="preserve"> </v>
      </c>
      <c r="M3316" s="524"/>
      <c r="N3316" s="525"/>
      <c r="O3316" s="312">
        <f t="shared" si="207"/>
        <v>0</v>
      </c>
      <c r="P3316" s="99"/>
    </row>
    <row r="3317" spans="2:16" ht="15" thickBot="1">
      <c r="B3317" s="44"/>
      <c r="C3317" s="555"/>
      <c r="D3317" s="556"/>
      <c r="E3317" s="556"/>
      <c r="F3317" s="556"/>
      <c r="G3317" s="556"/>
      <c r="H3317" s="556"/>
      <c r="I3317" s="522"/>
      <c r="J3317" s="310" t="str">
        <f>IFERROR(VLOOKUP(C3317,'MANO DE OBRA'!$C$13:$J$33,6,FALSE)," ")</f>
        <v xml:space="preserve"> </v>
      </c>
      <c r="K3317" s="318" t="str">
        <f>IFERROR(VLOOKUP(C3317,'MANO DE OBRA'!$C$13:$J$33,7,FALSE)," ")</f>
        <v xml:space="preserve"> </v>
      </c>
      <c r="L3317" s="311" t="str">
        <f>IFERROR(VLOOKUP(C3317,'MANO DE OBRA'!$C$13:$J$33,8,FALSE)," ")</f>
        <v xml:space="preserve"> </v>
      </c>
      <c r="M3317" s="524"/>
      <c r="N3317" s="525"/>
      <c r="O3317" s="312">
        <f t="shared" si="207"/>
        <v>0</v>
      </c>
      <c r="P3317" s="85"/>
    </row>
    <row r="3318" spans="2:16" ht="15" thickBot="1">
      <c r="B3318" s="44"/>
      <c r="C3318" s="545" t="s">
        <v>2244</v>
      </c>
      <c r="D3318" s="546"/>
      <c r="E3318" s="546"/>
      <c r="F3318" s="546"/>
      <c r="G3318" s="546"/>
      <c r="H3318" s="546"/>
      <c r="I3318" s="546"/>
      <c r="J3318" s="546"/>
      <c r="K3318" s="546"/>
      <c r="L3318" s="546"/>
      <c r="M3318" s="546"/>
      <c r="N3318" s="547"/>
      <c r="O3318" s="309">
        <f>+SUM(O3314:O3317)</f>
        <v>106484.5</v>
      </c>
      <c r="P3318" s="85"/>
    </row>
    <row r="3319" spans="2:16" ht="15" thickBot="1">
      <c r="B3319" s="44"/>
      <c r="C3319" s="73"/>
      <c r="D3319" s="52"/>
      <c r="E3319" s="52"/>
      <c r="F3319" s="52"/>
      <c r="G3319" s="52"/>
      <c r="H3319" s="52"/>
      <c r="I3319" s="52"/>
      <c r="J3319" s="52"/>
      <c r="K3319" s="52"/>
      <c r="L3319" s="52"/>
      <c r="M3319" s="52"/>
      <c r="N3319" s="52"/>
      <c r="O3319" s="74"/>
      <c r="P3319" s="45"/>
    </row>
    <row r="3320" spans="2:16" ht="15" thickBot="1">
      <c r="B3320" s="44"/>
      <c r="C3320" s="557" t="s">
        <v>2245</v>
      </c>
      <c r="D3320" s="558"/>
      <c r="E3320" s="558"/>
      <c r="F3320" s="558"/>
      <c r="G3320" s="558"/>
      <c r="H3320" s="558"/>
      <c r="I3320" s="558"/>
      <c r="J3320" s="558"/>
      <c r="K3320" s="558"/>
      <c r="L3320" s="558"/>
      <c r="M3320" s="558"/>
      <c r="N3320" s="559"/>
      <c r="O3320" s="313">
        <f>ROUND(O3309+O3285+O3302+O3318,0)</f>
        <v>374193</v>
      </c>
      <c r="P3320" s="100"/>
    </row>
    <row r="3321" spans="2:16" ht="15" thickBot="1">
      <c r="B3321" s="44"/>
      <c r="C3321" s="73"/>
      <c r="D3321" s="52"/>
      <c r="E3321" s="52"/>
      <c r="F3321" s="52"/>
      <c r="G3321" s="52"/>
      <c r="H3321" s="52"/>
      <c r="I3321" s="52"/>
      <c r="J3321" s="52"/>
      <c r="K3321" s="52"/>
      <c r="L3321" s="52"/>
      <c r="M3321" s="52"/>
      <c r="N3321" s="52"/>
      <c r="O3321" s="74"/>
      <c r="P3321" s="73"/>
    </row>
    <row r="3322" spans="2:16">
      <c r="B3322" s="44"/>
      <c r="C3322" s="529" t="s">
        <v>2240</v>
      </c>
      <c r="D3322" s="530"/>
      <c r="E3322" s="530"/>
      <c r="F3322" s="530"/>
      <c r="G3322" s="530"/>
      <c r="H3322" s="530"/>
      <c r="I3322" s="530"/>
      <c r="J3322" s="530"/>
      <c r="K3322" s="530"/>
      <c r="L3322" s="530"/>
      <c r="M3322" s="530"/>
      <c r="N3322" s="530"/>
      <c r="O3322" s="531"/>
      <c r="P3322" s="80"/>
    </row>
    <row r="3323" spans="2:16">
      <c r="B3323" s="44"/>
      <c r="C3323" s="532"/>
      <c r="D3323" s="533"/>
      <c r="E3323" s="533"/>
      <c r="F3323" s="533"/>
      <c r="G3323" s="533"/>
      <c r="H3323" s="533"/>
      <c r="I3323" s="533"/>
      <c r="J3323" s="533"/>
      <c r="K3323" s="533"/>
      <c r="L3323" s="533"/>
      <c r="M3323" s="533"/>
      <c r="N3323" s="533"/>
      <c r="O3323" s="534"/>
      <c r="P3323" s="80"/>
    </row>
    <row r="3324" spans="2:16" ht="14.4" thickBot="1">
      <c r="B3324" s="44"/>
      <c r="C3324" s="535"/>
      <c r="D3324" s="536"/>
      <c r="E3324" s="536"/>
      <c r="F3324" s="536"/>
      <c r="G3324" s="536"/>
      <c r="H3324" s="536"/>
      <c r="I3324" s="536"/>
      <c r="J3324" s="536"/>
      <c r="K3324" s="536"/>
      <c r="L3324" s="536"/>
      <c r="M3324" s="536"/>
      <c r="N3324" s="536"/>
      <c r="O3324" s="537"/>
      <c r="P3324" s="80"/>
    </row>
    <row r="3325" spans="2:16" ht="15" thickBot="1">
      <c r="B3325" s="44"/>
      <c r="C3325" s="568" t="s">
        <v>10</v>
      </c>
      <c r="D3325" s="569"/>
      <c r="E3325" s="569"/>
      <c r="F3325" s="569"/>
      <c r="G3325" s="569"/>
      <c r="H3325" s="569"/>
      <c r="I3325" s="569"/>
      <c r="J3325" s="569"/>
      <c r="K3325" s="569"/>
      <c r="L3325" s="569"/>
      <c r="M3325" s="570"/>
      <c r="N3325" s="303" t="s">
        <v>32</v>
      </c>
      <c r="O3325" s="304" t="s">
        <v>29</v>
      </c>
      <c r="P3325" s="80"/>
    </row>
    <row r="3326" spans="2:16" ht="14.4">
      <c r="B3326" s="44"/>
      <c r="C3326" s="571" t="s">
        <v>2242</v>
      </c>
      <c r="D3326" s="572"/>
      <c r="E3326" s="572"/>
      <c r="F3326" s="572"/>
      <c r="G3326" s="572"/>
      <c r="H3326" s="572"/>
      <c r="I3326" s="572"/>
      <c r="J3326" s="572"/>
      <c r="K3326" s="572"/>
      <c r="L3326" s="572"/>
      <c r="M3326" s="572"/>
      <c r="N3326" s="305">
        <f>PRESUPUESTO!$K$384</f>
        <v>0.26</v>
      </c>
      <c r="O3326" s="314">
        <f>N3326*O3320</f>
        <v>97290.180000000008</v>
      </c>
      <c r="P3326" s="80"/>
    </row>
    <row r="3327" spans="2:16" ht="14.4">
      <c r="B3327" s="44"/>
      <c r="C3327" s="573" t="s">
        <v>2241</v>
      </c>
      <c r="D3327" s="574"/>
      <c r="E3327" s="574"/>
      <c r="F3327" s="574"/>
      <c r="G3327" s="574"/>
      <c r="H3327" s="574"/>
      <c r="I3327" s="574"/>
      <c r="J3327" s="574"/>
      <c r="K3327" s="574"/>
      <c r="L3327" s="574"/>
      <c r="M3327" s="574"/>
      <c r="N3327" s="302">
        <f>PRESUPUESTO!$K$385</f>
        <v>0.01</v>
      </c>
      <c r="O3327" s="315">
        <f>N3327*O3320</f>
        <v>3741.9300000000003</v>
      </c>
      <c r="P3327" s="80"/>
    </row>
    <row r="3328" spans="2:16" ht="15" thickBot="1">
      <c r="B3328" s="44"/>
      <c r="C3328" s="575" t="s">
        <v>28</v>
      </c>
      <c r="D3328" s="576"/>
      <c r="E3328" s="576"/>
      <c r="F3328" s="576"/>
      <c r="G3328" s="576"/>
      <c r="H3328" s="576"/>
      <c r="I3328" s="576"/>
      <c r="J3328" s="576"/>
      <c r="K3328" s="576"/>
      <c r="L3328" s="576"/>
      <c r="M3328" s="576"/>
      <c r="N3328" s="306">
        <f>PRESUPUESTO!$K$386</f>
        <v>0.03</v>
      </c>
      <c r="O3328" s="316">
        <f>N3328*O3320</f>
        <v>11225.789999999999</v>
      </c>
      <c r="P3328" s="80"/>
    </row>
    <row r="3329" spans="2:19">
      <c r="B3329" s="44"/>
      <c r="C3329" s="296"/>
      <c r="D3329" s="297"/>
      <c r="E3329" s="297"/>
      <c r="F3329" s="297"/>
      <c r="G3329" s="297"/>
      <c r="H3329" s="297"/>
      <c r="I3329" s="297"/>
      <c r="J3329" s="297"/>
      <c r="K3329" s="297"/>
      <c r="L3329" s="297"/>
      <c r="M3329" s="297"/>
      <c r="N3329" s="297"/>
      <c r="O3329" s="298"/>
      <c r="P3329" s="80"/>
    </row>
    <row r="3330" spans="2:19" ht="14.4" thickBot="1">
      <c r="B3330" s="44"/>
      <c r="C3330" s="299"/>
      <c r="D3330" s="300"/>
      <c r="E3330" s="300"/>
      <c r="F3330" s="300"/>
      <c r="G3330" s="300"/>
      <c r="H3330" s="300"/>
      <c r="I3330" s="300"/>
      <c r="J3330" s="300"/>
      <c r="K3330" s="300"/>
      <c r="L3330" s="300"/>
      <c r="M3330" s="300"/>
      <c r="N3330" s="300"/>
      <c r="O3330" s="301"/>
      <c r="P3330" s="80"/>
    </row>
    <row r="3331" spans="2:19" ht="15" thickBot="1">
      <c r="B3331" s="44"/>
      <c r="C3331" s="557" t="s">
        <v>2246</v>
      </c>
      <c r="D3331" s="558"/>
      <c r="E3331" s="558"/>
      <c r="F3331" s="558"/>
      <c r="G3331" s="558"/>
      <c r="H3331" s="558"/>
      <c r="I3331" s="558"/>
      <c r="J3331" s="558"/>
      <c r="K3331" s="558"/>
      <c r="L3331" s="558"/>
      <c r="M3331" s="558"/>
      <c r="N3331" s="559"/>
      <c r="O3331" s="313">
        <f>ROUNDUP(O3320+O3326+O3327+O3328,0)</f>
        <v>486451</v>
      </c>
      <c r="P3331" s="100"/>
      <c r="S3331" s="342"/>
    </row>
    <row r="3332" spans="2:19" ht="14.4">
      <c r="B3332" s="44"/>
      <c r="C3332" s="73"/>
      <c r="D3332" s="52"/>
      <c r="E3332" s="52"/>
      <c r="F3332" s="52"/>
      <c r="G3332" s="52"/>
      <c r="H3332" s="52"/>
      <c r="I3332" s="52"/>
      <c r="J3332" s="52"/>
      <c r="K3332" s="52"/>
      <c r="L3332" s="52"/>
      <c r="M3332" s="52"/>
      <c r="N3332" s="52"/>
      <c r="O3332" s="74"/>
      <c r="P3332" s="45"/>
    </row>
    <row r="3333" spans="2:19" ht="14.4">
      <c r="B3333" s="44"/>
      <c r="C3333" s="73"/>
      <c r="D3333" s="52"/>
      <c r="E3333" s="52"/>
      <c r="F3333" s="52"/>
      <c r="G3333" s="52"/>
      <c r="H3333" s="52"/>
      <c r="I3333" s="52"/>
      <c r="J3333" s="52"/>
      <c r="K3333" s="52"/>
      <c r="L3333" s="52"/>
      <c r="M3333" s="52"/>
      <c r="N3333" s="52"/>
      <c r="O3333" s="74"/>
      <c r="P3333" s="45"/>
    </row>
    <row r="3334" spans="2:19" ht="18.600000000000001" customHeight="1" thickBot="1">
      <c r="B3334" s="44"/>
      <c r="C3334" s="564"/>
      <c r="D3334" s="565"/>
      <c r="E3334" s="565"/>
      <c r="F3334" s="70"/>
      <c r="G3334" s="70"/>
      <c r="H3334" s="70"/>
      <c r="I3334" s="70"/>
      <c r="J3334" s="70"/>
      <c r="K3334" s="566"/>
      <c r="L3334" s="566"/>
      <c r="M3334" s="566"/>
      <c r="N3334" s="566"/>
      <c r="O3334" s="567"/>
      <c r="P3334" s="101"/>
    </row>
    <row r="3335" spans="2:19" ht="14.4" thickBot="1">
      <c r="B3335" s="102"/>
      <c r="C3335" s="103"/>
      <c r="D3335" s="103"/>
      <c r="E3335" s="103"/>
      <c r="F3335" s="103"/>
      <c r="G3335" s="103"/>
      <c r="H3335" s="103"/>
      <c r="I3335" s="103"/>
      <c r="J3335" s="103"/>
      <c r="K3335" s="103"/>
      <c r="L3335" s="103"/>
      <c r="M3335" s="103"/>
      <c r="N3335" s="103"/>
      <c r="O3335" s="103"/>
      <c r="P3335" s="104"/>
    </row>
    <row r="3336" spans="2:19" ht="15" thickTop="1" thickBot="1"/>
    <row r="3337" spans="2:19" ht="15" thickBot="1">
      <c r="B3337" s="44"/>
      <c r="C3337" s="488" t="s">
        <v>54</v>
      </c>
      <c r="D3337" s="489"/>
      <c r="E3337" s="489"/>
      <c r="F3337" s="489"/>
      <c r="G3337" s="489"/>
      <c r="H3337" s="489"/>
      <c r="I3337" s="489"/>
      <c r="J3337" s="489"/>
      <c r="K3337" s="489"/>
      <c r="L3337" s="489"/>
      <c r="M3337" s="489"/>
      <c r="N3337" s="489"/>
      <c r="O3337" s="490"/>
      <c r="P3337" s="75"/>
    </row>
    <row r="3338" spans="2:19">
      <c r="B3338" s="44"/>
      <c r="C3338" s="76" t="s">
        <v>55</v>
      </c>
      <c r="D3338" s="491" t="s">
        <v>10</v>
      </c>
      <c r="E3338" s="492"/>
      <c r="F3338" s="492"/>
      <c r="G3338" s="492"/>
      <c r="H3338" s="492"/>
      <c r="I3338" s="492"/>
      <c r="J3338" s="492"/>
      <c r="K3338" s="492"/>
      <c r="L3338" s="493"/>
      <c r="M3338" s="494" t="s">
        <v>56</v>
      </c>
      <c r="N3338" s="495"/>
      <c r="O3338" s="76" t="s">
        <v>12</v>
      </c>
      <c r="P3338" s="77"/>
    </row>
    <row r="3339" spans="2:19" ht="51" customHeight="1" thickBot="1">
      <c r="B3339" s="44"/>
      <c r="C3339" s="243" t="str">
        <f>PRESUPUESTO!C155</f>
        <v>5.7.10</v>
      </c>
      <c r="D3339" s="582" t="str">
        <f>IFERROR(VLOOKUP(C3339,PRESUPUESTO!$C$11:$K$366,5,FALSE)," ")</f>
        <v>SUMINISTRO E INSTALACIÓN DE MRE-MÓDULO DE RELÉ. INCLUYE BASE DE MONTAJE, CONECTOR, TUBERÍA EMT 3/4", CAJA DE PASO METALICA 2400 Y DEMÁS ACCESORIOS DE INSTALACIÓN.</v>
      </c>
      <c r="E3339" s="583"/>
      <c r="F3339" s="583"/>
      <c r="G3339" s="583"/>
      <c r="H3339" s="583"/>
      <c r="I3339" s="583"/>
      <c r="J3339" s="583"/>
      <c r="K3339" s="583"/>
      <c r="L3339" s="584"/>
      <c r="M3339" s="526" t="str">
        <f>IFERROR(VLOOKUP(C3339,PRESUPUESTO!$C$11:$K$366,6,FALSE)," ")</f>
        <v>UN</v>
      </c>
      <c r="N3339" s="528"/>
      <c r="O3339" s="243">
        <f>IFERROR(VLOOKUP(C3339,PRESUPUESTO!$C$11:$K$366,7,FALSE)," ")</f>
        <v>1</v>
      </c>
      <c r="P3339" s="79"/>
    </row>
    <row r="3340" spans="2:19">
      <c r="B3340" s="44"/>
      <c r="C3340" s="529"/>
      <c r="D3340" s="530"/>
      <c r="E3340" s="530"/>
      <c r="F3340" s="530"/>
      <c r="G3340" s="530"/>
      <c r="H3340" s="530"/>
      <c r="I3340" s="530"/>
      <c r="J3340" s="530"/>
      <c r="K3340" s="530"/>
      <c r="L3340" s="530"/>
      <c r="M3340" s="530"/>
      <c r="N3340" s="530"/>
      <c r="O3340" s="531"/>
      <c r="P3340" s="80"/>
    </row>
    <row r="3341" spans="2:19">
      <c r="B3341" s="44"/>
      <c r="C3341" s="532"/>
      <c r="D3341" s="533"/>
      <c r="E3341" s="533"/>
      <c r="F3341" s="533"/>
      <c r="G3341" s="533"/>
      <c r="H3341" s="533"/>
      <c r="I3341" s="533"/>
      <c r="J3341" s="533"/>
      <c r="K3341" s="533"/>
      <c r="L3341" s="533"/>
      <c r="M3341" s="533"/>
      <c r="N3341" s="533"/>
      <c r="O3341" s="534"/>
      <c r="P3341" s="80"/>
    </row>
    <row r="3342" spans="2:19" ht="14.4" thickBot="1">
      <c r="B3342" s="44"/>
      <c r="C3342" s="535"/>
      <c r="D3342" s="536"/>
      <c r="E3342" s="536"/>
      <c r="F3342" s="536"/>
      <c r="G3342" s="536"/>
      <c r="H3342" s="536"/>
      <c r="I3342" s="536"/>
      <c r="J3342" s="536"/>
      <c r="K3342" s="536"/>
      <c r="L3342" s="536"/>
      <c r="M3342" s="536"/>
      <c r="N3342" s="536"/>
      <c r="O3342" s="537"/>
      <c r="P3342" s="80"/>
    </row>
    <row r="3343" spans="2:19" ht="14.4">
      <c r="B3343" s="44"/>
      <c r="C3343" s="538" t="s">
        <v>10</v>
      </c>
      <c r="D3343" s="539"/>
      <c r="E3343" s="539"/>
      <c r="F3343" s="539"/>
      <c r="G3343" s="540"/>
      <c r="H3343" s="541" t="s">
        <v>57</v>
      </c>
      <c r="I3343" s="539"/>
      <c r="J3343" s="542" t="s">
        <v>58</v>
      </c>
      <c r="K3343" s="543"/>
      <c r="L3343" s="82" t="s">
        <v>59</v>
      </c>
      <c r="M3343" s="541" t="s">
        <v>60</v>
      </c>
      <c r="N3343" s="544"/>
      <c r="O3343" s="83" t="s">
        <v>61</v>
      </c>
      <c r="P3343" s="84"/>
    </row>
    <row r="3344" spans="2:19" ht="14.4">
      <c r="B3344" s="44"/>
      <c r="C3344" s="517" t="s">
        <v>1281</v>
      </c>
      <c r="D3344" s="518"/>
      <c r="E3344" s="518"/>
      <c r="F3344" s="518"/>
      <c r="G3344" s="519"/>
      <c r="H3344" s="520"/>
      <c r="I3344" s="520"/>
      <c r="J3344" s="521" t="str">
        <f>IFERROR(VLOOKUP(C3344,EQUIPOS!$C$13:$G$80,2,FALSE)," ")</f>
        <v>%</v>
      </c>
      <c r="K3344" s="522"/>
      <c r="L3344" s="308">
        <f>O3382</f>
        <v>106484.5</v>
      </c>
      <c r="M3344" s="523">
        <v>0.05</v>
      </c>
      <c r="N3344" s="522"/>
      <c r="O3344" s="307">
        <f>IFERROR(M3344*L3344,0)</f>
        <v>5324.2250000000004</v>
      </c>
      <c r="P3344" s="85"/>
    </row>
    <row r="3345" spans="2:16" ht="14.4">
      <c r="B3345" s="44"/>
      <c r="C3345" s="517"/>
      <c r="D3345" s="518"/>
      <c r="E3345" s="518"/>
      <c r="F3345" s="518"/>
      <c r="G3345" s="519"/>
      <c r="H3345" s="520"/>
      <c r="I3345" s="520"/>
      <c r="J3345" s="521" t="str">
        <f>IFERROR(VLOOKUP(C3345,EQUIPOS!$C$13:$G$80,2,FALSE)," ")</f>
        <v xml:space="preserve"> </v>
      </c>
      <c r="K3345" s="522"/>
      <c r="L3345" s="308" t="str">
        <f>IFERROR(VLOOKUP(C3345,EQUIPOS!$C$13:$G$80,5,FALSE)," ")</f>
        <v xml:space="preserve"> </v>
      </c>
      <c r="M3345" s="524"/>
      <c r="N3345" s="525"/>
      <c r="O3345" s="307">
        <f>IFERROR(L3345/M3345,0)</f>
        <v>0</v>
      </c>
      <c r="P3345" s="85"/>
    </row>
    <row r="3346" spans="2:16" ht="14.4">
      <c r="B3346" s="44"/>
      <c r="C3346" s="517"/>
      <c r="D3346" s="518"/>
      <c r="E3346" s="518"/>
      <c r="F3346" s="518"/>
      <c r="G3346" s="519"/>
      <c r="H3346" s="520"/>
      <c r="I3346" s="520"/>
      <c r="J3346" s="521" t="str">
        <f>IFERROR(VLOOKUP(C3346,EQUIPOS!$C$13:$G$80,2,FALSE)," ")</f>
        <v xml:space="preserve"> </v>
      </c>
      <c r="K3346" s="522"/>
      <c r="L3346" s="308" t="str">
        <f>IFERROR(VLOOKUP(C3346,EQUIPOS!$C$13:$G$80,5,FALSE)," ")</f>
        <v xml:space="preserve"> </v>
      </c>
      <c r="M3346" s="524"/>
      <c r="N3346" s="525"/>
      <c r="O3346" s="307">
        <f t="shared" ref="O3346:O3347" si="208">IFERROR(L3346/M3346,0)</f>
        <v>0</v>
      </c>
      <c r="P3346" s="85"/>
    </row>
    <row r="3347" spans="2:16" ht="14.4">
      <c r="B3347" s="44"/>
      <c r="C3347" s="517"/>
      <c r="D3347" s="518"/>
      <c r="E3347" s="518"/>
      <c r="F3347" s="518"/>
      <c r="G3347" s="519"/>
      <c r="H3347" s="520"/>
      <c r="I3347" s="520"/>
      <c r="J3347" s="521" t="str">
        <f>IFERROR(VLOOKUP(C3347,EQUIPOS!$C$13:$G$80,2,FALSE)," ")</f>
        <v xml:space="preserve"> </v>
      </c>
      <c r="K3347" s="522"/>
      <c r="L3347" s="308" t="str">
        <f>IFERROR(VLOOKUP(C3347,EQUIPOS!$C$13:$G$80,5,FALSE)," ")</f>
        <v xml:space="preserve"> </v>
      </c>
      <c r="M3347" s="524"/>
      <c r="N3347" s="525"/>
      <c r="O3347" s="307">
        <f t="shared" si="208"/>
        <v>0</v>
      </c>
      <c r="P3347" s="85"/>
    </row>
    <row r="3348" spans="2:16" ht="15" thickBot="1">
      <c r="B3348" s="44"/>
      <c r="C3348" s="517"/>
      <c r="D3348" s="518"/>
      <c r="E3348" s="518"/>
      <c r="F3348" s="518"/>
      <c r="G3348" s="519"/>
      <c r="H3348" s="520"/>
      <c r="I3348" s="520"/>
      <c r="J3348" s="521" t="str">
        <f>IFERROR(VLOOKUP(C3348,EQUIPOS!$C$13:$G$80,2,FALSE)," ")</f>
        <v xml:space="preserve"> </v>
      </c>
      <c r="K3348" s="522"/>
      <c r="L3348" s="308" t="str">
        <f>IFERROR(VLOOKUP(C3348,EQUIPOS!$C$13:$G$80,5,FALSE)," ")</f>
        <v xml:space="preserve"> </v>
      </c>
      <c r="M3348" s="524"/>
      <c r="N3348" s="525"/>
      <c r="O3348" s="307">
        <f>IFERROR(L3348/M3348,0)</f>
        <v>0</v>
      </c>
      <c r="P3348" s="85"/>
    </row>
    <row r="3349" spans="2:16" ht="15" thickBot="1">
      <c r="B3349" s="44"/>
      <c r="C3349" s="545" t="s">
        <v>2244</v>
      </c>
      <c r="D3349" s="546"/>
      <c r="E3349" s="546"/>
      <c r="F3349" s="546"/>
      <c r="G3349" s="546"/>
      <c r="H3349" s="546"/>
      <c r="I3349" s="546"/>
      <c r="J3349" s="546"/>
      <c r="K3349" s="546"/>
      <c r="L3349" s="546"/>
      <c r="M3349" s="546"/>
      <c r="N3349" s="547"/>
      <c r="O3349" s="309">
        <f>SUM(O3344:O3348)</f>
        <v>5324.2250000000004</v>
      </c>
      <c r="P3349" s="86"/>
    </row>
    <row r="3350" spans="2:16" ht="13.5" customHeight="1">
      <c r="B3350" s="44"/>
      <c r="C3350" s="529" t="s">
        <v>62</v>
      </c>
      <c r="D3350" s="530"/>
      <c r="E3350" s="530"/>
      <c r="F3350" s="530"/>
      <c r="G3350" s="530"/>
      <c r="H3350" s="530"/>
      <c r="I3350" s="530"/>
      <c r="J3350" s="530"/>
      <c r="K3350" s="530"/>
      <c r="L3350" s="530"/>
      <c r="M3350" s="530"/>
      <c r="N3350" s="530"/>
      <c r="O3350" s="531"/>
      <c r="P3350" s="80"/>
    </row>
    <row r="3351" spans="2:16">
      <c r="B3351" s="44"/>
      <c r="C3351" s="532"/>
      <c r="D3351" s="533"/>
      <c r="E3351" s="533"/>
      <c r="F3351" s="533"/>
      <c r="G3351" s="533"/>
      <c r="H3351" s="533"/>
      <c r="I3351" s="533"/>
      <c r="J3351" s="533"/>
      <c r="K3351" s="533"/>
      <c r="L3351" s="533"/>
      <c r="M3351" s="533"/>
      <c r="N3351" s="533"/>
      <c r="O3351" s="534"/>
      <c r="P3351" s="80"/>
    </row>
    <row r="3352" spans="2:16" ht="14.4" thickBot="1">
      <c r="B3352" s="44"/>
      <c r="C3352" s="535"/>
      <c r="D3352" s="536"/>
      <c r="E3352" s="536"/>
      <c r="F3352" s="536"/>
      <c r="G3352" s="536"/>
      <c r="H3352" s="536"/>
      <c r="I3352" s="536"/>
      <c r="J3352" s="536"/>
      <c r="K3352" s="536"/>
      <c r="L3352" s="536"/>
      <c r="M3352" s="536"/>
      <c r="N3352" s="536"/>
      <c r="O3352" s="537"/>
      <c r="P3352" s="80"/>
    </row>
    <row r="3353" spans="2:16" ht="14.4">
      <c r="B3353" s="44"/>
      <c r="C3353" s="538" t="s">
        <v>10</v>
      </c>
      <c r="D3353" s="550"/>
      <c r="E3353" s="550"/>
      <c r="F3353" s="550"/>
      <c r="G3353" s="550"/>
      <c r="H3353" s="550"/>
      <c r="I3353" s="550"/>
      <c r="J3353" s="544"/>
      <c r="K3353" s="81" t="s">
        <v>56</v>
      </c>
      <c r="L3353" s="82" t="s">
        <v>12</v>
      </c>
      <c r="M3353" s="541" t="s">
        <v>63</v>
      </c>
      <c r="N3353" s="544"/>
      <c r="O3353" s="83" t="s">
        <v>61</v>
      </c>
      <c r="P3353" s="84"/>
    </row>
    <row r="3354" spans="2:16" ht="14.4">
      <c r="B3354" s="44"/>
      <c r="C3354" s="577" t="s">
        <v>3017</v>
      </c>
      <c r="D3354" s="578" t="s">
        <v>3017</v>
      </c>
      <c r="E3354" s="578" t="s">
        <v>3017</v>
      </c>
      <c r="F3354" s="578" t="s">
        <v>3017</v>
      </c>
      <c r="G3354" s="578" t="s">
        <v>3017</v>
      </c>
      <c r="H3354" s="578" t="s">
        <v>3017</v>
      </c>
      <c r="I3354" s="578" t="s">
        <v>3017</v>
      </c>
      <c r="J3354" s="579" t="s">
        <v>3017</v>
      </c>
      <c r="K3354" s="88" t="str">
        <f>IFERROR(VLOOKUP(C3354,MATERIALES!$C$13:$G$2486,2,FALSE)," ")</f>
        <v>UN</v>
      </c>
      <c r="L3354" s="356">
        <v>1</v>
      </c>
      <c r="M3354" s="548">
        <f>IFERROR(VLOOKUP(C3354,MATERIALES!$C$13:$G$2486,5,FALSE)," ")</f>
        <v>220684.75</v>
      </c>
      <c r="N3354" s="549"/>
      <c r="O3354" s="307">
        <f>IFERROR(M3354*L3354,0)</f>
        <v>220684.75</v>
      </c>
      <c r="P3354" s="85"/>
    </row>
    <row r="3355" spans="2:16" ht="14.4">
      <c r="B3355" s="44"/>
      <c r="C3355" s="577" t="s">
        <v>3009</v>
      </c>
      <c r="D3355" s="578" t="s">
        <v>3009</v>
      </c>
      <c r="E3355" s="578" t="s">
        <v>3009</v>
      </c>
      <c r="F3355" s="578" t="s">
        <v>3009</v>
      </c>
      <c r="G3355" s="578" t="s">
        <v>3009</v>
      </c>
      <c r="H3355" s="578" t="s">
        <v>3009</v>
      </c>
      <c r="I3355" s="578" t="s">
        <v>3009</v>
      </c>
      <c r="J3355" s="579" t="s">
        <v>3009</v>
      </c>
      <c r="K3355" s="88" t="str">
        <f>IFERROR(VLOOKUP(C3355,MATERIALES!$C$13:$G$2486,2,FALSE)," ")</f>
        <v>ML</v>
      </c>
      <c r="L3355" s="356">
        <v>3.5</v>
      </c>
      <c r="M3355" s="548">
        <f>IFERROR(VLOOKUP(C3355,MATERIALES!$C$13:$G$2486,5,FALSE)," ")</f>
        <v>16500</v>
      </c>
      <c r="N3355" s="549"/>
      <c r="O3355" s="307">
        <f t="shared" ref="O3355:O3365" si="209">IFERROR(M3355*L3355,0)</f>
        <v>57750</v>
      </c>
      <c r="P3355" s="85"/>
    </row>
    <row r="3356" spans="2:16" ht="14.4">
      <c r="B3356" s="44"/>
      <c r="C3356" s="577" t="s">
        <v>3010</v>
      </c>
      <c r="D3356" s="578" t="s">
        <v>3010</v>
      </c>
      <c r="E3356" s="578" t="s">
        <v>3010</v>
      </c>
      <c r="F3356" s="578" t="s">
        <v>3010</v>
      </c>
      <c r="G3356" s="578" t="s">
        <v>3010</v>
      </c>
      <c r="H3356" s="578" t="s">
        <v>3010</v>
      </c>
      <c r="I3356" s="578" t="s">
        <v>3010</v>
      </c>
      <c r="J3356" s="579" t="s">
        <v>3010</v>
      </c>
      <c r="K3356" s="88" t="str">
        <f>IFERROR(VLOOKUP(C3356,MATERIALES!$C$13:$G$2486,2,FALSE)," ")</f>
        <v>UN</v>
      </c>
      <c r="L3356" s="356">
        <v>1</v>
      </c>
      <c r="M3356" s="548">
        <f>IFERROR(VLOOKUP(C3356,MATERIALES!$C$13:$G$2486,5,FALSE)," ")</f>
        <v>12000</v>
      </c>
      <c r="N3356" s="549"/>
      <c r="O3356" s="307">
        <f t="shared" si="209"/>
        <v>12000</v>
      </c>
      <c r="P3356" s="85"/>
    </row>
    <row r="3357" spans="2:16" ht="14.4">
      <c r="B3357" s="44"/>
      <c r="C3357" s="577" t="s">
        <v>3011</v>
      </c>
      <c r="D3357" s="578" t="s">
        <v>3011</v>
      </c>
      <c r="E3357" s="578" t="s">
        <v>3011</v>
      </c>
      <c r="F3357" s="578" t="s">
        <v>3011</v>
      </c>
      <c r="G3357" s="578" t="s">
        <v>3011</v>
      </c>
      <c r="H3357" s="578" t="s">
        <v>3011</v>
      </c>
      <c r="I3357" s="578" t="s">
        <v>3011</v>
      </c>
      <c r="J3357" s="579" t="s">
        <v>3011</v>
      </c>
      <c r="K3357" s="88" t="str">
        <f>IFERROR(VLOOKUP(C3357,MATERIALES!$C$13:$G$2486,2,FALSE)," ")</f>
        <v>GL</v>
      </c>
      <c r="L3357" s="356">
        <v>1.1000000000000001</v>
      </c>
      <c r="M3357" s="548">
        <f>IFERROR(VLOOKUP(C3357,MATERIALES!$C$13:$G$2486,5,FALSE)," ")</f>
        <v>16136</v>
      </c>
      <c r="N3357" s="549"/>
      <c r="O3357" s="307">
        <f t="shared" si="209"/>
        <v>17749.600000000002</v>
      </c>
      <c r="P3357" s="85"/>
    </row>
    <row r="3358" spans="2:16" ht="14.4">
      <c r="B3358" s="44"/>
      <c r="C3358" s="577"/>
      <c r="D3358" s="578"/>
      <c r="E3358" s="578"/>
      <c r="F3358" s="578"/>
      <c r="G3358" s="578"/>
      <c r="H3358" s="578"/>
      <c r="I3358" s="578"/>
      <c r="J3358" s="579"/>
      <c r="K3358" s="88" t="str">
        <f>IFERROR(VLOOKUP(C3358,MATERIALES!$C$13:$G$2486,2,FALSE)," ")</f>
        <v xml:space="preserve"> </v>
      </c>
      <c r="L3358" s="356"/>
      <c r="M3358" s="548" t="str">
        <f>IFERROR(VLOOKUP(C3358,MATERIALES!$C$13:$G$2486,5,FALSE)," ")</f>
        <v xml:space="preserve"> </v>
      </c>
      <c r="N3358" s="549"/>
      <c r="O3358" s="307">
        <f t="shared" si="209"/>
        <v>0</v>
      </c>
      <c r="P3358" s="85"/>
    </row>
    <row r="3359" spans="2:16" ht="14.4">
      <c r="B3359" s="44"/>
      <c r="C3359" s="577"/>
      <c r="D3359" s="578"/>
      <c r="E3359" s="578"/>
      <c r="F3359" s="578"/>
      <c r="G3359" s="578"/>
      <c r="H3359" s="578"/>
      <c r="I3359" s="578"/>
      <c r="J3359" s="579"/>
      <c r="K3359" s="88" t="str">
        <f>IFERROR(VLOOKUP(C3359,MATERIALES!$C$13:$G$2486,2,FALSE)," ")</f>
        <v xml:space="preserve"> </v>
      </c>
      <c r="L3359" s="356"/>
      <c r="M3359" s="548" t="str">
        <f>IFERROR(VLOOKUP(C3359,MATERIALES!$C$13:$G$2486,5,FALSE)," ")</f>
        <v xml:space="preserve"> </v>
      </c>
      <c r="N3359" s="549"/>
      <c r="O3359" s="307">
        <f t="shared" si="209"/>
        <v>0</v>
      </c>
      <c r="P3359" s="85"/>
    </row>
    <row r="3360" spans="2:16" ht="14.4">
      <c r="B3360" s="44"/>
      <c r="C3360" s="577"/>
      <c r="D3360" s="578"/>
      <c r="E3360" s="578"/>
      <c r="F3360" s="578"/>
      <c r="G3360" s="578"/>
      <c r="H3360" s="578"/>
      <c r="I3360" s="578"/>
      <c r="J3360" s="579"/>
      <c r="K3360" s="88" t="str">
        <f>IFERROR(VLOOKUP(C3360,MATERIALES!$C$13:$G$2486,2,FALSE)," ")</f>
        <v xml:space="preserve"> </v>
      </c>
      <c r="L3360" s="356"/>
      <c r="M3360" s="548" t="str">
        <f>IFERROR(VLOOKUP(C3360,MATERIALES!$C$13:$G$2486,5,FALSE)," ")</f>
        <v xml:space="preserve"> </v>
      </c>
      <c r="N3360" s="549"/>
      <c r="O3360" s="307">
        <f t="shared" si="209"/>
        <v>0</v>
      </c>
      <c r="P3360" s="85"/>
    </row>
    <row r="3361" spans="2:16" ht="14.4">
      <c r="B3361" s="44"/>
      <c r="C3361" s="577"/>
      <c r="D3361" s="578"/>
      <c r="E3361" s="578"/>
      <c r="F3361" s="578"/>
      <c r="G3361" s="578"/>
      <c r="H3361" s="578"/>
      <c r="I3361" s="578"/>
      <c r="J3361" s="579"/>
      <c r="K3361" s="88" t="str">
        <f>IFERROR(VLOOKUP(C3361,MATERIALES!$C$13:$G$2486,2,FALSE)," ")</f>
        <v xml:space="preserve"> </v>
      </c>
      <c r="L3361" s="356"/>
      <c r="M3361" s="548" t="str">
        <f>IFERROR(VLOOKUP(C3361,MATERIALES!$C$13:$G$2486,5,FALSE)," ")</f>
        <v xml:space="preserve"> </v>
      </c>
      <c r="N3361" s="549"/>
      <c r="O3361" s="307">
        <f t="shared" si="209"/>
        <v>0</v>
      </c>
      <c r="P3361" s="85"/>
    </row>
    <row r="3362" spans="2:16" ht="14.4">
      <c r="B3362" s="44"/>
      <c r="C3362" s="577"/>
      <c r="D3362" s="578"/>
      <c r="E3362" s="578"/>
      <c r="F3362" s="578"/>
      <c r="G3362" s="578"/>
      <c r="H3362" s="578"/>
      <c r="I3362" s="578"/>
      <c r="J3362" s="579"/>
      <c r="K3362" s="88" t="str">
        <f>IFERROR(VLOOKUP(C3362,MATERIALES!$C$13:$G$2486,2,FALSE)," ")</f>
        <v xml:space="preserve"> </v>
      </c>
      <c r="L3362" s="356"/>
      <c r="M3362" s="548" t="str">
        <f>IFERROR(VLOOKUP(C3362,MATERIALES!$C$13:$G$2486,5,FALSE)," ")</f>
        <v xml:space="preserve"> </v>
      </c>
      <c r="N3362" s="549"/>
      <c r="O3362" s="307">
        <f t="shared" si="209"/>
        <v>0</v>
      </c>
      <c r="P3362" s="85"/>
    </row>
    <row r="3363" spans="2:16" ht="14.4">
      <c r="B3363" s="44"/>
      <c r="C3363" s="577"/>
      <c r="D3363" s="578"/>
      <c r="E3363" s="578"/>
      <c r="F3363" s="578"/>
      <c r="G3363" s="578"/>
      <c r="H3363" s="578"/>
      <c r="I3363" s="578"/>
      <c r="J3363" s="579"/>
      <c r="K3363" s="88" t="str">
        <f>IFERROR(VLOOKUP(C3363,MATERIALES!$C$13:$G$2486,2,FALSE)," ")</f>
        <v xml:space="preserve"> </v>
      </c>
      <c r="L3363" s="356"/>
      <c r="M3363" s="548" t="str">
        <f>IFERROR(VLOOKUP(C3363,MATERIALES!$C$13:$G$2486,5,FALSE)," ")</f>
        <v xml:space="preserve"> </v>
      </c>
      <c r="N3363" s="549"/>
      <c r="O3363" s="307">
        <f t="shared" si="209"/>
        <v>0</v>
      </c>
      <c r="P3363" s="85"/>
    </row>
    <row r="3364" spans="2:16" ht="14.4">
      <c r="B3364" s="44"/>
      <c r="C3364" s="517"/>
      <c r="D3364" s="518"/>
      <c r="E3364" s="518"/>
      <c r="F3364" s="518"/>
      <c r="G3364" s="518"/>
      <c r="H3364" s="518"/>
      <c r="I3364" s="518"/>
      <c r="J3364" s="519"/>
      <c r="K3364" s="88" t="str">
        <f>IFERROR(VLOOKUP(C3364,MATERIALES!$C$13:$G$2486,2,FALSE)," ")</f>
        <v xml:space="preserve"> </v>
      </c>
      <c r="L3364" s="89"/>
      <c r="M3364" s="548" t="str">
        <f>IFERROR(VLOOKUP(C3364,MATERIALES!$C$13:$G$2486,5,FALSE)," ")</f>
        <v xml:space="preserve"> </v>
      </c>
      <c r="N3364" s="549"/>
      <c r="O3364" s="307">
        <f t="shared" si="209"/>
        <v>0</v>
      </c>
      <c r="P3364" s="85"/>
    </row>
    <row r="3365" spans="2:16" ht="15" thickBot="1">
      <c r="B3365" s="44"/>
      <c r="C3365" s="551"/>
      <c r="D3365" s="552"/>
      <c r="E3365" s="552"/>
      <c r="F3365" s="552"/>
      <c r="G3365" s="552"/>
      <c r="H3365" s="552"/>
      <c r="I3365" s="552"/>
      <c r="J3365" s="580"/>
      <c r="K3365" s="88" t="str">
        <f>IFERROR(VLOOKUP(C3365,MATERIALES!$C$13:$G$2486,2,FALSE)," ")</f>
        <v xml:space="preserve"> </v>
      </c>
      <c r="L3365" s="90"/>
      <c r="M3365" s="548" t="str">
        <f>IFERROR(VLOOKUP(C3365,MATERIALES!$C$13:$G$2486,5,FALSE)," ")</f>
        <v xml:space="preserve"> </v>
      </c>
      <c r="N3365" s="549"/>
      <c r="O3365" s="307">
        <f t="shared" si="209"/>
        <v>0</v>
      </c>
      <c r="P3365" s="85"/>
    </row>
    <row r="3366" spans="2:16" ht="15" thickBot="1">
      <c r="B3366" s="44"/>
      <c r="C3366" s="545" t="s">
        <v>2244</v>
      </c>
      <c r="D3366" s="546"/>
      <c r="E3366" s="546"/>
      <c r="F3366" s="546"/>
      <c r="G3366" s="546"/>
      <c r="H3366" s="546"/>
      <c r="I3366" s="546"/>
      <c r="J3366" s="546"/>
      <c r="K3366" s="546"/>
      <c r="L3366" s="546"/>
      <c r="M3366" s="546"/>
      <c r="N3366" s="547"/>
      <c r="O3366" s="309">
        <f>SUM(O3354:O3365)</f>
        <v>308184.34999999998</v>
      </c>
      <c r="P3366" s="85"/>
    </row>
    <row r="3367" spans="2:16">
      <c r="B3367" s="44"/>
      <c r="C3367" s="529" t="s">
        <v>64</v>
      </c>
      <c r="D3367" s="530"/>
      <c r="E3367" s="530"/>
      <c r="F3367" s="530"/>
      <c r="G3367" s="530"/>
      <c r="H3367" s="530"/>
      <c r="I3367" s="530"/>
      <c r="J3367" s="530"/>
      <c r="K3367" s="530"/>
      <c r="L3367" s="530"/>
      <c r="M3367" s="530"/>
      <c r="N3367" s="530"/>
      <c r="O3367" s="531"/>
      <c r="P3367" s="80"/>
    </row>
    <row r="3368" spans="2:16">
      <c r="B3368" s="44"/>
      <c r="C3368" s="532"/>
      <c r="D3368" s="533"/>
      <c r="E3368" s="533"/>
      <c r="F3368" s="533"/>
      <c r="G3368" s="533"/>
      <c r="H3368" s="533"/>
      <c r="I3368" s="533"/>
      <c r="J3368" s="533"/>
      <c r="K3368" s="533"/>
      <c r="L3368" s="533"/>
      <c r="M3368" s="533"/>
      <c r="N3368" s="533"/>
      <c r="O3368" s="534"/>
      <c r="P3368" s="80"/>
    </row>
    <row r="3369" spans="2:16" ht="14.4" thickBot="1">
      <c r="B3369" s="44"/>
      <c r="C3369" s="535"/>
      <c r="D3369" s="536"/>
      <c r="E3369" s="536"/>
      <c r="F3369" s="536"/>
      <c r="G3369" s="536"/>
      <c r="H3369" s="536"/>
      <c r="I3369" s="536"/>
      <c r="J3369" s="536"/>
      <c r="K3369" s="536"/>
      <c r="L3369" s="536"/>
      <c r="M3369" s="536"/>
      <c r="N3369" s="536"/>
      <c r="O3369" s="537"/>
      <c r="P3369" s="80"/>
    </row>
    <row r="3370" spans="2:16" ht="16.8">
      <c r="B3370" s="44"/>
      <c r="C3370" s="538" t="s">
        <v>65</v>
      </c>
      <c r="D3370" s="550"/>
      <c r="E3370" s="550"/>
      <c r="F3370" s="550"/>
      <c r="G3370" s="550"/>
      <c r="H3370" s="550"/>
      <c r="I3370" s="550"/>
      <c r="J3370" s="82" t="s">
        <v>66</v>
      </c>
      <c r="K3370" s="87" t="s">
        <v>67</v>
      </c>
      <c r="L3370" s="91" t="s">
        <v>68</v>
      </c>
      <c r="M3370" s="541" t="s">
        <v>69</v>
      </c>
      <c r="N3370" s="544"/>
      <c r="O3370" s="83" t="s">
        <v>61</v>
      </c>
      <c r="P3370" s="84"/>
    </row>
    <row r="3371" spans="2:16" ht="14.4">
      <c r="B3371" s="44"/>
      <c r="C3371" s="517" t="s">
        <v>1251</v>
      </c>
      <c r="D3371" s="518"/>
      <c r="E3371" s="518"/>
      <c r="F3371" s="518"/>
      <c r="G3371" s="518"/>
      <c r="H3371" s="518"/>
      <c r="I3371" s="518"/>
      <c r="J3371" s="357">
        <v>9.289803286634859E-5</v>
      </c>
      <c r="K3371" s="93">
        <v>25.1</v>
      </c>
      <c r="L3371" s="92">
        <f>K3371*J3371</f>
        <v>2.3317406249453499E-3</v>
      </c>
      <c r="M3371" s="548">
        <f>IFERROR(VLOOKUP(C3371,TRANSPORTE!$C$14:$G$28,5,FALSE)," ")</f>
        <v>514637</v>
      </c>
      <c r="N3371" s="549"/>
      <c r="O3371" s="307">
        <f>IFERROR(M3371*L3371,0)</f>
        <v>1200</v>
      </c>
      <c r="P3371" s="85"/>
    </row>
    <row r="3372" spans="2:16" ht="15" thickBot="1">
      <c r="B3372" s="44"/>
      <c r="C3372" s="551"/>
      <c r="D3372" s="552"/>
      <c r="E3372" s="552"/>
      <c r="F3372" s="552"/>
      <c r="G3372" s="552"/>
      <c r="H3372" s="552"/>
      <c r="I3372" s="552"/>
      <c r="J3372" s="94"/>
      <c r="K3372" s="70"/>
      <c r="L3372" s="94"/>
      <c r="M3372" s="553"/>
      <c r="N3372" s="554"/>
      <c r="O3372" s="307">
        <f t="shared" ref="O3372" si="210">IFERROR(M3372*L3372,0)</f>
        <v>0</v>
      </c>
      <c r="P3372" s="85"/>
    </row>
    <row r="3373" spans="2:16" ht="15" thickBot="1">
      <c r="B3373" s="44"/>
      <c r="C3373" s="545" t="s">
        <v>2244</v>
      </c>
      <c r="D3373" s="546"/>
      <c r="E3373" s="546"/>
      <c r="F3373" s="546"/>
      <c r="G3373" s="546"/>
      <c r="H3373" s="546"/>
      <c r="I3373" s="546"/>
      <c r="J3373" s="546"/>
      <c r="K3373" s="546"/>
      <c r="L3373" s="546"/>
      <c r="M3373" s="546"/>
      <c r="N3373" s="547"/>
      <c r="O3373" s="309">
        <f>+SUM(O3371:O3372)</f>
        <v>1200</v>
      </c>
      <c r="P3373" s="86"/>
    </row>
    <row r="3374" spans="2:16">
      <c r="B3374" s="44"/>
      <c r="C3374" s="529" t="s">
        <v>70</v>
      </c>
      <c r="D3374" s="530"/>
      <c r="E3374" s="530"/>
      <c r="F3374" s="530"/>
      <c r="G3374" s="530"/>
      <c r="H3374" s="530"/>
      <c r="I3374" s="530"/>
      <c r="J3374" s="530"/>
      <c r="K3374" s="530"/>
      <c r="L3374" s="530"/>
      <c r="M3374" s="530"/>
      <c r="N3374" s="530"/>
      <c r="O3374" s="531"/>
      <c r="P3374" s="80"/>
    </row>
    <row r="3375" spans="2:16">
      <c r="B3375" s="44"/>
      <c r="C3375" s="532"/>
      <c r="D3375" s="533"/>
      <c r="E3375" s="533"/>
      <c r="F3375" s="533"/>
      <c r="G3375" s="533"/>
      <c r="H3375" s="533"/>
      <c r="I3375" s="533"/>
      <c r="J3375" s="533"/>
      <c r="K3375" s="533"/>
      <c r="L3375" s="533"/>
      <c r="M3375" s="533"/>
      <c r="N3375" s="533"/>
      <c r="O3375" s="534"/>
      <c r="P3375" s="80"/>
    </row>
    <row r="3376" spans="2:16" ht="14.4" thickBot="1">
      <c r="B3376" s="44"/>
      <c r="C3376" s="535"/>
      <c r="D3376" s="536"/>
      <c r="E3376" s="536"/>
      <c r="F3376" s="536"/>
      <c r="G3376" s="536"/>
      <c r="H3376" s="536"/>
      <c r="I3376" s="536"/>
      <c r="J3376" s="536"/>
      <c r="K3376" s="536"/>
      <c r="L3376" s="536"/>
      <c r="M3376" s="536"/>
      <c r="N3376" s="536"/>
      <c r="O3376" s="537"/>
      <c r="P3376" s="80"/>
    </row>
    <row r="3377" spans="2:16" ht="14.4">
      <c r="B3377" s="44"/>
      <c r="C3377" s="538" t="s">
        <v>71</v>
      </c>
      <c r="D3377" s="550"/>
      <c r="E3377" s="550"/>
      <c r="F3377" s="550"/>
      <c r="G3377" s="550"/>
      <c r="H3377" s="550"/>
      <c r="I3377" s="550"/>
      <c r="J3377" s="82" t="s">
        <v>72</v>
      </c>
      <c r="K3377" s="95" t="s">
        <v>73</v>
      </c>
      <c r="L3377" s="96" t="s">
        <v>74</v>
      </c>
      <c r="M3377" s="560" t="s">
        <v>60</v>
      </c>
      <c r="N3377" s="561"/>
      <c r="O3377" s="97" t="s">
        <v>61</v>
      </c>
      <c r="P3377" s="98"/>
    </row>
    <row r="3378" spans="2:16" ht="14.4">
      <c r="B3378" s="44"/>
      <c r="C3378" s="555" t="s">
        <v>1225</v>
      </c>
      <c r="D3378" s="556"/>
      <c r="E3378" s="556"/>
      <c r="F3378" s="556"/>
      <c r="G3378" s="556"/>
      <c r="H3378" s="556"/>
      <c r="I3378" s="522"/>
      <c r="J3378" s="310">
        <f>IFERROR(VLOOKUP(C3378,'MANO DE OBRA'!$C$13:$J$33,6,FALSE)," ")</f>
        <v>212968.8944964</v>
      </c>
      <c r="K3378" s="318">
        <f>IFERROR(VLOOKUP(C3378,'MANO DE OBRA'!$C$13:$J$33,7,FALSE)," ")</f>
        <v>2</v>
      </c>
      <c r="L3378" s="311">
        <f>IFERROR(VLOOKUP(C3378,'MANO DE OBRA'!$C$13:$J$33,8,FALSE)," ")</f>
        <v>425938</v>
      </c>
      <c r="M3378" s="562">
        <f>1/0.25</f>
        <v>4</v>
      </c>
      <c r="N3378" s="563"/>
      <c r="O3378" s="312">
        <f>IFERROR((L3378/M3378),0)</f>
        <v>106484.5</v>
      </c>
      <c r="P3378" s="99"/>
    </row>
    <row r="3379" spans="2:16" ht="14.4">
      <c r="B3379" s="44"/>
      <c r="C3379" s="555"/>
      <c r="D3379" s="556"/>
      <c r="E3379" s="556"/>
      <c r="F3379" s="556"/>
      <c r="G3379" s="556"/>
      <c r="H3379" s="556"/>
      <c r="I3379" s="522"/>
      <c r="J3379" s="310" t="str">
        <f>IFERROR(VLOOKUP(C3379,'MANO DE OBRA'!$C$13:$J$33,6,FALSE)," ")</f>
        <v xml:space="preserve"> </v>
      </c>
      <c r="K3379" s="318" t="str">
        <f>IFERROR(VLOOKUP(C3379,'MANO DE OBRA'!$C$13:$J$33,7,FALSE)," ")</f>
        <v xml:space="preserve"> </v>
      </c>
      <c r="L3379" s="311" t="str">
        <f>IFERROR(VLOOKUP(C3379,'MANO DE OBRA'!$C$13:$J$33,8,FALSE)," ")</f>
        <v xml:space="preserve"> </v>
      </c>
      <c r="M3379" s="562"/>
      <c r="N3379" s="563"/>
      <c r="O3379" s="312">
        <f t="shared" ref="O3379:O3381" si="211">IFERROR((L3379/M3379),0)</f>
        <v>0</v>
      </c>
      <c r="P3379" s="99"/>
    </row>
    <row r="3380" spans="2:16" ht="14.4">
      <c r="B3380" s="44"/>
      <c r="C3380" s="555"/>
      <c r="D3380" s="556"/>
      <c r="E3380" s="556"/>
      <c r="F3380" s="556"/>
      <c r="G3380" s="556"/>
      <c r="H3380" s="556"/>
      <c r="I3380" s="522"/>
      <c r="J3380" s="310" t="str">
        <f>IFERROR(VLOOKUP(C3380,'MANO DE OBRA'!$C$13:$J$33,6,FALSE)," ")</f>
        <v xml:space="preserve"> </v>
      </c>
      <c r="K3380" s="318" t="str">
        <f>IFERROR(VLOOKUP(C3380,'MANO DE OBRA'!$C$13:$J$33,7,FALSE)," ")</f>
        <v xml:space="preserve"> </v>
      </c>
      <c r="L3380" s="311" t="str">
        <f>IFERROR(VLOOKUP(C3380,'MANO DE OBRA'!$C$13:$J$33,8,FALSE)," ")</f>
        <v xml:space="preserve"> </v>
      </c>
      <c r="M3380" s="524"/>
      <c r="N3380" s="525"/>
      <c r="O3380" s="312">
        <f t="shared" si="211"/>
        <v>0</v>
      </c>
      <c r="P3380" s="99"/>
    </row>
    <row r="3381" spans="2:16" ht="15" thickBot="1">
      <c r="B3381" s="44"/>
      <c r="C3381" s="555"/>
      <c r="D3381" s="556"/>
      <c r="E3381" s="556"/>
      <c r="F3381" s="556"/>
      <c r="G3381" s="556"/>
      <c r="H3381" s="556"/>
      <c r="I3381" s="522"/>
      <c r="J3381" s="310" t="str">
        <f>IFERROR(VLOOKUP(C3381,'MANO DE OBRA'!$C$13:$J$33,6,FALSE)," ")</f>
        <v xml:space="preserve"> </v>
      </c>
      <c r="K3381" s="318" t="str">
        <f>IFERROR(VLOOKUP(C3381,'MANO DE OBRA'!$C$13:$J$33,7,FALSE)," ")</f>
        <v xml:space="preserve"> </v>
      </c>
      <c r="L3381" s="311" t="str">
        <f>IFERROR(VLOOKUP(C3381,'MANO DE OBRA'!$C$13:$J$33,8,FALSE)," ")</f>
        <v xml:space="preserve"> </v>
      </c>
      <c r="M3381" s="524"/>
      <c r="N3381" s="525"/>
      <c r="O3381" s="312">
        <f t="shared" si="211"/>
        <v>0</v>
      </c>
      <c r="P3381" s="85"/>
    </row>
    <row r="3382" spans="2:16" ht="15" thickBot="1">
      <c r="B3382" s="44"/>
      <c r="C3382" s="545" t="s">
        <v>2244</v>
      </c>
      <c r="D3382" s="546"/>
      <c r="E3382" s="546"/>
      <c r="F3382" s="546"/>
      <c r="G3382" s="546"/>
      <c r="H3382" s="546"/>
      <c r="I3382" s="546"/>
      <c r="J3382" s="546"/>
      <c r="K3382" s="546"/>
      <c r="L3382" s="546"/>
      <c r="M3382" s="546"/>
      <c r="N3382" s="547"/>
      <c r="O3382" s="309">
        <f>+SUM(O3378:O3381)</f>
        <v>106484.5</v>
      </c>
      <c r="P3382" s="85"/>
    </row>
    <row r="3383" spans="2:16" ht="15" thickBot="1">
      <c r="B3383" s="44"/>
      <c r="C3383" s="73"/>
      <c r="D3383" s="52"/>
      <c r="E3383" s="52"/>
      <c r="F3383" s="52"/>
      <c r="G3383" s="52"/>
      <c r="H3383" s="52"/>
      <c r="I3383" s="52"/>
      <c r="J3383" s="52"/>
      <c r="K3383" s="52"/>
      <c r="L3383" s="52"/>
      <c r="M3383" s="52"/>
      <c r="N3383" s="52"/>
      <c r="O3383" s="74"/>
      <c r="P3383" s="45"/>
    </row>
    <row r="3384" spans="2:16" ht="15" thickBot="1">
      <c r="B3384" s="44"/>
      <c r="C3384" s="557" t="s">
        <v>2245</v>
      </c>
      <c r="D3384" s="558"/>
      <c r="E3384" s="558"/>
      <c r="F3384" s="558"/>
      <c r="G3384" s="558"/>
      <c r="H3384" s="558"/>
      <c r="I3384" s="558"/>
      <c r="J3384" s="558"/>
      <c r="K3384" s="558"/>
      <c r="L3384" s="558"/>
      <c r="M3384" s="558"/>
      <c r="N3384" s="559"/>
      <c r="O3384" s="313">
        <f>ROUND(O3373+O3349+O3366+O3382,0)</f>
        <v>421193</v>
      </c>
      <c r="P3384" s="100"/>
    </row>
    <row r="3385" spans="2:16" ht="15" thickBot="1">
      <c r="B3385" s="44"/>
      <c r="C3385" s="73"/>
      <c r="D3385" s="52"/>
      <c r="E3385" s="52"/>
      <c r="F3385" s="52"/>
      <c r="G3385" s="52"/>
      <c r="H3385" s="52"/>
      <c r="I3385" s="52"/>
      <c r="J3385" s="52"/>
      <c r="K3385" s="52"/>
      <c r="L3385" s="52"/>
      <c r="M3385" s="52"/>
      <c r="N3385" s="52"/>
      <c r="O3385" s="74"/>
      <c r="P3385" s="73"/>
    </row>
    <row r="3386" spans="2:16">
      <c r="B3386" s="44"/>
      <c r="C3386" s="529" t="s">
        <v>2240</v>
      </c>
      <c r="D3386" s="530"/>
      <c r="E3386" s="530"/>
      <c r="F3386" s="530"/>
      <c r="G3386" s="530"/>
      <c r="H3386" s="530"/>
      <c r="I3386" s="530"/>
      <c r="J3386" s="530"/>
      <c r="K3386" s="530"/>
      <c r="L3386" s="530"/>
      <c r="M3386" s="530"/>
      <c r="N3386" s="530"/>
      <c r="O3386" s="531"/>
      <c r="P3386" s="80"/>
    </row>
    <row r="3387" spans="2:16">
      <c r="B3387" s="44"/>
      <c r="C3387" s="532"/>
      <c r="D3387" s="533"/>
      <c r="E3387" s="533"/>
      <c r="F3387" s="533"/>
      <c r="G3387" s="533"/>
      <c r="H3387" s="533"/>
      <c r="I3387" s="533"/>
      <c r="J3387" s="533"/>
      <c r="K3387" s="533"/>
      <c r="L3387" s="533"/>
      <c r="M3387" s="533"/>
      <c r="N3387" s="533"/>
      <c r="O3387" s="534"/>
      <c r="P3387" s="80"/>
    </row>
    <row r="3388" spans="2:16" ht="14.4" thickBot="1">
      <c r="B3388" s="44"/>
      <c r="C3388" s="535"/>
      <c r="D3388" s="536"/>
      <c r="E3388" s="536"/>
      <c r="F3388" s="536"/>
      <c r="G3388" s="536"/>
      <c r="H3388" s="536"/>
      <c r="I3388" s="536"/>
      <c r="J3388" s="536"/>
      <c r="K3388" s="536"/>
      <c r="L3388" s="536"/>
      <c r="M3388" s="536"/>
      <c r="N3388" s="536"/>
      <c r="O3388" s="537"/>
      <c r="P3388" s="80"/>
    </row>
    <row r="3389" spans="2:16" ht="15" thickBot="1">
      <c r="B3389" s="44"/>
      <c r="C3389" s="568" t="s">
        <v>10</v>
      </c>
      <c r="D3389" s="569"/>
      <c r="E3389" s="569"/>
      <c r="F3389" s="569"/>
      <c r="G3389" s="569"/>
      <c r="H3389" s="569"/>
      <c r="I3389" s="569"/>
      <c r="J3389" s="569"/>
      <c r="K3389" s="569"/>
      <c r="L3389" s="569"/>
      <c r="M3389" s="570"/>
      <c r="N3389" s="303" t="s">
        <v>32</v>
      </c>
      <c r="O3389" s="304" t="s">
        <v>29</v>
      </c>
      <c r="P3389" s="80"/>
    </row>
    <row r="3390" spans="2:16" ht="14.4">
      <c r="B3390" s="44"/>
      <c r="C3390" s="571" t="s">
        <v>2242</v>
      </c>
      <c r="D3390" s="572"/>
      <c r="E3390" s="572"/>
      <c r="F3390" s="572"/>
      <c r="G3390" s="572"/>
      <c r="H3390" s="572"/>
      <c r="I3390" s="572"/>
      <c r="J3390" s="572"/>
      <c r="K3390" s="572"/>
      <c r="L3390" s="572"/>
      <c r="M3390" s="572"/>
      <c r="N3390" s="305">
        <f>PRESUPUESTO!$K$384</f>
        <v>0.26</v>
      </c>
      <c r="O3390" s="314">
        <f>N3390*O3384</f>
        <v>109510.18000000001</v>
      </c>
      <c r="P3390" s="80"/>
    </row>
    <row r="3391" spans="2:16" ht="14.4">
      <c r="B3391" s="44"/>
      <c r="C3391" s="573" t="s">
        <v>2241</v>
      </c>
      <c r="D3391" s="574"/>
      <c r="E3391" s="574"/>
      <c r="F3391" s="574"/>
      <c r="G3391" s="574"/>
      <c r="H3391" s="574"/>
      <c r="I3391" s="574"/>
      <c r="J3391" s="574"/>
      <c r="K3391" s="574"/>
      <c r="L3391" s="574"/>
      <c r="M3391" s="574"/>
      <c r="N3391" s="302">
        <f>PRESUPUESTO!$K$385</f>
        <v>0.01</v>
      </c>
      <c r="O3391" s="315">
        <f>N3391*O3384</f>
        <v>4211.93</v>
      </c>
      <c r="P3391" s="80"/>
    </row>
    <row r="3392" spans="2:16" ht="15" thickBot="1">
      <c r="B3392" s="44"/>
      <c r="C3392" s="575" t="s">
        <v>28</v>
      </c>
      <c r="D3392" s="576"/>
      <c r="E3392" s="576"/>
      <c r="F3392" s="576"/>
      <c r="G3392" s="576"/>
      <c r="H3392" s="576"/>
      <c r="I3392" s="576"/>
      <c r="J3392" s="576"/>
      <c r="K3392" s="576"/>
      <c r="L3392" s="576"/>
      <c r="M3392" s="576"/>
      <c r="N3392" s="306">
        <f>PRESUPUESTO!$K$386</f>
        <v>0.03</v>
      </c>
      <c r="O3392" s="316">
        <f>N3392*O3384</f>
        <v>12635.789999999999</v>
      </c>
      <c r="P3392" s="80"/>
    </row>
    <row r="3393" spans="2:19">
      <c r="B3393" s="44"/>
      <c r="C3393" s="296"/>
      <c r="D3393" s="297"/>
      <c r="E3393" s="297"/>
      <c r="F3393" s="297"/>
      <c r="G3393" s="297"/>
      <c r="H3393" s="297"/>
      <c r="I3393" s="297"/>
      <c r="J3393" s="297"/>
      <c r="K3393" s="297"/>
      <c r="L3393" s="297"/>
      <c r="M3393" s="297"/>
      <c r="N3393" s="297"/>
      <c r="O3393" s="298"/>
      <c r="P3393" s="80"/>
    </row>
    <row r="3394" spans="2:19" ht="14.4" thickBot="1">
      <c r="B3394" s="44"/>
      <c r="C3394" s="299"/>
      <c r="D3394" s="300"/>
      <c r="E3394" s="300"/>
      <c r="F3394" s="300"/>
      <c r="G3394" s="300"/>
      <c r="H3394" s="300"/>
      <c r="I3394" s="300"/>
      <c r="J3394" s="300"/>
      <c r="K3394" s="300"/>
      <c r="L3394" s="300"/>
      <c r="M3394" s="300"/>
      <c r="N3394" s="300"/>
      <c r="O3394" s="301"/>
      <c r="P3394" s="80"/>
    </row>
    <row r="3395" spans="2:19" ht="15" thickBot="1">
      <c r="B3395" s="44"/>
      <c r="C3395" s="557" t="s">
        <v>2246</v>
      </c>
      <c r="D3395" s="558"/>
      <c r="E3395" s="558"/>
      <c r="F3395" s="558"/>
      <c r="G3395" s="558"/>
      <c r="H3395" s="558"/>
      <c r="I3395" s="558"/>
      <c r="J3395" s="558"/>
      <c r="K3395" s="558"/>
      <c r="L3395" s="558"/>
      <c r="M3395" s="558"/>
      <c r="N3395" s="559"/>
      <c r="O3395" s="313">
        <f>ROUNDUP(O3384+O3390+O3391+O3392,0)</f>
        <v>547551</v>
      </c>
      <c r="P3395" s="100"/>
      <c r="S3395" s="342"/>
    </row>
    <row r="3396" spans="2:19" ht="14.4">
      <c r="B3396" s="44"/>
      <c r="C3396" s="73"/>
      <c r="D3396" s="52"/>
      <c r="E3396" s="52"/>
      <c r="F3396" s="52"/>
      <c r="G3396" s="52"/>
      <c r="H3396" s="52"/>
      <c r="I3396" s="52"/>
      <c r="J3396" s="52"/>
      <c r="K3396" s="52"/>
      <c r="L3396" s="52"/>
      <c r="M3396" s="52"/>
      <c r="N3396" s="52"/>
      <c r="O3396" s="74"/>
      <c r="P3396" s="45"/>
    </row>
    <row r="3397" spans="2:19" ht="14.4">
      <c r="B3397" s="44"/>
      <c r="C3397" s="73"/>
      <c r="D3397" s="52"/>
      <c r="E3397" s="52"/>
      <c r="F3397" s="52"/>
      <c r="G3397" s="52"/>
      <c r="H3397" s="52"/>
      <c r="I3397" s="52"/>
      <c r="J3397" s="52"/>
      <c r="K3397" s="52"/>
      <c r="L3397" s="52"/>
      <c r="M3397" s="52"/>
      <c r="N3397" s="52"/>
      <c r="O3397" s="74"/>
      <c r="P3397" s="45"/>
    </row>
    <row r="3398" spans="2:19" ht="18.600000000000001" customHeight="1" thickBot="1">
      <c r="B3398" s="44"/>
      <c r="C3398" s="564"/>
      <c r="D3398" s="565"/>
      <c r="E3398" s="565"/>
      <c r="F3398" s="70"/>
      <c r="G3398" s="70"/>
      <c r="H3398" s="70"/>
      <c r="I3398" s="70"/>
      <c r="J3398" s="70"/>
      <c r="K3398" s="566"/>
      <c r="L3398" s="566"/>
      <c r="M3398" s="566"/>
      <c r="N3398" s="566"/>
      <c r="O3398" s="567"/>
      <c r="P3398" s="101"/>
    </row>
    <row r="3399" spans="2:19" ht="14.4" thickBot="1">
      <c r="B3399" s="102"/>
      <c r="C3399" s="103"/>
      <c r="D3399" s="103"/>
      <c r="E3399" s="103"/>
      <c r="F3399" s="103"/>
      <c r="G3399" s="103"/>
      <c r="H3399" s="103"/>
      <c r="I3399" s="103"/>
      <c r="J3399" s="103"/>
      <c r="K3399" s="103"/>
      <c r="L3399" s="103"/>
      <c r="M3399" s="103"/>
      <c r="N3399" s="103"/>
      <c r="O3399" s="103"/>
      <c r="P3399" s="104"/>
    </row>
    <row r="3400" spans="2:19" ht="15" thickTop="1" thickBot="1"/>
    <row r="3401" spans="2:19" ht="15" thickBot="1">
      <c r="B3401" s="44"/>
      <c r="C3401" s="488" t="s">
        <v>54</v>
      </c>
      <c r="D3401" s="489"/>
      <c r="E3401" s="489"/>
      <c r="F3401" s="489"/>
      <c r="G3401" s="489"/>
      <c r="H3401" s="489"/>
      <c r="I3401" s="489"/>
      <c r="J3401" s="489"/>
      <c r="K3401" s="489"/>
      <c r="L3401" s="489"/>
      <c r="M3401" s="489"/>
      <c r="N3401" s="489"/>
      <c r="O3401" s="490"/>
      <c r="P3401" s="75"/>
    </row>
    <row r="3402" spans="2:19">
      <c r="B3402" s="44"/>
      <c r="C3402" s="76" t="s">
        <v>55</v>
      </c>
      <c r="D3402" s="491" t="s">
        <v>10</v>
      </c>
      <c r="E3402" s="492"/>
      <c r="F3402" s="492"/>
      <c r="G3402" s="492"/>
      <c r="H3402" s="492"/>
      <c r="I3402" s="492"/>
      <c r="J3402" s="492"/>
      <c r="K3402" s="492"/>
      <c r="L3402" s="493"/>
      <c r="M3402" s="494" t="s">
        <v>56</v>
      </c>
      <c r="N3402" s="495"/>
      <c r="O3402" s="76" t="s">
        <v>12</v>
      </c>
      <c r="P3402" s="77"/>
    </row>
    <row r="3403" spans="2:19" ht="51" customHeight="1" thickBot="1">
      <c r="B3403" s="44"/>
      <c r="C3403" s="243" t="str">
        <f>PRESUPUESTO!C156</f>
        <v>5.7.11</v>
      </c>
      <c r="D3403" s="582" t="str">
        <f>IFERROR(VLOOKUP(C3403,PRESUPUESTO!$C$11:$K$366,5,FALSE)," ")</f>
        <v>SUMINISTRO E INSTALACIÓN DE AAV-SIRENA - STROBO PARA INTERIORES. INCLUYE BASE DE MONTAJE, CONECTOR, TUBERÍA EMT 3/4", CAJA DE PASO METALICA 2400 Y DEMÁS ACCESORIOS DE INSTALACIÓN.</v>
      </c>
      <c r="E3403" s="583"/>
      <c r="F3403" s="583"/>
      <c r="G3403" s="583"/>
      <c r="H3403" s="583"/>
      <c r="I3403" s="583"/>
      <c r="J3403" s="583"/>
      <c r="K3403" s="583"/>
      <c r="L3403" s="584"/>
      <c r="M3403" s="526" t="str">
        <f>IFERROR(VLOOKUP(C3403,PRESUPUESTO!$C$11:$K$366,6,FALSE)," ")</f>
        <v>UN</v>
      </c>
      <c r="N3403" s="528"/>
      <c r="O3403" s="243">
        <f>IFERROR(VLOOKUP(C3403,PRESUPUESTO!$C$11:$K$366,7,FALSE)," ")</f>
        <v>5</v>
      </c>
      <c r="P3403" s="79"/>
    </row>
    <row r="3404" spans="2:19">
      <c r="B3404" s="44"/>
      <c r="C3404" s="529"/>
      <c r="D3404" s="530"/>
      <c r="E3404" s="530"/>
      <c r="F3404" s="530"/>
      <c r="G3404" s="530"/>
      <c r="H3404" s="530"/>
      <c r="I3404" s="530"/>
      <c r="J3404" s="530"/>
      <c r="K3404" s="530"/>
      <c r="L3404" s="530"/>
      <c r="M3404" s="530"/>
      <c r="N3404" s="530"/>
      <c r="O3404" s="531"/>
      <c r="P3404" s="80"/>
    </row>
    <row r="3405" spans="2:19">
      <c r="B3405" s="44"/>
      <c r="C3405" s="532"/>
      <c r="D3405" s="533"/>
      <c r="E3405" s="533"/>
      <c r="F3405" s="533"/>
      <c r="G3405" s="533"/>
      <c r="H3405" s="533"/>
      <c r="I3405" s="533"/>
      <c r="J3405" s="533"/>
      <c r="K3405" s="533"/>
      <c r="L3405" s="533"/>
      <c r="M3405" s="533"/>
      <c r="N3405" s="533"/>
      <c r="O3405" s="534"/>
      <c r="P3405" s="80"/>
    </row>
    <row r="3406" spans="2:19" ht="14.4" thickBot="1">
      <c r="B3406" s="44"/>
      <c r="C3406" s="535"/>
      <c r="D3406" s="536"/>
      <c r="E3406" s="536"/>
      <c r="F3406" s="536"/>
      <c r="G3406" s="536"/>
      <c r="H3406" s="536"/>
      <c r="I3406" s="536"/>
      <c r="J3406" s="536"/>
      <c r="K3406" s="536"/>
      <c r="L3406" s="536"/>
      <c r="M3406" s="536"/>
      <c r="N3406" s="536"/>
      <c r="O3406" s="537"/>
      <c r="P3406" s="80"/>
    </row>
    <row r="3407" spans="2:19" ht="14.4">
      <c r="B3407" s="44"/>
      <c r="C3407" s="538" t="s">
        <v>10</v>
      </c>
      <c r="D3407" s="539"/>
      <c r="E3407" s="539"/>
      <c r="F3407" s="539"/>
      <c r="G3407" s="540"/>
      <c r="H3407" s="541" t="s">
        <v>57</v>
      </c>
      <c r="I3407" s="539"/>
      <c r="J3407" s="542" t="s">
        <v>58</v>
      </c>
      <c r="K3407" s="543"/>
      <c r="L3407" s="82" t="s">
        <v>59</v>
      </c>
      <c r="M3407" s="541" t="s">
        <v>60</v>
      </c>
      <c r="N3407" s="544"/>
      <c r="O3407" s="83" t="s">
        <v>61</v>
      </c>
      <c r="P3407" s="84"/>
    </row>
    <row r="3408" spans="2:19" ht="14.4">
      <c r="B3408" s="44"/>
      <c r="C3408" s="517" t="s">
        <v>1281</v>
      </c>
      <c r="D3408" s="518"/>
      <c r="E3408" s="518"/>
      <c r="F3408" s="518"/>
      <c r="G3408" s="519"/>
      <c r="H3408" s="520"/>
      <c r="I3408" s="520"/>
      <c r="J3408" s="521" t="str">
        <f>IFERROR(VLOOKUP(C3408,EQUIPOS!$C$13:$G$80,2,FALSE)," ")</f>
        <v>%</v>
      </c>
      <c r="K3408" s="522"/>
      <c r="L3408" s="308">
        <f>O3446</f>
        <v>106484.5</v>
      </c>
      <c r="M3408" s="523">
        <v>0.05</v>
      </c>
      <c r="N3408" s="522"/>
      <c r="O3408" s="307">
        <f>IFERROR(M3408*L3408,0)</f>
        <v>5324.2250000000004</v>
      </c>
      <c r="P3408" s="85"/>
    </row>
    <row r="3409" spans="2:16" ht="14.4">
      <c r="B3409" s="44"/>
      <c r="C3409" s="517"/>
      <c r="D3409" s="518"/>
      <c r="E3409" s="518"/>
      <c r="F3409" s="518"/>
      <c r="G3409" s="519"/>
      <c r="H3409" s="520"/>
      <c r="I3409" s="520"/>
      <c r="J3409" s="521" t="str">
        <f>IFERROR(VLOOKUP(C3409,EQUIPOS!$C$13:$G$80,2,FALSE)," ")</f>
        <v xml:space="preserve"> </v>
      </c>
      <c r="K3409" s="522"/>
      <c r="L3409" s="308" t="str">
        <f>IFERROR(VLOOKUP(C3409,EQUIPOS!$C$13:$G$80,5,FALSE)," ")</f>
        <v xml:space="preserve"> </v>
      </c>
      <c r="M3409" s="524"/>
      <c r="N3409" s="525"/>
      <c r="O3409" s="307">
        <f>IFERROR(L3409/M3409,0)</f>
        <v>0</v>
      </c>
      <c r="P3409" s="85"/>
    </row>
    <row r="3410" spans="2:16" ht="14.4">
      <c r="B3410" s="44"/>
      <c r="C3410" s="517"/>
      <c r="D3410" s="518"/>
      <c r="E3410" s="518"/>
      <c r="F3410" s="518"/>
      <c r="G3410" s="519"/>
      <c r="H3410" s="520"/>
      <c r="I3410" s="520"/>
      <c r="J3410" s="521" t="str">
        <f>IFERROR(VLOOKUP(C3410,EQUIPOS!$C$13:$G$80,2,FALSE)," ")</f>
        <v xml:space="preserve"> </v>
      </c>
      <c r="K3410" s="522"/>
      <c r="L3410" s="308" t="str">
        <f>IFERROR(VLOOKUP(C3410,EQUIPOS!$C$13:$G$80,5,FALSE)," ")</f>
        <v xml:space="preserve"> </v>
      </c>
      <c r="M3410" s="524"/>
      <c r="N3410" s="525"/>
      <c r="O3410" s="307">
        <f t="shared" ref="O3410:O3411" si="212">IFERROR(L3410/M3410,0)</f>
        <v>0</v>
      </c>
      <c r="P3410" s="85"/>
    </row>
    <row r="3411" spans="2:16" ht="14.4">
      <c r="B3411" s="44"/>
      <c r="C3411" s="517"/>
      <c r="D3411" s="518"/>
      <c r="E3411" s="518"/>
      <c r="F3411" s="518"/>
      <c r="G3411" s="519"/>
      <c r="H3411" s="520"/>
      <c r="I3411" s="520"/>
      <c r="J3411" s="521" t="str">
        <f>IFERROR(VLOOKUP(C3411,EQUIPOS!$C$13:$G$80,2,FALSE)," ")</f>
        <v xml:space="preserve"> </v>
      </c>
      <c r="K3411" s="522"/>
      <c r="L3411" s="308" t="str">
        <f>IFERROR(VLOOKUP(C3411,EQUIPOS!$C$13:$G$80,5,FALSE)," ")</f>
        <v xml:space="preserve"> </v>
      </c>
      <c r="M3411" s="524"/>
      <c r="N3411" s="525"/>
      <c r="O3411" s="307">
        <f t="shared" si="212"/>
        <v>0</v>
      </c>
      <c r="P3411" s="85"/>
    </row>
    <row r="3412" spans="2:16" ht="15" thickBot="1">
      <c r="B3412" s="44"/>
      <c r="C3412" s="517"/>
      <c r="D3412" s="518"/>
      <c r="E3412" s="518"/>
      <c r="F3412" s="518"/>
      <c r="G3412" s="519"/>
      <c r="H3412" s="520"/>
      <c r="I3412" s="520"/>
      <c r="J3412" s="521" t="str">
        <f>IFERROR(VLOOKUP(C3412,EQUIPOS!$C$13:$G$80,2,FALSE)," ")</f>
        <v xml:space="preserve"> </v>
      </c>
      <c r="K3412" s="522"/>
      <c r="L3412" s="308" t="str">
        <f>IFERROR(VLOOKUP(C3412,EQUIPOS!$C$13:$G$80,5,FALSE)," ")</f>
        <v xml:space="preserve"> </v>
      </c>
      <c r="M3412" s="524"/>
      <c r="N3412" s="525"/>
      <c r="O3412" s="307">
        <f>IFERROR(L3412/M3412,0)</f>
        <v>0</v>
      </c>
      <c r="P3412" s="85"/>
    </row>
    <row r="3413" spans="2:16" ht="15" thickBot="1">
      <c r="B3413" s="44"/>
      <c r="C3413" s="545" t="s">
        <v>2244</v>
      </c>
      <c r="D3413" s="546"/>
      <c r="E3413" s="546"/>
      <c r="F3413" s="546"/>
      <c r="G3413" s="546"/>
      <c r="H3413" s="546"/>
      <c r="I3413" s="546"/>
      <c r="J3413" s="546"/>
      <c r="K3413" s="546"/>
      <c r="L3413" s="546"/>
      <c r="M3413" s="546"/>
      <c r="N3413" s="547"/>
      <c r="O3413" s="309">
        <f>SUM(O3408:O3412)</f>
        <v>5324.2250000000004</v>
      </c>
      <c r="P3413" s="86"/>
    </row>
    <row r="3414" spans="2:16" ht="13.5" customHeight="1">
      <c r="B3414" s="44"/>
      <c r="C3414" s="529" t="s">
        <v>62</v>
      </c>
      <c r="D3414" s="530"/>
      <c r="E3414" s="530"/>
      <c r="F3414" s="530"/>
      <c r="G3414" s="530"/>
      <c r="H3414" s="530"/>
      <c r="I3414" s="530"/>
      <c r="J3414" s="530"/>
      <c r="K3414" s="530"/>
      <c r="L3414" s="530"/>
      <c r="M3414" s="530"/>
      <c r="N3414" s="530"/>
      <c r="O3414" s="531"/>
      <c r="P3414" s="80"/>
    </row>
    <row r="3415" spans="2:16">
      <c r="B3415" s="44"/>
      <c r="C3415" s="532"/>
      <c r="D3415" s="533"/>
      <c r="E3415" s="533"/>
      <c r="F3415" s="533"/>
      <c r="G3415" s="533"/>
      <c r="H3415" s="533"/>
      <c r="I3415" s="533"/>
      <c r="J3415" s="533"/>
      <c r="K3415" s="533"/>
      <c r="L3415" s="533"/>
      <c r="M3415" s="533"/>
      <c r="N3415" s="533"/>
      <c r="O3415" s="534"/>
      <c r="P3415" s="80"/>
    </row>
    <row r="3416" spans="2:16" ht="14.4" thickBot="1">
      <c r="B3416" s="44"/>
      <c r="C3416" s="535"/>
      <c r="D3416" s="536"/>
      <c r="E3416" s="536"/>
      <c r="F3416" s="536"/>
      <c r="G3416" s="536"/>
      <c r="H3416" s="536"/>
      <c r="I3416" s="536"/>
      <c r="J3416" s="536"/>
      <c r="K3416" s="536"/>
      <c r="L3416" s="536"/>
      <c r="M3416" s="536"/>
      <c r="N3416" s="536"/>
      <c r="O3416" s="537"/>
      <c r="P3416" s="80"/>
    </row>
    <row r="3417" spans="2:16" ht="14.4">
      <c r="B3417" s="44"/>
      <c r="C3417" s="538" t="s">
        <v>10</v>
      </c>
      <c r="D3417" s="550"/>
      <c r="E3417" s="550"/>
      <c r="F3417" s="550"/>
      <c r="G3417" s="550"/>
      <c r="H3417" s="550"/>
      <c r="I3417" s="550"/>
      <c r="J3417" s="544"/>
      <c r="K3417" s="81" t="s">
        <v>56</v>
      </c>
      <c r="L3417" s="82" t="s">
        <v>12</v>
      </c>
      <c r="M3417" s="541" t="s">
        <v>63</v>
      </c>
      <c r="N3417" s="544"/>
      <c r="O3417" s="83" t="s">
        <v>61</v>
      </c>
      <c r="P3417" s="84"/>
    </row>
    <row r="3418" spans="2:16" ht="14.4">
      <c r="B3418" s="44"/>
      <c r="C3418" s="577" t="s">
        <v>3018</v>
      </c>
      <c r="D3418" s="578" t="s">
        <v>3018</v>
      </c>
      <c r="E3418" s="578" t="s">
        <v>3018</v>
      </c>
      <c r="F3418" s="578" t="s">
        <v>3018</v>
      </c>
      <c r="G3418" s="578" t="s">
        <v>3018</v>
      </c>
      <c r="H3418" s="578" t="s">
        <v>3018</v>
      </c>
      <c r="I3418" s="578" t="s">
        <v>3018</v>
      </c>
      <c r="J3418" s="579" t="s">
        <v>3018</v>
      </c>
      <c r="K3418" s="88" t="str">
        <f>IFERROR(VLOOKUP(C3418,MATERIALES!$C$13:$G$2486,2,FALSE)," ")</f>
        <v>UN</v>
      </c>
      <c r="L3418" s="356">
        <v>1</v>
      </c>
      <c r="M3418" s="548">
        <f>IFERROR(VLOOKUP(C3418,MATERIALES!$C$13:$G$2486,5,FALSE)," ")</f>
        <v>203684.75</v>
      </c>
      <c r="N3418" s="549"/>
      <c r="O3418" s="307">
        <f>IFERROR(M3418*L3418,0)</f>
        <v>203684.75</v>
      </c>
      <c r="P3418" s="85"/>
    </row>
    <row r="3419" spans="2:16" ht="14.4">
      <c r="B3419" s="44"/>
      <c r="C3419" s="577" t="s">
        <v>3009</v>
      </c>
      <c r="D3419" s="578" t="s">
        <v>3009</v>
      </c>
      <c r="E3419" s="578" t="s">
        <v>3009</v>
      </c>
      <c r="F3419" s="578" t="s">
        <v>3009</v>
      </c>
      <c r="G3419" s="578" t="s">
        <v>3009</v>
      </c>
      <c r="H3419" s="578" t="s">
        <v>3009</v>
      </c>
      <c r="I3419" s="578" t="s">
        <v>3009</v>
      </c>
      <c r="J3419" s="579" t="s">
        <v>3009</v>
      </c>
      <c r="K3419" s="88" t="str">
        <f>IFERROR(VLOOKUP(C3419,MATERIALES!$C$13:$G$2486,2,FALSE)," ")</f>
        <v>ML</v>
      </c>
      <c r="L3419" s="356">
        <v>3.5</v>
      </c>
      <c r="M3419" s="548">
        <f>IFERROR(VLOOKUP(C3419,MATERIALES!$C$13:$G$2486,5,FALSE)," ")</f>
        <v>16500</v>
      </c>
      <c r="N3419" s="549"/>
      <c r="O3419" s="307">
        <f t="shared" ref="O3419:O3429" si="213">IFERROR(M3419*L3419,0)</f>
        <v>57750</v>
      </c>
      <c r="P3419" s="85"/>
    </row>
    <row r="3420" spans="2:16" ht="14.4">
      <c r="B3420" s="44"/>
      <c r="C3420" s="577" t="s">
        <v>3010</v>
      </c>
      <c r="D3420" s="578" t="s">
        <v>3010</v>
      </c>
      <c r="E3420" s="578" t="s">
        <v>3010</v>
      </c>
      <c r="F3420" s="578" t="s">
        <v>3010</v>
      </c>
      <c r="G3420" s="578" t="s">
        <v>3010</v>
      </c>
      <c r="H3420" s="578" t="s">
        <v>3010</v>
      </c>
      <c r="I3420" s="578" t="s">
        <v>3010</v>
      </c>
      <c r="J3420" s="579" t="s">
        <v>3010</v>
      </c>
      <c r="K3420" s="88" t="str">
        <f>IFERROR(VLOOKUP(C3420,MATERIALES!$C$13:$G$2486,2,FALSE)," ")</f>
        <v>UN</v>
      </c>
      <c r="L3420" s="356">
        <v>1</v>
      </c>
      <c r="M3420" s="548">
        <f>IFERROR(VLOOKUP(C3420,MATERIALES!$C$13:$G$2486,5,FALSE)," ")</f>
        <v>12000</v>
      </c>
      <c r="N3420" s="549"/>
      <c r="O3420" s="307">
        <f t="shared" si="213"/>
        <v>12000</v>
      </c>
      <c r="P3420" s="85"/>
    </row>
    <row r="3421" spans="2:16" ht="14.4">
      <c r="B3421" s="44"/>
      <c r="C3421" s="577" t="s">
        <v>3011</v>
      </c>
      <c r="D3421" s="578" t="s">
        <v>3011</v>
      </c>
      <c r="E3421" s="578" t="s">
        <v>3011</v>
      </c>
      <c r="F3421" s="578" t="s">
        <v>3011</v>
      </c>
      <c r="G3421" s="578" t="s">
        <v>3011</v>
      </c>
      <c r="H3421" s="578" t="s">
        <v>3011</v>
      </c>
      <c r="I3421" s="578" t="s">
        <v>3011</v>
      </c>
      <c r="J3421" s="579" t="s">
        <v>3011</v>
      </c>
      <c r="K3421" s="88" t="str">
        <f>IFERROR(VLOOKUP(C3421,MATERIALES!$C$13:$G$2486,2,FALSE)," ")</f>
        <v>GL</v>
      </c>
      <c r="L3421" s="356">
        <v>1.1000000000000001</v>
      </c>
      <c r="M3421" s="548">
        <f>IFERROR(VLOOKUP(C3421,MATERIALES!$C$13:$G$2486,5,FALSE)," ")</f>
        <v>16136</v>
      </c>
      <c r="N3421" s="549"/>
      <c r="O3421" s="307">
        <f t="shared" si="213"/>
        <v>17749.600000000002</v>
      </c>
      <c r="P3421" s="85"/>
    </row>
    <row r="3422" spans="2:16" ht="14.4">
      <c r="B3422" s="44"/>
      <c r="C3422" s="577"/>
      <c r="D3422" s="578"/>
      <c r="E3422" s="578"/>
      <c r="F3422" s="578"/>
      <c r="G3422" s="578"/>
      <c r="H3422" s="578"/>
      <c r="I3422" s="578"/>
      <c r="J3422" s="579"/>
      <c r="K3422" s="88" t="str">
        <f>IFERROR(VLOOKUP(C3422,MATERIALES!$C$13:$G$2486,2,FALSE)," ")</f>
        <v xml:space="preserve"> </v>
      </c>
      <c r="L3422" s="356"/>
      <c r="M3422" s="548" t="str">
        <f>IFERROR(VLOOKUP(C3422,MATERIALES!$C$13:$G$2486,5,FALSE)," ")</f>
        <v xml:space="preserve"> </v>
      </c>
      <c r="N3422" s="549"/>
      <c r="O3422" s="307">
        <f t="shared" si="213"/>
        <v>0</v>
      </c>
      <c r="P3422" s="85"/>
    </row>
    <row r="3423" spans="2:16" ht="14.4">
      <c r="B3423" s="44"/>
      <c r="C3423" s="577"/>
      <c r="D3423" s="578"/>
      <c r="E3423" s="578"/>
      <c r="F3423" s="578"/>
      <c r="G3423" s="578"/>
      <c r="H3423" s="578"/>
      <c r="I3423" s="578"/>
      <c r="J3423" s="579"/>
      <c r="K3423" s="88" t="str">
        <f>IFERROR(VLOOKUP(C3423,MATERIALES!$C$13:$G$2486,2,FALSE)," ")</f>
        <v xml:space="preserve"> </v>
      </c>
      <c r="L3423" s="356"/>
      <c r="M3423" s="548" t="str">
        <f>IFERROR(VLOOKUP(C3423,MATERIALES!$C$13:$G$2486,5,FALSE)," ")</f>
        <v xml:space="preserve"> </v>
      </c>
      <c r="N3423" s="549"/>
      <c r="O3423" s="307">
        <f t="shared" si="213"/>
        <v>0</v>
      </c>
      <c r="P3423" s="85"/>
    </row>
    <row r="3424" spans="2:16" ht="14.4">
      <c r="B3424" s="44"/>
      <c r="C3424" s="577"/>
      <c r="D3424" s="578"/>
      <c r="E3424" s="578"/>
      <c r="F3424" s="578"/>
      <c r="G3424" s="578"/>
      <c r="H3424" s="578"/>
      <c r="I3424" s="578"/>
      <c r="J3424" s="579"/>
      <c r="K3424" s="88" t="str">
        <f>IFERROR(VLOOKUP(C3424,MATERIALES!$C$13:$G$2486,2,FALSE)," ")</f>
        <v xml:space="preserve"> </v>
      </c>
      <c r="L3424" s="356"/>
      <c r="M3424" s="548" t="str">
        <f>IFERROR(VLOOKUP(C3424,MATERIALES!$C$13:$G$2486,5,FALSE)," ")</f>
        <v xml:space="preserve"> </v>
      </c>
      <c r="N3424" s="549"/>
      <c r="O3424" s="307">
        <f t="shared" si="213"/>
        <v>0</v>
      </c>
      <c r="P3424" s="85"/>
    </row>
    <row r="3425" spans="2:16" ht="14.4">
      <c r="B3425" s="44"/>
      <c r="C3425" s="577"/>
      <c r="D3425" s="578"/>
      <c r="E3425" s="578"/>
      <c r="F3425" s="578"/>
      <c r="G3425" s="578"/>
      <c r="H3425" s="578"/>
      <c r="I3425" s="578"/>
      <c r="J3425" s="579"/>
      <c r="K3425" s="88" t="str">
        <f>IFERROR(VLOOKUP(C3425,MATERIALES!$C$13:$G$2486,2,FALSE)," ")</f>
        <v xml:space="preserve"> </v>
      </c>
      <c r="L3425" s="356"/>
      <c r="M3425" s="548" t="str">
        <f>IFERROR(VLOOKUP(C3425,MATERIALES!$C$13:$G$2486,5,FALSE)," ")</f>
        <v xml:space="preserve"> </v>
      </c>
      <c r="N3425" s="549"/>
      <c r="O3425" s="307">
        <f t="shared" si="213"/>
        <v>0</v>
      </c>
      <c r="P3425" s="85"/>
    </row>
    <row r="3426" spans="2:16" ht="14.4">
      <c r="B3426" s="44"/>
      <c r="C3426" s="577"/>
      <c r="D3426" s="578"/>
      <c r="E3426" s="578"/>
      <c r="F3426" s="578"/>
      <c r="G3426" s="578"/>
      <c r="H3426" s="578"/>
      <c r="I3426" s="578"/>
      <c r="J3426" s="579"/>
      <c r="K3426" s="88" t="str">
        <f>IFERROR(VLOOKUP(C3426,MATERIALES!$C$13:$G$2486,2,FALSE)," ")</f>
        <v xml:space="preserve"> </v>
      </c>
      <c r="L3426" s="356"/>
      <c r="M3426" s="548" t="str">
        <f>IFERROR(VLOOKUP(C3426,MATERIALES!$C$13:$G$2486,5,FALSE)," ")</f>
        <v xml:space="preserve"> </v>
      </c>
      <c r="N3426" s="549"/>
      <c r="O3426" s="307">
        <f t="shared" si="213"/>
        <v>0</v>
      </c>
      <c r="P3426" s="85"/>
    </row>
    <row r="3427" spans="2:16" ht="14.4">
      <c r="B3427" s="44"/>
      <c r="C3427" s="577"/>
      <c r="D3427" s="578"/>
      <c r="E3427" s="578"/>
      <c r="F3427" s="578"/>
      <c r="G3427" s="578"/>
      <c r="H3427" s="578"/>
      <c r="I3427" s="578"/>
      <c r="J3427" s="579"/>
      <c r="K3427" s="88" t="str">
        <f>IFERROR(VLOOKUP(C3427,MATERIALES!$C$13:$G$2486,2,FALSE)," ")</f>
        <v xml:space="preserve"> </v>
      </c>
      <c r="L3427" s="356"/>
      <c r="M3427" s="548" t="str">
        <f>IFERROR(VLOOKUP(C3427,MATERIALES!$C$13:$G$2486,5,FALSE)," ")</f>
        <v xml:space="preserve"> </v>
      </c>
      <c r="N3427" s="549"/>
      <c r="O3427" s="307">
        <f t="shared" si="213"/>
        <v>0</v>
      </c>
      <c r="P3427" s="85"/>
    </row>
    <row r="3428" spans="2:16" ht="14.4">
      <c r="B3428" s="44"/>
      <c r="C3428" s="517"/>
      <c r="D3428" s="518"/>
      <c r="E3428" s="518"/>
      <c r="F3428" s="518"/>
      <c r="G3428" s="518"/>
      <c r="H3428" s="518"/>
      <c r="I3428" s="518"/>
      <c r="J3428" s="519"/>
      <c r="K3428" s="88" t="str">
        <f>IFERROR(VLOOKUP(C3428,MATERIALES!$C$13:$G$2486,2,FALSE)," ")</f>
        <v xml:space="preserve"> </v>
      </c>
      <c r="L3428" s="89"/>
      <c r="M3428" s="548" t="str">
        <f>IFERROR(VLOOKUP(C3428,MATERIALES!$C$13:$G$2486,5,FALSE)," ")</f>
        <v xml:space="preserve"> </v>
      </c>
      <c r="N3428" s="549"/>
      <c r="O3428" s="307">
        <f t="shared" si="213"/>
        <v>0</v>
      </c>
      <c r="P3428" s="85"/>
    </row>
    <row r="3429" spans="2:16" ht="15" thickBot="1">
      <c r="B3429" s="44"/>
      <c r="C3429" s="551"/>
      <c r="D3429" s="552"/>
      <c r="E3429" s="552"/>
      <c r="F3429" s="552"/>
      <c r="G3429" s="552"/>
      <c r="H3429" s="552"/>
      <c r="I3429" s="552"/>
      <c r="J3429" s="580"/>
      <c r="K3429" s="88" t="str">
        <f>IFERROR(VLOOKUP(C3429,MATERIALES!$C$13:$G$2486,2,FALSE)," ")</f>
        <v xml:space="preserve"> </v>
      </c>
      <c r="L3429" s="90"/>
      <c r="M3429" s="548" t="str">
        <f>IFERROR(VLOOKUP(C3429,MATERIALES!$C$13:$G$2486,5,FALSE)," ")</f>
        <v xml:space="preserve"> </v>
      </c>
      <c r="N3429" s="549"/>
      <c r="O3429" s="307">
        <f t="shared" si="213"/>
        <v>0</v>
      </c>
      <c r="P3429" s="85"/>
    </row>
    <row r="3430" spans="2:16" ht="15" thickBot="1">
      <c r="B3430" s="44"/>
      <c r="C3430" s="545" t="s">
        <v>2244</v>
      </c>
      <c r="D3430" s="546"/>
      <c r="E3430" s="546"/>
      <c r="F3430" s="546"/>
      <c r="G3430" s="546"/>
      <c r="H3430" s="546"/>
      <c r="I3430" s="546"/>
      <c r="J3430" s="546"/>
      <c r="K3430" s="546"/>
      <c r="L3430" s="546"/>
      <c r="M3430" s="546"/>
      <c r="N3430" s="547"/>
      <c r="O3430" s="309">
        <f>SUM(O3418:O3429)</f>
        <v>291184.34999999998</v>
      </c>
      <c r="P3430" s="85"/>
    </row>
    <row r="3431" spans="2:16">
      <c r="B3431" s="44"/>
      <c r="C3431" s="529" t="s">
        <v>64</v>
      </c>
      <c r="D3431" s="530"/>
      <c r="E3431" s="530"/>
      <c r="F3431" s="530"/>
      <c r="G3431" s="530"/>
      <c r="H3431" s="530"/>
      <c r="I3431" s="530"/>
      <c r="J3431" s="530"/>
      <c r="K3431" s="530"/>
      <c r="L3431" s="530"/>
      <c r="M3431" s="530"/>
      <c r="N3431" s="530"/>
      <c r="O3431" s="531"/>
      <c r="P3431" s="80"/>
    </row>
    <row r="3432" spans="2:16">
      <c r="B3432" s="44"/>
      <c r="C3432" s="532"/>
      <c r="D3432" s="533"/>
      <c r="E3432" s="533"/>
      <c r="F3432" s="533"/>
      <c r="G3432" s="533"/>
      <c r="H3432" s="533"/>
      <c r="I3432" s="533"/>
      <c r="J3432" s="533"/>
      <c r="K3432" s="533"/>
      <c r="L3432" s="533"/>
      <c r="M3432" s="533"/>
      <c r="N3432" s="533"/>
      <c r="O3432" s="534"/>
      <c r="P3432" s="80"/>
    </row>
    <row r="3433" spans="2:16" ht="14.4" thickBot="1">
      <c r="B3433" s="44"/>
      <c r="C3433" s="535"/>
      <c r="D3433" s="536"/>
      <c r="E3433" s="536"/>
      <c r="F3433" s="536"/>
      <c r="G3433" s="536"/>
      <c r="H3433" s="536"/>
      <c r="I3433" s="536"/>
      <c r="J3433" s="536"/>
      <c r="K3433" s="536"/>
      <c r="L3433" s="536"/>
      <c r="M3433" s="536"/>
      <c r="N3433" s="536"/>
      <c r="O3433" s="537"/>
      <c r="P3433" s="80"/>
    </row>
    <row r="3434" spans="2:16" ht="16.8">
      <c r="B3434" s="44"/>
      <c r="C3434" s="538" t="s">
        <v>65</v>
      </c>
      <c r="D3434" s="550"/>
      <c r="E3434" s="550"/>
      <c r="F3434" s="550"/>
      <c r="G3434" s="550"/>
      <c r="H3434" s="550"/>
      <c r="I3434" s="550"/>
      <c r="J3434" s="82" t="s">
        <v>66</v>
      </c>
      <c r="K3434" s="87" t="s">
        <v>67</v>
      </c>
      <c r="L3434" s="91" t="s">
        <v>68</v>
      </c>
      <c r="M3434" s="541" t="s">
        <v>69</v>
      </c>
      <c r="N3434" s="544"/>
      <c r="O3434" s="83" t="s">
        <v>61</v>
      </c>
      <c r="P3434" s="84"/>
    </row>
    <row r="3435" spans="2:16" ht="14.4">
      <c r="B3435" s="44"/>
      <c r="C3435" s="517" t="s">
        <v>1251</v>
      </c>
      <c r="D3435" s="518"/>
      <c r="E3435" s="518"/>
      <c r="F3435" s="518"/>
      <c r="G3435" s="518"/>
      <c r="H3435" s="518"/>
      <c r="I3435" s="518"/>
      <c r="J3435" s="357">
        <v>9.289803286634859E-5</v>
      </c>
      <c r="K3435" s="93">
        <v>25.1</v>
      </c>
      <c r="L3435" s="92">
        <f>K3435*J3435</f>
        <v>2.3317406249453499E-3</v>
      </c>
      <c r="M3435" s="548">
        <f>IFERROR(VLOOKUP(C3435,TRANSPORTE!$C$14:$G$28,5,FALSE)," ")</f>
        <v>514637</v>
      </c>
      <c r="N3435" s="549"/>
      <c r="O3435" s="307">
        <f>IFERROR(M3435*L3435,0)</f>
        <v>1200</v>
      </c>
      <c r="P3435" s="85"/>
    </row>
    <row r="3436" spans="2:16" ht="15" thickBot="1">
      <c r="B3436" s="44"/>
      <c r="C3436" s="551"/>
      <c r="D3436" s="552"/>
      <c r="E3436" s="552"/>
      <c r="F3436" s="552"/>
      <c r="G3436" s="552"/>
      <c r="H3436" s="552"/>
      <c r="I3436" s="552"/>
      <c r="J3436" s="94"/>
      <c r="K3436" s="70"/>
      <c r="L3436" s="94"/>
      <c r="M3436" s="553"/>
      <c r="N3436" s="554"/>
      <c r="O3436" s="307">
        <f t="shared" ref="O3436" si="214">IFERROR(M3436*L3436,0)</f>
        <v>0</v>
      </c>
      <c r="P3436" s="85"/>
    </row>
    <row r="3437" spans="2:16" ht="15" thickBot="1">
      <c r="B3437" s="44"/>
      <c r="C3437" s="545" t="s">
        <v>2244</v>
      </c>
      <c r="D3437" s="546"/>
      <c r="E3437" s="546"/>
      <c r="F3437" s="546"/>
      <c r="G3437" s="546"/>
      <c r="H3437" s="546"/>
      <c r="I3437" s="546"/>
      <c r="J3437" s="546"/>
      <c r="K3437" s="546"/>
      <c r="L3437" s="546"/>
      <c r="M3437" s="546"/>
      <c r="N3437" s="547"/>
      <c r="O3437" s="309">
        <f>+SUM(O3435:O3436)</f>
        <v>1200</v>
      </c>
      <c r="P3437" s="86"/>
    </row>
    <row r="3438" spans="2:16">
      <c r="B3438" s="44"/>
      <c r="C3438" s="529" t="s">
        <v>70</v>
      </c>
      <c r="D3438" s="530"/>
      <c r="E3438" s="530"/>
      <c r="F3438" s="530"/>
      <c r="G3438" s="530"/>
      <c r="H3438" s="530"/>
      <c r="I3438" s="530"/>
      <c r="J3438" s="530"/>
      <c r="K3438" s="530"/>
      <c r="L3438" s="530"/>
      <c r="M3438" s="530"/>
      <c r="N3438" s="530"/>
      <c r="O3438" s="531"/>
      <c r="P3438" s="80"/>
    </row>
    <row r="3439" spans="2:16">
      <c r="B3439" s="44"/>
      <c r="C3439" s="532"/>
      <c r="D3439" s="533"/>
      <c r="E3439" s="533"/>
      <c r="F3439" s="533"/>
      <c r="G3439" s="533"/>
      <c r="H3439" s="533"/>
      <c r="I3439" s="533"/>
      <c r="J3439" s="533"/>
      <c r="K3439" s="533"/>
      <c r="L3439" s="533"/>
      <c r="M3439" s="533"/>
      <c r="N3439" s="533"/>
      <c r="O3439" s="534"/>
      <c r="P3439" s="80"/>
    </row>
    <row r="3440" spans="2:16" ht="14.4" thickBot="1">
      <c r="B3440" s="44"/>
      <c r="C3440" s="535"/>
      <c r="D3440" s="536"/>
      <c r="E3440" s="536"/>
      <c r="F3440" s="536"/>
      <c r="G3440" s="536"/>
      <c r="H3440" s="536"/>
      <c r="I3440" s="536"/>
      <c r="J3440" s="536"/>
      <c r="K3440" s="536"/>
      <c r="L3440" s="536"/>
      <c r="M3440" s="536"/>
      <c r="N3440" s="536"/>
      <c r="O3440" s="537"/>
      <c r="P3440" s="80"/>
    </row>
    <row r="3441" spans="2:16" ht="14.4">
      <c r="B3441" s="44"/>
      <c r="C3441" s="538" t="s">
        <v>71</v>
      </c>
      <c r="D3441" s="550"/>
      <c r="E3441" s="550"/>
      <c r="F3441" s="550"/>
      <c r="G3441" s="550"/>
      <c r="H3441" s="550"/>
      <c r="I3441" s="550"/>
      <c r="J3441" s="82" t="s">
        <v>72</v>
      </c>
      <c r="K3441" s="95" t="s">
        <v>73</v>
      </c>
      <c r="L3441" s="96" t="s">
        <v>74</v>
      </c>
      <c r="M3441" s="560" t="s">
        <v>60</v>
      </c>
      <c r="N3441" s="561"/>
      <c r="O3441" s="97" t="s">
        <v>61</v>
      </c>
      <c r="P3441" s="98"/>
    </row>
    <row r="3442" spans="2:16" ht="14.4">
      <c r="B3442" s="44"/>
      <c r="C3442" s="555" t="s">
        <v>1225</v>
      </c>
      <c r="D3442" s="556"/>
      <c r="E3442" s="556"/>
      <c r="F3442" s="556"/>
      <c r="G3442" s="556"/>
      <c r="H3442" s="556"/>
      <c r="I3442" s="522"/>
      <c r="J3442" s="310">
        <f>IFERROR(VLOOKUP(C3442,'MANO DE OBRA'!$C$13:$J$33,6,FALSE)," ")</f>
        <v>212968.8944964</v>
      </c>
      <c r="K3442" s="318">
        <f>IFERROR(VLOOKUP(C3442,'MANO DE OBRA'!$C$13:$J$33,7,FALSE)," ")</f>
        <v>2</v>
      </c>
      <c r="L3442" s="311">
        <f>IFERROR(VLOOKUP(C3442,'MANO DE OBRA'!$C$13:$J$33,8,FALSE)," ")</f>
        <v>425938</v>
      </c>
      <c r="M3442" s="562">
        <f>1/0.25</f>
        <v>4</v>
      </c>
      <c r="N3442" s="563"/>
      <c r="O3442" s="312">
        <f>IFERROR((L3442/M3442),0)</f>
        <v>106484.5</v>
      </c>
      <c r="P3442" s="99"/>
    </row>
    <row r="3443" spans="2:16" ht="14.4">
      <c r="B3443" s="44"/>
      <c r="C3443" s="555"/>
      <c r="D3443" s="556"/>
      <c r="E3443" s="556"/>
      <c r="F3443" s="556"/>
      <c r="G3443" s="556"/>
      <c r="H3443" s="556"/>
      <c r="I3443" s="522"/>
      <c r="J3443" s="310" t="str">
        <f>IFERROR(VLOOKUP(C3443,'MANO DE OBRA'!$C$13:$J$33,6,FALSE)," ")</f>
        <v xml:space="preserve"> </v>
      </c>
      <c r="K3443" s="318" t="str">
        <f>IFERROR(VLOOKUP(C3443,'MANO DE OBRA'!$C$13:$J$33,7,FALSE)," ")</f>
        <v xml:space="preserve"> </v>
      </c>
      <c r="L3443" s="311" t="str">
        <f>IFERROR(VLOOKUP(C3443,'MANO DE OBRA'!$C$13:$J$33,8,FALSE)," ")</f>
        <v xml:space="preserve"> </v>
      </c>
      <c r="M3443" s="562"/>
      <c r="N3443" s="563"/>
      <c r="O3443" s="312">
        <f t="shared" ref="O3443:O3445" si="215">IFERROR((L3443/M3443),0)</f>
        <v>0</v>
      </c>
      <c r="P3443" s="99"/>
    </row>
    <row r="3444" spans="2:16" ht="14.4">
      <c r="B3444" s="44"/>
      <c r="C3444" s="555"/>
      <c r="D3444" s="556"/>
      <c r="E3444" s="556"/>
      <c r="F3444" s="556"/>
      <c r="G3444" s="556"/>
      <c r="H3444" s="556"/>
      <c r="I3444" s="522"/>
      <c r="J3444" s="310" t="str">
        <f>IFERROR(VLOOKUP(C3444,'MANO DE OBRA'!$C$13:$J$33,6,FALSE)," ")</f>
        <v xml:space="preserve"> </v>
      </c>
      <c r="K3444" s="318" t="str">
        <f>IFERROR(VLOOKUP(C3444,'MANO DE OBRA'!$C$13:$J$33,7,FALSE)," ")</f>
        <v xml:space="preserve"> </v>
      </c>
      <c r="L3444" s="311" t="str">
        <f>IFERROR(VLOOKUP(C3444,'MANO DE OBRA'!$C$13:$J$33,8,FALSE)," ")</f>
        <v xml:space="preserve"> </v>
      </c>
      <c r="M3444" s="524"/>
      <c r="N3444" s="525"/>
      <c r="O3444" s="312">
        <f t="shared" si="215"/>
        <v>0</v>
      </c>
      <c r="P3444" s="99"/>
    </row>
    <row r="3445" spans="2:16" ht="15" thickBot="1">
      <c r="B3445" s="44"/>
      <c r="C3445" s="555"/>
      <c r="D3445" s="556"/>
      <c r="E3445" s="556"/>
      <c r="F3445" s="556"/>
      <c r="G3445" s="556"/>
      <c r="H3445" s="556"/>
      <c r="I3445" s="522"/>
      <c r="J3445" s="310" t="str">
        <f>IFERROR(VLOOKUP(C3445,'MANO DE OBRA'!$C$13:$J$33,6,FALSE)," ")</f>
        <v xml:space="preserve"> </v>
      </c>
      <c r="K3445" s="318" t="str">
        <f>IFERROR(VLOOKUP(C3445,'MANO DE OBRA'!$C$13:$J$33,7,FALSE)," ")</f>
        <v xml:space="preserve"> </v>
      </c>
      <c r="L3445" s="311" t="str">
        <f>IFERROR(VLOOKUP(C3445,'MANO DE OBRA'!$C$13:$J$33,8,FALSE)," ")</f>
        <v xml:space="preserve"> </v>
      </c>
      <c r="M3445" s="524"/>
      <c r="N3445" s="525"/>
      <c r="O3445" s="312">
        <f t="shared" si="215"/>
        <v>0</v>
      </c>
      <c r="P3445" s="85"/>
    </row>
    <row r="3446" spans="2:16" ht="15" thickBot="1">
      <c r="B3446" s="44"/>
      <c r="C3446" s="545" t="s">
        <v>2244</v>
      </c>
      <c r="D3446" s="546"/>
      <c r="E3446" s="546"/>
      <c r="F3446" s="546"/>
      <c r="G3446" s="546"/>
      <c r="H3446" s="546"/>
      <c r="I3446" s="546"/>
      <c r="J3446" s="546"/>
      <c r="K3446" s="546"/>
      <c r="L3446" s="546"/>
      <c r="M3446" s="546"/>
      <c r="N3446" s="547"/>
      <c r="O3446" s="309">
        <f>+SUM(O3442:O3445)</f>
        <v>106484.5</v>
      </c>
      <c r="P3446" s="85"/>
    </row>
    <row r="3447" spans="2:16" ht="15" thickBot="1">
      <c r="B3447" s="44"/>
      <c r="C3447" s="73"/>
      <c r="D3447" s="52"/>
      <c r="E3447" s="52"/>
      <c r="F3447" s="52"/>
      <c r="G3447" s="52"/>
      <c r="H3447" s="52"/>
      <c r="I3447" s="52"/>
      <c r="J3447" s="52"/>
      <c r="K3447" s="52"/>
      <c r="L3447" s="52"/>
      <c r="M3447" s="52"/>
      <c r="N3447" s="52"/>
      <c r="O3447" s="74"/>
      <c r="P3447" s="45"/>
    </row>
    <row r="3448" spans="2:16" ht="15" thickBot="1">
      <c r="B3448" s="44"/>
      <c r="C3448" s="557" t="s">
        <v>2245</v>
      </c>
      <c r="D3448" s="558"/>
      <c r="E3448" s="558"/>
      <c r="F3448" s="558"/>
      <c r="G3448" s="558"/>
      <c r="H3448" s="558"/>
      <c r="I3448" s="558"/>
      <c r="J3448" s="558"/>
      <c r="K3448" s="558"/>
      <c r="L3448" s="558"/>
      <c r="M3448" s="558"/>
      <c r="N3448" s="559"/>
      <c r="O3448" s="313">
        <f>ROUND(O3437+O3413+O3430+O3446,0)</f>
        <v>404193</v>
      </c>
      <c r="P3448" s="100"/>
    </row>
    <row r="3449" spans="2:16" ht="15" thickBot="1">
      <c r="B3449" s="44"/>
      <c r="C3449" s="73"/>
      <c r="D3449" s="52"/>
      <c r="E3449" s="52"/>
      <c r="F3449" s="52"/>
      <c r="G3449" s="52"/>
      <c r="H3449" s="52"/>
      <c r="I3449" s="52"/>
      <c r="J3449" s="52"/>
      <c r="K3449" s="52"/>
      <c r="L3449" s="52"/>
      <c r="M3449" s="52"/>
      <c r="N3449" s="52"/>
      <c r="O3449" s="74"/>
      <c r="P3449" s="73"/>
    </row>
    <row r="3450" spans="2:16">
      <c r="B3450" s="44"/>
      <c r="C3450" s="529" t="s">
        <v>2240</v>
      </c>
      <c r="D3450" s="530"/>
      <c r="E3450" s="530"/>
      <c r="F3450" s="530"/>
      <c r="G3450" s="530"/>
      <c r="H3450" s="530"/>
      <c r="I3450" s="530"/>
      <c r="J3450" s="530"/>
      <c r="K3450" s="530"/>
      <c r="L3450" s="530"/>
      <c r="M3450" s="530"/>
      <c r="N3450" s="530"/>
      <c r="O3450" s="531"/>
      <c r="P3450" s="80"/>
    </row>
    <row r="3451" spans="2:16">
      <c r="B3451" s="44"/>
      <c r="C3451" s="532"/>
      <c r="D3451" s="533"/>
      <c r="E3451" s="533"/>
      <c r="F3451" s="533"/>
      <c r="G3451" s="533"/>
      <c r="H3451" s="533"/>
      <c r="I3451" s="533"/>
      <c r="J3451" s="533"/>
      <c r="K3451" s="533"/>
      <c r="L3451" s="533"/>
      <c r="M3451" s="533"/>
      <c r="N3451" s="533"/>
      <c r="O3451" s="534"/>
      <c r="P3451" s="80"/>
    </row>
    <row r="3452" spans="2:16" ht="14.4" thickBot="1">
      <c r="B3452" s="44"/>
      <c r="C3452" s="535"/>
      <c r="D3452" s="536"/>
      <c r="E3452" s="536"/>
      <c r="F3452" s="536"/>
      <c r="G3452" s="536"/>
      <c r="H3452" s="536"/>
      <c r="I3452" s="536"/>
      <c r="J3452" s="536"/>
      <c r="K3452" s="536"/>
      <c r="L3452" s="536"/>
      <c r="M3452" s="536"/>
      <c r="N3452" s="536"/>
      <c r="O3452" s="537"/>
      <c r="P3452" s="80"/>
    </row>
    <row r="3453" spans="2:16" ht="15" thickBot="1">
      <c r="B3453" s="44"/>
      <c r="C3453" s="568" t="s">
        <v>10</v>
      </c>
      <c r="D3453" s="569"/>
      <c r="E3453" s="569"/>
      <c r="F3453" s="569"/>
      <c r="G3453" s="569"/>
      <c r="H3453" s="569"/>
      <c r="I3453" s="569"/>
      <c r="J3453" s="569"/>
      <c r="K3453" s="569"/>
      <c r="L3453" s="569"/>
      <c r="M3453" s="570"/>
      <c r="N3453" s="303" t="s">
        <v>32</v>
      </c>
      <c r="O3453" s="304" t="s">
        <v>29</v>
      </c>
      <c r="P3453" s="80"/>
    </row>
    <row r="3454" spans="2:16" ht="14.4">
      <c r="B3454" s="44"/>
      <c r="C3454" s="571" t="s">
        <v>2242</v>
      </c>
      <c r="D3454" s="572"/>
      <c r="E3454" s="572"/>
      <c r="F3454" s="572"/>
      <c r="G3454" s="572"/>
      <c r="H3454" s="572"/>
      <c r="I3454" s="572"/>
      <c r="J3454" s="572"/>
      <c r="K3454" s="572"/>
      <c r="L3454" s="572"/>
      <c r="M3454" s="572"/>
      <c r="N3454" s="305">
        <f>PRESUPUESTO!$K$384</f>
        <v>0.26</v>
      </c>
      <c r="O3454" s="314">
        <f>N3454*O3448</f>
        <v>105090.18000000001</v>
      </c>
      <c r="P3454" s="80"/>
    </row>
    <row r="3455" spans="2:16" ht="14.4">
      <c r="B3455" s="44"/>
      <c r="C3455" s="573" t="s">
        <v>2241</v>
      </c>
      <c r="D3455" s="574"/>
      <c r="E3455" s="574"/>
      <c r="F3455" s="574"/>
      <c r="G3455" s="574"/>
      <c r="H3455" s="574"/>
      <c r="I3455" s="574"/>
      <c r="J3455" s="574"/>
      <c r="K3455" s="574"/>
      <c r="L3455" s="574"/>
      <c r="M3455" s="574"/>
      <c r="N3455" s="302">
        <f>PRESUPUESTO!$K$385</f>
        <v>0.01</v>
      </c>
      <c r="O3455" s="315">
        <f>N3455*O3448</f>
        <v>4041.9300000000003</v>
      </c>
      <c r="P3455" s="80"/>
    </row>
    <row r="3456" spans="2:16" ht="15" thickBot="1">
      <c r="B3456" s="44"/>
      <c r="C3456" s="575" t="s">
        <v>28</v>
      </c>
      <c r="D3456" s="576"/>
      <c r="E3456" s="576"/>
      <c r="F3456" s="576"/>
      <c r="G3456" s="576"/>
      <c r="H3456" s="576"/>
      <c r="I3456" s="576"/>
      <c r="J3456" s="576"/>
      <c r="K3456" s="576"/>
      <c r="L3456" s="576"/>
      <c r="M3456" s="576"/>
      <c r="N3456" s="306">
        <f>PRESUPUESTO!$K$386</f>
        <v>0.03</v>
      </c>
      <c r="O3456" s="316">
        <f>N3456*O3448</f>
        <v>12125.789999999999</v>
      </c>
      <c r="P3456" s="80"/>
    </row>
    <row r="3457" spans="2:19">
      <c r="B3457" s="44"/>
      <c r="C3457" s="296"/>
      <c r="D3457" s="297"/>
      <c r="E3457" s="297"/>
      <c r="F3457" s="297"/>
      <c r="G3457" s="297"/>
      <c r="H3457" s="297"/>
      <c r="I3457" s="297"/>
      <c r="J3457" s="297"/>
      <c r="K3457" s="297"/>
      <c r="L3457" s="297"/>
      <c r="M3457" s="297"/>
      <c r="N3457" s="297"/>
      <c r="O3457" s="298"/>
      <c r="P3457" s="80"/>
    </row>
    <row r="3458" spans="2:19" ht="14.4" thickBot="1">
      <c r="B3458" s="44"/>
      <c r="C3458" s="299"/>
      <c r="D3458" s="300"/>
      <c r="E3458" s="300"/>
      <c r="F3458" s="300"/>
      <c r="G3458" s="300"/>
      <c r="H3458" s="300"/>
      <c r="I3458" s="300"/>
      <c r="J3458" s="300"/>
      <c r="K3458" s="300"/>
      <c r="L3458" s="300"/>
      <c r="M3458" s="300"/>
      <c r="N3458" s="300"/>
      <c r="O3458" s="301"/>
      <c r="P3458" s="80"/>
    </row>
    <row r="3459" spans="2:19" ht="15" thickBot="1">
      <c r="B3459" s="44"/>
      <c r="C3459" s="557" t="s">
        <v>2246</v>
      </c>
      <c r="D3459" s="558"/>
      <c r="E3459" s="558"/>
      <c r="F3459" s="558"/>
      <c r="G3459" s="558"/>
      <c r="H3459" s="558"/>
      <c r="I3459" s="558"/>
      <c r="J3459" s="558"/>
      <c r="K3459" s="558"/>
      <c r="L3459" s="558"/>
      <c r="M3459" s="558"/>
      <c r="N3459" s="559"/>
      <c r="O3459" s="313">
        <f>ROUNDUP(O3448+O3454+O3455+O3456,0)</f>
        <v>525451</v>
      </c>
      <c r="P3459" s="100"/>
      <c r="S3459" s="342"/>
    </row>
    <row r="3460" spans="2:19" ht="14.4">
      <c r="B3460" s="44"/>
      <c r="C3460" s="73"/>
      <c r="D3460" s="52"/>
      <c r="E3460" s="52"/>
      <c r="F3460" s="52"/>
      <c r="G3460" s="52"/>
      <c r="H3460" s="52"/>
      <c r="I3460" s="52"/>
      <c r="J3460" s="52"/>
      <c r="K3460" s="52"/>
      <c r="L3460" s="52"/>
      <c r="M3460" s="52"/>
      <c r="N3460" s="52"/>
      <c r="O3460" s="74"/>
      <c r="P3460" s="45"/>
    </row>
    <row r="3461" spans="2:19" ht="14.4">
      <c r="B3461" s="44"/>
      <c r="C3461" s="73"/>
      <c r="D3461" s="52"/>
      <c r="E3461" s="52"/>
      <c r="F3461" s="52"/>
      <c r="G3461" s="52"/>
      <c r="H3461" s="52"/>
      <c r="I3461" s="52"/>
      <c r="J3461" s="52"/>
      <c r="K3461" s="52"/>
      <c r="L3461" s="52"/>
      <c r="M3461" s="52"/>
      <c r="N3461" s="52"/>
      <c r="O3461" s="74"/>
      <c r="P3461" s="45"/>
    </row>
    <row r="3462" spans="2:19" ht="18.600000000000001" customHeight="1" thickBot="1">
      <c r="B3462" s="44"/>
      <c r="C3462" s="564"/>
      <c r="D3462" s="565"/>
      <c r="E3462" s="565"/>
      <c r="F3462" s="70"/>
      <c r="G3462" s="70"/>
      <c r="H3462" s="70"/>
      <c r="I3462" s="70"/>
      <c r="J3462" s="70"/>
      <c r="K3462" s="566"/>
      <c r="L3462" s="566"/>
      <c r="M3462" s="566"/>
      <c r="N3462" s="566"/>
      <c r="O3462" s="567"/>
      <c r="P3462" s="101"/>
    </row>
    <row r="3463" spans="2:19" ht="14.4" thickBot="1">
      <c r="B3463" s="102"/>
      <c r="C3463" s="103"/>
      <c r="D3463" s="103"/>
      <c r="E3463" s="103"/>
      <c r="F3463" s="103"/>
      <c r="G3463" s="103"/>
      <c r="H3463" s="103"/>
      <c r="I3463" s="103"/>
      <c r="J3463" s="103"/>
      <c r="K3463" s="103"/>
      <c r="L3463" s="103"/>
      <c r="M3463" s="103"/>
      <c r="N3463" s="103"/>
      <c r="O3463" s="103"/>
      <c r="P3463" s="104"/>
    </row>
    <row r="3464" spans="2:19" ht="15" thickTop="1" thickBot="1"/>
    <row r="3465" spans="2:19" ht="15" thickBot="1">
      <c r="B3465" s="44"/>
      <c r="C3465" s="488" t="s">
        <v>54</v>
      </c>
      <c r="D3465" s="489"/>
      <c r="E3465" s="489"/>
      <c r="F3465" s="489"/>
      <c r="G3465" s="489"/>
      <c r="H3465" s="489"/>
      <c r="I3465" s="489"/>
      <c r="J3465" s="489"/>
      <c r="K3465" s="489"/>
      <c r="L3465" s="489"/>
      <c r="M3465" s="489"/>
      <c r="N3465" s="489"/>
      <c r="O3465" s="490"/>
      <c r="P3465" s="75"/>
    </row>
    <row r="3466" spans="2:19">
      <c r="B3466" s="44"/>
      <c r="C3466" s="76" t="s">
        <v>55</v>
      </c>
      <c r="D3466" s="491" t="s">
        <v>10</v>
      </c>
      <c r="E3466" s="492"/>
      <c r="F3466" s="492"/>
      <c r="G3466" s="492"/>
      <c r="H3466" s="492"/>
      <c r="I3466" s="492"/>
      <c r="J3466" s="492"/>
      <c r="K3466" s="492"/>
      <c r="L3466" s="493"/>
      <c r="M3466" s="494" t="s">
        <v>56</v>
      </c>
      <c r="N3466" s="495"/>
      <c r="O3466" s="76" t="s">
        <v>12</v>
      </c>
      <c r="P3466" s="77"/>
    </row>
    <row r="3467" spans="2:19" ht="51" customHeight="1" thickBot="1">
      <c r="B3467" s="44"/>
      <c r="C3467" s="243" t="str">
        <f>PRESUPUESTO!C157</f>
        <v>5.7.12</v>
      </c>
      <c r="D3467" s="582" t="str">
        <f>IFERROR(VLOOKUP(C3467,PRESUPUESTO!$C$11:$K$366,5,FALSE)," ")</f>
        <v>SUMINISTRO E INSTALACIÓN DE DNI-DETECTOR DE NIVEL DE AGUA. INCLUYE BASE DE MONTAJE, CONECTOR, TUBERÍA EMT 3/4", CAJA DE PASO METALICA 2400 Y DEMÁS ACCESORIOS DE INSTALACIÓN.</v>
      </c>
      <c r="E3467" s="583"/>
      <c r="F3467" s="583"/>
      <c r="G3467" s="583"/>
      <c r="H3467" s="583"/>
      <c r="I3467" s="583"/>
      <c r="J3467" s="583"/>
      <c r="K3467" s="583"/>
      <c r="L3467" s="584"/>
      <c r="M3467" s="526" t="str">
        <f>IFERROR(VLOOKUP(C3467,PRESUPUESTO!$C$11:$K$366,6,FALSE)," ")</f>
        <v>UN</v>
      </c>
      <c r="N3467" s="528"/>
      <c r="O3467" s="243">
        <f>IFERROR(VLOOKUP(C3467,PRESUPUESTO!$C$11:$K$366,7,FALSE)," ")</f>
        <v>1</v>
      </c>
      <c r="P3467" s="79"/>
    </row>
    <row r="3468" spans="2:19">
      <c r="B3468" s="44"/>
      <c r="C3468" s="529"/>
      <c r="D3468" s="530"/>
      <c r="E3468" s="530"/>
      <c r="F3468" s="530"/>
      <c r="G3468" s="530"/>
      <c r="H3468" s="530"/>
      <c r="I3468" s="530"/>
      <c r="J3468" s="530"/>
      <c r="K3468" s="530"/>
      <c r="L3468" s="530"/>
      <c r="M3468" s="530"/>
      <c r="N3468" s="530"/>
      <c r="O3468" s="531"/>
      <c r="P3468" s="80"/>
    </row>
    <row r="3469" spans="2:19">
      <c r="B3469" s="44"/>
      <c r="C3469" s="532"/>
      <c r="D3469" s="533"/>
      <c r="E3469" s="533"/>
      <c r="F3469" s="533"/>
      <c r="G3469" s="533"/>
      <c r="H3469" s="533"/>
      <c r="I3469" s="533"/>
      <c r="J3469" s="533"/>
      <c r="K3469" s="533"/>
      <c r="L3469" s="533"/>
      <c r="M3469" s="533"/>
      <c r="N3469" s="533"/>
      <c r="O3469" s="534"/>
      <c r="P3469" s="80"/>
    </row>
    <row r="3470" spans="2:19" ht="14.4" thickBot="1">
      <c r="B3470" s="44"/>
      <c r="C3470" s="535"/>
      <c r="D3470" s="536"/>
      <c r="E3470" s="536"/>
      <c r="F3470" s="536"/>
      <c r="G3470" s="536"/>
      <c r="H3470" s="536"/>
      <c r="I3470" s="536"/>
      <c r="J3470" s="536"/>
      <c r="K3470" s="536"/>
      <c r="L3470" s="536"/>
      <c r="M3470" s="536"/>
      <c r="N3470" s="536"/>
      <c r="O3470" s="537"/>
      <c r="P3470" s="80"/>
    </row>
    <row r="3471" spans="2:19" ht="14.4">
      <c r="B3471" s="44"/>
      <c r="C3471" s="538" t="s">
        <v>10</v>
      </c>
      <c r="D3471" s="539"/>
      <c r="E3471" s="539"/>
      <c r="F3471" s="539"/>
      <c r="G3471" s="540"/>
      <c r="H3471" s="541" t="s">
        <v>57</v>
      </c>
      <c r="I3471" s="539"/>
      <c r="J3471" s="542" t="s">
        <v>58</v>
      </c>
      <c r="K3471" s="543"/>
      <c r="L3471" s="82" t="s">
        <v>59</v>
      </c>
      <c r="M3471" s="541" t="s">
        <v>60</v>
      </c>
      <c r="N3471" s="544"/>
      <c r="O3471" s="83" t="s">
        <v>61</v>
      </c>
      <c r="P3471" s="84"/>
    </row>
    <row r="3472" spans="2:19" ht="14.4">
      <c r="B3472" s="44"/>
      <c r="C3472" s="517" t="s">
        <v>1281</v>
      </c>
      <c r="D3472" s="518"/>
      <c r="E3472" s="518"/>
      <c r="F3472" s="518"/>
      <c r="G3472" s="519"/>
      <c r="H3472" s="520"/>
      <c r="I3472" s="520"/>
      <c r="J3472" s="521" t="str">
        <f>IFERROR(VLOOKUP(C3472,EQUIPOS!$C$13:$G$80,2,FALSE)," ")</f>
        <v>%</v>
      </c>
      <c r="K3472" s="522"/>
      <c r="L3472" s="308">
        <f>O3510</f>
        <v>106484.5</v>
      </c>
      <c r="M3472" s="523">
        <v>0.05</v>
      </c>
      <c r="N3472" s="522"/>
      <c r="O3472" s="307">
        <f>IFERROR(M3472*L3472,0)</f>
        <v>5324.2250000000004</v>
      </c>
      <c r="P3472" s="85"/>
    </row>
    <row r="3473" spans="2:16" ht="14.4">
      <c r="B3473" s="44"/>
      <c r="C3473" s="517"/>
      <c r="D3473" s="518"/>
      <c r="E3473" s="518"/>
      <c r="F3473" s="518"/>
      <c r="G3473" s="519"/>
      <c r="H3473" s="520"/>
      <c r="I3473" s="520"/>
      <c r="J3473" s="521" t="str">
        <f>IFERROR(VLOOKUP(C3473,EQUIPOS!$C$13:$G$80,2,FALSE)," ")</f>
        <v xml:space="preserve"> </v>
      </c>
      <c r="K3473" s="522"/>
      <c r="L3473" s="308" t="str">
        <f>IFERROR(VLOOKUP(C3473,EQUIPOS!$C$13:$G$80,5,FALSE)," ")</f>
        <v xml:space="preserve"> </v>
      </c>
      <c r="M3473" s="524"/>
      <c r="N3473" s="525"/>
      <c r="O3473" s="307">
        <f>IFERROR(L3473/M3473,0)</f>
        <v>0</v>
      </c>
      <c r="P3473" s="85"/>
    </row>
    <row r="3474" spans="2:16" ht="14.4">
      <c r="B3474" s="44"/>
      <c r="C3474" s="517"/>
      <c r="D3474" s="518"/>
      <c r="E3474" s="518"/>
      <c r="F3474" s="518"/>
      <c r="G3474" s="519"/>
      <c r="H3474" s="520"/>
      <c r="I3474" s="520"/>
      <c r="J3474" s="521" t="str">
        <f>IFERROR(VLOOKUP(C3474,EQUIPOS!$C$13:$G$80,2,FALSE)," ")</f>
        <v xml:space="preserve"> </v>
      </c>
      <c r="K3474" s="522"/>
      <c r="L3474" s="308" t="str">
        <f>IFERROR(VLOOKUP(C3474,EQUIPOS!$C$13:$G$80,5,FALSE)," ")</f>
        <v xml:space="preserve"> </v>
      </c>
      <c r="M3474" s="524"/>
      <c r="N3474" s="525"/>
      <c r="O3474" s="307">
        <f t="shared" ref="O3474:O3475" si="216">IFERROR(L3474/M3474,0)</f>
        <v>0</v>
      </c>
      <c r="P3474" s="85"/>
    </row>
    <row r="3475" spans="2:16" ht="14.4">
      <c r="B3475" s="44"/>
      <c r="C3475" s="517"/>
      <c r="D3475" s="518"/>
      <c r="E3475" s="518"/>
      <c r="F3475" s="518"/>
      <c r="G3475" s="519"/>
      <c r="H3475" s="520"/>
      <c r="I3475" s="520"/>
      <c r="J3475" s="521" t="str">
        <f>IFERROR(VLOOKUP(C3475,EQUIPOS!$C$13:$G$80,2,FALSE)," ")</f>
        <v xml:space="preserve"> </v>
      </c>
      <c r="K3475" s="522"/>
      <c r="L3475" s="308" t="str">
        <f>IFERROR(VLOOKUP(C3475,EQUIPOS!$C$13:$G$80,5,FALSE)," ")</f>
        <v xml:space="preserve"> </v>
      </c>
      <c r="M3475" s="524"/>
      <c r="N3475" s="525"/>
      <c r="O3475" s="307">
        <f t="shared" si="216"/>
        <v>0</v>
      </c>
      <c r="P3475" s="85"/>
    </row>
    <row r="3476" spans="2:16" ht="15" thickBot="1">
      <c r="B3476" s="44"/>
      <c r="C3476" s="517"/>
      <c r="D3476" s="518"/>
      <c r="E3476" s="518"/>
      <c r="F3476" s="518"/>
      <c r="G3476" s="519"/>
      <c r="H3476" s="520"/>
      <c r="I3476" s="520"/>
      <c r="J3476" s="521" t="str">
        <f>IFERROR(VLOOKUP(C3476,EQUIPOS!$C$13:$G$80,2,FALSE)," ")</f>
        <v xml:space="preserve"> </v>
      </c>
      <c r="K3476" s="522"/>
      <c r="L3476" s="308" t="str">
        <f>IFERROR(VLOOKUP(C3476,EQUIPOS!$C$13:$G$80,5,FALSE)," ")</f>
        <v xml:space="preserve"> </v>
      </c>
      <c r="M3476" s="524"/>
      <c r="N3476" s="525"/>
      <c r="O3476" s="307">
        <f>IFERROR(L3476/M3476,0)</f>
        <v>0</v>
      </c>
      <c r="P3476" s="85"/>
    </row>
    <row r="3477" spans="2:16" ht="15" thickBot="1">
      <c r="B3477" s="44"/>
      <c r="C3477" s="545" t="s">
        <v>2244</v>
      </c>
      <c r="D3477" s="546"/>
      <c r="E3477" s="546"/>
      <c r="F3477" s="546"/>
      <c r="G3477" s="546"/>
      <c r="H3477" s="546"/>
      <c r="I3477" s="546"/>
      <c r="J3477" s="546"/>
      <c r="K3477" s="546"/>
      <c r="L3477" s="546"/>
      <c r="M3477" s="546"/>
      <c r="N3477" s="547"/>
      <c r="O3477" s="309">
        <f>SUM(O3472:O3476)</f>
        <v>5324.2250000000004</v>
      </c>
      <c r="P3477" s="86"/>
    </row>
    <row r="3478" spans="2:16" ht="13.5" customHeight="1">
      <c r="B3478" s="44"/>
      <c r="C3478" s="529" t="s">
        <v>62</v>
      </c>
      <c r="D3478" s="530"/>
      <c r="E3478" s="530"/>
      <c r="F3478" s="530"/>
      <c r="G3478" s="530"/>
      <c r="H3478" s="530"/>
      <c r="I3478" s="530"/>
      <c r="J3478" s="530"/>
      <c r="K3478" s="530"/>
      <c r="L3478" s="530"/>
      <c r="M3478" s="530"/>
      <c r="N3478" s="530"/>
      <c r="O3478" s="531"/>
      <c r="P3478" s="80"/>
    </row>
    <row r="3479" spans="2:16">
      <c r="B3479" s="44"/>
      <c r="C3479" s="532"/>
      <c r="D3479" s="533"/>
      <c r="E3479" s="533"/>
      <c r="F3479" s="533"/>
      <c r="G3479" s="533"/>
      <c r="H3479" s="533"/>
      <c r="I3479" s="533"/>
      <c r="J3479" s="533"/>
      <c r="K3479" s="533"/>
      <c r="L3479" s="533"/>
      <c r="M3479" s="533"/>
      <c r="N3479" s="533"/>
      <c r="O3479" s="534"/>
      <c r="P3479" s="80"/>
    </row>
    <row r="3480" spans="2:16" ht="14.4" thickBot="1">
      <c r="B3480" s="44"/>
      <c r="C3480" s="535"/>
      <c r="D3480" s="536"/>
      <c r="E3480" s="536"/>
      <c r="F3480" s="536"/>
      <c r="G3480" s="536"/>
      <c r="H3480" s="536"/>
      <c r="I3480" s="536"/>
      <c r="J3480" s="536"/>
      <c r="K3480" s="536"/>
      <c r="L3480" s="536"/>
      <c r="M3480" s="536"/>
      <c r="N3480" s="536"/>
      <c r="O3480" s="537"/>
      <c r="P3480" s="80"/>
    </row>
    <row r="3481" spans="2:16" ht="14.4">
      <c r="B3481" s="44"/>
      <c r="C3481" s="538" t="s">
        <v>10</v>
      </c>
      <c r="D3481" s="550"/>
      <c r="E3481" s="550"/>
      <c r="F3481" s="550"/>
      <c r="G3481" s="550"/>
      <c r="H3481" s="550"/>
      <c r="I3481" s="550"/>
      <c r="J3481" s="544"/>
      <c r="K3481" s="81" t="s">
        <v>56</v>
      </c>
      <c r="L3481" s="82" t="s">
        <v>12</v>
      </c>
      <c r="M3481" s="541" t="s">
        <v>63</v>
      </c>
      <c r="N3481" s="544"/>
      <c r="O3481" s="83" t="s">
        <v>61</v>
      </c>
      <c r="P3481" s="84"/>
    </row>
    <row r="3482" spans="2:16" ht="14.4">
      <c r="B3482" s="44"/>
      <c r="C3482" s="577" t="s">
        <v>3019</v>
      </c>
      <c r="D3482" s="578" t="s">
        <v>3019</v>
      </c>
      <c r="E3482" s="578" t="s">
        <v>3019</v>
      </c>
      <c r="F3482" s="578" t="s">
        <v>3019</v>
      </c>
      <c r="G3482" s="578" t="s">
        <v>3019</v>
      </c>
      <c r="H3482" s="578" t="s">
        <v>3019</v>
      </c>
      <c r="I3482" s="578" t="s">
        <v>3019</v>
      </c>
      <c r="J3482" s="579" t="s">
        <v>3019</v>
      </c>
      <c r="K3482" s="88" t="str">
        <f>IFERROR(VLOOKUP(C3482,MATERIALES!$C$13:$G$2486,2,FALSE)," ")</f>
        <v>UN</v>
      </c>
      <c r="L3482" s="356">
        <v>1</v>
      </c>
      <c r="M3482" s="548">
        <f>IFERROR(VLOOKUP(C3482,MATERIALES!$C$13:$G$2486,5,FALSE)," ")</f>
        <v>288684.75</v>
      </c>
      <c r="N3482" s="549"/>
      <c r="O3482" s="307">
        <f>IFERROR(M3482*L3482,0)</f>
        <v>288684.75</v>
      </c>
      <c r="P3482" s="85"/>
    </row>
    <row r="3483" spans="2:16" ht="14.4">
      <c r="B3483" s="44"/>
      <c r="C3483" s="577" t="s">
        <v>3009</v>
      </c>
      <c r="D3483" s="578" t="s">
        <v>3009</v>
      </c>
      <c r="E3483" s="578" t="s">
        <v>3009</v>
      </c>
      <c r="F3483" s="578" t="s">
        <v>3009</v>
      </c>
      <c r="G3483" s="578" t="s">
        <v>3009</v>
      </c>
      <c r="H3483" s="578" t="s">
        <v>3009</v>
      </c>
      <c r="I3483" s="578" t="s">
        <v>3009</v>
      </c>
      <c r="J3483" s="579" t="s">
        <v>3009</v>
      </c>
      <c r="K3483" s="88" t="str">
        <f>IFERROR(VLOOKUP(C3483,MATERIALES!$C$13:$G$2486,2,FALSE)," ")</f>
        <v>ML</v>
      </c>
      <c r="L3483" s="356">
        <v>3.5</v>
      </c>
      <c r="M3483" s="548">
        <f>IFERROR(VLOOKUP(C3483,MATERIALES!$C$13:$G$2486,5,FALSE)," ")</f>
        <v>16500</v>
      </c>
      <c r="N3483" s="549"/>
      <c r="O3483" s="307">
        <f t="shared" ref="O3483:O3493" si="217">IFERROR(M3483*L3483,0)</f>
        <v>57750</v>
      </c>
      <c r="P3483" s="85"/>
    </row>
    <row r="3484" spans="2:16" ht="14.4">
      <c r="B3484" s="44"/>
      <c r="C3484" s="577" t="s">
        <v>3010</v>
      </c>
      <c r="D3484" s="578" t="s">
        <v>3010</v>
      </c>
      <c r="E3484" s="578" t="s">
        <v>3010</v>
      </c>
      <c r="F3484" s="578" t="s">
        <v>3010</v>
      </c>
      <c r="G3484" s="578" t="s">
        <v>3010</v>
      </c>
      <c r="H3484" s="578" t="s">
        <v>3010</v>
      </c>
      <c r="I3484" s="578" t="s">
        <v>3010</v>
      </c>
      <c r="J3484" s="579" t="s">
        <v>3010</v>
      </c>
      <c r="K3484" s="88" t="str">
        <f>IFERROR(VLOOKUP(C3484,MATERIALES!$C$13:$G$2486,2,FALSE)," ")</f>
        <v>UN</v>
      </c>
      <c r="L3484" s="356">
        <v>1</v>
      </c>
      <c r="M3484" s="548">
        <f>IFERROR(VLOOKUP(C3484,MATERIALES!$C$13:$G$2486,5,FALSE)," ")</f>
        <v>12000</v>
      </c>
      <c r="N3484" s="549"/>
      <c r="O3484" s="307">
        <f t="shared" si="217"/>
        <v>12000</v>
      </c>
      <c r="P3484" s="85"/>
    </row>
    <row r="3485" spans="2:16" ht="14.4">
      <c r="B3485" s="44"/>
      <c r="C3485" s="577" t="s">
        <v>3011</v>
      </c>
      <c r="D3485" s="578" t="s">
        <v>3011</v>
      </c>
      <c r="E3485" s="578" t="s">
        <v>3011</v>
      </c>
      <c r="F3485" s="578" t="s">
        <v>3011</v>
      </c>
      <c r="G3485" s="578" t="s">
        <v>3011</v>
      </c>
      <c r="H3485" s="578" t="s">
        <v>3011</v>
      </c>
      <c r="I3485" s="578" t="s">
        <v>3011</v>
      </c>
      <c r="J3485" s="579" t="s">
        <v>3011</v>
      </c>
      <c r="K3485" s="88" t="str">
        <f>IFERROR(VLOOKUP(C3485,MATERIALES!$C$13:$G$2486,2,FALSE)," ")</f>
        <v>GL</v>
      </c>
      <c r="L3485" s="356">
        <v>1.1000000000000001</v>
      </c>
      <c r="M3485" s="548">
        <f>IFERROR(VLOOKUP(C3485,MATERIALES!$C$13:$G$2486,5,FALSE)," ")</f>
        <v>16136</v>
      </c>
      <c r="N3485" s="549"/>
      <c r="O3485" s="307">
        <f t="shared" si="217"/>
        <v>17749.600000000002</v>
      </c>
      <c r="P3485" s="85"/>
    </row>
    <row r="3486" spans="2:16" ht="14.4">
      <c r="B3486" s="44"/>
      <c r="C3486" s="577"/>
      <c r="D3486" s="578"/>
      <c r="E3486" s="578"/>
      <c r="F3486" s="578"/>
      <c r="G3486" s="578"/>
      <c r="H3486" s="578"/>
      <c r="I3486" s="578"/>
      <c r="J3486" s="579"/>
      <c r="K3486" s="88" t="str">
        <f>IFERROR(VLOOKUP(C3486,MATERIALES!$C$13:$G$2486,2,FALSE)," ")</f>
        <v xml:space="preserve"> </v>
      </c>
      <c r="L3486" s="356"/>
      <c r="M3486" s="548" t="str">
        <f>IFERROR(VLOOKUP(C3486,MATERIALES!$C$13:$G$2486,5,FALSE)," ")</f>
        <v xml:space="preserve"> </v>
      </c>
      <c r="N3486" s="549"/>
      <c r="O3486" s="307">
        <f t="shared" si="217"/>
        <v>0</v>
      </c>
      <c r="P3486" s="85"/>
    </row>
    <row r="3487" spans="2:16" ht="14.4">
      <c r="B3487" s="44"/>
      <c r="C3487" s="577"/>
      <c r="D3487" s="578"/>
      <c r="E3487" s="578"/>
      <c r="F3487" s="578"/>
      <c r="G3487" s="578"/>
      <c r="H3487" s="578"/>
      <c r="I3487" s="578"/>
      <c r="J3487" s="579"/>
      <c r="K3487" s="88" t="str">
        <f>IFERROR(VLOOKUP(C3487,MATERIALES!$C$13:$G$2486,2,FALSE)," ")</f>
        <v xml:space="preserve"> </v>
      </c>
      <c r="L3487" s="356"/>
      <c r="M3487" s="548" t="str">
        <f>IFERROR(VLOOKUP(C3487,MATERIALES!$C$13:$G$2486,5,FALSE)," ")</f>
        <v xml:space="preserve"> </v>
      </c>
      <c r="N3487" s="549"/>
      <c r="O3487" s="307">
        <f t="shared" si="217"/>
        <v>0</v>
      </c>
      <c r="P3487" s="85"/>
    </row>
    <row r="3488" spans="2:16" ht="14.4">
      <c r="B3488" s="44"/>
      <c r="C3488" s="577"/>
      <c r="D3488" s="578"/>
      <c r="E3488" s="578"/>
      <c r="F3488" s="578"/>
      <c r="G3488" s="578"/>
      <c r="H3488" s="578"/>
      <c r="I3488" s="578"/>
      <c r="J3488" s="579"/>
      <c r="K3488" s="88" t="str">
        <f>IFERROR(VLOOKUP(C3488,MATERIALES!$C$13:$G$2486,2,FALSE)," ")</f>
        <v xml:space="preserve"> </v>
      </c>
      <c r="L3488" s="356"/>
      <c r="M3488" s="548" t="str">
        <f>IFERROR(VLOOKUP(C3488,MATERIALES!$C$13:$G$2486,5,FALSE)," ")</f>
        <v xml:space="preserve"> </v>
      </c>
      <c r="N3488" s="549"/>
      <c r="O3488" s="307">
        <f t="shared" si="217"/>
        <v>0</v>
      </c>
      <c r="P3488" s="85"/>
    </row>
    <row r="3489" spans="2:16" ht="14.4">
      <c r="B3489" s="44"/>
      <c r="C3489" s="577"/>
      <c r="D3489" s="578"/>
      <c r="E3489" s="578"/>
      <c r="F3489" s="578"/>
      <c r="G3489" s="578"/>
      <c r="H3489" s="578"/>
      <c r="I3489" s="578"/>
      <c r="J3489" s="579"/>
      <c r="K3489" s="88" t="str">
        <f>IFERROR(VLOOKUP(C3489,MATERIALES!$C$13:$G$2486,2,FALSE)," ")</f>
        <v xml:space="preserve"> </v>
      </c>
      <c r="L3489" s="356"/>
      <c r="M3489" s="548" t="str">
        <f>IFERROR(VLOOKUP(C3489,MATERIALES!$C$13:$G$2486,5,FALSE)," ")</f>
        <v xml:space="preserve"> </v>
      </c>
      <c r="N3489" s="549"/>
      <c r="O3489" s="307">
        <f t="shared" si="217"/>
        <v>0</v>
      </c>
      <c r="P3489" s="85"/>
    </row>
    <row r="3490" spans="2:16" ht="14.4">
      <c r="B3490" s="44"/>
      <c r="C3490" s="577"/>
      <c r="D3490" s="578"/>
      <c r="E3490" s="578"/>
      <c r="F3490" s="578"/>
      <c r="G3490" s="578"/>
      <c r="H3490" s="578"/>
      <c r="I3490" s="578"/>
      <c r="J3490" s="579"/>
      <c r="K3490" s="88" t="str">
        <f>IFERROR(VLOOKUP(C3490,MATERIALES!$C$13:$G$2486,2,FALSE)," ")</f>
        <v xml:space="preserve"> </v>
      </c>
      <c r="L3490" s="356"/>
      <c r="M3490" s="548" t="str">
        <f>IFERROR(VLOOKUP(C3490,MATERIALES!$C$13:$G$2486,5,FALSE)," ")</f>
        <v xml:space="preserve"> </v>
      </c>
      <c r="N3490" s="549"/>
      <c r="O3490" s="307">
        <f t="shared" si="217"/>
        <v>0</v>
      </c>
      <c r="P3490" s="85"/>
    </row>
    <row r="3491" spans="2:16" ht="14.4">
      <c r="B3491" s="44"/>
      <c r="C3491" s="577"/>
      <c r="D3491" s="578"/>
      <c r="E3491" s="578"/>
      <c r="F3491" s="578"/>
      <c r="G3491" s="578"/>
      <c r="H3491" s="578"/>
      <c r="I3491" s="578"/>
      <c r="J3491" s="579"/>
      <c r="K3491" s="88" t="str">
        <f>IFERROR(VLOOKUP(C3491,MATERIALES!$C$13:$G$2486,2,FALSE)," ")</f>
        <v xml:space="preserve"> </v>
      </c>
      <c r="L3491" s="356"/>
      <c r="M3491" s="548" t="str">
        <f>IFERROR(VLOOKUP(C3491,MATERIALES!$C$13:$G$2486,5,FALSE)," ")</f>
        <v xml:space="preserve"> </v>
      </c>
      <c r="N3491" s="549"/>
      <c r="O3491" s="307">
        <f t="shared" si="217"/>
        <v>0</v>
      </c>
      <c r="P3491" s="85"/>
    </row>
    <row r="3492" spans="2:16" ht="14.4">
      <c r="B3492" s="44"/>
      <c r="C3492" s="517"/>
      <c r="D3492" s="518"/>
      <c r="E3492" s="518"/>
      <c r="F3492" s="518"/>
      <c r="G3492" s="518"/>
      <c r="H3492" s="518"/>
      <c r="I3492" s="518"/>
      <c r="J3492" s="519"/>
      <c r="K3492" s="88" t="str">
        <f>IFERROR(VLOOKUP(C3492,MATERIALES!$C$13:$G$2486,2,FALSE)," ")</f>
        <v xml:space="preserve"> </v>
      </c>
      <c r="L3492" s="89"/>
      <c r="M3492" s="548" t="str">
        <f>IFERROR(VLOOKUP(C3492,MATERIALES!$C$13:$G$2486,5,FALSE)," ")</f>
        <v xml:space="preserve"> </v>
      </c>
      <c r="N3492" s="549"/>
      <c r="O3492" s="307">
        <f t="shared" si="217"/>
        <v>0</v>
      </c>
      <c r="P3492" s="85"/>
    </row>
    <row r="3493" spans="2:16" ht="15" thickBot="1">
      <c r="B3493" s="44"/>
      <c r="C3493" s="551"/>
      <c r="D3493" s="552"/>
      <c r="E3493" s="552"/>
      <c r="F3493" s="552"/>
      <c r="G3493" s="552"/>
      <c r="H3493" s="552"/>
      <c r="I3493" s="552"/>
      <c r="J3493" s="580"/>
      <c r="K3493" s="88" t="str">
        <f>IFERROR(VLOOKUP(C3493,MATERIALES!$C$13:$G$2486,2,FALSE)," ")</f>
        <v xml:space="preserve"> </v>
      </c>
      <c r="L3493" s="90"/>
      <c r="M3493" s="548" t="str">
        <f>IFERROR(VLOOKUP(C3493,MATERIALES!$C$13:$G$2486,5,FALSE)," ")</f>
        <v xml:space="preserve"> </v>
      </c>
      <c r="N3493" s="549"/>
      <c r="O3493" s="307">
        <f t="shared" si="217"/>
        <v>0</v>
      </c>
      <c r="P3493" s="85"/>
    </row>
    <row r="3494" spans="2:16" ht="15" thickBot="1">
      <c r="B3494" s="44"/>
      <c r="C3494" s="545" t="s">
        <v>2244</v>
      </c>
      <c r="D3494" s="546"/>
      <c r="E3494" s="546"/>
      <c r="F3494" s="546"/>
      <c r="G3494" s="546"/>
      <c r="H3494" s="546"/>
      <c r="I3494" s="546"/>
      <c r="J3494" s="546"/>
      <c r="K3494" s="546"/>
      <c r="L3494" s="546"/>
      <c r="M3494" s="546"/>
      <c r="N3494" s="547"/>
      <c r="O3494" s="309">
        <f>SUM(O3482:O3493)</f>
        <v>376184.35</v>
      </c>
      <c r="P3494" s="85"/>
    </row>
    <row r="3495" spans="2:16">
      <c r="B3495" s="44"/>
      <c r="C3495" s="529" t="s">
        <v>64</v>
      </c>
      <c r="D3495" s="530"/>
      <c r="E3495" s="530"/>
      <c r="F3495" s="530"/>
      <c r="G3495" s="530"/>
      <c r="H3495" s="530"/>
      <c r="I3495" s="530"/>
      <c r="J3495" s="530"/>
      <c r="K3495" s="530"/>
      <c r="L3495" s="530"/>
      <c r="M3495" s="530"/>
      <c r="N3495" s="530"/>
      <c r="O3495" s="531"/>
      <c r="P3495" s="80"/>
    </row>
    <row r="3496" spans="2:16">
      <c r="B3496" s="44"/>
      <c r="C3496" s="532"/>
      <c r="D3496" s="533"/>
      <c r="E3496" s="533"/>
      <c r="F3496" s="533"/>
      <c r="G3496" s="533"/>
      <c r="H3496" s="533"/>
      <c r="I3496" s="533"/>
      <c r="J3496" s="533"/>
      <c r="K3496" s="533"/>
      <c r="L3496" s="533"/>
      <c r="M3496" s="533"/>
      <c r="N3496" s="533"/>
      <c r="O3496" s="534"/>
      <c r="P3496" s="80"/>
    </row>
    <row r="3497" spans="2:16" ht="14.4" thickBot="1">
      <c r="B3497" s="44"/>
      <c r="C3497" s="535"/>
      <c r="D3497" s="536"/>
      <c r="E3497" s="536"/>
      <c r="F3497" s="536"/>
      <c r="G3497" s="536"/>
      <c r="H3497" s="536"/>
      <c r="I3497" s="536"/>
      <c r="J3497" s="536"/>
      <c r="K3497" s="536"/>
      <c r="L3497" s="536"/>
      <c r="M3497" s="536"/>
      <c r="N3497" s="536"/>
      <c r="O3497" s="537"/>
      <c r="P3497" s="80"/>
    </row>
    <row r="3498" spans="2:16" ht="16.8">
      <c r="B3498" s="44"/>
      <c r="C3498" s="538" t="s">
        <v>65</v>
      </c>
      <c r="D3498" s="550"/>
      <c r="E3498" s="550"/>
      <c r="F3498" s="550"/>
      <c r="G3498" s="550"/>
      <c r="H3498" s="550"/>
      <c r="I3498" s="550"/>
      <c r="J3498" s="82" t="s">
        <v>66</v>
      </c>
      <c r="K3498" s="87" t="s">
        <v>67</v>
      </c>
      <c r="L3498" s="91" t="s">
        <v>68</v>
      </c>
      <c r="M3498" s="541" t="s">
        <v>69</v>
      </c>
      <c r="N3498" s="544"/>
      <c r="O3498" s="83" t="s">
        <v>61</v>
      </c>
      <c r="P3498" s="84"/>
    </row>
    <row r="3499" spans="2:16" ht="14.4">
      <c r="B3499" s="44"/>
      <c r="C3499" s="517" t="s">
        <v>1251</v>
      </c>
      <c r="D3499" s="518"/>
      <c r="E3499" s="518"/>
      <c r="F3499" s="518"/>
      <c r="G3499" s="518"/>
      <c r="H3499" s="518"/>
      <c r="I3499" s="518"/>
      <c r="J3499" s="357">
        <v>9.289803286634859E-5</v>
      </c>
      <c r="K3499" s="93">
        <v>25.1</v>
      </c>
      <c r="L3499" s="92">
        <f>K3499*J3499</f>
        <v>2.3317406249453499E-3</v>
      </c>
      <c r="M3499" s="548">
        <f>IFERROR(VLOOKUP(C3499,TRANSPORTE!$C$14:$G$28,5,FALSE)," ")</f>
        <v>514637</v>
      </c>
      <c r="N3499" s="549"/>
      <c r="O3499" s="307">
        <f>IFERROR(M3499*L3499,0)</f>
        <v>1200</v>
      </c>
      <c r="P3499" s="85"/>
    </row>
    <row r="3500" spans="2:16" ht="15" thickBot="1">
      <c r="B3500" s="44"/>
      <c r="C3500" s="551"/>
      <c r="D3500" s="552"/>
      <c r="E3500" s="552"/>
      <c r="F3500" s="552"/>
      <c r="G3500" s="552"/>
      <c r="H3500" s="552"/>
      <c r="I3500" s="552"/>
      <c r="J3500" s="94"/>
      <c r="K3500" s="70"/>
      <c r="L3500" s="94"/>
      <c r="M3500" s="553"/>
      <c r="N3500" s="554"/>
      <c r="O3500" s="307">
        <f t="shared" ref="O3500" si="218">IFERROR(M3500*L3500,0)</f>
        <v>0</v>
      </c>
      <c r="P3500" s="85"/>
    </row>
    <row r="3501" spans="2:16" ht="15" thickBot="1">
      <c r="B3501" s="44"/>
      <c r="C3501" s="545" t="s">
        <v>2244</v>
      </c>
      <c r="D3501" s="546"/>
      <c r="E3501" s="546"/>
      <c r="F3501" s="546"/>
      <c r="G3501" s="546"/>
      <c r="H3501" s="546"/>
      <c r="I3501" s="546"/>
      <c r="J3501" s="546"/>
      <c r="K3501" s="546"/>
      <c r="L3501" s="546"/>
      <c r="M3501" s="546"/>
      <c r="N3501" s="547"/>
      <c r="O3501" s="309">
        <f>+SUM(O3499:O3500)</f>
        <v>1200</v>
      </c>
      <c r="P3501" s="86"/>
    </row>
    <row r="3502" spans="2:16">
      <c r="B3502" s="44"/>
      <c r="C3502" s="529" t="s">
        <v>70</v>
      </c>
      <c r="D3502" s="530"/>
      <c r="E3502" s="530"/>
      <c r="F3502" s="530"/>
      <c r="G3502" s="530"/>
      <c r="H3502" s="530"/>
      <c r="I3502" s="530"/>
      <c r="J3502" s="530"/>
      <c r="K3502" s="530"/>
      <c r="L3502" s="530"/>
      <c r="M3502" s="530"/>
      <c r="N3502" s="530"/>
      <c r="O3502" s="531"/>
      <c r="P3502" s="80"/>
    </row>
    <row r="3503" spans="2:16">
      <c r="B3503" s="44"/>
      <c r="C3503" s="532"/>
      <c r="D3503" s="533"/>
      <c r="E3503" s="533"/>
      <c r="F3503" s="533"/>
      <c r="G3503" s="533"/>
      <c r="H3503" s="533"/>
      <c r="I3503" s="533"/>
      <c r="J3503" s="533"/>
      <c r="K3503" s="533"/>
      <c r="L3503" s="533"/>
      <c r="M3503" s="533"/>
      <c r="N3503" s="533"/>
      <c r="O3503" s="534"/>
      <c r="P3503" s="80"/>
    </row>
    <row r="3504" spans="2:16" ht="14.4" thickBot="1">
      <c r="B3504" s="44"/>
      <c r="C3504" s="535"/>
      <c r="D3504" s="536"/>
      <c r="E3504" s="536"/>
      <c r="F3504" s="536"/>
      <c r="G3504" s="536"/>
      <c r="H3504" s="536"/>
      <c r="I3504" s="536"/>
      <c r="J3504" s="536"/>
      <c r="K3504" s="536"/>
      <c r="L3504" s="536"/>
      <c r="M3504" s="536"/>
      <c r="N3504" s="536"/>
      <c r="O3504" s="537"/>
      <c r="P3504" s="80"/>
    </row>
    <row r="3505" spans="2:16" ht="14.4">
      <c r="B3505" s="44"/>
      <c r="C3505" s="538" t="s">
        <v>71</v>
      </c>
      <c r="D3505" s="550"/>
      <c r="E3505" s="550"/>
      <c r="F3505" s="550"/>
      <c r="G3505" s="550"/>
      <c r="H3505" s="550"/>
      <c r="I3505" s="550"/>
      <c r="J3505" s="82" t="s">
        <v>72</v>
      </c>
      <c r="K3505" s="95" t="s">
        <v>73</v>
      </c>
      <c r="L3505" s="96" t="s">
        <v>74</v>
      </c>
      <c r="M3505" s="560" t="s">
        <v>60</v>
      </c>
      <c r="N3505" s="561"/>
      <c r="O3505" s="97" t="s">
        <v>61</v>
      </c>
      <c r="P3505" s="98"/>
    </row>
    <row r="3506" spans="2:16" ht="14.4">
      <c r="B3506" s="44"/>
      <c r="C3506" s="555" t="s">
        <v>1225</v>
      </c>
      <c r="D3506" s="556"/>
      <c r="E3506" s="556"/>
      <c r="F3506" s="556"/>
      <c r="G3506" s="556"/>
      <c r="H3506" s="556"/>
      <c r="I3506" s="522"/>
      <c r="J3506" s="310">
        <f>IFERROR(VLOOKUP(C3506,'MANO DE OBRA'!$C$13:$J$33,6,FALSE)," ")</f>
        <v>212968.8944964</v>
      </c>
      <c r="K3506" s="318">
        <f>IFERROR(VLOOKUP(C3506,'MANO DE OBRA'!$C$13:$J$33,7,FALSE)," ")</f>
        <v>2</v>
      </c>
      <c r="L3506" s="311">
        <f>IFERROR(VLOOKUP(C3506,'MANO DE OBRA'!$C$13:$J$33,8,FALSE)," ")</f>
        <v>425938</v>
      </c>
      <c r="M3506" s="562">
        <f>1/0.25</f>
        <v>4</v>
      </c>
      <c r="N3506" s="563"/>
      <c r="O3506" s="312">
        <f>IFERROR((L3506/M3506),0)</f>
        <v>106484.5</v>
      </c>
      <c r="P3506" s="99"/>
    </row>
    <row r="3507" spans="2:16" ht="14.4">
      <c r="B3507" s="44"/>
      <c r="C3507" s="555"/>
      <c r="D3507" s="556"/>
      <c r="E3507" s="556"/>
      <c r="F3507" s="556"/>
      <c r="G3507" s="556"/>
      <c r="H3507" s="556"/>
      <c r="I3507" s="522"/>
      <c r="J3507" s="310" t="str">
        <f>IFERROR(VLOOKUP(C3507,'MANO DE OBRA'!$C$13:$J$33,6,FALSE)," ")</f>
        <v xml:space="preserve"> </v>
      </c>
      <c r="K3507" s="318" t="str">
        <f>IFERROR(VLOOKUP(C3507,'MANO DE OBRA'!$C$13:$J$33,7,FALSE)," ")</f>
        <v xml:space="preserve"> </v>
      </c>
      <c r="L3507" s="311" t="str">
        <f>IFERROR(VLOOKUP(C3507,'MANO DE OBRA'!$C$13:$J$33,8,FALSE)," ")</f>
        <v xml:space="preserve"> </v>
      </c>
      <c r="M3507" s="562"/>
      <c r="N3507" s="563"/>
      <c r="O3507" s="312">
        <f t="shared" ref="O3507:O3509" si="219">IFERROR((L3507/M3507),0)</f>
        <v>0</v>
      </c>
      <c r="P3507" s="99"/>
    </row>
    <row r="3508" spans="2:16" ht="14.4">
      <c r="B3508" s="44"/>
      <c r="C3508" s="555"/>
      <c r="D3508" s="556"/>
      <c r="E3508" s="556"/>
      <c r="F3508" s="556"/>
      <c r="G3508" s="556"/>
      <c r="H3508" s="556"/>
      <c r="I3508" s="522"/>
      <c r="J3508" s="310" t="str">
        <f>IFERROR(VLOOKUP(C3508,'MANO DE OBRA'!$C$13:$J$33,6,FALSE)," ")</f>
        <v xml:space="preserve"> </v>
      </c>
      <c r="K3508" s="318" t="str">
        <f>IFERROR(VLOOKUP(C3508,'MANO DE OBRA'!$C$13:$J$33,7,FALSE)," ")</f>
        <v xml:space="preserve"> </v>
      </c>
      <c r="L3508" s="311" t="str">
        <f>IFERROR(VLOOKUP(C3508,'MANO DE OBRA'!$C$13:$J$33,8,FALSE)," ")</f>
        <v xml:space="preserve"> </v>
      </c>
      <c r="M3508" s="524"/>
      <c r="N3508" s="525"/>
      <c r="O3508" s="312">
        <f t="shared" si="219"/>
        <v>0</v>
      </c>
      <c r="P3508" s="99"/>
    </row>
    <row r="3509" spans="2:16" ht="15" thickBot="1">
      <c r="B3509" s="44"/>
      <c r="C3509" s="555"/>
      <c r="D3509" s="556"/>
      <c r="E3509" s="556"/>
      <c r="F3509" s="556"/>
      <c r="G3509" s="556"/>
      <c r="H3509" s="556"/>
      <c r="I3509" s="522"/>
      <c r="J3509" s="310" t="str">
        <f>IFERROR(VLOOKUP(C3509,'MANO DE OBRA'!$C$13:$J$33,6,FALSE)," ")</f>
        <v xml:space="preserve"> </v>
      </c>
      <c r="K3509" s="318" t="str">
        <f>IFERROR(VLOOKUP(C3509,'MANO DE OBRA'!$C$13:$J$33,7,FALSE)," ")</f>
        <v xml:space="preserve"> </v>
      </c>
      <c r="L3509" s="311" t="str">
        <f>IFERROR(VLOOKUP(C3509,'MANO DE OBRA'!$C$13:$J$33,8,FALSE)," ")</f>
        <v xml:space="preserve"> </v>
      </c>
      <c r="M3509" s="524"/>
      <c r="N3509" s="525"/>
      <c r="O3509" s="312">
        <f t="shared" si="219"/>
        <v>0</v>
      </c>
      <c r="P3509" s="85"/>
    </row>
    <row r="3510" spans="2:16" ht="15" thickBot="1">
      <c r="B3510" s="44"/>
      <c r="C3510" s="545" t="s">
        <v>2244</v>
      </c>
      <c r="D3510" s="546"/>
      <c r="E3510" s="546"/>
      <c r="F3510" s="546"/>
      <c r="G3510" s="546"/>
      <c r="H3510" s="546"/>
      <c r="I3510" s="546"/>
      <c r="J3510" s="546"/>
      <c r="K3510" s="546"/>
      <c r="L3510" s="546"/>
      <c r="M3510" s="546"/>
      <c r="N3510" s="547"/>
      <c r="O3510" s="309">
        <f>+SUM(O3506:O3509)</f>
        <v>106484.5</v>
      </c>
      <c r="P3510" s="85"/>
    </row>
    <row r="3511" spans="2:16" ht="15" thickBot="1">
      <c r="B3511" s="44"/>
      <c r="C3511" s="73"/>
      <c r="D3511" s="52"/>
      <c r="E3511" s="52"/>
      <c r="F3511" s="52"/>
      <c r="G3511" s="52"/>
      <c r="H3511" s="52"/>
      <c r="I3511" s="52"/>
      <c r="J3511" s="52"/>
      <c r="K3511" s="52"/>
      <c r="L3511" s="52"/>
      <c r="M3511" s="52"/>
      <c r="N3511" s="52"/>
      <c r="O3511" s="74"/>
      <c r="P3511" s="45"/>
    </row>
    <row r="3512" spans="2:16" ht="15" thickBot="1">
      <c r="B3512" s="44"/>
      <c r="C3512" s="557" t="s">
        <v>2245</v>
      </c>
      <c r="D3512" s="558"/>
      <c r="E3512" s="558"/>
      <c r="F3512" s="558"/>
      <c r="G3512" s="558"/>
      <c r="H3512" s="558"/>
      <c r="I3512" s="558"/>
      <c r="J3512" s="558"/>
      <c r="K3512" s="558"/>
      <c r="L3512" s="558"/>
      <c r="M3512" s="558"/>
      <c r="N3512" s="559"/>
      <c r="O3512" s="313">
        <f>ROUND(O3501+O3477+O3494+O3510,0)</f>
        <v>489193</v>
      </c>
      <c r="P3512" s="100"/>
    </row>
    <row r="3513" spans="2:16" ht="15" thickBot="1">
      <c r="B3513" s="44"/>
      <c r="C3513" s="73"/>
      <c r="D3513" s="52"/>
      <c r="E3513" s="52"/>
      <c r="F3513" s="52"/>
      <c r="G3513" s="52"/>
      <c r="H3513" s="52"/>
      <c r="I3513" s="52"/>
      <c r="J3513" s="52"/>
      <c r="K3513" s="52"/>
      <c r="L3513" s="52"/>
      <c r="M3513" s="52"/>
      <c r="N3513" s="52"/>
      <c r="O3513" s="74"/>
      <c r="P3513" s="73"/>
    </row>
    <row r="3514" spans="2:16">
      <c r="B3514" s="44"/>
      <c r="C3514" s="529" t="s">
        <v>2240</v>
      </c>
      <c r="D3514" s="530"/>
      <c r="E3514" s="530"/>
      <c r="F3514" s="530"/>
      <c r="G3514" s="530"/>
      <c r="H3514" s="530"/>
      <c r="I3514" s="530"/>
      <c r="J3514" s="530"/>
      <c r="K3514" s="530"/>
      <c r="L3514" s="530"/>
      <c r="M3514" s="530"/>
      <c r="N3514" s="530"/>
      <c r="O3514" s="531"/>
      <c r="P3514" s="80"/>
    </row>
    <row r="3515" spans="2:16">
      <c r="B3515" s="44"/>
      <c r="C3515" s="532"/>
      <c r="D3515" s="533"/>
      <c r="E3515" s="533"/>
      <c r="F3515" s="533"/>
      <c r="G3515" s="533"/>
      <c r="H3515" s="533"/>
      <c r="I3515" s="533"/>
      <c r="J3515" s="533"/>
      <c r="K3515" s="533"/>
      <c r="L3515" s="533"/>
      <c r="M3515" s="533"/>
      <c r="N3515" s="533"/>
      <c r="O3515" s="534"/>
      <c r="P3515" s="80"/>
    </row>
    <row r="3516" spans="2:16" ht="14.4" thickBot="1">
      <c r="B3516" s="44"/>
      <c r="C3516" s="535"/>
      <c r="D3516" s="536"/>
      <c r="E3516" s="536"/>
      <c r="F3516" s="536"/>
      <c r="G3516" s="536"/>
      <c r="H3516" s="536"/>
      <c r="I3516" s="536"/>
      <c r="J3516" s="536"/>
      <c r="K3516" s="536"/>
      <c r="L3516" s="536"/>
      <c r="M3516" s="536"/>
      <c r="N3516" s="536"/>
      <c r="O3516" s="537"/>
      <c r="P3516" s="80"/>
    </row>
    <row r="3517" spans="2:16" ht="15" thickBot="1">
      <c r="B3517" s="44"/>
      <c r="C3517" s="568" t="s">
        <v>10</v>
      </c>
      <c r="D3517" s="569"/>
      <c r="E3517" s="569"/>
      <c r="F3517" s="569"/>
      <c r="G3517" s="569"/>
      <c r="H3517" s="569"/>
      <c r="I3517" s="569"/>
      <c r="J3517" s="569"/>
      <c r="K3517" s="569"/>
      <c r="L3517" s="569"/>
      <c r="M3517" s="570"/>
      <c r="N3517" s="303" t="s">
        <v>32</v>
      </c>
      <c r="O3517" s="304" t="s">
        <v>29</v>
      </c>
      <c r="P3517" s="80"/>
    </row>
    <row r="3518" spans="2:16" ht="14.4">
      <c r="B3518" s="44"/>
      <c r="C3518" s="571" t="s">
        <v>2242</v>
      </c>
      <c r="D3518" s="572"/>
      <c r="E3518" s="572"/>
      <c r="F3518" s="572"/>
      <c r="G3518" s="572"/>
      <c r="H3518" s="572"/>
      <c r="I3518" s="572"/>
      <c r="J3518" s="572"/>
      <c r="K3518" s="572"/>
      <c r="L3518" s="572"/>
      <c r="M3518" s="572"/>
      <c r="N3518" s="305">
        <f>PRESUPUESTO!$K$384</f>
        <v>0.26</v>
      </c>
      <c r="O3518" s="314">
        <f>N3518*O3512</f>
        <v>127190.18000000001</v>
      </c>
      <c r="P3518" s="80"/>
    </row>
    <row r="3519" spans="2:16" ht="14.4">
      <c r="B3519" s="44"/>
      <c r="C3519" s="573" t="s">
        <v>2241</v>
      </c>
      <c r="D3519" s="574"/>
      <c r="E3519" s="574"/>
      <c r="F3519" s="574"/>
      <c r="G3519" s="574"/>
      <c r="H3519" s="574"/>
      <c r="I3519" s="574"/>
      <c r="J3519" s="574"/>
      <c r="K3519" s="574"/>
      <c r="L3519" s="574"/>
      <c r="M3519" s="574"/>
      <c r="N3519" s="302">
        <f>PRESUPUESTO!$K$385</f>
        <v>0.01</v>
      </c>
      <c r="O3519" s="315">
        <f>N3519*O3512</f>
        <v>4891.93</v>
      </c>
      <c r="P3519" s="80"/>
    </row>
    <row r="3520" spans="2:16" ht="15" thickBot="1">
      <c r="B3520" s="44"/>
      <c r="C3520" s="575" t="s">
        <v>28</v>
      </c>
      <c r="D3520" s="576"/>
      <c r="E3520" s="576"/>
      <c r="F3520" s="576"/>
      <c r="G3520" s="576"/>
      <c r="H3520" s="576"/>
      <c r="I3520" s="576"/>
      <c r="J3520" s="576"/>
      <c r="K3520" s="576"/>
      <c r="L3520" s="576"/>
      <c r="M3520" s="576"/>
      <c r="N3520" s="306">
        <f>PRESUPUESTO!$K$386</f>
        <v>0.03</v>
      </c>
      <c r="O3520" s="316">
        <f>N3520*O3512</f>
        <v>14675.789999999999</v>
      </c>
      <c r="P3520" s="80"/>
    </row>
    <row r="3521" spans="2:19">
      <c r="B3521" s="44"/>
      <c r="C3521" s="296"/>
      <c r="D3521" s="297"/>
      <c r="E3521" s="297"/>
      <c r="F3521" s="297"/>
      <c r="G3521" s="297"/>
      <c r="H3521" s="297"/>
      <c r="I3521" s="297"/>
      <c r="J3521" s="297"/>
      <c r="K3521" s="297"/>
      <c r="L3521" s="297"/>
      <c r="M3521" s="297"/>
      <c r="N3521" s="297"/>
      <c r="O3521" s="298"/>
      <c r="P3521" s="80"/>
    </row>
    <row r="3522" spans="2:19" ht="14.4" thickBot="1">
      <c r="B3522" s="44"/>
      <c r="C3522" s="299"/>
      <c r="D3522" s="300"/>
      <c r="E3522" s="300"/>
      <c r="F3522" s="300"/>
      <c r="G3522" s="300"/>
      <c r="H3522" s="300"/>
      <c r="I3522" s="300"/>
      <c r="J3522" s="300"/>
      <c r="K3522" s="300"/>
      <c r="L3522" s="300"/>
      <c r="M3522" s="300"/>
      <c r="N3522" s="300"/>
      <c r="O3522" s="301"/>
      <c r="P3522" s="80"/>
    </row>
    <row r="3523" spans="2:19" ht="15" thickBot="1">
      <c r="B3523" s="44"/>
      <c r="C3523" s="557" t="s">
        <v>2246</v>
      </c>
      <c r="D3523" s="558"/>
      <c r="E3523" s="558"/>
      <c r="F3523" s="558"/>
      <c r="G3523" s="558"/>
      <c r="H3523" s="558"/>
      <c r="I3523" s="558"/>
      <c r="J3523" s="558"/>
      <c r="K3523" s="558"/>
      <c r="L3523" s="558"/>
      <c r="M3523" s="558"/>
      <c r="N3523" s="559"/>
      <c r="O3523" s="313">
        <f>ROUNDUP(O3512+O3518+O3519+O3520,0)</f>
        <v>635951</v>
      </c>
      <c r="P3523" s="100"/>
      <c r="S3523" s="342"/>
    </row>
    <row r="3524" spans="2:19" ht="14.4">
      <c r="B3524" s="44"/>
      <c r="C3524" s="73"/>
      <c r="D3524" s="52"/>
      <c r="E3524" s="52"/>
      <c r="F3524" s="52"/>
      <c r="G3524" s="52"/>
      <c r="H3524" s="52"/>
      <c r="I3524" s="52"/>
      <c r="J3524" s="52"/>
      <c r="K3524" s="52"/>
      <c r="L3524" s="52"/>
      <c r="M3524" s="52"/>
      <c r="N3524" s="52"/>
      <c r="O3524" s="74"/>
      <c r="P3524" s="45"/>
    </row>
    <row r="3525" spans="2:19" ht="14.4">
      <c r="B3525" s="44"/>
      <c r="C3525" s="73"/>
      <c r="D3525" s="52"/>
      <c r="E3525" s="52"/>
      <c r="F3525" s="52"/>
      <c r="G3525" s="52"/>
      <c r="H3525" s="52"/>
      <c r="I3525" s="52"/>
      <c r="J3525" s="52"/>
      <c r="K3525" s="52"/>
      <c r="L3525" s="52"/>
      <c r="M3525" s="52"/>
      <c r="N3525" s="52"/>
      <c r="O3525" s="74"/>
      <c r="P3525" s="45"/>
    </row>
    <row r="3526" spans="2:19" ht="18.600000000000001" customHeight="1" thickBot="1">
      <c r="B3526" s="44"/>
      <c r="C3526" s="564"/>
      <c r="D3526" s="565"/>
      <c r="E3526" s="565"/>
      <c r="F3526" s="70"/>
      <c r="G3526" s="70"/>
      <c r="H3526" s="70"/>
      <c r="I3526" s="70"/>
      <c r="J3526" s="70"/>
      <c r="K3526" s="566"/>
      <c r="L3526" s="566"/>
      <c r="M3526" s="566"/>
      <c r="N3526" s="566"/>
      <c r="O3526" s="567"/>
      <c r="P3526" s="101"/>
    </row>
    <row r="3527" spans="2:19" ht="14.4" thickBot="1">
      <c r="B3527" s="102"/>
      <c r="C3527" s="103"/>
      <c r="D3527" s="103"/>
      <c r="E3527" s="103"/>
      <c r="F3527" s="103"/>
      <c r="G3527" s="103"/>
      <c r="H3527" s="103"/>
      <c r="I3527" s="103"/>
      <c r="J3527" s="103"/>
      <c r="K3527" s="103"/>
      <c r="L3527" s="103"/>
      <c r="M3527" s="103"/>
      <c r="N3527" s="103"/>
      <c r="O3527" s="103"/>
      <c r="P3527" s="104"/>
    </row>
    <row r="3528" spans="2:19" ht="14.4" thickTop="1"/>
  </sheetData>
  <mergeCells count="4837">
    <mergeCell ref="C3507:I3507"/>
    <mergeCell ref="M3507:N3507"/>
    <mergeCell ref="C3508:I3508"/>
    <mergeCell ref="M3508:N3508"/>
    <mergeCell ref="C3509:I3509"/>
    <mergeCell ref="M3509:N3509"/>
    <mergeCell ref="C3510:N3510"/>
    <mergeCell ref="C3512:N3512"/>
    <mergeCell ref="C3514:O3516"/>
    <mergeCell ref="C3517:M3517"/>
    <mergeCell ref="C3518:M3518"/>
    <mergeCell ref="C3519:M3519"/>
    <mergeCell ref="C3520:M3520"/>
    <mergeCell ref="C3523:N3523"/>
    <mergeCell ref="C3526:E3526"/>
    <mergeCell ref="K3526:O3526"/>
    <mergeCell ref="C3492:J3492"/>
    <mergeCell ref="M3492:N3492"/>
    <mergeCell ref="C3493:J3493"/>
    <mergeCell ref="M3493:N3493"/>
    <mergeCell ref="C3494:N3494"/>
    <mergeCell ref="C3495:O3497"/>
    <mergeCell ref="C3498:I3498"/>
    <mergeCell ref="M3498:N3498"/>
    <mergeCell ref="C3499:I3499"/>
    <mergeCell ref="M3499:N3499"/>
    <mergeCell ref="C3500:I3500"/>
    <mergeCell ref="M3500:N3500"/>
    <mergeCell ref="C3501:N3501"/>
    <mergeCell ref="C3502:O3504"/>
    <mergeCell ref="C3505:I3505"/>
    <mergeCell ref="M3505:N3505"/>
    <mergeCell ref="C3506:I3506"/>
    <mergeCell ref="M3506:N3506"/>
    <mergeCell ref="C3483:J3483"/>
    <mergeCell ref="M3483:N3483"/>
    <mergeCell ref="C3484:J3484"/>
    <mergeCell ref="M3484:N3484"/>
    <mergeCell ref="C3485:J3485"/>
    <mergeCell ref="M3485:N3485"/>
    <mergeCell ref="C3486:J3486"/>
    <mergeCell ref="M3486:N3486"/>
    <mergeCell ref="C3487:J3487"/>
    <mergeCell ref="M3487:N3487"/>
    <mergeCell ref="C3488:J3488"/>
    <mergeCell ref="M3488:N3488"/>
    <mergeCell ref="C3489:J3489"/>
    <mergeCell ref="M3489:N3489"/>
    <mergeCell ref="C3490:J3490"/>
    <mergeCell ref="M3490:N3490"/>
    <mergeCell ref="C3491:J3491"/>
    <mergeCell ref="M3491:N3491"/>
    <mergeCell ref="C3474:G3474"/>
    <mergeCell ref="H3474:I3474"/>
    <mergeCell ref="J3474:K3474"/>
    <mergeCell ref="M3474:N3474"/>
    <mergeCell ref="C3475:G3475"/>
    <mergeCell ref="H3475:I3475"/>
    <mergeCell ref="J3475:K3475"/>
    <mergeCell ref="M3475:N3475"/>
    <mergeCell ref="C3476:G3476"/>
    <mergeCell ref="H3476:I3476"/>
    <mergeCell ref="J3476:K3476"/>
    <mergeCell ref="M3476:N3476"/>
    <mergeCell ref="C3477:N3477"/>
    <mergeCell ref="C3478:O3480"/>
    <mergeCell ref="C3481:J3481"/>
    <mergeCell ref="M3481:N3481"/>
    <mergeCell ref="C3482:J3482"/>
    <mergeCell ref="M3482:N3482"/>
    <mergeCell ref="D3466:L3466"/>
    <mergeCell ref="M3466:N3466"/>
    <mergeCell ref="D3467:L3467"/>
    <mergeCell ref="M3467:N3467"/>
    <mergeCell ref="C3468:O3470"/>
    <mergeCell ref="C3471:G3471"/>
    <mergeCell ref="H3471:I3471"/>
    <mergeCell ref="J3471:K3471"/>
    <mergeCell ref="M3471:N3471"/>
    <mergeCell ref="C3472:G3472"/>
    <mergeCell ref="H3472:I3472"/>
    <mergeCell ref="J3472:K3472"/>
    <mergeCell ref="M3472:N3472"/>
    <mergeCell ref="C3473:G3473"/>
    <mergeCell ref="H3473:I3473"/>
    <mergeCell ref="J3473:K3473"/>
    <mergeCell ref="M3473:N3473"/>
    <mergeCell ref="C3443:I3443"/>
    <mergeCell ref="M3443:N3443"/>
    <mergeCell ref="C3444:I3444"/>
    <mergeCell ref="M3444:N3444"/>
    <mergeCell ref="C3445:I3445"/>
    <mergeCell ref="M3445:N3445"/>
    <mergeCell ref="C3446:N3446"/>
    <mergeCell ref="C3448:N3448"/>
    <mergeCell ref="C3450:O3452"/>
    <mergeCell ref="C3453:M3453"/>
    <mergeCell ref="C3454:M3454"/>
    <mergeCell ref="C3455:M3455"/>
    <mergeCell ref="C3456:M3456"/>
    <mergeCell ref="C3459:N3459"/>
    <mergeCell ref="C3462:E3462"/>
    <mergeCell ref="K3462:O3462"/>
    <mergeCell ref="C3465:O3465"/>
    <mergeCell ref="C3428:J3428"/>
    <mergeCell ref="M3428:N3428"/>
    <mergeCell ref="C3429:J3429"/>
    <mergeCell ref="M3429:N3429"/>
    <mergeCell ref="C3430:N3430"/>
    <mergeCell ref="C3431:O3433"/>
    <mergeCell ref="C3434:I3434"/>
    <mergeCell ref="M3434:N3434"/>
    <mergeCell ref="C3435:I3435"/>
    <mergeCell ref="M3435:N3435"/>
    <mergeCell ref="C3436:I3436"/>
    <mergeCell ref="M3436:N3436"/>
    <mergeCell ref="C3437:N3437"/>
    <mergeCell ref="C3438:O3440"/>
    <mergeCell ref="C3441:I3441"/>
    <mergeCell ref="M3441:N3441"/>
    <mergeCell ref="C3442:I3442"/>
    <mergeCell ref="M3442:N3442"/>
    <mergeCell ref="C3419:J3419"/>
    <mergeCell ref="M3419:N3419"/>
    <mergeCell ref="C3420:J3420"/>
    <mergeCell ref="M3420:N3420"/>
    <mergeCell ref="C3421:J3421"/>
    <mergeCell ref="M3421:N3421"/>
    <mergeCell ref="C3422:J3422"/>
    <mergeCell ref="M3422:N3422"/>
    <mergeCell ref="C3423:J3423"/>
    <mergeCell ref="M3423:N3423"/>
    <mergeCell ref="C3424:J3424"/>
    <mergeCell ref="M3424:N3424"/>
    <mergeCell ref="C3425:J3425"/>
    <mergeCell ref="M3425:N3425"/>
    <mergeCell ref="C3426:J3426"/>
    <mergeCell ref="M3426:N3426"/>
    <mergeCell ref="C3427:J3427"/>
    <mergeCell ref="M3427:N3427"/>
    <mergeCell ref="C3410:G3410"/>
    <mergeCell ref="H3410:I3410"/>
    <mergeCell ref="J3410:K3410"/>
    <mergeCell ref="M3410:N3410"/>
    <mergeCell ref="C3411:G3411"/>
    <mergeCell ref="H3411:I3411"/>
    <mergeCell ref="J3411:K3411"/>
    <mergeCell ref="M3411:N3411"/>
    <mergeCell ref="C3412:G3412"/>
    <mergeCell ref="H3412:I3412"/>
    <mergeCell ref="J3412:K3412"/>
    <mergeCell ref="M3412:N3412"/>
    <mergeCell ref="C3413:N3413"/>
    <mergeCell ref="C3414:O3416"/>
    <mergeCell ref="C3417:J3417"/>
    <mergeCell ref="M3417:N3417"/>
    <mergeCell ref="C3418:J3418"/>
    <mergeCell ref="M3418:N3418"/>
    <mergeCell ref="D3402:L3402"/>
    <mergeCell ref="M3402:N3402"/>
    <mergeCell ref="D3403:L3403"/>
    <mergeCell ref="M3403:N3403"/>
    <mergeCell ref="C3404:O3406"/>
    <mergeCell ref="C3407:G3407"/>
    <mergeCell ref="H3407:I3407"/>
    <mergeCell ref="J3407:K3407"/>
    <mergeCell ref="M3407:N3407"/>
    <mergeCell ref="C3408:G3408"/>
    <mergeCell ref="H3408:I3408"/>
    <mergeCell ref="J3408:K3408"/>
    <mergeCell ref="M3408:N3408"/>
    <mergeCell ref="C3409:G3409"/>
    <mergeCell ref="H3409:I3409"/>
    <mergeCell ref="J3409:K3409"/>
    <mergeCell ref="M3409:N3409"/>
    <mergeCell ref="C3379:I3379"/>
    <mergeCell ref="M3379:N3379"/>
    <mergeCell ref="C3380:I3380"/>
    <mergeCell ref="M3380:N3380"/>
    <mergeCell ref="C3381:I3381"/>
    <mergeCell ref="M3381:N3381"/>
    <mergeCell ref="C3382:N3382"/>
    <mergeCell ref="C3384:N3384"/>
    <mergeCell ref="C3386:O3388"/>
    <mergeCell ref="C3389:M3389"/>
    <mergeCell ref="C3390:M3390"/>
    <mergeCell ref="C3391:M3391"/>
    <mergeCell ref="C3392:M3392"/>
    <mergeCell ref="C3395:N3395"/>
    <mergeCell ref="C3398:E3398"/>
    <mergeCell ref="K3398:O3398"/>
    <mergeCell ref="C3401:O3401"/>
    <mergeCell ref="C3364:J3364"/>
    <mergeCell ref="M3364:N3364"/>
    <mergeCell ref="C3365:J3365"/>
    <mergeCell ref="M3365:N3365"/>
    <mergeCell ref="C3366:N3366"/>
    <mergeCell ref="C3367:O3369"/>
    <mergeCell ref="C3370:I3370"/>
    <mergeCell ref="M3370:N3370"/>
    <mergeCell ref="C3371:I3371"/>
    <mergeCell ref="M3371:N3371"/>
    <mergeCell ref="C3372:I3372"/>
    <mergeCell ref="M3372:N3372"/>
    <mergeCell ref="C3373:N3373"/>
    <mergeCell ref="C3374:O3376"/>
    <mergeCell ref="C3377:I3377"/>
    <mergeCell ref="M3377:N3377"/>
    <mergeCell ref="C3378:I3378"/>
    <mergeCell ref="M3378:N3378"/>
    <mergeCell ref="C3355:J3355"/>
    <mergeCell ref="M3355:N3355"/>
    <mergeCell ref="C3356:J3356"/>
    <mergeCell ref="M3356:N3356"/>
    <mergeCell ref="C3357:J3357"/>
    <mergeCell ref="M3357:N3357"/>
    <mergeCell ref="C3358:J3358"/>
    <mergeCell ref="M3358:N3358"/>
    <mergeCell ref="C3359:J3359"/>
    <mergeCell ref="M3359:N3359"/>
    <mergeCell ref="C3360:J3360"/>
    <mergeCell ref="M3360:N3360"/>
    <mergeCell ref="C3361:J3361"/>
    <mergeCell ref="M3361:N3361"/>
    <mergeCell ref="C3362:J3362"/>
    <mergeCell ref="M3362:N3362"/>
    <mergeCell ref="C3363:J3363"/>
    <mergeCell ref="M3363:N3363"/>
    <mergeCell ref="C3346:G3346"/>
    <mergeCell ref="H3346:I3346"/>
    <mergeCell ref="J3346:K3346"/>
    <mergeCell ref="M3346:N3346"/>
    <mergeCell ref="C3347:G3347"/>
    <mergeCell ref="H3347:I3347"/>
    <mergeCell ref="J3347:K3347"/>
    <mergeCell ref="M3347:N3347"/>
    <mergeCell ref="C3348:G3348"/>
    <mergeCell ref="H3348:I3348"/>
    <mergeCell ref="J3348:K3348"/>
    <mergeCell ref="M3348:N3348"/>
    <mergeCell ref="C3349:N3349"/>
    <mergeCell ref="C3350:O3352"/>
    <mergeCell ref="C3353:J3353"/>
    <mergeCell ref="M3353:N3353"/>
    <mergeCell ref="C3354:J3354"/>
    <mergeCell ref="M3354:N3354"/>
    <mergeCell ref="D3338:L3338"/>
    <mergeCell ref="M3338:N3338"/>
    <mergeCell ref="D3339:L3339"/>
    <mergeCell ref="M3339:N3339"/>
    <mergeCell ref="C3340:O3342"/>
    <mergeCell ref="C3343:G3343"/>
    <mergeCell ref="H3343:I3343"/>
    <mergeCell ref="J3343:K3343"/>
    <mergeCell ref="M3343:N3343"/>
    <mergeCell ref="C3344:G3344"/>
    <mergeCell ref="H3344:I3344"/>
    <mergeCell ref="J3344:K3344"/>
    <mergeCell ref="M3344:N3344"/>
    <mergeCell ref="C3345:G3345"/>
    <mergeCell ref="H3345:I3345"/>
    <mergeCell ref="J3345:K3345"/>
    <mergeCell ref="M3345:N3345"/>
    <mergeCell ref="C3315:I3315"/>
    <mergeCell ref="M3315:N3315"/>
    <mergeCell ref="C3316:I3316"/>
    <mergeCell ref="M3316:N3316"/>
    <mergeCell ref="C3317:I3317"/>
    <mergeCell ref="M3317:N3317"/>
    <mergeCell ref="C3318:N3318"/>
    <mergeCell ref="C3320:N3320"/>
    <mergeCell ref="C3322:O3324"/>
    <mergeCell ref="C3325:M3325"/>
    <mergeCell ref="C3326:M3326"/>
    <mergeCell ref="C3327:M3327"/>
    <mergeCell ref="C3328:M3328"/>
    <mergeCell ref="C3331:N3331"/>
    <mergeCell ref="C3334:E3334"/>
    <mergeCell ref="K3334:O3334"/>
    <mergeCell ref="C3337:O3337"/>
    <mergeCell ref="C3300:J3300"/>
    <mergeCell ref="M3300:N3300"/>
    <mergeCell ref="C3301:J3301"/>
    <mergeCell ref="M3301:N3301"/>
    <mergeCell ref="C3302:N3302"/>
    <mergeCell ref="C3303:O3305"/>
    <mergeCell ref="C3306:I3306"/>
    <mergeCell ref="M3306:N3306"/>
    <mergeCell ref="C3307:I3307"/>
    <mergeCell ref="M3307:N3307"/>
    <mergeCell ref="C3308:I3308"/>
    <mergeCell ref="M3308:N3308"/>
    <mergeCell ref="C3309:N3309"/>
    <mergeCell ref="C3310:O3312"/>
    <mergeCell ref="C3313:I3313"/>
    <mergeCell ref="M3313:N3313"/>
    <mergeCell ref="C3314:I3314"/>
    <mergeCell ref="M3314:N3314"/>
    <mergeCell ref="C3291:J3291"/>
    <mergeCell ref="M3291:N3291"/>
    <mergeCell ref="C3292:J3292"/>
    <mergeCell ref="M3292:N3292"/>
    <mergeCell ref="C3293:J3293"/>
    <mergeCell ref="M3293:N3293"/>
    <mergeCell ref="C3294:J3294"/>
    <mergeCell ref="M3294:N3294"/>
    <mergeCell ref="C3295:J3295"/>
    <mergeCell ref="M3295:N3295"/>
    <mergeCell ref="C3296:J3296"/>
    <mergeCell ref="M3296:N3296"/>
    <mergeCell ref="C3297:J3297"/>
    <mergeCell ref="M3297:N3297"/>
    <mergeCell ref="C3298:J3298"/>
    <mergeCell ref="M3298:N3298"/>
    <mergeCell ref="C3299:J3299"/>
    <mergeCell ref="M3299:N3299"/>
    <mergeCell ref="C3282:G3282"/>
    <mergeCell ref="H3282:I3282"/>
    <mergeCell ref="J3282:K3282"/>
    <mergeCell ref="M3282:N3282"/>
    <mergeCell ref="C3283:G3283"/>
    <mergeCell ref="H3283:I3283"/>
    <mergeCell ref="J3283:K3283"/>
    <mergeCell ref="M3283:N3283"/>
    <mergeCell ref="C3284:G3284"/>
    <mergeCell ref="H3284:I3284"/>
    <mergeCell ref="J3284:K3284"/>
    <mergeCell ref="M3284:N3284"/>
    <mergeCell ref="C3285:N3285"/>
    <mergeCell ref="C3286:O3288"/>
    <mergeCell ref="C3289:J3289"/>
    <mergeCell ref="M3289:N3289"/>
    <mergeCell ref="C3290:J3290"/>
    <mergeCell ref="M3290:N3290"/>
    <mergeCell ref="D3274:L3274"/>
    <mergeCell ref="M3274:N3274"/>
    <mergeCell ref="D3275:L3275"/>
    <mergeCell ref="M3275:N3275"/>
    <mergeCell ref="C3276:O3278"/>
    <mergeCell ref="C3279:G3279"/>
    <mergeCell ref="H3279:I3279"/>
    <mergeCell ref="J3279:K3279"/>
    <mergeCell ref="M3279:N3279"/>
    <mergeCell ref="C3280:G3280"/>
    <mergeCell ref="H3280:I3280"/>
    <mergeCell ref="J3280:K3280"/>
    <mergeCell ref="M3280:N3280"/>
    <mergeCell ref="C3281:G3281"/>
    <mergeCell ref="H3281:I3281"/>
    <mergeCell ref="J3281:K3281"/>
    <mergeCell ref="M3281:N3281"/>
    <mergeCell ref="C3251:I3251"/>
    <mergeCell ref="M3251:N3251"/>
    <mergeCell ref="C3252:I3252"/>
    <mergeCell ref="M3252:N3252"/>
    <mergeCell ref="C3253:I3253"/>
    <mergeCell ref="M3253:N3253"/>
    <mergeCell ref="C3254:N3254"/>
    <mergeCell ref="C3256:N3256"/>
    <mergeCell ref="C3258:O3260"/>
    <mergeCell ref="C3261:M3261"/>
    <mergeCell ref="C3262:M3262"/>
    <mergeCell ref="C3263:M3263"/>
    <mergeCell ref="C3264:M3264"/>
    <mergeCell ref="C3267:N3267"/>
    <mergeCell ref="C3270:E3270"/>
    <mergeCell ref="K3270:O3270"/>
    <mergeCell ref="C3273:O3273"/>
    <mergeCell ref="C3236:J3236"/>
    <mergeCell ref="M3236:N3236"/>
    <mergeCell ref="C3237:J3237"/>
    <mergeCell ref="M3237:N3237"/>
    <mergeCell ref="C3238:N3238"/>
    <mergeCell ref="C3239:O3241"/>
    <mergeCell ref="C3242:I3242"/>
    <mergeCell ref="M3242:N3242"/>
    <mergeCell ref="C3243:I3243"/>
    <mergeCell ref="M3243:N3243"/>
    <mergeCell ref="C3244:I3244"/>
    <mergeCell ref="M3244:N3244"/>
    <mergeCell ref="C3245:N3245"/>
    <mergeCell ref="C3246:O3248"/>
    <mergeCell ref="C3249:I3249"/>
    <mergeCell ref="M3249:N3249"/>
    <mergeCell ref="C3250:I3250"/>
    <mergeCell ref="M3250:N3250"/>
    <mergeCell ref="C3227:J3227"/>
    <mergeCell ref="M3227:N3227"/>
    <mergeCell ref="C3228:J3228"/>
    <mergeCell ref="M3228:N3228"/>
    <mergeCell ref="C3229:J3229"/>
    <mergeCell ref="M3229:N3229"/>
    <mergeCell ref="C3230:J3230"/>
    <mergeCell ref="M3230:N3230"/>
    <mergeCell ref="C3231:J3231"/>
    <mergeCell ref="M3231:N3231"/>
    <mergeCell ref="C3232:J3232"/>
    <mergeCell ref="M3232:N3232"/>
    <mergeCell ref="C3233:J3233"/>
    <mergeCell ref="M3233:N3233"/>
    <mergeCell ref="C3234:J3234"/>
    <mergeCell ref="M3234:N3234"/>
    <mergeCell ref="C3235:J3235"/>
    <mergeCell ref="M3235:N3235"/>
    <mergeCell ref="C3218:G3218"/>
    <mergeCell ref="H3218:I3218"/>
    <mergeCell ref="J3218:K3218"/>
    <mergeCell ref="M3218:N3218"/>
    <mergeCell ref="C3219:G3219"/>
    <mergeCell ref="H3219:I3219"/>
    <mergeCell ref="J3219:K3219"/>
    <mergeCell ref="M3219:N3219"/>
    <mergeCell ref="C3220:G3220"/>
    <mergeCell ref="H3220:I3220"/>
    <mergeCell ref="J3220:K3220"/>
    <mergeCell ref="M3220:N3220"/>
    <mergeCell ref="C3221:N3221"/>
    <mergeCell ref="C3222:O3224"/>
    <mergeCell ref="C3225:J3225"/>
    <mergeCell ref="M3225:N3225"/>
    <mergeCell ref="C3226:J3226"/>
    <mergeCell ref="M3226:N3226"/>
    <mergeCell ref="D3210:L3210"/>
    <mergeCell ref="M3210:N3210"/>
    <mergeCell ref="D3211:L3211"/>
    <mergeCell ref="M3211:N3211"/>
    <mergeCell ref="C3212:O3214"/>
    <mergeCell ref="C3215:G3215"/>
    <mergeCell ref="H3215:I3215"/>
    <mergeCell ref="J3215:K3215"/>
    <mergeCell ref="M3215:N3215"/>
    <mergeCell ref="C3216:G3216"/>
    <mergeCell ref="H3216:I3216"/>
    <mergeCell ref="J3216:K3216"/>
    <mergeCell ref="M3216:N3216"/>
    <mergeCell ref="C3217:G3217"/>
    <mergeCell ref="H3217:I3217"/>
    <mergeCell ref="J3217:K3217"/>
    <mergeCell ref="M3217:N3217"/>
    <mergeCell ref="C3187:I3187"/>
    <mergeCell ref="M3187:N3187"/>
    <mergeCell ref="C3188:I3188"/>
    <mergeCell ref="M3188:N3188"/>
    <mergeCell ref="C3189:I3189"/>
    <mergeCell ref="M3189:N3189"/>
    <mergeCell ref="C3190:N3190"/>
    <mergeCell ref="C3192:N3192"/>
    <mergeCell ref="C3194:O3196"/>
    <mergeCell ref="C3197:M3197"/>
    <mergeCell ref="C3198:M3198"/>
    <mergeCell ref="C3199:M3199"/>
    <mergeCell ref="C3200:M3200"/>
    <mergeCell ref="C3203:N3203"/>
    <mergeCell ref="C3206:E3206"/>
    <mergeCell ref="K3206:O3206"/>
    <mergeCell ref="C3209:O3209"/>
    <mergeCell ref="C3172:J3172"/>
    <mergeCell ref="M3172:N3172"/>
    <mergeCell ref="C3173:J3173"/>
    <mergeCell ref="M3173:N3173"/>
    <mergeCell ref="C3174:N3174"/>
    <mergeCell ref="C3175:O3177"/>
    <mergeCell ref="C3178:I3178"/>
    <mergeCell ref="M3178:N3178"/>
    <mergeCell ref="C3179:I3179"/>
    <mergeCell ref="M3179:N3179"/>
    <mergeCell ref="C3180:I3180"/>
    <mergeCell ref="M3180:N3180"/>
    <mergeCell ref="C3181:N3181"/>
    <mergeCell ref="C3182:O3184"/>
    <mergeCell ref="C3185:I3185"/>
    <mergeCell ref="M3185:N3185"/>
    <mergeCell ref="C3186:I3186"/>
    <mergeCell ref="M3186:N3186"/>
    <mergeCell ref="C3163:J3163"/>
    <mergeCell ref="M3163:N3163"/>
    <mergeCell ref="C3164:J3164"/>
    <mergeCell ref="M3164:N3164"/>
    <mergeCell ref="C3165:J3165"/>
    <mergeCell ref="M3165:N3165"/>
    <mergeCell ref="C3166:J3166"/>
    <mergeCell ref="M3166:N3166"/>
    <mergeCell ref="C3167:J3167"/>
    <mergeCell ref="M3167:N3167"/>
    <mergeCell ref="C3168:J3168"/>
    <mergeCell ref="M3168:N3168"/>
    <mergeCell ref="C3169:J3169"/>
    <mergeCell ref="M3169:N3169"/>
    <mergeCell ref="C3170:J3170"/>
    <mergeCell ref="M3170:N3170"/>
    <mergeCell ref="C3171:J3171"/>
    <mergeCell ref="M3171:N3171"/>
    <mergeCell ref="C3154:G3154"/>
    <mergeCell ref="H3154:I3154"/>
    <mergeCell ref="J3154:K3154"/>
    <mergeCell ref="M3154:N3154"/>
    <mergeCell ref="C3155:G3155"/>
    <mergeCell ref="H3155:I3155"/>
    <mergeCell ref="J3155:K3155"/>
    <mergeCell ref="M3155:N3155"/>
    <mergeCell ref="C3156:G3156"/>
    <mergeCell ref="H3156:I3156"/>
    <mergeCell ref="J3156:K3156"/>
    <mergeCell ref="M3156:N3156"/>
    <mergeCell ref="C3157:N3157"/>
    <mergeCell ref="C3158:O3160"/>
    <mergeCell ref="C3161:J3161"/>
    <mergeCell ref="M3161:N3161"/>
    <mergeCell ref="C3162:J3162"/>
    <mergeCell ref="M3162:N3162"/>
    <mergeCell ref="D3146:L3146"/>
    <mergeCell ref="M3146:N3146"/>
    <mergeCell ref="D3147:L3147"/>
    <mergeCell ref="M3147:N3147"/>
    <mergeCell ref="C3148:O3150"/>
    <mergeCell ref="C3151:G3151"/>
    <mergeCell ref="H3151:I3151"/>
    <mergeCell ref="J3151:K3151"/>
    <mergeCell ref="M3151:N3151"/>
    <mergeCell ref="C3152:G3152"/>
    <mergeCell ref="H3152:I3152"/>
    <mergeCell ref="J3152:K3152"/>
    <mergeCell ref="M3152:N3152"/>
    <mergeCell ref="C3153:G3153"/>
    <mergeCell ref="H3153:I3153"/>
    <mergeCell ref="J3153:K3153"/>
    <mergeCell ref="M3153:N3153"/>
    <mergeCell ref="C3123:I3123"/>
    <mergeCell ref="M3123:N3123"/>
    <mergeCell ref="C3124:I3124"/>
    <mergeCell ref="M3124:N3124"/>
    <mergeCell ref="C3125:I3125"/>
    <mergeCell ref="M3125:N3125"/>
    <mergeCell ref="C3126:N3126"/>
    <mergeCell ref="C3128:N3128"/>
    <mergeCell ref="C3130:O3132"/>
    <mergeCell ref="C3133:M3133"/>
    <mergeCell ref="C3134:M3134"/>
    <mergeCell ref="C3135:M3135"/>
    <mergeCell ref="C3136:M3136"/>
    <mergeCell ref="C3139:N3139"/>
    <mergeCell ref="C3142:E3142"/>
    <mergeCell ref="K3142:O3142"/>
    <mergeCell ref="C3145:O3145"/>
    <mergeCell ref="C3108:J3108"/>
    <mergeCell ref="M3108:N3108"/>
    <mergeCell ref="C3109:J3109"/>
    <mergeCell ref="M3109:N3109"/>
    <mergeCell ref="C3110:N3110"/>
    <mergeCell ref="C3111:O3113"/>
    <mergeCell ref="C3114:I3114"/>
    <mergeCell ref="M3114:N3114"/>
    <mergeCell ref="C3115:I3115"/>
    <mergeCell ref="M3115:N3115"/>
    <mergeCell ref="C3116:I3116"/>
    <mergeCell ref="M3116:N3116"/>
    <mergeCell ref="C3117:N3117"/>
    <mergeCell ref="C3118:O3120"/>
    <mergeCell ref="C3121:I3121"/>
    <mergeCell ref="M3121:N3121"/>
    <mergeCell ref="C3122:I3122"/>
    <mergeCell ref="M3122:N3122"/>
    <mergeCell ref="C3099:J3099"/>
    <mergeCell ref="M3099:N3099"/>
    <mergeCell ref="C3100:J3100"/>
    <mergeCell ref="M3100:N3100"/>
    <mergeCell ref="C3101:J3101"/>
    <mergeCell ref="M3101:N3101"/>
    <mergeCell ref="C3102:J3102"/>
    <mergeCell ref="M3102:N3102"/>
    <mergeCell ref="C3103:J3103"/>
    <mergeCell ref="M3103:N3103"/>
    <mergeCell ref="C3104:J3104"/>
    <mergeCell ref="M3104:N3104"/>
    <mergeCell ref="C3105:J3105"/>
    <mergeCell ref="M3105:N3105"/>
    <mergeCell ref="C3106:J3106"/>
    <mergeCell ref="M3106:N3106"/>
    <mergeCell ref="C3107:J3107"/>
    <mergeCell ref="M3107:N3107"/>
    <mergeCell ref="C3090:G3090"/>
    <mergeCell ref="H3090:I3090"/>
    <mergeCell ref="J3090:K3090"/>
    <mergeCell ref="M3090:N3090"/>
    <mergeCell ref="C3091:G3091"/>
    <mergeCell ref="H3091:I3091"/>
    <mergeCell ref="J3091:K3091"/>
    <mergeCell ref="M3091:N3091"/>
    <mergeCell ref="C3092:G3092"/>
    <mergeCell ref="H3092:I3092"/>
    <mergeCell ref="J3092:K3092"/>
    <mergeCell ref="M3092:N3092"/>
    <mergeCell ref="C3093:N3093"/>
    <mergeCell ref="C3094:O3096"/>
    <mergeCell ref="C3097:J3097"/>
    <mergeCell ref="M3097:N3097"/>
    <mergeCell ref="C3098:J3098"/>
    <mergeCell ref="M3098:N3098"/>
    <mergeCell ref="D3082:L3082"/>
    <mergeCell ref="M3082:N3082"/>
    <mergeCell ref="D3083:L3083"/>
    <mergeCell ref="M3083:N3083"/>
    <mergeCell ref="C3084:O3086"/>
    <mergeCell ref="C3087:G3087"/>
    <mergeCell ref="H3087:I3087"/>
    <mergeCell ref="J3087:K3087"/>
    <mergeCell ref="M3087:N3087"/>
    <mergeCell ref="C3088:G3088"/>
    <mergeCell ref="H3088:I3088"/>
    <mergeCell ref="J3088:K3088"/>
    <mergeCell ref="M3088:N3088"/>
    <mergeCell ref="C3089:G3089"/>
    <mergeCell ref="H3089:I3089"/>
    <mergeCell ref="J3089:K3089"/>
    <mergeCell ref="M3089:N3089"/>
    <mergeCell ref="C3059:I3059"/>
    <mergeCell ref="M3059:N3059"/>
    <mergeCell ref="C3060:I3060"/>
    <mergeCell ref="M3060:N3060"/>
    <mergeCell ref="C3061:I3061"/>
    <mergeCell ref="M3061:N3061"/>
    <mergeCell ref="C3062:N3062"/>
    <mergeCell ref="C3064:N3064"/>
    <mergeCell ref="C3066:O3068"/>
    <mergeCell ref="C3069:M3069"/>
    <mergeCell ref="C3070:M3070"/>
    <mergeCell ref="C3071:M3071"/>
    <mergeCell ref="C3072:M3072"/>
    <mergeCell ref="C3075:N3075"/>
    <mergeCell ref="C3078:E3078"/>
    <mergeCell ref="K3078:O3078"/>
    <mergeCell ref="C3081:O3081"/>
    <mergeCell ref="C3044:J3044"/>
    <mergeCell ref="M3044:N3044"/>
    <mergeCell ref="C3045:J3045"/>
    <mergeCell ref="M3045:N3045"/>
    <mergeCell ref="C3046:N3046"/>
    <mergeCell ref="C3047:O3049"/>
    <mergeCell ref="C3050:I3050"/>
    <mergeCell ref="M3050:N3050"/>
    <mergeCell ref="C3051:I3051"/>
    <mergeCell ref="M3051:N3051"/>
    <mergeCell ref="C3052:I3052"/>
    <mergeCell ref="M3052:N3052"/>
    <mergeCell ref="C3053:N3053"/>
    <mergeCell ref="C3054:O3056"/>
    <mergeCell ref="C3057:I3057"/>
    <mergeCell ref="M3057:N3057"/>
    <mergeCell ref="C3058:I3058"/>
    <mergeCell ref="M3058:N3058"/>
    <mergeCell ref="C3035:J3035"/>
    <mergeCell ref="M3035:N3035"/>
    <mergeCell ref="C3036:J3036"/>
    <mergeCell ref="M3036:N3036"/>
    <mergeCell ref="C3037:J3037"/>
    <mergeCell ref="M3037:N3037"/>
    <mergeCell ref="C3038:J3038"/>
    <mergeCell ref="M3038:N3038"/>
    <mergeCell ref="C3039:J3039"/>
    <mergeCell ref="M3039:N3039"/>
    <mergeCell ref="C3040:J3040"/>
    <mergeCell ref="M3040:N3040"/>
    <mergeCell ref="C3041:J3041"/>
    <mergeCell ref="M3041:N3041"/>
    <mergeCell ref="C3042:J3042"/>
    <mergeCell ref="M3042:N3042"/>
    <mergeCell ref="C3043:J3043"/>
    <mergeCell ref="M3043:N3043"/>
    <mergeCell ref="C3026:G3026"/>
    <mergeCell ref="H3026:I3026"/>
    <mergeCell ref="J3026:K3026"/>
    <mergeCell ref="M3026:N3026"/>
    <mergeCell ref="C3027:G3027"/>
    <mergeCell ref="H3027:I3027"/>
    <mergeCell ref="J3027:K3027"/>
    <mergeCell ref="M3027:N3027"/>
    <mergeCell ref="C3028:G3028"/>
    <mergeCell ref="H3028:I3028"/>
    <mergeCell ref="J3028:K3028"/>
    <mergeCell ref="M3028:N3028"/>
    <mergeCell ref="C3029:N3029"/>
    <mergeCell ref="C3030:O3032"/>
    <mergeCell ref="C3033:J3033"/>
    <mergeCell ref="M3033:N3033"/>
    <mergeCell ref="C3034:J3034"/>
    <mergeCell ref="M3034:N3034"/>
    <mergeCell ref="D3018:L3018"/>
    <mergeCell ref="M3018:N3018"/>
    <mergeCell ref="D3019:L3019"/>
    <mergeCell ref="M3019:N3019"/>
    <mergeCell ref="C3020:O3022"/>
    <mergeCell ref="C3023:G3023"/>
    <mergeCell ref="H3023:I3023"/>
    <mergeCell ref="J3023:K3023"/>
    <mergeCell ref="M3023:N3023"/>
    <mergeCell ref="C3024:G3024"/>
    <mergeCell ref="H3024:I3024"/>
    <mergeCell ref="J3024:K3024"/>
    <mergeCell ref="M3024:N3024"/>
    <mergeCell ref="C3025:G3025"/>
    <mergeCell ref="H3025:I3025"/>
    <mergeCell ref="J3025:K3025"/>
    <mergeCell ref="M3025:N3025"/>
    <mergeCell ref="C2995:I2995"/>
    <mergeCell ref="M2995:N2995"/>
    <mergeCell ref="C2996:I2996"/>
    <mergeCell ref="M2996:N2996"/>
    <mergeCell ref="C2997:I2997"/>
    <mergeCell ref="M2997:N2997"/>
    <mergeCell ref="C2998:N2998"/>
    <mergeCell ref="C3000:N3000"/>
    <mergeCell ref="C3002:O3004"/>
    <mergeCell ref="C3005:M3005"/>
    <mergeCell ref="C3006:M3006"/>
    <mergeCell ref="C3007:M3007"/>
    <mergeCell ref="C3008:M3008"/>
    <mergeCell ref="C3011:N3011"/>
    <mergeCell ref="C3014:E3014"/>
    <mergeCell ref="K3014:O3014"/>
    <mergeCell ref="C3017:O3017"/>
    <mergeCell ref="C2980:J2980"/>
    <mergeCell ref="M2980:N2980"/>
    <mergeCell ref="C2981:J2981"/>
    <mergeCell ref="M2981:N2981"/>
    <mergeCell ref="C2982:N2982"/>
    <mergeCell ref="C2983:O2985"/>
    <mergeCell ref="C2986:I2986"/>
    <mergeCell ref="M2986:N2986"/>
    <mergeCell ref="C2987:I2987"/>
    <mergeCell ref="M2987:N2987"/>
    <mergeCell ref="C2988:I2988"/>
    <mergeCell ref="M2988:N2988"/>
    <mergeCell ref="C2989:N2989"/>
    <mergeCell ref="C2990:O2992"/>
    <mergeCell ref="C2993:I2993"/>
    <mergeCell ref="M2993:N2993"/>
    <mergeCell ref="C2994:I2994"/>
    <mergeCell ref="M2994:N2994"/>
    <mergeCell ref="C2971:J2971"/>
    <mergeCell ref="M2971:N2971"/>
    <mergeCell ref="C2972:J2972"/>
    <mergeCell ref="M2972:N2972"/>
    <mergeCell ref="C2973:J2973"/>
    <mergeCell ref="M2973:N2973"/>
    <mergeCell ref="C2974:J2974"/>
    <mergeCell ref="M2974:N2974"/>
    <mergeCell ref="C2975:J2975"/>
    <mergeCell ref="M2975:N2975"/>
    <mergeCell ref="C2976:J2976"/>
    <mergeCell ref="M2976:N2976"/>
    <mergeCell ref="C2977:J2977"/>
    <mergeCell ref="M2977:N2977"/>
    <mergeCell ref="C2978:J2978"/>
    <mergeCell ref="M2978:N2978"/>
    <mergeCell ref="C2979:J2979"/>
    <mergeCell ref="M2979:N2979"/>
    <mergeCell ref="C2962:G2962"/>
    <mergeCell ref="H2962:I2962"/>
    <mergeCell ref="J2962:K2962"/>
    <mergeCell ref="M2962:N2962"/>
    <mergeCell ref="C2963:G2963"/>
    <mergeCell ref="H2963:I2963"/>
    <mergeCell ref="J2963:K2963"/>
    <mergeCell ref="M2963:N2963"/>
    <mergeCell ref="C2964:G2964"/>
    <mergeCell ref="H2964:I2964"/>
    <mergeCell ref="J2964:K2964"/>
    <mergeCell ref="M2964:N2964"/>
    <mergeCell ref="C2965:N2965"/>
    <mergeCell ref="C2966:O2968"/>
    <mergeCell ref="C2969:J2969"/>
    <mergeCell ref="M2969:N2969"/>
    <mergeCell ref="C2970:J2970"/>
    <mergeCell ref="M2970:N2970"/>
    <mergeCell ref="D2954:L2954"/>
    <mergeCell ref="M2954:N2954"/>
    <mergeCell ref="D2955:L2955"/>
    <mergeCell ref="M2955:N2955"/>
    <mergeCell ref="C2956:O2958"/>
    <mergeCell ref="C2959:G2959"/>
    <mergeCell ref="H2959:I2959"/>
    <mergeCell ref="J2959:K2959"/>
    <mergeCell ref="M2959:N2959"/>
    <mergeCell ref="C2960:G2960"/>
    <mergeCell ref="H2960:I2960"/>
    <mergeCell ref="J2960:K2960"/>
    <mergeCell ref="M2960:N2960"/>
    <mergeCell ref="C2961:G2961"/>
    <mergeCell ref="H2961:I2961"/>
    <mergeCell ref="J2961:K2961"/>
    <mergeCell ref="M2961:N2961"/>
    <mergeCell ref="C2931:I2931"/>
    <mergeCell ref="M2931:N2931"/>
    <mergeCell ref="C2932:I2932"/>
    <mergeCell ref="M2932:N2932"/>
    <mergeCell ref="C2933:I2933"/>
    <mergeCell ref="M2933:N2933"/>
    <mergeCell ref="C2934:N2934"/>
    <mergeCell ref="C2936:N2936"/>
    <mergeCell ref="C2938:O2940"/>
    <mergeCell ref="C2941:M2941"/>
    <mergeCell ref="C2942:M2942"/>
    <mergeCell ref="C2943:M2943"/>
    <mergeCell ref="C2944:M2944"/>
    <mergeCell ref="C2947:N2947"/>
    <mergeCell ref="C2950:E2950"/>
    <mergeCell ref="K2950:O2950"/>
    <mergeCell ref="C2953:O2953"/>
    <mergeCell ref="C2916:J2916"/>
    <mergeCell ref="M2916:N2916"/>
    <mergeCell ref="C2917:J2917"/>
    <mergeCell ref="M2917:N2917"/>
    <mergeCell ref="C2918:N2918"/>
    <mergeCell ref="C2919:O2921"/>
    <mergeCell ref="C2922:I2922"/>
    <mergeCell ref="M2922:N2922"/>
    <mergeCell ref="C2923:I2923"/>
    <mergeCell ref="M2923:N2923"/>
    <mergeCell ref="C2924:I2924"/>
    <mergeCell ref="M2924:N2924"/>
    <mergeCell ref="C2925:N2925"/>
    <mergeCell ref="C2926:O2928"/>
    <mergeCell ref="C2929:I2929"/>
    <mergeCell ref="M2929:N2929"/>
    <mergeCell ref="C2930:I2930"/>
    <mergeCell ref="M2930:N2930"/>
    <mergeCell ref="C2907:J2907"/>
    <mergeCell ref="M2907:N2907"/>
    <mergeCell ref="C2908:J2908"/>
    <mergeCell ref="M2908:N2908"/>
    <mergeCell ref="C2909:J2909"/>
    <mergeCell ref="M2909:N2909"/>
    <mergeCell ref="C2910:J2910"/>
    <mergeCell ref="M2910:N2910"/>
    <mergeCell ref="C2911:J2911"/>
    <mergeCell ref="M2911:N2911"/>
    <mergeCell ref="C2912:J2912"/>
    <mergeCell ref="M2912:N2912"/>
    <mergeCell ref="C2913:J2913"/>
    <mergeCell ref="M2913:N2913"/>
    <mergeCell ref="C2914:J2914"/>
    <mergeCell ref="M2914:N2914"/>
    <mergeCell ref="C2915:J2915"/>
    <mergeCell ref="M2915:N2915"/>
    <mergeCell ref="C2898:G2898"/>
    <mergeCell ref="H2898:I2898"/>
    <mergeCell ref="J2898:K2898"/>
    <mergeCell ref="M2898:N2898"/>
    <mergeCell ref="C2899:G2899"/>
    <mergeCell ref="H2899:I2899"/>
    <mergeCell ref="J2899:K2899"/>
    <mergeCell ref="M2899:N2899"/>
    <mergeCell ref="C2900:G2900"/>
    <mergeCell ref="H2900:I2900"/>
    <mergeCell ref="J2900:K2900"/>
    <mergeCell ref="M2900:N2900"/>
    <mergeCell ref="C2901:N2901"/>
    <mergeCell ref="C2902:O2904"/>
    <mergeCell ref="C2905:J2905"/>
    <mergeCell ref="M2905:N2905"/>
    <mergeCell ref="C2906:J2906"/>
    <mergeCell ref="M2906:N2906"/>
    <mergeCell ref="D2890:L2890"/>
    <mergeCell ref="M2890:N2890"/>
    <mergeCell ref="D2891:L2891"/>
    <mergeCell ref="M2891:N2891"/>
    <mergeCell ref="C2892:O2894"/>
    <mergeCell ref="C2895:G2895"/>
    <mergeCell ref="H2895:I2895"/>
    <mergeCell ref="J2895:K2895"/>
    <mergeCell ref="M2895:N2895"/>
    <mergeCell ref="C2896:G2896"/>
    <mergeCell ref="H2896:I2896"/>
    <mergeCell ref="J2896:K2896"/>
    <mergeCell ref="M2896:N2896"/>
    <mergeCell ref="C2897:G2897"/>
    <mergeCell ref="H2897:I2897"/>
    <mergeCell ref="J2897:K2897"/>
    <mergeCell ref="M2897:N2897"/>
    <mergeCell ref="C2867:I2867"/>
    <mergeCell ref="M2867:N2867"/>
    <mergeCell ref="C2868:I2868"/>
    <mergeCell ref="M2868:N2868"/>
    <mergeCell ref="C2869:I2869"/>
    <mergeCell ref="M2869:N2869"/>
    <mergeCell ref="C2870:N2870"/>
    <mergeCell ref="C2872:N2872"/>
    <mergeCell ref="C2874:O2876"/>
    <mergeCell ref="C2877:M2877"/>
    <mergeCell ref="C2878:M2878"/>
    <mergeCell ref="C2879:M2879"/>
    <mergeCell ref="C2880:M2880"/>
    <mergeCell ref="C2883:N2883"/>
    <mergeCell ref="C2886:E2886"/>
    <mergeCell ref="K2886:O2886"/>
    <mergeCell ref="C2889:O2889"/>
    <mergeCell ref="C2852:J2852"/>
    <mergeCell ref="M2852:N2852"/>
    <mergeCell ref="C2853:J2853"/>
    <mergeCell ref="M2853:N2853"/>
    <mergeCell ref="C2854:N2854"/>
    <mergeCell ref="C2855:O2857"/>
    <mergeCell ref="C2858:I2858"/>
    <mergeCell ref="M2858:N2858"/>
    <mergeCell ref="C2859:I2859"/>
    <mergeCell ref="M2859:N2859"/>
    <mergeCell ref="C2860:I2860"/>
    <mergeCell ref="M2860:N2860"/>
    <mergeCell ref="C2861:N2861"/>
    <mergeCell ref="C2862:O2864"/>
    <mergeCell ref="C2865:I2865"/>
    <mergeCell ref="M2865:N2865"/>
    <mergeCell ref="C2866:I2866"/>
    <mergeCell ref="M2866:N2866"/>
    <mergeCell ref="C2843:J2843"/>
    <mergeCell ref="M2843:N2843"/>
    <mergeCell ref="C2844:J2844"/>
    <mergeCell ref="M2844:N2844"/>
    <mergeCell ref="C2845:J2845"/>
    <mergeCell ref="M2845:N2845"/>
    <mergeCell ref="C2846:J2846"/>
    <mergeCell ref="M2846:N2846"/>
    <mergeCell ref="C2847:J2847"/>
    <mergeCell ref="M2847:N2847"/>
    <mergeCell ref="C2848:J2848"/>
    <mergeCell ref="M2848:N2848"/>
    <mergeCell ref="C2849:J2849"/>
    <mergeCell ref="M2849:N2849"/>
    <mergeCell ref="C2850:J2850"/>
    <mergeCell ref="M2850:N2850"/>
    <mergeCell ref="C2851:J2851"/>
    <mergeCell ref="M2851:N2851"/>
    <mergeCell ref="C2834:G2834"/>
    <mergeCell ref="H2834:I2834"/>
    <mergeCell ref="J2834:K2834"/>
    <mergeCell ref="M2834:N2834"/>
    <mergeCell ref="C2835:G2835"/>
    <mergeCell ref="H2835:I2835"/>
    <mergeCell ref="J2835:K2835"/>
    <mergeCell ref="M2835:N2835"/>
    <mergeCell ref="C2836:G2836"/>
    <mergeCell ref="H2836:I2836"/>
    <mergeCell ref="J2836:K2836"/>
    <mergeCell ref="M2836:N2836"/>
    <mergeCell ref="C2837:N2837"/>
    <mergeCell ref="C2838:O2840"/>
    <mergeCell ref="C2841:J2841"/>
    <mergeCell ref="M2841:N2841"/>
    <mergeCell ref="C2842:J2842"/>
    <mergeCell ref="M2842:N2842"/>
    <mergeCell ref="D2826:L2826"/>
    <mergeCell ref="M2826:N2826"/>
    <mergeCell ref="D2827:L2827"/>
    <mergeCell ref="M2827:N2827"/>
    <mergeCell ref="C2828:O2830"/>
    <mergeCell ref="C2831:G2831"/>
    <mergeCell ref="H2831:I2831"/>
    <mergeCell ref="J2831:K2831"/>
    <mergeCell ref="M2831:N2831"/>
    <mergeCell ref="C2832:G2832"/>
    <mergeCell ref="H2832:I2832"/>
    <mergeCell ref="J2832:K2832"/>
    <mergeCell ref="M2832:N2832"/>
    <mergeCell ref="C2833:G2833"/>
    <mergeCell ref="H2833:I2833"/>
    <mergeCell ref="J2833:K2833"/>
    <mergeCell ref="M2833:N2833"/>
    <mergeCell ref="C2803:I2803"/>
    <mergeCell ref="M2803:N2803"/>
    <mergeCell ref="C2804:I2804"/>
    <mergeCell ref="M2804:N2804"/>
    <mergeCell ref="C2805:I2805"/>
    <mergeCell ref="M2805:N2805"/>
    <mergeCell ref="C2806:N2806"/>
    <mergeCell ref="C2808:N2808"/>
    <mergeCell ref="C2810:O2812"/>
    <mergeCell ref="C2813:M2813"/>
    <mergeCell ref="C2814:M2814"/>
    <mergeCell ref="C2815:M2815"/>
    <mergeCell ref="C2816:M2816"/>
    <mergeCell ref="C2819:N2819"/>
    <mergeCell ref="C2822:E2822"/>
    <mergeCell ref="K2822:O2822"/>
    <mergeCell ref="C2825:O2825"/>
    <mergeCell ref="C2788:J2788"/>
    <mergeCell ref="M2788:N2788"/>
    <mergeCell ref="C2789:J2789"/>
    <mergeCell ref="M2789:N2789"/>
    <mergeCell ref="C2790:N2790"/>
    <mergeCell ref="C2791:O2793"/>
    <mergeCell ref="C2794:I2794"/>
    <mergeCell ref="M2794:N2794"/>
    <mergeCell ref="C2795:I2795"/>
    <mergeCell ref="M2795:N2795"/>
    <mergeCell ref="C2796:I2796"/>
    <mergeCell ref="M2796:N2796"/>
    <mergeCell ref="C2797:N2797"/>
    <mergeCell ref="C2798:O2800"/>
    <mergeCell ref="C2801:I2801"/>
    <mergeCell ref="M2801:N2801"/>
    <mergeCell ref="C2802:I2802"/>
    <mergeCell ref="M2802:N2802"/>
    <mergeCell ref="C2779:J2779"/>
    <mergeCell ref="M2779:N2779"/>
    <mergeCell ref="C2780:J2780"/>
    <mergeCell ref="M2780:N2780"/>
    <mergeCell ref="C2781:J2781"/>
    <mergeCell ref="M2781:N2781"/>
    <mergeCell ref="C2782:J2782"/>
    <mergeCell ref="M2782:N2782"/>
    <mergeCell ref="C2783:J2783"/>
    <mergeCell ref="M2783:N2783"/>
    <mergeCell ref="C2784:J2784"/>
    <mergeCell ref="M2784:N2784"/>
    <mergeCell ref="C2785:J2785"/>
    <mergeCell ref="M2785:N2785"/>
    <mergeCell ref="C2786:J2786"/>
    <mergeCell ref="M2786:N2786"/>
    <mergeCell ref="C2787:J2787"/>
    <mergeCell ref="M2787:N2787"/>
    <mergeCell ref="C2770:G2770"/>
    <mergeCell ref="H2770:I2770"/>
    <mergeCell ref="J2770:K2770"/>
    <mergeCell ref="M2770:N2770"/>
    <mergeCell ref="C2771:G2771"/>
    <mergeCell ref="H2771:I2771"/>
    <mergeCell ref="J2771:K2771"/>
    <mergeCell ref="M2771:N2771"/>
    <mergeCell ref="C2772:G2772"/>
    <mergeCell ref="H2772:I2772"/>
    <mergeCell ref="J2772:K2772"/>
    <mergeCell ref="M2772:N2772"/>
    <mergeCell ref="C2773:N2773"/>
    <mergeCell ref="C2774:O2776"/>
    <mergeCell ref="C2777:J2777"/>
    <mergeCell ref="M2777:N2777"/>
    <mergeCell ref="C2778:J2778"/>
    <mergeCell ref="M2778:N2778"/>
    <mergeCell ref="D2762:L2762"/>
    <mergeCell ref="M2762:N2762"/>
    <mergeCell ref="D2763:L2763"/>
    <mergeCell ref="M2763:N2763"/>
    <mergeCell ref="C2764:O2766"/>
    <mergeCell ref="C2767:G2767"/>
    <mergeCell ref="H2767:I2767"/>
    <mergeCell ref="J2767:K2767"/>
    <mergeCell ref="M2767:N2767"/>
    <mergeCell ref="C2768:G2768"/>
    <mergeCell ref="H2768:I2768"/>
    <mergeCell ref="J2768:K2768"/>
    <mergeCell ref="M2768:N2768"/>
    <mergeCell ref="C2769:G2769"/>
    <mergeCell ref="H2769:I2769"/>
    <mergeCell ref="J2769:K2769"/>
    <mergeCell ref="M2769:N2769"/>
    <mergeCell ref="C2739:I2739"/>
    <mergeCell ref="M2739:N2739"/>
    <mergeCell ref="C2740:I2740"/>
    <mergeCell ref="M2740:N2740"/>
    <mergeCell ref="C2741:I2741"/>
    <mergeCell ref="M2741:N2741"/>
    <mergeCell ref="C2742:N2742"/>
    <mergeCell ref="C2744:N2744"/>
    <mergeCell ref="C2746:O2748"/>
    <mergeCell ref="C2749:M2749"/>
    <mergeCell ref="C2750:M2750"/>
    <mergeCell ref="C2751:M2751"/>
    <mergeCell ref="C2752:M2752"/>
    <mergeCell ref="C2755:N2755"/>
    <mergeCell ref="C2758:E2758"/>
    <mergeCell ref="K2758:O2758"/>
    <mergeCell ref="C2761:O2761"/>
    <mergeCell ref="C2724:J2724"/>
    <mergeCell ref="M2724:N2724"/>
    <mergeCell ref="C2725:J2725"/>
    <mergeCell ref="M2725:N2725"/>
    <mergeCell ref="C2726:N2726"/>
    <mergeCell ref="C2727:O2729"/>
    <mergeCell ref="C2730:I2730"/>
    <mergeCell ref="M2730:N2730"/>
    <mergeCell ref="C2731:I2731"/>
    <mergeCell ref="M2731:N2731"/>
    <mergeCell ref="C2732:I2732"/>
    <mergeCell ref="M2732:N2732"/>
    <mergeCell ref="C2733:N2733"/>
    <mergeCell ref="C2734:O2736"/>
    <mergeCell ref="C2737:I2737"/>
    <mergeCell ref="M2737:N2737"/>
    <mergeCell ref="C2738:I2738"/>
    <mergeCell ref="M2738:N2738"/>
    <mergeCell ref="C2715:J2715"/>
    <mergeCell ref="M2715:N2715"/>
    <mergeCell ref="C2716:J2716"/>
    <mergeCell ref="M2716:N2716"/>
    <mergeCell ref="C2717:J2717"/>
    <mergeCell ref="M2717:N2717"/>
    <mergeCell ref="C2718:J2718"/>
    <mergeCell ref="M2718:N2718"/>
    <mergeCell ref="C2719:J2719"/>
    <mergeCell ref="M2719:N2719"/>
    <mergeCell ref="C2720:J2720"/>
    <mergeCell ref="M2720:N2720"/>
    <mergeCell ref="C2721:J2721"/>
    <mergeCell ref="M2721:N2721"/>
    <mergeCell ref="C2722:J2722"/>
    <mergeCell ref="M2722:N2722"/>
    <mergeCell ref="C2723:J2723"/>
    <mergeCell ref="M2723:N2723"/>
    <mergeCell ref="C2706:G2706"/>
    <mergeCell ref="H2706:I2706"/>
    <mergeCell ref="J2706:K2706"/>
    <mergeCell ref="M2706:N2706"/>
    <mergeCell ref="C2707:G2707"/>
    <mergeCell ref="H2707:I2707"/>
    <mergeCell ref="J2707:K2707"/>
    <mergeCell ref="M2707:N2707"/>
    <mergeCell ref="C2708:G2708"/>
    <mergeCell ref="H2708:I2708"/>
    <mergeCell ref="J2708:K2708"/>
    <mergeCell ref="M2708:N2708"/>
    <mergeCell ref="C2709:N2709"/>
    <mergeCell ref="C2710:O2712"/>
    <mergeCell ref="C2713:J2713"/>
    <mergeCell ref="M2713:N2713"/>
    <mergeCell ref="C2714:J2714"/>
    <mergeCell ref="M2714:N2714"/>
    <mergeCell ref="D2698:L2698"/>
    <mergeCell ref="M2698:N2698"/>
    <mergeCell ref="D2699:L2699"/>
    <mergeCell ref="M2699:N2699"/>
    <mergeCell ref="C2700:O2702"/>
    <mergeCell ref="C2703:G2703"/>
    <mergeCell ref="H2703:I2703"/>
    <mergeCell ref="J2703:K2703"/>
    <mergeCell ref="M2703:N2703"/>
    <mergeCell ref="C2704:G2704"/>
    <mergeCell ref="H2704:I2704"/>
    <mergeCell ref="J2704:K2704"/>
    <mergeCell ref="M2704:N2704"/>
    <mergeCell ref="C2705:G2705"/>
    <mergeCell ref="H2705:I2705"/>
    <mergeCell ref="J2705:K2705"/>
    <mergeCell ref="M2705:N2705"/>
    <mergeCell ref="C2675:I2675"/>
    <mergeCell ref="M2675:N2675"/>
    <mergeCell ref="C2676:I2676"/>
    <mergeCell ref="M2676:N2676"/>
    <mergeCell ref="C2677:I2677"/>
    <mergeCell ref="M2677:N2677"/>
    <mergeCell ref="C2678:N2678"/>
    <mergeCell ref="C2680:N2680"/>
    <mergeCell ref="C2682:O2684"/>
    <mergeCell ref="C2685:M2685"/>
    <mergeCell ref="C2686:M2686"/>
    <mergeCell ref="C2687:M2687"/>
    <mergeCell ref="C2688:M2688"/>
    <mergeCell ref="C2691:N2691"/>
    <mergeCell ref="C2694:E2694"/>
    <mergeCell ref="K2694:O2694"/>
    <mergeCell ref="C2697:O2697"/>
    <mergeCell ref="C2660:J2660"/>
    <mergeCell ref="M2660:N2660"/>
    <mergeCell ref="C2661:J2661"/>
    <mergeCell ref="M2661:N2661"/>
    <mergeCell ref="C2662:N2662"/>
    <mergeCell ref="C2663:O2665"/>
    <mergeCell ref="C2666:I2666"/>
    <mergeCell ref="M2666:N2666"/>
    <mergeCell ref="C2667:I2667"/>
    <mergeCell ref="M2667:N2667"/>
    <mergeCell ref="C2668:I2668"/>
    <mergeCell ref="M2668:N2668"/>
    <mergeCell ref="C2669:N2669"/>
    <mergeCell ref="C2670:O2672"/>
    <mergeCell ref="C2673:I2673"/>
    <mergeCell ref="M2673:N2673"/>
    <mergeCell ref="C2674:I2674"/>
    <mergeCell ref="M2674:N2674"/>
    <mergeCell ref="C2651:J2651"/>
    <mergeCell ref="M2651:N2651"/>
    <mergeCell ref="C2652:J2652"/>
    <mergeCell ref="M2652:N2652"/>
    <mergeCell ref="C2653:J2653"/>
    <mergeCell ref="M2653:N2653"/>
    <mergeCell ref="C2654:J2654"/>
    <mergeCell ref="M2654:N2654"/>
    <mergeCell ref="C2655:J2655"/>
    <mergeCell ref="M2655:N2655"/>
    <mergeCell ref="C2656:J2656"/>
    <mergeCell ref="M2656:N2656"/>
    <mergeCell ref="C2657:J2657"/>
    <mergeCell ref="M2657:N2657"/>
    <mergeCell ref="C2658:J2658"/>
    <mergeCell ref="M2658:N2658"/>
    <mergeCell ref="C2659:J2659"/>
    <mergeCell ref="M2659:N2659"/>
    <mergeCell ref="C2642:G2642"/>
    <mergeCell ref="H2642:I2642"/>
    <mergeCell ref="J2642:K2642"/>
    <mergeCell ref="M2642:N2642"/>
    <mergeCell ref="C2643:G2643"/>
    <mergeCell ref="H2643:I2643"/>
    <mergeCell ref="J2643:K2643"/>
    <mergeCell ref="M2643:N2643"/>
    <mergeCell ref="C2644:G2644"/>
    <mergeCell ref="H2644:I2644"/>
    <mergeCell ref="J2644:K2644"/>
    <mergeCell ref="M2644:N2644"/>
    <mergeCell ref="C2645:N2645"/>
    <mergeCell ref="C2646:O2648"/>
    <mergeCell ref="C2649:J2649"/>
    <mergeCell ref="M2649:N2649"/>
    <mergeCell ref="C2650:J2650"/>
    <mergeCell ref="M2650:N2650"/>
    <mergeCell ref="D2634:L2634"/>
    <mergeCell ref="M2634:N2634"/>
    <mergeCell ref="D2635:L2635"/>
    <mergeCell ref="M2635:N2635"/>
    <mergeCell ref="C2636:O2638"/>
    <mergeCell ref="C2639:G2639"/>
    <mergeCell ref="H2639:I2639"/>
    <mergeCell ref="J2639:K2639"/>
    <mergeCell ref="M2639:N2639"/>
    <mergeCell ref="C2640:G2640"/>
    <mergeCell ref="H2640:I2640"/>
    <mergeCell ref="J2640:K2640"/>
    <mergeCell ref="M2640:N2640"/>
    <mergeCell ref="C2641:G2641"/>
    <mergeCell ref="H2641:I2641"/>
    <mergeCell ref="J2641:K2641"/>
    <mergeCell ref="M2641:N2641"/>
    <mergeCell ref="C2611:I2611"/>
    <mergeCell ref="M2611:N2611"/>
    <mergeCell ref="C2612:I2612"/>
    <mergeCell ref="M2612:N2612"/>
    <mergeCell ref="C2613:I2613"/>
    <mergeCell ref="M2613:N2613"/>
    <mergeCell ref="C2614:N2614"/>
    <mergeCell ref="C2616:N2616"/>
    <mergeCell ref="C2618:O2620"/>
    <mergeCell ref="C2621:M2621"/>
    <mergeCell ref="C2622:M2622"/>
    <mergeCell ref="C2623:M2623"/>
    <mergeCell ref="C2624:M2624"/>
    <mergeCell ref="C2627:N2627"/>
    <mergeCell ref="C2630:E2630"/>
    <mergeCell ref="K2630:O2630"/>
    <mergeCell ref="C2633:O2633"/>
    <mergeCell ref="C2596:J2596"/>
    <mergeCell ref="M2596:N2596"/>
    <mergeCell ref="C2597:J2597"/>
    <mergeCell ref="M2597:N2597"/>
    <mergeCell ref="C2598:N2598"/>
    <mergeCell ref="C2599:O2601"/>
    <mergeCell ref="C2602:I2602"/>
    <mergeCell ref="M2602:N2602"/>
    <mergeCell ref="C2603:I2603"/>
    <mergeCell ref="M2603:N2603"/>
    <mergeCell ref="C2604:I2604"/>
    <mergeCell ref="M2604:N2604"/>
    <mergeCell ref="C2605:N2605"/>
    <mergeCell ref="C2606:O2608"/>
    <mergeCell ref="C2609:I2609"/>
    <mergeCell ref="M2609:N2609"/>
    <mergeCell ref="C2610:I2610"/>
    <mergeCell ref="M2610:N2610"/>
    <mergeCell ref="C2587:J2587"/>
    <mergeCell ref="M2587:N2587"/>
    <mergeCell ref="C2588:J2588"/>
    <mergeCell ref="M2588:N2588"/>
    <mergeCell ref="C2589:J2589"/>
    <mergeCell ref="M2589:N2589"/>
    <mergeCell ref="C2590:J2590"/>
    <mergeCell ref="M2590:N2590"/>
    <mergeCell ref="C2591:J2591"/>
    <mergeCell ref="M2591:N2591"/>
    <mergeCell ref="C2592:J2592"/>
    <mergeCell ref="M2592:N2592"/>
    <mergeCell ref="C2593:J2593"/>
    <mergeCell ref="M2593:N2593"/>
    <mergeCell ref="C2594:J2594"/>
    <mergeCell ref="M2594:N2594"/>
    <mergeCell ref="C2595:J2595"/>
    <mergeCell ref="M2595:N2595"/>
    <mergeCell ref="C2578:G2578"/>
    <mergeCell ref="H2578:I2578"/>
    <mergeCell ref="J2578:K2578"/>
    <mergeCell ref="M2578:N2578"/>
    <mergeCell ref="C2579:G2579"/>
    <mergeCell ref="H2579:I2579"/>
    <mergeCell ref="J2579:K2579"/>
    <mergeCell ref="M2579:N2579"/>
    <mergeCell ref="C2580:G2580"/>
    <mergeCell ref="H2580:I2580"/>
    <mergeCell ref="J2580:K2580"/>
    <mergeCell ref="M2580:N2580"/>
    <mergeCell ref="C2581:N2581"/>
    <mergeCell ref="C2582:O2584"/>
    <mergeCell ref="C2585:J2585"/>
    <mergeCell ref="M2585:N2585"/>
    <mergeCell ref="C2586:J2586"/>
    <mergeCell ref="M2586:N2586"/>
    <mergeCell ref="D2570:L2570"/>
    <mergeCell ref="M2570:N2570"/>
    <mergeCell ref="D2571:L2571"/>
    <mergeCell ref="M2571:N2571"/>
    <mergeCell ref="C2572:O2574"/>
    <mergeCell ref="C2575:G2575"/>
    <mergeCell ref="H2575:I2575"/>
    <mergeCell ref="J2575:K2575"/>
    <mergeCell ref="M2575:N2575"/>
    <mergeCell ref="C2576:G2576"/>
    <mergeCell ref="H2576:I2576"/>
    <mergeCell ref="J2576:K2576"/>
    <mergeCell ref="M2576:N2576"/>
    <mergeCell ref="C2577:G2577"/>
    <mergeCell ref="H2577:I2577"/>
    <mergeCell ref="J2577:K2577"/>
    <mergeCell ref="M2577:N2577"/>
    <mergeCell ref="C2547:I2547"/>
    <mergeCell ref="M2547:N2547"/>
    <mergeCell ref="C2548:I2548"/>
    <mergeCell ref="M2548:N2548"/>
    <mergeCell ref="C2549:I2549"/>
    <mergeCell ref="M2549:N2549"/>
    <mergeCell ref="C2550:N2550"/>
    <mergeCell ref="C2552:N2552"/>
    <mergeCell ref="C2554:O2556"/>
    <mergeCell ref="C2557:M2557"/>
    <mergeCell ref="C2558:M2558"/>
    <mergeCell ref="C2559:M2559"/>
    <mergeCell ref="C2560:M2560"/>
    <mergeCell ref="C2563:N2563"/>
    <mergeCell ref="C2566:E2566"/>
    <mergeCell ref="K2566:O2566"/>
    <mergeCell ref="C2569:O2569"/>
    <mergeCell ref="C2532:J2532"/>
    <mergeCell ref="M2532:N2532"/>
    <mergeCell ref="C2533:J2533"/>
    <mergeCell ref="M2533:N2533"/>
    <mergeCell ref="C2534:N2534"/>
    <mergeCell ref="C2535:O2537"/>
    <mergeCell ref="C2538:I2538"/>
    <mergeCell ref="M2538:N2538"/>
    <mergeCell ref="C2539:I2539"/>
    <mergeCell ref="M2539:N2539"/>
    <mergeCell ref="C2540:I2540"/>
    <mergeCell ref="M2540:N2540"/>
    <mergeCell ref="C2541:N2541"/>
    <mergeCell ref="C2542:O2544"/>
    <mergeCell ref="C2545:I2545"/>
    <mergeCell ref="M2545:N2545"/>
    <mergeCell ref="C2546:I2546"/>
    <mergeCell ref="M2546:N2546"/>
    <mergeCell ref="C2523:J2523"/>
    <mergeCell ref="M2523:N2523"/>
    <mergeCell ref="C2524:J2524"/>
    <mergeCell ref="M2524:N2524"/>
    <mergeCell ref="C2525:J2525"/>
    <mergeCell ref="M2525:N2525"/>
    <mergeCell ref="C2526:J2526"/>
    <mergeCell ref="M2526:N2526"/>
    <mergeCell ref="C2527:J2527"/>
    <mergeCell ref="M2527:N2527"/>
    <mergeCell ref="C2528:J2528"/>
    <mergeCell ref="M2528:N2528"/>
    <mergeCell ref="C2529:J2529"/>
    <mergeCell ref="M2529:N2529"/>
    <mergeCell ref="C2530:J2530"/>
    <mergeCell ref="M2530:N2530"/>
    <mergeCell ref="C2531:J2531"/>
    <mergeCell ref="M2531:N2531"/>
    <mergeCell ref="C2514:G2514"/>
    <mergeCell ref="H2514:I2514"/>
    <mergeCell ref="J2514:K2514"/>
    <mergeCell ref="M2514:N2514"/>
    <mergeCell ref="C2515:G2515"/>
    <mergeCell ref="H2515:I2515"/>
    <mergeCell ref="J2515:K2515"/>
    <mergeCell ref="M2515:N2515"/>
    <mergeCell ref="C2516:G2516"/>
    <mergeCell ref="H2516:I2516"/>
    <mergeCell ref="J2516:K2516"/>
    <mergeCell ref="M2516:N2516"/>
    <mergeCell ref="C2517:N2517"/>
    <mergeCell ref="C2518:O2520"/>
    <mergeCell ref="C2521:J2521"/>
    <mergeCell ref="M2521:N2521"/>
    <mergeCell ref="C2522:J2522"/>
    <mergeCell ref="M2522:N2522"/>
    <mergeCell ref="D2506:L2506"/>
    <mergeCell ref="M2506:N2506"/>
    <mergeCell ref="D2507:L2507"/>
    <mergeCell ref="M2507:N2507"/>
    <mergeCell ref="C2508:O2510"/>
    <mergeCell ref="C2511:G2511"/>
    <mergeCell ref="H2511:I2511"/>
    <mergeCell ref="J2511:K2511"/>
    <mergeCell ref="M2511:N2511"/>
    <mergeCell ref="C2512:G2512"/>
    <mergeCell ref="H2512:I2512"/>
    <mergeCell ref="J2512:K2512"/>
    <mergeCell ref="M2512:N2512"/>
    <mergeCell ref="C2513:G2513"/>
    <mergeCell ref="H2513:I2513"/>
    <mergeCell ref="J2513:K2513"/>
    <mergeCell ref="M2513:N2513"/>
    <mergeCell ref="C2483:I2483"/>
    <mergeCell ref="M2483:N2483"/>
    <mergeCell ref="C2484:I2484"/>
    <mergeCell ref="M2484:N2484"/>
    <mergeCell ref="C2485:I2485"/>
    <mergeCell ref="M2485:N2485"/>
    <mergeCell ref="C2486:N2486"/>
    <mergeCell ref="C2488:N2488"/>
    <mergeCell ref="C2490:O2492"/>
    <mergeCell ref="C2493:M2493"/>
    <mergeCell ref="C2494:M2494"/>
    <mergeCell ref="C2495:M2495"/>
    <mergeCell ref="C2496:M2496"/>
    <mergeCell ref="C2499:N2499"/>
    <mergeCell ref="C2502:E2502"/>
    <mergeCell ref="K2502:O2502"/>
    <mergeCell ref="C2505:O2505"/>
    <mergeCell ref="C2468:J2468"/>
    <mergeCell ref="M2468:N2468"/>
    <mergeCell ref="C2469:J2469"/>
    <mergeCell ref="M2469:N2469"/>
    <mergeCell ref="C2470:N2470"/>
    <mergeCell ref="C2471:O2473"/>
    <mergeCell ref="C2474:I2474"/>
    <mergeCell ref="M2474:N2474"/>
    <mergeCell ref="C2475:I2475"/>
    <mergeCell ref="M2475:N2475"/>
    <mergeCell ref="C2476:I2476"/>
    <mergeCell ref="M2476:N2476"/>
    <mergeCell ref="C2477:N2477"/>
    <mergeCell ref="C2478:O2480"/>
    <mergeCell ref="C2481:I2481"/>
    <mergeCell ref="M2481:N2481"/>
    <mergeCell ref="C2482:I2482"/>
    <mergeCell ref="M2482:N2482"/>
    <mergeCell ref="C2459:J2459"/>
    <mergeCell ref="M2459:N2459"/>
    <mergeCell ref="C2460:J2460"/>
    <mergeCell ref="M2460:N2460"/>
    <mergeCell ref="C2461:J2461"/>
    <mergeCell ref="M2461:N2461"/>
    <mergeCell ref="C2462:J2462"/>
    <mergeCell ref="M2462:N2462"/>
    <mergeCell ref="C2463:J2463"/>
    <mergeCell ref="M2463:N2463"/>
    <mergeCell ref="C2464:J2464"/>
    <mergeCell ref="M2464:N2464"/>
    <mergeCell ref="C2465:J2465"/>
    <mergeCell ref="M2465:N2465"/>
    <mergeCell ref="C2466:J2466"/>
    <mergeCell ref="M2466:N2466"/>
    <mergeCell ref="C2467:J2467"/>
    <mergeCell ref="M2467:N2467"/>
    <mergeCell ref="C2450:G2450"/>
    <mergeCell ref="H2450:I2450"/>
    <mergeCell ref="J2450:K2450"/>
    <mergeCell ref="M2450:N2450"/>
    <mergeCell ref="C2451:G2451"/>
    <mergeCell ref="H2451:I2451"/>
    <mergeCell ref="J2451:K2451"/>
    <mergeCell ref="M2451:N2451"/>
    <mergeCell ref="C2452:G2452"/>
    <mergeCell ref="H2452:I2452"/>
    <mergeCell ref="J2452:K2452"/>
    <mergeCell ref="M2452:N2452"/>
    <mergeCell ref="C2453:N2453"/>
    <mergeCell ref="C2454:O2456"/>
    <mergeCell ref="C2457:J2457"/>
    <mergeCell ref="M2457:N2457"/>
    <mergeCell ref="C2458:J2458"/>
    <mergeCell ref="M2458:N2458"/>
    <mergeCell ref="D2442:L2442"/>
    <mergeCell ref="M2442:N2442"/>
    <mergeCell ref="D2443:L2443"/>
    <mergeCell ref="M2443:N2443"/>
    <mergeCell ref="C2444:O2446"/>
    <mergeCell ref="C2447:G2447"/>
    <mergeCell ref="H2447:I2447"/>
    <mergeCell ref="J2447:K2447"/>
    <mergeCell ref="M2447:N2447"/>
    <mergeCell ref="C2448:G2448"/>
    <mergeCell ref="H2448:I2448"/>
    <mergeCell ref="J2448:K2448"/>
    <mergeCell ref="M2448:N2448"/>
    <mergeCell ref="C2449:G2449"/>
    <mergeCell ref="H2449:I2449"/>
    <mergeCell ref="J2449:K2449"/>
    <mergeCell ref="M2449:N2449"/>
    <mergeCell ref="C2419:I2419"/>
    <mergeCell ref="M2419:N2419"/>
    <mergeCell ref="C2420:I2420"/>
    <mergeCell ref="M2420:N2420"/>
    <mergeCell ref="C2421:I2421"/>
    <mergeCell ref="M2421:N2421"/>
    <mergeCell ref="C2422:N2422"/>
    <mergeCell ref="C2424:N2424"/>
    <mergeCell ref="C2426:O2428"/>
    <mergeCell ref="C2429:M2429"/>
    <mergeCell ref="C2430:M2430"/>
    <mergeCell ref="C2431:M2431"/>
    <mergeCell ref="C2432:M2432"/>
    <mergeCell ref="C2435:N2435"/>
    <mergeCell ref="C2438:E2438"/>
    <mergeCell ref="K2438:O2438"/>
    <mergeCell ref="C2441:O2441"/>
    <mergeCell ref="C2404:J2404"/>
    <mergeCell ref="M2404:N2404"/>
    <mergeCell ref="C2405:J2405"/>
    <mergeCell ref="M2405:N2405"/>
    <mergeCell ref="C2406:N2406"/>
    <mergeCell ref="C2407:O2409"/>
    <mergeCell ref="C2410:I2410"/>
    <mergeCell ref="M2410:N2410"/>
    <mergeCell ref="C2411:I2411"/>
    <mergeCell ref="M2411:N2411"/>
    <mergeCell ref="C2412:I2412"/>
    <mergeCell ref="M2412:N2412"/>
    <mergeCell ref="C2413:N2413"/>
    <mergeCell ref="C2414:O2416"/>
    <mergeCell ref="C2417:I2417"/>
    <mergeCell ref="M2417:N2417"/>
    <mergeCell ref="C2418:I2418"/>
    <mergeCell ref="M2418:N2418"/>
    <mergeCell ref="C2395:J2395"/>
    <mergeCell ref="M2395:N2395"/>
    <mergeCell ref="C2396:J2396"/>
    <mergeCell ref="M2396:N2396"/>
    <mergeCell ref="C2397:J2397"/>
    <mergeCell ref="M2397:N2397"/>
    <mergeCell ref="C2398:J2398"/>
    <mergeCell ref="M2398:N2398"/>
    <mergeCell ref="C2399:J2399"/>
    <mergeCell ref="M2399:N2399"/>
    <mergeCell ref="C2400:J2400"/>
    <mergeCell ref="M2400:N2400"/>
    <mergeCell ref="C2401:J2401"/>
    <mergeCell ref="M2401:N2401"/>
    <mergeCell ref="C2402:J2402"/>
    <mergeCell ref="M2402:N2402"/>
    <mergeCell ref="C2403:J2403"/>
    <mergeCell ref="M2403:N2403"/>
    <mergeCell ref="C2386:G2386"/>
    <mergeCell ref="H2386:I2386"/>
    <mergeCell ref="J2386:K2386"/>
    <mergeCell ref="M2386:N2386"/>
    <mergeCell ref="C2387:G2387"/>
    <mergeCell ref="H2387:I2387"/>
    <mergeCell ref="J2387:K2387"/>
    <mergeCell ref="M2387:N2387"/>
    <mergeCell ref="C2388:G2388"/>
    <mergeCell ref="H2388:I2388"/>
    <mergeCell ref="J2388:K2388"/>
    <mergeCell ref="M2388:N2388"/>
    <mergeCell ref="C2389:N2389"/>
    <mergeCell ref="C2390:O2392"/>
    <mergeCell ref="C2393:J2393"/>
    <mergeCell ref="M2393:N2393"/>
    <mergeCell ref="C2394:J2394"/>
    <mergeCell ref="M2394:N2394"/>
    <mergeCell ref="D2378:L2378"/>
    <mergeCell ref="M2378:N2378"/>
    <mergeCell ref="D2379:L2379"/>
    <mergeCell ref="M2379:N2379"/>
    <mergeCell ref="C2380:O2382"/>
    <mergeCell ref="C2383:G2383"/>
    <mergeCell ref="H2383:I2383"/>
    <mergeCell ref="J2383:K2383"/>
    <mergeCell ref="M2383:N2383"/>
    <mergeCell ref="C2384:G2384"/>
    <mergeCell ref="H2384:I2384"/>
    <mergeCell ref="J2384:K2384"/>
    <mergeCell ref="M2384:N2384"/>
    <mergeCell ref="C2385:G2385"/>
    <mergeCell ref="H2385:I2385"/>
    <mergeCell ref="J2385:K2385"/>
    <mergeCell ref="M2385:N2385"/>
    <mergeCell ref="C2355:I2355"/>
    <mergeCell ref="M2355:N2355"/>
    <mergeCell ref="C2356:I2356"/>
    <mergeCell ref="M2356:N2356"/>
    <mergeCell ref="C2357:I2357"/>
    <mergeCell ref="M2357:N2357"/>
    <mergeCell ref="C2358:N2358"/>
    <mergeCell ref="C2360:N2360"/>
    <mergeCell ref="C2362:O2364"/>
    <mergeCell ref="C2365:M2365"/>
    <mergeCell ref="C2366:M2366"/>
    <mergeCell ref="C2367:M2367"/>
    <mergeCell ref="C2368:M2368"/>
    <mergeCell ref="C2371:N2371"/>
    <mergeCell ref="C2374:E2374"/>
    <mergeCell ref="K2374:O2374"/>
    <mergeCell ref="C2377:O2377"/>
    <mergeCell ref="C2340:J2340"/>
    <mergeCell ref="M2340:N2340"/>
    <mergeCell ref="C2341:J2341"/>
    <mergeCell ref="M2341:N2341"/>
    <mergeCell ref="C2342:N2342"/>
    <mergeCell ref="C2343:O2345"/>
    <mergeCell ref="C2346:I2346"/>
    <mergeCell ref="M2346:N2346"/>
    <mergeCell ref="C2347:I2347"/>
    <mergeCell ref="M2347:N2347"/>
    <mergeCell ref="C2348:I2348"/>
    <mergeCell ref="M2348:N2348"/>
    <mergeCell ref="C2349:N2349"/>
    <mergeCell ref="C2350:O2352"/>
    <mergeCell ref="C2353:I2353"/>
    <mergeCell ref="M2353:N2353"/>
    <mergeCell ref="C2354:I2354"/>
    <mergeCell ref="M2354:N2354"/>
    <mergeCell ref="C2331:J2331"/>
    <mergeCell ref="M2331:N2331"/>
    <mergeCell ref="C2332:J2332"/>
    <mergeCell ref="M2332:N2332"/>
    <mergeCell ref="C2333:J2333"/>
    <mergeCell ref="M2333:N2333"/>
    <mergeCell ref="C2334:J2334"/>
    <mergeCell ref="M2334:N2334"/>
    <mergeCell ref="C2335:J2335"/>
    <mergeCell ref="M2335:N2335"/>
    <mergeCell ref="C2336:J2336"/>
    <mergeCell ref="M2336:N2336"/>
    <mergeCell ref="C2337:J2337"/>
    <mergeCell ref="M2337:N2337"/>
    <mergeCell ref="C2338:J2338"/>
    <mergeCell ref="M2338:N2338"/>
    <mergeCell ref="C2339:J2339"/>
    <mergeCell ref="M2339:N2339"/>
    <mergeCell ref="C2322:G2322"/>
    <mergeCell ref="H2322:I2322"/>
    <mergeCell ref="J2322:K2322"/>
    <mergeCell ref="M2322:N2322"/>
    <mergeCell ref="C2323:G2323"/>
    <mergeCell ref="H2323:I2323"/>
    <mergeCell ref="J2323:K2323"/>
    <mergeCell ref="M2323:N2323"/>
    <mergeCell ref="C2324:G2324"/>
    <mergeCell ref="H2324:I2324"/>
    <mergeCell ref="J2324:K2324"/>
    <mergeCell ref="M2324:N2324"/>
    <mergeCell ref="C2325:N2325"/>
    <mergeCell ref="C2326:O2328"/>
    <mergeCell ref="C2329:J2329"/>
    <mergeCell ref="M2329:N2329"/>
    <mergeCell ref="C2330:J2330"/>
    <mergeCell ref="M2330:N2330"/>
    <mergeCell ref="D2314:L2314"/>
    <mergeCell ref="M2314:N2314"/>
    <mergeCell ref="D2315:L2315"/>
    <mergeCell ref="M2315:N2315"/>
    <mergeCell ref="C2316:O2318"/>
    <mergeCell ref="C2319:G2319"/>
    <mergeCell ref="H2319:I2319"/>
    <mergeCell ref="J2319:K2319"/>
    <mergeCell ref="M2319:N2319"/>
    <mergeCell ref="C2320:G2320"/>
    <mergeCell ref="H2320:I2320"/>
    <mergeCell ref="J2320:K2320"/>
    <mergeCell ref="M2320:N2320"/>
    <mergeCell ref="C2321:G2321"/>
    <mergeCell ref="H2321:I2321"/>
    <mergeCell ref="J2321:K2321"/>
    <mergeCell ref="M2321:N2321"/>
    <mergeCell ref="C2291:I2291"/>
    <mergeCell ref="M2291:N2291"/>
    <mergeCell ref="C2292:I2292"/>
    <mergeCell ref="M2292:N2292"/>
    <mergeCell ref="C2293:I2293"/>
    <mergeCell ref="M2293:N2293"/>
    <mergeCell ref="C2294:N2294"/>
    <mergeCell ref="C2296:N2296"/>
    <mergeCell ref="C2298:O2300"/>
    <mergeCell ref="C2301:M2301"/>
    <mergeCell ref="C2302:M2302"/>
    <mergeCell ref="C2303:M2303"/>
    <mergeCell ref="C2304:M2304"/>
    <mergeCell ref="C2307:N2307"/>
    <mergeCell ref="C2310:E2310"/>
    <mergeCell ref="K2310:O2310"/>
    <mergeCell ref="C2313:O2313"/>
    <mergeCell ref="C2276:J2276"/>
    <mergeCell ref="M2276:N2276"/>
    <mergeCell ref="C2277:J2277"/>
    <mergeCell ref="M2277:N2277"/>
    <mergeCell ref="C2278:N2278"/>
    <mergeCell ref="C2279:O2281"/>
    <mergeCell ref="C2282:I2282"/>
    <mergeCell ref="M2282:N2282"/>
    <mergeCell ref="C2283:I2283"/>
    <mergeCell ref="M2283:N2283"/>
    <mergeCell ref="C2284:I2284"/>
    <mergeCell ref="M2284:N2284"/>
    <mergeCell ref="C2285:N2285"/>
    <mergeCell ref="C2286:O2288"/>
    <mergeCell ref="C2289:I2289"/>
    <mergeCell ref="M2289:N2289"/>
    <mergeCell ref="C2290:I2290"/>
    <mergeCell ref="M2290:N2290"/>
    <mergeCell ref="C2267:J2267"/>
    <mergeCell ref="M2267:N2267"/>
    <mergeCell ref="C2268:J2268"/>
    <mergeCell ref="M2268:N2268"/>
    <mergeCell ref="C2269:J2269"/>
    <mergeCell ref="M2269:N2269"/>
    <mergeCell ref="C2270:J2270"/>
    <mergeCell ref="M2270:N2270"/>
    <mergeCell ref="C2271:J2271"/>
    <mergeCell ref="M2271:N2271"/>
    <mergeCell ref="C2272:J2272"/>
    <mergeCell ref="M2272:N2272"/>
    <mergeCell ref="C2273:J2273"/>
    <mergeCell ref="M2273:N2273"/>
    <mergeCell ref="C2274:J2274"/>
    <mergeCell ref="M2274:N2274"/>
    <mergeCell ref="C2275:J2275"/>
    <mergeCell ref="M2275:N2275"/>
    <mergeCell ref="C2258:G2258"/>
    <mergeCell ref="H2258:I2258"/>
    <mergeCell ref="J2258:K2258"/>
    <mergeCell ref="M2258:N2258"/>
    <mergeCell ref="C2259:G2259"/>
    <mergeCell ref="H2259:I2259"/>
    <mergeCell ref="J2259:K2259"/>
    <mergeCell ref="M2259:N2259"/>
    <mergeCell ref="C2260:G2260"/>
    <mergeCell ref="H2260:I2260"/>
    <mergeCell ref="J2260:K2260"/>
    <mergeCell ref="M2260:N2260"/>
    <mergeCell ref="C2261:N2261"/>
    <mergeCell ref="C2262:O2264"/>
    <mergeCell ref="C2265:J2265"/>
    <mergeCell ref="M2265:N2265"/>
    <mergeCell ref="C2266:J2266"/>
    <mergeCell ref="M2266:N2266"/>
    <mergeCell ref="D2250:L2250"/>
    <mergeCell ref="M2250:N2250"/>
    <mergeCell ref="D2251:L2251"/>
    <mergeCell ref="M2251:N2251"/>
    <mergeCell ref="C2252:O2254"/>
    <mergeCell ref="C2255:G2255"/>
    <mergeCell ref="H2255:I2255"/>
    <mergeCell ref="J2255:K2255"/>
    <mergeCell ref="M2255:N2255"/>
    <mergeCell ref="C2256:G2256"/>
    <mergeCell ref="H2256:I2256"/>
    <mergeCell ref="J2256:K2256"/>
    <mergeCell ref="M2256:N2256"/>
    <mergeCell ref="C2257:G2257"/>
    <mergeCell ref="H2257:I2257"/>
    <mergeCell ref="J2257:K2257"/>
    <mergeCell ref="M2257:N2257"/>
    <mergeCell ref="C2227:I2227"/>
    <mergeCell ref="M2227:N2227"/>
    <mergeCell ref="C2228:I2228"/>
    <mergeCell ref="M2228:N2228"/>
    <mergeCell ref="C2229:I2229"/>
    <mergeCell ref="M2229:N2229"/>
    <mergeCell ref="C2230:N2230"/>
    <mergeCell ref="C2232:N2232"/>
    <mergeCell ref="C2234:O2236"/>
    <mergeCell ref="C2237:M2237"/>
    <mergeCell ref="C2238:M2238"/>
    <mergeCell ref="C2239:M2239"/>
    <mergeCell ref="C2240:M2240"/>
    <mergeCell ref="C2243:N2243"/>
    <mergeCell ref="C2246:E2246"/>
    <mergeCell ref="K2246:O2246"/>
    <mergeCell ref="C2249:O2249"/>
    <mergeCell ref="C2212:J2212"/>
    <mergeCell ref="M2212:N2212"/>
    <mergeCell ref="C2213:J2213"/>
    <mergeCell ref="M2213:N2213"/>
    <mergeCell ref="C2214:N2214"/>
    <mergeCell ref="C2215:O2217"/>
    <mergeCell ref="C2218:I2218"/>
    <mergeCell ref="M2218:N2218"/>
    <mergeCell ref="C2219:I2219"/>
    <mergeCell ref="M2219:N2219"/>
    <mergeCell ref="C2220:I2220"/>
    <mergeCell ref="M2220:N2220"/>
    <mergeCell ref="C2221:N2221"/>
    <mergeCell ref="C2222:O2224"/>
    <mergeCell ref="C2225:I2225"/>
    <mergeCell ref="M2225:N2225"/>
    <mergeCell ref="C2226:I2226"/>
    <mergeCell ref="M2226:N2226"/>
    <mergeCell ref="C2203:J2203"/>
    <mergeCell ref="M2203:N2203"/>
    <mergeCell ref="C2204:J2204"/>
    <mergeCell ref="M2204:N2204"/>
    <mergeCell ref="C2205:J2205"/>
    <mergeCell ref="M2205:N2205"/>
    <mergeCell ref="C2206:J2206"/>
    <mergeCell ref="M2206:N2206"/>
    <mergeCell ref="C2207:J2207"/>
    <mergeCell ref="M2207:N2207"/>
    <mergeCell ref="C2208:J2208"/>
    <mergeCell ref="M2208:N2208"/>
    <mergeCell ref="C2209:J2209"/>
    <mergeCell ref="M2209:N2209"/>
    <mergeCell ref="C2210:J2210"/>
    <mergeCell ref="M2210:N2210"/>
    <mergeCell ref="C2211:J2211"/>
    <mergeCell ref="M2211:N2211"/>
    <mergeCell ref="C2194:G2194"/>
    <mergeCell ref="H2194:I2194"/>
    <mergeCell ref="J2194:K2194"/>
    <mergeCell ref="M2194:N2194"/>
    <mergeCell ref="C2195:G2195"/>
    <mergeCell ref="H2195:I2195"/>
    <mergeCell ref="J2195:K2195"/>
    <mergeCell ref="M2195:N2195"/>
    <mergeCell ref="C2196:G2196"/>
    <mergeCell ref="H2196:I2196"/>
    <mergeCell ref="J2196:K2196"/>
    <mergeCell ref="M2196:N2196"/>
    <mergeCell ref="C2197:N2197"/>
    <mergeCell ref="C2198:O2200"/>
    <mergeCell ref="C2201:J2201"/>
    <mergeCell ref="M2201:N2201"/>
    <mergeCell ref="C2202:J2202"/>
    <mergeCell ref="M2202:N2202"/>
    <mergeCell ref="D2186:L2186"/>
    <mergeCell ref="M2186:N2186"/>
    <mergeCell ref="D2187:L2187"/>
    <mergeCell ref="M2187:N2187"/>
    <mergeCell ref="C2188:O2190"/>
    <mergeCell ref="C2191:G2191"/>
    <mergeCell ref="H2191:I2191"/>
    <mergeCell ref="J2191:K2191"/>
    <mergeCell ref="M2191:N2191"/>
    <mergeCell ref="C2192:G2192"/>
    <mergeCell ref="H2192:I2192"/>
    <mergeCell ref="J2192:K2192"/>
    <mergeCell ref="M2192:N2192"/>
    <mergeCell ref="C2193:G2193"/>
    <mergeCell ref="H2193:I2193"/>
    <mergeCell ref="J2193:K2193"/>
    <mergeCell ref="M2193:N2193"/>
    <mergeCell ref="C2163:I2163"/>
    <mergeCell ref="M2163:N2163"/>
    <mergeCell ref="C2164:I2164"/>
    <mergeCell ref="M2164:N2164"/>
    <mergeCell ref="C2165:I2165"/>
    <mergeCell ref="M2165:N2165"/>
    <mergeCell ref="C2166:N2166"/>
    <mergeCell ref="C2168:N2168"/>
    <mergeCell ref="C2170:O2172"/>
    <mergeCell ref="C2173:M2173"/>
    <mergeCell ref="C2174:M2174"/>
    <mergeCell ref="C2175:M2175"/>
    <mergeCell ref="C2176:M2176"/>
    <mergeCell ref="C2179:N2179"/>
    <mergeCell ref="C2182:E2182"/>
    <mergeCell ref="K2182:O2182"/>
    <mergeCell ref="C2185:O2185"/>
    <mergeCell ref="C2148:J2148"/>
    <mergeCell ref="M2148:N2148"/>
    <mergeCell ref="C2149:J2149"/>
    <mergeCell ref="M2149:N2149"/>
    <mergeCell ref="C2150:N2150"/>
    <mergeCell ref="C2151:O2153"/>
    <mergeCell ref="C2154:I2154"/>
    <mergeCell ref="M2154:N2154"/>
    <mergeCell ref="C2155:I2155"/>
    <mergeCell ref="M2155:N2155"/>
    <mergeCell ref="C2156:I2156"/>
    <mergeCell ref="M2156:N2156"/>
    <mergeCell ref="C2157:N2157"/>
    <mergeCell ref="C2158:O2160"/>
    <mergeCell ref="C2161:I2161"/>
    <mergeCell ref="M2161:N2161"/>
    <mergeCell ref="C2162:I2162"/>
    <mergeCell ref="M2162:N2162"/>
    <mergeCell ref="C2139:J2139"/>
    <mergeCell ref="M2139:N2139"/>
    <mergeCell ref="C2140:J2140"/>
    <mergeCell ref="M2140:N2140"/>
    <mergeCell ref="C2141:J2141"/>
    <mergeCell ref="M2141:N2141"/>
    <mergeCell ref="C2142:J2142"/>
    <mergeCell ref="M2142:N2142"/>
    <mergeCell ref="C2143:J2143"/>
    <mergeCell ref="M2143:N2143"/>
    <mergeCell ref="C2144:J2144"/>
    <mergeCell ref="M2144:N2144"/>
    <mergeCell ref="C2145:J2145"/>
    <mergeCell ref="M2145:N2145"/>
    <mergeCell ref="C2146:J2146"/>
    <mergeCell ref="M2146:N2146"/>
    <mergeCell ref="C2147:J2147"/>
    <mergeCell ref="M2147:N2147"/>
    <mergeCell ref="C2130:G2130"/>
    <mergeCell ref="H2130:I2130"/>
    <mergeCell ref="J2130:K2130"/>
    <mergeCell ref="M2130:N2130"/>
    <mergeCell ref="C2131:G2131"/>
    <mergeCell ref="H2131:I2131"/>
    <mergeCell ref="J2131:K2131"/>
    <mergeCell ref="M2131:N2131"/>
    <mergeCell ref="C2132:G2132"/>
    <mergeCell ref="H2132:I2132"/>
    <mergeCell ref="J2132:K2132"/>
    <mergeCell ref="M2132:N2132"/>
    <mergeCell ref="C2133:N2133"/>
    <mergeCell ref="C2134:O2136"/>
    <mergeCell ref="C2137:J2137"/>
    <mergeCell ref="M2137:N2137"/>
    <mergeCell ref="C2138:J2138"/>
    <mergeCell ref="M2138:N2138"/>
    <mergeCell ref="D2122:L2122"/>
    <mergeCell ref="M2122:N2122"/>
    <mergeCell ref="D2123:L2123"/>
    <mergeCell ref="M2123:N2123"/>
    <mergeCell ref="C2124:O2126"/>
    <mergeCell ref="C2127:G2127"/>
    <mergeCell ref="H2127:I2127"/>
    <mergeCell ref="J2127:K2127"/>
    <mergeCell ref="M2127:N2127"/>
    <mergeCell ref="C2128:G2128"/>
    <mergeCell ref="H2128:I2128"/>
    <mergeCell ref="J2128:K2128"/>
    <mergeCell ref="M2128:N2128"/>
    <mergeCell ref="C2129:G2129"/>
    <mergeCell ref="H2129:I2129"/>
    <mergeCell ref="J2129:K2129"/>
    <mergeCell ref="M2129:N2129"/>
    <mergeCell ref="C2099:I2099"/>
    <mergeCell ref="M2099:N2099"/>
    <mergeCell ref="C2100:I2100"/>
    <mergeCell ref="M2100:N2100"/>
    <mergeCell ref="C2101:I2101"/>
    <mergeCell ref="M2101:N2101"/>
    <mergeCell ref="C2102:N2102"/>
    <mergeCell ref="C2104:N2104"/>
    <mergeCell ref="C2106:O2108"/>
    <mergeCell ref="C2109:M2109"/>
    <mergeCell ref="C2110:M2110"/>
    <mergeCell ref="C2111:M2111"/>
    <mergeCell ref="C2112:M2112"/>
    <mergeCell ref="C2115:N2115"/>
    <mergeCell ref="C2118:E2118"/>
    <mergeCell ref="K2118:O2118"/>
    <mergeCell ref="C2121:O2121"/>
    <mergeCell ref="C2084:J2084"/>
    <mergeCell ref="M2084:N2084"/>
    <mergeCell ref="C2085:J2085"/>
    <mergeCell ref="M2085:N2085"/>
    <mergeCell ref="C2086:N2086"/>
    <mergeCell ref="C2087:O2089"/>
    <mergeCell ref="C2090:I2090"/>
    <mergeCell ref="M2090:N2090"/>
    <mergeCell ref="C2091:I2091"/>
    <mergeCell ref="M2091:N2091"/>
    <mergeCell ref="C2092:I2092"/>
    <mergeCell ref="M2092:N2092"/>
    <mergeCell ref="C2093:N2093"/>
    <mergeCell ref="C2094:O2096"/>
    <mergeCell ref="C2097:I2097"/>
    <mergeCell ref="M2097:N2097"/>
    <mergeCell ref="C2098:I2098"/>
    <mergeCell ref="M2098:N2098"/>
    <mergeCell ref="C2075:J2075"/>
    <mergeCell ref="M2075:N2075"/>
    <mergeCell ref="C2076:J2076"/>
    <mergeCell ref="M2076:N2076"/>
    <mergeCell ref="C2077:J2077"/>
    <mergeCell ref="M2077:N2077"/>
    <mergeCell ref="C2078:J2078"/>
    <mergeCell ref="M2078:N2078"/>
    <mergeCell ref="C2079:J2079"/>
    <mergeCell ref="M2079:N2079"/>
    <mergeCell ref="C2080:J2080"/>
    <mergeCell ref="M2080:N2080"/>
    <mergeCell ref="C2081:J2081"/>
    <mergeCell ref="M2081:N2081"/>
    <mergeCell ref="C2082:J2082"/>
    <mergeCell ref="M2082:N2082"/>
    <mergeCell ref="C2083:J2083"/>
    <mergeCell ref="M2083:N2083"/>
    <mergeCell ref="C2066:G2066"/>
    <mergeCell ref="H2066:I2066"/>
    <mergeCell ref="J2066:K2066"/>
    <mergeCell ref="M2066:N2066"/>
    <mergeCell ref="C2067:G2067"/>
    <mergeCell ref="H2067:I2067"/>
    <mergeCell ref="J2067:K2067"/>
    <mergeCell ref="M2067:N2067"/>
    <mergeCell ref="C2068:G2068"/>
    <mergeCell ref="H2068:I2068"/>
    <mergeCell ref="J2068:K2068"/>
    <mergeCell ref="M2068:N2068"/>
    <mergeCell ref="C2069:N2069"/>
    <mergeCell ref="C2070:O2072"/>
    <mergeCell ref="C2073:J2073"/>
    <mergeCell ref="M2073:N2073"/>
    <mergeCell ref="C2074:J2074"/>
    <mergeCell ref="M2074:N2074"/>
    <mergeCell ref="D2058:L2058"/>
    <mergeCell ref="M2058:N2058"/>
    <mergeCell ref="D2059:L2059"/>
    <mergeCell ref="M2059:N2059"/>
    <mergeCell ref="C2060:O2062"/>
    <mergeCell ref="C2063:G2063"/>
    <mergeCell ref="H2063:I2063"/>
    <mergeCell ref="J2063:K2063"/>
    <mergeCell ref="M2063:N2063"/>
    <mergeCell ref="C2064:G2064"/>
    <mergeCell ref="H2064:I2064"/>
    <mergeCell ref="J2064:K2064"/>
    <mergeCell ref="M2064:N2064"/>
    <mergeCell ref="C2065:G2065"/>
    <mergeCell ref="H2065:I2065"/>
    <mergeCell ref="J2065:K2065"/>
    <mergeCell ref="M2065:N2065"/>
    <mergeCell ref="C2035:I2035"/>
    <mergeCell ref="M2035:N2035"/>
    <mergeCell ref="C2036:I2036"/>
    <mergeCell ref="M2036:N2036"/>
    <mergeCell ref="C2037:I2037"/>
    <mergeCell ref="M2037:N2037"/>
    <mergeCell ref="C2038:N2038"/>
    <mergeCell ref="C2040:N2040"/>
    <mergeCell ref="C2042:O2044"/>
    <mergeCell ref="C2045:M2045"/>
    <mergeCell ref="C2046:M2046"/>
    <mergeCell ref="C2047:M2047"/>
    <mergeCell ref="C2048:M2048"/>
    <mergeCell ref="C2051:N2051"/>
    <mergeCell ref="C2054:E2054"/>
    <mergeCell ref="K2054:O2054"/>
    <mergeCell ref="C2057:O2057"/>
    <mergeCell ref="C2020:J2020"/>
    <mergeCell ref="M2020:N2020"/>
    <mergeCell ref="C2021:J2021"/>
    <mergeCell ref="M2021:N2021"/>
    <mergeCell ref="C2022:N2022"/>
    <mergeCell ref="C2023:O2025"/>
    <mergeCell ref="C2026:I2026"/>
    <mergeCell ref="M2026:N2026"/>
    <mergeCell ref="C2027:I2027"/>
    <mergeCell ref="M2027:N2027"/>
    <mergeCell ref="C2028:I2028"/>
    <mergeCell ref="M2028:N2028"/>
    <mergeCell ref="C2029:N2029"/>
    <mergeCell ref="C2030:O2032"/>
    <mergeCell ref="C2033:I2033"/>
    <mergeCell ref="M2033:N2033"/>
    <mergeCell ref="C2034:I2034"/>
    <mergeCell ref="M2034:N2034"/>
    <mergeCell ref="C2011:J2011"/>
    <mergeCell ref="M2011:N2011"/>
    <mergeCell ref="C2012:J2012"/>
    <mergeCell ref="M2012:N2012"/>
    <mergeCell ref="C2013:J2013"/>
    <mergeCell ref="M2013:N2013"/>
    <mergeCell ref="C2014:J2014"/>
    <mergeCell ref="M2014:N2014"/>
    <mergeCell ref="C2015:J2015"/>
    <mergeCell ref="M2015:N2015"/>
    <mergeCell ref="C2016:J2016"/>
    <mergeCell ref="M2016:N2016"/>
    <mergeCell ref="C2017:J2017"/>
    <mergeCell ref="M2017:N2017"/>
    <mergeCell ref="C2018:J2018"/>
    <mergeCell ref="M2018:N2018"/>
    <mergeCell ref="C2019:J2019"/>
    <mergeCell ref="M2019:N2019"/>
    <mergeCell ref="C2002:G2002"/>
    <mergeCell ref="H2002:I2002"/>
    <mergeCell ref="J2002:K2002"/>
    <mergeCell ref="M2002:N2002"/>
    <mergeCell ref="C2003:G2003"/>
    <mergeCell ref="H2003:I2003"/>
    <mergeCell ref="J2003:K2003"/>
    <mergeCell ref="M2003:N2003"/>
    <mergeCell ref="C2004:G2004"/>
    <mergeCell ref="H2004:I2004"/>
    <mergeCell ref="J2004:K2004"/>
    <mergeCell ref="M2004:N2004"/>
    <mergeCell ref="C2005:N2005"/>
    <mergeCell ref="C2006:O2008"/>
    <mergeCell ref="C2009:J2009"/>
    <mergeCell ref="M2009:N2009"/>
    <mergeCell ref="C2010:J2010"/>
    <mergeCell ref="M2010:N2010"/>
    <mergeCell ref="D1994:L1994"/>
    <mergeCell ref="M1994:N1994"/>
    <mergeCell ref="D1995:L1995"/>
    <mergeCell ref="M1995:N1995"/>
    <mergeCell ref="C1996:O1998"/>
    <mergeCell ref="C1999:G1999"/>
    <mergeCell ref="H1999:I1999"/>
    <mergeCell ref="J1999:K1999"/>
    <mergeCell ref="M1999:N1999"/>
    <mergeCell ref="C2000:G2000"/>
    <mergeCell ref="H2000:I2000"/>
    <mergeCell ref="J2000:K2000"/>
    <mergeCell ref="M2000:N2000"/>
    <mergeCell ref="C2001:G2001"/>
    <mergeCell ref="H2001:I2001"/>
    <mergeCell ref="J2001:K2001"/>
    <mergeCell ref="M2001:N2001"/>
    <mergeCell ref="C1971:I1971"/>
    <mergeCell ref="M1971:N1971"/>
    <mergeCell ref="C1972:I1972"/>
    <mergeCell ref="M1972:N1972"/>
    <mergeCell ref="C1973:I1973"/>
    <mergeCell ref="M1973:N1973"/>
    <mergeCell ref="C1974:N1974"/>
    <mergeCell ref="C1976:N1976"/>
    <mergeCell ref="C1978:O1980"/>
    <mergeCell ref="C1981:M1981"/>
    <mergeCell ref="C1982:M1982"/>
    <mergeCell ref="C1983:M1983"/>
    <mergeCell ref="C1984:M1984"/>
    <mergeCell ref="C1987:N1987"/>
    <mergeCell ref="C1990:E1990"/>
    <mergeCell ref="K1990:O1990"/>
    <mergeCell ref="C1993:O1993"/>
    <mergeCell ref="C1956:J1956"/>
    <mergeCell ref="M1956:N1956"/>
    <mergeCell ref="C1957:J1957"/>
    <mergeCell ref="M1957:N1957"/>
    <mergeCell ref="C1958:N1958"/>
    <mergeCell ref="C1959:O1961"/>
    <mergeCell ref="C1962:I1962"/>
    <mergeCell ref="M1962:N1962"/>
    <mergeCell ref="C1963:I1963"/>
    <mergeCell ref="M1963:N1963"/>
    <mergeCell ref="C1964:I1964"/>
    <mergeCell ref="M1964:N1964"/>
    <mergeCell ref="C1965:N1965"/>
    <mergeCell ref="C1966:O1968"/>
    <mergeCell ref="C1969:I1969"/>
    <mergeCell ref="M1969:N1969"/>
    <mergeCell ref="C1970:I1970"/>
    <mergeCell ref="M1970:N1970"/>
    <mergeCell ref="C1947:J1947"/>
    <mergeCell ref="M1947:N1947"/>
    <mergeCell ref="C1948:J1948"/>
    <mergeCell ref="M1948:N1948"/>
    <mergeCell ref="C1949:J1949"/>
    <mergeCell ref="M1949:N1949"/>
    <mergeCell ref="C1950:J1950"/>
    <mergeCell ref="M1950:N1950"/>
    <mergeCell ref="C1951:J1951"/>
    <mergeCell ref="M1951:N1951"/>
    <mergeCell ref="C1952:J1952"/>
    <mergeCell ref="M1952:N1952"/>
    <mergeCell ref="C1953:J1953"/>
    <mergeCell ref="M1953:N1953"/>
    <mergeCell ref="C1954:J1954"/>
    <mergeCell ref="M1954:N1954"/>
    <mergeCell ref="C1955:J1955"/>
    <mergeCell ref="M1955:N1955"/>
    <mergeCell ref="C1938:G1938"/>
    <mergeCell ref="H1938:I1938"/>
    <mergeCell ref="J1938:K1938"/>
    <mergeCell ref="M1938:N1938"/>
    <mergeCell ref="C1939:G1939"/>
    <mergeCell ref="H1939:I1939"/>
    <mergeCell ref="J1939:K1939"/>
    <mergeCell ref="M1939:N1939"/>
    <mergeCell ref="C1940:G1940"/>
    <mergeCell ref="H1940:I1940"/>
    <mergeCell ref="J1940:K1940"/>
    <mergeCell ref="M1940:N1940"/>
    <mergeCell ref="C1941:N1941"/>
    <mergeCell ref="C1942:O1944"/>
    <mergeCell ref="C1945:J1945"/>
    <mergeCell ref="M1945:N1945"/>
    <mergeCell ref="C1946:J1946"/>
    <mergeCell ref="M1946:N1946"/>
    <mergeCell ref="D1930:L1930"/>
    <mergeCell ref="M1930:N1930"/>
    <mergeCell ref="D1931:L1931"/>
    <mergeCell ref="M1931:N1931"/>
    <mergeCell ref="C1932:O1934"/>
    <mergeCell ref="C1935:G1935"/>
    <mergeCell ref="H1935:I1935"/>
    <mergeCell ref="J1935:K1935"/>
    <mergeCell ref="M1935:N1935"/>
    <mergeCell ref="C1936:G1936"/>
    <mergeCell ref="H1936:I1936"/>
    <mergeCell ref="J1936:K1936"/>
    <mergeCell ref="M1936:N1936"/>
    <mergeCell ref="C1937:G1937"/>
    <mergeCell ref="H1937:I1937"/>
    <mergeCell ref="J1937:K1937"/>
    <mergeCell ref="M1937:N1937"/>
    <mergeCell ref="C1907:I1907"/>
    <mergeCell ref="M1907:N1907"/>
    <mergeCell ref="C1908:I1908"/>
    <mergeCell ref="M1908:N1908"/>
    <mergeCell ref="C1909:I1909"/>
    <mergeCell ref="M1909:N1909"/>
    <mergeCell ref="C1910:N1910"/>
    <mergeCell ref="C1912:N1912"/>
    <mergeCell ref="C1914:O1916"/>
    <mergeCell ref="C1917:M1917"/>
    <mergeCell ref="C1918:M1918"/>
    <mergeCell ref="C1919:M1919"/>
    <mergeCell ref="C1920:M1920"/>
    <mergeCell ref="C1923:N1923"/>
    <mergeCell ref="C1926:E1926"/>
    <mergeCell ref="K1926:O1926"/>
    <mergeCell ref="C1929:O1929"/>
    <mergeCell ref="C1892:J1892"/>
    <mergeCell ref="M1892:N1892"/>
    <mergeCell ref="C1893:J1893"/>
    <mergeCell ref="M1893:N1893"/>
    <mergeCell ref="C1894:N1894"/>
    <mergeCell ref="C1895:O1897"/>
    <mergeCell ref="C1898:I1898"/>
    <mergeCell ref="M1898:N1898"/>
    <mergeCell ref="C1899:I1899"/>
    <mergeCell ref="M1899:N1899"/>
    <mergeCell ref="C1900:I1900"/>
    <mergeCell ref="M1900:N1900"/>
    <mergeCell ref="C1901:N1901"/>
    <mergeCell ref="C1902:O1904"/>
    <mergeCell ref="C1905:I1905"/>
    <mergeCell ref="M1905:N1905"/>
    <mergeCell ref="C1906:I1906"/>
    <mergeCell ref="M1906:N1906"/>
    <mergeCell ref="C1883:J1883"/>
    <mergeCell ref="M1883:N1883"/>
    <mergeCell ref="C1884:J1884"/>
    <mergeCell ref="M1884:N1884"/>
    <mergeCell ref="C1885:J1885"/>
    <mergeCell ref="M1885:N1885"/>
    <mergeCell ref="C1886:J1886"/>
    <mergeCell ref="M1886:N1886"/>
    <mergeCell ref="C1887:J1887"/>
    <mergeCell ref="M1887:N1887"/>
    <mergeCell ref="C1888:J1888"/>
    <mergeCell ref="M1888:N1888"/>
    <mergeCell ref="C1889:J1889"/>
    <mergeCell ref="M1889:N1889"/>
    <mergeCell ref="C1890:J1890"/>
    <mergeCell ref="M1890:N1890"/>
    <mergeCell ref="C1891:J1891"/>
    <mergeCell ref="M1891:N1891"/>
    <mergeCell ref="C1874:G1874"/>
    <mergeCell ref="H1874:I1874"/>
    <mergeCell ref="J1874:K1874"/>
    <mergeCell ref="M1874:N1874"/>
    <mergeCell ref="C1875:G1875"/>
    <mergeCell ref="H1875:I1875"/>
    <mergeCell ref="J1875:K1875"/>
    <mergeCell ref="M1875:N1875"/>
    <mergeCell ref="C1876:G1876"/>
    <mergeCell ref="H1876:I1876"/>
    <mergeCell ref="J1876:K1876"/>
    <mergeCell ref="M1876:N1876"/>
    <mergeCell ref="C1877:N1877"/>
    <mergeCell ref="C1878:O1880"/>
    <mergeCell ref="C1881:J1881"/>
    <mergeCell ref="M1881:N1881"/>
    <mergeCell ref="C1882:J1882"/>
    <mergeCell ref="M1882:N1882"/>
    <mergeCell ref="D1866:L1866"/>
    <mergeCell ref="M1866:N1866"/>
    <mergeCell ref="D1867:L1867"/>
    <mergeCell ref="M1867:N1867"/>
    <mergeCell ref="C1868:O1870"/>
    <mergeCell ref="C1871:G1871"/>
    <mergeCell ref="H1871:I1871"/>
    <mergeCell ref="J1871:K1871"/>
    <mergeCell ref="M1871:N1871"/>
    <mergeCell ref="C1872:G1872"/>
    <mergeCell ref="H1872:I1872"/>
    <mergeCell ref="J1872:K1872"/>
    <mergeCell ref="M1872:N1872"/>
    <mergeCell ref="C1873:G1873"/>
    <mergeCell ref="H1873:I1873"/>
    <mergeCell ref="J1873:K1873"/>
    <mergeCell ref="M1873:N1873"/>
    <mergeCell ref="C1843:I1843"/>
    <mergeCell ref="M1843:N1843"/>
    <mergeCell ref="C1844:I1844"/>
    <mergeCell ref="M1844:N1844"/>
    <mergeCell ref="C1845:I1845"/>
    <mergeCell ref="M1845:N1845"/>
    <mergeCell ref="C1846:N1846"/>
    <mergeCell ref="C1848:N1848"/>
    <mergeCell ref="C1850:O1852"/>
    <mergeCell ref="C1853:M1853"/>
    <mergeCell ref="C1854:M1854"/>
    <mergeCell ref="C1855:M1855"/>
    <mergeCell ref="C1856:M1856"/>
    <mergeCell ref="C1859:N1859"/>
    <mergeCell ref="C1862:E1862"/>
    <mergeCell ref="K1862:O1862"/>
    <mergeCell ref="C1865:O1865"/>
    <mergeCell ref="C1828:J1828"/>
    <mergeCell ref="M1828:N1828"/>
    <mergeCell ref="C1829:J1829"/>
    <mergeCell ref="M1829:N1829"/>
    <mergeCell ref="C1830:N1830"/>
    <mergeCell ref="C1831:O1833"/>
    <mergeCell ref="C1834:I1834"/>
    <mergeCell ref="M1834:N1834"/>
    <mergeCell ref="C1835:I1835"/>
    <mergeCell ref="M1835:N1835"/>
    <mergeCell ref="C1836:I1836"/>
    <mergeCell ref="M1836:N1836"/>
    <mergeCell ref="C1837:N1837"/>
    <mergeCell ref="C1838:O1840"/>
    <mergeCell ref="C1841:I1841"/>
    <mergeCell ref="M1841:N1841"/>
    <mergeCell ref="C1842:I1842"/>
    <mergeCell ref="M1842:N1842"/>
    <mergeCell ref="C1819:J1819"/>
    <mergeCell ref="M1819:N1819"/>
    <mergeCell ref="C1820:J1820"/>
    <mergeCell ref="M1820:N1820"/>
    <mergeCell ref="C1821:J1821"/>
    <mergeCell ref="M1821:N1821"/>
    <mergeCell ref="C1822:J1822"/>
    <mergeCell ref="M1822:N1822"/>
    <mergeCell ref="C1823:J1823"/>
    <mergeCell ref="M1823:N1823"/>
    <mergeCell ref="C1824:J1824"/>
    <mergeCell ref="M1824:N1824"/>
    <mergeCell ref="C1825:J1825"/>
    <mergeCell ref="M1825:N1825"/>
    <mergeCell ref="C1826:J1826"/>
    <mergeCell ref="M1826:N1826"/>
    <mergeCell ref="C1827:J1827"/>
    <mergeCell ref="M1827:N1827"/>
    <mergeCell ref="C1810:G1810"/>
    <mergeCell ref="H1810:I1810"/>
    <mergeCell ref="J1810:K1810"/>
    <mergeCell ref="M1810:N1810"/>
    <mergeCell ref="C1811:G1811"/>
    <mergeCell ref="H1811:I1811"/>
    <mergeCell ref="J1811:K1811"/>
    <mergeCell ref="M1811:N1811"/>
    <mergeCell ref="C1812:G1812"/>
    <mergeCell ref="H1812:I1812"/>
    <mergeCell ref="J1812:K1812"/>
    <mergeCell ref="M1812:N1812"/>
    <mergeCell ref="C1813:N1813"/>
    <mergeCell ref="C1814:O1816"/>
    <mergeCell ref="C1817:J1817"/>
    <mergeCell ref="M1817:N1817"/>
    <mergeCell ref="C1818:J1818"/>
    <mergeCell ref="M1818:N1818"/>
    <mergeCell ref="C1801:O1801"/>
    <mergeCell ref="D1802:L1802"/>
    <mergeCell ref="M1802:N1802"/>
    <mergeCell ref="D1803:L1803"/>
    <mergeCell ref="M1803:N1803"/>
    <mergeCell ref="C1804:O1806"/>
    <mergeCell ref="C1807:G1807"/>
    <mergeCell ref="H1807:I1807"/>
    <mergeCell ref="J1807:K1807"/>
    <mergeCell ref="M1807:N1807"/>
    <mergeCell ref="C1808:G1808"/>
    <mergeCell ref="H1808:I1808"/>
    <mergeCell ref="J1808:K1808"/>
    <mergeCell ref="M1808:N1808"/>
    <mergeCell ref="C1809:G1809"/>
    <mergeCell ref="H1809:I1809"/>
    <mergeCell ref="J1809:K1809"/>
    <mergeCell ref="M1809:N1809"/>
    <mergeCell ref="C136:M136"/>
    <mergeCell ref="C139:N139"/>
    <mergeCell ref="C142:E142"/>
    <mergeCell ref="K142:O142"/>
    <mergeCell ref="C126:N126"/>
    <mergeCell ref="C128:N128"/>
    <mergeCell ref="C130:O132"/>
    <mergeCell ref="C133:M133"/>
    <mergeCell ref="C134:M134"/>
    <mergeCell ref="C135:M135"/>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145:O145"/>
    <mergeCell ref="D146:L146"/>
    <mergeCell ref="M146:N146"/>
    <mergeCell ref="D147:L147"/>
    <mergeCell ref="M147:N147"/>
    <mergeCell ref="C148:O150"/>
    <mergeCell ref="C151:G151"/>
    <mergeCell ref="H151:I151"/>
    <mergeCell ref="J151:K151"/>
    <mergeCell ref="M151:N151"/>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C155:G155"/>
    <mergeCell ref="H155:I155"/>
    <mergeCell ref="J155:K155"/>
    <mergeCell ref="M155:N155"/>
    <mergeCell ref="C156:G156"/>
    <mergeCell ref="H156:I156"/>
    <mergeCell ref="J156:K156"/>
    <mergeCell ref="M156:N156"/>
    <mergeCell ref="C157:N157"/>
    <mergeCell ref="C152:G152"/>
    <mergeCell ref="H152:I152"/>
    <mergeCell ref="J152:K152"/>
    <mergeCell ref="M152:N152"/>
    <mergeCell ref="C153:G153"/>
    <mergeCell ref="H153:I153"/>
    <mergeCell ref="J153:K153"/>
    <mergeCell ref="M153:N153"/>
    <mergeCell ref="C154:G154"/>
    <mergeCell ref="H154:I154"/>
    <mergeCell ref="J154:K154"/>
    <mergeCell ref="M154:N154"/>
    <mergeCell ref="C164:J164"/>
    <mergeCell ref="M164:N164"/>
    <mergeCell ref="C165:J165"/>
    <mergeCell ref="M165:N165"/>
    <mergeCell ref="C166:J166"/>
    <mergeCell ref="M166:N166"/>
    <mergeCell ref="C167:J167"/>
    <mergeCell ref="M167:N167"/>
    <mergeCell ref="C168:J168"/>
    <mergeCell ref="M168:N168"/>
    <mergeCell ref="C158:O160"/>
    <mergeCell ref="C161:J161"/>
    <mergeCell ref="M161:N161"/>
    <mergeCell ref="C162:J162"/>
    <mergeCell ref="M162:N162"/>
    <mergeCell ref="C163:J163"/>
    <mergeCell ref="M163:N163"/>
    <mergeCell ref="C174:O176"/>
    <mergeCell ref="C177:I177"/>
    <mergeCell ref="M177:N177"/>
    <mergeCell ref="C178:I178"/>
    <mergeCell ref="M178:N178"/>
    <mergeCell ref="C179:I179"/>
    <mergeCell ref="M179:N179"/>
    <mergeCell ref="C180:N180"/>
    <mergeCell ref="C181:O183"/>
    <mergeCell ref="C169:J169"/>
    <mergeCell ref="M169:N169"/>
    <mergeCell ref="C170:J170"/>
    <mergeCell ref="M170:N170"/>
    <mergeCell ref="C171:J171"/>
    <mergeCell ref="M171:N171"/>
    <mergeCell ref="C172:J172"/>
    <mergeCell ref="M172:N172"/>
    <mergeCell ref="C173:N173"/>
    <mergeCell ref="C189:N189"/>
    <mergeCell ref="C191:N191"/>
    <mergeCell ref="C193:O195"/>
    <mergeCell ref="C196:M196"/>
    <mergeCell ref="C197:M197"/>
    <mergeCell ref="C198:M198"/>
    <mergeCell ref="C199:M199"/>
    <mergeCell ref="C202:N202"/>
    <mergeCell ref="C205:E205"/>
    <mergeCell ref="K205:O205"/>
    <mergeCell ref="C184:I184"/>
    <mergeCell ref="M184:N184"/>
    <mergeCell ref="C185:I185"/>
    <mergeCell ref="M185:N185"/>
    <mergeCell ref="C186:I186"/>
    <mergeCell ref="M186:N186"/>
    <mergeCell ref="C187:I187"/>
    <mergeCell ref="M187:N187"/>
    <mergeCell ref="C188:I188"/>
    <mergeCell ref="M188:N188"/>
    <mergeCell ref="C215:G215"/>
    <mergeCell ref="H215:I215"/>
    <mergeCell ref="J215:K215"/>
    <mergeCell ref="M215:N215"/>
    <mergeCell ref="C216:G216"/>
    <mergeCell ref="H216:I216"/>
    <mergeCell ref="J216:K216"/>
    <mergeCell ref="M216:N216"/>
    <mergeCell ref="C217:G217"/>
    <mergeCell ref="H217:I217"/>
    <mergeCell ref="J217:K217"/>
    <mergeCell ref="M217:N217"/>
    <mergeCell ref="C208:O208"/>
    <mergeCell ref="D209:L209"/>
    <mergeCell ref="M209:N209"/>
    <mergeCell ref="D210:L210"/>
    <mergeCell ref="M210:N210"/>
    <mergeCell ref="C211:O213"/>
    <mergeCell ref="C214:G214"/>
    <mergeCell ref="H214:I214"/>
    <mergeCell ref="J214:K214"/>
    <mergeCell ref="M214:N214"/>
    <mergeCell ref="C221:O223"/>
    <mergeCell ref="C224:J224"/>
    <mergeCell ref="M224:N224"/>
    <mergeCell ref="C225:J225"/>
    <mergeCell ref="M225:N225"/>
    <mergeCell ref="C226:J226"/>
    <mergeCell ref="M226:N226"/>
    <mergeCell ref="C227:J227"/>
    <mergeCell ref="M227:N227"/>
    <mergeCell ref="C218:G218"/>
    <mergeCell ref="H218:I218"/>
    <mergeCell ref="J218:K218"/>
    <mergeCell ref="M218:N218"/>
    <mergeCell ref="C219:G219"/>
    <mergeCell ref="H219:I219"/>
    <mergeCell ref="J219:K219"/>
    <mergeCell ref="M219:N219"/>
    <mergeCell ref="C220:N220"/>
    <mergeCell ref="C232:J232"/>
    <mergeCell ref="M232:N232"/>
    <mergeCell ref="C233:J233"/>
    <mergeCell ref="M233:N233"/>
    <mergeCell ref="C234:J234"/>
    <mergeCell ref="M234:N234"/>
    <mergeCell ref="C235:J235"/>
    <mergeCell ref="M235:N235"/>
    <mergeCell ref="C236:N236"/>
    <mergeCell ref="C228:J228"/>
    <mergeCell ref="M228:N228"/>
    <mergeCell ref="C229:J229"/>
    <mergeCell ref="M229:N229"/>
    <mergeCell ref="C230:J230"/>
    <mergeCell ref="M230:N230"/>
    <mergeCell ref="C231:J231"/>
    <mergeCell ref="M231:N231"/>
    <mergeCell ref="C247:I247"/>
    <mergeCell ref="M247:N247"/>
    <mergeCell ref="C248:I248"/>
    <mergeCell ref="M248:N248"/>
    <mergeCell ref="C249:I249"/>
    <mergeCell ref="M249:N249"/>
    <mergeCell ref="C250:I250"/>
    <mergeCell ref="M250:N250"/>
    <mergeCell ref="C251:I251"/>
    <mergeCell ref="M251:N251"/>
    <mergeCell ref="C237:O239"/>
    <mergeCell ref="C240:I240"/>
    <mergeCell ref="M240:N240"/>
    <mergeCell ref="C241:I241"/>
    <mergeCell ref="M241:N241"/>
    <mergeCell ref="C242:I242"/>
    <mergeCell ref="M242:N242"/>
    <mergeCell ref="C243:N243"/>
    <mergeCell ref="C244:O246"/>
    <mergeCell ref="C271:O271"/>
    <mergeCell ref="D272:L272"/>
    <mergeCell ref="M272:N272"/>
    <mergeCell ref="D273:L273"/>
    <mergeCell ref="M273:N273"/>
    <mergeCell ref="C274:O276"/>
    <mergeCell ref="C277:G277"/>
    <mergeCell ref="H277:I277"/>
    <mergeCell ref="J277:K277"/>
    <mergeCell ref="M277:N277"/>
    <mergeCell ref="C252:N252"/>
    <mergeCell ref="C254:N254"/>
    <mergeCell ref="C256:O258"/>
    <mergeCell ref="C259:M259"/>
    <mergeCell ref="C260:M260"/>
    <mergeCell ref="C261:M261"/>
    <mergeCell ref="C262:M262"/>
    <mergeCell ref="C265:N265"/>
    <mergeCell ref="C268:E268"/>
    <mergeCell ref="K268:O268"/>
    <mergeCell ref="C284:O286"/>
    <mergeCell ref="C287:J287"/>
    <mergeCell ref="M287:N287"/>
    <mergeCell ref="C288:J288"/>
    <mergeCell ref="M288:N288"/>
    <mergeCell ref="C281:G281"/>
    <mergeCell ref="H281:I281"/>
    <mergeCell ref="J281:K281"/>
    <mergeCell ref="M281:N281"/>
    <mergeCell ref="C282:G282"/>
    <mergeCell ref="H282:I282"/>
    <mergeCell ref="J282:K282"/>
    <mergeCell ref="M282:N282"/>
    <mergeCell ref="C283:N283"/>
    <mergeCell ref="C278:G278"/>
    <mergeCell ref="H278:I278"/>
    <mergeCell ref="J278:K278"/>
    <mergeCell ref="M278:N278"/>
    <mergeCell ref="C279:G279"/>
    <mergeCell ref="H279:I279"/>
    <mergeCell ref="J279:K279"/>
    <mergeCell ref="M279:N279"/>
    <mergeCell ref="C280:G280"/>
    <mergeCell ref="H280:I280"/>
    <mergeCell ref="J280:K280"/>
    <mergeCell ref="M280:N280"/>
    <mergeCell ref="C294:J294"/>
    <mergeCell ref="M294:N294"/>
    <mergeCell ref="C295:J295"/>
    <mergeCell ref="M295:N295"/>
    <mergeCell ref="C296:J296"/>
    <mergeCell ref="M296:N296"/>
    <mergeCell ref="C297:J297"/>
    <mergeCell ref="M297:N297"/>
    <mergeCell ref="C298:N298"/>
    <mergeCell ref="C289:J289"/>
    <mergeCell ref="M289:N289"/>
    <mergeCell ref="C290:J290"/>
    <mergeCell ref="M290:N290"/>
    <mergeCell ref="C291:J291"/>
    <mergeCell ref="M291:N291"/>
    <mergeCell ref="C292:J292"/>
    <mergeCell ref="M292:N292"/>
    <mergeCell ref="C293:J293"/>
    <mergeCell ref="M293:N293"/>
    <mergeCell ref="C309:I309"/>
    <mergeCell ref="M309:N309"/>
    <mergeCell ref="C310:I310"/>
    <mergeCell ref="M310:N310"/>
    <mergeCell ref="C311:I311"/>
    <mergeCell ref="M311:N311"/>
    <mergeCell ref="C312:I312"/>
    <mergeCell ref="M312:N312"/>
    <mergeCell ref="C313:I313"/>
    <mergeCell ref="M313:N313"/>
    <mergeCell ref="C299:O301"/>
    <mergeCell ref="C302:I302"/>
    <mergeCell ref="M302:N302"/>
    <mergeCell ref="C303:I303"/>
    <mergeCell ref="M303:N303"/>
    <mergeCell ref="C304:I304"/>
    <mergeCell ref="M304:N304"/>
    <mergeCell ref="C305:N305"/>
    <mergeCell ref="C306:O308"/>
    <mergeCell ref="C333:O333"/>
    <mergeCell ref="D334:L334"/>
    <mergeCell ref="M334:N334"/>
    <mergeCell ref="D335:L335"/>
    <mergeCell ref="M335:N335"/>
    <mergeCell ref="C336:O338"/>
    <mergeCell ref="C339:G339"/>
    <mergeCell ref="H339:I339"/>
    <mergeCell ref="J339:K339"/>
    <mergeCell ref="M339:N339"/>
    <mergeCell ref="C314:N314"/>
    <mergeCell ref="C316:N316"/>
    <mergeCell ref="C318:O320"/>
    <mergeCell ref="C321:M321"/>
    <mergeCell ref="C322:M322"/>
    <mergeCell ref="C323:M323"/>
    <mergeCell ref="C324:M324"/>
    <mergeCell ref="C327:N327"/>
    <mergeCell ref="C330:E330"/>
    <mergeCell ref="K330:O330"/>
    <mergeCell ref="C343:G343"/>
    <mergeCell ref="H343:I343"/>
    <mergeCell ref="J343:K343"/>
    <mergeCell ref="M343:N343"/>
    <mergeCell ref="C344:G344"/>
    <mergeCell ref="H344:I344"/>
    <mergeCell ref="J344:K344"/>
    <mergeCell ref="M344:N344"/>
    <mergeCell ref="C345:N345"/>
    <mergeCell ref="C340:G340"/>
    <mergeCell ref="H340:I340"/>
    <mergeCell ref="J340:K340"/>
    <mergeCell ref="M340:N340"/>
    <mergeCell ref="C341:G341"/>
    <mergeCell ref="H341:I341"/>
    <mergeCell ref="J341:K341"/>
    <mergeCell ref="M341:N341"/>
    <mergeCell ref="C342:G342"/>
    <mergeCell ref="H342:I342"/>
    <mergeCell ref="J342:K342"/>
    <mergeCell ref="M342:N342"/>
    <mergeCell ref="C352:J352"/>
    <mergeCell ref="M352:N352"/>
    <mergeCell ref="C353:J353"/>
    <mergeCell ref="M353:N353"/>
    <mergeCell ref="C354:J354"/>
    <mergeCell ref="M354:N354"/>
    <mergeCell ref="C355:J355"/>
    <mergeCell ref="M355:N355"/>
    <mergeCell ref="C346:O348"/>
    <mergeCell ref="C349:J349"/>
    <mergeCell ref="M349:N349"/>
    <mergeCell ref="C350:J350"/>
    <mergeCell ref="M350:N350"/>
    <mergeCell ref="C351:J351"/>
    <mergeCell ref="M351:N351"/>
    <mergeCell ref="C361:O363"/>
    <mergeCell ref="C364:I364"/>
    <mergeCell ref="M364:N364"/>
    <mergeCell ref="C365:I365"/>
    <mergeCell ref="M365:N365"/>
    <mergeCell ref="C366:I366"/>
    <mergeCell ref="M366:N366"/>
    <mergeCell ref="C367:N367"/>
    <mergeCell ref="C368:O370"/>
    <mergeCell ref="C356:J356"/>
    <mergeCell ref="M356:N356"/>
    <mergeCell ref="C357:J357"/>
    <mergeCell ref="M357:N357"/>
    <mergeCell ref="C358:J358"/>
    <mergeCell ref="M358:N358"/>
    <mergeCell ref="C359:J359"/>
    <mergeCell ref="M359:N359"/>
    <mergeCell ref="C360:N360"/>
    <mergeCell ref="C376:N376"/>
    <mergeCell ref="C378:N378"/>
    <mergeCell ref="C380:O382"/>
    <mergeCell ref="C383:M383"/>
    <mergeCell ref="C384:M384"/>
    <mergeCell ref="C385:M385"/>
    <mergeCell ref="C386:M386"/>
    <mergeCell ref="C389:N389"/>
    <mergeCell ref="C392:E392"/>
    <mergeCell ref="K392:O392"/>
    <mergeCell ref="C371:I371"/>
    <mergeCell ref="M371:N371"/>
    <mergeCell ref="C372:I372"/>
    <mergeCell ref="M372:N372"/>
    <mergeCell ref="C373:I373"/>
    <mergeCell ref="M373:N373"/>
    <mergeCell ref="C374:I374"/>
    <mergeCell ref="M374:N374"/>
    <mergeCell ref="C375:I375"/>
    <mergeCell ref="M375:N375"/>
    <mergeCell ref="C402:G402"/>
    <mergeCell ref="H402:I402"/>
    <mergeCell ref="J402:K402"/>
    <mergeCell ref="M402:N402"/>
    <mergeCell ref="C403:G403"/>
    <mergeCell ref="H403:I403"/>
    <mergeCell ref="J403:K403"/>
    <mergeCell ref="M403:N403"/>
    <mergeCell ref="C404:G404"/>
    <mergeCell ref="H404:I404"/>
    <mergeCell ref="J404:K404"/>
    <mergeCell ref="M404:N404"/>
    <mergeCell ref="C395:O395"/>
    <mergeCell ref="D396:L396"/>
    <mergeCell ref="M396:N396"/>
    <mergeCell ref="D397:L397"/>
    <mergeCell ref="M397:N397"/>
    <mergeCell ref="C398:O400"/>
    <mergeCell ref="C401:G401"/>
    <mergeCell ref="H401:I401"/>
    <mergeCell ref="J401:K401"/>
    <mergeCell ref="M401:N401"/>
    <mergeCell ref="C408:O410"/>
    <mergeCell ref="C411:J411"/>
    <mergeCell ref="M411:N411"/>
    <mergeCell ref="C412:J412"/>
    <mergeCell ref="M412:N412"/>
    <mergeCell ref="C413:J413"/>
    <mergeCell ref="M413:N413"/>
    <mergeCell ref="C414:J414"/>
    <mergeCell ref="M414:N414"/>
    <mergeCell ref="C405:G405"/>
    <mergeCell ref="H405:I405"/>
    <mergeCell ref="J405:K405"/>
    <mergeCell ref="M405:N405"/>
    <mergeCell ref="C406:G406"/>
    <mergeCell ref="H406:I406"/>
    <mergeCell ref="J406:K406"/>
    <mergeCell ref="M406:N406"/>
    <mergeCell ref="C407:N407"/>
    <mergeCell ref="C420:J420"/>
    <mergeCell ref="M420:N420"/>
    <mergeCell ref="C421:J421"/>
    <mergeCell ref="M421:N421"/>
    <mergeCell ref="C422:J422"/>
    <mergeCell ref="M422:N422"/>
    <mergeCell ref="C423:J423"/>
    <mergeCell ref="M423:N423"/>
    <mergeCell ref="C424:N424"/>
    <mergeCell ref="C415:J415"/>
    <mergeCell ref="M415:N415"/>
    <mergeCell ref="C416:J416"/>
    <mergeCell ref="M416:N416"/>
    <mergeCell ref="C417:J417"/>
    <mergeCell ref="M417:N417"/>
    <mergeCell ref="C418:J418"/>
    <mergeCell ref="M418:N418"/>
    <mergeCell ref="C419:J419"/>
    <mergeCell ref="M419:N419"/>
    <mergeCell ref="C435:I435"/>
    <mergeCell ref="M435:N435"/>
    <mergeCell ref="C436:I436"/>
    <mergeCell ref="M436:N436"/>
    <mergeCell ref="C437:I437"/>
    <mergeCell ref="M437:N437"/>
    <mergeCell ref="C438:I438"/>
    <mergeCell ref="M438:N438"/>
    <mergeCell ref="C439:I439"/>
    <mergeCell ref="M439:N439"/>
    <mergeCell ref="C425:O427"/>
    <mergeCell ref="C428:I428"/>
    <mergeCell ref="M428:N428"/>
    <mergeCell ref="C429:I429"/>
    <mergeCell ref="M429:N429"/>
    <mergeCell ref="C430:I430"/>
    <mergeCell ref="M430:N430"/>
    <mergeCell ref="C431:N431"/>
    <mergeCell ref="C432:O434"/>
    <mergeCell ref="C459:O459"/>
    <mergeCell ref="D460:L460"/>
    <mergeCell ref="M460:N460"/>
    <mergeCell ref="D461:L461"/>
    <mergeCell ref="M461:N461"/>
    <mergeCell ref="C462:O464"/>
    <mergeCell ref="C465:G465"/>
    <mergeCell ref="H465:I465"/>
    <mergeCell ref="J465:K465"/>
    <mergeCell ref="M465:N465"/>
    <mergeCell ref="C440:N440"/>
    <mergeCell ref="C442:N442"/>
    <mergeCell ref="C444:O446"/>
    <mergeCell ref="C447:M447"/>
    <mergeCell ref="C448:M448"/>
    <mergeCell ref="C449:M449"/>
    <mergeCell ref="C450:M450"/>
    <mergeCell ref="C453:N453"/>
    <mergeCell ref="C456:E456"/>
    <mergeCell ref="K456:O456"/>
    <mergeCell ref="C469:G469"/>
    <mergeCell ref="H469:I469"/>
    <mergeCell ref="J469:K469"/>
    <mergeCell ref="M469:N469"/>
    <mergeCell ref="C470:G470"/>
    <mergeCell ref="H470:I470"/>
    <mergeCell ref="J470:K470"/>
    <mergeCell ref="M470:N470"/>
    <mergeCell ref="C471:N471"/>
    <mergeCell ref="C466:G466"/>
    <mergeCell ref="H466:I466"/>
    <mergeCell ref="J466:K466"/>
    <mergeCell ref="M466:N466"/>
    <mergeCell ref="C467:G467"/>
    <mergeCell ref="H467:I467"/>
    <mergeCell ref="J467:K467"/>
    <mergeCell ref="M467:N467"/>
    <mergeCell ref="C468:G468"/>
    <mergeCell ref="H468:I468"/>
    <mergeCell ref="J468:K468"/>
    <mergeCell ref="M468:N468"/>
    <mergeCell ref="C479:J479"/>
    <mergeCell ref="M479:N479"/>
    <mergeCell ref="C480:J480"/>
    <mergeCell ref="M480:N480"/>
    <mergeCell ref="C481:J481"/>
    <mergeCell ref="M481:N481"/>
    <mergeCell ref="C482:J482"/>
    <mergeCell ref="M482:N482"/>
    <mergeCell ref="C483:J483"/>
    <mergeCell ref="M483:N483"/>
    <mergeCell ref="C472:O474"/>
    <mergeCell ref="C475:J475"/>
    <mergeCell ref="M475:N475"/>
    <mergeCell ref="C476:J476"/>
    <mergeCell ref="M476:N476"/>
    <mergeCell ref="C477:J477"/>
    <mergeCell ref="M477:N477"/>
    <mergeCell ref="C478:J478"/>
    <mergeCell ref="M478:N478"/>
    <mergeCell ref="C489:O491"/>
    <mergeCell ref="C492:I492"/>
    <mergeCell ref="M492:N492"/>
    <mergeCell ref="C493:I493"/>
    <mergeCell ref="M493:N493"/>
    <mergeCell ref="C494:I494"/>
    <mergeCell ref="M494:N494"/>
    <mergeCell ref="C495:N495"/>
    <mergeCell ref="C496:O498"/>
    <mergeCell ref="C484:J484"/>
    <mergeCell ref="M484:N484"/>
    <mergeCell ref="C485:J485"/>
    <mergeCell ref="M485:N485"/>
    <mergeCell ref="C486:J486"/>
    <mergeCell ref="M486:N486"/>
    <mergeCell ref="C487:J487"/>
    <mergeCell ref="M487:N487"/>
    <mergeCell ref="C488:N488"/>
    <mergeCell ref="C504:N504"/>
    <mergeCell ref="C506:N506"/>
    <mergeCell ref="C508:O510"/>
    <mergeCell ref="C511:M511"/>
    <mergeCell ref="C512:M512"/>
    <mergeCell ref="C513:M513"/>
    <mergeCell ref="C514:M514"/>
    <mergeCell ref="C517:N517"/>
    <mergeCell ref="C520:E520"/>
    <mergeCell ref="K520:O520"/>
    <mergeCell ref="C499:I499"/>
    <mergeCell ref="M499:N499"/>
    <mergeCell ref="C500:I500"/>
    <mergeCell ref="M500:N500"/>
    <mergeCell ref="C501:I501"/>
    <mergeCell ref="M501:N501"/>
    <mergeCell ref="C502:I502"/>
    <mergeCell ref="M502:N502"/>
    <mergeCell ref="C503:I503"/>
    <mergeCell ref="M503:N503"/>
    <mergeCell ref="C530:G530"/>
    <mergeCell ref="H530:I530"/>
    <mergeCell ref="J530:K530"/>
    <mergeCell ref="M530:N530"/>
    <mergeCell ref="C531:G531"/>
    <mergeCell ref="H531:I531"/>
    <mergeCell ref="J531:K531"/>
    <mergeCell ref="M531:N531"/>
    <mergeCell ref="C532:G532"/>
    <mergeCell ref="H532:I532"/>
    <mergeCell ref="J532:K532"/>
    <mergeCell ref="M532:N532"/>
    <mergeCell ref="C523:O523"/>
    <mergeCell ref="D524:L524"/>
    <mergeCell ref="M524:N524"/>
    <mergeCell ref="D525:L525"/>
    <mergeCell ref="M525:N525"/>
    <mergeCell ref="C526:O528"/>
    <mergeCell ref="C529:G529"/>
    <mergeCell ref="H529:I529"/>
    <mergeCell ref="J529:K529"/>
    <mergeCell ref="M529:N529"/>
    <mergeCell ref="C536:O538"/>
    <mergeCell ref="C539:J539"/>
    <mergeCell ref="M539:N539"/>
    <mergeCell ref="C540:J540"/>
    <mergeCell ref="M540:N540"/>
    <mergeCell ref="C541:J541"/>
    <mergeCell ref="M541:N541"/>
    <mergeCell ref="C542:J542"/>
    <mergeCell ref="M542:N542"/>
    <mergeCell ref="C533:G533"/>
    <mergeCell ref="H533:I533"/>
    <mergeCell ref="J533:K533"/>
    <mergeCell ref="M533:N533"/>
    <mergeCell ref="C534:G534"/>
    <mergeCell ref="H534:I534"/>
    <mergeCell ref="J534:K534"/>
    <mergeCell ref="M534:N534"/>
    <mergeCell ref="C535:N535"/>
    <mergeCell ref="C548:J548"/>
    <mergeCell ref="M548:N548"/>
    <mergeCell ref="C549:J549"/>
    <mergeCell ref="M549:N549"/>
    <mergeCell ref="C550:J550"/>
    <mergeCell ref="M550:N550"/>
    <mergeCell ref="C551:J551"/>
    <mergeCell ref="M551:N551"/>
    <mergeCell ref="C552:N552"/>
    <mergeCell ref="C543:J543"/>
    <mergeCell ref="M543:N543"/>
    <mergeCell ref="C544:J544"/>
    <mergeCell ref="M544:N544"/>
    <mergeCell ref="C545:J545"/>
    <mergeCell ref="M545:N545"/>
    <mergeCell ref="C546:J546"/>
    <mergeCell ref="M546:N546"/>
    <mergeCell ref="C547:J547"/>
    <mergeCell ref="M547:N547"/>
    <mergeCell ref="C563:I563"/>
    <mergeCell ref="M563:N563"/>
    <mergeCell ref="C564:I564"/>
    <mergeCell ref="M564:N564"/>
    <mergeCell ref="C565:I565"/>
    <mergeCell ref="M565:N565"/>
    <mergeCell ref="C566:I566"/>
    <mergeCell ref="M566:N566"/>
    <mergeCell ref="C567:I567"/>
    <mergeCell ref="M567:N567"/>
    <mergeCell ref="C553:O555"/>
    <mergeCell ref="C556:I556"/>
    <mergeCell ref="M556:N556"/>
    <mergeCell ref="C557:I557"/>
    <mergeCell ref="M557:N557"/>
    <mergeCell ref="C558:I558"/>
    <mergeCell ref="M558:N558"/>
    <mergeCell ref="C559:N559"/>
    <mergeCell ref="C560:O562"/>
    <mergeCell ref="C587:O587"/>
    <mergeCell ref="D588:L588"/>
    <mergeCell ref="M588:N588"/>
    <mergeCell ref="D589:L589"/>
    <mergeCell ref="M589:N589"/>
    <mergeCell ref="C590:O592"/>
    <mergeCell ref="C593:G593"/>
    <mergeCell ref="H593:I593"/>
    <mergeCell ref="J593:K593"/>
    <mergeCell ref="M593:N593"/>
    <mergeCell ref="C568:N568"/>
    <mergeCell ref="C570:N570"/>
    <mergeCell ref="C572:O574"/>
    <mergeCell ref="C575:M575"/>
    <mergeCell ref="C576:M576"/>
    <mergeCell ref="C577:M577"/>
    <mergeCell ref="C578:M578"/>
    <mergeCell ref="C581:N581"/>
    <mergeCell ref="C584:E584"/>
    <mergeCell ref="K584:O584"/>
    <mergeCell ref="C597:G597"/>
    <mergeCell ref="H597:I597"/>
    <mergeCell ref="J597:K597"/>
    <mergeCell ref="M597:N597"/>
    <mergeCell ref="C598:G598"/>
    <mergeCell ref="H598:I598"/>
    <mergeCell ref="J598:K598"/>
    <mergeCell ref="M598:N598"/>
    <mergeCell ref="C599:N599"/>
    <mergeCell ref="C594:G594"/>
    <mergeCell ref="H594:I594"/>
    <mergeCell ref="J594:K594"/>
    <mergeCell ref="M594:N594"/>
    <mergeCell ref="C595:G595"/>
    <mergeCell ref="H595:I595"/>
    <mergeCell ref="J595:K595"/>
    <mergeCell ref="M595:N595"/>
    <mergeCell ref="C596:G596"/>
    <mergeCell ref="H596:I596"/>
    <mergeCell ref="J596:K596"/>
    <mergeCell ref="M596:N596"/>
    <mergeCell ref="C607:J607"/>
    <mergeCell ref="M607:N607"/>
    <mergeCell ref="C608:J608"/>
    <mergeCell ref="M608:N608"/>
    <mergeCell ref="C609:J609"/>
    <mergeCell ref="M609:N609"/>
    <mergeCell ref="C610:J610"/>
    <mergeCell ref="M610:N610"/>
    <mergeCell ref="C611:J611"/>
    <mergeCell ref="M611:N611"/>
    <mergeCell ref="C600:O602"/>
    <mergeCell ref="C603:J603"/>
    <mergeCell ref="M603:N603"/>
    <mergeCell ref="C604:J604"/>
    <mergeCell ref="M604:N604"/>
    <mergeCell ref="C605:J605"/>
    <mergeCell ref="M605:N605"/>
    <mergeCell ref="C606:J606"/>
    <mergeCell ref="M606:N606"/>
    <mergeCell ref="C617:O619"/>
    <mergeCell ref="C620:I620"/>
    <mergeCell ref="M620:N620"/>
    <mergeCell ref="C621:I621"/>
    <mergeCell ref="M621:N621"/>
    <mergeCell ref="C622:I622"/>
    <mergeCell ref="M622:N622"/>
    <mergeCell ref="C623:N623"/>
    <mergeCell ref="C624:O626"/>
    <mergeCell ref="C612:J612"/>
    <mergeCell ref="M612:N612"/>
    <mergeCell ref="C613:J613"/>
    <mergeCell ref="M613:N613"/>
    <mergeCell ref="C614:J614"/>
    <mergeCell ref="M614:N614"/>
    <mergeCell ref="C615:J615"/>
    <mergeCell ref="M615:N615"/>
    <mergeCell ref="C616:N616"/>
    <mergeCell ref="C632:N632"/>
    <mergeCell ref="C634:N634"/>
    <mergeCell ref="C636:O638"/>
    <mergeCell ref="C639:M639"/>
    <mergeCell ref="C640:M640"/>
    <mergeCell ref="C641:M641"/>
    <mergeCell ref="C642:M642"/>
    <mergeCell ref="C645:N645"/>
    <mergeCell ref="C648:E648"/>
    <mergeCell ref="K648:O648"/>
    <mergeCell ref="C627:I627"/>
    <mergeCell ref="M627:N627"/>
    <mergeCell ref="C628:I628"/>
    <mergeCell ref="M628:N628"/>
    <mergeCell ref="C629:I629"/>
    <mergeCell ref="M629:N629"/>
    <mergeCell ref="C630:I630"/>
    <mergeCell ref="M630:N630"/>
    <mergeCell ref="C631:I631"/>
    <mergeCell ref="M631:N631"/>
    <mergeCell ref="C658:G658"/>
    <mergeCell ref="H658:I658"/>
    <mergeCell ref="J658:K658"/>
    <mergeCell ref="M658:N658"/>
    <mergeCell ref="C659:G659"/>
    <mergeCell ref="H659:I659"/>
    <mergeCell ref="J659:K659"/>
    <mergeCell ref="M659:N659"/>
    <mergeCell ref="C660:G660"/>
    <mergeCell ref="H660:I660"/>
    <mergeCell ref="J660:K660"/>
    <mergeCell ref="M660:N660"/>
    <mergeCell ref="C651:O651"/>
    <mergeCell ref="D652:L652"/>
    <mergeCell ref="M652:N652"/>
    <mergeCell ref="D653:L653"/>
    <mergeCell ref="M653:N653"/>
    <mergeCell ref="C654:O656"/>
    <mergeCell ref="C657:G657"/>
    <mergeCell ref="H657:I657"/>
    <mergeCell ref="J657:K657"/>
    <mergeCell ref="M657:N657"/>
    <mergeCell ref="C664:O666"/>
    <mergeCell ref="C667:J667"/>
    <mergeCell ref="M667:N667"/>
    <mergeCell ref="C668:J668"/>
    <mergeCell ref="M668:N668"/>
    <mergeCell ref="C669:J669"/>
    <mergeCell ref="M669:N669"/>
    <mergeCell ref="C661:G661"/>
    <mergeCell ref="H661:I661"/>
    <mergeCell ref="J661:K661"/>
    <mergeCell ref="M661:N661"/>
    <mergeCell ref="C662:G662"/>
    <mergeCell ref="H662:I662"/>
    <mergeCell ref="J662:K662"/>
    <mergeCell ref="M662:N662"/>
    <mergeCell ref="C663:N663"/>
    <mergeCell ref="C675:J675"/>
    <mergeCell ref="M675:N675"/>
    <mergeCell ref="C676:J676"/>
    <mergeCell ref="M676:N676"/>
    <mergeCell ref="C677:J677"/>
    <mergeCell ref="M677:N677"/>
    <mergeCell ref="C678:N678"/>
    <mergeCell ref="C670:J670"/>
    <mergeCell ref="M670:N670"/>
    <mergeCell ref="C671:J671"/>
    <mergeCell ref="M671:N671"/>
    <mergeCell ref="C672:J672"/>
    <mergeCell ref="M672:N672"/>
    <mergeCell ref="C673:J673"/>
    <mergeCell ref="M673:N673"/>
    <mergeCell ref="C674:J674"/>
    <mergeCell ref="M674:N674"/>
    <mergeCell ref="C689:I689"/>
    <mergeCell ref="M689:N689"/>
    <mergeCell ref="C690:I690"/>
    <mergeCell ref="M690:N690"/>
    <mergeCell ref="C691:I691"/>
    <mergeCell ref="M691:N691"/>
    <mergeCell ref="C692:I692"/>
    <mergeCell ref="M692:N692"/>
    <mergeCell ref="C693:I693"/>
    <mergeCell ref="M693:N693"/>
    <mergeCell ref="C679:O681"/>
    <mergeCell ref="C682:I682"/>
    <mergeCell ref="M682:N682"/>
    <mergeCell ref="C683:I683"/>
    <mergeCell ref="M683:N683"/>
    <mergeCell ref="C684:I684"/>
    <mergeCell ref="M684:N684"/>
    <mergeCell ref="C685:N685"/>
    <mergeCell ref="C686:O688"/>
    <mergeCell ref="C713:O713"/>
    <mergeCell ref="D714:L714"/>
    <mergeCell ref="M714:N714"/>
    <mergeCell ref="D715:L715"/>
    <mergeCell ref="M715:N715"/>
    <mergeCell ref="C716:O718"/>
    <mergeCell ref="C719:G719"/>
    <mergeCell ref="H719:I719"/>
    <mergeCell ref="J719:K719"/>
    <mergeCell ref="M719:N719"/>
    <mergeCell ref="C694:N694"/>
    <mergeCell ref="C696:N696"/>
    <mergeCell ref="C698:O700"/>
    <mergeCell ref="C701:M701"/>
    <mergeCell ref="C702:M702"/>
    <mergeCell ref="C703:M703"/>
    <mergeCell ref="C704:M704"/>
    <mergeCell ref="C707:N707"/>
    <mergeCell ref="C710:E710"/>
    <mergeCell ref="K710:O710"/>
    <mergeCell ref="C723:G723"/>
    <mergeCell ref="H723:I723"/>
    <mergeCell ref="J723:K723"/>
    <mergeCell ref="M723:N723"/>
    <mergeCell ref="C724:G724"/>
    <mergeCell ref="H724:I724"/>
    <mergeCell ref="J724:K724"/>
    <mergeCell ref="M724:N724"/>
    <mergeCell ref="C725:N725"/>
    <mergeCell ref="C720:G720"/>
    <mergeCell ref="H720:I720"/>
    <mergeCell ref="J720:K720"/>
    <mergeCell ref="M720:N720"/>
    <mergeCell ref="C721:G721"/>
    <mergeCell ref="H721:I721"/>
    <mergeCell ref="J721:K721"/>
    <mergeCell ref="M721:N721"/>
    <mergeCell ref="C722:G722"/>
    <mergeCell ref="H722:I722"/>
    <mergeCell ref="J722:K722"/>
    <mergeCell ref="M722:N722"/>
    <mergeCell ref="C733:J733"/>
    <mergeCell ref="M733:N733"/>
    <mergeCell ref="C734:J734"/>
    <mergeCell ref="M734:N734"/>
    <mergeCell ref="C735:J735"/>
    <mergeCell ref="M735:N735"/>
    <mergeCell ref="C736:J736"/>
    <mergeCell ref="M736:N736"/>
    <mergeCell ref="C737:J737"/>
    <mergeCell ref="M737:N737"/>
    <mergeCell ref="C726:O728"/>
    <mergeCell ref="C729:J729"/>
    <mergeCell ref="M729:N729"/>
    <mergeCell ref="C730:J730"/>
    <mergeCell ref="M730:N730"/>
    <mergeCell ref="C731:J731"/>
    <mergeCell ref="M731:N731"/>
    <mergeCell ref="C732:J732"/>
    <mergeCell ref="M732:N732"/>
    <mergeCell ref="C743:O745"/>
    <mergeCell ref="C746:I746"/>
    <mergeCell ref="M746:N746"/>
    <mergeCell ref="C747:I747"/>
    <mergeCell ref="M747:N747"/>
    <mergeCell ref="C748:I748"/>
    <mergeCell ref="M748:N748"/>
    <mergeCell ref="C749:N749"/>
    <mergeCell ref="C750:O752"/>
    <mergeCell ref="C738:J738"/>
    <mergeCell ref="M738:N738"/>
    <mergeCell ref="C739:J739"/>
    <mergeCell ref="M739:N739"/>
    <mergeCell ref="C740:J740"/>
    <mergeCell ref="M740:N740"/>
    <mergeCell ref="C741:J741"/>
    <mergeCell ref="M741:N741"/>
    <mergeCell ref="C742:N742"/>
    <mergeCell ref="C758:N758"/>
    <mergeCell ref="C760:N760"/>
    <mergeCell ref="C762:O764"/>
    <mergeCell ref="C765:M765"/>
    <mergeCell ref="C766:M766"/>
    <mergeCell ref="C767:M767"/>
    <mergeCell ref="C768:M768"/>
    <mergeCell ref="C771:N771"/>
    <mergeCell ref="C774:E774"/>
    <mergeCell ref="K774:O774"/>
    <mergeCell ref="C753:I753"/>
    <mergeCell ref="M753:N753"/>
    <mergeCell ref="C754:I754"/>
    <mergeCell ref="M754:N754"/>
    <mergeCell ref="C755:I755"/>
    <mergeCell ref="M755:N755"/>
    <mergeCell ref="C756:I756"/>
    <mergeCell ref="M756:N756"/>
    <mergeCell ref="C757:I757"/>
    <mergeCell ref="M757:N757"/>
    <mergeCell ref="C784:G784"/>
    <mergeCell ref="H784:I784"/>
    <mergeCell ref="J784:K784"/>
    <mergeCell ref="M784:N784"/>
    <mergeCell ref="C785:G785"/>
    <mergeCell ref="H785:I785"/>
    <mergeCell ref="J785:K785"/>
    <mergeCell ref="M785:N785"/>
    <mergeCell ref="C786:G786"/>
    <mergeCell ref="H786:I786"/>
    <mergeCell ref="J786:K786"/>
    <mergeCell ref="M786:N786"/>
    <mergeCell ref="C777:O777"/>
    <mergeCell ref="D778:L778"/>
    <mergeCell ref="M778:N778"/>
    <mergeCell ref="D779:L779"/>
    <mergeCell ref="M779:N779"/>
    <mergeCell ref="C780:O782"/>
    <mergeCell ref="C783:G783"/>
    <mergeCell ref="H783:I783"/>
    <mergeCell ref="J783:K783"/>
    <mergeCell ref="M783:N783"/>
    <mergeCell ref="C790:O792"/>
    <mergeCell ref="C793:J793"/>
    <mergeCell ref="M793:N793"/>
    <mergeCell ref="C794:J794"/>
    <mergeCell ref="M794:N794"/>
    <mergeCell ref="C795:J795"/>
    <mergeCell ref="M795:N795"/>
    <mergeCell ref="C796:J796"/>
    <mergeCell ref="M796:N796"/>
    <mergeCell ref="C787:G787"/>
    <mergeCell ref="H787:I787"/>
    <mergeCell ref="J787:K787"/>
    <mergeCell ref="M787:N787"/>
    <mergeCell ref="C788:G788"/>
    <mergeCell ref="H788:I788"/>
    <mergeCell ref="J788:K788"/>
    <mergeCell ref="M788:N788"/>
    <mergeCell ref="C789:N789"/>
    <mergeCell ref="C802:J802"/>
    <mergeCell ref="M802:N802"/>
    <mergeCell ref="C803:J803"/>
    <mergeCell ref="M803:N803"/>
    <mergeCell ref="C804:J804"/>
    <mergeCell ref="M804:N804"/>
    <mergeCell ref="C805:J805"/>
    <mergeCell ref="M805:N805"/>
    <mergeCell ref="C806:N806"/>
    <mergeCell ref="C797:J797"/>
    <mergeCell ref="M797:N797"/>
    <mergeCell ref="C798:J798"/>
    <mergeCell ref="M798:N798"/>
    <mergeCell ref="C799:J799"/>
    <mergeCell ref="M799:N799"/>
    <mergeCell ref="C800:J800"/>
    <mergeCell ref="M800:N800"/>
    <mergeCell ref="C801:J801"/>
    <mergeCell ref="M801:N801"/>
    <mergeCell ref="C817:I817"/>
    <mergeCell ref="M817:N817"/>
    <mergeCell ref="C818:I818"/>
    <mergeCell ref="M818:N818"/>
    <mergeCell ref="C819:I819"/>
    <mergeCell ref="M819:N819"/>
    <mergeCell ref="C820:I820"/>
    <mergeCell ref="M820:N820"/>
    <mergeCell ref="C821:I821"/>
    <mergeCell ref="M821:N821"/>
    <mergeCell ref="C807:O809"/>
    <mergeCell ref="C810:I810"/>
    <mergeCell ref="M810:N810"/>
    <mergeCell ref="C811:I811"/>
    <mergeCell ref="M811:N811"/>
    <mergeCell ref="C812:I812"/>
    <mergeCell ref="M812:N812"/>
    <mergeCell ref="C813:N813"/>
    <mergeCell ref="C814:O816"/>
    <mergeCell ref="C841:O841"/>
    <mergeCell ref="D842:L842"/>
    <mergeCell ref="M842:N842"/>
    <mergeCell ref="D843:L843"/>
    <mergeCell ref="M843:N843"/>
    <mergeCell ref="C844:O846"/>
    <mergeCell ref="C847:G847"/>
    <mergeCell ref="H847:I847"/>
    <mergeCell ref="J847:K847"/>
    <mergeCell ref="M847:N847"/>
    <mergeCell ref="C822:N822"/>
    <mergeCell ref="C824:N824"/>
    <mergeCell ref="C826:O828"/>
    <mergeCell ref="C829:M829"/>
    <mergeCell ref="C830:M830"/>
    <mergeCell ref="C831:M831"/>
    <mergeCell ref="C832:M832"/>
    <mergeCell ref="C835:N835"/>
    <mergeCell ref="C838:E838"/>
    <mergeCell ref="K838:O838"/>
    <mergeCell ref="C851:G851"/>
    <mergeCell ref="H851:I851"/>
    <mergeCell ref="J851:K851"/>
    <mergeCell ref="M851:N851"/>
    <mergeCell ref="C852:G852"/>
    <mergeCell ref="H852:I852"/>
    <mergeCell ref="J852:K852"/>
    <mergeCell ref="M852:N852"/>
    <mergeCell ref="C853:N853"/>
    <mergeCell ref="C848:G848"/>
    <mergeCell ref="H848:I848"/>
    <mergeCell ref="J848:K848"/>
    <mergeCell ref="M848:N848"/>
    <mergeCell ref="C849:G849"/>
    <mergeCell ref="H849:I849"/>
    <mergeCell ref="J849:K849"/>
    <mergeCell ref="M849:N849"/>
    <mergeCell ref="C850:G850"/>
    <mergeCell ref="H850:I850"/>
    <mergeCell ref="J850:K850"/>
    <mergeCell ref="M850:N850"/>
    <mergeCell ref="C861:J861"/>
    <mergeCell ref="M861:N861"/>
    <mergeCell ref="C862:J862"/>
    <mergeCell ref="M862:N862"/>
    <mergeCell ref="C863:J863"/>
    <mergeCell ref="M863:N863"/>
    <mergeCell ref="C864:J864"/>
    <mergeCell ref="M864:N864"/>
    <mergeCell ref="C865:J865"/>
    <mergeCell ref="M865:N865"/>
    <mergeCell ref="C854:O856"/>
    <mergeCell ref="C857:J857"/>
    <mergeCell ref="M857:N857"/>
    <mergeCell ref="C858:J858"/>
    <mergeCell ref="M858:N858"/>
    <mergeCell ref="C859:J859"/>
    <mergeCell ref="M859:N859"/>
    <mergeCell ref="C860:J860"/>
    <mergeCell ref="M860:N860"/>
    <mergeCell ref="C871:O873"/>
    <mergeCell ref="C874:I874"/>
    <mergeCell ref="M874:N874"/>
    <mergeCell ref="C875:I875"/>
    <mergeCell ref="M875:N875"/>
    <mergeCell ref="C876:I876"/>
    <mergeCell ref="M876:N876"/>
    <mergeCell ref="C877:N877"/>
    <mergeCell ref="C878:O880"/>
    <mergeCell ref="C866:J866"/>
    <mergeCell ref="M866:N866"/>
    <mergeCell ref="C867:J867"/>
    <mergeCell ref="M867:N867"/>
    <mergeCell ref="C868:J868"/>
    <mergeCell ref="M868:N868"/>
    <mergeCell ref="C869:J869"/>
    <mergeCell ref="M869:N869"/>
    <mergeCell ref="C870:N870"/>
    <mergeCell ref="C886:N886"/>
    <mergeCell ref="C888:N888"/>
    <mergeCell ref="C890:O892"/>
    <mergeCell ref="C893:M893"/>
    <mergeCell ref="C894:M894"/>
    <mergeCell ref="C895:M895"/>
    <mergeCell ref="C896:M896"/>
    <mergeCell ref="C899:N899"/>
    <mergeCell ref="C902:E902"/>
    <mergeCell ref="K902:O902"/>
    <mergeCell ref="C881:I881"/>
    <mergeCell ref="M881:N881"/>
    <mergeCell ref="C882:I882"/>
    <mergeCell ref="M882:N882"/>
    <mergeCell ref="C883:I883"/>
    <mergeCell ref="M883:N883"/>
    <mergeCell ref="C884:I884"/>
    <mergeCell ref="M884:N884"/>
    <mergeCell ref="C885:I885"/>
    <mergeCell ref="M885:N885"/>
    <mergeCell ref="C912:G912"/>
    <mergeCell ref="H912:I912"/>
    <mergeCell ref="J912:K912"/>
    <mergeCell ref="M912:N912"/>
    <mergeCell ref="C913:G913"/>
    <mergeCell ref="H913:I913"/>
    <mergeCell ref="J913:K913"/>
    <mergeCell ref="M913:N913"/>
    <mergeCell ref="C914:G914"/>
    <mergeCell ref="H914:I914"/>
    <mergeCell ref="J914:K914"/>
    <mergeCell ref="M914:N914"/>
    <mergeCell ref="C905:O905"/>
    <mergeCell ref="D906:L906"/>
    <mergeCell ref="M906:N906"/>
    <mergeCell ref="D907:L907"/>
    <mergeCell ref="M907:N907"/>
    <mergeCell ref="C908:O910"/>
    <mergeCell ref="C911:G911"/>
    <mergeCell ref="H911:I911"/>
    <mergeCell ref="J911:K911"/>
    <mergeCell ref="M911:N911"/>
    <mergeCell ref="C918:O920"/>
    <mergeCell ref="C921:J921"/>
    <mergeCell ref="M921:N921"/>
    <mergeCell ref="C922:J922"/>
    <mergeCell ref="M922:N922"/>
    <mergeCell ref="C923:J923"/>
    <mergeCell ref="M923:N923"/>
    <mergeCell ref="C924:J924"/>
    <mergeCell ref="M924:N924"/>
    <mergeCell ref="C915:G915"/>
    <mergeCell ref="H915:I915"/>
    <mergeCell ref="J915:K915"/>
    <mergeCell ref="M915:N915"/>
    <mergeCell ref="C916:G916"/>
    <mergeCell ref="H916:I916"/>
    <mergeCell ref="J916:K916"/>
    <mergeCell ref="M916:N916"/>
    <mergeCell ref="C917:N917"/>
    <mergeCell ref="C930:J930"/>
    <mergeCell ref="M930:N930"/>
    <mergeCell ref="C931:J931"/>
    <mergeCell ref="M931:N931"/>
    <mergeCell ref="C932:J932"/>
    <mergeCell ref="M932:N932"/>
    <mergeCell ref="C933:J933"/>
    <mergeCell ref="M933:N933"/>
    <mergeCell ref="C934:N934"/>
    <mergeCell ref="C925:J925"/>
    <mergeCell ref="M925:N925"/>
    <mergeCell ref="C926:J926"/>
    <mergeCell ref="M926:N926"/>
    <mergeCell ref="C927:J927"/>
    <mergeCell ref="M927:N927"/>
    <mergeCell ref="C928:J928"/>
    <mergeCell ref="M928:N928"/>
    <mergeCell ref="C929:J929"/>
    <mergeCell ref="M929:N929"/>
    <mergeCell ref="C945:I945"/>
    <mergeCell ref="M945:N945"/>
    <mergeCell ref="C946:I946"/>
    <mergeCell ref="M946:N946"/>
    <mergeCell ref="C947:I947"/>
    <mergeCell ref="M947:N947"/>
    <mergeCell ref="C948:I948"/>
    <mergeCell ref="M948:N948"/>
    <mergeCell ref="C949:I949"/>
    <mergeCell ref="M949:N949"/>
    <mergeCell ref="C935:O937"/>
    <mergeCell ref="C938:I938"/>
    <mergeCell ref="M938:N938"/>
    <mergeCell ref="C939:I939"/>
    <mergeCell ref="M939:N939"/>
    <mergeCell ref="C940:I940"/>
    <mergeCell ref="M940:N940"/>
    <mergeCell ref="C941:N941"/>
    <mergeCell ref="C942:O944"/>
    <mergeCell ref="C969:O969"/>
    <mergeCell ref="D970:L970"/>
    <mergeCell ref="M970:N970"/>
    <mergeCell ref="D971:L971"/>
    <mergeCell ref="M971:N971"/>
    <mergeCell ref="C972:O974"/>
    <mergeCell ref="C975:G975"/>
    <mergeCell ref="H975:I975"/>
    <mergeCell ref="J975:K975"/>
    <mergeCell ref="M975:N975"/>
    <mergeCell ref="C950:N950"/>
    <mergeCell ref="C952:N952"/>
    <mergeCell ref="C954:O956"/>
    <mergeCell ref="C957:M957"/>
    <mergeCell ref="C958:M958"/>
    <mergeCell ref="C959:M959"/>
    <mergeCell ref="C960:M960"/>
    <mergeCell ref="C963:N963"/>
    <mergeCell ref="C966:E966"/>
    <mergeCell ref="K966:O966"/>
    <mergeCell ref="C979:G979"/>
    <mergeCell ref="H979:I979"/>
    <mergeCell ref="J979:K979"/>
    <mergeCell ref="M979:N979"/>
    <mergeCell ref="C980:G980"/>
    <mergeCell ref="H980:I980"/>
    <mergeCell ref="J980:K980"/>
    <mergeCell ref="M980:N980"/>
    <mergeCell ref="C981:N981"/>
    <mergeCell ref="C976:G976"/>
    <mergeCell ref="H976:I976"/>
    <mergeCell ref="J976:K976"/>
    <mergeCell ref="M976:N976"/>
    <mergeCell ref="C977:G977"/>
    <mergeCell ref="H977:I977"/>
    <mergeCell ref="J977:K977"/>
    <mergeCell ref="M977:N977"/>
    <mergeCell ref="C978:G978"/>
    <mergeCell ref="H978:I978"/>
    <mergeCell ref="J978:K978"/>
    <mergeCell ref="M978:N978"/>
    <mergeCell ref="C989:J989"/>
    <mergeCell ref="M989:N989"/>
    <mergeCell ref="C990:J990"/>
    <mergeCell ref="M990:N990"/>
    <mergeCell ref="C991:J991"/>
    <mergeCell ref="M991:N991"/>
    <mergeCell ref="C992:J992"/>
    <mergeCell ref="M992:N992"/>
    <mergeCell ref="C993:J993"/>
    <mergeCell ref="M993:N993"/>
    <mergeCell ref="C982:O984"/>
    <mergeCell ref="C985:J985"/>
    <mergeCell ref="M985:N985"/>
    <mergeCell ref="C986:J986"/>
    <mergeCell ref="M986:N986"/>
    <mergeCell ref="C987:J987"/>
    <mergeCell ref="M987:N987"/>
    <mergeCell ref="C988:J988"/>
    <mergeCell ref="M988:N988"/>
    <mergeCell ref="C999:O1001"/>
    <mergeCell ref="C1002:I1002"/>
    <mergeCell ref="M1002:N1002"/>
    <mergeCell ref="C1003:I1003"/>
    <mergeCell ref="M1003:N1003"/>
    <mergeCell ref="C1004:I1004"/>
    <mergeCell ref="M1004:N1004"/>
    <mergeCell ref="C1005:N1005"/>
    <mergeCell ref="C1006:O1008"/>
    <mergeCell ref="C994:J994"/>
    <mergeCell ref="M994:N994"/>
    <mergeCell ref="C995:J995"/>
    <mergeCell ref="M995:N995"/>
    <mergeCell ref="C996:J996"/>
    <mergeCell ref="M996:N996"/>
    <mergeCell ref="C997:J997"/>
    <mergeCell ref="M997:N997"/>
    <mergeCell ref="C998:N998"/>
    <mergeCell ref="C1014:N1014"/>
    <mergeCell ref="C1016:N1016"/>
    <mergeCell ref="C1018:O1020"/>
    <mergeCell ref="C1021:M1021"/>
    <mergeCell ref="C1022:M1022"/>
    <mergeCell ref="C1023:M1023"/>
    <mergeCell ref="C1024:M1024"/>
    <mergeCell ref="C1027:N1027"/>
    <mergeCell ref="C1030:E1030"/>
    <mergeCell ref="K1030:O1030"/>
    <mergeCell ref="C1009:I1009"/>
    <mergeCell ref="M1009:N1009"/>
    <mergeCell ref="C1010:I1010"/>
    <mergeCell ref="M1010:N1010"/>
    <mergeCell ref="C1011:I1011"/>
    <mergeCell ref="M1011:N1011"/>
    <mergeCell ref="C1012:I1012"/>
    <mergeCell ref="M1012:N1012"/>
    <mergeCell ref="C1013:I1013"/>
    <mergeCell ref="M1013:N1013"/>
    <mergeCell ref="C1040:G1040"/>
    <mergeCell ref="H1040:I1040"/>
    <mergeCell ref="J1040:K1040"/>
    <mergeCell ref="M1040:N1040"/>
    <mergeCell ref="C1041:G1041"/>
    <mergeCell ref="H1041:I1041"/>
    <mergeCell ref="J1041:K1041"/>
    <mergeCell ref="M1041:N1041"/>
    <mergeCell ref="C1042:G1042"/>
    <mergeCell ref="H1042:I1042"/>
    <mergeCell ref="J1042:K1042"/>
    <mergeCell ref="M1042:N1042"/>
    <mergeCell ref="C1033:O1033"/>
    <mergeCell ref="D1034:L1034"/>
    <mergeCell ref="M1034:N1034"/>
    <mergeCell ref="D1035:L1035"/>
    <mergeCell ref="M1035:N1035"/>
    <mergeCell ref="C1036:O1038"/>
    <mergeCell ref="C1039:G1039"/>
    <mergeCell ref="H1039:I1039"/>
    <mergeCell ref="J1039:K1039"/>
    <mergeCell ref="M1039:N1039"/>
    <mergeCell ref="C1046:O1048"/>
    <mergeCell ref="C1049:J1049"/>
    <mergeCell ref="M1049:N1049"/>
    <mergeCell ref="C1050:J1050"/>
    <mergeCell ref="M1050:N1050"/>
    <mergeCell ref="C1051:J1051"/>
    <mergeCell ref="M1051:N1051"/>
    <mergeCell ref="C1052:J1052"/>
    <mergeCell ref="M1052:N1052"/>
    <mergeCell ref="C1043:G1043"/>
    <mergeCell ref="H1043:I1043"/>
    <mergeCell ref="J1043:K1043"/>
    <mergeCell ref="M1043:N1043"/>
    <mergeCell ref="C1044:G1044"/>
    <mergeCell ref="H1044:I1044"/>
    <mergeCell ref="J1044:K1044"/>
    <mergeCell ref="M1044:N1044"/>
    <mergeCell ref="C1045:N1045"/>
    <mergeCell ref="C1058:J1058"/>
    <mergeCell ref="M1058:N1058"/>
    <mergeCell ref="C1059:J1059"/>
    <mergeCell ref="M1059:N1059"/>
    <mergeCell ref="C1060:J1060"/>
    <mergeCell ref="M1060:N1060"/>
    <mergeCell ref="C1061:J1061"/>
    <mergeCell ref="M1061:N1061"/>
    <mergeCell ref="C1062:N1062"/>
    <mergeCell ref="C1053:J1053"/>
    <mergeCell ref="M1053:N1053"/>
    <mergeCell ref="C1054:J1054"/>
    <mergeCell ref="M1054:N1054"/>
    <mergeCell ref="C1055:J1055"/>
    <mergeCell ref="M1055:N1055"/>
    <mergeCell ref="C1056:J1056"/>
    <mergeCell ref="M1056:N1056"/>
    <mergeCell ref="C1057:J1057"/>
    <mergeCell ref="M1057:N1057"/>
    <mergeCell ref="C1073:I1073"/>
    <mergeCell ref="M1073:N1073"/>
    <mergeCell ref="C1074:I1074"/>
    <mergeCell ref="M1074:N1074"/>
    <mergeCell ref="C1075:I1075"/>
    <mergeCell ref="M1075:N1075"/>
    <mergeCell ref="C1076:I1076"/>
    <mergeCell ref="M1076:N1076"/>
    <mergeCell ref="C1077:I1077"/>
    <mergeCell ref="M1077:N1077"/>
    <mergeCell ref="C1063:O1065"/>
    <mergeCell ref="C1066:I1066"/>
    <mergeCell ref="M1066:N1066"/>
    <mergeCell ref="C1067:I1067"/>
    <mergeCell ref="M1067:N1067"/>
    <mergeCell ref="C1068:I1068"/>
    <mergeCell ref="M1068:N1068"/>
    <mergeCell ref="C1069:N1069"/>
    <mergeCell ref="C1070:O1072"/>
    <mergeCell ref="C1097:O1097"/>
    <mergeCell ref="D1098:L1098"/>
    <mergeCell ref="M1098:N1098"/>
    <mergeCell ref="D1099:L1099"/>
    <mergeCell ref="M1099:N1099"/>
    <mergeCell ref="C1100:O1102"/>
    <mergeCell ref="C1103:G1103"/>
    <mergeCell ref="H1103:I1103"/>
    <mergeCell ref="J1103:K1103"/>
    <mergeCell ref="M1103:N1103"/>
    <mergeCell ref="C1078:N1078"/>
    <mergeCell ref="C1080:N1080"/>
    <mergeCell ref="C1082:O1084"/>
    <mergeCell ref="C1085:M1085"/>
    <mergeCell ref="C1086:M1086"/>
    <mergeCell ref="C1087:M1087"/>
    <mergeCell ref="C1088:M1088"/>
    <mergeCell ref="C1091:N1091"/>
    <mergeCell ref="C1094:E1094"/>
    <mergeCell ref="K1094:O1094"/>
    <mergeCell ref="C1107:G1107"/>
    <mergeCell ref="H1107:I1107"/>
    <mergeCell ref="J1107:K1107"/>
    <mergeCell ref="M1107:N1107"/>
    <mergeCell ref="C1108:G1108"/>
    <mergeCell ref="H1108:I1108"/>
    <mergeCell ref="J1108:K1108"/>
    <mergeCell ref="M1108:N1108"/>
    <mergeCell ref="C1109:N1109"/>
    <mergeCell ref="C1104:G1104"/>
    <mergeCell ref="H1104:I1104"/>
    <mergeCell ref="J1104:K1104"/>
    <mergeCell ref="M1104:N1104"/>
    <mergeCell ref="C1105:G1105"/>
    <mergeCell ref="H1105:I1105"/>
    <mergeCell ref="J1105:K1105"/>
    <mergeCell ref="M1105:N1105"/>
    <mergeCell ref="C1106:G1106"/>
    <mergeCell ref="H1106:I1106"/>
    <mergeCell ref="J1106:K1106"/>
    <mergeCell ref="M1106:N1106"/>
    <mergeCell ref="C1117:J1117"/>
    <mergeCell ref="M1117:N1117"/>
    <mergeCell ref="C1118:J1118"/>
    <mergeCell ref="M1118:N1118"/>
    <mergeCell ref="C1119:J1119"/>
    <mergeCell ref="M1119:N1119"/>
    <mergeCell ref="C1120:J1120"/>
    <mergeCell ref="M1120:N1120"/>
    <mergeCell ref="C1121:J1121"/>
    <mergeCell ref="M1121:N1121"/>
    <mergeCell ref="C1110:O1112"/>
    <mergeCell ref="C1113:J1113"/>
    <mergeCell ref="M1113:N1113"/>
    <mergeCell ref="C1114:J1114"/>
    <mergeCell ref="M1114:N1114"/>
    <mergeCell ref="C1115:J1115"/>
    <mergeCell ref="M1115:N1115"/>
    <mergeCell ref="C1116:J1116"/>
    <mergeCell ref="M1116:N1116"/>
    <mergeCell ref="C1127:O1129"/>
    <mergeCell ref="C1130:I1130"/>
    <mergeCell ref="M1130:N1130"/>
    <mergeCell ref="C1131:I1131"/>
    <mergeCell ref="M1131:N1131"/>
    <mergeCell ref="C1132:I1132"/>
    <mergeCell ref="M1132:N1132"/>
    <mergeCell ref="C1133:N1133"/>
    <mergeCell ref="C1134:O1136"/>
    <mergeCell ref="C1122:J1122"/>
    <mergeCell ref="M1122:N1122"/>
    <mergeCell ref="C1123:J1123"/>
    <mergeCell ref="M1123:N1123"/>
    <mergeCell ref="C1124:J1124"/>
    <mergeCell ref="M1124:N1124"/>
    <mergeCell ref="C1125:J1125"/>
    <mergeCell ref="M1125:N1125"/>
    <mergeCell ref="C1126:N1126"/>
    <mergeCell ref="C1142:N1142"/>
    <mergeCell ref="C1144:N1144"/>
    <mergeCell ref="C1146:O1148"/>
    <mergeCell ref="C1149:M1149"/>
    <mergeCell ref="C1150:M1150"/>
    <mergeCell ref="C1151:M1151"/>
    <mergeCell ref="C1152:M1152"/>
    <mergeCell ref="C1155:N1155"/>
    <mergeCell ref="C1158:E1158"/>
    <mergeCell ref="K1158:O1158"/>
    <mergeCell ref="C1137:I1137"/>
    <mergeCell ref="M1137:N1137"/>
    <mergeCell ref="C1138:I1138"/>
    <mergeCell ref="M1138:N1138"/>
    <mergeCell ref="C1139:I1139"/>
    <mergeCell ref="M1139:N1139"/>
    <mergeCell ref="C1140:I1140"/>
    <mergeCell ref="M1140:N1140"/>
    <mergeCell ref="C1141:I1141"/>
    <mergeCell ref="M1141:N1141"/>
    <mergeCell ref="C1168:G1168"/>
    <mergeCell ref="H1168:I1168"/>
    <mergeCell ref="J1168:K1168"/>
    <mergeCell ref="M1168:N1168"/>
    <mergeCell ref="C1169:G1169"/>
    <mergeCell ref="H1169:I1169"/>
    <mergeCell ref="J1169:K1169"/>
    <mergeCell ref="M1169:N1169"/>
    <mergeCell ref="C1170:G1170"/>
    <mergeCell ref="H1170:I1170"/>
    <mergeCell ref="J1170:K1170"/>
    <mergeCell ref="M1170:N1170"/>
    <mergeCell ref="C1161:O1161"/>
    <mergeCell ref="D1162:L1162"/>
    <mergeCell ref="M1162:N1162"/>
    <mergeCell ref="D1163:L1163"/>
    <mergeCell ref="M1163:N1163"/>
    <mergeCell ref="C1164:O1166"/>
    <mergeCell ref="C1167:G1167"/>
    <mergeCell ref="H1167:I1167"/>
    <mergeCell ref="J1167:K1167"/>
    <mergeCell ref="M1167:N1167"/>
    <mergeCell ref="C1174:O1176"/>
    <mergeCell ref="C1177:J1177"/>
    <mergeCell ref="M1177:N1177"/>
    <mergeCell ref="C1178:J1178"/>
    <mergeCell ref="M1178:N1178"/>
    <mergeCell ref="C1179:J1179"/>
    <mergeCell ref="M1179:N1179"/>
    <mergeCell ref="C1180:J1180"/>
    <mergeCell ref="M1180:N1180"/>
    <mergeCell ref="C1171:G1171"/>
    <mergeCell ref="H1171:I1171"/>
    <mergeCell ref="J1171:K1171"/>
    <mergeCell ref="M1171:N1171"/>
    <mergeCell ref="C1172:G1172"/>
    <mergeCell ref="H1172:I1172"/>
    <mergeCell ref="J1172:K1172"/>
    <mergeCell ref="M1172:N1172"/>
    <mergeCell ref="C1173:N1173"/>
    <mergeCell ref="C1186:J1186"/>
    <mergeCell ref="M1186:N1186"/>
    <mergeCell ref="C1187:J1187"/>
    <mergeCell ref="M1187:N1187"/>
    <mergeCell ref="C1188:J1188"/>
    <mergeCell ref="M1188:N1188"/>
    <mergeCell ref="C1189:J1189"/>
    <mergeCell ref="M1189:N1189"/>
    <mergeCell ref="C1190:N1190"/>
    <mergeCell ref="C1181:J1181"/>
    <mergeCell ref="M1181:N1181"/>
    <mergeCell ref="C1182:J1182"/>
    <mergeCell ref="M1182:N1182"/>
    <mergeCell ref="C1183:J1183"/>
    <mergeCell ref="M1183:N1183"/>
    <mergeCell ref="C1184:J1184"/>
    <mergeCell ref="M1184:N1184"/>
    <mergeCell ref="C1185:J1185"/>
    <mergeCell ref="M1185:N1185"/>
    <mergeCell ref="C1201:I1201"/>
    <mergeCell ref="M1201:N1201"/>
    <mergeCell ref="C1202:I1202"/>
    <mergeCell ref="M1202:N1202"/>
    <mergeCell ref="C1203:I1203"/>
    <mergeCell ref="M1203:N1203"/>
    <mergeCell ref="C1204:I1204"/>
    <mergeCell ref="M1204:N1204"/>
    <mergeCell ref="C1205:I1205"/>
    <mergeCell ref="M1205:N1205"/>
    <mergeCell ref="C1191:O1193"/>
    <mergeCell ref="C1194:I1194"/>
    <mergeCell ref="M1194:N1194"/>
    <mergeCell ref="C1195:I1195"/>
    <mergeCell ref="M1195:N1195"/>
    <mergeCell ref="C1196:I1196"/>
    <mergeCell ref="M1196:N1196"/>
    <mergeCell ref="C1197:N1197"/>
    <mergeCell ref="C1198:O1200"/>
    <mergeCell ref="C1225:O1225"/>
    <mergeCell ref="D1226:L1226"/>
    <mergeCell ref="M1226:N1226"/>
    <mergeCell ref="D1227:L1227"/>
    <mergeCell ref="M1227:N1227"/>
    <mergeCell ref="C1228:O1230"/>
    <mergeCell ref="C1231:G1231"/>
    <mergeCell ref="H1231:I1231"/>
    <mergeCell ref="J1231:K1231"/>
    <mergeCell ref="M1231:N1231"/>
    <mergeCell ref="C1206:N1206"/>
    <mergeCell ref="C1208:N1208"/>
    <mergeCell ref="C1210:O1212"/>
    <mergeCell ref="C1213:M1213"/>
    <mergeCell ref="C1214:M1214"/>
    <mergeCell ref="C1215:M1215"/>
    <mergeCell ref="C1216:M1216"/>
    <mergeCell ref="C1219:N1219"/>
    <mergeCell ref="C1222:E1222"/>
    <mergeCell ref="K1222:O1222"/>
    <mergeCell ref="C1235:G1235"/>
    <mergeCell ref="H1235:I1235"/>
    <mergeCell ref="J1235:K1235"/>
    <mergeCell ref="M1235:N1235"/>
    <mergeCell ref="C1236:G1236"/>
    <mergeCell ref="H1236:I1236"/>
    <mergeCell ref="J1236:K1236"/>
    <mergeCell ref="M1236:N1236"/>
    <mergeCell ref="C1237:N1237"/>
    <mergeCell ref="C1232:G1232"/>
    <mergeCell ref="H1232:I1232"/>
    <mergeCell ref="J1232:K1232"/>
    <mergeCell ref="M1232:N1232"/>
    <mergeCell ref="C1233:G1233"/>
    <mergeCell ref="H1233:I1233"/>
    <mergeCell ref="J1233:K1233"/>
    <mergeCell ref="M1233:N1233"/>
    <mergeCell ref="C1234:G1234"/>
    <mergeCell ref="H1234:I1234"/>
    <mergeCell ref="J1234:K1234"/>
    <mergeCell ref="M1234:N1234"/>
    <mergeCell ref="C1245:J1245"/>
    <mergeCell ref="M1245:N1245"/>
    <mergeCell ref="C1246:J1246"/>
    <mergeCell ref="M1246:N1246"/>
    <mergeCell ref="C1247:J1247"/>
    <mergeCell ref="M1247:N1247"/>
    <mergeCell ref="C1248:J1248"/>
    <mergeCell ref="M1248:N1248"/>
    <mergeCell ref="C1249:J1249"/>
    <mergeCell ref="M1249:N1249"/>
    <mergeCell ref="C1238:O1240"/>
    <mergeCell ref="C1241:J1241"/>
    <mergeCell ref="M1241:N1241"/>
    <mergeCell ref="C1242:J1242"/>
    <mergeCell ref="M1242:N1242"/>
    <mergeCell ref="C1243:J1243"/>
    <mergeCell ref="M1243:N1243"/>
    <mergeCell ref="C1244:J1244"/>
    <mergeCell ref="M1244:N1244"/>
    <mergeCell ref="C1255:O1257"/>
    <mergeCell ref="C1258:I1258"/>
    <mergeCell ref="M1258:N1258"/>
    <mergeCell ref="C1259:I1259"/>
    <mergeCell ref="M1259:N1259"/>
    <mergeCell ref="C1260:I1260"/>
    <mergeCell ref="M1260:N1260"/>
    <mergeCell ref="C1261:N1261"/>
    <mergeCell ref="C1262:O1264"/>
    <mergeCell ref="C1250:J1250"/>
    <mergeCell ref="M1250:N1250"/>
    <mergeCell ref="C1251:J1251"/>
    <mergeCell ref="M1251:N1251"/>
    <mergeCell ref="C1252:J1252"/>
    <mergeCell ref="M1252:N1252"/>
    <mergeCell ref="C1253:J1253"/>
    <mergeCell ref="M1253:N1253"/>
    <mergeCell ref="C1254:N1254"/>
    <mergeCell ref="C1270:N1270"/>
    <mergeCell ref="C1272:N1272"/>
    <mergeCell ref="C1274:O1276"/>
    <mergeCell ref="C1277:M1277"/>
    <mergeCell ref="C1278:M1278"/>
    <mergeCell ref="C1279:M1279"/>
    <mergeCell ref="C1280:M1280"/>
    <mergeCell ref="C1283:N1283"/>
    <mergeCell ref="C1286:E1286"/>
    <mergeCell ref="K1286:O1286"/>
    <mergeCell ref="C1265:I1265"/>
    <mergeCell ref="M1265:N1265"/>
    <mergeCell ref="C1266:I1266"/>
    <mergeCell ref="M1266:N1266"/>
    <mergeCell ref="C1267:I1267"/>
    <mergeCell ref="M1267:N1267"/>
    <mergeCell ref="C1268:I1268"/>
    <mergeCell ref="M1268:N1268"/>
    <mergeCell ref="C1269:I1269"/>
    <mergeCell ref="M1269:N1269"/>
    <mergeCell ref="C1296:G1296"/>
    <mergeCell ref="H1296:I1296"/>
    <mergeCell ref="J1296:K1296"/>
    <mergeCell ref="M1296:N1296"/>
    <mergeCell ref="C1297:G1297"/>
    <mergeCell ref="H1297:I1297"/>
    <mergeCell ref="J1297:K1297"/>
    <mergeCell ref="M1297:N1297"/>
    <mergeCell ref="C1298:G1298"/>
    <mergeCell ref="H1298:I1298"/>
    <mergeCell ref="J1298:K1298"/>
    <mergeCell ref="M1298:N1298"/>
    <mergeCell ref="C1289:O1289"/>
    <mergeCell ref="D1290:L1290"/>
    <mergeCell ref="M1290:N1290"/>
    <mergeCell ref="D1291:L1291"/>
    <mergeCell ref="M1291:N1291"/>
    <mergeCell ref="C1292:O1294"/>
    <mergeCell ref="C1295:G1295"/>
    <mergeCell ref="H1295:I1295"/>
    <mergeCell ref="J1295:K1295"/>
    <mergeCell ref="M1295:N1295"/>
    <mergeCell ref="C1302:O1304"/>
    <mergeCell ref="C1305:J1305"/>
    <mergeCell ref="M1305:N1305"/>
    <mergeCell ref="C1306:J1306"/>
    <mergeCell ref="M1306:N1306"/>
    <mergeCell ref="C1307:J1307"/>
    <mergeCell ref="M1307:N1307"/>
    <mergeCell ref="C1308:J1308"/>
    <mergeCell ref="M1308:N1308"/>
    <mergeCell ref="C1299:G1299"/>
    <mergeCell ref="H1299:I1299"/>
    <mergeCell ref="J1299:K1299"/>
    <mergeCell ref="M1299:N1299"/>
    <mergeCell ref="C1300:G1300"/>
    <mergeCell ref="H1300:I1300"/>
    <mergeCell ref="J1300:K1300"/>
    <mergeCell ref="M1300:N1300"/>
    <mergeCell ref="C1301:N1301"/>
    <mergeCell ref="C1314:J1314"/>
    <mergeCell ref="M1314:N1314"/>
    <mergeCell ref="C1315:J1315"/>
    <mergeCell ref="M1315:N1315"/>
    <mergeCell ref="C1316:J1316"/>
    <mergeCell ref="M1316:N1316"/>
    <mergeCell ref="C1317:J1317"/>
    <mergeCell ref="M1317:N1317"/>
    <mergeCell ref="C1318:N1318"/>
    <mergeCell ref="C1309:J1309"/>
    <mergeCell ref="M1309:N1309"/>
    <mergeCell ref="C1310:J1310"/>
    <mergeCell ref="M1310:N1310"/>
    <mergeCell ref="C1311:J1311"/>
    <mergeCell ref="M1311:N1311"/>
    <mergeCell ref="C1312:J1312"/>
    <mergeCell ref="M1312:N1312"/>
    <mergeCell ref="C1313:J1313"/>
    <mergeCell ref="M1313:N1313"/>
    <mergeCell ref="C1329:I1329"/>
    <mergeCell ref="M1329:N1329"/>
    <mergeCell ref="C1330:I1330"/>
    <mergeCell ref="M1330:N1330"/>
    <mergeCell ref="C1331:I1331"/>
    <mergeCell ref="M1331:N1331"/>
    <mergeCell ref="C1332:I1332"/>
    <mergeCell ref="M1332:N1332"/>
    <mergeCell ref="C1333:I1333"/>
    <mergeCell ref="M1333:N1333"/>
    <mergeCell ref="C1319:O1321"/>
    <mergeCell ref="C1322:I1322"/>
    <mergeCell ref="M1322:N1322"/>
    <mergeCell ref="C1323:I1323"/>
    <mergeCell ref="M1323:N1323"/>
    <mergeCell ref="C1324:I1324"/>
    <mergeCell ref="M1324:N1324"/>
    <mergeCell ref="C1325:N1325"/>
    <mergeCell ref="C1326:O1328"/>
    <mergeCell ref="C1353:O1353"/>
    <mergeCell ref="D1354:L1354"/>
    <mergeCell ref="M1354:N1354"/>
    <mergeCell ref="D1355:L1355"/>
    <mergeCell ref="M1355:N1355"/>
    <mergeCell ref="C1356:O1358"/>
    <mergeCell ref="C1359:G1359"/>
    <mergeCell ref="H1359:I1359"/>
    <mergeCell ref="J1359:K1359"/>
    <mergeCell ref="M1359:N1359"/>
    <mergeCell ref="C1334:N1334"/>
    <mergeCell ref="C1336:N1336"/>
    <mergeCell ref="C1338:O1340"/>
    <mergeCell ref="C1341:M1341"/>
    <mergeCell ref="C1342:M1342"/>
    <mergeCell ref="C1343:M1343"/>
    <mergeCell ref="C1344:M1344"/>
    <mergeCell ref="C1347:N1347"/>
    <mergeCell ref="C1350:E1350"/>
    <mergeCell ref="K1350:O1350"/>
    <mergeCell ref="C1363:G1363"/>
    <mergeCell ref="H1363:I1363"/>
    <mergeCell ref="J1363:K1363"/>
    <mergeCell ref="M1363:N1363"/>
    <mergeCell ref="C1364:G1364"/>
    <mergeCell ref="H1364:I1364"/>
    <mergeCell ref="J1364:K1364"/>
    <mergeCell ref="M1364:N1364"/>
    <mergeCell ref="C1365:N1365"/>
    <mergeCell ref="C1360:G1360"/>
    <mergeCell ref="H1360:I1360"/>
    <mergeCell ref="J1360:K1360"/>
    <mergeCell ref="M1360:N1360"/>
    <mergeCell ref="C1361:G1361"/>
    <mergeCell ref="H1361:I1361"/>
    <mergeCell ref="J1361:K1361"/>
    <mergeCell ref="M1361:N1361"/>
    <mergeCell ref="C1362:G1362"/>
    <mergeCell ref="H1362:I1362"/>
    <mergeCell ref="J1362:K1362"/>
    <mergeCell ref="M1362:N1362"/>
    <mergeCell ref="C1373:J1373"/>
    <mergeCell ref="M1373:N1373"/>
    <mergeCell ref="C1374:J1374"/>
    <mergeCell ref="M1374:N1374"/>
    <mergeCell ref="C1375:J1375"/>
    <mergeCell ref="M1375:N1375"/>
    <mergeCell ref="C1376:J1376"/>
    <mergeCell ref="M1376:N1376"/>
    <mergeCell ref="C1377:J1377"/>
    <mergeCell ref="M1377:N1377"/>
    <mergeCell ref="C1366:O1368"/>
    <mergeCell ref="C1369:J1369"/>
    <mergeCell ref="M1369:N1369"/>
    <mergeCell ref="C1370:J1370"/>
    <mergeCell ref="M1370:N1370"/>
    <mergeCell ref="C1371:J1371"/>
    <mergeCell ref="M1371:N1371"/>
    <mergeCell ref="C1372:J1372"/>
    <mergeCell ref="M1372:N1372"/>
    <mergeCell ref="C1383:O1385"/>
    <mergeCell ref="C1386:I1386"/>
    <mergeCell ref="M1386:N1386"/>
    <mergeCell ref="C1387:I1387"/>
    <mergeCell ref="M1387:N1387"/>
    <mergeCell ref="C1388:I1388"/>
    <mergeCell ref="M1388:N1388"/>
    <mergeCell ref="C1389:N1389"/>
    <mergeCell ref="C1390:O1392"/>
    <mergeCell ref="C1378:J1378"/>
    <mergeCell ref="M1378:N1378"/>
    <mergeCell ref="C1379:J1379"/>
    <mergeCell ref="M1379:N1379"/>
    <mergeCell ref="C1380:J1380"/>
    <mergeCell ref="M1380:N1380"/>
    <mergeCell ref="C1381:J1381"/>
    <mergeCell ref="M1381:N1381"/>
    <mergeCell ref="C1382:N1382"/>
    <mergeCell ref="C1398:N1398"/>
    <mergeCell ref="C1400:N1400"/>
    <mergeCell ref="C1402:O1404"/>
    <mergeCell ref="C1405:M1405"/>
    <mergeCell ref="C1406:M1406"/>
    <mergeCell ref="C1407:M1407"/>
    <mergeCell ref="C1408:M1408"/>
    <mergeCell ref="C1411:N1411"/>
    <mergeCell ref="C1414:E1414"/>
    <mergeCell ref="K1414:O1414"/>
    <mergeCell ref="C1393:I1393"/>
    <mergeCell ref="M1393:N1393"/>
    <mergeCell ref="C1394:I1394"/>
    <mergeCell ref="M1394:N1394"/>
    <mergeCell ref="C1395:I1395"/>
    <mergeCell ref="M1395:N1395"/>
    <mergeCell ref="C1396:I1396"/>
    <mergeCell ref="M1396:N1396"/>
    <mergeCell ref="C1397:I1397"/>
    <mergeCell ref="M1397:N1397"/>
    <mergeCell ref="C1424:G1424"/>
    <mergeCell ref="H1424:I1424"/>
    <mergeCell ref="J1424:K1424"/>
    <mergeCell ref="M1424:N1424"/>
    <mergeCell ref="C1425:G1425"/>
    <mergeCell ref="H1425:I1425"/>
    <mergeCell ref="J1425:K1425"/>
    <mergeCell ref="M1425:N1425"/>
    <mergeCell ref="C1426:G1426"/>
    <mergeCell ref="H1426:I1426"/>
    <mergeCell ref="J1426:K1426"/>
    <mergeCell ref="M1426:N1426"/>
    <mergeCell ref="C1417:O1417"/>
    <mergeCell ref="D1418:L1418"/>
    <mergeCell ref="M1418:N1418"/>
    <mergeCell ref="D1419:L1419"/>
    <mergeCell ref="M1419:N1419"/>
    <mergeCell ref="C1420:O1422"/>
    <mergeCell ref="C1423:G1423"/>
    <mergeCell ref="H1423:I1423"/>
    <mergeCell ref="J1423:K1423"/>
    <mergeCell ref="M1423:N1423"/>
    <mergeCell ref="C1430:O1432"/>
    <mergeCell ref="C1433:J1433"/>
    <mergeCell ref="M1433:N1433"/>
    <mergeCell ref="C1434:J1434"/>
    <mergeCell ref="M1434:N1434"/>
    <mergeCell ref="C1435:J1435"/>
    <mergeCell ref="M1435:N1435"/>
    <mergeCell ref="C1436:J1436"/>
    <mergeCell ref="M1436:N1436"/>
    <mergeCell ref="C1427:G1427"/>
    <mergeCell ref="H1427:I1427"/>
    <mergeCell ref="J1427:K1427"/>
    <mergeCell ref="M1427:N1427"/>
    <mergeCell ref="C1428:G1428"/>
    <mergeCell ref="H1428:I1428"/>
    <mergeCell ref="J1428:K1428"/>
    <mergeCell ref="M1428:N1428"/>
    <mergeCell ref="C1429:N1429"/>
    <mergeCell ref="C1442:J1442"/>
    <mergeCell ref="M1442:N1442"/>
    <mergeCell ref="C1443:J1443"/>
    <mergeCell ref="M1443:N1443"/>
    <mergeCell ref="C1444:J1444"/>
    <mergeCell ref="M1444:N1444"/>
    <mergeCell ref="C1445:J1445"/>
    <mergeCell ref="M1445:N1445"/>
    <mergeCell ref="C1446:N1446"/>
    <mergeCell ref="C1437:J1437"/>
    <mergeCell ref="M1437:N1437"/>
    <mergeCell ref="C1438:J1438"/>
    <mergeCell ref="M1438:N1438"/>
    <mergeCell ref="C1439:J1439"/>
    <mergeCell ref="M1439:N1439"/>
    <mergeCell ref="C1440:J1440"/>
    <mergeCell ref="M1440:N1440"/>
    <mergeCell ref="C1441:J1441"/>
    <mergeCell ref="M1441:N1441"/>
    <mergeCell ref="C1457:I1457"/>
    <mergeCell ref="M1457:N1457"/>
    <mergeCell ref="C1458:I1458"/>
    <mergeCell ref="M1458:N1458"/>
    <mergeCell ref="C1459:I1459"/>
    <mergeCell ref="M1459:N1459"/>
    <mergeCell ref="C1460:I1460"/>
    <mergeCell ref="M1460:N1460"/>
    <mergeCell ref="C1461:I1461"/>
    <mergeCell ref="M1461:N1461"/>
    <mergeCell ref="C1447:O1449"/>
    <mergeCell ref="C1450:I1450"/>
    <mergeCell ref="M1450:N1450"/>
    <mergeCell ref="C1451:I1451"/>
    <mergeCell ref="M1451:N1451"/>
    <mergeCell ref="C1452:I1452"/>
    <mergeCell ref="M1452:N1452"/>
    <mergeCell ref="C1453:N1453"/>
    <mergeCell ref="C1454:O1456"/>
    <mergeCell ref="C1481:O1481"/>
    <mergeCell ref="D1482:L1482"/>
    <mergeCell ref="M1482:N1482"/>
    <mergeCell ref="D1483:L1483"/>
    <mergeCell ref="M1483:N1483"/>
    <mergeCell ref="C1484:O1486"/>
    <mergeCell ref="C1487:G1487"/>
    <mergeCell ref="H1487:I1487"/>
    <mergeCell ref="J1487:K1487"/>
    <mergeCell ref="M1487:N1487"/>
    <mergeCell ref="C1462:N1462"/>
    <mergeCell ref="C1464:N1464"/>
    <mergeCell ref="C1466:O1468"/>
    <mergeCell ref="C1469:M1469"/>
    <mergeCell ref="C1470:M1470"/>
    <mergeCell ref="C1471:M1471"/>
    <mergeCell ref="C1472:M1472"/>
    <mergeCell ref="C1475:N1475"/>
    <mergeCell ref="C1478:E1478"/>
    <mergeCell ref="K1478:O1478"/>
    <mergeCell ref="C1491:G1491"/>
    <mergeCell ref="H1491:I1491"/>
    <mergeCell ref="J1491:K1491"/>
    <mergeCell ref="M1491:N1491"/>
    <mergeCell ref="C1492:G1492"/>
    <mergeCell ref="H1492:I1492"/>
    <mergeCell ref="J1492:K1492"/>
    <mergeCell ref="M1492:N1492"/>
    <mergeCell ref="C1493:N1493"/>
    <mergeCell ref="C1488:G1488"/>
    <mergeCell ref="H1488:I1488"/>
    <mergeCell ref="J1488:K1488"/>
    <mergeCell ref="M1488:N1488"/>
    <mergeCell ref="C1489:G1489"/>
    <mergeCell ref="H1489:I1489"/>
    <mergeCell ref="J1489:K1489"/>
    <mergeCell ref="M1489:N1489"/>
    <mergeCell ref="C1490:G1490"/>
    <mergeCell ref="H1490:I1490"/>
    <mergeCell ref="J1490:K1490"/>
    <mergeCell ref="M1490:N1490"/>
    <mergeCell ref="C1501:J1501"/>
    <mergeCell ref="M1501:N1501"/>
    <mergeCell ref="C1502:J1502"/>
    <mergeCell ref="M1502:N1502"/>
    <mergeCell ref="C1503:J1503"/>
    <mergeCell ref="M1503:N1503"/>
    <mergeCell ref="C1504:J1504"/>
    <mergeCell ref="M1504:N1504"/>
    <mergeCell ref="C1505:J1505"/>
    <mergeCell ref="M1505:N1505"/>
    <mergeCell ref="C1494:O1496"/>
    <mergeCell ref="C1497:J1497"/>
    <mergeCell ref="M1497:N1497"/>
    <mergeCell ref="C1498:J1498"/>
    <mergeCell ref="M1498:N1498"/>
    <mergeCell ref="C1499:J1499"/>
    <mergeCell ref="M1499:N1499"/>
    <mergeCell ref="C1500:J1500"/>
    <mergeCell ref="M1500:N1500"/>
    <mergeCell ref="C1511:O1513"/>
    <mergeCell ref="C1514:I1514"/>
    <mergeCell ref="M1514:N1514"/>
    <mergeCell ref="C1515:I1515"/>
    <mergeCell ref="M1515:N1515"/>
    <mergeCell ref="C1516:I1516"/>
    <mergeCell ref="M1516:N1516"/>
    <mergeCell ref="C1517:N1517"/>
    <mergeCell ref="C1518:O1520"/>
    <mergeCell ref="C1506:J1506"/>
    <mergeCell ref="M1506:N1506"/>
    <mergeCell ref="C1507:J1507"/>
    <mergeCell ref="M1507:N1507"/>
    <mergeCell ref="C1508:J1508"/>
    <mergeCell ref="M1508:N1508"/>
    <mergeCell ref="C1509:J1509"/>
    <mergeCell ref="M1509:N1509"/>
    <mergeCell ref="C1510:N1510"/>
    <mergeCell ref="C1526:N1526"/>
    <mergeCell ref="C1528:N1528"/>
    <mergeCell ref="C1530:O1532"/>
    <mergeCell ref="C1533:M1533"/>
    <mergeCell ref="C1534:M1534"/>
    <mergeCell ref="C1535:M1535"/>
    <mergeCell ref="C1536:M1536"/>
    <mergeCell ref="C1539:N1539"/>
    <mergeCell ref="C1542:E1542"/>
    <mergeCell ref="K1542:O1542"/>
    <mergeCell ref="C1521:I1521"/>
    <mergeCell ref="M1521:N1521"/>
    <mergeCell ref="C1522:I1522"/>
    <mergeCell ref="M1522:N1522"/>
    <mergeCell ref="C1523:I1523"/>
    <mergeCell ref="M1523:N1523"/>
    <mergeCell ref="C1524:I1524"/>
    <mergeCell ref="M1524:N1524"/>
    <mergeCell ref="C1525:I1525"/>
    <mergeCell ref="M1525:N1525"/>
    <mergeCell ref="C1552:G1552"/>
    <mergeCell ref="H1552:I1552"/>
    <mergeCell ref="J1552:K1552"/>
    <mergeCell ref="M1552:N1552"/>
    <mergeCell ref="C1553:G1553"/>
    <mergeCell ref="H1553:I1553"/>
    <mergeCell ref="J1553:K1553"/>
    <mergeCell ref="M1553:N1553"/>
    <mergeCell ref="C1554:G1554"/>
    <mergeCell ref="H1554:I1554"/>
    <mergeCell ref="J1554:K1554"/>
    <mergeCell ref="M1554:N1554"/>
    <mergeCell ref="C1545:O1545"/>
    <mergeCell ref="D1546:L1546"/>
    <mergeCell ref="M1546:N1546"/>
    <mergeCell ref="D1547:L1547"/>
    <mergeCell ref="M1547:N1547"/>
    <mergeCell ref="C1548:O1550"/>
    <mergeCell ref="C1551:G1551"/>
    <mergeCell ref="H1551:I1551"/>
    <mergeCell ref="J1551:K1551"/>
    <mergeCell ref="M1551:N1551"/>
    <mergeCell ref="C1558:O1560"/>
    <mergeCell ref="C1561:J1561"/>
    <mergeCell ref="M1561:N1561"/>
    <mergeCell ref="C1562:J1562"/>
    <mergeCell ref="M1562:N1562"/>
    <mergeCell ref="C1563:J1563"/>
    <mergeCell ref="M1563:N1563"/>
    <mergeCell ref="C1564:J1564"/>
    <mergeCell ref="M1564:N1564"/>
    <mergeCell ref="C1555:G1555"/>
    <mergeCell ref="H1555:I1555"/>
    <mergeCell ref="J1555:K1555"/>
    <mergeCell ref="M1555:N1555"/>
    <mergeCell ref="C1556:G1556"/>
    <mergeCell ref="H1556:I1556"/>
    <mergeCell ref="J1556:K1556"/>
    <mergeCell ref="M1556:N1556"/>
    <mergeCell ref="C1557:N1557"/>
    <mergeCell ref="C1570:J1570"/>
    <mergeCell ref="M1570:N1570"/>
    <mergeCell ref="C1571:J1571"/>
    <mergeCell ref="M1571:N1571"/>
    <mergeCell ref="C1572:J1572"/>
    <mergeCell ref="M1572:N1572"/>
    <mergeCell ref="C1573:J1573"/>
    <mergeCell ref="M1573:N1573"/>
    <mergeCell ref="C1574:N1574"/>
    <mergeCell ref="C1565:J1565"/>
    <mergeCell ref="M1565:N1565"/>
    <mergeCell ref="C1566:J1566"/>
    <mergeCell ref="M1566:N1566"/>
    <mergeCell ref="C1567:J1567"/>
    <mergeCell ref="M1567:N1567"/>
    <mergeCell ref="C1568:J1568"/>
    <mergeCell ref="M1568:N1568"/>
    <mergeCell ref="C1569:J1569"/>
    <mergeCell ref="M1569:N1569"/>
    <mergeCell ref="C1585:I1585"/>
    <mergeCell ref="M1585:N1585"/>
    <mergeCell ref="C1586:I1586"/>
    <mergeCell ref="M1586:N1586"/>
    <mergeCell ref="C1587:I1587"/>
    <mergeCell ref="M1587:N1587"/>
    <mergeCell ref="C1588:I1588"/>
    <mergeCell ref="M1588:N1588"/>
    <mergeCell ref="C1589:I1589"/>
    <mergeCell ref="M1589:N1589"/>
    <mergeCell ref="C1575:O1577"/>
    <mergeCell ref="C1578:I1578"/>
    <mergeCell ref="M1578:N1578"/>
    <mergeCell ref="C1579:I1579"/>
    <mergeCell ref="M1579:N1579"/>
    <mergeCell ref="C1580:I1580"/>
    <mergeCell ref="M1580:N1580"/>
    <mergeCell ref="C1581:N1581"/>
    <mergeCell ref="C1582:O1584"/>
    <mergeCell ref="C1609:O1609"/>
    <mergeCell ref="D1610:L1610"/>
    <mergeCell ref="M1610:N1610"/>
    <mergeCell ref="D1611:L1611"/>
    <mergeCell ref="M1611:N1611"/>
    <mergeCell ref="C1612:O1614"/>
    <mergeCell ref="C1615:G1615"/>
    <mergeCell ref="H1615:I1615"/>
    <mergeCell ref="J1615:K1615"/>
    <mergeCell ref="M1615:N1615"/>
    <mergeCell ref="C1590:N1590"/>
    <mergeCell ref="C1592:N1592"/>
    <mergeCell ref="C1594:O1596"/>
    <mergeCell ref="C1597:M1597"/>
    <mergeCell ref="C1598:M1598"/>
    <mergeCell ref="C1599:M1599"/>
    <mergeCell ref="C1600:M1600"/>
    <mergeCell ref="C1603:N1603"/>
    <mergeCell ref="C1606:E1606"/>
    <mergeCell ref="K1606:O1606"/>
    <mergeCell ref="C1619:G1619"/>
    <mergeCell ref="H1619:I1619"/>
    <mergeCell ref="J1619:K1619"/>
    <mergeCell ref="M1619:N1619"/>
    <mergeCell ref="C1620:G1620"/>
    <mergeCell ref="H1620:I1620"/>
    <mergeCell ref="J1620:K1620"/>
    <mergeCell ref="M1620:N1620"/>
    <mergeCell ref="C1621:N1621"/>
    <mergeCell ref="C1616:G1616"/>
    <mergeCell ref="H1616:I1616"/>
    <mergeCell ref="J1616:K1616"/>
    <mergeCell ref="M1616:N1616"/>
    <mergeCell ref="C1617:G1617"/>
    <mergeCell ref="H1617:I1617"/>
    <mergeCell ref="J1617:K1617"/>
    <mergeCell ref="M1617:N1617"/>
    <mergeCell ref="C1618:G1618"/>
    <mergeCell ref="H1618:I1618"/>
    <mergeCell ref="J1618:K1618"/>
    <mergeCell ref="M1618:N1618"/>
    <mergeCell ref="C1629:J1629"/>
    <mergeCell ref="M1629:N1629"/>
    <mergeCell ref="C1630:J1630"/>
    <mergeCell ref="M1630:N1630"/>
    <mergeCell ref="C1631:J1631"/>
    <mergeCell ref="M1631:N1631"/>
    <mergeCell ref="C1632:J1632"/>
    <mergeCell ref="M1632:N1632"/>
    <mergeCell ref="C1633:J1633"/>
    <mergeCell ref="M1633:N1633"/>
    <mergeCell ref="C1622:O1624"/>
    <mergeCell ref="C1625:J1625"/>
    <mergeCell ref="M1625:N1625"/>
    <mergeCell ref="C1626:J1626"/>
    <mergeCell ref="M1626:N1626"/>
    <mergeCell ref="C1627:J1627"/>
    <mergeCell ref="M1627:N1627"/>
    <mergeCell ref="C1628:J1628"/>
    <mergeCell ref="M1628:N1628"/>
    <mergeCell ref="C1639:O1641"/>
    <mergeCell ref="C1642:I1642"/>
    <mergeCell ref="M1642:N1642"/>
    <mergeCell ref="C1643:I1643"/>
    <mergeCell ref="M1643:N1643"/>
    <mergeCell ref="C1644:I1644"/>
    <mergeCell ref="M1644:N1644"/>
    <mergeCell ref="C1645:N1645"/>
    <mergeCell ref="C1646:O1648"/>
    <mergeCell ref="C1634:J1634"/>
    <mergeCell ref="M1634:N1634"/>
    <mergeCell ref="C1635:J1635"/>
    <mergeCell ref="M1635:N1635"/>
    <mergeCell ref="C1636:J1636"/>
    <mergeCell ref="M1636:N1636"/>
    <mergeCell ref="C1637:J1637"/>
    <mergeCell ref="M1637:N1637"/>
    <mergeCell ref="C1638:N1638"/>
    <mergeCell ref="C1654:N1654"/>
    <mergeCell ref="C1656:N1656"/>
    <mergeCell ref="C1658:O1660"/>
    <mergeCell ref="C1661:M1661"/>
    <mergeCell ref="C1662:M1662"/>
    <mergeCell ref="C1663:M1663"/>
    <mergeCell ref="C1664:M1664"/>
    <mergeCell ref="C1667:N1667"/>
    <mergeCell ref="C1670:E1670"/>
    <mergeCell ref="K1670:O1670"/>
    <mergeCell ref="C1649:I1649"/>
    <mergeCell ref="M1649:N1649"/>
    <mergeCell ref="C1650:I1650"/>
    <mergeCell ref="M1650:N1650"/>
    <mergeCell ref="C1651:I1651"/>
    <mergeCell ref="M1651:N1651"/>
    <mergeCell ref="C1652:I1652"/>
    <mergeCell ref="M1652:N1652"/>
    <mergeCell ref="C1653:I1653"/>
    <mergeCell ref="M1653:N1653"/>
    <mergeCell ref="C1680:G1680"/>
    <mergeCell ref="H1680:I1680"/>
    <mergeCell ref="J1680:K1680"/>
    <mergeCell ref="M1680:N1680"/>
    <mergeCell ref="C1681:G1681"/>
    <mergeCell ref="H1681:I1681"/>
    <mergeCell ref="J1681:K1681"/>
    <mergeCell ref="M1681:N1681"/>
    <mergeCell ref="C1682:G1682"/>
    <mergeCell ref="H1682:I1682"/>
    <mergeCell ref="J1682:K1682"/>
    <mergeCell ref="M1682:N1682"/>
    <mergeCell ref="C1673:O1673"/>
    <mergeCell ref="D1674:L1674"/>
    <mergeCell ref="M1674:N1674"/>
    <mergeCell ref="D1675:L1675"/>
    <mergeCell ref="M1675:N1675"/>
    <mergeCell ref="C1676:O1678"/>
    <mergeCell ref="C1679:G1679"/>
    <mergeCell ref="H1679:I1679"/>
    <mergeCell ref="J1679:K1679"/>
    <mergeCell ref="M1679:N1679"/>
    <mergeCell ref="C1686:O1688"/>
    <mergeCell ref="C1689:J1689"/>
    <mergeCell ref="M1689:N1689"/>
    <mergeCell ref="C1690:J1690"/>
    <mergeCell ref="M1690:N1690"/>
    <mergeCell ref="C1691:J1691"/>
    <mergeCell ref="M1691:N1691"/>
    <mergeCell ref="C1692:J1692"/>
    <mergeCell ref="M1692:N1692"/>
    <mergeCell ref="C1683:G1683"/>
    <mergeCell ref="H1683:I1683"/>
    <mergeCell ref="J1683:K1683"/>
    <mergeCell ref="M1683:N1683"/>
    <mergeCell ref="C1684:G1684"/>
    <mergeCell ref="H1684:I1684"/>
    <mergeCell ref="J1684:K1684"/>
    <mergeCell ref="M1684:N1684"/>
    <mergeCell ref="C1685:N1685"/>
    <mergeCell ref="C1698:J1698"/>
    <mergeCell ref="M1698:N1698"/>
    <mergeCell ref="C1699:J1699"/>
    <mergeCell ref="M1699:N1699"/>
    <mergeCell ref="C1700:J1700"/>
    <mergeCell ref="M1700:N1700"/>
    <mergeCell ref="C1701:J1701"/>
    <mergeCell ref="M1701:N1701"/>
    <mergeCell ref="C1702:N1702"/>
    <mergeCell ref="C1693:J1693"/>
    <mergeCell ref="M1693:N1693"/>
    <mergeCell ref="C1694:J1694"/>
    <mergeCell ref="M1694:N1694"/>
    <mergeCell ref="C1695:J1695"/>
    <mergeCell ref="M1695:N1695"/>
    <mergeCell ref="C1696:J1696"/>
    <mergeCell ref="M1696:N1696"/>
    <mergeCell ref="C1697:J1697"/>
    <mergeCell ref="M1697:N1697"/>
    <mergeCell ref="C1713:I1713"/>
    <mergeCell ref="M1713:N1713"/>
    <mergeCell ref="C1714:I1714"/>
    <mergeCell ref="M1714:N1714"/>
    <mergeCell ref="C1715:I1715"/>
    <mergeCell ref="M1715:N1715"/>
    <mergeCell ref="C1716:I1716"/>
    <mergeCell ref="M1716:N1716"/>
    <mergeCell ref="C1717:I1717"/>
    <mergeCell ref="M1717:N1717"/>
    <mergeCell ref="C1703:O1705"/>
    <mergeCell ref="C1706:I1706"/>
    <mergeCell ref="M1706:N1706"/>
    <mergeCell ref="C1707:I1707"/>
    <mergeCell ref="M1707:N1707"/>
    <mergeCell ref="C1708:I1708"/>
    <mergeCell ref="M1708:N1708"/>
    <mergeCell ref="C1709:N1709"/>
    <mergeCell ref="C1710:O1712"/>
    <mergeCell ref="C1737:O1737"/>
    <mergeCell ref="D1738:L1738"/>
    <mergeCell ref="M1738:N1738"/>
    <mergeCell ref="D1739:L1739"/>
    <mergeCell ref="M1739:N1739"/>
    <mergeCell ref="C1740:O1742"/>
    <mergeCell ref="C1743:G1743"/>
    <mergeCell ref="H1743:I1743"/>
    <mergeCell ref="J1743:K1743"/>
    <mergeCell ref="M1743:N1743"/>
    <mergeCell ref="C1718:N1718"/>
    <mergeCell ref="C1720:N1720"/>
    <mergeCell ref="C1722:O1724"/>
    <mergeCell ref="C1725:M1725"/>
    <mergeCell ref="C1726:M1726"/>
    <mergeCell ref="C1727:M1727"/>
    <mergeCell ref="C1728:M1728"/>
    <mergeCell ref="C1731:N1731"/>
    <mergeCell ref="C1734:E1734"/>
    <mergeCell ref="K1734:O1734"/>
    <mergeCell ref="C1747:G1747"/>
    <mergeCell ref="H1747:I1747"/>
    <mergeCell ref="J1747:K1747"/>
    <mergeCell ref="M1747:N1747"/>
    <mergeCell ref="C1748:G1748"/>
    <mergeCell ref="H1748:I1748"/>
    <mergeCell ref="J1748:K1748"/>
    <mergeCell ref="M1748:N1748"/>
    <mergeCell ref="C1749:N1749"/>
    <mergeCell ref="C1744:G1744"/>
    <mergeCell ref="H1744:I1744"/>
    <mergeCell ref="J1744:K1744"/>
    <mergeCell ref="M1744:N1744"/>
    <mergeCell ref="C1745:G1745"/>
    <mergeCell ref="H1745:I1745"/>
    <mergeCell ref="J1745:K1745"/>
    <mergeCell ref="M1745:N1745"/>
    <mergeCell ref="C1746:G1746"/>
    <mergeCell ref="H1746:I1746"/>
    <mergeCell ref="J1746:K1746"/>
    <mergeCell ref="M1746:N1746"/>
    <mergeCell ref="C1757:J1757"/>
    <mergeCell ref="M1757:N1757"/>
    <mergeCell ref="C1758:J1758"/>
    <mergeCell ref="M1758:N1758"/>
    <mergeCell ref="C1759:J1759"/>
    <mergeCell ref="M1759:N1759"/>
    <mergeCell ref="C1760:J1760"/>
    <mergeCell ref="M1760:N1760"/>
    <mergeCell ref="C1761:J1761"/>
    <mergeCell ref="M1761:N1761"/>
    <mergeCell ref="C1750:O1752"/>
    <mergeCell ref="C1753:J1753"/>
    <mergeCell ref="M1753:N1753"/>
    <mergeCell ref="C1754:J1754"/>
    <mergeCell ref="M1754:N1754"/>
    <mergeCell ref="C1755:J1755"/>
    <mergeCell ref="M1755:N1755"/>
    <mergeCell ref="C1756:J1756"/>
    <mergeCell ref="M1756:N1756"/>
    <mergeCell ref="C1767:O1769"/>
    <mergeCell ref="C1770:I1770"/>
    <mergeCell ref="M1770:N1770"/>
    <mergeCell ref="C1771:I1771"/>
    <mergeCell ref="M1771:N1771"/>
    <mergeCell ref="C1772:I1772"/>
    <mergeCell ref="M1772:N1772"/>
    <mergeCell ref="C1773:N1773"/>
    <mergeCell ref="C1774:O1776"/>
    <mergeCell ref="C1762:J1762"/>
    <mergeCell ref="M1762:N1762"/>
    <mergeCell ref="C1763:J1763"/>
    <mergeCell ref="M1763:N1763"/>
    <mergeCell ref="C1764:J1764"/>
    <mergeCell ref="M1764:N1764"/>
    <mergeCell ref="C1765:J1765"/>
    <mergeCell ref="M1765:N1765"/>
    <mergeCell ref="C1766:N1766"/>
    <mergeCell ref="C1782:N1782"/>
    <mergeCell ref="C1784:N1784"/>
    <mergeCell ref="C1786:O1788"/>
    <mergeCell ref="C1789:M1789"/>
    <mergeCell ref="C1790:M1790"/>
    <mergeCell ref="C1791:M1791"/>
    <mergeCell ref="C1792:M1792"/>
    <mergeCell ref="C1795:N1795"/>
    <mergeCell ref="C1798:E1798"/>
    <mergeCell ref="K1798:O1798"/>
    <mergeCell ref="C1777:I1777"/>
    <mergeCell ref="M1777:N1777"/>
    <mergeCell ref="C1778:I1778"/>
    <mergeCell ref="M1778:N1778"/>
    <mergeCell ref="C1779:I1779"/>
    <mergeCell ref="M1779:N1779"/>
    <mergeCell ref="C1780:I1780"/>
    <mergeCell ref="M1780:N1780"/>
    <mergeCell ref="C1781:I1781"/>
    <mergeCell ref="M1781:N1781"/>
  </mergeCells>
  <printOptions horizontalCentered="1"/>
  <pageMargins left="0.11811023622047245" right="0.11811023622047245" top="0.15748031496062992" bottom="0.15748031496062992" header="0" footer="0"/>
  <pageSetup scale="49" fitToHeight="0" orientation="portrait" r:id="rId1"/>
  <headerFooter alignWithMargins="0"/>
  <rowBreaks count="54" manualBreakCount="54">
    <brk id="80" max="16383" man="1"/>
    <brk id="143" min="1" max="15" man="1"/>
    <brk id="206" min="1" max="15" man="1"/>
    <brk id="269" min="1" max="15" man="1"/>
    <brk id="331" min="1" max="15" man="1"/>
    <brk id="393" min="1" max="15" man="1"/>
    <brk id="457" min="1" max="15" man="1"/>
    <brk id="521" min="1" max="15" man="1"/>
    <brk id="585" min="1" max="15" man="1"/>
    <brk id="649" min="1" max="15" man="1"/>
    <brk id="711" min="1" max="15" man="1"/>
    <brk id="775" min="1" max="15" man="1"/>
    <brk id="839" min="1" max="15" man="1"/>
    <brk id="903" min="1" max="15" man="1"/>
    <brk id="967" min="1" max="15" man="1"/>
    <brk id="1031" min="1" max="15" man="1"/>
    <brk id="1095" min="1" max="15" man="1"/>
    <brk id="1159" min="1" max="15" man="1"/>
    <brk id="1223" min="1" max="15" man="1"/>
    <brk id="1287" min="1" max="15" man="1"/>
    <brk id="1351" min="1" max="15" man="1"/>
    <brk id="1415" min="1" max="15" man="1"/>
    <brk id="1479" min="1" max="15" man="1"/>
    <brk id="1543" min="1" max="15" man="1"/>
    <brk id="1607" min="1" max="15" man="1"/>
    <brk id="1671" min="1" max="15" man="1"/>
    <brk id="1735" min="1" max="15" man="1"/>
    <brk id="1799" min="1" max="15" man="1"/>
    <brk id="1863" min="1" max="15" man="1"/>
    <brk id="1927" min="1" max="15" man="1"/>
    <brk id="1991" min="1" max="15" man="1"/>
    <brk id="2055" min="1" max="15" man="1"/>
    <brk id="2119" min="1" max="15" man="1"/>
    <brk id="2183" min="1" max="15" man="1"/>
    <brk id="2247" min="1" max="15" man="1"/>
    <brk id="2311" min="1" max="15" man="1"/>
    <brk id="2375" min="1" max="15" man="1"/>
    <brk id="2439" min="1" max="15" man="1"/>
    <brk id="2503" min="1" max="15" man="1"/>
    <brk id="2567" min="1" max="15" man="1"/>
    <brk id="2631" min="1" max="15" man="1"/>
    <brk id="2695" min="1" max="15" man="1"/>
    <brk id="2759" min="1" max="15" man="1"/>
    <brk id="2823" min="1" max="15" man="1"/>
    <brk id="2887" min="1" max="15" man="1"/>
    <brk id="2951" min="1" max="15" man="1"/>
    <brk id="3015" min="1" max="15" man="1"/>
    <brk id="3079" min="1" max="15" man="1"/>
    <brk id="3143" min="1" max="15" man="1"/>
    <brk id="3207" min="1" max="15" man="1"/>
    <brk id="3271" min="1" max="15" man="1"/>
    <brk id="3335" min="1" max="15" man="1"/>
    <brk id="3399" min="1" max="15" man="1"/>
    <brk id="3463"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76D4AA0-F383-45DC-AA58-2DBEB805D078}">
          <x14:formula1>
            <xm:f>'MANO DE OBRA'!$C$14:$C$33</xm:f>
          </x14:formula1>
          <xm:sqref>C59:I62 C122:I125 C185:I188 C248:I251 C310:I313 C372:I375 C436:I439 C500:I503 C564:I567 C628:I631 C690:I693 C754:I757 C818:I821 C882:I885 C946:I949 C1010:I1013 C1074:I1077 C1138:I1141 C1202:I1205 C1266:I1269 C1330:I1333 C1394:I1397 C1458:I1461 C1522:I1525 C1586:I1589 C1650:I1653 C1714:I1717 C1778:I1781 C1842:I1845 C1906:I1909 C1970:I1973 C2034:I2037 C2098:I2101 C2162:I2165 C2226:I2229 C2290:I2293 C2354:I2357 C2418:I2421 C2482:I2485 C2546:I2549 C2610:I2613 C2674:I2677 C2738:I2741 C2802:I2805 C2866:I2869 C2930:I2933 C2994:I2997 C3058:I3061 C3122:I3125 C3186:I3189 C3250:I3253 C3314:I3317 C3378:I3381 C3442:I3445 C3506:I3509</xm:sqref>
        </x14:dataValidation>
        <x14:dataValidation type="list" allowBlank="1" showInputMessage="1" showErrorMessage="1" xr:uid="{291314B8-EEB9-401C-A5D0-0A9020713D0A}">
          <x14:formula1>
            <xm:f>TRANSPORTE!$C$14:$C$28</xm:f>
          </x14:formula1>
          <xm:sqref>C52:I53 C115:I116 C178:I179 C241:I242 C303:I304 C365:I366 C429:I430 C493:I494 C557:I558 C621:I622 C683:I684 C747:I748 C811:I812 C875:I876 C939:I940 C1003:I1004 C1067:I1068 C1131:I1132 C1195:I1196 C1259:I1260 C1323:I1324 C1387:I1388 C1451:I1452 C1515:I1516 C1579:I1580 C1643:I1644 C1707:I1708 C1771:I1772 C3435:I3436 C1835:I1836 C1899:I1900 C1963:I1964 C2027:I2028 C2091:I2092 C2155:I2156 C2219:I2220 C2283:I2284 C2347:I2348 C2411:I2412 C2475:I2476 C2539:I2540 C2603:I2604 C2667:I2668 C2731:I2732 C2795:I2796 C2859:I2860 C2923:I2924 C2987:I2988 C3051:I3052 C3115:I3116 C3179:I3180 C3243:I3244 C3307:I3308 C3371:I3372 C3499:I3500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3675B-4CCA-4AA3-95F7-F9786113A882}">
  <sheetPr>
    <pageSetUpPr fitToPage="1"/>
  </sheetPr>
  <dimension ref="B1:S891"/>
  <sheetViews>
    <sheetView view="pageBreakPreview" topLeftCell="A301" zoomScale="70" zoomScaleNormal="70" zoomScaleSheetLayoutView="7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2.5546875" style="40" bestFit="1" customWidth="1"/>
    <col min="19"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t="str">
        <f>PRESUPUESTO!C167</f>
        <v>7.1.4</v>
      </c>
      <c r="D20" s="526" t="str">
        <f>IFERROR(VLOOKUP(C20,PRESUPUESTO!$C$11:$K$366,5,FALSE)," ")</f>
        <v>SUMINISTRO E INSTALACIÓN DE TUBERÍA PVC RDE 21 DE 1 1/4"</v>
      </c>
      <c r="E20" s="527"/>
      <c r="F20" s="527"/>
      <c r="G20" s="527"/>
      <c r="H20" s="527"/>
      <c r="I20" s="527"/>
      <c r="J20" s="527"/>
      <c r="K20" s="527"/>
      <c r="L20" s="528"/>
      <c r="M20" s="526" t="str">
        <f>IFERROR(VLOOKUP(C20,PRESUPUESTO!$C$11:$K$366,6,FALSE)," ")</f>
        <v>ML</v>
      </c>
      <c r="N20" s="528"/>
      <c r="O20" s="243">
        <f>IFERROR(VLOOKUP(C20,PRESUPUESTO!$C$11:$K$366,7,FALSE)," ")</f>
        <v>48</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7950.0047760053494</v>
      </c>
      <c r="M25" s="523">
        <v>0.05</v>
      </c>
      <c r="N25" s="522"/>
      <c r="O25" s="307">
        <f>IFERROR(M25*L25,0)</f>
        <v>397.50023880026748</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397.50023880026748</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2127</v>
      </c>
      <c r="D35" s="518" t="s">
        <v>2127</v>
      </c>
      <c r="E35" s="518" t="s">
        <v>2127</v>
      </c>
      <c r="F35" s="518" t="s">
        <v>2127</v>
      </c>
      <c r="G35" s="518" t="s">
        <v>2127</v>
      </c>
      <c r="H35" s="518" t="s">
        <v>2127</v>
      </c>
      <c r="I35" s="518" t="s">
        <v>2127</v>
      </c>
      <c r="J35" s="519" t="s">
        <v>2127</v>
      </c>
      <c r="K35" s="88" t="str">
        <f>IFERROR(VLOOKUP(C35,MATERIALES!$C$13:$G$2486,2,FALSE)," ")</f>
        <v>ML</v>
      </c>
      <c r="L35" s="358">
        <v>1.02</v>
      </c>
      <c r="M35" s="548">
        <f>IFERROR(VLOOKUP(C35,MATERIALES!$C$13:$G$2486,5,FALSE)," ")</f>
        <v>12209</v>
      </c>
      <c r="N35" s="549"/>
      <c r="O35" s="307">
        <f>IFERROR(M35*L35,0)</f>
        <v>12453.18</v>
      </c>
      <c r="P35" s="85"/>
    </row>
    <row r="36" spans="2:16" ht="14.4">
      <c r="B36" s="44"/>
      <c r="C36" s="517" t="s">
        <v>2719</v>
      </c>
      <c r="D36" s="518" t="s">
        <v>2744</v>
      </c>
      <c r="E36" s="518" t="s">
        <v>2744</v>
      </c>
      <c r="F36" s="518" t="s">
        <v>2744</v>
      </c>
      <c r="G36" s="518" t="s">
        <v>2744</v>
      </c>
      <c r="H36" s="518" t="s">
        <v>2744</v>
      </c>
      <c r="I36" s="518" t="s">
        <v>2744</v>
      </c>
      <c r="J36" s="519" t="s">
        <v>2744</v>
      </c>
      <c r="K36" s="88" t="str">
        <f>IFERROR(VLOOKUP(C36,MATERIALES!$C$13:$G$2486,2,FALSE)," ")</f>
        <v>UN</v>
      </c>
      <c r="L36" s="358">
        <v>0.33</v>
      </c>
      <c r="M36" s="548">
        <f>IFERROR(VLOOKUP(C36,MATERIALES!$C$13:$G$2486,5,FALSE)," ")</f>
        <v>4710</v>
      </c>
      <c r="N36" s="549"/>
      <c r="O36" s="307">
        <f t="shared" ref="O36:O46" si="1">IFERROR(M36*L36,0)</f>
        <v>1554.3000000000002</v>
      </c>
      <c r="P36" s="85"/>
    </row>
    <row r="37" spans="2:16" ht="14.4">
      <c r="B37" s="44"/>
      <c r="C37" s="517" t="s">
        <v>2600</v>
      </c>
      <c r="D37" s="518" t="s">
        <v>2600</v>
      </c>
      <c r="E37" s="518" t="s">
        <v>2600</v>
      </c>
      <c r="F37" s="518" t="s">
        <v>2600</v>
      </c>
      <c r="G37" s="518" t="s">
        <v>2600</v>
      </c>
      <c r="H37" s="518" t="s">
        <v>2600</v>
      </c>
      <c r="I37" s="518" t="s">
        <v>2600</v>
      </c>
      <c r="J37" s="519" t="s">
        <v>2600</v>
      </c>
      <c r="K37" s="88" t="str">
        <f>IFERROR(VLOOKUP(C37,MATERIALES!$C$13:$G$2486,2,FALSE)," ")</f>
        <v>UN</v>
      </c>
      <c r="L37" s="358">
        <v>0.17</v>
      </c>
      <c r="M37" s="548">
        <f>IFERROR(VLOOKUP(C37,MATERIALES!$C$13:$G$2486,5,FALSE)," ")</f>
        <v>4350</v>
      </c>
      <c r="N37" s="549"/>
      <c r="O37" s="307">
        <f t="shared" si="1"/>
        <v>739.5</v>
      </c>
      <c r="P37" s="85"/>
    </row>
    <row r="38" spans="2:16" ht="14.4">
      <c r="B38" s="44"/>
      <c r="C38" s="517" t="s">
        <v>1914</v>
      </c>
      <c r="D38" s="518" t="s">
        <v>1914</v>
      </c>
      <c r="E38" s="518" t="s">
        <v>1914</v>
      </c>
      <c r="F38" s="518" t="s">
        <v>1914</v>
      </c>
      <c r="G38" s="518" t="s">
        <v>1914</v>
      </c>
      <c r="H38" s="518" t="s">
        <v>1914</v>
      </c>
      <c r="I38" s="518" t="s">
        <v>1914</v>
      </c>
      <c r="J38" s="519" t="s">
        <v>1914</v>
      </c>
      <c r="K38" s="88" t="str">
        <f>IFERROR(VLOOKUP(C38,MATERIALES!$C$13:$G$2486,2,FALSE)," ")</f>
        <v>UN</v>
      </c>
      <c r="L38" s="358">
        <v>0.01</v>
      </c>
      <c r="M38" s="548">
        <f>IFERROR(VLOOKUP(C38,MATERIALES!$C$13:$G$2486,5,FALSE)," ")</f>
        <v>89010</v>
      </c>
      <c r="N38" s="549"/>
      <c r="O38" s="307">
        <f t="shared" si="1"/>
        <v>890.1</v>
      </c>
      <c r="P38" s="85"/>
    </row>
    <row r="39" spans="2:16" ht="14.4">
      <c r="B39" s="44"/>
      <c r="C39" s="517" t="s">
        <v>1692</v>
      </c>
      <c r="D39" s="518" t="s">
        <v>1692</v>
      </c>
      <c r="E39" s="518" t="s">
        <v>1692</v>
      </c>
      <c r="F39" s="518" t="s">
        <v>1692</v>
      </c>
      <c r="G39" s="518" t="s">
        <v>1692</v>
      </c>
      <c r="H39" s="518" t="s">
        <v>1692</v>
      </c>
      <c r="I39" s="518" t="s">
        <v>1692</v>
      </c>
      <c r="J39" s="519" t="s">
        <v>1692</v>
      </c>
      <c r="K39" s="88" t="str">
        <f>IFERROR(VLOOKUP(C39,MATERIALES!$C$13:$G$2486,2,FALSE)," ")</f>
        <v>UN</v>
      </c>
      <c r="L39" s="358">
        <v>0.01</v>
      </c>
      <c r="M39" s="548">
        <f>IFERROR(VLOOKUP(C39,MATERIALES!$C$13:$G$2486,5,FALSE)," ")</f>
        <v>64435</v>
      </c>
      <c r="N39" s="549"/>
      <c r="O39" s="307">
        <f t="shared" si="1"/>
        <v>644.35</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16281.43</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t="s">
        <v>1251</v>
      </c>
      <c r="D52" s="518"/>
      <c r="E52" s="518"/>
      <c r="F52" s="518"/>
      <c r="G52" s="518"/>
      <c r="H52" s="518"/>
      <c r="I52" s="518"/>
      <c r="J52" s="349">
        <v>5.0000000000000002E-5</v>
      </c>
      <c r="K52" s="93">
        <v>25.1</v>
      </c>
      <c r="L52" s="92">
        <f>K52*J52</f>
        <v>1.255E-3</v>
      </c>
      <c r="M52" s="548">
        <f>IFERROR(VLOOKUP(C52,TRANSPORTE!$C$14:$G$28,5,FALSE)," ")</f>
        <v>514637</v>
      </c>
      <c r="N52" s="549"/>
      <c r="O52" s="307">
        <f>IFERROR(M52*L52,0)</f>
        <v>645.86943500000007</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645.86943500000007</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1228</v>
      </c>
      <c r="D59" s="556"/>
      <c r="E59" s="556"/>
      <c r="F59" s="556"/>
      <c r="G59" s="556"/>
      <c r="H59" s="556"/>
      <c r="I59" s="522"/>
      <c r="J59" s="310">
        <f>IFERROR(VLOOKUP(C59,'MANO DE OBRA'!$C$13:$J$33,6,FALSE)," ")</f>
        <v>208071.6954</v>
      </c>
      <c r="K59" s="318">
        <f>IFERROR(VLOOKUP(C59,'MANO DE OBRA'!$C$13:$J$33,7,FALSE)," ")</f>
        <v>2</v>
      </c>
      <c r="L59" s="311">
        <f>IFERROR(VLOOKUP(C59,'MANO DE OBRA'!$C$13:$J$33,8,FALSE)," ")</f>
        <v>416143</v>
      </c>
      <c r="M59" s="562">
        <v>52.344999999999999</v>
      </c>
      <c r="N59" s="563"/>
      <c r="O59" s="312">
        <f>IFERROR((L59/M59),0)</f>
        <v>7950.0047760053494</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7950.0047760053494</v>
      </c>
      <c r="P63" s="85"/>
    </row>
    <row r="64" spans="2:16" ht="15" thickBot="1">
      <c r="B64" s="44"/>
      <c r="C64" s="73"/>
      <c r="D64" s="52"/>
      <c r="E64" s="52"/>
      <c r="F64" s="52"/>
      <c r="G64" s="52"/>
      <c r="H64" s="52"/>
      <c r="I64" s="52"/>
      <c r="J64" s="52"/>
      <c r="K64" s="52"/>
      <c r="L64" s="52"/>
      <c r="M64" s="52"/>
      <c r="N64" s="52"/>
      <c r="O64" s="74"/>
      <c r="P64" s="45"/>
    </row>
    <row r="65" spans="2:18" ht="15" thickBot="1">
      <c r="B65" s="44"/>
      <c r="C65" s="557" t="s">
        <v>2245</v>
      </c>
      <c r="D65" s="558"/>
      <c r="E65" s="558"/>
      <c r="F65" s="558"/>
      <c r="G65" s="558"/>
      <c r="H65" s="558"/>
      <c r="I65" s="558"/>
      <c r="J65" s="558"/>
      <c r="K65" s="558"/>
      <c r="L65" s="558"/>
      <c r="M65" s="558"/>
      <c r="N65" s="559"/>
      <c r="O65" s="313">
        <f>ROUND(O54+O30+O47+O63,0)</f>
        <v>25275</v>
      </c>
      <c r="P65" s="100"/>
    </row>
    <row r="66" spans="2:18" ht="15" thickBot="1">
      <c r="B66" s="44"/>
      <c r="C66" s="73"/>
      <c r="D66" s="52"/>
      <c r="E66" s="52"/>
      <c r="F66" s="52"/>
      <c r="G66" s="52"/>
      <c r="H66" s="52"/>
      <c r="I66" s="52"/>
      <c r="J66" s="52"/>
      <c r="K66" s="52"/>
      <c r="L66" s="52"/>
      <c r="M66" s="52"/>
      <c r="N66" s="52"/>
      <c r="O66" s="74"/>
      <c r="P66" s="73"/>
    </row>
    <row r="67" spans="2:18">
      <c r="B67" s="44"/>
      <c r="C67" s="529" t="s">
        <v>2240</v>
      </c>
      <c r="D67" s="530"/>
      <c r="E67" s="530"/>
      <c r="F67" s="530"/>
      <c r="G67" s="530"/>
      <c r="H67" s="530"/>
      <c r="I67" s="530"/>
      <c r="J67" s="530"/>
      <c r="K67" s="530"/>
      <c r="L67" s="530"/>
      <c r="M67" s="530"/>
      <c r="N67" s="530"/>
      <c r="O67" s="531"/>
      <c r="P67" s="80"/>
    </row>
    <row r="68" spans="2:18">
      <c r="B68" s="44"/>
      <c r="C68" s="532"/>
      <c r="D68" s="533"/>
      <c r="E68" s="533"/>
      <c r="F68" s="533"/>
      <c r="G68" s="533"/>
      <c r="H68" s="533"/>
      <c r="I68" s="533"/>
      <c r="J68" s="533"/>
      <c r="K68" s="533"/>
      <c r="L68" s="533"/>
      <c r="M68" s="533"/>
      <c r="N68" s="533"/>
      <c r="O68" s="534"/>
      <c r="P68" s="80"/>
    </row>
    <row r="69" spans="2:18" ht="14.4" thickBot="1">
      <c r="B69" s="44"/>
      <c r="C69" s="535"/>
      <c r="D69" s="536"/>
      <c r="E69" s="536"/>
      <c r="F69" s="536"/>
      <c r="G69" s="536"/>
      <c r="H69" s="536"/>
      <c r="I69" s="536"/>
      <c r="J69" s="536"/>
      <c r="K69" s="536"/>
      <c r="L69" s="536"/>
      <c r="M69" s="536"/>
      <c r="N69" s="536"/>
      <c r="O69" s="537"/>
      <c r="P69" s="80"/>
    </row>
    <row r="70" spans="2:18" ht="15" thickBot="1">
      <c r="B70" s="44"/>
      <c r="C70" s="568" t="s">
        <v>10</v>
      </c>
      <c r="D70" s="569"/>
      <c r="E70" s="569"/>
      <c r="F70" s="569"/>
      <c r="G70" s="569"/>
      <c r="H70" s="569"/>
      <c r="I70" s="569"/>
      <c r="J70" s="569"/>
      <c r="K70" s="569"/>
      <c r="L70" s="569"/>
      <c r="M70" s="570"/>
      <c r="N70" s="303" t="s">
        <v>32</v>
      </c>
      <c r="O70" s="304" t="s">
        <v>29</v>
      </c>
      <c r="P70" s="80"/>
    </row>
    <row r="71" spans="2:18" ht="14.4">
      <c r="B71" s="44"/>
      <c r="C71" s="571" t="s">
        <v>2242</v>
      </c>
      <c r="D71" s="572"/>
      <c r="E71" s="572"/>
      <c r="F71" s="572"/>
      <c r="G71" s="572"/>
      <c r="H71" s="572"/>
      <c r="I71" s="572"/>
      <c r="J71" s="572"/>
      <c r="K71" s="572"/>
      <c r="L71" s="572"/>
      <c r="M71" s="572"/>
      <c r="N71" s="305">
        <f>PRESUPUESTO!$K$384</f>
        <v>0.26</v>
      </c>
      <c r="O71" s="314">
        <f>N71*O65</f>
        <v>6571.5</v>
      </c>
      <c r="P71" s="80"/>
    </row>
    <row r="72" spans="2:18" ht="14.4">
      <c r="B72" s="44"/>
      <c r="C72" s="573" t="s">
        <v>2241</v>
      </c>
      <c r="D72" s="574"/>
      <c r="E72" s="574"/>
      <c r="F72" s="574"/>
      <c r="G72" s="574"/>
      <c r="H72" s="574"/>
      <c r="I72" s="574"/>
      <c r="J72" s="574"/>
      <c r="K72" s="574"/>
      <c r="L72" s="574"/>
      <c r="M72" s="574"/>
      <c r="N72" s="302">
        <f>PRESUPUESTO!$K$385</f>
        <v>0.01</v>
      </c>
      <c r="O72" s="315">
        <f>N72*O65</f>
        <v>252.75</v>
      </c>
      <c r="P72" s="80"/>
    </row>
    <row r="73" spans="2:18" ht="15" thickBot="1">
      <c r="B73" s="44"/>
      <c r="C73" s="575" t="s">
        <v>28</v>
      </c>
      <c r="D73" s="576"/>
      <c r="E73" s="576"/>
      <c r="F73" s="576"/>
      <c r="G73" s="576"/>
      <c r="H73" s="576"/>
      <c r="I73" s="576"/>
      <c r="J73" s="576"/>
      <c r="K73" s="576"/>
      <c r="L73" s="576"/>
      <c r="M73" s="576"/>
      <c r="N73" s="306">
        <f>PRESUPUESTO!$K$386</f>
        <v>0.03</v>
      </c>
      <c r="O73" s="316">
        <f>N73*O65</f>
        <v>758.25</v>
      </c>
      <c r="P73" s="80"/>
    </row>
    <row r="74" spans="2:18">
      <c r="B74" s="44"/>
      <c r="C74" s="296"/>
      <c r="D74" s="297"/>
      <c r="E74" s="297"/>
      <c r="F74" s="297"/>
      <c r="G74" s="297"/>
      <c r="H74" s="297"/>
      <c r="I74" s="297"/>
      <c r="J74" s="297"/>
      <c r="K74" s="297"/>
      <c r="L74" s="297"/>
      <c r="M74" s="297"/>
      <c r="N74" s="297"/>
      <c r="O74" s="298"/>
      <c r="P74" s="80"/>
    </row>
    <row r="75" spans="2:18" ht="14.4" thickBot="1">
      <c r="B75" s="44"/>
      <c r="C75" s="299"/>
      <c r="D75" s="300"/>
      <c r="E75" s="300"/>
      <c r="F75" s="300"/>
      <c r="G75" s="300"/>
      <c r="H75" s="300"/>
      <c r="I75" s="300"/>
      <c r="J75" s="300"/>
      <c r="K75" s="300"/>
      <c r="L75" s="300"/>
      <c r="M75" s="300"/>
      <c r="N75" s="300"/>
      <c r="O75" s="301"/>
      <c r="P75" s="80"/>
    </row>
    <row r="76" spans="2:18" ht="15" thickBot="1">
      <c r="B76" s="44"/>
      <c r="C76" s="557" t="s">
        <v>2246</v>
      </c>
      <c r="D76" s="558"/>
      <c r="E76" s="558"/>
      <c r="F76" s="558"/>
      <c r="G76" s="558"/>
      <c r="H76" s="558"/>
      <c r="I76" s="558"/>
      <c r="J76" s="558"/>
      <c r="K76" s="558"/>
      <c r="L76" s="558"/>
      <c r="M76" s="558"/>
      <c r="N76" s="559"/>
      <c r="O76" s="313">
        <f>ROUNDUP(O65+O71+O72+O73,0)</f>
        <v>32858</v>
      </c>
      <c r="P76" s="100"/>
    </row>
    <row r="77" spans="2:18" ht="14.4">
      <c r="B77" s="44"/>
      <c r="C77" s="73"/>
      <c r="D77" s="52"/>
      <c r="E77" s="52"/>
      <c r="F77" s="52"/>
      <c r="G77" s="52"/>
      <c r="H77" s="52"/>
      <c r="I77" s="52"/>
      <c r="J77" s="52"/>
      <c r="K77" s="52"/>
      <c r="L77" s="52"/>
      <c r="M77" s="52"/>
      <c r="N77" s="52"/>
      <c r="O77" s="74"/>
      <c r="P77" s="45"/>
      <c r="R77" s="342"/>
    </row>
    <row r="78" spans="2:18" ht="14.4">
      <c r="B78" s="44"/>
      <c r="C78" s="73"/>
      <c r="D78" s="52"/>
      <c r="E78" s="52"/>
      <c r="F78" s="52"/>
      <c r="G78" s="52"/>
      <c r="H78" s="52"/>
      <c r="I78" s="52"/>
      <c r="J78" s="52"/>
      <c r="K78" s="52"/>
      <c r="L78" s="52"/>
      <c r="M78" s="52"/>
      <c r="N78" s="52"/>
      <c r="O78" s="74"/>
      <c r="P78" s="45"/>
    </row>
    <row r="79" spans="2:18" ht="18.75" customHeight="1" thickBot="1">
      <c r="B79" s="44"/>
      <c r="C79" s="564"/>
      <c r="D79" s="565"/>
      <c r="E79" s="565"/>
      <c r="F79" s="70"/>
      <c r="G79" s="70"/>
      <c r="H79" s="70"/>
      <c r="I79" s="70"/>
      <c r="J79" s="70"/>
      <c r="K79" s="566"/>
      <c r="L79" s="566"/>
      <c r="M79" s="566"/>
      <c r="N79" s="566"/>
      <c r="O79" s="567"/>
      <c r="P79" s="101"/>
    </row>
    <row r="80" spans="2:18"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t="str">
        <f>PRESUPUESTO!C176</f>
        <v>7.1.13</v>
      </c>
      <c r="D83" s="526" t="str">
        <f>IFERROR(VLOOKUP(C83,PRESUPUESTO!$C$11:$K$366,5,FALSE)," ")</f>
        <v>SUMINISTRO E INSTALACIÓN DE VÁLVULA DE COMPUERTA DE 1 1/4"</v>
      </c>
      <c r="E83" s="527"/>
      <c r="F83" s="527"/>
      <c r="G83" s="527"/>
      <c r="H83" s="527"/>
      <c r="I83" s="527"/>
      <c r="J83" s="527"/>
      <c r="K83" s="527"/>
      <c r="L83" s="528"/>
      <c r="M83" s="526" t="str">
        <f>IFERROR(VLOOKUP(C83,PRESUPUESTO!$C$11:$K$366,6,FALSE)," ")</f>
        <v>UN</v>
      </c>
      <c r="N83" s="528"/>
      <c r="O83" s="243">
        <f>IFERROR(VLOOKUP(C83,PRESUPUESTO!$C$11:$K$366,7,FALSE)," ")</f>
        <v>12</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21890.741714886899</v>
      </c>
      <c r="M88" s="523">
        <v>0.05</v>
      </c>
      <c r="N88" s="522"/>
      <c r="O88" s="307">
        <f>IFERROR(M88*L88,0)</f>
        <v>1094.5370857443449</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1094.5370857443449</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2721</v>
      </c>
      <c r="D98" s="518" t="s">
        <v>2721</v>
      </c>
      <c r="E98" s="518" t="s">
        <v>2721</v>
      </c>
      <c r="F98" s="518" t="s">
        <v>2721</v>
      </c>
      <c r="G98" s="518" t="s">
        <v>2721</v>
      </c>
      <c r="H98" s="518" t="s">
        <v>2721</v>
      </c>
      <c r="I98" s="518" t="s">
        <v>2721</v>
      </c>
      <c r="J98" s="519" t="s">
        <v>2721</v>
      </c>
      <c r="K98" s="88" t="str">
        <f>IFERROR(VLOOKUP(C98,MATERIALES!$C$13:$G$2486,2,FALSE)," ")</f>
        <v>UN</v>
      </c>
      <c r="L98" s="358">
        <v>1</v>
      </c>
      <c r="M98" s="548">
        <f>IFERROR(VLOOKUP(C98,MATERIALES!$C$13:$G$2486,5,FALSE)," ")</f>
        <v>159900</v>
      </c>
      <c r="N98" s="549"/>
      <c r="O98" s="307">
        <f>IFERROR(M98*L98,0)</f>
        <v>159900</v>
      </c>
      <c r="P98" s="85"/>
    </row>
    <row r="99" spans="2:16" ht="14.4">
      <c r="B99" s="44"/>
      <c r="C99" s="517" t="s">
        <v>2722</v>
      </c>
      <c r="D99" s="518" t="s">
        <v>2722</v>
      </c>
      <c r="E99" s="518" t="s">
        <v>2722</v>
      </c>
      <c r="F99" s="518" t="s">
        <v>2722</v>
      </c>
      <c r="G99" s="518" t="s">
        <v>2722</v>
      </c>
      <c r="H99" s="518" t="s">
        <v>2722</v>
      </c>
      <c r="I99" s="518" t="s">
        <v>2722</v>
      </c>
      <c r="J99" s="519" t="s">
        <v>2722</v>
      </c>
      <c r="K99" s="88" t="str">
        <f>IFERROR(VLOOKUP(C99,MATERIALES!$C$13:$G$2486,2,FALSE)," ")</f>
        <v>UN</v>
      </c>
      <c r="L99" s="358">
        <v>2</v>
      </c>
      <c r="M99" s="548">
        <f>IFERROR(VLOOKUP(C99,MATERIALES!$C$13:$G$2486,5,FALSE)," ")</f>
        <v>4303</v>
      </c>
      <c r="N99" s="549"/>
      <c r="O99" s="307">
        <f t="shared" ref="O99:O109" si="5">IFERROR(M99*L99,0)</f>
        <v>8606</v>
      </c>
      <c r="P99" s="85"/>
    </row>
    <row r="100" spans="2:16" ht="14.4">
      <c r="B100" s="44"/>
      <c r="C100" s="517" t="s">
        <v>1914</v>
      </c>
      <c r="D100" s="518" t="s">
        <v>1914</v>
      </c>
      <c r="E100" s="518" t="s">
        <v>1914</v>
      </c>
      <c r="F100" s="518" t="s">
        <v>1914</v>
      </c>
      <c r="G100" s="518" t="s">
        <v>1914</v>
      </c>
      <c r="H100" s="518" t="s">
        <v>1914</v>
      </c>
      <c r="I100" s="518" t="s">
        <v>1914</v>
      </c>
      <c r="J100" s="519" t="s">
        <v>1914</v>
      </c>
      <c r="K100" s="88" t="str">
        <f>IFERROR(VLOOKUP(C100,MATERIALES!$C$13:$G$2486,2,FALSE)," ")</f>
        <v>UN</v>
      </c>
      <c r="L100" s="358">
        <v>0.01</v>
      </c>
      <c r="M100" s="548">
        <f>IFERROR(VLOOKUP(C100,MATERIALES!$C$13:$G$2486,5,FALSE)," ")</f>
        <v>89010</v>
      </c>
      <c r="N100" s="549"/>
      <c r="O100" s="307">
        <f t="shared" si="5"/>
        <v>890.1</v>
      </c>
      <c r="P100" s="85"/>
    </row>
    <row r="101" spans="2:16" ht="14.4">
      <c r="B101" s="44"/>
      <c r="C101" s="517" t="s">
        <v>1692</v>
      </c>
      <c r="D101" s="518" t="s">
        <v>1692</v>
      </c>
      <c r="E101" s="518" t="s">
        <v>1692</v>
      </c>
      <c r="F101" s="518" t="s">
        <v>1692</v>
      </c>
      <c r="G101" s="518" t="s">
        <v>1692</v>
      </c>
      <c r="H101" s="518" t="s">
        <v>1692</v>
      </c>
      <c r="I101" s="518" t="s">
        <v>1692</v>
      </c>
      <c r="J101" s="519" t="s">
        <v>1692</v>
      </c>
      <c r="K101" s="88" t="str">
        <f>IFERROR(VLOOKUP(C101,MATERIALES!$C$13:$G$2486,2,FALSE)," ")</f>
        <v>UN</v>
      </c>
      <c r="L101" s="358">
        <v>0.01</v>
      </c>
      <c r="M101" s="548">
        <f>IFERROR(VLOOKUP(C101,MATERIALES!$C$13:$G$2486,5,FALSE)," ")</f>
        <v>64435</v>
      </c>
      <c r="N101" s="549"/>
      <c r="O101" s="307">
        <f t="shared" si="5"/>
        <v>644.35</v>
      </c>
      <c r="P101" s="85"/>
    </row>
    <row r="102" spans="2:16" ht="14.4">
      <c r="B102" s="44"/>
      <c r="C102" s="517"/>
      <c r="D102" s="518"/>
      <c r="E102" s="518"/>
      <c r="F102" s="518"/>
      <c r="G102" s="518"/>
      <c r="H102" s="518"/>
      <c r="I102" s="518"/>
      <c r="J102" s="519"/>
      <c r="K102" s="88" t="str">
        <f>IFERROR(VLOOKUP(C102,MATERIALES!$C$13:$G$2486,2,FALSE)," ")</f>
        <v xml:space="preserve"> </v>
      </c>
      <c r="L102" s="358"/>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170040.45</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t="s">
        <v>1251</v>
      </c>
      <c r="D115" s="518"/>
      <c r="E115" s="518"/>
      <c r="F115" s="518"/>
      <c r="G115" s="518"/>
      <c r="H115" s="518"/>
      <c r="I115" s="518"/>
      <c r="J115" s="349">
        <v>9.0000000000000006E-5</v>
      </c>
      <c r="K115" s="93">
        <v>25.1</v>
      </c>
      <c r="L115" s="359">
        <f>K115*J115</f>
        <v>2.2590000000000002E-3</v>
      </c>
      <c r="M115" s="548">
        <f>IFERROR(VLOOKUP(C115,TRANSPORTE!$C$14:$G$28,5,FALSE)," ")</f>
        <v>514637</v>
      </c>
      <c r="N115" s="549"/>
      <c r="O115" s="307">
        <f>IFERROR(M115*L115,0)</f>
        <v>1162.564983</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1162.564983</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1228</v>
      </c>
      <c r="D122" s="556"/>
      <c r="E122" s="556"/>
      <c r="F122" s="556"/>
      <c r="G122" s="556"/>
      <c r="H122" s="556"/>
      <c r="I122" s="522"/>
      <c r="J122" s="310">
        <f>IFERROR(VLOOKUP(C122,'MANO DE OBRA'!$C$13:$J$33,6,FALSE)," ")</f>
        <v>208071.6954</v>
      </c>
      <c r="K122" s="318">
        <f>IFERROR(VLOOKUP(C122,'MANO DE OBRA'!$C$13:$J$33,7,FALSE)," ")</f>
        <v>2</v>
      </c>
      <c r="L122" s="311">
        <f>IFERROR(VLOOKUP(C122,'MANO DE OBRA'!$C$13:$J$33,8,FALSE)," ")</f>
        <v>416143</v>
      </c>
      <c r="M122" s="562">
        <v>19.010000000000002</v>
      </c>
      <c r="N122" s="563"/>
      <c r="O122" s="312">
        <f>IFERROR((L122/M122),0)</f>
        <v>21890.741714886899</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21890.741714886899</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194188</v>
      </c>
      <c r="P128" s="100"/>
    </row>
    <row r="129" spans="2:18" ht="15" thickBot="1">
      <c r="B129" s="44"/>
      <c r="C129" s="73"/>
      <c r="D129" s="52"/>
      <c r="E129" s="52"/>
      <c r="F129" s="52"/>
      <c r="G129" s="52"/>
      <c r="H129" s="52"/>
      <c r="I129" s="52"/>
      <c r="J129" s="52"/>
      <c r="K129" s="52"/>
      <c r="L129" s="52"/>
      <c r="M129" s="52"/>
      <c r="N129" s="52"/>
      <c r="O129" s="74"/>
      <c r="P129" s="73"/>
    </row>
    <row r="130" spans="2:18">
      <c r="B130" s="44"/>
      <c r="C130" s="529" t="s">
        <v>2240</v>
      </c>
      <c r="D130" s="530"/>
      <c r="E130" s="530"/>
      <c r="F130" s="530"/>
      <c r="G130" s="530"/>
      <c r="H130" s="530"/>
      <c r="I130" s="530"/>
      <c r="J130" s="530"/>
      <c r="K130" s="530"/>
      <c r="L130" s="530"/>
      <c r="M130" s="530"/>
      <c r="N130" s="530"/>
      <c r="O130" s="531"/>
      <c r="P130" s="80"/>
    </row>
    <row r="131" spans="2:18">
      <c r="B131" s="44"/>
      <c r="C131" s="532"/>
      <c r="D131" s="533"/>
      <c r="E131" s="533"/>
      <c r="F131" s="533"/>
      <c r="G131" s="533"/>
      <c r="H131" s="533"/>
      <c r="I131" s="533"/>
      <c r="J131" s="533"/>
      <c r="K131" s="533"/>
      <c r="L131" s="533"/>
      <c r="M131" s="533"/>
      <c r="N131" s="533"/>
      <c r="O131" s="534"/>
      <c r="P131" s="80"/>
    </row>
    <row r="132" spans="2:18" ht="14.4" thickBot="1">
      <c r="B132" s="44"/>
      <c r="C132" s="535"/>
      <c r="D132" s="536"/>
      <c r="E132" s="536"/>
      <c r="F132" s="536"/>
      <c r="G132" s="536"/>
      <c r="H132" s="536"/>
      <c r="I132" s="536"/>
      <c r="J132" s="536"/>
      <c r="K132" s="536"/>
      <c r="L132" s="536"/>
      <c r="M132" s="536"/>
      <c r="N132" s="536"/>
      <c r="O132" s="537"/>
      <c r="P132" s="80"/>
    </row>
    <row r="133" spans="2:18" ht="15" thickBot="1">
      <c r="B133" s="44"/>
      <c r="C133" s="568" t="s">
        <v>10</v>
      </c>
      <c r="D133" s="569"/>
      <c r="E133" s="569"/>
      <c r="F133" s="569"/>
      <c r="G133" s="569"/>
      <c r="H133" s="569"/>
      <c r="I133" s="569"/>
      <c r="J133" s="569"/>
      <c r="K133" s="569"/>
      <c r="L133" s="569"/>
      <c r="M133" s="570"/>
      <c r="N133" s="303" t="s">
        <v>32</v>
      </c>
      <c r="O133" s="304" t="s">
        <v>29</v>
      </c>
      <c r="P133" s="80"/>
    </row>
    <row r="134" spans="2:18" ht="14.4">
      <c r="B134" s="44"/>
      <c r="C134" s="571" t="s">
        <v>2242</v>
      </c>
      <c r="D134" s="572"/>
      <c r="E134" s="572"/>
      <c r="F134" s="572"/>
      <c r="G134" s="572"/>
      <c r="H134" s="572"/>
      <c r="I134" s="572"/>
      <c r="J134" s="572"/>
      <c r="K134" s="572"/>
      <c r="L134" s="572"/>
      <c r="M134" s="572"/>
      <c r="N134" s="305">
        <f>PRESUPUESTO!$K$384</f>
        <v>0.26</v>
      </c>
      <c r="O134" s="314">
        <f>N134*O128</f>
        <v>50488.880000000005</v>
      </c>
      <c r="P134" s="80"/>
    </row>
    <row r="135" spans="2:18" ht="14.4">
      <c r="B135" s="44"/>
      <c r="C135" s="573" t="s">
        <v>2241</v>
      </c>
      <c r="D135" s="574"/>
      <c r="E135" s="574"/>
      <c r="F135" s="574"/>
      <c r="G135" s="574"/>
      <c r="H135" s="574"/>
      <c r="I135" s="574"/>
      <c r="J135" s="574"/>
      <c r="K135" s="574"/>
      <c r="L135" s="574"/>
      <c r="M135" s="574"/>
      <c r="N135" s="302">
        <f>PRESUPUESTO!$K$385</f>
        <v>0.01</v>
      </c>
      <c r="O135" s="315">
        <f>N135*O128</f>
        <v>1941.88</v>
      </c>
      <c r="P135" s="80"/>
    </row>
    <row r="136" spans="2:18" ht="15" thickBot="1">
      <c r="B136" s="44"/>
      <c r="C136" s="575" t="s">
        <v>28</v>
      </c>
      <c r="D136" s="576"/>
      <c r="E136" s="576"/>
      <c r="F136" s="576"/>
      <c r="G136" s="576"/>
      <c r="H136" s="576"/>
      <c r="I136" s="576"/>
      <c r="J136" s="576"/>
      <c r="K136" s="576"/>
      <c r="L136" s="576"/>
      <c r="M136" s="576"/>
      <c r="N136" s="306">
        <f>PRESUPUESTO!$K$386</f>
        <v>0.03</v>
      </c>
      <c r="O136" s="316">
        <f>N136*O128</f>
        <v>5825.6399999999994</v>
      </c>
      <c r="P136" s="80"/>
    </row>
    <row r="137" spans="2:18">
      <c r="B137" s="44"/>
      <c r="C137" s="296"/>
      <c r="D137" s="297"/>
      <c r="E137" s="297"/>
      <c r="F137" s="297"/>
      <c r="G137" s="297"/>
      <c r="H137" s="297"/>
      <c r="I137" s="297"/>
      <c r="J137" s="297"/>
      <c r="K137" s="297"/>
      <c r="L137" s="297"/>
      <c r="M137" s="297"/>
      <c r="N137" s="297"/>
      <c r="O137" s="298"/>
      <c r="P137" s="80"/>
    </row>
    <row r="138" spans="2:18" ht="14.4" thickBot="1">
      <c r="B138" s="44"/>
      <c r="C138" s="299"/>
      <c r="D138" s="300"/>
      <c r="E138" s="300"/>
      <c r="F138" s="300"/>
      <c r="G138" s="300"/>
      <c r="H138" s="300"/>
      <c r="I138" s="300"/>
      <c r="J138" s="300"/>
      <c r="K138" s="300"/>
      <c r="L138" s="300"/>
      <c r="M138" s="300"/>
      <c r="N138" s="300"/>
      <c r="O138" s="301"/>
      <c r="P138" s="80"/>
    </row>
    <row r="139" spans="2:18" ht="15" thickBot="1">
      <c r="B139" s="44"/>
      <c r="C139" s="557" t="s">
        <v>2246</v>
      </c>
      <c r="D139" s="558"/>
      <c r="E139" s="558"/>
      <c r="F139" s="558"/>
      <c r="G139" s="558"/>
      <c r="H139" s="558"/>
      <c r="I139" s="558"/>
      <c r="J139" s="558"/>
      <c r="K139" s="558"/>
      <c r="L139" s="558"/>
      <c r="M139" s="558"/>
      <c r="N139" s="559"/>
      <c r="O139" s="313">
        <f>EVEN(O128+O134+O135+O136)</f>
        <v>252446</v>
      </c>
      <c r="P139" s="100"/>
    </row>
    <row r="140" spans="2:18" ht="14.4">
      <c r="B140" s="44"/>
      <c r="C140" s="73"/>
      <c r="D140" s="52"/>
      <c r="E140" s="52"/>
      <c r="F140" s="52"/>
      <c r="G140" s="52"/>
      <c r="H140" s="52"/>
      <c r="I140" s="52"/>
      <c r="J140" s="52"/>
      <c r="K140" s="52"/>
      <c r="L140" s="52"/>
      <c r="M140" s="52"/>
      <c r="N140" s="52"/>
      <c r="O140" s="74"/>
      <c r="P140" s="45"/>
      <c r="R140" s="342"/>
    </row>
    <row r="141" spans="2:18" ht="14.4">
      <c r="B141" s="44"/>
      <c r="C141" s="73"/>
      <c r="D141" s="52"/>
      <c r="E141" s="52"/>
      <c r="F141" s="52"/>
      <c r="G141" s="52"/>
      <c r="H141" s="52"/>
      <c r="I141" s="52"/>
      <c r="J141" s="52"/>
      <c r="K141" s="52"/>
      <c r="L141" s="52"/>
      <c r="M141" s="52"/>
      <c r="N141" s="52"/>
      <c r="O141" s="74"/>
      <c r="P141" s="45"/>
    </row>
    <row r="142" spans="2:18" ht="18.75" customHeight="1" thickBot="1">
      <c r="B142" s="44"/>
      <c r="C142" s="564"/>
      <c r="D142" s="565"/>
      <c r="E142" s="565"/>
      <c r="F142" s="70"/>
      <c r="G142" s="70"/>
      <c r="H142" s="70"/>
      <c r="I142" s="70"/>
      <c r="J142" s="70"/>
      <c r="K142" s="566"/>
      <c r="L142" s="566"/>
      <c r="M142" s="566"/>
      <c r="N142" s="566"/>
      <c r="O142" s="567"/>
      <c r="P142" s="101"/>
    </row>
    <row r="143" spans="2:18" ht="14.4" thickBot="1">
      <c r="B143" s="102"/>
      <c r="C143" s="103"/>
      <c r="D143" s="103"/>
      <c r="E143" s="103"/>
      <c r="F143" s="103"/>
      <c r="G143" s="103"/>
      <c r="H143" s="103"/>
      <c r="I143" s="103"/>
      <c r="J143" s="103"/>
      <c r="K143" s="103"/>
      <c r="L143" s="103"/>
      <c r="M143" s="103"/>
      <c r="N143" s="103"/>
      <c r="O143" s="103"/>
      <c r="P143" s="104"/>
    </row>
    <row r="144" spans="2:18"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t="str">
        <f>PRESUPUESTO!C179</f>
        <v>7.1.16</v>
      </c>
      <c r="D146" s="526" t="str">
        <f>IFERROR(VLOOKUP(C146,PRESUPUESTO!$C$11:$K$366,5,FALSE)," ")</f>
        <v>SUMINISTRO E INSTALACIÓN DE VÁLVULA DE PIE DE 1 1/2"</v>
      </c>
      <c r="E146" s="527"/>
      <c r="F146" s="527"/>
      <c r="G146" s="527"/>
      <c r="H146" s="527"/>
      <c r="I146" s="527"/>
      <c r="J146" s="527"/>
      <c r="K146" s="527"/>
      <c r="L146" s="528"/>
      <c r="M146" s="526" t="str">
        <f>IFERROR(VLOOKUP(C146,PRESUPUESTO!$C$11:$K$366,6,FALSE)," ")</f>
        <v>UN</v>
      </c>
      <c r="N146" s="528"/>
      <c r="O146" s="243">
        <f>IFERROR(VLOOKUP(C146,PRESUPUESTO!$C$11:$K$366,7,FALSE)," ")</f>
        <v>2</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21890.741714886899</v>
      </c>
      <c r="M151" s="523">
        <v>0.05</v>
      </c>
      <c r="N151" s="522"/>
      <c r="O151" s="307">
        <f>IFERROR(M151*L151,0)</f>
        <v>1094.5370857443449</v>
      </c>
      <c r="P151" s="85"/>
    </row>
    <row r="152" spans="2:16" ht="14.4">
      <c r="B152" s="44"/>
      <c r="C152" s="517"/>
      <c r="D152" s="518"/>
      <c r="E152" s="518"/>
      <c r="F152" s="518"/>
      <c r="G152" s="519"/>
      <c r="H152" s="520"/>
      <c r="I152" s="520"/>
      <c r="J152" s="521" t="str">
        <f>IFERROR(VLOOKUP(C152,EQUIPOS!$C$13:$G$80,2,FALSE)," ")</f>
        <v xml:space="preserve"> </v>
      </c>
      <c r="K152" s="522"/>
      <c r="L152" s="308" t="str">
        <f>IFERROR(VLOOKUP(C152,EQUIPOS!$C$13:$G$80,5,FALSE)," ")</f>
        <v xml:space="preserve"> </v>
      </c>
      <c r="M152" s="524"/>
      <c r="N152" s="525"/>
      <c r="O152" s="307">
        <f>IFERROR(L152/M152,0)</f>
        <v>0</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1094.5370857443449</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2746</v>
      </c>
      <c r="D161" s="518" t="s">
        <v>2745</v>
      </c>
      <c r="E161" s="518" t="s">
        <v>2745</v>
      </c>
      <c r="F161" s="518" t="s">
        <v>2745</v>
      </c>
      <c r="G161" s="518" t="s">
        <v>2745</v>
      </c>
      <c r="H161" s="518" t="s">
        <v>2745</v>
      </c>
      <c r="I161" s="518" t="s">
        <v>2745</v>
      </c>
      <c r="J161" s="519" t="s">
        <v>2745</v>
      </c>
      <c r="K161" s="88" t="str">
        <f>IFERROR(VLOOKUP(C161,MATERIALES!$C$13:$G$2486,2,FALSE)," ")</f>
        <v>UN</v>
      </c>
      <c r="L161" s="358">
        <v>1</v>
      </c>
      <c r="M161" s="548">
        <f>IFERROR(VLOOKUP(C161,MATERIALES!$C$13:$G$2486,5,FALSE)," ")</f>
        <v>75000</v>
      </c>
      <c r="N161" s="549"/>
      <c r="O161" s="307">
        <f>IFERROR(M161*L161,0)</f>
        <v>75000</v>
      </c>
      <c r="P161" s="85"/>
    </row>
    <row r="162" spans="2:16" ht="14.4">
      <c r="B162" s="44"/>
      <c r="C162" s="517" t="s">
        <v>2724</v>
      </c>
      <c r="D162" s="518" t="s">
        <v>2724</v>
      </c>
      <c r="E162" s="518" t="s">
        <v>2724</v>
      </c>
      <c r="F162" s="518" t="s">
        <v>2724</v>
      </c>
      <c r="G162" s="518" t="s">
        <v>2724</v>
      </c>
      <c r="H162" s="518" t="s">
        <v>2724</v>
      </c>
      <c r="I162" s="518" t="s">
        <v>2724</v>
      </c>
      <c r="J162" s="519" t="s">
        <v>2724</v>
      </c>
      <c r="K162" s="88" t="str">
        <f>IFERROR(VLOOKUP(C162,MATERIALES!$C$13:$G$2486,2,FALSE)," ")</f>
        <v>UN</v>
      </c>
      <c r="L162" s="358">
        <v>2</v>
      </c>
      <c r="M162" s="548">
        <f>IFERROR(VLOOKUP(C162,MATERIALES!$C$13:$G$2486,5,FALSE)," ")</f>
        <v>5042</v>
      </c>
      <c r="N162" s="549"/>
      <c r="O162" s="307">
        <f t="shared" ref="O162:O172" si="9">IFERROR(M162*L162,0)</f>
        <v>10084</v>
      </c>
      <c r="P162" s="85"/>
    </row>
    <row r="163" spans="2:16" ht="14.4">
      <c r="B163" s="44"/>
      <c r="C163" s="517" t="s">
        <v>1914</v>
      </c>
      <c r="D163" s="518" t="s">
        <v>1914</v>
      </c>
      <c r="E163" s="518" t="s">
        <v>1914</v>
      </c>
      <c r="F163" s="518" t="s">
        <v>1914</v>
      </c>
      <c r="G163" s="518" t="s">
        <v>1914</v>
      </c>
      <c r="H163" s="518" t="s">
        <v>1914</v>
      </c>
      <c r="I163" s="518" t="s">
        <v>1914</v>
      </c>
      <c r="J163" s="519" t="s">
        <v>1914</v>
      </c>
      <c r="K163" s="88" t="str">
        <f>IFERROR(VLOOKUP(C163,MATERIALES!$C$13:$G$2486,2,FALSE)," ")</f>
        <v>UN</v>
      </c>
      <c r="L163" s="358">
        <v>0.01</v>
      </c>
      <c r="M163" s="548">
        <f>IFERROR(VLOOKUP(C163,MATERIALES!$C$13:$G$2486,5,FALSE)," ")</f>
        <v>89010</v>
      </c>
      <c r="N163" s="549"/>
      <c r="O163" s="307">
        <f t="shared" si="9"/>
        <v>890.1</v>
      </c>
      <c r="P163" s="85"/>
    </row>
    <row r="164" spans="2:16" ht="14.4">
      <c r="B164" s="44"/>
      <c r="C164" s="517" t="s">
        <v>1692</v>
      </c>
      <c r="D164" s="518" t="s">
        <v>1692</v>
      </c>
      <c r="E164" s="518" t="s">
        <v>1692</v>
      </c>
      <c r="F164" s="518" t="s">
        <v>1692</v>
      </c>
      <c r="G164" s="518" t="s">
        <v>1692</v>
      </c>
      <c r="H164" s="518" t="s">
        <v>1692</v>
      </c>
      <c r="I164" s="518" t="s">
        <v>1692</v>
      </c>
      <c r="J164" s="519" t="s">
        <v>1692</v>
      </c>
      <c r="K164" s="88" t="str">
        <f>IFERROR(VLOOKUP(C164,MATERIALES!$C$13:$G$2486,2,FALSE)," ")</f>
        <v>UN</v>
      </c>
      <c r="L164" s="358">
        <v>0.01</v>
      </c>
      <c r="M164" s="548">
        <f>IFERROR(VLOOKUP(C164,MATERIALES!$C$13:$G$2486,5,FALSE)," ")</f>
        <v>64435</v>
      </c>
      <c r="N164" s="549"/>
      <c r="O164" s="307">
        <f t="shared" si="9"/>
        <v>644.35</v>
      </c>
      <c r="P164" s="85"/>
    </row>
    <row r="165" spans="2:16" ht="14.4">
      <c r="B165" s="44"/>
      <c r="C165" s="517"/>
      <c r="D165" s="518"/>
      <c r="E165" s="518"/>
      <c r="F165" s="518"/>
      <c r="G165" s="518"/>
      <c r="H165" s="518"/>
      <c r="I165" s="518"/>
      <c r="J165" s="519"/>
      <c r="K165" s="88" t="str">
        <f>IFERROR(VLOOKUP(C165,MATERIALES!$C$13:$G$2486,2,FALSE)," ")</f>
        <v xml:space="preserve"> </v>
      </c>
      <c r="L165" s="358"/>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86618.450000000012</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t="s">
        <v>1251</v>
      </c>
      <c r="D178" s="518"/>
      <c r="E178" s="518"/>
      <c r="F178" s="518"/>
      <c r="G178" s="518"/>
      <c r="H178" s="518"/>
      <c r="I178" s="518"/>
      <c r="J178" s="349">
        <v>9.009E-5</v>
      </c>
      <c r="K178" s="93">
        <v>25.1</v>
      </c>
      <c r="L178" s="92">
        <f>K178*J178</f>
        <v>2.2612590000000003E-3</v>
      </c>
      <c r="M178" s="548">
        <f>IFERROR(VLOOKUP(C178,TRANSPORTE!$C$14:$G$28,5,FALSE)," ")</f>
        <v>514637</v>
      </c>
      <c r="N178" s="549"/>
      <c r="O178" s="307">
        <f>IFERROR(M178*L178,0)</f>
        <v>1163.7275479830002</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1163.7275479830002</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1228</v>
      </c>
      <c r="D185" s="556"/>
      <c r="E185" s="556"/>
      <c r="F185" s="556"/>
      <c r="G185" s="556"/>
      <c r="H185" s="556"/>
      <c r="I185" s="522"/>
      <c r="J185" s="310">
        <f>IFERROR(VLOOKUP(C185,'MANO DE OBRA'!$C$13:$J$33,6,FALSE)," ")</f>
        <v>208071.6954</v>
      </c>
      <c r="K185" s="318">
        <f>IFERROR(VLOOKUP(C185,'MANO DE OBRA'!$C$13:$J$33,7,FALSE)," ")</f>
        <v>2</v>
      </c>
      <c r="L185" s="311">
        <f>IFERROR(VLOOKUP(C185,'MANO DE OBRA'!$C$13:$J$33,8,FALSE)," ")</f>
        <v>416143</v>
      </c>
      <c r="M185" s="562">
        <v>19.010000000000002</v>
      </c>
      <c r="N185" s="563"/>
      <c r="O185" s="312">
        <f>IFERROR((L185/M185),0)</f>
        <v>21890.741714886899</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21890.741714886899</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110767</v>
      </c>
      <c r="P191" s="100"/>
    </row>
    <row r="192" spans="2:16" ht="15" thickBot="1">
      <c r="B192" s="44"/>
      <c r="C192" s="73"/>
      <c r="D192" s="52"/>
      <c r="E192" s="52"/>
      <c r="F192" s="52"/>
      <c r="G192" s="52"/>
      <c r="H192" s="52"/>
      <c r="I192" s="52"/>
      <c r="J192" s="52"/>
      <c r="K192" s="52"/>
      <c r="L192" s="52"/>
      <c r="M192" s="52"/>
      <c r="N192" s="52"/>
      <c r="O192" s="74"/>
      <c r="P192" s="73"/>
    </row>
    <row r="193" spans="2:18">
      <c r="B193" s="44"/>
      <c r="C193" s="529" t="s">
        <v>2240</v>
      </c>
      <c r="D193" s="530"/>
      <c r="E193" s="530"/>
      <c r="F193" s="530"/>
      <c r="G193" s="530"/>
      <c r="H193" s="530"/>
      <c r="I193" s="530"/>
      <c r="J193" s="530"/>
      <c r="K193" s="530"/>
      <c r="L193" s="530"/>
      <c r="M193" s="530"/>
      <c r="N193" s="530"/>
      <c r="O193" s="531"/>
      <c r="P193" s="80"/>
    </row>
    <row r="194" spans="2:18">
      <c r="B194" s="44"/>
      <c r="C194" s="532"/>
      <c r="D194" s="533"/>
      <c r="E194" s="533"/>
      <c r="F194" s="533"/>
      <c r="G194" s="533"/>
      <c r="H194" s="533"/>
      <c r="I194" s="533"/>
      <c r="J194" s="533"/>
      <c r="K194" s="533"/>
      <c r="L194" s="533"/>
      <c r="M194" s="533"/>
      <c r="N194" s="533"/>
      <c r="O194" s="534"/>
      <c r="P194" s="80"/>
    </row>
    <row r="195" spans="2:18" ht="14.4" thickBot="1">
      <c r="B195" s="44"/>
      <c r="C195" s="535"/>
      <c r="D195" s="536"/>
      <c r="E195" s="536"/>
      <c r="F195" s="536"/>
      <c r="G195" s="536"/>
      <c r="H195" s="536"/>
      <c r="I195" s="536"/>
      <c r="J195" s="536"/>
      <c r="K195" s="536"/>
      <c r="L195" s="536"/>
      <c r="M195" s="536"/>
      <c r="N195" s="536"/>
      <c r="O195" s="537"/>
      <c r="P195" s="80"/>
    </row>
    <row r="196" spans="2:18" ht="15" thickBot="1">
      <c r="B196" s="44"/>
      <c r="C196" s="568" t="s">
        <v>10</v>
      </c>
      <c r="D196" s="569"/>
      <c r="E196" s="569"/>
      <c r="F196" s="569"/>
      <c r="G196" s="569"/>
      <c r="H196" s="569"/>
      <c r="I196" s="569"/>
      <c r="J196" s="569"/>
      <c r="K196" s="569"/>
      <c r="L196" s="569"/>
      <c r="M196" s="570"/>
      <c r="N196" s="303" t="s">
        <v>32</v>
      </c>
      <c r="O196" s="304" t="s">
        <v>29</v>
      </c>
      <c r="P196" s="80"/>
    </row>
    <row r="197" spans="2:18" ht="14.4">
      <c r="B197" s="44"/>
      <c r="C197" s="571" t="s">
        <v>2242</v>
      </c>
      <c r="D197" s="572"/>
      <c r="E197" s="572"/>
      <c r="F197" s="572"/>
      <c r="G197" s="572"/>
      <c r="H197" s="572"/>
      <c r="I197" s="572"/>
      <c r="J197" s="572"/>
      <c r="K197" s="572"/>
      <c r="L197" s="572"/>
      <c r="M197" s="572"/>
      <c r="N197" s="305">
        <f>PRESUPUESTO!$K$384</f>
        <v>0.26</v>
      </c>
      <c r="O197" s="314">
        <f>N197*O191</f>
        <v>28799.420000000002</v>
      </c>
      <c r="P197" s="80"/>
    </row>
    <row r="198" spans="2:18" ht="14.4">
      <c r="B198" s="44"/>
      <c r="C198" s="573" t="s">
        <v>2241</v>
      </c>
      <c r="D198" s="574"/>
      <c r="E198" s="574"/>
      <c r="F198" s="574"/>
      <c r="G198" s="574"/>
      <c r="H198" s="574"/>
      <c r="I198" s="574"/>
      <c r="J198" s="574"/>
      <c r="K198" s="574"/>
      <c r="L198" s="574"/>
      <c r="M198" s="574"/>
      <c r="N198" s="302">
        <f>PRESUPUESTO!$K$385</f>
        <v>0.01</v>
      </c>
      <c r="O198" s="315">
        <f>N198*O191</f>
        <v>1107.67</v>
      </c>
      <c r="P198" s="80"/>
    </row>
    <row r="199" spans="2:18" ht="15" thickBot="1">
      <c r="B199" s="44"/>
      <c r="C199" s="575" t="s">
        <v>28</v>
      </c>
      <c r="D199" s="576"/>
      <c r="E199" s="576"/>
      <c r="F199" s="576"/>
      <c r="G199" s="576"/>
      <c r="H199" s="576"/>
      <c r="I199" s="576"/>
      <c r="J199" s="576"/>
      <c r="K199" s="576"/>
      <c r="L199" s="576"/>
      <c r="M199" s="576"/>
      <c r="N199" s="306">
        <f>PRESUPUESTO!$K$386</f>
        <v>0.03</v>
      </c>
      <c r="O199" s="316">
        <f>N199*O191</f>
        <v>3323.0099999999998</v>
      </c>
      <c r="P199" s="80"/>
    </row>
    <row r="200" spans="2:18">
      <c r="B200" s="44"/>
      <c r="C200" s="296"/>
      <c r="D200" s="297"/>
      <c r="E200" s="297"/>
      <c r="F200" s="297"/>
      <c r="G200" s="297"/>
      <c r="H200" s="297"/>
      <c r="I200" s="297"/>
      <c r="J200" s="297"/>
      <c r="K200" s="297"/>
      <c r="L200" s="297"/>
      <c r="M200" s="297"/>
      <c r="N200" s="297"/>
      <c r="O200" s="298"/>
      <c r="P200" s="80"/>
    </row>
    <row r="201" spans="2:18" ht="14.4" thickBot="1">
      <c r="B201" s="44"/>
      <c r="C201" s="299"/>
      <c r="D201" s="300"/>
      <c r="E201" s="300"/>
      <c r="F201" s="300"/>
      <c r="G201" s="300"/>
      <c r="H201" s="300"/>
      <c r="I201" s="300"/>
      <c r="J201" s="300"/>
      <c r="K201" s="300"/>
      <c r="L201" s="300"/>
      <c r="M201" s="300"/>
      <c r="N201" s="300"/>
      <c r="O201" s="301"/>
      <c r="P201" s="80"/>
    </row>
    <row r="202" spans="2:18" ht="15" thickBot="1">
      <c r="B202" s="44"/>
      <c r="C202" s="557" t="s">
        <v>2246</v>
      </c>
      <c r="D202" s="558"/>
      <c r="E202" s="558"/>
      <c r="F202" s="558"/>
      <c r="G202" s="558"/>
      <c r="H202" s="558"/>
      <c r="I202" s="558"/>
      <c r="J202" s="558"/>
      <c r="K202" s="558"/>
      <c r="L202" s="558"/>
      <c r="M202" s="558"/>
      <c r="N202" s="559"/>
      <c r="O202" s="313">
        <f>EVEN(O191+O197+O198+O199)</f>
        <v>143998</v>
      </c>
      <c r="P202" s="100"/>
    </row>
    <row r="203" spans="2:18" ht="14.4">
      <c r="B203" s="44"/>
      <c r="C203" s="73"/>
      <c r="D203" s="52"/>
      <c r="E203" s="52"/>
      <c r="F203" s="52"/>
      <c r="G203" s="52"/>
      <c r="H203" s="52"/>
      <c r="I203" s="52"/>
      <c r="J203" s="52"/>
      <c r="K203" s="52"/>
      <c r="L203" s="52"/>
      <c r="M203" s="52"/>
      <c r="N203" s="52"/>
      <c r="O203" s="74"/>
      <c r="P203" s="45"/>
      <c r="R203" s="342"/>
    </row>
    <row r="204" spans="2:18" ht="14.4">
      <c r="B204" s="44"/>
      <c r="C204" s="73"/>
      <c r="D204" s="52"/>
      <c r="E204" s="52"/>
      <c r="F204" s="52"/>
      <c r="G204" s="52"/>
      <c r="H204" s="52"/>
      <c r="I204" s="52"/>
      <c r="J204" s="52"/>
      <c r="K204" s="52"/>
      <c r="L204" s="52"/>
      <c r="M204" s="52"/>
      <c r="N204" s="52"/>
      <c r="O204" s="74"/>
      <c r="P204" s="45"/>
    </row>
    <row r="205" spans="2:18" ht="18.75" customHeight="1" thickBot="1">
      <c r="B205" s="44"/>
      <c r="C205" s="564"/>
      <c r="D205" s="565"/>
      <c r="E205" s="565"/>
      <c r="F205" s="70"/>
      <c r="G205" s="70"/>
      <c r="H205" s="70"/>
      <c r="I205" s="70"/>
      <c r="J205" s="70"/>
      <c r="K205" s="566"/>
      <c r="L205" s="566"/>
      <c r="M205" s="566"/>
      <c r="N205" s="566"/>
      <c r="O205" s="567"/>
      <c r="P205" s="101"/>
    </row>
    <row r="206" spans="2:18" ht="14.4" thickBot="1">
      <c r="B206" s="102"/>
      <c r="C206" s="103"/>
      <c r="D206" s="103"/>
      <c r="E206" s="103"/>
      <c r="F206" s="103"/>
      <c r="G206" s="103"/>
      <c r="H206" s="103"/>
      <c r="I206" s="103"/>
      <c r="J206" s="103"/>
      <c r="K206" s="103"/>
      <c r="L206" s="103"/>
      <c r="M206" s="103"/>
      <c r="N206" s="103"/>
      <c r="O206" s="103"/>
      <c r="P206" s="104"/>
    </row>
    <row r="207" spans="2:18" ht="15.6" thickTop="1" thickBot="1">
      <c r="B207" s="44"/>
      <c r="C207" s="488" t="s">
        <v>54</v>
      </c>
      <c r="D207" s="489"/>
      <c r="E207" s="489"/>
      <c r="F207" s="489"/>
      <c r="G207" s="489"/>
      <c r="H207" s="489"/>
      <c r="I207" s="489"/>
      <c r="J207" s="489"/>
      <c r="K207" s="489"/>
      <c r="L207" s="489"/>
      <c r="M207" s="489"/>
      <c r="N207" s="489"/>
      <c r="O207" s="490"/>
      <c r="P207" s="75"/>
    </row>
    <row r="208" spans="2:18">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t="str">
        <f>PRESUPUESTO!C180</f>
        <v>7.1.17</v>
      </c>
      <c r="D209" s="526" t="str">
        <f>IFERROR(VLOOKUP(C209,PRESUPUESTO!$C$11:$K$366,5,FALSE)," ")</f>
        <v>SUMINISTRO E INSTALACIÓN DE CHEQUE DE 1" A 1 1/2"</v>
      </c>
      <c r="E209" s="527"/>
      <c r="F209" s="527"/>
      <c r="G209" s="527"/>
      <c r="H209" s="527"/>
      <c r="I209" s="527"/>
      <c r="J209" s="527"/>
      <c r="K209" s="527"/>
      <c r="L209" s="528"/>
      <c r="M209" s="526" t="str">
        <f>IFERROR(VLOOKUP(C209,PRESUPUESTO!$C$11:$K$366,6,FALSE)," ")</f>
        <v>UN</v>
      </c>
      <c r="N209" s="528"/>
      <c r="O209" s="243">
        <f>IFERROR(VLOOKUP(C209,PRESUPUESTO!$C$11:$K$366,7,FALSE)," ")</f>
        <v>2</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19432.313798739204</v>
      </c>
      <c r="M214" s="523">
        <v>0.05</v>
      </c>
      <c r="N214" s="522"/>
      <c r="O214" s="307">
        <f>IFERROR(M214*L214,0)</f>
        <v>971.61568993696028</v>
      </c>
      <c r="P214" s="85"/>
    </row>
    <row r="215" spans="2:16" ht="14.4">
      <c r="B215" s="44"/>
      <c r="C215" s="517"/>
      <c r="D215" s="518"/>
      <c r="E215" s="518"/>
      <c r="F215" s="518"/>
      <c r="G215" s="519"/>
      <c r="H215" s="520"/>
      <c r="I215" s="520"/>
      <c r="J215" s="521" t="str">
        <f>IFERROR(VLOOKUP(C215,EQUIPOS!$C$13:$G$80,2,FALSE)," ")</f>
        <v xml:space="preserve"> </v>
      </c>
      <c r="K215" s="522"/>
      <c r="L215" s="308" t="str">
        <f>IFERROR(VLOOKUP(C215,EQUIPOS!$C$13:$G$80,5,FALSE)," ")</f>
        <v xml:space="preserve"> </v>
      </c>
      <c r="M215" s="524"/>
      <c r="N215" s="525"/>
      <c r="O215" s="307">
        <f>IFERROR(L215/M215,0)</f>
        <v>0</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971.61568993696028</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2725</v>
      </c>
      <c r="D224" s="518" t="s">
        <v>2747</v>
      </c>
      <c r="E224" s="518" t="s">
        <v>2747</v>
      </c>
      <c r="F224" s="518" t="s">
        <v>2747</v>
      </c>
      <c r="G224" s="518" t="s">
        <v>2747</v>
      </c>
      <c r="H224" s="518" t="s">
        <v>2747</v>
      </c>
      <c r="I224" s="518" t="s">
        <v>2747</v>
      </c>
      <c r="J224" s="519" t="s">
        <v>2747</v>
      </c>
      <c r="K224" s="88" t="str">
        <f>IFERROR(VLOOKUP(C224,MATERIALES!$C$13:$G$2486,2,FALSE)," ")</f>
        <v>UN</v>
      </c>
      <c r="L224" s="358">
        <v>1</v>
      </c>
      <c r="M224" s="548">
        <f>IFERROR(VLOOKUP(C224,MATERIALES!$C$13:$G$2486,5,FALSE)," ")</f>
        <v>293697</v>
      </c>
      <c r="N224" s="549"/>
      <c r="O224" s="307">
        <f>IFERROR(M224*L224,0)</f>
        <v>293697</v>
      </c>
      <c r="P224" s="85"/>
    </row>
    <row r="225" spans="2:16" ht="14.4">
      <c r="B225" s="44"/>
      <c r="C225" s="517" t="s">
        <v>2724</v>
      </c>
      <c r="D225" s="518" t="s">
        <v>2724</v>
      </c>
      <c r="E225" s="518" t="s">
        <v>2724</v>
      </c>
      <c r="F225" s="518" t="s">
        <v>2724</v>
      </c>
      <c r="G225" s="518" t="s">
        <v>2724</v>
      </c>
      <c r="H225" s="518" t="s">
        <v>2724</v>
      </c>
      <c r="I225" s="518" t="s">
        <v>2724</v>
      </c>
      <c r="J225" s="519" t="s">
        <v>2724</v>
      </c>
      <c r="K225" s="88" t="str">
        <f>IFERROR(VLOOKUP(C225,MATERIALES!$C$13:$G$2486,2,FALSE)," ")</f>
        <v>UN</v>
      </c>
      <c r="L225" s="358">
        <v>2</v>
      </c>
      <c r="M225" s="548">
        <f>IFERROR(VLOOKUP(C225,MATERIALES!$C$13:$G$2486,5,FALSE)," ")</f>
        <v>5042</v>
      </c>
      <c r="N225" s="549"/>
      <c r="O225" s="307">
        <f t="shared" ref="O225:O235" si="13">IFERROR(M225*L225,0)</f>
        <v>10084</v>
      </c>
      <c r="P225" s="85"/>
    </row>
    <row r="226" spans="2:16" ht="14.4">
      <c r="B226" s="44"/>
      <c r="C226" s="517" t="s">
        <v>1914</v>
      </c>
      <c r="D226" s="518" t="s">
        <v>1914</v>
      </c>
      <c r="E226" s="518" t="s">
        <v>1914</v>
      </c>
      <c r="F226" s="518" t="s">
        <v>1914</v>
      </c>
      <c r="G226" s="518" t="s">
        <v>1914</v>
      </c>
      <c r="H226" s="518" t="s">
        <v>1914</v>
      </c>
      <c r="I226" s="518" t="s">
        <v>1914</v>
      </c>
      <c r="J226" s="519" t="s">
        <v>1914</v>
      </c>
      <c r="K226" s="88" t="str">
        <f>IFERROR(VLOOKUP(C226,MATERIALES!$C$13:$G$2486,2,FALSE)," ")</f>
        <v>UN</v>
      </c>
      <c r="L226" s="358">
        <v>0.01</v>
      </c>
      <c r="M226" s="548">
        <v>496800</v>
      </c>
      <c r="N226" s="549"/>
      <c r="O226" s="307">
        <f t="shared" si="13"/>
        <v>4968</v>
      </c>
      <c r="P226" s="85"/>
    </row>
    <row r="227" spans="2:16" ht="14.4">
      <c r="B227" s="44"/>
      <c r="C227" s="517" t="s">
        <v>1692</v>
      </c>
      <c r="D227" s="518" t="s">
        <v>1692</v>
      </c>
      <c r="E227" s="518" t="s">
        <v>1692</v>
      </c>
      <c r="F227" s="518" t="s">
        <v>1692</v>
      </c>
      <c r="G227" s="518" t="s">
        <v>1692</v>
      </c>
      <c r="H227" s="518" t="s">
        <v>1692</v>
      </c>
      <c r="I227" s="518" t="s">
        <v>1692</v>
      </c>
      <c r="J227" s="519" t="s">
        <v>1692</v>
      </c>
      <c r="K227" s="88" t="str">
        <f>IFERROR(VLOOKUP(C227,MATERIALES!$C$13:$G$2486,2,FALSE)," ")</f>
        <v>UN</v>
      </c>
      <c r="L227" s="358">
        <f>L226</f>
        <v>0.01</v>
      </c>
      <c r="M227" s="548">
        <v>239200</v>
      </c>
      <c r="N227" s="549"/>
      <c r="O227" s="307">
        <f t="shared" si="13"/>
        <v>2392</v>
      </c>
      <c r="P227" s="85"/>
    </row>
    <row r="228" spans="2:16" ht="14.4">
      <c r="B228" s="44"/>
      <c r="C228" s="517"/>
      <c r="D228" s="518"/>
      <c r="E228" s="518"/>
      <c r="F228" s="518"/>
      <c r="G228" s="518"/>
      <c r="H228" s="518"/>
      <c r="I228" s="518"/>
      <c r="J228" s="519"/>
      <c r="K228" s="88" t="str">
        <f>IFERROR(VLOOKUP(C228,MATERIALES!$C$13:$G$2486,2,FALSE)," ")</f>
        <v xml:space="preserve"> </v>
      </c>
      <c r="L228" s="358"/>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311141</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8" ht="14.4">
      <c r="B241" s="44"/>
      <c r="C241" s="517" t="s">
        <v>1251</v>
      </c>
      <c r="D241" s="518"/>
      <c r="E241" s="518"/>
      <c r="F241" s="518"/>
      <c r="G241" s="518"/>
      <c r="H241" s="518"/>
      <c r="I241" s="518"/>
      <c r="J241" s="349"/>
      <c r="K241" s="93"/>
      <c r="L241" s="92"/>
      <c r="M241" s="548"/>
      <c r="N241" s="549"/>
      <c r="O241" s="307"/>
      <c r="P241" s="85"/>
    </row>
    <row r="242" spans="2:18" ht="15" thickBot="1">
      <c r="B242" s="44"/>
      <c r="C242" s="551"/>
      <c r="D242" s="552"/>
      <c r="E242" s="552"/>
      <c r="F242" s="552"/>
      <c r="G242" s="552"/>
      <c r="H242" s="552"/>
      <c r="I242" s="552"/>
      <c r="J242" s="94"/>
      <c r="K242" s="70"/>
      <c r="L242" s="94"/>
      <c r="M242" s="553"/>
      <c r="N242" s="554"/>
      <c r="O242" s="307">
        <f t="shared" ref="O242" si="14">IFERROR(M242*L242,0)</f>
        <v>0</v>
      </c>
      <c r="P242" s="85"/>
    </row>
    <row r="243" spans="2:18" ht="15" thickBot="1">
      <c r="B243" s="44"/>
      <c r="C243" s="545" t="s">
        <v>2244</v>
      </c>
      <c r="D243" s="546"/>
      <c r="E243" s="546"/>
      <c r="F243" s="546"/>
      <c r="G243" s="546"/>
      <c r="H243" s="546"/>
      <c r="I243" s="546"/>
      <c r="J243" s="546"/>
      <c r="K243" s="546"/>
      <c r="L243" s="546"/>
      <c r="M243" s="546"/>
      <c r="N243" s="547"/>
      <c r="O243" s="309">
        <f>+SUM(O241:O242)</f>
        <v>0</v>
      </c>
      <c r="P243" s="86"/>
    </row>
    <row r="244" spans="2:18">
      <c r="B244" s="44"/>
      <c r="C244" s="529" t="s">
        <v>70</v>
      </c>
      <c r="D244" s="530"/>
      <c r="E244" s="530"/>
      <c r="F244" s="530"/>
      <c r="G244" s="530"/>
      <c r="H244" s="530"/>
      <c r="I244" s="530"/>
      <c r="J244" s="530"/>
      <c r="K244" s="530"/>
      <c r="L244" s="530"/>
      <c r="M244" s="530"/>
      <c r="N244" s="530"/>
      <c r="O244" s="531"/>
      <c r="P244" s="80"/>
    </row>
    <row r="245" spans="2:18">
      <c r="B245" s="44"/>
      <c r="C245" s="532"/>
      <c r="D245" s="533"/>
      <c r="E245" s="533"/>
      <c r="F245" s="533"/>
      <c r="G245" s="533"/>
      <c r="H245" s="533"/>
      <c r="I245" s="533"/>
      <c r="J245" s="533"/>
      <c r="K245" s="533"/>
      <c r="L245" s="533"/>
      <c r="M245" s="533"/>
      <c r="N245" s="533"/>
      <c r="O245" s="534"/>
      <c r="P245" s="80"/>
    </row>
    <row r="246" spans="2:18" ht="14.4" thickBot="1">
      <c r="B246" s="44"/>
      <c r="C246" s="535"/>
      <c r="D246" s="536"/>
      <c r="E246" s="536"/>
      <c r="F246" s="536"/>
      <c r="G246" s="536"/>
      <c r="H246" s="536"/>
      <c r="I246" s="536"/>
      <c r="J246" s="536"/>
      <c r="K246" s="536"/>
      <c r="L246" s="536"/>
      <c r="M246" s="536"/>
      <c r="N246" s="536"/>
      <c r="O246" s="537"/>
      <c r="P246" s="80"/>
    </row>
    <row r="247" spans="2:18" ht="14.4">
      <c r="B247" s="44"/>
      <c r="C247" s="538" t="s">
        <v>71</v>
      </c>
      <c r="D247" s="550"/>
      <c r="E247" s="550"/>
      <c r="F247" s="550"/>
      <c r="G247" s="550"/>
      <c r="H247" s="550"/>
      <c r="I247" s="550"/>
      <c r="J247" s="82" t="s">
        <v>72</v>
      </c>
      <c r="K247" s="95" t="s">
        <v>73</v>
      </c>
      <c r="L247" s="96" t="s">
        <v>74</v>
      </c>
      <c r="M247" s="560" t="s">
        <v>60</v>
      </c>
      <c r="N247" s="561"/>
      <c r="O247" s="97" t="s">
        <v>61</v>
      </c>
      <c r="P247" s="98"/>
    </row>
    <row r="248" spans="2:18" ht="14.4">
      <c r="B248" s="44"/>
      <c r="C248" s="555" t="s">
        <v>1228</v>
      </c>
      <c r="D248" s="556"/>
      <c r="E248" s="556"/>
      <c r="F248" s="556"/>
      <c r="G248" s="556"/>
      <c r="H248" s="556"/>
      <c r="I248" s="522"/>
      <c r="J248" s="310">
        <f>IFERROR(VLOOKUP(C248,'MANO DE OBRA'!$C$13:$J$33,6,FALSE)," ")</f>
        <v>208071.6954</v>
      </c>
      <c r="K248" s="318">
        <f>IFERROR(VLOOKUP(C248,'MANO DE OBRA'!$C$13:$J$33,7,FALSE)," ")</f>
        <v>2</v>
      </c>
      <c r="L248" s="311">
        <f>IFERROR(VLOOKUP(C248,'MANO DE OBRA'!$C$13:$J$33,8,FALSE)," ")</f>
        <v>416143</v>
      </c>
      <c r="M248" s="562">
        <v>21.414999999999999</v>
      </c>
      <c r="N248" s="563"/>
      <c r="O248" s="312">
        <f>IFERROR((L248/M248),0)</f>
        <v>19432.313798739204</v>
      </c>
      <c r="P248" s="99"/>
    </row>
    <row r="249" spans="2:18"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8"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8"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8" ht="15" thickBot="1">
      <c r="B252" s="44"/>
      <c r="C252" s="545" t="s">
        <v>2244</v>
      </c>
      <c r="D252" s="546"/>
      <c r="E252" s="546"/>
      <c r="F252" s="546"/>
      <c r="G252" s="546"/>
      <c r="H252" s="546"/>
      <c r="I252" s="546"/>
      <c r="J252" s="546"/>
      <c r="K252" s="546"/>
      <c r="L252" s="546"/>
      <c r="M252" s="546"/>
      <c r="N252" s="547"/>
      <c r="O252" s="309">
        <f>+SUM(O248:O251)</f>
        <v>19432.313798739204</v>
      </c>
      <c r="P252" s="85"/>
    </row>
    <row r="253" spans="2:18" ht="15" thickBot="1">
      <c r="B253" s="44"/>
      <c r="C253" s="73"/>
      <c r="D253" s="52"/>
      <c r="E253" s="52"/>
      <c r="F253" s="52"/>
      <c r="G253" s="52"/>
      <c r="H253" s="52"/>
      <c r="I253" s="52"/>
      <c r="J253" s="52"/>
      <c r="K253" s="52"/>
      <c r="L253" s="52"/>
      <c r="M253" s="52"/>
      <c r="N253" s="52"/>
      <c r="O253" s="74"/>
      <c r="P253" s="45"/>
      <c r="R253" s="342"/>
    </row>
    <row r="254" spans="2:18" ht="15" thickBot="1">
      <c r="B254" s="44"/>
      <c r="C254" s="557" t="s">
        <v>2245</v>
      </c>
      <c r="D254" s="558"/>
      <c r="E254" s="558"/>
      <c r="F254" s="558"/>
      <c r="G254" s="558"/>
      <c r="H254" s="558"/>
      <c r="I254" s="558"/>
      <c r="J254" s="558"/>
      <c r="K254" s="558"/>
      <c r="L254" s="558"/>
      <c r="M254" s="558"/>
      <c r="N254" s="559"/>
      <c r="O254" s="313">
        <f>ROUND(O243+O219+O236+O252,0)</f>
        <v>331545</v>
      </c>
      <c r="P254" s="100"/>
    </row>
    <row r="255" spans="2:18" ht="15" thickBot="1">
      <c r="B255" s="44"/>
      <c r="C255" s="73"/>
      <c r="D255" s="52"/>
      <c r="E255" s="52"/>
      <c r="F255" s="52"/>
      <c r="G255" s="52"/>
      <c r="H255" s="52"/>
      <c r="I255" s="52"/>
      <c r="J255" s="52"/>
      <c r="K255" s="52"/>
      <c r="L255" s="52"/>
      <c r="M255" s="52"/>
      <c r="N255" s="52"/>
      <c r="O255" s="74"/>
      <c r="P255" s="73"/>
    </row>
    <row r="256" spans="2:18">
      <c r="B256" s="44"/>
      <c r="C256" s="529" t="s">
        <v>2240</v>
      </c>
      <c r="D256" s="530"/>
      <c r="E256" s="530"/>
      <c r="F256" s="530"/>
      <c r="G256" s="530"/>
      <c r="H256" s="530"/>
      <c r="I256" s="530"/>
      <c r="J256" s="530"/>
      <c r="K256" s="530"/>
      <c r="L256" s="530"/>
      <c r="M256" s="530"/>
      <c r="N256" s="530"/>
      <c r="O256" s="531"/>
      <c r="P256" s="80"/>
    </row>
    <row r="257" spans="2:18">
      <c r="B257" s="44"/>
      <c r="C257" s="532"/>
      <c r="D257" s="533"/>
      <c r="E257" s="533"/>
      <c r="F257" s="533"/>
      <c r="G257" s="533"/>
      <c r="H257" s="533"/>
      <c r="I257" s="533"/>
      <c r="J257" s="533"/>
      <c r="K257" s="533"/>
      <c r="L257" s="533"/>
      <c r="M257" s="533"/>
      <c r="N257" s="533"/>
      <c r="O257" s="534"/>
      <c r="P257" s="80"/>
    </row>
    <row r="258" spans="2:18" ht="14.4" thickBot="1">
      <c r="B258" s="44"/>
      <c r="C258" s="535"/>
      <c r="D258" s="536"/>
      <c r="E258" s="536"/>
      <c r="F258" s="536"/>
      <c r="G258" s="536"/>
      <c r="H258" s="536"/>
      <c r="I258" s="536"/>
      <c r="J258" s="536"/>
      <c r="K258" s="536"/>
      <c r="L258" s="536"/>
      <c r="M258" s="536"/>
      <c r="N258" s="536"/>
      <c r="O258" s="537"/>
      <c r="P258" s="80"/>
    </row>
    <row r="259" spans="2:18" ht="15" thickBot="1">
      <c r="B259" s="44"/>
      <c r="C259" s="568" t="s">
        <v>10</v>
      </c>
      <c r="D259" s="569"/>
      <c r="E259" s="569"/>
      <c r="F259" s="569"/>
      <c r="G259" s="569"/>
      <c r="H259" s="569"/>
      <c r="I259" s="569"/>
      <c r="J259" s="569"/>
      <c r="K259" s="569"/>
      <c r="L259" s="569"/>
      <c r="M259" s="570"/>
      <c r="N259" s="303" t="s">
        <v>32</v>
      </c>
      <c r="O259" s="304" t="s">
        <v>29</v>
      </c>
      <c r="P259" s="80"/>
    </row>
    <row r="260" spans="2:18" ht="14.4">
      <c r="B260" s="44"/>
      <c r="C260" s="571" t="s">
        <v>2242</v>
      </c>
      <c r="D260" s="572"/>
      <c r="E260" s="572"/>
      <c r="F260" s="572"/>
      <c r="G260" s="572"/>
      <c r="H260" s="572"/>
      <c r="I260" s="572"/>
      <c r="J260" s="572"/>
      <c r="K260" s="572"/>
      <c r="L260" s="572"/>
      <c r="M260" s="572"/>
      <c r="N260" s="305">
        <f>PRESUPUESTO!$K$384</f>
        <v>0.26</v>
      </c>
      <c r="O260" s="314">
        <f>N260*O254</f>
        <v>86201.7</v>
      </c>
      <c r="P260" s="80"/>
    </row>
    <row r="261" spans="2:18" ht="14.4">
      <c r="B261" s="44"/>
      <c r="C261" s="573" t="s">
        <v>2241</v>
      </c>
      <c r="D261" s="574"/>
      <c r="E261" s="574"/>
      <c r="F261" s="574"/>
      <c r="G261" s="574"/>
      <c r="H261" s="574"/>
      <c r="I261" s="574"/>
      <c r="J261" s="574"/>
      <c r="K261" s="574"/>
      <c r="L261" s="574"/>
      <c r="M261" s="574"/>
      <c r="N261" s="302">
        <f>PRESUPUESTO!$K$385</f>
        <v>0.01</v>
      </c>
      <c r="O261" s="315">
        <f>N261*O254</f>
        <v>3315.4500000000003</v>
      </c>
      <c r="P261" s="80"/>
    </row>
    <row r="262" spans="2:18" ht="15" thickBot="1">
      <c r="B262" s="44"/>
      <c r="C262" s="575" t="s">
        <v>28</v>
      </c>
      <c r="D262" s="576"/>
      <c r="E262" s="576"/>
      <c r="F262" s="576"/>
      <c r="G262" s="576"/>
      <c r="H262" s="576"/>
      <c r="I262" s="576"/>
      <c r="J262" s="576"/>
      <c r="K262" s="576"/>
      <c r="L262" s="576"/>
      <c r="M262" s="576"/>
      <c r="N262" s="306">
        <f>PRESUPUESTO!$K$386</f>
        <v>0.03</v>
      </c>
      <c r="O262" s="316">
        <f>N262*O254</f>
        <v>9946.35</v>
      </c>
      <c r="P262" s="80"/>
    </row>
    <row r="263" spans="2:18">
      <c r="B263" s="44"/>
      <c r="C263" s="296"/>
      <c r="D263" s="297"/>
      <c r="E263" s="297"/>
      <c r="F263" s="297"/>
      <c r="G263" s="297"/>
      <c r="H263" s="297"/>
      <c r="I263" s="297"/>
      <c r="J263" s="297"/>
      <c r="K263" s="297"/>
      <c r="L263" s="297"/>
      <c r="M263" s="297"/>
      <c r="N263" s="297"/>
      <c r="O263" s="298"/>
      <c r="P263" s="80"/>
    </row>
    <row r="264" spans="2:18" ht="14.4" thickBot="1">
      <c r="B264" s="44"/>
      <c r="C264" s="299"/>
      <c r="D264" s="300"/>
      <c r="E264" s="300"/>
      <c r="F264" s="300"/>
      <c r="G264" s="300"/>
      <c r="H264" s="300"/>
      <c r="I264" s="300"/>
      <c r="J264" s="300"/>
      <c r="K264" s="300"/>
      <c r="L264" s="300"/>
      <c r="M264" s="300"/>
      <c r="N264" s="300"/>
      <c r="O264" s="301"/>
      <c r="P264" s="80"/>
    </row>
    <row r="265" spans="2:18" ht="15" thickBot="1">
      <c r="B265" s="44"/>
      <c r="C265" s="557" t="s">
        <v>2246</v>
      </c>
      <c r="D265" s="558"/>
      <c r="E265" s="558"/>
      <c r="F265" s="558"/>
      <c r="G265" s="558"/>
      <c r="H265" s="558"/>
      <c r="I265" s="558"/>
      <c r="J265" s="558"/>
      <c r="K265" s="558"/>
      <c r="L265" s="558"/>
      <c r="M265" s="558"/>
      <c r="N265" s="559"/>
      <c r="O265" s="313">
        <f>ROUND(O254+O260+O261+O262,0)</f>
        <v>431009</v>
      </c>
      <c r="P265" s="100"/>
    </row>
    <row r="266" spans="2:18" ht="14.4">
      <c r="B266" s="44"/>
      <c r="C266" s="73"/>
      <c r="D266" s="52"/>
      <c r="E266" s="52"/>
      <c r="F266" s="52"/>
      <c r="G266" s="52"/>
      <c r="H266" s="52"/>
      <c r="I266" s="52"/>
      <c r="J266" s="52"/>
      <c r="K266" s="52"/>
      <c r="L266" s="52"/>
      <c r="M266" s="52"/>
      <c r="N266" s="52"/>
      <c r="O266" s="74"/>
      <c r="P266" s="45"/>
      <c r="R266" s="342"/>
    </row>
    <row r="267" spans="2:18" ht="14.4">
      <c r="B267" s="44"/>
      <c r="C267" s="73"/>
      <c r="D267" s="52"/>
      <c r="E267" s="52"/>
      <c r="F267" s="52"/>
      <c r="G267" s="52"/>
      <c r="H267" s="52"/>
      <c r="I267" s="52"/>
      <c r="J267" s="52"/>
      <c r="K267" s="52"/>
      <c r="L267" s="52"/>
      <c r="M267" s="52"/>
      <c r="N267" s="52"/>
      <c r="O267" s="74"/>
      <c r="P267" s="45"/>
    </row>
    <row r="268" spans="2:18" ht="18.75" customHeight="1" thickBot="1">
      <c r="B268" s="44"/>
      <c r="C268" s="564"/>
      <c r="D268" s="565"/>
      <c r="E268" s="565"/>
      <c r="F268" s="70"/>
      <c r="G268" s="70"/>
      <c r="H268" s="70"/>
      <c r="I268" s="70"/>
      <c r="J268" s="70"/>
      <c r="K268" s="566"/>
      <c r="L268" s="566"/>
      <c r="M268" s="566"/>
      <c r="N268" s="566"/>
      <c r="O268" s="567"/>
      <c r="P268" s="101"/>
    </row>
    <row r="269" spans="2:18" ht="14.4" thickBot="1">
      <c r="B269" s="102"/>
      <c r="C269" s="103"/>
      <c r="D269" s="103"/>
      <c r="E269" s="103"/>
      <c r="F269" s="103"/>
      <c r="G269" s="103"/>
      <c r="H269" s="103"/>
      <c r="I269" s="103"/>
      <c r="J269" s="103"/>
      <c r="K269" s="103"/>
      <c r="L269" s="103"/>
      <c r="M269" s="103"/>
      <c r="N269" s="103"/>
      <c r="O269" s="103"/>
      <c r="P269" s="104"/>
    </row>
    <row r="270" spans="2:18" ht="15.6" thickTop="1" thickBot="1">
      <c r="B270" s="44"/>
      <c r="C270" s="488" t="s">
        <v>54</v>
      </c>
      <c r="D270" s="489"/>
      <c r="E270" s="489"/>
      <c r="F270" s="489"/>
      <c r="G270" s="489"/>
      <c r="H270" s="489"/>
      <c r="I270" s="489"/>
      <c r="J270" s="489"/>
      <c r="K270" s="489"/>
      <c r="L270" s="489"/>
      <c r="M270" s="489"/>
      <c r="N270" s="489"/>
      <c r="O270" s="490"/>
      <c r="P270" s="75"/>
    </row>
    <row r="271" spans="2:18">
      <c r="B271" s="44"/>
      <c r="C271" s="76" t="s">
        <v>55</v>
      </c>
      <c r="D271" s="491" t="s">
        <v>10</v>
      </c>
      <c r="E271" s="492"/>
      <c r="F271" s="492"/>
      <c r="G271" s="492"/>
      <c r="H271" s="492"/>
      <c r="I271" s="492"/>
      <c r="J271" s="492"/>
      <c r="K271" s="492"/>
      <c r="L271" s="493"/>
      <c r="M271" s="494" t="s">
        <v>56</v>
      </c>
      <c r="N271" s="495"/>
      <c r="O271" s="76" t="s">
        <v>12</v>
      </c>
      <c r="P271" s="77"/>
    </row>
    <row r="272" spans="2:18" ht="51" customHeight="1" thickBot="1">
      <c r="B272" s="44"/>
      <c r="C272" s="78" t="str">
        <f>PRESUPUESTO!C181</f>
        <v>7.1.18</v>
      </c>
      <c r="D272" s="526" t="str">
        <f>IFERROR(VLOOKUP(C272,PRESUPUESTO!$C$11:$K$366,5,FALSE)," ")</f>
        <v>SUMINISTRO E INSTALACIÓN DE UNIVERSAL DE 1" A 1 1/2"</v>
      </c>
      <c r="E272" s="527"/>
      <c r="F272" s="527"/>
      <c r="G272" s="527"/>
      <c r="H272" s="527"/>
      <c r="I272" s="527"/>
      <c r="J272" s="527"/>
      <c r="K272" s="527"/>
      <c r="L272" s="528"/>
      <c r="M272" s="526" t="str">
        <f>IFERROR(VLOOKUP(C272,PRESUPUESTO!$C$11:$K$366,6,FALSE)," ")</f>
        <v>UN</v>
      </c>
      <c r="N272" s="528"/>
      <c r="O272" s="243">
        <f>IFERROR(VLOOKUP(C272,PRESUPUESTO!$C$11:$K$366,7,FALSE)," ")</f>
        <v>4</v>
      </c>
      <c r="P272" s="79"/>
    </row>
    <row r="273" spans="2:16">
      <c r="B273" s="44"/>
      <c r="C273" s="529"/>
      <c r="D273" s="530"/>
      <c r="E273" s="530"/>
      <c r="F273" s="530"/>
      <c r="G273" s="530"/>
      <c r="H273" s="530"/>
      <c r="I273" s="530"/>
      <c r="J273" s="530"/>
      <c r="K273" s="530"/>
      <c r="L273" s="530"/>
      <c r="M273" s="530"/>
      <c r="N273" s="530"/>
      <c r="O273" s="531"/>
      <c r="P273" s="80"/>
    </row>
    <row r="274" spans="2:16">
      <c r="B274" s="44"/>
      <c r="C274" s="532"/>
      <c r="D274" s="533"/>
      <c r="E274" s="533"/>
      <c r="F274" s="533"/>
      <c r="G274" s="533"/>
      <c r="H274" s="533"/>
      <c r="I274" s="533"/>
      <c r="J274" s="533"/>
      <c r="K274" s="533"/>
      <c r="L274" s="533"/>
      <c r="M274" s="533"/>
      <c r="N274" s="533"/>
      <c r="O274" s="534"/>
      <c r="P274" s="80"/>
    </row>
    <row r="275" spans="2:16" ht="14.4" thickBot="1">
      <c r="B275" s="44"/>
      <c r="C275" s="535"/>
      <c r="D275" s="536"/>
      <c r="E275" s="536"/>
      <c r="F275" s="536"/>
      <c r="G275" s="536"/>
      <c r="H275" s="536"/>
      <c r="I275" s="536"/>
      <c r="J275" s="536"/>
      <c r="K275" s="536"/>
      <c r="L275" s="536"/>
      <c r="M275" s="536"/>
      <c r="N275" s="536"/>
      <c r="O275" s="537"/>
      <c r="P275" s="80"/>
    </row>
    <row r="276" spans="2:16" ht="14.4">
      <c r="B276" s="44"/>
      <c r="C276" s="538" t="s">
        <v>10</v>
      </c>
      <c r="D276" s="539"/>
      <c r="E276" s="539"/>
      <c r="F276" s="539"/>
      <c r="G276" s="540"/>
      <c r="H276" s="541" t="s">
        <v>57</v>
      </c>
      <c r="I276" s="539"/>
      <c r="J276" s="542" t="s">
        <v>58</v>
      </c>
      <c r="K276" s="543"/>
      <c r="L276" s="82" t="s">
        <v>59</v>
      </c>
      <c r="M276" s="541" t="s">
        <v>60</v>
      </c>
      <c r="N276" s="544"/>
      <c r="O276" s="83" t="s">
        <v>61</v>
      </c>
      <c r="P276" s="84"/>
    </row>
    <row r="277" spans="2:16" ht="14.4">
      <c r="B277" s="44"/>
      <c r="C277" s="517" t="s">
        <v>1281</v>
      </c>
      <c r="D277" s="518"/>
      <c r="E277" s="518"/>
      <c r="F277" s="518"/>
      <c r="G277" s="519"/>
      <c r="H277" s="520"/>
      <c r="I277" s="520"/>
      <c r="J277" s="521" t="str">
        <f>IFERROR(VLOOKUP(C277,EQUIPOS!$C$13:$G$80,2,FALSE)," ")</f>
        <v>%</v>
      </c>
      <c r="K277" s="522"/>
      <c r="L277" s="308">
        <f>O315</f>
        <v>46705.162738496074</v>
      </c>
      <c r="M277" s="523">
        <v>0.05</v>
      </c>
      <c r="N277" s="522"/>
      <c r="O277" s="307">
        <f>IFERROR(M277*L277,0)</f>
        <v>2335.2581369248037</v>
      </c>
      <c r="P277" s="85"/>
    </row>
    <row r="278" spans="2:16" ht="14.4">
      <c r="B278" s="44"/>
      <c r="C278" s="517"/>
      <c r="D278" s="518"/>
      <c r="E278" s="518"/>
      <c r="F278" s="518"/>
      <c r="G278" s="519"/>
      <c r="H278" s="520"/>
      <c r="I278" s="520"/>
      <c r="J278" s="521" t="str">
        <f>IFERROR(VLOOKUP(C278,EQUIPOS!$C$13:$G$80,2,FALSE)," ")</f>
        <v xml:space="preserve"> </v>
      </c>
      <c r="K278" s="522"/>
      <c r="L278" s="308" t="str">
        <f>IFERROR(VLOOKUP(C278,EQUIPOS!$C$13:$G$80,5,FALSE)," ")</f>
        <v xml:space="preserve"> </v>
      </c>
      <c r="M278" s="524"/>
      <c r="N278" s="525"/>
      <c r="O278" s="307">
        <f>IFERROR(L278/M278,0)</f>
        <v>0</v>
      </c>
      <c r="P278" s="85"/>
    </row>
    <row r="279" spans="2:16" ht="14.4">
      <c r="B279" s="44"/>
      <c r="C279" s="517"/>
      <c r="D279" s="518"/>
      <c r="E279" s="518"/>
      <c r="F279" s="518"/>
      <c r="G279" s="519"/>
      <c r="H279" s="520"/>
      <c r="I279" s="520"/>
      <c r="J279" s="521" t="str">
        <f>IFERROR(VLOOKUP(C279,EQUIPOS!$C$13:$G$80,2,FALSE)," ")</f>
        <v xml:space="preserve"> </v>
      </c>
      <c r="K279" s="522"/>
      <c r="L279" s="308" t="str">
        <f>IFERROR(VLOOKUP(C279,EQUIPOS!$C$13:$G$80,5,FALSE)," ")</f>
        <v xml:space="preserve"> </v>
      </c>
      <c r="M279" s="524"/>
      <c r="N279" s="525"/>
      <c r="O279" s="307">
        <f t="shared" ref="O279:O280" si="16">IFERROR(L279/M279,0)</f>
        <v>0</v>
      </c>
      <c r="P279" s="85"/>
    </row>
    <row r="280" spans="2:16" ht="14.4">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 t="shared" si="16"/>
        <v>0</v>
      </c>
      <c r="P280" s="85"/>
    </row>
    <row r="281" spans="2:16" ht="15" thickBot="1">
      <c r="B281" s="44"/>
      <c r="C281" s="517"/>
      <c r="D281" s="518"/>
      <c r="E281" s="518"/>
      <c r="F281" s="518"/>
      <c r="G281" s="519"/>
      <c r="H281" s="520"/>
      <c r="I281" s="520"/>
      <c r="J281" s="521" t="str">
        <f>IFERROR(VLOOKUP(C281,EQUIPOS!$C$13:$G$80,2,FALSE)," ")</f>
        <v xml:space="preserve"> </v>
      </c>
      <c r="K281" s="522"/>
      <c r="L281" s="308" t="str">
        <f>IFERROR(VLOOKUP(C281,EQUIPOS!$C$13:$G$80,5,FALSE)," ")</f>
        <v xml:space="preserve"> </v>
      </c>
      <c r="M281" s="524"/>
      <c r="N281" s="525"/>
      <c r="O281" s="307">
        <f>IFERROR(L281/M281,0)</f>
        <v>0</v>
      </c>
      <c r="P281" s="85"/>
    </row>
    <row r="282" spans="2:16" ht="15" thickBot="1">
      <c r="B282" s="44"/>
      <c r="C282" s="545" t="s">
        <v>2244</v>
      </c>
      <c r="D282" s="546"/>
      <c r="E282" s="546"/>
      <c r="F282" s="546"/>
      <c r="G282" s="546"/>
      <c r="H282" s="546"/>
      <c r="I282" s="546"/>
      <c r="J282" s="546"/>
      <c r="K282" s="546"/>
      <c r="L282" s="546"/>
      <c r="M282" s="546"/>
      <c r="N282" s="547"/>
      <c r="O282" s="309">
        <f>SUM(O277:O281)</f>
        <v>2335.2581369248037</v>
      </c>
      <c r="P282" s="86"/>
    </row>
    <row r="283" spans="2:16" ht="13.5" customHeight="1">
      <c r="B283" s="44"/>
      <c r="C283" s="529" t="s">
        <v>62</v>
      </c>
      <c r="D283" s="530"/>
      <c r="E283" s="530"/>
      <c r="F283" s="530"/>
      <c r="G283" s="530"/>
      <c r="H283" s="530"/>
      <c r="I283" s="530"/>
      <c r="J283" s="530"/>
      <c r="K283" s="530"/>
      <c r="L283" s="530"/>
      <c r="M283" s="530"/>
      <c r="N283" s="530"/>
      <c r="O283" s="531"/>
      <c r="P283" s="80"/>
    </row>
    <row r="284" spans="2:16">
      <c r="B284" s="44"/>
      <c r="C284" s="532"/>
      <c r="D284" s="533"/>
      <c r="E284" s="533"/>
      <c r="F284" s="533"/>
      <c r="G284" s="533"/>
      <c r="H284" s="533"/>
      <c r="I284" s="533"/>
      <c r="J284" s="533"/>
      <c r="K284" s="533"/>
      <c r="L284" s="533"/>
      <c r="M284" s="533"/>
      <c r="N284" s="533"/>
      <c r="O284" s="534"/>
      <c r="P284" s="80"/>
    </row>
    <row r="285" spans="2:16" ht="14.4" thickBot="1">
      <c r="B285" s="44"/>
      <c r="C285" s="535"/>
      <c r="D285" s="536"/>
      <c r="E285" s="536"/>
      <c r="F285" s="536"/>
      <c r="G285" s="536"/>
      <c r="H285" s="536"/>
      <c r="I285" s="536"/>
      <c r="J285" s="536"/>
      <c r="K285" s="536"/>
      <c r="L285" s="536"/>
      <c r="M285" s="536"/>
      <c r="N285" s="536"/>
      <c r="O285" s="537"/>
      <c r="P285" s="80"/>
    </row>
    <row r="286" spans="2:16" ht="14.4">
      <c r="B286" s="44"/>
      <c r="C286" s="538" t="s">
        <v>10</v>
      </c>
      <c r="D286" s="550"/>
      <c r="E286" s="550"/>
      <c r="F286" s="550"/>
      <c r="G286" s="550"/>
      <c r="H286" s="550"/>
      <c r="I286" s="550"/>
      <c r="J286" s="544"/>
      <c r="K286" s="81" t="s">
        <v>56</v>
      </c>
      <c r="L286" s="82" t="s">
        <v>12</v>
      </c>
      <c r="M286" s="541" t="s">
        <v>63</v>
      </c>
      <c r="N286" s="544"/>
      <c r="O286" s="83" t="s">
        <v>61</v>
      </c>
      <c r="P286" s="84"/>
    </row>
    <row r="287" spans="2:16" ht="14.4">
      <c r="B287" s="44"/>
      <c r="C287" s="517" t="s">
        <v>2135</v>
      </c>
      <c r="D287" s="518" t="s">
        <v>2135</v>
      </c>
      <c r="E287" s="518" t="s">
        <v>2135</v>
      </c>
      <c r="F287" s="518" t="s">
        <v>2135</v>
      </c>
      <c r="G287" s="518" t="s">
        <v>2135</v>
      </c>
      <c r="H287" s="518" t="s">
        <v>2135</v>
      </c>
      <c r="I287" s="518" t="s">
        <v>2135</v>
      </c>
      <c r="J287" s="519" t="s">
        <v>2135</v>
      </c>
      <c r="K287" s="88" t="str">
        <f>IFERROR(VLOOKUP(C287,MATERIALES!$C$13:$G$2486,2,FALSE)," ")</f>
        <v>UN</v>
      </c>
      <c r="L287" s="433">
        <v>1</v>
      </c>
      <c r="M287" s="548">
        <v>36168</v>
      </c>
      <c r="N287" s="549"/>
      <c r="O287" s="307">
        <f>IFERROR(M287*L287,0)</f>
        <v>36168</v>
      </c>
      <c r="P287" s="85"/>
    </row>
    <row r="288" spans="2:16" ht="14.4">
      <c r="B288" s="44"/>
      <c r="C288" s="517" t="s">
        <v>1914</v>
      </c>
      <c r="D288" s="518" t="s">
        <v>1914</v>
      </c>
      <c r="E288" s="518" t="s">
        <v>1914</v>
      </c>
      <c r="F288" s="518" t="s">
        <v>1914</v>
      </c>
      <c r="G288" s="518" t="s">
        <v>1914</v>
      </c>
      <c r="H288" s="518" t="s">
        <v>1914</v>
      </c>
      <c r="I288" s="518" t="s">
        <v>1914</v>
      </c>
      <c r="J288" s="519" t="s">
        <v>1914</v>
      </c>
      <c r="K288" s="88" t="str">
        <f>IFERROR(VLOOKUP(C288,MATERIALES!$C$13:$G$2486,2,FALSE)," ")</f>
        <v>UN</v>
      </c>
      <c r="L288" s="433">
        <v>0.01</v>
      </c>
      <c r="M288" s="548">
        <v>496800</v>
      </c>
      <c r="N288" s="549"/>
      <c r="O288" s="307">
        <f t="shared" ref="O288:O298" si="17">IFERROR(M288*L288,0)</f>
        <v>4968</v>
      </c>
      <c r="P288" s="85"/>
    </row>
    <row r="289" spans="2:16" ht="14.4">
      <c r="B289" s="44"/>
      <c r="C289" s="517" t="s">
        <v>1692</v>
      </c>
      <c r="D289" s="518" t="s">
        <v>1692</v>
      </c>
      <c r="E289" s="518" t="s">
        <v>1692</v>
      </c>
      <c r="F289" s="518" t="s">
        <v>1692</v>
      </c>
      <c r="G289" s="518" t="s">
        <v>1692</v>
      </c>
      <c r="H289" s="518" t="s">
        <v>1692</v>
      </c>
      <c r="I289" s="518" t="s">
        <v>1692</v>
      </c>
      <c r="J289" s="519" t="s">
        <v>1692</v>
      </c>
      <c r="K289" s="88" t="str">
        <f>IFERROR(VLOOKUP(C289,MATERIALES!$C$13:$G$2486,2,FALSE)," ")</f>
        <v>UN</v>
      </c>
      <c r="L289" s="433">
        <v>7.0000000000000001E-3</v>
      </c>
      <c r="M289" s="548">
        <v>239200</v>
      </c>
      <c r="N289" s="549"/>
      <c r="O289" s="307">
        <f t="shared" si="17"/>
        <v>1674.4</v>
      </c>
      <c r="P289" s="85"/>
    </row>
    <row r="290" spans="2:16" ht="14.4">
      <c r="B290" s="44"/>
      <c r="C290" s="517"/>
      <c r="D290" s="518"/>
      <c r="E290" s="518"/>
      <c r="F290" s="518"/>
      <c r="G290" s="518"/>
      <c r="H290" s="518"/>
      <c r="I290" s="518"/>
      <c r="J290" s="519"/>
      <c r="K290" s="88" t="str">
        <f>IFERROR(VLOOKUP(C290,MATERIALES!$C$13:$G$2486,2,FALSE)," ")</f>
        <v xml:space="preserve"> </v>
      </c>
      <c r="L290" s="358"/>
      <c r="M290" s="548" t="str">
        <f>IFERROR(VLOOKUP(C290,MATERIALES!$C$13:$G$2486,5,FALSE)," ")</f>
        <v xml:space="preserve"> </v>
      </c>
      <c r="N290" s="549"/>
      <c r="O290" s="307">
        <f t="shared" si="17"/>
        <v>0</v>
      </c>
      <c r="P290" s="85"/>
    </row>
    <row r="291" spans="2:16" ht="14.4">
      <c r="B291" s="44"/>
      <c r="C291" s="517"/>
      <c r="D291" s="518"/>
      <c r="E291" s="518"/>
      <c r="F291" s="518"/>
      <c r="G291" s="518"/>
      <c r="H291" s="518"/>
      <c r="I291" s="518"/>
      <c r="J291" s="519"/>
      <c r="K291" s="88" t="str">
        <f>IFERROR(VLOOKUP(C291,MATERIALES!$C$13:$G$2486,2,FALSE)," ")</f>
        <v xml:space="preserve"> </v>
      </c>
      <c r="L291" s="358"/>
      <c r="M291" s="548" t="str">
        <f>IFERROR(VLOOKUP(C291,MATERIALES!$C$13:$G$2486,5,FALSE)," ")</f>
        <v xml:space="preserve"> </v>
      </c>
      <c r="N291" s="549"/>
      <c r="O291" s="307">
        <f t="shared" si="17"/>
        <v>0</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4.4">
      <c r="B297" s="44"/>
      <c r="C297" s="517"/>
      <c r="D297" s="518"/>
      <c r="E297" s="518"/>
      <c r="F297" s="518"/>
      <c r="G297" s="518"/>
      <c r="H297" s="518"/>
      <c r="I297" s="518"/>
      <c r="J297" s="519"/>
      <c r="K297" s="88" t="str">
        <f>IFERROR(VLOOKUP(C297,MATERIALES!$C$13:$G$2486,2,FALSE)," ")</f>
        <v xml:space="preserve"> </v>
      </c>
      <c r="L297" s="89"/>
      <c r="M297" s="548" t="str">
        <f>IFERROR(VLOOKUP(C297,MATERIALES!$C$13:$G$2486,5,FALSE)," ")</f>
        <v xml:space="preserve"> </v>
      </c>
      <c r="N297" s="549"/>
      <c r="O297" s="307">
        <f t="shared" si="17"/>
        <v>0</v>
      </c>
      <c r="P297" s="85"/>
    </row>
    <row r="298" spans="2:16" ht="15" thickBot="1">
      <c r="B298" s="44"/>
      <c r="C298" s="517"/>
      <c r="D298" s="518"/>
      <c r="E298" s="518"/>
      <c r="F298" s="518"/>
      <c r="G298" s="518"/>
      <c r="H298" s="518"/>
      <c r="I298" s="518"/>
      <c r="J298" s="519"/>
      <c r="K298" s="88" t="str">
        <f>IFERROR(VLOOKUP(C298,MATERIALES!$C$13:$G$2486,2,FALSE)," ")</f>
        <v xml:space="preserve"> </v>
      </c>
      <c r="L298" s="90"/>
      <c r="M298" s="548" t="str">
        <f>IFERROR(VLOOKUP(C298,MATERIALES!$C$13:$G$2486,5,FALSE)," ")</f>
        <v xml:space="preserve"> </v>
      </c>
      <c r="N298" s="549"/>
      <c r="O298" s="307">
        <f t="shared" si="17"/>
        <v>0</v>
      </c>
      <c r="P298" s="85"/>
    </row>
    <row r="299" spans="2:16" ht="15" thickBot="1">
      <c r="B299" s="44"/>
      <c r="C299" s="545" t="s">
        <v>2244</v>
      </c>
      <c r="D299" s="546"/>
      <c r="E299" s="546"/>
      <c r="F299" s="546"/>
      <c r="G299" s="546"/>
      <c r="H299" s="546"/>
      <c r="I299" s="546"/>
      <c r="J299" s="546"/>
      <c r="K299" s="546"/>
      <c r="L299" s="546"/>
      <c r="M299" s="546"/>
      <c r="N299" s="547"/>
      <c r="O299" s="309">
        <f>SUM(O287:O298)</f>
        <v>42810.400000000001</v>
      </c>
      <c r="P299" s="85"/>
    </row>
    <row r="300" spans="2:16">
      <c r="B300" s="44"/>
      <c r="C300" s="529" t="s">
        <v>64</v>
      </c>
      <c r="D300" s="530"/>
      <c r="E300" s="530"/>
      <c r="F300" s="530"/>
      <c r="G300" s="530"/>
      <c r="H300" s="530"/>
      <c r="I300" s="530"/>
      <c r="J300" s="530"/>
      <c r="K300" s="530"/>
      <c r="L300" s="530"/>
      <c r="M300" s="530"/>
      <c r="N300" s="530"/>
      <c r="O300" s="531"/>
      <c r="P300" s="80"/>
    </row>
    <row r="301" spans="2:16">
      <c r="B301" s="44"/>
      <c r="C301" s="532"/>
      <c r="D301" s="533"/>
      <c r="E301" s="533"/>
      <c r="F301" s="533"/>
      <c r="G301" s="533"/>
      <c r="H301" s="533"/>
      <c r="I301" s="533"/>
      <c r="J301" s="533"/>
      <c r="K301" s="533"/>
      <c r="L301" s="533"/>
      <c r="M301" s="533"/>
      <c r="N301" s="533"/>
      <c r="O301" s="534"/>
      <c r="P301" s="80"/>
    </row>
    <row r="302" spans="2:16" ht="14.4" thickBot="1">
      <c r="B302" s="44"/>
      <c r="C302" s="535"/>
      <c r="D302" s="536"/>
      <c r="E302" s="536"/>
      <c r="F302" s="536"/>
      <c r="G302" s="536"/>
      <c r="H302" s="536"/>
      <c r="I302" s="536"/>
      <c r="J302" s="536"/>
      <c r="K302" s="536"/>
      <c r="L302" s="536"/>
      <c r="M302" s="536"/>
      <c r="N302" s="536"/>
      <c r="O302" s="537"/>
      <c r="P302" s="80"/>
    </row>
    <row r="303" spans="2:16" ht="16.8">
      <c r="B303" s="44"/>
      <c r="C303" s="538" t="s">
        <v>65</v>
      </c>
      <c r="D303" s="550"/>
      <c r="E303" s="550"/>
      <c r="F303" s="550"/>
      <c r="G303" s="550"/>
      <c r="H303" s="550"/>
      <c r="I303" s="550"/>
      <c r="J303" s="82" t="s">
        <v>66</v>
      </c>
      <c r="K303" s="87" t="s">
        <v>67</v>
      </c>
      <c r="L303" s="91" t="s">
        <v>68</v>
      </c>
      <c r="M303" s="541" t="s">
        <v>69</v>
      </c>
      <c r="N303" s="544"/>
      <c r="O303" s="83" t="s">
        <v>61</v>
      </c>
      <c r="P303" s="84"/>
    </row>
    <row r="304" spans="2:16" ht="14.4">
      <c r="B304" s="44"/>
      <c r="C304" s="517"/>
      <c r="D304" s="518"/>
      <c r="E304" s="518"/>
      <c r="F304" s="518"/>
      <c r="G304" s="518"/>
      <c r="H304" s="518"/>
      <c r="I304" s="518"/>
      <c r="J304" s="349"/>
      <c r="K304" s="93"/>
      <c r="L304" s="92"/>
      <c r="M304" s="548"/>
      <c r="N304" s="549"/>
      <c r="O304" s="307"/>
      <c r="P304" s="85"/>
    </row>
    <row r="305" spans="2:18" ht="15" thickBot="1">
      <c r="B305" s="44"/>
      <c r="C305" s="551"/>
      <c r="D305" s="552"/>
      <c r="E305" s="552"/>
      <c r="F305" s="552"/>
      <c r="G305" s="552"/>
      <c r="H305" s="552"/>
      <c r="I305" s="552"/>
      <c r="J305" s="94"/>
      <c r="K305" s="70"/>
      <c r="L305" s="94"/>
      <c r="M305" s="553"/>
      <c r="N305" s="554"/>
      <c r="O305" s="307">
        <f t="shared" ref="O305" si="18">IFERROR(M305*L305,0)</f>
        <v>0</v>
      </c>
      <c r="P305" s="85"/>
    </row>
    <row r="306" spans="2:18" ht="15" thickBot="1">
      <c r="B306" s="44"/>
      <c r="C306" s="545" t="s">
        <v>2244</v>
      </c>
      <c r="D306" s="546"/>
      <c r="E306" s="546"/>
      <c r="F306" s="546"/>
      <c r="G306" s="546"/>
      <c r="H306" s="546"/>
      <c r="I306" s="546"/>
      <c r="J306" s="546"/>
      <c r="K306" s="546"/>
      <c r="L306" s="546"/>
      <c r="M306" s="546"/>
      <c r="N306" s="547"/>
      <c r="O306" s="309">
        <f>+SUM(O304:O305)</f>
        <v>0</v>
      </c>
      <c r="P306" s="86"/>
    </row>
    <row r="307" spans="2:18">
      <c r="B307" s="44"/>
      <c r="C307" s="529" t="s">
        <v>70</v>
      </c>
      <c r="D307" s="530"/>
      <c r="E307" s="530"/>
      <c r="F307" s="530"/>
      <c r="G307" s="530"/>
      <c r="H307" s="530"/>
      <c r="I307" s="530"/>
      <c r="J307" s="530"/>
      <c r="K307" s="530"/>
      <c r="L307" s="530"/>
      <c r="M307" s="530"/>
      <c r="N307" s="530"/>
      <c r="O307" s="531"/>
      <c r="P307" s="80"/>
    </row>
    <row r="308" spans="2:18">
      <c r="B308" s="44"/>
      <c r="C308" s="532"/>
      <c r="D308" s="533"/>
      <c r="E308" s="533"/>
      <c r="F308" s="533"/>
      <c r="G308" s="533"/>
      <c r="H308" s="533"/>
      <c r="I308" s="533"/>
      <c r="J308" s="533"/>
      <c r="K308" s="533"/>
      <c r="L308" s="533"/>
      <c r="M308" s="533"/>
      <c r="N308" s="533"/>
      <c r="O308" s="534"/>
      <c r="P308" s="80"/>
    </row>
    <row r="309" spans="2:18" ht="14.4" thickBot="1">
      <c r="B309" s="44"/>
      <c r="C309" s="535"/>
      <c r="D309" s="536"/>
      <c r="E309" s="536"/>
      <c r="F309" s="536"/>
      <c r="G309" s="536"/>
      <c r="H309" s="536"/>
      <c r="I309" s="536"/>
      <c r="J309" s="536"/>
      <c r="K309" s="536"/>
      <c r="L309" s="536"/>
      <c r="M309" s="536"/>
      <c r="N309" s="536"/>
      <c r="O309" s="537"/>
      <c r="P309" s="80"/>
    </row>
    <row r="310" spans="2:18" ht="14.4">
      <c r="B310" s="44"/>
      <c r="C310" s="538" t="s">
        <v>71</v>
      </c>
      <c r="D310" s="550"/>
      <c r="E310" s="550"/>
      <c r="F310" s="550"/>
      <c r="G310" s="550"/>
      <c r="H310" s="550"/>
      <c r="I310" s="550"/>
      <c r="J310" s="82" t="s">
        <v>72</v>
      </c>
      <c r="K310" s="95" t="s">
        <v>73</v>
      </c>
      <c r="L310" s="96" t="s">
        <v>74</v>
      </c>
      <c r="M310" s="560" t="s">
        <v>60</v>
      </c>
      <c r="N310" s="561"/>
      <c r="O310" s="97" t="s">
        <v>61</v>
      </c>
      <c r="P310" s="98"/>
    </row>
    <row r="311" spans="2:18" ht="14.4">
      <c r="B311" s="44"/>
      <c r="C311" s="555" t="s">
        <v>1228</v>
      </c>
      <c r="D311" s="556"/>
      <c r="E311" s="556"/>
      <c r="F311" s="556"/>
      <c r="G311" s="556"/>
      <c r="H311" s="556"/>
      <c r="I311" s="522"/>
      <c r="J311" s="310">
        <f>IFERROR(VLOOKUP(C311,'MANO DE OBRA'!$C$13:$J$33,6,FALSE)," ")</f>
        <v>208071.6954</v>
      </c>
      <c r="K311" s="318">
        <f>IFERROR(VLOOKUP(C311,'MANO DE OBRA'!$C$13:$J$33,7,FALSE)," ")</f>
        <v>2</v>
      </c>
      <c r="L311" s="311">
        <f>IFERROR(VLOOKUP(C311,'MANO DE OBRA'!$C$13:$J$33,8,FALSE)," ")</f>
        <v>416143</v>
      </c>
      <c r="M311" s="562">
        <v>8.91</v>
      </c>
      <c r="N311" s="563"/>
      <c r="O311" s="312">
        <f>IFERROR((L311/M311),0)</f>
        <v>46705.162738496074</v>
      </c>
      <c r="P311" s="99"/>
    </row>
    <row r="312" spans="2:18"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62"/>
      <c r="N312" s="563"/>
      <c r="O312" s="312">
        <f t="shared" ref="O312:O314" si="19">IFERROR((L312/M312),0)</f>
        <v>0</v>
      </c>
      <c r="P312" s="99"/>
    </row>
    <row r="313" spans="2:18" ht="14.4">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99"/>
    </row>
    <row r="314" spans="2:18" ht="15" thickBot="1">
      <c r="B314" s="44"/>
      <c r="C314" s="555"/>
      <c r="D314" s="556"/>
      <c r="E314" s="556"/>
      <c r="F314" s="556"/>
      <c r="G314" s="556"/>
      <c r="H314" s="556"/>
      <c r="I314" s="522"/>
      <c r="J314" s="310" t="str">
        <f>IFERROR(VLOOKUP(C314,'MANO DE OBRA'!$C$13:$J$33,6,FALSE)," ")</f>
        <v xml:space="preserve"> </v>
      </c>
      <c r="K314" s="318" t="str">
        <f>IFERROR(VLOOKUP(C314,'MANO DE OBRA'!$C$13:$J$33,7,FALSE)," ")</f>
        <v xml:space="preserve"> </v>
      </c>
      <c r="L314" s="311" t="str">
        <f>IFERROR(VLOOKUP(C314,'MANO DE OBRA'!$C$13:$J$33,8,FALSE)," ")</f>
        <v xml:space="preserve"> </v>
      </c>
      <c r="M314" s="524"/>
      <c r="N314" s="525"/>
      <c r="O314" s="312">
        <f t="shared" si="19"/>
        <v>0</v>
      </c>
      <c r="P314" s="85"/>
    </row>
    <row r="315" spans="2:18" ht="15" thickBot="1">
      <c r="B315" s="44"/>
      <c r="C315" s="545" t="s">
        <v>2244</v>
      </c>
      <c r="D315" s="546"/>
      <c r="E315" s="546"/>
      <c r="F315" s="546"/>
      <c r="G315" s="546"/>
      <c r="H315" s="546"/>
      <c r="I315" s="546"/>
      <c r="J315" s="546"/>
      <c r="K315" s="546"/>
      <c r="L315" s="546"/>
      <c r="M315" s="546"/>
      <c r="N315" s="547"/>
      <c r="O315" s="309">
        <f>+SUM(O311:O314)</f>
        <v>46705.162738496074</v>
      </c>
      <c r="P315" s="85"/>
    </row>
    <row r="316" spans="2:18" ht="15" thickBot="1">
      <c r="B316" s="44"/>
      <c r="C316" s="73"/>
      <c r="D316" s="52"/>
      <c r="E316" s="52"/>
      <c r="F316" s="52"/>
      <c r="G316" s="52"/>
      <c r="H316" s="52"/>
      <c r="I316" s="52"/>
      <c r="J316" s="52"/>
      <c r="K316" s="52"/>
      <c r="L316" s="52"/>
      <c r="M316" s="52"/>
      <c r="N316" s="52"/>
      <c r="O316" s="74"/>
      <c r="P316" s="45"/>
      <c r="R316" s="342"/>
    </row>
    <row r="317" spans="2:18" ht="15" thickBot="1">
      <c r="B317" s="44"/>
      <c r="C317" s="557" t="s">
        <v>2245</v>
      </c>
      <c r="D317" s="558"/>
      <c r="E317" s="558"/>
      <c r="F317" s="558"/>
      <c r="G317" s="558"/>
      <c r="H317" s="558"/>
      <c r="I317" s="558"/>
      <c r="J317" s="558"/>
      <c r="K317" s="558"/>
      <c r="L317" s="558"/>
      <c r="M317" s="558"/>
      <c r="N317" s="559"/>
      <c r="O317" s="313">
        <f>ROUND(O306+O282+O299+O315,0)</f>
        <v>91851</v>
      </c>
      <c r="P317" s="100"/>
    </row>
    <row r="318" spans="2:18" ht="15" thickBot="1">
      <c r="B318" s="44"/>
      <c r="C318" s="73"/>
      <c r="D318" s="52"/>
      <c r="E318" s="52"/>
      <c r="F318" s="52"/>
      <c r="G318" s="52"/>
      <c r="H318" s="52"/>
      <c r="I318" s="52"/>
      <c r="J318" s="52"/>
      <c r="K318" s="52"/>
      <c r="L318" s="52"/>
      <c r="M318" s="52"/>
      <c r="N318" s="52"/>
      <c r="O318" s="74"/>
      <c r="P318" s="73"/>
    </row>
    <row r="319" spans="2:18">
      <c r="B319" s="44"/>
      <c r="C319" s="529" t="s">
        <v>2240</v>
      </c>
      <c r="D319" s="530"/>
      <c r="E319" s="530"/>
      <c r="F319" s="530"/>
      <c r="G319" s="530"/>
      <c r="H319" s="530"/>
      <c r="I319" s="530"/>
      <c r="J319" s="530"/>
      <c r="K319" s="530"/>
      <c r="L319" s="530"/>
      <c r="M319" s="530"/>
      <c r="N319" s="530"/>
      <c r="O319" s="531"/>
      <c r="P319" s="80"/>
    </row>
    <row r="320" spans="2:18">
      <c r="B320" s="44"/>
      <c r="C320" s="532"/>
      <c r="D320" s="533"/>
      <c r="E320" s="533"/>
      <c r="F320" s="533"/>
      <c r="G320" s="533"/>
      <c r="H320" s="533"/>
      <c r="I320" s="533"/>
      <c r="J320" s="533"/>
      <c r="K320" s="533"/>
      <c r="L320" s="533"/>
      <c r="M320" s="533"/>
      <c r="N320" s="533"/>
      <c r="O320" s="534"/>
      <c r="P320" s="80"/>
    </row>
    <row r="321" spans="2:18" ht="14.4" thickBot="1">
      <c r="B321" s="44"/>
      <c r="C321" s="535"/>
      <c r="D321" s="536"/>
      <c r="E321" s="536"/>
      <c r="F321" s="536"/>
      <c r="G321" s="536"/>
      <c r="H321" s="536"/>
      <c r="I321" s="536"/>
      <c r="J321" s="536"/>
      <c r="K321" s="536"/>
      <c r="L321" s="536"/>
      <c r="M321" s="536"/>
      <c r="N321" s="536"/>
      <c r="O321" s="537"/>
      <c r="P321" s="80"/>
    </row>
    <row r="322" spans="2:18" ht="15" thickBot="1">
      <c r="B322" s="44"/>
      <c r="C322" s="568" t="s">
        <v>10</v>
      </c>
      <c r="D322" s="569"/>
      <c r="E322" s="569"/>
      <c r="F322" s="569"/>
      <c r="G322" s="569"/>
      <c r="H322" s="569"/>
      <c r="I322" s="569"/>
      <c r="J322" s="569"/>
      <c r="K322" s="569"/>
      <c r="L322" s="569"/>
      <c r="M322" s="570"/>
      <c r="N322" s="303" t="s">
        <v>32</v>
      </c>
      <c r="O322" s="304" t="s">
        <v>29</v>
      </c>
      <c r="P322" s="80"/>
    </row>
    <row r="323" spans="2:18" ht="14.4">
      <c r="B323" s="44"/>
      <c r="C323" s="571" t="s">
        <v>2242</v>
      </c>
      <c r="D323" s="572"/>
      <c r="E323" s="572"/>
      <c r="F323" s="572"/>
      <c r="G323" s="572"/>
      <c r="H323" s="572"/>
      <c r="I323" s="572"/>
      <c r="J323" s="572"/>
      <c r="K323" s="572"/>
      <c r="L323" s="572"/>
      <c r="M323" s="572"/>
      <c r="N323" s="305">
        <f>PRESUPUESTO!$K$384</f>
        <v>0.26</v>
      </c>
      <c r="O323" s="314">
        <f>N323*O317</f>
        <v>23881.260000000002</v>
      </c>
      <c r="P323" s="80"/>
    </row>
    <row r="324" spans="2:18" ht="14.4">
      <c r="B324" s="44"/>
      <c r="C324" s="573" t="s">
        <v>2241</v>
      </c>
      <c r="D324" s="574"/>
      <c r="E324" s="574"/>
      <c r="F324" s="574"/>
      <c r="G324" s="574"/>
      <c r="H324" s="574"/>
      <c r="I324" s="574"/>
      <c r="J324" s="574"/>
      <c r="K324" s="574"/>
      <c r="L324" s="574"/>
      <c r="M324" s="574"/>
      <c r="N324" s="302">
        <f>PRESUPUESTO!$K$385</f>
        <v>0.01</v>
      </c>
      <c r="O324" s="315">
        <f>N324*O317</f>
        <v>918.51</v>
      </c>
      <c r="P324" s="80"/>
    </row>
    <row r="325" spans="2:18" ht="15" thickBot="1">
      <c r="B325" s="44"/>
      <c r="C325" s="575" t="s">
        <v>28</v>
      </c>
      <c r="D325" s="576"/>
      <c r="E325" s="576"/>
      <c r="F325" s="576"/>
      <c r="G325" s="576"/>
      <c r="H325" s="576"/>
      <c r="I325" s="576"/>
      <c r="J325" s="576"/>
      <c r="K325" s="576"/>
      <c r="L325" s="576"/>
      <c r="M325" s="576"/>
      <c r="N325" s="306">
        <f>PRESUPUESTO!$K$386</f>
        <v>0.03</v>
      </c>
      <c r="O325" s="316">
        <f>N325*O317</f>
        <v>2755.5299999999997</v>
      </c>
      <c r="P325" s="80"/>
    </row>
    <row r="326" spans="2:18">
      <c r="B326" s="44"/>
      <c r="C326" s="296"/>
      <c r="D326" s="297"/>
      <c r="E326" s="297"/>
      <c r="F326" s="297"/>
      <c r="G326" s="297"/>
      <c r="H326" s="297"/>
      <c r="I326" s="297"/>
      <c r="J326" s="297"/>
      <c r="K326" s="297"/>
      <c r="L326" s="297"/>
      <c r="M326" s="297"/>
      <c r="N326" s="297"/>
      <c r="O326" s="298"/>
      <c r="P326" s="80"/>
    </row>
    <row r="327" spans="2:18" ht="14.4" thickBot="1">
      <c r="B327" s="44"/>
      <c r="C327" s="299"/>
      <c r="D327" s="300"/>
      <c r="E327" s="300"/>
      <c r="F327" s="300"/>
      <c r="G327" s="300"/>
      <c r="H327" s="300"/>
      <c r="I327" s="300"/>
      <c r="J327" s="300"/>
      <c r="K327" s="300"/>
      <c r="L327" s="300"/>
      <c r="M327" s="300"/>
      <c r="N327" s="300"/>
      <c r="O327" s="301"/>
      <c r="P327" s="80"/>
    </row>
    <row r="328" spans="2:18" ht="15" thickBot="1">
      <c r="B328" s="44"/>
      <c r="C328" s="557" t="s">
        <v>2246</v>
      </c>
      <c r="D328" s="558"/>
      <c r="E328" s="558"/>
      <c r="F328" s="558"/>
      <c r="G328" s="558"/>
      <c r="H328" s="558"/>
      <c r="I328" s="558"/>
      <c r="J328" s="558"/>
      <c r="K328" s="558"/>
      <c r="L328" s="558"/>
      <c r="M328" s="558"/>
      <c r="N328" s="559"/>
      <c r="O328" s="313">
        <f>ROUNDUP(O317+O323+O324+O325,0)</f>
        <v>119407</v>
      </c>
      <c r="P328" s="100"/>
    </row>
    <row r="329" spans="2:18" ht="14.4">
      <c r="B329" s="44"/>
      <c r="C329" s="73"/>
      <c r="D329" s="52"/>
      <c r="E329" s="52"/>
      <c r="F329" s="52"/>
      <c r="G329" s="52"/>
      <c r="H329" s="52"/>
      <c r="I329" s="52"/>
      <c r="J329" s="52"/>
      <c r="K329" s="52"/>
      <c r="L329" s="52"/>
      <c r="M329" s="52"/>
      <c r="N329" s="52"/>
      <c r="O329" s="74"/>
      <c r="P329" s="45"/>
      <c r="R329" s="342"/>
    </row>
    <row r="330" spans="2:18" ht="14.4">
      <c r="B330" s="44"/>
      <c r="C330" s="73"/>
      <c r="D330" s="52"/>
      <c r="E330" s="52"/>
      <c r="F330" s="52"/>
      <c r="G330" s="52"/>
      <c r="H330" s="52"/>
      <c r="I330" s="52"/>
      <c r="J330" s="52"/>
      <c r="K330" s="52"/>
      <c r="L330" s="52"/>
      <c r="M330" s="52"/>
      <c r="N330" s="52"/>
      <c r="O330" s="74"/>
      <c r="P330" s="45"/>
    </row>
    <row r="331" spans="2:18" ht="18.75" customHeight="1" thickBot="1">
      <c r="B331" s="44"/>
      <c r="C331" s="564"/>
      <c r="D331" s="565"/>
      <c r="E331" s="565"/>
      <c r="F331" s="70"/>
      <c r="G331" s="70"/>
      <c r="H331" s="70"/>
      <c r="I331" s="70"/>
      <c r="J331" s="70"/>
      <c r="K331" s="566"/>
      <c r="L331" s="566"/>
      <c r="M331" s="566"/>
      <c r="N331" s="566"/>
      <c r="O331" s="567"/>
      <c r="P331" s="101"/>
    </row>
    <row r="332" spans="2:18" ht="14.4" thickBot="1">
      <c r="B332" s="102"/>
      <c r="C332" s="103"/>
      <c r="D332" s="103"/>
      <c r="E332" s="103"/>
      <c r="F332" s="103"/>
      <c r="G332" s="103"/>
      <c r="H332" s="103"/>
      <c r="I332" s="103"/>
      <c r="J332" s="103"/>
      <c r="K332" s="103"/>
      <c r="L332" s="103"/>
      <c r="M332" s="103"/>
      <c r="N332" s="103"/>
      <c r="O332" s="103"/>
      <c r="P332" s="104"/>
    </row>
    <row r="333" spans="2:18" ht="15.6" thickTop="1" thickBot="1">
      <c r="B333" s="44"/>
      <c r="C333" s="488" t="s">
        <v>54</v>
      </c>
      <c r="D333" s="489"/>
      <c r="E333" s="489"/>
      <c r="F333" s="489"/>
      <c r="G333" s="489"/>
      <c r="H333" s="489"/>
      <c r="I333" s="489"/>
      <c r="J333" s="489"/>
      <c r="K333" s="489"/>
      <c r="L333" s="489"/>
      <c r="M333" s="489"/>
      <c r="N333" s="489"/>
      <c r="O333" s="490"/>
      <c r="P333" s="75"/>
    </row>
    <row r="334" spans="2:18">
      <c r="B334" s="44"/>
      <c r="C334" s="76" t="s">
        <v>55</v>
      </c>
      <c r="D334" s="491" t="s">
        <v>10</v>
      </c>
      <c r="E334" s="492"/>
      <c r="F334" s="492"/>
      <c r="G334" s="492"/>
      <c r="H334" s="492"/>
      <c r="I334" s="492"/>
      <c r="J334" s="492"/>
      <c r="K334" s="492"/>
      <c r="L334" s="493"/>
      <c r="M334" s="494" t="s">
        <v>56</v>
      </c>
      <c r="N334" s="495"/>
      <c r="O334" s="76" t="s">
        <v>12</v>
      </c>
      <c r="P334" s="77"/>
    </row>
    <row r="335" spans="2:18" ht="51" customHeight="1" thickBot="1">
      <c r="B335" s="44"/>
      <c r="C335" s="78" t="str">
        <f>PRESUPUESTO!C182</f>
        <v>7.1.19</v>
      </c>
      <c r="D335" s="582" t="str">
        <f>IFERROR(VLOOKUP(C335,PRESUPUESTO!$C$11:$K$366,5,FALSE)," ")</f>
        <v>SUMINISTRO E INSTALACIÓN DE BOMBA PARA AGUA POTABLE H=41,1 MCA, Q=5,5 LPS, PRESIÓN CONSTANTE CON VARIADOR DE VELOCIDAD. INCLUYE SISTEMA ELÉCTRICO, SENSORES DE NIVEL, TANQUE HIDRONEUMÁTICO DE 75 L Y ACCESORIOS</v>
      </c>
      <c r="E335" s="583"/>
      <c r="F335" s="583"/>
      <c r="G335" s="583"/>
      <c r="H335" s="583"/>
      <c r="I335" s="583"/>
      <c r="J335" s="583"/>
      <c r="K335" s="583"/>
      <c r="L335" s="584"/>
      <c r="M335" s="526" t="str">
        <f>IFERROR(VLOOKUP(C335,PRESUPUESTO!$C$11:$K$366,6,FALSE)," ")</f>
        <v>UN</v>
      </c>
      <c r="N335" s="528"/>
      <c r="O335" s="243">
        <f>IFERROR(VLOOKUP(C335,PRESUPUESTO!$C$11:$K$366,7,FALSE)," ")</f>
        <v>2</v>
      </c>
      <c r="P335" s="79"/>
    </row>
    <row r="336" spans="2:18">
      <c r="B336" s="44"/>
      <c r="C336" s="529"/>
      <c r="D336" s="530"/>
      <c r="E336" s="530"/>
      <c r="F336" s="530"/>
      <c r="G336" s="530"/>
      <c r="H336" s="530"/>
      <c r="I336" s="530"/>
      <c r="J336" s="530"/>
      <c r="K336" s="530"/>
      <c r="L336" s="530"/>
      <c r="M336" s="530"/>
      <c r="N336" s="530"/>
      <c r="O336" s="531"/>
      <c r="P336" s="80"/>
    </row>
    <row r="337" spans="2:16">
      <c r="B337" s="44"/>
      <c r="C337" s="532"/>
      <c r="D337" s="533"/>
      <c r="E337" s="533"/>
      <c r="F337" s="533"/>
      <c r="G337" s="533"/>
      <c r="H337" s="533"/>
      <c r="I337" s="533"/>
      <c r="J337" s="533"/>
      <c r="K337" s="533"/>
      <c r="L337" s="533"/>
      <c r="M337" s="533"/>
      <c r="N337" s="533"/>
      <c r="O337" s="534"/>
      <c r="P337" s="80"/>
    </row>
    <row r="338" spans="2:16" ht="14.4" thickBot="1">
      <c r="B338" s="44"/>
      <c r="C338" s="535"/>
      <c r="D338" s="536"/>
      <c r="E338" s="536"/>
      <c r="F338" s="536"/>
      <c r="G338" s="536"/>
      <c r="H338" s="536"/>
      <c r="I338" s="536"/>
      <c r="J338" s="536"/>
      <c r="K338" s="536"/>
      <c r="L338" s="536"/>
      <c r="M338" s="536"/>
      <c r="N338" s="536"/>
      <c r="O338" s="537"/>
      <c r="P338" s="80"/>
    </row>
    <row r="339" spans="2:16" ht="14.4">
      <c r="B339" s="44"/>
      <c r="C339" s="538" t="s">
        <v>10</v>
      </c>
      <c r="D339" s="539"/>
      <c r="E339" s="539"/>
      <c r="F339" s="539"/>
      <c r="G339" s="540"/>
      <c r="H339" s="541" t="s">
        <v>57</v>
      </c>
      <c r="I339" s="539"/>
      <c r="J339" s="542" t="s">
        <v>58</v>
      </c>
      <c r="K339" s="543"/>
      <c r="L339" s="82" t="s">
        <v>59</v>
      </c>
      <c r="M339" s="541" t="s">
        <v>60</v>
      </c>
      <c r="N339" s="544"/>
      <c r="O339" s="83" t="s">
        <v>61</v>
      </c>
      <c r="P339" s="84"/>
    </row>
    <row r="340" spans="2:16" ht="14.4">
      <c r="B340" s="44"/>
      <c r="C340" s="517" t="s">
        <v>1281</v>
      </c>
      <c r="D340" s="518"/>
      <c r="E340" s="518"/>
      <c r="F340" s="518"/>
      <c r="G340" s="519"/>
      <c r="H340" s="520"/>
      <c r="I340" s="520"/>
      <c r="J340" s="521" t="str">
        <f>IFERROR(VLOOKUP(C340,EQUIPOS!$C$13:$G$80,2,FALSE)," ")</f>
        <v>%</v>
      </c>
      <c r="K340" s="522"/>
      <c r="L340" s="308">
        <f>O377</f>
        <v>594490</v>
      </c>
      <c r="M340" s="523">
        <v>0.05</v>
      </c>
      <c r="N340" s="522"/>
      <c r="O340" s="307">
        <f>IFERROR(M340*L340,0)</f>
        <v>29724.5</v>
      </c>
      <c r="P340" s="85"/>
    </row>
    <row r="341" spans="2:16" ht="14.4">
      <c r="B341" s="44"/>
      <c r="C341" s="517"/>
      <c r="D341" s="518"/>
      <c r="E341" s="518"/>
      <c r="F341" s="518"/>
      <c r="G341" s="519"/>
      <c r="H341" s="520"/>
      <c r="I341" s="520"/>
      <c r="J341" s="521" t="str">
        <f>IFERROR(VLOOKUP(C341,EQUIPOS!$C$13:$G$80,2,FALSE)," ")</f>
        <v xml:space="preserve"> </v>
      </c>
      <c r="K341" s="522"/>
      <c r="L341" s="308" t="str">
        <f>IFERROR(VLOOKUP(C341,EQUIPOS!$C$13:$G$80,5,FALSE)," ")</f>
        <v xml:space="preserve"> </v>
      </c>
      <c r="M341" s="524"/>
      <c r="N341" s="525"/>
      <c r="O341" s="307">
        <f>IFERROR(L341/M341,0)</f>
        <v>0</v>
      </c>
      <c r="P341" s="85"/>
    </row>
    <row r="342" spans="2:16" ht="14.4">
      <c r="B342" s="44"/>
      <c r="C342" s="517"/>
      <c r="D342" s="518"/>
      <c r="E342" s="518"/>
      <c r="F342" s="518"/>
      <c r="G342" s="519"/>
      <c r="H342" s="520"/>
      <c r="I342" s="520"/>
      <c r="J342" s="521" t="str">
        <f>IFERROR(VLOOKUP(C342,EQUIPOS!$C$13:$G$80,2,FALSE)," ")</f>
        <v xml:space="preserve"> </v>
      </c>
      <c r="K342" s="522"/>
      <c r="L342" s="308" t="str">
        <f>IFERROR(VLOOKUP(C342,EQUIPOS!$C$13:$G$80,5,FALSE)," ")</f>
        <v xml:space="preserve"> </v>
      </c>
      <c r="M342" s="524"/>
      <c r="N342" s="525"/>
      <c r="O342" s="307">
        <f t="shared" ref="O342:O343" si="20">IFERROR(L342/M342,0)</f>
        <v>0</v>
      </c>
      <c r="P342" s="85"/>
    </row>
    <row r="343" spans="2:16" ht="14.4">
      <c r="B343" s="44"/>
      <c r="C343" s="517"/>
      <c r="D343" s="518"/>
      <c r="E343" s="518"/>
      <c r="F343" s="518"/>
      <c r="G343" s="519"/>
      <c r="H343" s="520"/>
      <c r="I343" s="520"/>
      <c r="J343" s="521" t="str">
        <f>IFERROR(VLOOKUP(C343,EQUIPOS!$C$13:$G$80,2,FALSE)," ")</f>
        <v xml:space="preserve"> </v>
      </c>
      <c r="K343" s="522"/>
      <c r="L343" s="308" t="str">
        <f>IFERROR(VLOOKUP(C343,EQUIPOS!$C$13:$G$80,5,FALSE)," ")</f>
        <v xml:space="preserve"> </v>
      </c>
      <c r="M343" s="524"/>
      <c r="N343" s="525"/>
      <c r="O343" s="307">
        <f t="shared" si="20"/>
        <v>0</v>
      </c>
      <c r="P343" s="85"/>
    </row>
    <row r="344" spans="2:16" ht="15" thickBot="1">
      <c r="B344" s="44"/>
      <c r="C344" s="517"/>
      <c r="D344" s="518"/>
      <c r="E344" s="518"/>
      <c r="F344" s="518"/>
      <c r="G344" s="519"/>
      <c r="H344" s="520"/>
      <c r="I344" s="520"/>
      <c r="J344" s="521" t="str">
        <f>IFERROR(VLOOKUP(C344,EQUIPOS!$C$13:$G$80,2,FALSE)," ")</f>
        <v xml:space="preserve"> </v>
      </c>
      <c r="K344" s="522"/>
      <c r="L344" s="308" t="str">
        <f>IFERROR(VLOOKUP(C344,EQUIPOS!$C$13:$G$80,5,FALSE)," ")</f>
        <v xml:space="preserve"> </v>
      </c>
      <c r="M344" s="524"/>
      <c r="N344" s="525"/>
      <c r="O344" s="307">
        <f>IFERROR(L344/M344,0)</f>
        <v>0</v>
      </c>
      <c r="P344" s="85"/>
    </row>
    <row r="345" spans="2:16" ht="15" thickBot="1">
      <c r="B345" s="44"/>
      <c r="C345" s="545" t="s">
        <v>2244</v>
      </c>
      <c r="D345" s="546"/>
      <c r="E345" s="546"/>
      <c r="F345" s="546"/>
      <c r="G345" s="546"/>
      <c r="H345" s="546"/>
      <c r="I345" s="546"/>
      <c r="J345" s="546"/>
      <c r="K345" s="546"/>
      <c r="L345" s="546"/>
      <c r="M345" s="546"/>
      <c r="N345" s="547"/>
      <c r="O345" s="309">
        <f>SUM(O340:O344)</f>
        <v>29724.5</v>
      </c>
      <c r="P345" s="86"/>
    </row>
    <row r="346" spans="2:16" ht="13.5" customHeight="1">
      <c r="B346" s="44"/>
      <c r="C346" s="529" t="s">
        <v>62</v>
      </c>
      <c r="D346" s="530"/>
      <c r="E346" s="530"/>
      <c r="F346" s="530"/>
      <c r="G346" s="530"/>
      <c r="H346" s="530"/>
      <c r="I346" s="530"/>
      <c r="J346" s="530"/>
      <c r="K346" s="530"/>
      <c r="L346" s="530"/>
      <c r="M346" s="530"/>
      <c r="N346" s="530"/>
      <c r="O346" s="531"/>
      <c r="P346" s="80"/>
    </row>
    <row r="347" spans="2:16">
      <c r="B347" s="44"/>
      <c r="C347" s="532"/>
      <c r="D347" s="533"/>
      <c r="E347" s="533"/>
      <c r="F347" s="533"/>
      <c r="G347" s="533"/>
      <c r="H347" s="533"/>
      <c r="I347" s="533"/>
      <c r="J347" s="533"/>
      <c r="K347" s="533"/>
      <c r="L347" s="533"/>
      <c r="M347" s="533"/>
      <c r="N347" s="533"/>
      <c r="O347" s="534"/>
      <c r="P347" s="80"/>
    </row>
    <row r="348" spans="2:16" ht="14.4" thickBot="1">
      <c r="B348" s="44"/>
      <c r="C348" s="535"/>
      <c r="D348" s="536"/>
      <c r="E348" s="536"/>
      <c r="F348" s="536"/>
      <c r="G348" s="536"/>
      <c r="H348" s="536"/>
      <c r="I348" s="536"/>
      <c r="J348" s="536"/>
      <c r="K348" s="536"/>
      <c r="L348" s="536"/>
      <c r="M348" s="536"/>
      <c r="N348" s="536"/>
      <c r="O348" s="537"/>
      <c r="P348" s="80"/>
    </row>
    <row r="349" spans="2:16" ht="14.4">
      <c r="B349" s="44"/>
      <c r="C349" s="538" t="s">
        <v>10</v>
      </c>
      <c r="D349" s="550"/>
      <c r="E349" s="550"/>
      <c r="F349" s="550"/>
      <c r="G349" s="550"/>
      <c r="H349" s="550"/>
      <c r="I349" s="550"/>
      <c r="J349" s="544"/>
      <c r="K349" s="81" t="s">
        <v>56</v>
      </c>
      <c r="L349" s="82" t="s">
        <v>12</v>
      </c>
      <c r="M349" s="541" t="s">
        <v>63</v>
      </c>
      <c r="N349" s="544"/>
      <c r="O349" s="83" t="s">
        <v>61</v>
      </c>
      <c r="P349" s="84"/>
    </row>
    <row r="350" spans="2:16" ht="28.8" customHeight="1">
      <c r="B350" s="44"/>
      <c r="C350" s="619" t="s">
        <v>2726</v>
      </c>
      <c r="D350" s="620"/>
      <c r="E350" s="620"/>
      <c r="F350" s="620"/>
      <c r="G350" s="620"/>
      <c r="H350" s="620"/>
      <c r="I350" s="620"/>
      <c r="J350" s="621"/>
      <c r="K350" s="88" t="str">
        <f>IFERROR(VLOOKUP(C350,MATERIALES!$C$13:$G$2486,2,FALSE)," ")</f>
        <v>UN</v>
      </c>
      <c r="L350" s="358">
        <v>1</v>
      </c>
      <c r="M350" s="548">
        <f>IFERROR(VLOOKUP(C350,MATERIALES!$C$13:$G$2486,5,FALSE)," ")</f>
        <v>8500000</v>
      </c>
      <c r="N350" s="549"/>
      <c r="O350" s="307">
        <f>IFERROR(M350*L350,0)</f>
        <v>8500000</v>
      </c>
      <c r="P350" s="85"/>
    </row>
    <row r="351" spans="2:16" ht="14.4">
      <c r="B351" s="44"/>
      <c r="C351" s="517"/>
      <c r="D351" s="518"/>
      <c r="E351" s="518"/>
      <c r="F351" s="518"/>
      <c r="G351" s="518"/>
      <c r="H351" s="518"/>
      <c r="I351" s="518"/>
      <c r="J351" s="519"/>
      <c r="K351" s="88" t="str">
        <f>IFERROR(VLOOKUP(C351,MATERIALES!$C$13:$G$2486,2,FALSE)," ")</f>
        <v xml:space="preserve"> </v>
      </c>
      <c r="L351" s="358"/>
      <c r="M351" s="548" t="str">
        <f>IFERROR(VLOOKUP(C351,MATERIALES!$C$13:$G$2486,5,FALSE)," ")</f>
        <v xml:space="preserve"> </v>
      </c>
      <c r="N351" s="549"/>
      <c r="O351" s="307">
        <f t="shared" ref="O351:O360" si="21">IFERROR(M351*L351,0)</f>
        <v>0</v>
      </c>
      <c r="P351" s="85"/>
    </row>
    <row r="352" spans="2:16" ht="14.4">
      <c r="B352" s="44"/>
      <c r="C352" s="517"/>
      <c r="D352" s="518"/>
      <c r="E352" s="518"/>
      <c r="F352" s="518"/>
      <c r="G352" s="518"/>
      <c r="H352" s="518"/>
      <c r="I352" s="518"/>
      <c r="J352" s="519"/>
      <c r="K352" s="88" t="str">
        <f>IFERROR(VLOOKUP(C352,MATERIALES!$C$13:$G$2486,2,FALSE)," ")</f>
        <v xml:space="preserve"> </v>
      </c>
      <c r="L352" s="358"/>
      <c r="M352" s="548" t="str">
        <f>IFERROR(VLOOKUP(C352,MATERIALES!$C$13:$G$2486,5,FALSE)," ")</f>
        <v xml:space="preserve"> </v>
      </c>
      <c r="N352" s="549"/>
      <c r="O352" s="307">
        <f t="shared" si="21"/>
        <v>0</v>
      </c>
      <c r="P352" s="85"/>
    </row>
    <row r="353" spans="2:16" ht="14.4">
      <c r="B353" s="44"/>
      <c r="C353" s="517"/>
      <c r="D353" s="518"/>
      <c r="E353" s="518"/>
      <c r="F353" s="518"/>
      <c r="G353" s="518"/>
      <c r="H353" s="518"/>
      <c r="I353" s="518"/>
      <c r="J353" s="519"/>
      <c r="K353" s="88" t="str">
        <f>IFERROR(VLOOKUP(C353,MATERIALES!$C$13:$G$2486,2,FALSE)," ")</f>
        <v xml:space="preserve"> </v>
      </c>
      <c r="L353" s="358"/>
      <c r="M353" s="548" t="str">
        <f>IFERROR(VLOOKUP(C353,MATERIALES!$C$13:$G$2486,5,FALSE)," ")</f>
        <v xml:space="preserve"> </v>
      </c>
      <c r="N353" s="549"/>
      <c r="O353" s="307">
        <f t="shared" si="21"/>
        <v>0</v>
      </c>
      <c r="P353" s="85"/>
    </row>
    <row r="354" spans="2:16" ht="14.4">
      <c r="B354" s="44"/>
      <c r="C354" s="517"/>
      <c r="D354" s="518"/>
      <c r="E354" s="518"/>
      <c r="F354" s="518"/>
      <c r="G354" s="518"/>
      <c r="H354" s="518"/>
      <c r="I354" s="518"/>
      <c r="J354" s="519"/>
      <c r="K354" s="88" t="str">
        <f>IFERROR(VLOOKUP(C354,MATERIALES!$C$13:$G$2486,2,FALSE)," ")</f>
        <v xml:space="preserve"> </v>
      </c>
      <c r="L354" s="89"/>
      <c r="M354" s="548" t="str">
        <f>IFERROR(VLOOKUP(C354,MATERIALES!$C$13:$G$2486,5,FALSE)," ")</f>
        <v xml:space="preserve"> </v>
      </c>
      <c r="N354" s="549"/>
      <c r="O354" s="307">
        <f t="shared" si="21"/>
        <v>0</v>
      </c>
      <c r="P354" s="85"/>
    </row>
    <row r="355" spans="2:16" ht="14.4">
      <c r="B355" s="44"/>
      <c r="C355" s="517"/>
      <c r="D355" s="518"/>
      <c r="E355" s="518"/>
      <c r="F355" s="518"/>
      <c r="G355" s="518"/>
      <c r="H355" s="518"/>
      <c r="I355" s="518"/>
      <c r="J355" s="519"/>
      <c r="K355" s="88" t="str">
        <f>IFERROR(VLOOKUP(C355,MATERIALES!$C$13:$G$2486,2,FALSE)," ")</f>
        <v xml:space="preserve"> </v>
      </c>
      <c r="L355" s="89"/>
      <c r="M355" s="548" t="str">
        <f>IFERROR(VLOOKUP(C355,MATERIALES!$C$13:$G$2486,5,FALSE)," ")</f>
        <v xml:space="preserve"> </v>
      </c>
      <c r="N355" s="549"/>
      <c r="O355" s="307">
        <f t="shared" si="21"/>
        <v>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si="21"/>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4.4">
      <c r="B359" s="44"/>
      <c r="C359" s="517"/>
      <c r="D359" s="518"/>
      <c r="E359" s="518"/>
      <c r="F359" s="518"/>
      <c r="G359" s="518"/>
      <c r="H359" s="518"/>
      <c r="I359" s="518"/>
      <c r="J359" s="519"/>
      <c r="K359" s="88" t="str">
        <f>IFERROR(VLOOKUP(C359,MATERIALES!$C$13:$G$2486,2,FALSE)," ")</f>
        <v xml:space="preserve"> </v>
      </c>
      <c r="L359" s="89"/>
      <c r="M359" s="548" t="str">
        <f>IFERROR(VLOOKUP(C359,MATERIALES!$C$13:$G$2486,5,FALSE)," ")</f>
        <v xml:space="preserve"> </v>
      </c>
      <c r="N359" s="549"/>
      <c r="O359" s="307">
        <f t="shared" si="21"/>
        <v>0</v>
      </c>
      <c r="P359" s="85"/>
    </row>
    <row r="360" spans="2:16" ht="15" thickBot="1">
      <c r="B360" s="44"/>
      <c r="C360" s="517"/>
      <c r="D360" s="518"/>
      <c r="E360" s="518"/>
      <c r="F360" s="518"/>
      <c r="G360" s="518"/>
      <c r="H360" s="518"/>
      <c r="I360" s="518"/>
      <c r="J360" s="519"/>
      <c r="K360" s="88" t="str">
        <f>IFERROR(VLOOKUP(C360,MATERIALES!$C$13:$G$2486,2,FALSE)," ")</f>
        <v xml:space="preserve"> </v>
      </c>
      <c r="L360" s="90"/>
      <c r="M360" s="548" t="str">
        <f>IFERROR(VLOOKUP(C360,MATERIALES!$C$13:$G$2486,5,FALSE)," ")</f>
        <v xml:space="preserve"> </v>
      </c>
      <c r="N360" s="549"/>
      <c r="O360" s="307">
        <f t="shared" si="21"/>
        <v>0</v>
      </c>
      <c r="P360" s="85"/>
    </row>
    <row r="361" spans="2:16" ht="15" thickBot="1">
      <c r="B361" s="44"/>
      <c r="C361" s="545" t="s">
        <v>2244</v>
      </c>
      <c r="D361" s="546"/>
      <c r="E361" s="546"/>
      <c r="F361" s="546"/>
      <c r="G361" s="546"/>
      <c r="H361" s="546"/>
      <c r="I361" s="546"/>
      <c r="J361" s="546"/>
      <c r="K361" s="546"/>
      <c r="L361" s="546"/>
      <c r="M361" s="546"/>
      <c r="N361" s="547"/>
      <c r="O361" s="309">
        <f>SUM(O350:O360)</f>
        <v>8500000</v>
      </c>
      <c r="P361" s="85"/>
    </row>
    <row r="362" spans="2:16">
      <c r="B362" s="44"/>
      <c r="C362" s="529" t="s">
        <v>64</v>
      </c>
      <c r="D362" s="530"/>
      <c r="E362" s="530"/>
      <c r="F362" s="530"/>
      <c r="G362" s="530"/>
      <c r="H362" s="530"/>
      <c r="I362" s="530"/>
      <c r="J362" s="530"/>
      <c r="K362" s="530"/>
      <c r="L362" s="530"/>
      <c r="M362" s="530"/>
      <c r="N362" s="530"/>
      <c r="O362" s="531"/>
      <c r="P362" s="80"/>
    </row>
    <row r="363" spans="2:16">
      <c r="B363" s="44"/>
      <c r="C363" s="532"/>
      <c r="D363" s="533"/>
      <c r="E363" s="533"/>
      <c r="F363" s="533"/>
      <c r="G363" s="533"/>
      <c r="H363" s="533"/>
      <c r="I363" s="533"/>
      <c r="J363" s="533"/>
      <c r="K363" s="533"/>
      <c r="L363" s="533"/>
      <c r="M363" s="533"/>
      <c r="N363" s="533"/>
      <c r="O363" s="534"/>
      <c r="P363" s="80"/>
    </row>
    <row r="364" spans="2:16" ht="14.4" thickBot="1">
      <c r="B364" s="44"/>
      <c r="C364" s="535"/>
      <c r="D364" s="536"/>
      <c r="E364" s="536"/>
      <c r="F364" s="536"/>
      <c r="G364" s="536"/>
      <c r="H364" s="536"/>
      <c r="I364" s="536"/>
      <c r="J364" s="536"/>
      <c r="K364" s="536"/>
      <c r="L364" s="536"/>
      <c r="M364" s="536"/>
      <c r="N364" s="536"/>
      <c r="O364" s="537"/>
      <c r="P364" s="80"/>
    </row>
    <row r="365" spans="2:16" ht="16.8">
      <c r="B365" s="44"/>
      <c r="C365" s="538" t="s">
        <v>65</v>
      </c>
      <c r="D365" s="550"/>
      <c r="E365" s="550"/>
      <c r="F365" s="550"/>
      <c r="G365" s="550"/>
      <c r="H365" s="550"/>
      <c r="I365" s="550"/>
      <c r="J365" s="82" t="s">
        <v>66</v>
      </c>
      <c r="K365" s="87" t="s">
        <v>67</v>
      </c>
      <c r="L365" s="91" t="s">
        <v>68</v>
      </c>
      <c r="M365" s="541" t="s">
        <v>69</v>
      </c>
      <c r="N365" s="544"/>
      <c r="O365" s="83" t="s">
        <v>61</v>
      </c>
      <c r="P365" s="84"/>
    </row>
    <row r="366" spans="2:16" ht="14.4">
      <c r="B366" s="44"/>
      <c r="C366" s="517" t="s">
        <v>1251</v>
      </c>
      <c r="D366" s="518"/>
      <c r="E366" s="518"/>
      <c r="F366" s="518"/>
      <c r="G366" s="518"/>
      <c r="H366" s="518"/>
      <c r="I366" s="518"/>
      <c r="J366" s="349">
        <v>5.0000000000000001E-3</v>
      </c>
      <c r="K366" s="93">
        <v>25.1</v>
      </c>
      <c r="L366" s="92">
        <f>K366*J366</f>
        <v>0.1255</v>
      </c>
      <c r="M366" s="548">
        <f>IFERROR(VLOOKUP(C366,TRANSPORTE!$C$14:$G$28,5,FALSE)," ")</f>
        <v>514637</v>
      </c>
      <c r="N366" s="549"/>
      <c r="O366" s="307">
        <f>IFERROR(M366*L366,0)</f>
        <v>64586.943500000001</v>
      </c>
      <c r="P366" s="85"/>
    </row>
    <row r="367" spans="2:16" ht="15" thickBot="1">
      <c r="B367" s="44"/>
      <c r="C367" s="551"/>
      <c r="D367" s="552"/>
      <c r="E367" s="552"/>
      <c r="F367" s="552"/>
      <c r="G367" s="552"/>
      <c r="H367" s="552"/>
      <c r="I367" s="552"/>
      <c r="J367" s="94"/>
      <c r="K367" s="70"/>
      <c r="L367" s="94"/>
      <c r="M367" s="553"/>
      <c r="N367" s="554"/>
      <c r="O367" s="307">
        <f t="shared" ref="O367" si="22">IFERROR(M367*L367,0)</f>
        <v>0</v>
      </c>
      <c r="P367" s="85"/>
    </row>
    <row r="368" spans="2:16" ht="15" thickBot="1">
      <c r="B368" s="44"/>
      <c r="C368" s="545" t="s">
        <v>2244</v>
      </c>
      <c r="D368" s="546"/>
      <c r="E368" s="546"/>
      <c r="F368" s="546"/>
      <c r="G368" s="546"/>
      <c r="H368" s="546"/>
      <c r="I368" s="546"/>
      <c r="J368" s="546"/>
      <c r="K368" s="546"/>
      <c r="L368" s="546"/>
      <c r="M368" s="546"/>
      <c r="N368" s="547"/>
      <c r="O368" s="309">
        <f>+SUM(O366:O367)</f>
        <v>64586.943500000001</v>
      </c>
      <c r="P368" s="86"/>
    </row>
    <row r="369" spans="2:16">
      <c r="B369" s="44"/>
      <c r="C369" s="529" t="s">
        <v>70</v>
      </c>
      <c r="D369" s="530"/>
      <c r="E369" s="530"/>
      <c r="F369" s="530"/>
      <c r="G369" s="530"/>
      <c r="H369" s="530"/>
      <c r="I369" s="530"/>
      <c r="J369" s="530"/>
      <c r="K369" s="530"/>
      <c r="L369" s="530"/>
      <c r="M369" s="530"/>
      <c r="N369" s="530"/>
      <c r="O369" s="531"/>
      <c r="P369" s="80"/>
    </row>
    <row r="370" spans="2:16">
      <c r="B370" s="44"/>
      <c r="C370" s="532"/>
      <c r="D370" s="533"/>
      <c r="E370" s="533"/>
      <c r="F370" s="533"/>
      <c r="G370" s="533"/>
      <c r="H370" s="533"/>
      <c r="I370" s="533"/>
      <c r="J370" s="533"/>
      <c r="K370" s="533"/>
      <c r="L370" s="533"/>
      <c r="M370" s="533"/>
      <c r="N370" s="533"/>
      <c r="O370" s="534"/>
      <c r="P370" s="80"/>
    </row>
    <row r="371" spans="2:16" ht="14.4" thickBot="1">
      <c r="B371" s="44"/>
      <c r="C371" s="535"/>
      <c r="D371" s="536"/>
      <c r="E371" s="536"/>
      <c r="F371" s="536"/>
      <c r="G371" s="536"/>
      <c r="H371" s="536"/>
      <c r="I371" s="536"/>
      <c r="J371" s="536"/>
      <c r="K371" s="536"/>
      <c r="L371" s="536"/>
      <c r="M371" s="536"/>
      <c r="N371" s="536"/>
      <c r="O371" s="537"/>
      <c r="P371" s="80"/>
    </row>
    <row r="372" spans="2:16" ht="14.4">
      <c r="B372" s="44"/>
      <c r="C372" s="538" t="s">
        <v>71</v>
      </c>
      <c r="D372" s="550"/>
      <c r="E372" s="550"/>
      <c r="F372" s="550"/>
      <c r="G372" s="550"/>
      <c r="H372" s="550"/>
      <c r="I372" s="550"/>
      <c r="J372" s="82" t="s">
        <v>72</v>
      </c>
      <c r="K372" s="95" t="s">
        <v>73</v>
      </c>
      <c r="L372" s="96" t="s">
        <v>74</v>
      </c>
      <c r="M372" s="560" t="s">
        <v>60</v>
      </c>
      <c r="N372" s="561"/>
      <c r="O372" s="97" t="s">
        <v>61</v>
      </c>
      <c r="P372" s="98"/>
    </row>
    <row r="373" spans="2:16" ht="14.4">
      <c r="B373" s="44"/>
      <c r="C373" s="555" t="s">
        <v>1228</v>
      </c>
      <c r="D373" s="556"/>
      <c r="E373" s="556"/>
      <c r="F373" s="556"/>
      <c r="G373" s="556"/>
      <c r="H373" s="556"/>
      <c r="I373" s="522"/>
      <c r="J373" s="310">
        <f>IFERROR(VLOOKUP(C373,'MANO DE OBRA'!$C$13:$J$33,6,FALSE)," ")</f>
        <v>208071.6954</v>
      </c>
      <c r="K373" s="318">
        <f>IFERROR(VLOOKUP(C373,'MANO DE OBRA'!$C$13:$J$33,7,FALSE)," ")</f>
        <v>2</v>
      </c>
      <c r="L373" s="311">
        <f>IFERROR(VLOOKUP(C373,'MANO DE OBRA'!$C$13:$J$33,8,FALSE)," ")</f>
        <v>416143</v>
      </c>
      <c r="M373" s="562">
        <v>0.7</v>
      </c>
      <c r="N373" s="563"/>
      <c r="O373" s="312">
        <f>IFERROR((L373/M373),0)</f>
        <v>594490</v>
      </c>
      <c r="P373" s="99"/>
    </row>
    <row r="374" spans="2:16" ht="14.4">
      <c r="B374" s="44"/>
      <c r="C374" s="555"/>
      <c r="D374" s="556"/>
      <c r="E374" s="556"/>
      <c r="F374" s="556"/>
      <c r="G374" s="556"/>
      <c r="H374" s="556"/>
      <c r="I374" s="522"/>
      <c r="J374" s="310" t="str">
        <f>IFERROR(VLOOKUP(C374,'MANO DE OBRA'!$C$13:$J$33,6,FALSE)," ")</f>
        <v xml:space="preserve"> </v>
      </c>
      <c r="K374" s="318" t="str">
        <f>IFERROR(VLOOKUP(C374,'MANO DE OBRA'!$C$13:$J$33,7,FALSE)," ")</f>
        <v xml:space="preserve"> </v>
      </c>
      <c r="L374" s="311" t="str">
        <f>IFERROR(VLOOKUP(C374,'MANO DE OBRA'!$C$13:$J$33,8,FALSE)," ")</f>
        <v xml:space="preserve"> </v>
      </c>
      <c r="M374" s="562"/>
      <c r="N374" s="563"/>
      <c r="O374" s="312">
        <f t="shared" ref="O374:O376" si="23">IFERROR((L374/M374),0)</f>
        <v>0</v>
      </c>
      <c r="P374" s="99"/>
    </row>
    <row r="375" spans="2:16" ht="14.4">
      <c r="B375" s="44"/>
      <c r="C375" s="555"/>
      <c r="D375" s="556"/>
      <c r="E375" s="556"/>
      <c r="F375" s="556"/>
      <c r="G375" s="556"/>
      <c r="H375" s="556"/>
      <c r="I375" s="522"/>
      <c r="J375" s="310" t="str">
        <f>IFERROR(VLOOKUP(C375,'MANO DE OBRA'!$C$13:$J$33,6,FALSE)," ")</f>
        <v xml:space="preserve"> </v>
      </c>
      <c r="K375" s="318" t="str">
        <f>IFERROR(VLOOKUP(C375,'MANO DE OBRA'!$C$13:$J$33,7,FALSE)," ")</f>
        <v xml:space="preserve"> </v>
      </c>
      <c r="L375" s="311" t="str">
        <f>IFERROR(VLOOKUP(C375,'MANO DE OBRA'!$C$13:$J$33,8,FALSE)," ")</f>
        <v xml:space="preserve"> </v>
      </c>
      <c r="M375" s="524"/>
      <c r="N375" s="525"/>
      <c r="O375" s="312">
        <f t="shared" si="23"/>
        <v>0</v>
      </c>
      <c r="P375" s="99"/>
    </row>
    <row r="376" spans="2:16" ht="15" thickBot="1">
      <c r="B376" s="44"/>
      <c r="C376" s="555"/>
      <c r="D376" s="556"/>
      <c r="E376" s="556"/>
      <c r="F376" s="556"/>
      <c r="G376" s="556"/>
      <c r="H376" s="556"/>
      <c r="I376" s="522"/>
      <c r="J376" s="310" t="str">
        <f>IFERROR(VLOOKUP(C376,'MANO DE OBRA'!$C$13:$J$33,6,FALSE)," ")</f>
        <v xml:space="preserve"> </v>
      </c>
      <c r="K376" s="318" t="str">
        <f>IFERROR(VLOOKUP(C376,'MANO DE OBRA'!$C$13:$J$33,7,FALSE)," ")</f>
        <v xml:space="preserve"> </v>
      </c>
      <c r="L376" s="311" t="str">
        <f>IFERROR(VLOOKUP(C376,'MANO DE OBRA'!$C$13:$J$33,8,FALSE)," ")</f>
        <v xml:space="preserve"> </v>
      </c>
      <c r="M376" s="524"/>
      <c r="N376" s="525"/>
      <c r="O376" s="312">
        <f t="shared" si="23"/>
        <v>0</v>
      </c>
      <c r="P376" s="85"/>
    </row>
    <row r="377" spans="2:16" ht="15" thickBot="1">
      <c r="B377" s="44"/>
      <c r="C377" s="545" t="s">
        <v>2244</v>
      </c>
      <c r="D377" s="546"/>
      <c r="E377" s="546"/>
      <c r="F377" s="546"/>
      <c r="G377" s="546"/>
      <c r="H377" s="546"/>
      <c r="I377" s="546"/>
      <c r="J377" s="546"/>
      <c r="K377" s="546"/>
      <c r="L377" s="546"/>
      <c r="M377" s="546"/>
      <c r="N377" s="547"/>
      <c r="O377" s="309">
        <f>+SUM(O373:O376)</f>
        <v>594490</v>
      </c>
      <c r="P377" s="85"/>
    </row>
    <row r="378" spans="2:16" ht="15" thickBot="1">
      <c r="B378" s="44"/>
      <c r="C378" s="73"/>
      <c r="D378" s="52"/>
      <c r="E378" s="52"/>
      <c r="F378" s="52"/>
      <c r="G378" s="52"/>
      <c r="H378" s="52"/>
      <c r="I378" s="52"/>
      <c r="J378" s="52"/>
      <c r="K378" s="52"/>
      <c r="L378" s="52"/>
      <c r="M378" s="52"/>
      <c r="N378" s="52"/>
      <c r="O378" s="74"/>
      <c r="P378" s="45"/>
    </row>
    <row r="379" spans="2:16" ht="15" thickBot="1">
      <c r="B379" s="44"/>
      <c r="C379" s="557" t="s">
        <v>2245</v>
      </c>
      <c r="D379" s="558"/>
      <c r="E379" s="558"/>
      <c r="F379" s="558"/>
      <c r="G379" s="558"/>
      <c r="H379" s="558"/>
      <c r="I379" s="558"/>
      <c r="J379" s="558"/>
      <c r="K379" s="558"/>
      <c r="L379" s="558"/>
      <c r="M379" s="558"/>
      <c r="N379" s="559"/>
      <c r="O379" s="313">
        <f>ROUND(O368+O345+O361+O377,0)</f>
        <v>9188801</v>
      </c>
      <c r="P379" s="100"/>
    </row>
    <row r="380" spans="2:16" ht="15" thickBot="1">
      <c r="B380" s="44"/>
      <c r="C380" s="73"/>
      <c r="D380" s="52"/>
      <c r="E380" s="52"/>
      <c r="F380" s="52"/>
      <c r="G380" s="52"/>
      <c r="H380" s="52"/>
      <c r="I380" s="52"/>
      <c r="J380" s="52"/>
      <c r="K380" s="52"/>
      <c r="L380" s="52"/>
      <c r="M380" s="52"/>
      <c r="N380" s="52"/>
      <c r="O380" s="74"/>
      <c r="P380" s="73"/>
    </row>
    <row r="381" spans="2:16">
      <c r="B381" s="44"/>
      <c r="C381" s="529" t="s">
        <v>2240</v>
      </c>
      <c r="D381" s="530"/>
      <c r="E381" s="530"/>
      <c r="F381" s="530"/>
      <c r="G381" s="530"/>
      <c r="H381" s="530"/>
      <c r="I381" s="530"/>
      <c r="J381" s="530"/>
      <c r="K381" s="530"/>
      <c r="L381" s="530"/>
      <c r="M381" s="530"/>
      <c r="N381" s="530"/>
      <c r="O381" s="531"/>
      <c r="P381" s="80"/>
    </row>
    <row r="382" spans="2:16">
      <c r="B382" s="44"/>
      <c r="C382" s="532"/>
      <c r="D382" s="533"/>
      <c r="E382" s="533"/>
      <c r="F382" s="533"/>
      <c r="G382" s="533"/>
      <c r="H382" s="533"/>
      <c r="I382" s="533"/>
      <c r="J382" s="533"/>
      <c r="K382" s="533"/>
      <c r="L382" s="533"/>
      <c r="M382" s="533"/>
      <c r="N382" s="533"/>
      <c r="O382" s="534"/>
      <c r="P382" s="80"/>
    </row>
    <row r="383" spans="2:16" ht="14.4" thickBot="1">
      <c r="B383" s="44"/>
      <c r="C383" s="535"/>
      <c r="D383" s="536"/>
      <c r="E383" s="536"/>
      <c r="F383" s="536"/>
      <c r="G383" s="536"/>
      <c r="H383" s="536"/>
      <c r="I383" s="536"/>
      <c r="J383" s="536"/>
      <c r="K383" s="536"/>
      <c r="L383" s="536"/>
      <c r="M383" s="536"/>
      <c r="N383" s="536"/>
      <c r="O383" s="537"/>
      <c r="P383" s="80"/>
    </row>
    <row r="384" spans="2:16" ht="15" thickBot="1">
      <c r="B384" s="44"/>
      <c r="C384" s="568" t="s">
        <v>10</v>
      </c>
      <c r="D384" s="569"/>
      <c r="E384" s="569"/>
      <c r="F384" s="569"/>
      <c r="G384" s="569"/>
      <c r="H384" s="569"/>
      <c r="I384" s="569"/>
      <c r="J384" s="569"/>
      <c r="K384" s="569"/>
      <c r="L384" s="569"/>
      <c r="M384" s="570"/>
      <c r="N384" s="303" t="s">
        <v>32</v>
      </c>
      <c r="O384" s="304" t="s">
        <v>29</v>
      </c>
      <c r="P384" s="80"/>
    </row>
    <row r="385" spans="2:16" ht="14.4">
      <c r="B385" s="44"/>
      <c r="C385" s="571" t="s">
        <v>2242</v>
      </c>
      <c r="D385" s="572"/>
      <c r="E385" s="572"/>
      <c r="F385" s="572"/>
      <c r="G385" s="572"/>
      <c r="H385" s="572"/>
      <c r="I385" s="572"/>
      <c r="J385" s="572"/>
      <c r="K385" s="572"/>
      <c r="L385" s="572"/>
      <c r="M385" s="572"/>
      <c r="N385" s="305">
        <f>PRESUPUESTO!$K$384</f>
        <v>0.26</v>
      </c>
      <c r="O385" s="314">
        <f>N385*O379</f>
        <v>2389088.2600000002</v>
      </c>
      <c r="P385" s="80"/>
    </row>
    <row r="386" spans="2:16" ht="14.4">
      <c r="B386" s="44"/>
      <c r="C386" s="573" t="s">
        <v>2241</v>
      </c>
      <c r="D386" s="574"/>
      <c r="E386" s="574"/>
      <c r="F386" s="574"/>
      <c r="G386" s="574"/>
      <c r="H386" s="574"/>
      <c r="I386" s="574"/>
      <c r="J386" s="574"/>
      <c r="K386" s="574"/>
      <c r="L386" s="574"/>
      <c r="M386" s="574"/>
      <c r="N386" s="302">
        <f>PRESUPUESTO!$K$385</f>
        <v>0.01</v>
      </c>
      <c r="O386" s="315">
        <f>N386*O379</f>
        <v>91888.01</v>
      </c>
      <c r="P386" s="80"/>
    </row>
    <row r="387" spans="2:16" ht="15" thickBot="1">
      <c r="B387" s="44"/>
      <c r="C387" s="575" t="s">
        <v>28</v>
      </c>
      <c r="D387" s="576"/>
      <c r="E387" s="576"/>
      <c r="F387" s="576"/>
      <c r="G387" s="576"/>
      <c r="H387" s="576"/>
      <c r="I387" s="576"/>
      <c r="J387" s="576"/>
      <c r="K387" s="576"/>
      <c r="L387" s="576"/>
      <c r="M387" s="576"/>
      <c r="N387" s="306">
        <f>PRESUPUESTO!$K$386</f>
        <v>0.03</v>
      </c>
      <c r="O387" s="316">
        <f>N387*O379</f>
        <v>275664.02999999997</v>
      </c>
      <c r="P387" s="80"/>
    </row>
    <row r="388" spans="2:16">
      <c r="B388" s="44"/>
      <c r="C388" s="296"/>
      <c r="D388" s="297"/>
      <c r="E388" s="297"/>
      <c r="F388" s="297"/>
      <c r="G388" s="297"/>
      <c r="H388" s="297"/>
      <c r="I388" s="297"/>
      <c r="J388" s="297"/>
      <c r="K388" s="297"/>
      <c r="L388" s="297"/>
      <c r="M388" s="297"/>
      <c r="N388" s="297"/>
      <c r="O388" s="298"/>
      <c r="P388" s="80"/>
    </row>
    <row r="389" spans="2:16" ht="14.4" thickBot="1">
      <c r="B389" s="44"/>
      <c r="C389" s="299"/>
      <c r="D389" s="300"/>
      <c r="E389" s="300"/>
      <c r="F389" s="300"/>
      <c r="G389" s="300"/>
      <c r="H389" s="300"/>
      <c r="I389" s="300"/>
      <c r="J389" s="300"/>
      <c r="K389" s="300"/>
      <c r="L389" s="300"/>
      <c r="M389" s="300"/>
      <c r="N389" s="300"/>
      <c r="O389" s="301"/>
      <c r="P389" s="80"/>
    </row>
    <row r="390" spans="2:16" ht="15" thickBot="1">
      <c r="B390" s="44"/>
      <c r="C390" s="557" t="s">
        <v>2246</v>
      </c>
      <c r="D390" s="558"/>
      <c r="E390" s="558"/>
      <c r="F390" s="558"/>
      <c r="G390" s="558"/>
      <c r="H390" s="558"/>
      <c r="I390" s="558"/>
      <c r="J390" s="558"/>
      <c r="K390" s="558"/>
      <c r="L390" s="558"/>
      <c r="M390" s="558"/>
      <c r="N390" s="559"/>
      <c r="O390" s="313">
        <f>ROUNDUP(O379+O385+O386+O387,0)</f>
        <v>11945442</v>
      </c>
      <c r="P390" s="100"/>
    </row>
    <row r="391" spans="2:16" ht="14.4">
      <c r="B391" s="44"/>
      <c r="C391" s="73"/>
      <c r="D391" s="52"/>
      <c r="E391" s="52"/>
      <c r="F391" s="52"/>
      <c r="G391" s="52"/>
      <c r="H391" s="52"/>
      <c r="I391" s="52"/>
      <c r="J391" s="52"/>
      <c r="K391" s="52"/>
      <c r="L391" s="52"/>
      <c r="M391" s="52"/>
      <c r="N391" s="52"/>
      <c r="O391" s="74"/>
      <c r="P391" s="45"/>
    </row>
    <row r="392" spans="2:16" ht="14.4">
      <c r="B392" s="44"/>
      <c r="C392" s="73"/>
      <c r="D392" s="52"/>
      <c r="E392" s="52"/>
      <c r="F392" s="52"/>
      <c r="G392" s="52"/>
      <c r="H392" s="52"/>
      <c r="I392" s="52"/>
      <c r="J392" s="52"/>
      <c r="K392" s="52"/>
      <c r="L392" s="52"/>
      <c r="M392" s="52"/>
      <c r="N392" s="52"/>
      <c r="O392" s="74"/>
      <c r="P392" s="45"/>
    </row>
    <row r="393" spans="2:16" ht="18.75" customHeight="1" thickBot="1">
      <c r="B393" s="44"/>
      <c r="C393" s="564"/>
      <c r="D393" s="565"/>
      <c r="E393" s="565"/>
      <c r="F393" s="70"/>
      <c r="G393" s="70"/>
      <c r="H393" s="70"/>
      <c r="I393" s="70"/>
      <c r="J393" s="70"/>
      <c r="K393" s="566"/>
      <c r="L393" s="566"/>
      <c r="M393" s="566"/>
      <c r="N393" s="566"/>
      <c r="O393" s="567"/>
      <c r="P393" s="101"/>
    </row>
    <row r="394" spans="2:16" ht="14.4" thickBot="1">
      <c r="B394" s="102"/>
      <c r="C394" s="103"/>
      <c r="D394" s="103"/>
      <c r="E394" s="103"/>
      <c r="F394" s="103"/>
      <c r="G394" s="103"/>
      <c r="H394" s="103"/>
      <c r="I394" s="103"/>
      <c r="J394" s="103"/>
      <c r="K394" s="103"/>
      <c r="L394" s="103"/>
      <c r="M394" s="103"/>
      <c r="N394" s="103"/>
      <c r="O394" s="103"/>
      <c r="P394" s="104"/>
    </row>
    <row r="395" spans="2:16" ht="15.6" thickTop="1" thickBot="1">
      <c r="B395" s="44"/>
      <c r="C395" s="488" t="s">
        <v>54</v>
      </c>
      <c r="D395" s="489"/>
      <c r="E395" s="489"/>
      <c r="F395" s="489"/>
      <c r="G395" s="489"/>
      <c r="H395" s="489"/>
      <c r="I395" s="489"/>
      <c r="J395" s="489"/>
      <c r="K395" s="489"/>
      <c r="L395" s="489"/>
      <c r="M395" s="489"/>
      <c r="N395" s="489"/>
      <c r="O395" s="490"/>
      <c r="P395" s="75"/>
    </row>
    <row r="396" spans="2:16">
      <c r="B396" s="44"/>
      <c r="C396" s="76" t="s">
        <v>55</v>
      </c>
      <c r="D396" s="491" t="s">
        <v>10</v>
      </c>
      <c r="E396" s="492"/>
      <c r="F396" s="492"/>
      <c r="G396" s="492"/>
      <c r="H396" s="492"/>
      <c r="I396" s="492"/>
      <c r="J396" s="492"/>
      <c r="K396" s="492"/>
      <c r="L396" s="493"/>
      <c r="M396" s="494" t="s">
        <v>56</v>
      </c>
      <c r="N396" s="495"/>
      <c r="O396" s="76" t="s">
        <v>12</v>
      </c>
      <c r="P396" s="77"/>
    </row>
    <row r="397" spans="2:16" ht="51" customHeight="1" thickBot="1">
      <c r="B397" s="44"/>
      <c r="C397" s="78" t="str">
        <f>PRESUPUESTO!C183</f>
        <v>7.1.20</v>
      </c>
      <c r="D397" s="526" t="str">
        <f>IFERROR(VLOOKUP(C397,PRESUPUESTO!$C$11:$K$366,5,FALSE)," ")</f>
        <v>BOMBA EYECTORA PARA DERRAME EN CUARTO DE MÁQUINAS</v>
      </c>
      <c r="E397" s="527"/>
      <c r="F397" s="527"/>
      <c r="G397" s="527"/>
      <c r="H397" s="527"/>
      <c r="I397" s="527"/>
      <c r="J397" s="527"/>
      <c r="K397" s="527"/>
      <c r="L397" s="528"/>
      <c r="M397" s="526" t="str">
        <f>IFERROR(VLOOKUP(C397,PRESUPUESTO!$C$11:$K$366,6,FALSE)," ")</f>
        <v>UN</v>
      </c>
      <c r="N397" s="528"/>
      <c r="O397" s="243">
        <f>IFERROR(VLOOKUP(C397,PRESUPUESTO!$C$11:$K$366,7,FALSE)," ")</f>
        <v>1</v>
      </c>
      <c r="P397" s="79"/>
    </row>
    <row r="398" spans="2:16">
      <c r="B398" s="44"/>
      <c r="C398" s="529"/>
      <c r="D398" s="530"/>
      <c r="E398" s="530"/>
      <c r="F398" s="530"/>
      <c r="G398" s="530"/>
      <c r="H398" s="530"/>
      <c r="I398" s="530"/>
      <c r="J398" s="530"/>
      <c r="K398" s="530"/>
      <c r="L398" s="530"/>
      <c r="M398" s="530"/>
      <c r="N398" s="530"/>
      <c r="O398" s="531"/>
      <c r="P398" s="80"/>
    </row>
    <row r="399" spans="2:16">
      <c r="B399" s="44"/>
      <c r="C399" s="532"/>
      <c r="D399" s="533"/>
      <c r="E399" s="533"/>
      <c r="F399" s="533"/>
      <c r="G399" s="533"/>
      <c r="H399" s="533"/>
      <c r="I399" s="533"/>
      <c r="J399" s="533"/>
      <c r="K399" s="533"/>
      <c r="L399" s="533"/>
      <c r="M399" s="533"/>
      <c r="N399" s="533"/>
      <c r="O399" s="534"/>
      <c r="P399" s="80"/>
    </row>
    <row r="400" spans="2:16" ht="14.4" thickBot="1">
      <c r="B400" s="44"/>
      <c r="C400" s="535"/>
      <c r="D400" s="536"/>
      <c r="E400" s="536"/>
      <c r="F400" s="536"/>
      <c r="G400" s="536"/>
      <c r="H400" s="536"/>
      <c r="I400" s="536"/>
      <c r="J400" s="536"/>
      <c r="K400" s="536"/>
      <c r="L400" s="536"/>
      <c r="M400" s="536"/>
      <c r="N400" s="536"/>
      <c r="O400" s="537"/>
      <c r="P400" s="80"/>
    </row>
    <row r="401" spans="2:16" ht="14.4">
      <c r="B401" s="44"/>
      <c r="C401" s="538" t="s">
        <v>10</v>
      </c>
      <c r="D401" s="539"/>
      <c r="E401" s="539"/>
      <c r="F401" s="539"/>
      <c r="G401" s="540"/>
      <c r="H401" s="541" t="s">
        <v>57</v>
      </c>
      <c r="I401" s="539"/>
      <c r="J401" s="542" t="s">
        <v>58</v>
      </c>
      <c r="K401" s="543"/>
      <c r="L401" s="82" t="s">
        <v>59</v>
      </c>
      <c r="M401" s="541" t="s">
        <v>60</v>
      </c>
      <c r="N401" s="544"/>
      <c r="O401" s="83" t="s">
        <v>61</v>
      </c>
      <c r="P401" s="84"/>
    </row>
    <row r="402" spans="2:16" ht="14.4">
      <c r="B402" s="44"/>
      <c r="C402" s="517" t="s">
        <v>1281</v>
      </c>
      <c r="D402" s="518"/>
      <c r="E402" s="518"/>
      <c r="F402" s="518"/>
      <c r="G402" s="519"/>
      <c r="H402" s="520"/>
      <c r="I402" s="520"/>
      <c r="J402" s="521" t="str">
        <f>IFERROR(VLOOKUP(C402,EQUIPOS!$C$13:$G$80,2,FALSE)," ")</f>
        <v>%</v>
      </c>
      <c r="K402" s="522"/>
      <c r="L402" s="308">
        <f>O439</f>
        <v>52017.875</v>
      </c>
      <c r="M402" s="523">
        <v>0.05</v>
      </c>
      <c r="N402" s="522"/>
      <c r="O402" s="307">
        <f>IFERROR(M402*L402,0)</f>
        <v>2600.8937500000002</v>
      </c>
      <c r="P402" s="85"/>
    </row>
    <row r="403" spans="2:16" ht="14.4">
      <c r="B403" s="44"/>
      <c r="C403" s="517"/>
      <c r="D403" s="518"/>
      <c r="E403" s="518"/>
      <c r="F403" s="518"/>
      <c r="G403" s="519"/>
      <c r="H403" s="520"/>
      <c r="I403" s="520"/>
      <c r="J403" s="521" t="str">
        <f>IFERROR(VLOOKUP(C403,EQUIPOS!$C$13:$G$80,2,FALSE)," ")</f>
        <v xml:space="preserve"> </v>
      </c>
      <c r="K403" s="522"/>
      <c r="L403" s="308" t="str">
        <f>IFERROR(VLOOKUP(C403,EQUIPOS!$C$13:$G$80,5,FALSE)," ")</f>
        <v xml:space="preserve"> </v>
      </c>
      <c r="M403" s="524"/>
      <c r="N403" s="525"/>
      <c r="O403" s="307">
        <f>IFERROR(L403/M403,0)</f>
        <v>0</v>
      </c>
      <c r="P403" s="85"/>
    </row>
    <row r="404" spans="2:16" ht="14.4">
      <c r="B404" s="44"/>
      <c r="C404" s="517"/>
      <c r="D404" s="518"/>
      <c r="E404" s="518"/>
      <c r="F404" s="518"/>
      <c r="G404" s="519"/>
      <c r="H404" s="520"/>
      <c r="I404" s="520"/>
      <c r="J404" s="521" t="str">
        <f>IFERROR(VLOOKUP(C404,EQUIPOS!$C$13:$G$80,2,FALSE)," ")</f>
        <v xml:space="preserve"> </v>
      </c>
      <c r="K404" s="522"/>
      <c r="L404" s="308" t="str">
        <f>IFERROR(VLOOKUP(C404,EQUIPOS!$C$13:$G$80,5,FALSE)," ")</f>
        <v xml:space="preserve"> </v>
      </c>
      <c r="M404" s="524"/>
      <c r="N404" s="525"/>
      <c r="O404" s="307">
        <f t="shared" ref="O404:O405" si="24">IFERROR(L404/M404,0)</f>
        <v>0</v>
      </c>
      <c r="P404" s="85"/>
    </row>
    <row r="405" spans="2:16" ht="14.4">
      <c r="B405" s="44"/>
      <c r="C405" s="517"/>
      <c r="D405" s="518"/>
      <c r="E405" s="518"/>
      <c r="F405" s="518"/>
      <c r="G405" s="519"/>
      <c r="H405" s="520"/>
      <c r="I405" s="520"/>
      <c r="J405" s="521" t="str">
        <f>IFERROR(VLOOKUP(C405,EQUIPOS!$C$13:$G$80,2,FALSE)," ")</f>
        <v xml:space="preserve"> </v>
      </c>
      <c r="K405" s="522"/>
      <c r="L405" s="308" t="str">
        <f>IFERROR(VLOOKUP(C405,EQUIPOS!$C$13:$G$80,5,FALSE)," ")</f>
        <v xml:space="preserve"> </v>
      </c>
      <c r="M405" s="524"/>
      <c r="N405" s="525"/>
      <c r="O405" s="307">
        <f t="shared" si="24"/>
        <v>0</v>
      </c>
      <c r="P405" s="85"/>
    </row>
    <row r="406" spans="2:16" ht="15" thickBot="1">
      <c r="B406" s="44"/>
      <c r="C406" s="517"/>
      <c r="D406" s="518"/>
      <c r="E406" s="518"/>
      <c r="F406" s="518"/>
      <c r="G406" s="519"/>
      <c r="H406" s="520"/>
      <c r="I406" s="520"/>
      <c r="J406" s="521" t="str">
        <f>IFERROR(VLOOKUP(C406,EQUIPOS!$C$13:$G$80,2,FALSE)," ")</f>
        <v xml:space="preserve"> </v>
      </c>
      <c r="K406" s="522"/>
      <c r="L406" s="308" t="str">
        <f>IFERROR(VLOOKUP(C406,EQUIPOS!$C$13:$G$80,5,FALSE)," ")</f>
        <v xml:space="preserve"> </v>
      </c>
      <c r="M406" s="524"/>
      <c r="N406" s="525"/>
      <c r="O406" s="307">
        <f>IFERROR(L406/M406,0)</f>
        <v>0</v>
      </c>
      <c r="P406" s="85"/>
    </row>
    <row r="407" spans="2:16" ht="15" thickBot="1">
      <c r="B407" s="44"/>
      <c r="C407" s="545" t="s">
        <v>2244</v>
      </c>
      <c r="D407" s="546"/>
      <c r="E407" s="546"/>
      <c r="F407" s="546"/>
      <c r="G407" s="546"/>
      <c r="H407" s="546"/>
      <c r="I407" s="546"/>
      <c r="J407" s="546"/>
      <c r="K407" s="546"/>
      <c r="L407" s="546"/>
      <c r="M407" s="546"/>
      <c r="N407" s="547"/>
      <c r="O407" s="309">
        <f>SUM(O402:O406)</f>
        <v>2600.8937500000002</v>
      </c>
      <c r="P407" s="86"/>
    </row>
    <row r="408" spans="2:16" ht="13.5" customHeight="1">
      <c r="B408" s="44"/>
      <c r="C408" s="529" t="s">
        <v>62</v>
      </c>
      <c r="D408" s="530"/>
      <c r="E408" s="530"/>
      <c r="F408" s="530"/>
      <c r="G408" s="530"/>
      <c r="H408" s="530"/>
      <c r="I408" s="530"/>
      <c r="J408" s="530"/>
      <c r="K408" s="530"/>
      <c r="L408" s="530"/>
      <c r="M408" s="530"/>
      <c r="N408" s="530"/>
      <c r="O408" s="531"/>
      <c r="P408" s="80"/>
    </row>
    <row r="409" spans="2:16">
      <c r="B409" s="44"/>
      <c r="C409" s="532"/>
      <c r="D409" s="533"/>
      <c r="E409" s="533"/>
      <c r="F409" s="533"/>
      <c r="G409" s="533"/>
      <c r="H409" s="533"/>
      <c r="I409" s="533"/>
      <c r="J409" s="533"/>
      <c r="K409" s="533"/>
      <c r="L409" s="533"/>
      <c r="M409" s="533"/>
      <c r="N409" s="533"/>
      <c r="O409" s="534"/>
      <c r="P409" s="80"/>
    </row>
    <row r="410" spans="2:16" ht="14.4" thickBot="1">
      <c r="B410" s="44"/>
      <c r="C410" s="535"/>
      <c r="D410" s="536"/>
      <c r="E410" s="536"/>
      <c r="F410" s="536"/>
      <c r="G410" s="536"/>
      <c r="H410" s="536"/>
      <c r="I410" s="536"/>
      <c r="J410" s="536"/>
      <c r="K410" s="536"/>
      <c r="L410" s="536"/>
      <c r="M410" s="536"/>
      <c r="N410" s="536"/>
      <c r="O410" s="537"/>
      <c r="P410" s="80"/>
    </row>
    <row r="411" spans="2:16" ht="14.4">
      <c r="B411" s="44"/>
      <c r="C411" s="538" t="s">
        <v>10</v>
      </c>
      <c r="D411" s="550"/>
      <c r="E411" s="550"/>
      <c r="F411" s="550"/>
      <c r="G411" s="550"/>
      <c r="H411" s="550"/>
      <c r="I411" s="550"/>
      <c r="J411" s="544"/>
      <c r="K411" s="81" t="s">
        <v>56</v>
      </c>
      <c r="L411" s="82" t="s">
        <v>12</v>
      </c>
      <c r="M411" s="541" t="s">
        <v>63</v>
      </c>
      <c r="N411" s="544"/>
      <c r="O411" s="83" t="s">
        <v>61</v>
      </c>
      <c r="P411" s="84"/>
    </row>
    <row r="412" spans="2:16" ht="14.4">
      <c r="B412" s="44"/>
      <c r="C412" s="517" t="s">
        <v>2727</v>
      </c>
      <c r="D412" s="518" t="s">
        <v>2748</v>
      </c>
      <c r="E412" s="518" t="s">
        <v>2748</v>
      </c>
      <c r="F412" s="518" t="s">
        <v>2748</v>
      </c>
      <c r="G412" s="518" t="s">
        <v>2748</v>
      </c>
      <c r="H412" s="518" t="s">
        <v>2748</v>
      </c>
      <c r="I412" s="518" t="s">
        <v>2748</v>
      </c>
      <c r="J412" s="519" t="s">
        <v>2748</v>
      </c>
      <c r="K412" s="88" t="str">
        <f>IFERROR(VLOOKUP(C412,MATERIALES!$C$13:$G$2486,2,FALSE)," ")</f>
        <v>UN</v>
      </c>
      <c r="L412" s="358">
        <v>1</v>
      </c>
      <c r="M412" s="548">
        <f>IFERROR(VLOOKUP(C412,MATERIALES!$C$13:$G$2486,5,FALSE)," ")</f>
        <v>950000</v>
      </c>
      <c r="N412" s="549"/>
      <c r="O412" s="307">
        <f>IFERROR(M412*L412,0)</f>
        <v>950000</v>
      </c>
      <c r="P412" s="85"/>
    </row>
    <row r="413" spans="2:16" ht="14.4">
      <c r="B413" s="44"/>
      <c r="C413" s="517" t="s">
        <v>2131</v>
      </c>
      <c r="D413" s="518" t="s">
        <v>2131</v>
      </c>
      <c r="E413" s="518" t="s">
        <v>2131</v>
      </c>
      <c r="F413" s="518" t="s">
        <v>2131</v>
      </c>
      <c r="G413" s="518" t="s">
        <v>2131</v>
      </c>
      <c r="H413" s="518" t="s">
        <v>2131</v>
      </c>
      <c r="I413" s="518" t="s">
        <v>2131</v>
      </c>
      <c r="J413" s="519" t="s">
        <v>2131</v>
      </c>
      <c r="K413" s="88" t="str">
        <f>IFERROR(VLOOKUP(C413,MATERIALES!$C$13:$G$2486,2,FALSE)," ")</f>
        <v>ML</v>
      </c>
      <c r="L413" s="358">
        <v>10</v>
      </c>
      <c r="M413" s="548">
        <f>IFERROR(VLOOKUP(C413,MATERIALES!$C$13:$G$2486,5,FALSE)," ")</f>
        <v>24444</v>
      </c>
      <c r="N413" s="549"/>
      <c r="O413" s="307">
        <f t="shared" ref="O413:O422" si="25">IFERROR(M413*L413,0)</f>
        <v>244440</v>
      </c>
      <c r="P413" s="85"/>
    </row>
    <row r="414" spans="2:16" ht="14.4">
      <c r="B414" s="44"/>
      <c r="C414" s="517" t="s">
        <v>2588</v>
      </c>
      <c r="D414" s="518" t="s">
        <v>2588</v>
      </c>
      <c r="E414" s="518" t="s">
        <v>2588</v>
      </c>
      <c r="F414" s="518" t="s">
        <v>2588</v>
      </c>
      <c r="G414" s="518" t="s">
        <v>2588</v>
      </c>
      <c r="H414" s="518" t="s">
        <v>2588</v>
      </c>
      <c r="I414" s="518" t="s">
        <v>2588</v>
      </c>
      <c r="J414" s="519" t="s">
        <v>2588</v>
      </c>
      <c r="K414" s="88" t="str">
        <f>IFERROR(VLOOKUP(C414,MATERIALES!$C$13:$G$2486,2,FALSE)," ")</f>
        <v>UN</v>
      </c>
      <c r="L414" s="358">
        <v>2</v>
      </c>
      <c r="M414" s="548">
        <f>IFERROR(VLOOKUP(C414,MATERIALES!$C$13:$G$2486,5,FALSE)," ")</f>
        <v>4350</v>
      </c>
      <c r="N414" s="549"/>
      <c r="O414" s="307">
        <f t="shared" si="25"/>
        <v>8700</v>
      </c>
      <c r="P414" s="85"/>
    </row>
    <row r="415" spans="2:16" ht="14.4">
      <c r="B415" s="44"/>
      <c r="C415" s="517" t="s">
        <v>1914</v>
      </c>
      <c r="D415" s="518" t="s">
        <v>1914</v>
      </c>
      <c r="E415" s="518" t="s">
        <v>1914</v>
      </c>
      <c r="F415" s="518" t="s">
        <v>1914</v>
      </c>
      <c r="G415" s="518" t="s">
        <v>1914</v>
      </c>
      <c r="H415" s="518" t="s">
        <v>1914</v>
      </c>
      <c r="I415" s="518" t="s">
        <v>1914</v>
      </c>
      <c r="J415" s="519" t="s">
        <v>1914</v>
      </c>
      <c r="K415" s="88" t="str">
        <f>IFERROR(VLOOKUP(C415,MATERIALES!$C$13:$G$2486,2,FALSE)," ")</f>
        <v>UN</v>
      </c>
      <c r="L415" s="358">
        <v>0.01</v>
      </c>
      <c r="M415" s="548">
        <f>IFERROR(VLOOKUP(C415,MATERIALES!$C$13:$G$2486,5,FALSE)," ")</f>
        <v>89010</v>
      </c>
      <c r="N415" s="549"/>
      <c r="O415" s="307">
        <f t="shared" si="25"/>
        <v>890.1</v>
      </c>
      <c r="P415" s="85"/>
    </row>
    <row r="416" spans="2:16" ht="14.4">
      <c r="B416" s="44"/>
      <c r="C416" s="517" t="s">
        <v>1692</v>
      </c>
      <c r="D416" s="518" t="s">
        <v>1692</v>
      </c>
      <c r="E416" s="518" t="s">
        <v>1692</v>
      </c>
      <c r="F416" s="518" t="s">
        <v>1692</v>
      </c>
      <c r="G416" s="518" t="s">
        <v>1692</v>
      </c>
      <c r="H416" s="518" t="s">
        <v>1692</v>
      </c>
      <c r="I416" s="518" t="s">
        <v>1692</v>
      </c>
      <c r="J416" s="519" t="s">
        <v>1692</v>
      </c>
      <c r="K416" s="88" t="str">
        <f>IFERROR(VLOOKUP(C416,MATERIALES!$C$13:$G$2486,2,FALSE)," ")</f>
        <v>UN</v>
      </c>
      <c r="L416" s="89">
        <v>0.01</v>
      </c>
      <c r="M416" s="548">
        <f>IFERROR(VLOOKUP(C416,MATERIALES!$C$13:$G$2486,5,FALSE)," ")</f>
        <v>64435</v>
      </c>
      <c r="N416" s="549"/>
      <c r="O416" s="307">
        <f t="shared" si="25"/>
        <v>644.35</v>
      </c>
      <c r="P416" s="85"/>
    </row>
    <row r="417" spans="2:16" ht="14.4">
      <c r="B417" s="44"/>
      <c r="C417" s="517" t="s">
        <v>2138</v>
      </c>
      <c r="D417" s="518" t="s">
        <v>2138</v>
      </c>
      <c r="E417" s="518" t="s">
        <v>2138</v>
      </c>
      <c r="F417" s="518" t="s">
        <v>2138</v>
      </c>
      <c r="G417" s="518" t="s">
        <v>2138</v>
      </c>
      <c r="H417" s="518" t="s">
        <v>2138</v>
      </c>
      <c r="I417" s="518" t="s">
        <v>2138</v>
      </c>
      <c r="J417" s="519" t="s">
        <v>2138</v>
      </c>
      <c r="K417" s="88" t="str">
        <f>IFERROR(VLOOKUP(C417,MATERIALES!$C$13:$G$2486,2,FALSE)," ")</f>
        <v>UN</v>
      </c>
      <c r="L417" s="89">
        <v>1</v>
      </c>
      <c r="M417" s="548">
        <f>IFERROR(VLOOKUP(C417,MATERIALES!$C$13:$G$2486,5,FALSE)," ")</f>
        <v>37938</v>
      </c>
      <c r="N417" s="549"/>
      <c r="O417" s="307">
        <f t="shared" si="25"/>
        <v>37938</v>
      </c>
      <c r="P417" s="85"/>
    </row>
    <row r="418" spans="2:16" ht="14.4">
      <c r="B418" s="44"/>
      <c r="C418" s="517"/>
      <c r="D418" s="518"/>
      <c r="E418" s="518"/>
      <c r="F418" s="518"/>
      <c r="G418" s="518"/>
      <c r="H418" s="518"/>
      <c r="I418" s="518"/>
      <c r="J418" s="519"/>
      <c r="K418" s="88" t="str">
        <f>IFERROR(VLOOKUP(C418,MATERIALES!$C$13:$G$2486,2,FALSE)," ")</f>
        <v xml:space="preserve"> </v>
      </c>
      <c r="L418" s="89"/>
      <c r="M418" s="548" t="str">
        <f>IFERROR(VLOOKUP(C418,MATERIALES!$C$13:$G$2486,5,FALSE)," ")</f>
        <v xml:space="preserve"> </v>
      </c>
      <c r="N418" s="549"/>
      <c r="O418" s="307">
        <f t="shared" si="25"/>
        <v>0</v>
      </c>
      <c r="P418" s="85"/>
    </row>
    <row r="419" spans="2:16" ht="14.4">
      <c r="B419" s="44"/>
      <c r="C419" s="517"/>
      <c r="D419" s="518"/>
      <c r="E419" s="518"/>
      <c r="F419" s="518"/>
      <c r="G419" s="518"/>
      <c r="H419" s="518"/>
      <c r="I419" s="518"/>
      <c r="J419" s="519"/>
      <c r="K419" s="88" t="str">
        <f>IFERROR(VLOOKUP(C419,MATERIALES!$C$13:$G$2486,2,FALSE)," ")</f>
        <v xml:space="preserve"> </v>
      </c>
      <c r="L419" s="89"/>
      <c r="M419" s="548" t="str">
        <f>IFERROR(VLOOKUP(C419,MATERIALES!$C$13:$G$2486,5,FALSE)," ")</f>
        <v xml:space="preserve"> </v>
      </c>
      <c r="N419" s="549"/>
      <c r="O419" s="307">
        <f t="shared" si="25"/>
        <v>0</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si="25"/>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5" thickBot="1">
      <c r="B422" s="44"/>
      <c r="C422" s="517"/>
      <c r="D422" s="518"/>
      <c r="E422" s="518"/>
      <c r="F422" s="518"/>
      <c r="G422" s="518"/>
      <c r="H422" s="518"/>
      <c r="I422" s="518"/>
      <c r="J422" s="519"/>
      <c r="K422" s="88" t="str">
        <f>IFERROR(VLOOKUP(C422,MATERIALES!$C$13:$G$2486,2,FALSE)," ")</f>
        <v xml:space="preserve"> </v>
      </c>
      <c r="L422" s="90"/>
      <c r="M422" s="548" t="str">
        <f>IFERROR(VLOOKUP(C422,MATERIALES!$C$13:$G$2486,5,FALSE)," ")</f>
        <v xml:space="preserve"> </v>
      </c>
      <c r="N422" s="549"/>
      <c r="O422" s="307">
        <f t="shared" si="25"/>
        <v>0</v>
      </c>
      <c r="P422" s="85"/>
    </row>
    <row r="423" spans="2:16" ht="15" thickBot="1">
      <c r="B423" s="44"/>
      <c r="C423" s="545" t="s">
        <v>2244</v>
      </c>
      <c r="D423" s="546"/>
      <c r="E423" s="546"/>
      <c r="F423" s="546"/>
      <c r="G423" s="546"/>
      <c r="H423" s="546"/>
      <c r="I423" s="546"/>
      <c r="J423" s="546"/>
      <c r="K423" s="546"/>
      <c r="L423" s="546"/>
      <c r="M423" s="546"/>
      <c r="N423" s="547"/>
      <c r="O423" s="309">
        <f>SUM(O412:O422)</f>
        <v>1242612.4500000002</v>
      </c>
      <c r="P423" s="85"/>
    </row>
    <row r="424" spans="2:16">
      <c r="B424" s="44"/>
      <c r="C424" s="529" t="s">
        <v>64</v>
      </c>
      <c r="D424" s="530"/>
      <c r="E424" s="530"/>
      <c r="F424" s="530"/>
      <c r="G424" s="530"/>
      <c r="H424" s="530"/>
      <c r="I424" s="530"/>
      <c r="J424" s="530"/>
      <c r="K424" s="530"/>
      <c r="L424" s="530"/>
      <c r="M424" s="530"/>
      <c r="N424" s="530"/>
      <c r="O424" s="531"/>
      <c r="P424" s="80"/>
    </row>
    <row r="425" spans="2:16">
      <c r="B425" s="44"/>
      <c r="C425" s="532"/>
      <c r="D425" s="533"/>
      <c r="E425" s="533"/>
      <c r="F425" s="533"/>
      <c r="G425" s="533"/>
      <c r="H425" s="533"/>
      <c r="I425" s="533"/>
      <c r="J425" s="533"/>
      <c r="K425" s="533"/>
      <c r="L425" s="533"/>
      <c r="M425" s="533"/>
      <c r="N425" s="533"/>
      <c r="O425" s="534"/>
      <c r="P425" s="80"/>
    </row>
    <row r="426" spans="2:16" ht="14.4" thickBot="1">
      <c r="B426" s="44"/>
      <c r="C426" s="535"/>
      <c r="D426" s="536"/>
      <c r="E426" s="536"/>
      <c r="F426" s="536"/>
      <c r="G426" s="536"/>
      <c r="H426" s="536"/>
      <c r="I426" s="536"/>
      <c r="J426" s="536"/>
      <c r="K426" s="536"/>
      <c r="L426" s="536"/>
      <c r="M426" s="536"/>
      <c r="N426" s="536"/>
      <c r="O426" s="537"/>
      <c r="P426" s="80"/>
    </row>
    <row r="427" spans="2:16" ht="16.8">
      <c r="B427" s="44"/>
      <c r="C427" s="538" t="s">
        <v>65</v>
      </c>
      <c r="D427" s="550"/>
      <c r="E427" s="550"/>
      <c r="F427" s="550"/>
      <c r="G427" s="550"/>
      <c r="H427" s="550"/>
      <c r="I427" s="550"/>
      <c r="J427" s="82" t="s">
        <v>66</v>
      </c>
      <c r="K427" s="87" t="s">
        <v>67</v>
      </c>
      <c r="L427" s="91" t="s">
        <v>68</v>
      </c>
      <c r="M427" s="541" t="s">
        <v>69</v>
      </c>
      <c r="N427" s="544"/>
      <c r="O427" s="83" t="s">
        <v>61</v>
      </c>
      <c r="P427" s="84"/>
    </row>
    <row r="428" spans="2:16" ht="14.4">
      <c r="B428" s="44"/>
      <c r="C428" s="517" t="s">
        <v>1251</v>
      </c>
      <c r="D428" s="518"/>
      <c r="E428" s="518"/>
      <c r="F428" s="518"/>
      <c r="G428" s="518"/>
      <c r="H428" s="518"/>
      <c r="I428" s="518"/>
      <c r="J428" s="349">
        <v>2E-3</v>
      </c>
      <c r="K428" s="93">
        <v>25.1</v>
      </c>
      <c r="L428" s="92">
        <f>K428*J428</f>
        <v>5.0200000000000002E-2</v>
      </c>
      <c r="M428" s="548">
        <f>IFERROR(VLOOKUP(C428,TRANSPORTE!$C$14:$G$28,5,FALSE)," ")</f>
        <v>514637</v>
      </c>
      <c r="N428" s="549"/>
      <c r="O428" s="307">
        <f>IFERROR(M428*L428,0)</f>
        <v>25834.777399999999</v>
      </c>
      <c r="P428" s="85"/>
    </row>
    <row r="429" spans="2:16" ht="15" thickBot="1">
      <c r="B429" s="44"/>
      <c r="C429" s="551"/>
      <c r="D429" s="552"/>
      <c r="E429" s="552"/>
      <c r="F429" s="552"/>
      <c r="G429" s="552"/>
      <c r="H429" s="552"/>
      <c r="I429" s="552"/>
      <c r="J429" s="94"/>
      <c r="K429" s="70"/>
      <c r="L429" s="94"/>
      <c r="M429" s="553"/>
      <c r="N429" s="554"/>
      <c r="O429" s="307">
        <f t="shared" ref="O429" si="26">IFERROR(M429*L429,0)</f>
        <v>0</v>
      </c>
      <c r="P429" s="85"/>
    </row>
    <row r="430" spans="2:16" ht="15" thickBot="1">
      <c r="B430" s="44"/>
      <c r="C430" s="545" t="s">
        <v>2244</v>
      </c>
      <c r="D430" s="546"/>
      <c r="E430" s="546"/>
      <c r="F430" s="546"/>
      <c r="G430" s="546"/>
      <c r="H430" s="546"/>
      <c r="I430" s="546"/>
      <c r="J430" s="546"/>
      <c r="K430" s="546"/>
      <c r="L430" s="546"/>
      <c r="M430" s="546"/>
      <c r="N430" s="547"/>
      <c r="O430" s="309">
        <f>+SUM(O428:O429)</f>
        <v>25834.777399999999</v>
      </c>
      <c r="P430" s="86"/>
    </row>
    <row r="431" spans="2:16">
      <c r="B431" s="44"/>
      <c r="C431" s="529" t="s">
        <v>70</v>
      </c>
      <c r="D431" s="530"/>
      <c r="E431" s="530"/>
      <c r="F431" s="530"/>
      <c r="G431" s="530"/>
      <c r="H431" s="530"/>
      <c r="I431" s="530"/>
      <c r="J431" s="530"/>
      <c r="K431" s="530"/>
      <c r="L431" s="530"/>
      <c r="M431" s="530"/>
      <c r="N431" s="530"/>
      <c r="O431" s="531"/>
      <c r="P431" s="80"/>
    </row>
    <row r="432" spans="2:16">
      <c r="B432" s="44"/>
      <c r="C432" s="532"/>
      <c r="D432" s="533"/>
      <c r="E432" s="533"/>
      <c r="F432" s="533"/>
      <c r="G432" s="533"/>
      <c r="H432" s="533"/>
      <c r="I432" s="533"/>
      <c r="J432" s="533"/>
      <c r="K432" s="533"/>
      <c r="L432" s="533"/>
      <c r="M432" s="533"/>
      <c r="N432" s="533"/>
      <c r="O432" s="534"/>
      <c r="P432" s="80"/>
    </row>
    <row r="433" spans="2:16" ht="14.4" thickBot="1">
      <c r="B433" s="44"/>
      <c r="C433" s="535"/>
      <c r="D433" s="536"/>
      <c r="E433" s="536"/>
      <c r="F433" s="536"/>
      <c r="G433" s="536"/>
      <c r="H433" s="536"/>
      <c r="I433" s="536"/>
      <c r="J433" s="536"/>
      <c r="K433" s="536"/>
      <c r="L433" s="536"/>
      <c r="M433" s="536"/>
      <c r="N433" s="536"/>
      <c r="O433" s="537"/>
      <c r="P433" s="80"/>
    </row>
    <row r="434" spans="2:16" ht="14.4">
      <c r="B434" s="44"/>
      <c r="C434" s="538" t="s">
        <v>71</v>
      </c>
      <c r="D434" s="550"/>
      <c r="E434" s="550"/>
      <c r="F434" s="550"/>
      <c r="G434" s="550"/>
      <c r="H434" s="550"/>
      <c r="I434" s="550"/>
      <c r="J434" s="82" t="s">
        <v>72</v>
      </c>
      <c r="K434" s="95" t="s">
        <v>73</v>
      </c>
      <c r="L434" s="96" t="s">
        <v>74</v>
      </c>
      <c r="M434" s="560" t="s">
        <v>60</v>
      </c>
      <c r="N434" s="561"/>
      <c r="O434" s="97" t="s">
        <v>61</v>
      </c>
      <c r="P434" s="98"/>
    </row>
    <row r="435" spans="2:16" ht="14.4">
      <c r="B435" s="44"/>
      <c r="C435" s="555" t="s">
        <v>1228</v>
      </c>
      <c r="D435" s="556"/>
      <c r="E435" s="556"/>
      <c r="F435" s="556"/>
      <c r="G435" s="556"/>
      <c r="H435" s="556"/>
      <c r="I435" s="522"/>
      <c r="J435" s="310">
        <f>IFERROR(VLOOKUP(C435,'MANO DE OBRA'!$C$13:$J$33,6,FALSE)," ")</f>
        <v>208071.6954</v>
      </c>
      <c r="K435" s="318">
        <f>IFERROR(VLOOKUP(C435,'MANO DE OBRA'!$C$13:$J$33,7,FALSE)," ")</f>
        <v>2</v>
      </c>
      <c r="L435" s="311">
        <f>IFERROR(VLOOKUP(C435,'MANO DE OBRA'!$C$13:$J$33,8,FALSE)," ")</f>
        <v>416143</v>
      </c>
      <c r="M435" s="562">
        <v>8</v>
      </c>
      <c r="N435" s="563"/>
      <c r="O435" s="312">
        <f>IFERROR((L435/M435),0)</f>
        <v>52017.875</v>
      </c>
      <c r="P435" s="99"/>
    </row>
    <row r="436" spans="2:16" ht="14.4">
      <c r="B436" s="44"/>
      <c r="C436" s="555"/>
      <c r="D436" s="556"/>
      <c r="E436" s="556"/>
      <c r="F436" s="556"/>
      <c r="G436" s="556"/>
      <c r="H436" s="556"/>
      <c r="I436" s="522"/>
      <c r="J436" s="310" t="str">
        <f>IFERROR(VLOOKUP(C436,'MANO DE OBRA'!$C$13:$J$33,6,FALSE)," ")</f>
        <v xml:space="preserve"> </v>
      </c>
      <c r="K436" s="318" t="str">
        <f>IFERROR(VLOOKUP(C436,'MANO DE OBRA'!$C$13:$J$33,7,FALSE)," ")</f>
        <v xml:space="preserve"> </v>
      </c>
      <c r="L436" s="311" t="str">
        <f>IFERROR(VLOOKUP(C436,'MANO DE OBRA'!$C$13:$J$33,8,FALSE)," ")</f>
        <v xml:space="preserve"> </v>
      </c>
      <c r="M436" s="562"/>
      <c r="N436" s="563"/>
      <c r="O436" s="312">
        <f t="shared" ref="O436:O438" si="27">IFERROR((L436/M436),0)</f>
        <v>0</v>
      </c>
      <c r="P436" s="99"/>
    </row>
    <row r="437" spans="2:16" ht="14.4">
      <c r="B437" s="44"/>
      <c r="C437" s="555"/>
      <c r="D437" s="556"/>
      <c r="E437" s="556"/>
      <c r="F437" s="556"/>
      <c r="G437" s="556"/>
      <c r="H437" s="556"/>
      <c r="I437" s="522"/>
      <c r="J437" s="310" t="str">
        <f>IFERROR(VLOOKUP(C437,'MANO DE OBRA'!$C$13:$J$33,6,FALSE)," ")</f>
        <v xml:space="preserve"> </v>
      </c>
      <c r="K437" s="318" t="str">
        <f>IFERROR(VLOOKUP(C437,'MANO DE OBRA'!$C$13:$J$33,7,FALSE)," ")</f>
        <v xml:space="preserve"> </v>
      </c>
      <c r="L437" s="311" t="str">
        <f>IFERROR(VLOOKUP(C437,'MANO DE OBRA'!$C$13:$J$33,8,FALSE)," ")</f>
        <v xml:space="preserve"> </v>
      </c>
      <c r="M437" s="524"/>
      <c r="N437" s="525"/>
      <c r="O437" s="312">
        <f t="shared" si="27"/>
        <v>0</v>
      </c>
      <c r="P437" s="99"/>
    </row>
    <row r="438" spans="2:16" ht="15" thickBot="1">
      <c r="B438" s="44"/>
      <c r="C438" s="555"/>
      <c r="D438" s="556"/>
      <c r="E438" s="556"/>
      <c r="F438" s="556"/>
      <c r="G438" s="556"/>
      <c r="H438" s="556"/>
      <c r="I438" s="522"/>
      <c r="J438" s="310" t="str">
        <f>IFERROR(VLOOKUP(C438,'MANO DE OBRA'!$C$13:$J$33,6,FALSE)," ")</f>
        <v xml:space="preserve"> </v>
      </c>
      <c r="K438" s="318" t="str">
        <f>IFERROR(VLOOKUP(C438,'MANO DE OBRA'!$C$13:$J$33,7,FALSE)," ")</f>
        <v xml:space="preserve"> </v>
      </c>
      <c r="L438" s="311" t="str">
        <f>IFERROR(VLOOKUP(C438,'MANO DE OBRA'!$C$13:$J$33,8,FALSE)," ")</f>
        <v xml:space="preserve"> </v>
      </c>
      <c r="M438" s="524"/>
      <c r="N438" s="525"/>
      <c r="O438" s="312">
        <f t="shared" si="27"/>
        <v>0</v>
      </c>
      <c r="P438" s="85"/>
    </row>
    <row r="439" spans="2:16" ht="15" thickBot="1">
      <c r="B439" s="44"/>
      <c r="C439" s="545" t="s">
        <v>2244</v>
      </c>
      <c r="D439" s="546"/>
      <c r="E439" s="546"/>
      <c r="F439" s="546"/>
      <c r="G439" s="546"/>
      <c r="H439" s="546"/>
      <c r="I439" s="546"/>
      <c r="J439" s="546"/>
      <c r="K439" s="546"/>
      <c r="L439" s="546"/>
      <c r="M439" s="546"/>
      <c r="N439" s="547"/>
      <c r="O439" s="309">
        <f>+SUM(O435:O438)</f>
        <v>52017.875</v>
      </c>
      <c r="P439" s="85"/>
    </row>
    <row r="440" spans="2:16" ht="15" thickBot="1">
      <c r="B440" s="44"/>
      <c r="C440" s="73"/>
      <c r="D440" s="52"/>
      <c r="E440" s="52"/>
      <c r="F440" s="52"/>
      <c r="G440" s="52"/>
      <c r="H440" s="52"/>
      <c r="I440" s="52"/>
      <c r="J440" s="52"/>
      <c r="K440" s="52"/>
      <c r="L440" s="52"/>
      <c r="M440" s="52"/>
      <c r="N440" s="52"/>
      <c r="O440" s="74"/>
      <c r="P440" s="45"/>
    </row>
    <row r="441" spans="2:16" ht="15" thickBot="1">
      <c r="B441" s="44"/>
      <c r="C441" s="557" t="s">
        <v>2245</v>
      </c>
      <c r="D441" s="558"/>
      <c r="E441" s="558"/>
      <c r="F441" s="558"/>
      <c r="G441" s="558"/>
      <c r="H441" s="558"/>
      <c r="I441" s="558"/>
      <c r="J441" s="558"/>
      <c r="K441" s="558"/>
      <c r="L441" s="558"/>
      <c r="M441" s="558"/>
      <c r="N441" s="559"/>
      <c r="O441" s="313">
        <f>ROUND(O430+O407+O423+O439,0)</f>
        <v>1323066</v>
      </c>
      <c r="P441" s="100"/>
    </row>
    <row r="442" spans="2:16" ht="15" thickBot="1">
      <c r="B442" s="44"/>
      <c r="C442" s="73"/>
      <c r="D442" s="52"/>
      <c r="E442" s="52"/>
      <c r="F442" s="52"/>
      <c r="G442" s="52"/>
      <c r="H442" s="52"/>
      <c r="I442" s="52"/>
      <c r="J442" s="52"/>
      <c r="K442" s="52"/>
      <c r="L442" s="52"/>
      <c r="M442" s="52"/>
      <c r="N442" s="52"/>
      <c r="O442" s="74"/>
      <c r="P442" s="73"/>
    </row>
    <row r="443" spans="2:16">
      <c r="B443" s="44"/>
      <c r="C443" s="529" t="s">
        <v>2240</v>
      </c>
      <c r="D443" s="530"/>
      <c r="E443" s="530"/>
      <c r="F443" s="530"/>
      <c r="G443" s="530"/>
      <c r="H443" s="530"/>
      <c r="I443" s="530"/>
      <c r="J443" s="530"/>
      <c r="K443" s="530"/>
      <c r="L443" s="530"/>
      <c r="M443" s="530"/>
      <c r="N443" s="530"/>
      <c r="O443" s="531"/>
      <c r="P443" s="80"/>
    </row>
    <row r="444" spans="2:16">
      <c r="B444" s="44"/>
      <c r="C444" s="532"/>
      <c r="D444" s="533"/>
      <c r="E444" s="533"/>
      <c r="F444" s="533"/>
      <c r="G444" s="533"/>
      <c r="H444" s="533"/>
      <c r="I444" s="533"/>
      <c r="J444" s="533"/>
      <c r="K444" s="533"/>
      <c r="L444" s="533"/>
      <c r="M444" s="533"/>
      <c r="N444" s="533"/>
      <c r="O444" s="534"/>
      <c r="P444" s="80"/>
    </row>
    <row r="445" spans="2:16" ht="14.4" thickBot="1">
      <c r="B445" s="44"/>
      <c r="C445" s="535"/>
      <c r="D445" s="536"/>
      <c r="E445" s="536"/>
      <c r="F445" s="536"/>
      <c r="G445" s="536"/>
      <c r="H445" s="536"/>
      <c r="I445" s="536"/>
      <c r="J445" s="536"/>
      <c r="K445" s="536"/>
      <c r="L445" s="536"/>
      <c r="M445" s="536"/>
      <c r="N445" s="536"/>
      <c r="O445" s="537"/>
      <c r="P445" s="80"/>
    </row>
    <row r="446" spans="2:16" ht="15" thickBot="1">
      <c r="B446" s="44"/>
      <c r="C446" s="568" t="s">
        <v>10</v>
      </c>
      <c r="D446" s="569"/>
      <c r="E446" s="569"/>
      <c r="F446" s="569"/>
      <c r="G446" s="569"/>
      <c r="H446" s="569"/>
      <c r="I446" s="569"/>
      <c r="J446" s="569"/>
      <c r="K446" s="569"/>
      <c r="L446" s="569"/>
      <c r="M446" s="570"/>
      <c r="N446" s="303" t="s">
        <v>32</v>
      </c>
      <c r="O446" s="304" t="s">
        <v>29</v>
      </c>
      <c r="P446" s="80"/>
    </row>
    <row r="447" spans="2:16" ht="14.4">
      <c r="B447" s="44"/>
      <c r="C447" s="571" t="s">
        <v>2242</v>
      </c>
      <c r="D447" s="572"/>
      <c r="E447" s="572"/>
      <c r="F447" s="572"/>
      <c r="G447" s="572"/>
      <c r="H447" s="572"/>
      <c r="I447" s="572"/>
      <c r="J447" s="572"/>
      <c r="K447" s="572"/>
      <c r="L447" s="572"/>
      <c r="M447" s="572"/>
      <c r="N447" s="305">
        <f>PRESUPUESTO!$K$384</f>
        <v>0.26</v>
      </c>
      <c r="O447" s="314">
        <f>N447*O441</f>
        <v>343997.16000000003</v>
      </c>
      <c r="P447" s="80"/>
    </row>
    <row r="448" spans="2:16" ht="14.4">
      <c r="B448" s="44"/>
      <c r="C448" s="573" t="s">
        <v>2241</v>
      </c>
      <c r="D448" s="574"/>
      <c r="E448" s="574"/>
      <c r="F448" s="574"/>
      <c r="G448" s="574"/>
      <c r="H448" s="574"/>
      <c r="I448" s="574"/>
      <c r="J448" s="574"/>
      <c r="K448" s="574"/>
      <c r="L448" s="574"/>
      <c r="M448" s="574"/>
      <c r="N448" s="302">
        <f>PRESUPUESTO!$K$385</f>
        <v>0.01</v>
      </c>
      <c r="O448" s="315">
        <f>N448*O441</f>
        <v>13230.66</v>
      </c>
      <c r="P448" s="80"/>
    </row>
    <row r="449" spans="2:16" ht="15" thickBot="1">
      <c r="B449" s="44"/>
      <c r="C449" s="575" t="s">
        <v>28</v>
      </c>
      <c r="D449" s="576"/>
      <c r="E449" s="576"/>
      <c r="F449" s="576"/>
      <c r="G449" s="576"/>
      <c r="H449" s="576"/>
      <c r="I449" s="576"/>
      <c r="J449" s="576"/>
      <c r="K449" s="576"/>
      <c r="L449" s="576"/>
      <c r="M449" s="576"/>
      <c r="N449" s="306">
        <f>PRESUPUESTO!$K$386</f>
        <v>0.03</v>
      </c>
      <c r="O449" s="316">
        <f>N449*O441</f>
        <v>39691.979999999996</v>
      </c>
      <c r="P449" s="80"/>
    </row>
    <row r="450" spans="2:16">
      <c r="B450" s="44"/>
      <c r="C450" s="296"/>
      <c r="D450" s="297"/>
      <c r="E450" s="297"/>
      <c r="F450" s="297"/>
      <c r="G450" s="297"/>
      <c r="H450" s="297"/>
      <c r="I450" s="297"/>
      <c r="J450" s="297"/>
      <c r="K450" s="297"/>
      <c r="L450" s="297"/>
      <c r="M450" s="297"/>
      <c r="N450" s="297"/>
      <c r="O450" s="298"/>
      <c r="P450" s="80"/>
    </row>
    <row r="451" spans="2:16" ht="14.4" thickBot="1">
      <c r="B451" s="44"/>
      <c r="C451" s="299"/>
      <c r="D451" s="300"/>
      <c r="E451" s="300"/>
      <c r="F451" s="300"/>
      <c r="G451" s="300"/>
      <c r="H451" s="300"/>
      <c r="I451" s="300"/>
      <c r="J451" s="300"/>
      <c r="K451" s="300"/>
      <c r="L451" s="300"/>
      <c r="M451" s="300"/>
      <c r="N451" s="300"/>
      <c r="O451" s="301"/>
      <c r="P451" s="80"/>
    </row>
    <row r="452" spans="2:16" ht="15" thickBot="1">
      <c r="B452" s="44"/>
      <c r="C452" s="557" t="s">
        <v>2246</v>
      </c>
      <c r="D452" s="558"/>
      <c r="E452" s="558"/>
      <c r="F452" s="558"/>
      <c r="G452" s="558"/>
      <c r="H452" s="558"/>
      <c r="I452" s="558"/>
      <c r="J452" s="558"/>
      <c r="K452" s="558"/>
      <c r="L452" s="558"/>
      <c r="M452" s="558"/>
      <c r="N452" s="559"/>
      <c r="O452" s="313">
        <f>ROUNDUP(O441+O447+O448+O449,0)</f>
        <v>1719986</v>
      </c>
      <c r="P452" s="100"/>
    </row>
    <row r="453" spans="2:16" ht="14.4">
      <c r="B453" s="44"/>
      <c r="C453" s="73"/>
      <c r="D453" s="52"/>
      <c r="E453" s="52"/>
      <c r="F453" s="52"/>
      <c r="G453" s="52"/>
      <c r="H453" s="52"/>
      <c r="I453" s="52"/>
      <c r="J453" s="52"/>
      <c r="K453" s="52"/>
      <c r="L453" s="52"/>
      <c r="M453" s="52"/>
      <c r="N453" s="52"/>
      <c r="O453" s="74"/>
      <c r="P453" s="45"/>
    </row>
    <row r="454" spans="2:16" ht="14.4">
      <c r="B454" s="44"/>
      <c r="C454" s="73"/>
      <c r="D454" s="52"/>
      <c r="E454" s="52"/>
      <c r="F454" s="52"/>
      <c r="G454" s="52"/>
      <c r="H454" s="52"/>
      <c r="I454" s="52"/>
      <c r="J454" s="52"/>
      <c r="K454" s="52"/>
      <c r="L454" s="52"/>
      <c r="M454" s="52"/>
      <c r="N454" s="52"/>
      <c r="O454" s="74"/>
      <c r="P454" s="45"/>
    </row>
    <row r="455" spans="2:16" ht="18.75" customHeight="1" thickBot="1">
      <c r="B455" s="44"/>
      <c r="C455" s="564"/>
      <c r="D455" s="565"/>
      <c r="E455" s="565"/>
      <c r="F455" s="70"/>
      <c r="G455" s="70"/>
      <c r="H455" s="70"/>
      <c r="I455" s="70"/>
      <c r="J455" s="70"/>
      <c r="K455" s="566"/>
      <c r="L455" s="566"/>
      <c r="M455" s="566"/>
      <c r="N455" s="566"/>
      <c r="O455" s="567"/>
      <c r="P455" s="101"/>
    </row>
    <row r="456" spans="2:16" ht="14.4" thickBot="1">
      <c r="B456" s="102"/>
      <c r="C456" s="103"/>
      <c r="D456" s="103"/>
      <c r="E456" s="103"/>
      <c r="F456" s="103"/>
      <c r="G456" s="103"/>
      <c r="H456" s="103"/>
      <c r="I456" s="103"/>
      <c r="J456" s="103"/>
      <c r="K456" s="103"/>
      <c r="L456" s="103"/>
      <c r="M456" s="103"/>
      <c r="N456" s="103"/>
      <c r="O456" s="103"/>
      <c r="P456" s="104"/>
    </row>
    <row r="457" spans="2:16" ht="15.6" thickTop="1" thickBot="1">
      <c r="B457" s="44"/>
      <c r="C457" s="488" t="s">
        <v>54</v>
      </c>
      <c r="D457" s="489"/>
      <c r="E457" s="489"/>
      <c r="F457" s="489"/>
      <c r="G457" s="489"/>
      <c r="H457" s="489"/>
      <c r="I457" s="489"/>
      <c r="J457" s="489"/>
      <c r="K457" s="489"/>
      <c r="L457" s="489"/>
      <c r="M457" s="489"/>
      <c r="N457" s="489"/>
      <c r="O457" s="490"/>
      <c r="P457" s="75"/>
    </row>
    <row r="458" spans="2:16">
      <c r="B458" s="44"/>
      <c r="C458" s="76" t="s">
        <v>55</v>
      </c>
      <c r="D458" s="491" t="s">
        <v>10</v>
      </c>
      <c r="E458" s="492"/>
      <c r="F458" s="492"/>
      <c r="G458" s="492"/>
      <c r="H458" s="492"/>
      <c r="I458" s="492"/>
      <c r="J458" s="492"/>
      <c r="K458" s="492"/>
      <c r="L458" s="493"/>
      <c r="M458" s="494" t="s">
        <v>56</v>
      </c>
      <c r="N458" s="495"/>
      <c r="O458" s="76" t="s">
        <v>12</v>
      </c>
      <c r="P458" s="77"/>
    </row>
    <row r="459" spans="2:16" ht="51" customHeight="1" thickBot="1">
      <c r="B459" s="44"/>
      <c r="C459" s="78" t="str">
        <f>PRESUPUESTO!C188</f>
        <v>7.2.4</v>
      </c>
      <c r="D459" s="526" t="str">
        <f>IFERROR(VLOOKUP(C459,PRESUPUESTO!$C$11:$K$366,5,FALSE)," ")</f>
        <v>SUMINISTRO E INSTALACIÓN DE TUBERÍA DE VENTILACIÓN DE 2"</v>
      </c>
      <c r="E459" s="527"/>
      <c r="F459" s="527"/>
      <c r="G459" s="527"/>
      <c r="H459" s="527"/>
      <c r="I459" s="527"/>
      <c r="J459" s="527"/>
      <c r="K459" s="527"/>
      <c r="L459" s="528"/>
      <c r="M459" s="526" t="str">
        <f>IFERROR(VLOOKUP(C459,PRESUPUESTO!$C$11:$K$366,6,FALSE)," ")</f>
        <v>ML</v>
      </c>
      <c r="N459" s="528"/>
      <c r="O459" s="243">
        <f>IFERROR(VLOOKUP(C459,PRESUPUESTO!$C$11:$K$366,7,FALSE)," ")</f>
        <v>88.5</v>
      </c>
      <c r="P459" s="79"/>
    </row>
    <row r="460" spans="2:16">
      <c r="B460" s="44"/>
      <c r="C460" s="529"/>
      <c r="D460" s="530"/>
      <c r="E460" s="530"/>
      <c r="F460" s="530"/>
      <c r="G460" s="530"/>
      <c r="H460" s="530"/>
      <c r="I460" s="530"/>
      <c r="J460" s="530"/>
      <c r="K460" s="530"/>
      <c r="L460" s="530"/>
      <c r="M460" s="530"/>
      <c r="N460" s="530"/>
      <c r="O460" s="531"/>
      <c r="P460" s="80"/>
    </row>
    <row r="461" spans="2:16">
      <c r="B461" s="44"/>
      <c r="C461" s="532"/>
      <c r="D461" s="533"/>
      <c r="E461" s="533"/>
      <c r="F461" s="533"/>
      <c r="G461" s="533"/>
      <c r="H461" s="533"/>
      <c r="I461" s="533"/>
      <c r="J461" s="533"/>
      <c r="K461" s="533"/>
      <c r="L461" s="533"/>
      <c r="M461" s="533"/>
      <c r="N461" s="533"/>
      <c r="O461" s="534"/>
      <c r="P461" s="80"/>
    </row>
    <row r="462" spans="2:16" ht="14.4" thickBot="1">
      <c r="B462" s="44"/>
      <c r="C462" s="535"/>
      <c r="D462" s="536"/>
      <c r="E462" s="536"/>
      <c r="F462" s="536"/>
      <c r="G462" s="536"/>
      <c r="H462" s="536"/>
      <c r="I462" s="536"/>
      <c r="J462" s="536"/>
      <c r="K462" s="536"/>
      <c r="L462" s="536"/>
      <c r="M462" s="536"/>
      <c r="N462" s="536"/>
      <c r="O462" s="537"/>
      <c r="P462" s="80"/>
    </row>
    <row r="463" spans="2:16" ht="14.4">
      <c r="B463" s="44"/>
      <c r="C463" s="538" t="s">
        <v>10</v>
      </c>
      <c r="D463" s="539"/>
      <c r="E463" s="539"/>
      <c r="F463" s="539"/>
      <c r="G463" s="540"/>
      <c r="H463" s="541" t="s">
        <v>57</v>
      </c>
      <c r="I463" s="539"/>
      <c r="J463" s="542" t="s">
        <v>58</v>
      </c>
      <c r="K463" s="543"/>
      <c r="L463" s="82" t="s">
        <v>59</v>
      </c>
      <c r="M463" s="541" t="s">
        <v>60</v>
      </c>
      <c r="N463" s="544"/>
      <c r="O463" s="83" t="s">
        <v>61</v>
      </c>
      <c r="P463" s="84"/>
    </row>
    <row r="464" spans="2:16" ht="14.4">
      <c r="B464" s="44"/>
      <c r="C464" s="517" t="s">
        <v>1281</v>
      </c>
      <c r="D464" s="518"/>
      <c r="E464" s="518"/>
      <c r="F464" s="518"/>
      <c r="G464" s="519"/>
      <c r="H464" s="520"/>
      <c r="I464" s="520"/>
      <c r="J464" s="521" t="str">
        <f>IFERROR(VLOOKUP(C464,EQUIPOS!$C$13:$G$80,2,FALSE)," ")</f>
        <v>%</v>
      </c>
      <c r="K464" s="522"/>
      <c r="L464" s="308">
        <f>O501</f>
        <v>7906.7169999999996</v>
      </c>
      <c r="M464" s="523">
        <v>0.05</v>
      </c>
      <c r="N464" s="522"/>
      <c r="O464" s="307">
        <f>IFERROR(M464*L464,0)</f>
        <v>395.33584999999999</v>
      </c>
      <c r="P464" s="85"/>
    </row>
    <row r="465" spans="2:16" ht="14.4">
      <c r="B465" s="44"/>
      <c r="C465" s="517"/>
      <c r="D465" s="518"/>
      <c r="E465" s="518"/>
      <c r="F465" s="518"/>
      <c r="G465" s="519"/>
      <c r="H465" s="520"/>
      <c r="I465" s="520"/>
      <c r="J465" s="521" t="str">
        <f>IFERROR(VLOOKUP(C465,EQUIPOS!$C$13:$G$80,2,FALSE)," ")</f>
        <v xml:space="preserve"> </v>
      </c>
      <c r="K465" s="522"/>
      <c r="L465" s="308" t="str">
        <f>IFERROR(VLOOKUP(C465,EQUIPOS!$C$13:$G$80,5,FALSE)," ")</f>
        <v xml:space="preserve"> </v>
      </c>
      <c r="M465" s="524"/>
      <c r="N465" s="525"/>
      <c r="O465" s="307">
        <f>IFERROR(L465/M465,0)</f>
        <v>0</v>
      </c>
      <c r="P465" s="85"/>
    </row>
    <row r="466" spans="2:16" ht="14.4">
      <c r="B466" s="44"/>
      <c r="C466" s="517"/>
      <c r="D466" s="518"/>
      <c r="E466" s="518"/>
      <c r="F466" s="518"/>
      <c r="G466" s="519"/>
      <c r="H466" s="520"/>
      <c r="I466" s="520"/>
      <c r="J466" s="521" t="str">
        <f>IFERROR(VLOOKUP(C466,EQUIPOS!$C$13:$G$80,2,FALSE)," ")</f>
        <v xml:space="preserve"> </v>
      </c>
      <c r="K466" s="522"/>
      <c r="L466" s="308" t="str">
        <f>IFERROR(VLOOKUP(C466,EQUIPOS!$C$13:$G$80,5,FALSE)," ")</f>
        <v xml:space="preserve"> </v>
      </c>
      <c r="M466" s="524"/>
      <c r="N466" s="525"/>
      <c r="O466" s="307">
        <f t="shared" ref="O466:O467" si="28">IFERROR(L466/M466,0)</f>
        <v>0</v>
      </c>
      <c r="P466" s="85"/>
    </row>
    <row r="467" spans="2:16" ht="14.4">
      <c r="B467" s="44"/>
      <c r="C467" s="517"/>
      <c r="D467" s="518"/>
      <c r="E467" s="518"/>
      <c r="F467" s="518"/>
      <c r="G467" s="519"/>
      <c r="H467" s="520"/>
      <c r="I467" s="520"/>
      <c r="J467" s="521" t="str">
        <f>IFERROR(VLOOKUP(C467,EQUIPOS!$C$13:$G$80,2,FALSE)," ")</f>
        <v xml:space="preserve"> </v>
      </c>
      <c r="K467" s="522"/>
      <c r="L467" s="308" t="str">
        <f>IFERROR(VLOOKUP(C467,EQUIPOS!$C$13:$G$80,5,FALSE)," ")</f>
        <v xml:space="preserve"> </v>
      </c>
      <c r="M467" s="524"/>
      <c r="N467" s="525"/>
      <c r="O467" s="307">
        <f t="shared" si="28"/>
        <v>0</v>
      </c>
      <c r="P467" s="85"/>
    </row>
    <row r="468" spans="2:16" ht="15" thickBot="1">
      <c r="B468" s="44"/>
      <c r="C468" s="517"/>
      <c r="D468" s="518"/>
      <c r="E468" s="518"/>
      <c r="F468" s="518"/>
      <c r="G468" s="519"/>
      <c r="H468" s="520"/>
      <c r="I468" s="520"/>
      <c r="J468" s="521" t="str">
        <f>IFERROR(VLOOKUP(C468,EQUIPOS!$C$13:$G$80,2,FALSE)," ")</f>
        <v xml:space="preserve"> </v>
      </c>
      <c r="K468" s="522"/>
      <c r="L468" s="308" t="str">
        <f>IFERROR(VLOOKUP(C468,EQUIPOS!$C$13:$G$80,5,FALSE)," ")</f>
        <v xml:space="preserve"> </v>
      </c>
      <c r="M468" s="524"/>
      <c r="N468" s="525"/>
      <c r="O468" s="307">
        <f>IFERROR(L468/M468,0)</f>
        <v>0</v>
      </c>
      <c r="P468" s="85"/>
    </row>
    <row r="469" spans="2:16" ht="15" thickBot="1">
      <c r="B469" s="44"/>
      <c r="C469" s="545" t="s">
        <v>2244</v>
      </c>
      <c r="D469" s="546"/>
      <c r="E469" s="546"/>
      <c r="F469" s="546"/>
      <c r="G469" s="546"/>
      <c r="H469" s="546"/>
      <c r="I469" s="546"/>
      <c r="J469" s="546"/>
      <c r="K469" s="546"/>
      <c r="L469" s="546"/>
      <c r="M469" s="546"/>
      <c r="N469" s="547"/>
      <c r="O469" s="309">
        <f>SUM(O464:O468)</f>
        <v>395.33584999999999</v>
      </c>
      <c r="P469" s="86"/>
    </row>
    <row r="470" spans="2:16" ht="13.5" customHeight="1">
      <c r="B470" s="44"/>
      <c r="C470" s="529" t="s">
        <v>62</v>
      </c>
      <c r="D470" s="530"/>
      <c r="E470" s="530"/>
      <c r="F470" s="530"/>
      <c r="G470" s="530"/>
      <c r="H470" s="530"/>
      <c r="I470" s="530"/>
      <c r="J470" s="530"/>
      <c r="K470" s="530"/>
      <c r="L470" s="530"/>
      <c r="M470" s="530"/>
      <c r="N470" s="530"/>
      <c r="O470" s="531"/>
      <c r="P470" s="80"/>
    </row>
    <row r="471" spans="2:16">
      <c r="B471" s="44"/>
      <c r="C471" s="532"/>
      <c r="D471" s="533"/>
      <c r="E471" s="533"/>
      <c r="F471" s="533"/>
      <c r="G471" s="533"/>
      <c r="H471" s="533"/>
      <c r="I471" s="533"/>
      <c r="J471" s="533"/>
      <c r="K471" s="533"/>
      <c r="L471" s="533"/>
      <c r="M471" s="533"/>
      <c r="N471" s="533"/>
      <c r="O471" s="534"/>
      <c r="P471" s="80"/>
    </row>
    <row r="472" spans="2:16" ht="14.4" thickBot="1">
      <c r="B472" s="44"/>
      <c r="C472" s="535"/>
      <c r="D472" s="536"/>
      <c r="E472" s="536"/>
      <c r="F472" s="536"/>
      <c r="G472" s="536"/>
      <c r="H472" s="536"/>
      <c r="I472" s="536"/>
      <c r="J472" s="536"/>
      <c r="K472" s="536"/>
      <c r="L472" s="536"/>
      <c r="M472" s="536"/>
      <c r="N472" s="536"/>
      <c r="O472" s="537"/>
      <c r="P472" s="80"/>
    </row>
    <row r="473" spans="2:16" ht="14.4">
      <c r="B473" s="44"/>
      <c r="C473" s="538" t="s">
        <v>10</v>
      </c>
      <c r="D473" s="550"/>
      <c r="E473" s="550"/>
      <c r="F473" s="550"/>
      <c r="G473" s="550"/>
      <c r="H473" s="550"/>
      <c r="I473" s="550"/>
      <c r="J473" s="544"/>
      <c r="K473" s="81" t="s">
        <v>56</v>
      </c>
      <c r="L473" s="82" t="s">
        <v>12</v>
      </c>
      <c r="M473" s="541" t="s">
        <v>63</v>
      </c>
      <c r="N473" s="544"/>
      <c r="O473" s="83" t="s">
        <v>61</v>
      </c>
      <c r="P473" s="84"/>
    </row>
    <row r="474" spans="2:16" ht="14.4">
      <c r="B474" s="44"/>
      <c r="C474" s="517" t="s">
        <v>2122</v>
      </c>
      <c r="D474" s="518" t="s">
        <v>2122</v>
      </c>
      <c r="E474" s="518" t="s">
        <v>2122</v>
      </c>
      <c r="F474" s="518" t="s">
        <v>2122</v>
      </c>
      <c r="G474" s="518" t="s">
        <v>2122</v>
      </c>
      <c r="H474" s="518" t="s">
        <v>2122</v>
      </c>
      <c r="I474" s="518" t="s">
        <v>2122</v>
      </c>
      <c r="J474" s="519" t="s">
        <v>2122</v>
      </c>
      <c r="K474" s="88" t="str">
        <f>IFERROR(VLOOKUP(C474,MATERIALES!$C$13:$G$2486,2,FALSE)," ")</f>
        <v>ML</v>
      </c>
      <c r="L474" s="358">
        <v>1</v>
      </c>
      <c r="M474" s="548">
        <f>IFERROR(VLOOKUP(C474,MATERIALES!$C$13:$G$2486,5,FALSE)," ")</f>
        <v>17317</v>
      </c>
      <c r="N474" s="549"/>
      <c r="O474" s="307">
        <f>IFERROR(M474*L474,0)</f>
        <v>17317</v>
      </c>
      <c r="P474" s="85"/>
    </row>
    <row r="475" spans="2:16" ht="14.4">
      <c r="B475" s="44"/>
      <c r="C475" s="517" t="s">
        <v>3020</v>
      </c>
      <c r="D475" s="518" t="s">
        <v>3020</v>
      </c>
      <c r="E475" s="518" t="s">
        <v>3020</v>
      </c>
      <c r="F475" s="518" t="s">
        <v>3020</v>
      </c>
      <c r="G475" s="518" t="s">
        <v>3020</v>
      </c>
      <c r="H475" s="518" t="s">
        <v>3020</v>
      </c>
      <c r="I475" s="518" t="s">
        <v>3020</v>
      </c>
      <c r="J475" s="519" t="s">
        <v>3020</v>
      </c>
      <c r="K475" s="88" t="str">
        <f>IFERROR(VLOOKUP(C475,MATERIALES!$C$13:$G$2486,2,FALSE)," ")</f>
        <v>UN</v>
      </c>
      <c r="L475" s="358">
        <v>1</v>
      </c>
      <c r="M475" s="548">
        <f>IFERROR(VLOOKUP(C475,MATERIALES!$C$13:$G$2486,5,FALSE)," ")</f>
        <v>2020.18</v>
      </c>
      <c r="N475" s="549"/>
      <c r="O475" s="307">
        <f t="shared" ref="O475:O484" si="29">IFERROR(M475*L475,0)</f>
        <v>2020.18</v>
      </c>
      <c r="P475" s="85"/>
    </row>
    <row r="476" spans="2:16" ht="14.4">
      <c r="B476" s="44"/>
      <c r="C476" s="517"/>
      <c r="D476" s="518"/>
      <c r="E476" s="518"/>
      <c r="F476" s="518"/>
      <c r="G476" s="518"/>
      <c r="H476" s="518"/>
      <c r="I476" s="518"/>
      <c r="J476" s="519"/>
      <c r="K476" s="88" t="str">
        <f>IFERROR(VLOOKUP(C476,MATERIALES!$C$13:$G$2486,2,FALSE)," ")</f>
        <v xml:space="preserve"> </v>
      </c>
      <c r="L476" s="358"/>
      <c r="M476" s="548" t="str">
        <f>IFERROR(VLOOKUP(C476,MATERIALES!$C$13:$G$2486,5,FALSE)," ")</f>
        <v xml:space="preserve"> </v>
      </c>
      <c r="N476" s="549"/>
      <c r="O476" s="307">
        <f t="shared" si="29"/>
        <v>0</v>
      </c>
      <c r="P476" s="85"/>
    </row>
    <row r="477" spans="2:16" ht="14.4">
      <c r="B477" s="44"/>
      <c r="C477" s="517"/>
      <c r="D477" s="518"/>
      <c r="E477" s="518"/>
      <c r="F477" s="518"/>
      <c r="G477" s="518"/>
      <c r="H477" s="518"/>
      <c r="I477" s="518"/>
      <c r="J477" s="519"/>
      <c r="K477" s="88" t="str">
        <f>IFERROR(VLOOKUP(C477,MATERIALES!$C$13:$G$2486,2,FALSE)," ")</f>
        <v xml:space="preserve"> </v>
      </c>
      <c r="L477" s="358"/>
      <c r="M477" s="548" t="str">
        <f>IFERROR(VLOOKUP(C477,MATERIALES!$C$13:$G$2486,5,FALSE)," ")</f>
        <v xml:space="preserve"> </v>
      </c>
      <c r="N477" s="549"/>
      <c r="O477" s="307">
        <f t="shared" si="29"/>
        <v>0</v>
      </c>
      <c r="P477" s="85"/>
    </row>
    <row r="478" spans="2:16" ht="14.4">
      <c r="B478" s="44"/>
      <c r="C478" s="517"/>
      <c r="D478" s="518"/>
      <c r="E478" s="518"/>
      <c r="F478" s="518"/>
      <c r="G478" s="518"/>
      <c r="H478" s="518"/>
      <c r="I478" s="518"/>
      <c r="J478" s="519"/>
      <c r="K478" s="88" t="str">
        <f>IFERROR(VLOOKUP(C478,MATERIALES!$C$13:$G$2486,2,FALSE)," ")</f>
        <v xml:space="preserve"> </v>
      </c>
      <c r="L478" s="89"/>
      <c r="M478" s="548" t="str">
        <f>IFERROR(VLOOKUP(C478,MATERIALES!$C$13:$G$2486,5,FALSE)," ")</f>
        <v xml:space="preserve"> </v>
      </c>
      <c r="N478" s="549"/>
      <c r="O478" s="307">
        <f t="shared" si="29"/>
        <v>0</v>
      </c>
      <c r="P478" s="85"/>
    </row>
    <row r="479" spans="2:16" ht="14.4">
      <c r="B479" s="44"/>
      <c r="C479" s="517"/>
      <c r="D479" s="518"/>
      <c r="E479" s="518"/>
      <c r="F479" s="518"/>
      <c r="G479" s="518"/>
      <c r="H479" s="518"/>
      <c r="I479" s="518"/>
      <c r="J479" s="519"/>
      <c r="K479" s="88" t="str">
        <f>IFERROR(VLOOKUP(C479,MATERIALES!$C$13:$G$2486,2,FALSE)," ")</f>
        <v xml:space="preserve"> </v>
      </c>
      <c r="L479" s="89"/>
      <c r="M479" s="548" t="str">
        <f>IFERROR(VLOOKUP(C479,MATERIALES!$C$13:$G$2486,5,FALSE)," ")</f>
        <v xml:space="preserve"> </v>
      </c>
      <c r="N479" s="549"/>
      <c r="O479" s="307">
        <f t="shared" si="29"/>
        <v>0</v>
      </c>
      <c r="P479" s="85"/>
    </row>
    <row r="480" spans="2:16" ht="14.4">
      <c r="B480" s="44"/>
      <c r="C480" s="517"/>
      <c r="D480" s="518"/>
      <c r="E480" s="518"/>
      <c r="F480" s="518"/>
      <c r="G480" s="518"/>
      <c r="H480" s="518"/>
      <c r="I480" s="518"/>
      <c r="J480" s="519"/>
      <c r="K480" s="88" t="str">
        <f>IFERROR(VLOOKUP(C480,MATERIALES!$C$13:$G$2486,2,FALSE)," ")</f>
        <v xml:space="preserve"> </v>
      </c>
      <c r="L480" s="89"/>
      <c r="M480" s="548" t="str">
        <f>IFERROR(VLOOKUP(C480,MATERIALES!$C$13:$G$2486,5,FALSE)," ")</f>
        <v xml:space="preserve"> </v>
      </c>
      <c r="N480" s="549"/>
      <c r="O480" s="307">
        <f t="shared" si="29"/>
        <v>0</v>
      </c>
      <c r="P480" s="85"/>
    </row>
    <row r="481" spans="2:16" ht="14.4">
      <c r="B481" s="44"/>
      <c r="C481" s="517"/>
      <c r="D481" s="518"/>
      <c r="E481" s="518"/>
      <c r="F481" s="518"/>
      <c r="G481" s="518"/>
      <c r="H481" s="518"/>
      <c r="I481" s="518"/>
      <c r="J481" s="519"/>
      <c r="K481" s="88" t="str">
        <f>IFERROR(VLOOKUP(C481,MATERIALES!$C$13:$G$2486,2,FALSE)," ")</f>
        <v xml:space="preserve"> </v>
      </c>
      <c r="L481" s="89"/>
      <c r="M481" s="548" t="str">
        <f>IFERROR(VLOOKUP(C481,MATERIALES!$C$13:$G$2486,5,FALSE)," ")</f>
        <v xml:space="preserve"> </v>
      </c>
      <c r="N481" s="549"/>
      <c r="O481" s="307">
        <f t="shared" si="29"/>
        <v>0</v>
      </c>
      <c r="P481" s="85"/>
    </row>
    <row r="482" spans="2:16" ht="14.4">
      <c r="B482" s="44"/>
      <c r="C482" s="517"/>
      <c r="D482" s="518"/>
      <c r="E482" s="518"/>
      <c r="F482" s="518"/>
      <c r="G482" s="518"/>
      <c r="H482" s="518"/>
      <c r="I482" s="518"/>
      <c r="J482" s="519"/>
      <c r="K482" s="88" t="str">
        <f>IFERROR(VLOOKUP(C482,MATERIALES!$C$13:$G$2486,2,FALSE)," ")</f>
        <v xml:space="preserve"> </v>
      </c>
      <c r="L482" s="89"/>
      <c r="M482" s="548" t="str">
        <f>IFERROR(VLOOKUP(C482,MATERIALES!$C$13:$G$2486,5,FALSE)," ")</f>
        <v xml:space="preserve"> </v>
      </c>
      <c r="N482" s="549"/>
      <c r="O482" s="307">
        <f t="shared" si="29"/>
        <v>0</v>
      </c>
      <c r="P482" s="85"/>
    </row>
    <row r="483" spans="2:16" ht="14.4">
      <c r="B483" s="44"/>
      <c r="C483" s="517"/>
      <c r="D483" s="518"/>
      <c r="E483" s="518"/>
      <c r="F483" s="518"/>
      <c r="G483" s="518"/>
      <c r="H483" s="518"/>
      <c r="I483" s="518"/>
      <c r="J483" s="519"/>
      <c r="K483" s="88" t="str">
        <f>IFERROR(VLOOKUP(C483,MATERIALES!$C$13:$G$2486,2,FALSE)," ")</f>
        <v xml:space="preserve"> </v>
      </c>
      <c r="L483" s="89"/>
      <c r="M483" s="548" t="str">
        <f>IFERROR(VLOOKUP(C483,MATERIALES!$C$13:$G$2486,5,FALSE)," ")</f>
        <v xml:space="preserve"> </v>
      </c>
      <c r="N483" s="549"/>
      <c r="O483" s="307">
        <f t="shared" si="29"/>
        <v>0</v>
      </c>
      <c r="P483" s="85"/>
    </row>
    <row r="484" spans="2:16" ht="15" thickBot="1">
      <c r="B484" s="44"/>
      <c r="C484" s="517"/>
      <c r="D484" s="518"/>
      <c r="E484" s="518"/>
      <c r="F484" s="518"/>
      <c r="G484" s="518"/>
      <c r="H484" s="518"/>
      <c r="I484" s="518"/>
      <c r="J484" s="519"/>
      <c r="K484" s="88" t="str">
        <f>IFERROR(VLOOKUP(C484,MATERIALES!$C$13:$G$2486,2,FALSE)," ")</f>
        <v xml:space="preserve"> </v>
      </c>
      <c r="L484" s="90"/>
      <c r="M484" s="548" t="str">
        <f>IFERROR(VLOOKUP(C484,MATERIALES!$C$13:$G$2486,5,FALSE)," ")</f>
        <v xml:space="preserve"> </v>
      </c>
      <c r="N484" s="549"/>
      <c r="O484" s="307">
        <f t="shared" si="29"/>
        <v>0</v>
      </c>
      <c r="P484" s="85"/>
    </row>
    <row r="485" spans="2:16" ht="15" thickBot="1">
      <c r="B485" s="44"/>
      <c r="C485" s="545" t="s">
        <v>2244</v>
      </c>
      <c r="D485" s="546"/>
      <c r="E485" s="546"/>
      <c r="F485" s="546"/>
      <c r="G485" s="546"/>
      <c r="H485" s="546"/>
      <c r="I485" s="546"/>
      <c r="J485" s="546"/>
      <c r="K485" s="546"/>
      <c r="L485" s="546"/>
      <c r="M485" s="546"/>
      <c r="N485" s="547"/>
      <c r="O485" s="309">
        <f>SUM(O474:O484)</f>
        <v>19337.18</v>
      </c>
      <c r="P485" s="85"/>
    </row>
    <row r="486" spans="2:16">
      <c r="B486" s="44"/>
      <c r="C486" s="529" t="s">
        <v>64</v>
      </c>
      <c r="D486" s="530"/>
      <c r="E486" s="530"/>
      <c r="F486" s="530"/>
      <c r="G486" s="530"/>
      <c r="H486" s="530"/>
      <c r="I486" s="530"/>
      <c r="J486" s="530"/>
      <c r="K486" s="530"/>
      <c r="L486" s="530"/>
      <c r="M486" s="530"/>
      <c r="N486" s="530"/>
      <c r="O486" s="531"/>
      <c r="P486" s="80"/>
    </row>
    <row r="487" spans="2:16">
      <c r="B487" s="44"/>
      <c r="C487" s="532"/>
      <c r="D487" s="533"/>
      <c r="E487" s="533"/>
      <c r="F487" s="533"/>
      <c r="G487" s="533"/>
      <c r="H487" s="533"/>
      <c r="I487" s="533"/>
      <c r="J487" s="533"/>
      <c r="K487" s="533"/>
      <c r="L487" s="533"/>
      <c r="M487" s="533"/>
      <c r="N487" s="533"/>
      <c r="O487" s="534"/>
      <c r="P487" s="80"/>
    </row>
    <row r="488" spans="2:16" ht="14.4" thickBot="1">
      <c r="B488" s="44"/>
      <c r="C488" s="535"/>
      <c r="D488" s="536"/>
      <c r="E488" s="536"/>
      <c r="F488" s="536"/>
      <c r="G488" s="536"/>
      <c r="H488" s="536"/>
      <c r="I488" s="536"/>
      <c r="J488" s="536"/>
      <c r="K488" s="536"/>
      <c r="L488" s="536"/>
      <c r="M488" s="536"/>
      <c r="N488" s="536"/>
      <c r="O488" s="537"/>
      <c r="P488" s="80"/>
    </row>
    <row r="489" spans="2:16" ht="16.8">
      <c r="B489" s="44"/>
      <c r="C489" s="538" t="s">
        <v>65</v>
      </c>
      <c r="D489" s="550"/>
      <c r="E489" s="550"/>
      <c r="F489" s="550"/>
      <c r="G489" s="550"/>
      <c r="H489" s="550"/>
      <c r="I489" s="550"/>
      <c r="J489" s="82" t="s">
        <v>66</v>
      </c>
      <c r="K489" s="87" t="s">
        <v>67</v>
      </c>
      <c r="L489" s="91" t="s">
        <v>68</v>
      </c>
      <c r="M489" s="541" t="s">
        <v>69</v>
      </c>
      <c r="N489" s="544"/>
      <c r="O489" s="83" t="s">
        <v>61</v>
      </c>
      <c r="P489" s="84"/>
    </row>
    <row r="490" spans="2:16" ht="14.4">
      <c r="B490" s="44"/>
      <c r="C490" s="517"/>
      <c r="D490" s="518"/>
      <c r="E490" s="518"/>
      <c r="F490" s="518"/>
      <c r="G490" s="518"/>
      <c r="H490" s="518"/>
      <c r="I490" s="518"/>
      <c r="J490" s="349"/>
      <c r="K490" s="93"/>
      <c r="L490" s="92"/>
      <c r="M490" s="548"/>
      <c r="N490" s="549"/>
      <c r="O490" s="307">
        <f>IFERROR(M490*L490,0)</f>
        <v>0</v>
      </c>
      <c r="P490" s="85"/>
    </row>
    <row r="491" spans="2:16" ht="15" thickBot="1">
      <c r="B491" s="44"/>
      <c r="C491" s="551"/>
      <c r="D491" s="552"/>
      <c r="E491" s="552"/>
      <c r="F491" s="552"/>
      <c r="G491" s="552"/>
      <c r="H491" s="552"/>
      <c r="I491" s="552"/>
      <c r="J491" s="94"/>
      <c r="K491" s="70"/>
      <c r="L491" s="94"/>
      <c r="M491" s="553"/>
      <c r="N491" s="554"/>
      <c r="O491" s="307">
        <f t="shared" ref="O491" si="30">IFERROR(M491*L491,0)</f>
        <v>0</v>
      </c>
      <c r="P491" s="85"/>
    </row>
    <row r="492" spans="2:16" ht="15" thickBot="1">
      <c r="B492" s="44"/>
      <c r="C492" s="545" t="s">
        <v>2244</v>
      </c>
      <c r="D492" s="546"/>
      <c r="E492" s="546"/>
      <c r="F492" s="546"/>
      <c r="G492" s="546"/>
      <c r="H492" s="546"/>
      <c r="I492" s="546"/>
      <c r="J492" s="546"/>
      <c r="K492" s="546"/>
      <c r="L492" s="546"/>
      <c r="M492" s="546"/>
      <c r="N492" s="547"/>
      <c r="O492" s="309">
        <f>+SUM(O490:O491)</f>
        <v>0</v>
      </c>
      <c r="P492" s="86"/>
    </row>
    <row r="493" spans="2:16">
      <c r="B493" s="44"/>
      <c r="C493" s="529" t="s">
        <v>70</v>
      </c>
      <c r="D493" s="530"/>
      <c r="E493" s="530"/>
      <c r="F493" s="530"/>
      <c r="G493" s="530"/>
      <c r="H493" s="530"/>
      <c r="I493" s="530"/>
      <c r="J493" s="530"/>
      <c r="K493" s="530"/>
      <c r="L493" s="530"/>
      <c r="M493" s="530"/>
      <c r="N493" s="530"/>
      <c r="O493" s="531"/>
      <c r="P493" s="80"/>
    </row>
    <row r="494" spans="2:16">
      <c r="B494" s="44"/>
      <c r="C494" s="532"/>
      <c r="D494" s="533"/>
      <c r="E494" s="533"/>
      <c r="F494" s="533"/>
      <c r="G494" s="533"/>
      <c r="H494" s="533"/>
      <c r="I494" s="533"/>
      <c r="J494" s="533"/>
      <c r="K494" s="533"/>
      <c r="L494" s="533"/>
      <c r="M494" s="533"/>
      <c r="N494" s="533"/>
      <c r="O494" s="534"/>
      <c r="P494" s="80"/>
    </row>
    <row r="495" spans="2:16" ht="14.4" thickBot="1">
      <c r="B495" s="44"/>
      <c r="C495" s="535"/>
      <c r="D495" s="536"/>
      <c r="E495" s="536"/>
      <c r="F495" s="536"/>
      <c r="G495" s="536"/>
      <c r="H495" s="536"/>
      <c r="I495" s="536"/>
      <c r="J495" s="536"/>
      <c r="K495" s="536"/>
      <c r="L495" s="536"/>
      <c r="M495" s="536"/>
      <c r="N495" s="536"/>
      <c r="O495" s="537"/>
      <c r="P495" s="80"/>
    </row>
    <row r="496" spans="2:16" ht="14.4">
      <c r="B496" s="44"/>
      <c r="C496" s="538" t="s">
        <v>71</v>
      </c>
      <c r="D496" s="550"/>
      <c r="E496" s="550"/>
      <c r="F496" s="550"/>
      <c r="G496" s="550"/>
      <c r="H496" s="550"/>
      <c r="I496" s="550"/>
      <c r="J496" s="82" t="s">
        <v>72</v>
      </c>
      <c r="K496" s="95" t="s">
        <v>73</v>
      </c>
      <c r="L496" s="96" t="s">
        <v>74</v>
      </c>
      <c r="M496" s="560" t="s">
        <v>60</v>
      </c>
      <c r="N496" s="561"/>
      <c r="O496" s="97" t="s">
        <v>61</v>
      </c>
      <c r="P496" s="98"/>
    </row>
    <row r="497" spans="2:16" ht="14.4">
      <c r="B497" s="44"/>
      <c r="C497" s="555" t="s">
        <v>1228</v>
      </c>
      <c r="D497" s="556"/>
      <c r="E497" s="556"/>
      <c r="F497" s="556"/>
      <c r="G497" s="556"/>
      <c r="H497" s="556"/>
      <c r="I497" s="522"/>
      <c r="J497" s="310">
        <f>IFERROR(VLOOKUP(C497,'MANO DE OBRA'!$C$13:$J$33,6,FALSE)," ")</f>
        <v>208071.6954</v>
      </c>
      <c r="K497" s="318">
        <f>IFERROR(VLOOKUP(C497,'MANO DE OBRA'!$C$13:$J$33,7,FALSE)," ")</f>
        <v>2</v>
      </c>
      <c r="L497" s="311">
        <f>IFERROR(VLOOKUP(C497,'MANO DE OBRA'!$C$13:$J$33,8,FALSE)," ")</f>
        <v>416143</v>
      </c>
      <c r="M497" s="562">
        <f>1/0.019</f>
        <v>52.631578947368425</v>
      </c>
      <c r="N497" s="563"/>
      <c r="O497" s="312">
        <f>IFERROR((L497/M497),0)</f>
        <v>7906.7169999999996</v>
      </c>
      <c r="P497" s="99"/>
    </row>
    <row r="498" spans="2:16" ht="14.4">
      <c r="B498" s="44"/>
      <c r="C498" s="555"/>
      <c r="D498" s="556"/>
      <c r="E498" s="556"/>
      <c r="F498" s="556"/>
      <c r="G498" s="556"/>
      <c r="H498" s="556"/>
      <c r="I498" s="522"/>
      <c r="J498" s="310" t="str">
        <f>IFERROR(VLOOKUP(C498,'MANO DE OBRA'!$C$13:$J$33,6,FALSE)," ")</f>
        <v xml:space="preserve"> </v>
      </c>
      <c r="K498" s="318" t="str">
        <f>IFERROR(VLOOKUP(C498,'MANO DE OBRA'!$C$13:$J$33,7,FALSE)," ")</f>
        <v xml:space="preserve"> </v>
      </c>
      <c r="L498" s="311" t="str">
        <f>IFERROR(VLOOKUP(C498,'MANO DE OBRA'!$C$13:$J$33,8,FALSE)," ")</f>
        <v xml:space="preserve"> </v>
      </c>
      <c r="M498" s="562"/>
      <c r="N498" s="563"/>
      <c r="O498" s="312">
        <f t="shared" ref="O498:O500" si="31">IFERROR((L498/M498),0)</f>
        <v>0</v>
      </c>
      <c r="P498" s="99"/>
    </row>
    <row r="499" spans="2:16" ht="14.4">
      <c r="B499" s="44"/>
      <c r="C499" s="555"/>
      <c r="D499" s="556"/>
      <c r="E499" s="556"/>
      <c r="F499" s="556"/>
      <c r="G499" s="556"/>
      <c r="H499" s="556"/>
      <c r="I499" s="522"/>
      <c r="J499" s="310" t="str">
        <f>IFERROR(VLOOKUP(C499,'MANO DE OBRA'!$C$13:$J$33,6,FALSE)," ")</f>
        <v xml:space="preserve"> </v>
      </c>
      <c r="K499" s="318" t="str">
        <f>IFERROR(VLOOKUP(C499,'MANO DE OBRA'!$C$13:$J$33,7,FALSE)," ")</f>
        <v xml:space="preserve"> </v>
      </c>
      <c r="L499" s="311" t="str">
        <f>IFERROR(VLOOKUP(C499,'MANO DE OBRA'!$C$13:$J$33,8,FALSE)," ")</f>
        <v xml:space="preserve"> </v>
      </c>
      <c r="M499" s="524"/>
      <c r="N499" s="525"/>
      <c r="O499" s="312">
        <f t="shared" si="31"/>
        <v>0</v>
      </c>
      <c r="P499" s="99"/>
    </row>
    <row r="500" spans="2:16" ht="15" thickBot="1">
      <c r="B500" s="44"/>
      <c r="C500" s="555"/>
      <c r="D500" s="556"/>
      <c r="E500" s="556"/>
      <c r="F500" s="556"/>
      <c r="G500" s="556"/>
      <c r="H500" s="556"/>
      <c r="I500" s="522"/>
      <c r="J500" s="310" t="str">
        <f>IFERROR(VLOOKUP(C500,'MANO DE OBRA'!$C$13:$J$33,6,FALSE)," ")</f>
        <v xml:space="preserve"> </v>
      </c>
      <c r="K500" s="318" t="str">
        <f>IFERROR(VLOOKUP(C500,'MANO DE OBRA'!$C$13:$J$33,7,FALSE)," ")</f>
        <v xml:space="preserve"> </v>
      </c>
      <c r="L500" s="311" t="str">
        <f>IFERROR(VLOOKUP(C500,'MANO DE OBRA'!$C$13:$J$33,8,FALSE)," ")</f>
        <v xml:space="preserve"> </v>
      </c>
      <c r="M500" s="524"/>
      <c r="N500" s="525"/>
      <c r="O500" s="312">
        <f t="shared" si="31"/>
        <v>0</v>
      </c>
      <c r="P500" s="85"/>
    </row>
    <row r="501" spans="2:16" ht="15" thickBot="1">
      <c r="B501" s="44"/>
      <c r="C501" s="545" t="s">
        <v>2244</v>
      </c>
      <c r="D501" s="546"/>
      <c r="E501" s="546"/>
      <c r="F501" s="546"/>
      <c r="G501" s="546"/>
      <c r="H501" s="546"/>
      <c r="I501" s="546"/>
      <c r="J501" s="546"/>
      <c r="K501" s="546"/>
      <c r="L501" s="546"/>
      <c r="M501" s="546"/>
      <c r="N501" s="547"/>
      <c r="O501" s="309">
        <f>+SUM(O497:O500)</f>
        <v>7906.7169999999996</v>
      </c>
      <c r="P501" s="85"/>
    </row>
    <row r="502" spans="2:16" ht="15" thickBot="1">
      <c r="B502" s="44"/>
      <c r="C502" s="73"/>
      <c r="D502" s="52"/>
      <c r="E502" s="52"/>
      <c r="F502" s="52"/>
      <c r="G502" s="52"/>
      <c r="H502" s="52"/>
      <c r="I502" s="52"/>
      <c r="J502" s="52"/>
      <c r="K502" s="52"/>
      <c r="L502" s="52"/>
      <c r="M502" s="52"/>
      <c r="N502" s="52"/>
      <c r="O502" s="74"/>
      <c r="P502" s="45"/>
    </row>
    <row r="503" spans="2:16" ht="15" thickBot="1">
      <c r="B503" s="44"/>
      <c r="C503" s="557" t="s">
        <v>2245</v>
      </c>
      <c r="D503" s="558"/>
      <c r="E503" s="558"/>
      <c r="F503" s="558"/>
      <c r="G503" s="558"/>
      <c r="H503" s="558"/>
      <c r="I503" s="558"/>
      <c r="J503" s="558"/>
      <c r="K503" s="558"/>
      <c r="L503" s="558"/>
      <c r="M503" s="558"/>
      <c r="N503" s="559"/>
      <c r="O503" s="313">
        <f>ROUND(O492+O469+O485+O501,0)</f>
        <v>27639</v>
      </c>
      <c r="P503" s="100"/>
    </row>
    <row r="504" spans="2:16" ht="15" thickBot="1">
      <c r="B504" s="44"/>
      <c r="C504" s="73"/>
      <c r="D504" s="52"/>
      <c r="E504" s="52"/>
      <c r="F504" s="52"/>
      <c r="G504" s="52"/>
      <c r="H504" s="52"/>
      <c r="I504" s="52"/>
      <c r="J504" s="52"/>
      <c r="K504" s="52"/>
      <c r="L504" s="52"/>
      <c r="M504" s="52"/>
      <c r="N504" s="52"/>
      <c r="O504" s="74"/>
      <c r="P504" s="73"/>
    </row>
    <row r="505" spans="2:16">
      <c r="B505" s="44"/>
      <c r="C505" s="529" t="s">
        <v>2240</v>
      </c>
      <c r="D505" s="530"/>
      <c r="E505" s="530"/>
      <c r="F505" s="530"/>
      <c r="G505" s="530"/>
      <c r="H505" s="530"/>
      <c r="I505" s="530"/>
      <c r="J505" s="530"/>
      <c r="K505" s="530"/>
      <c r="L505" s="530"/>
      <c r="M505" s="530"/>
      <c r="N505" s="530"/>
      <c r="O505" s="531"/>
      <c r="P505" s="80"/>
    </row>
    <row r="506" spans="2:16">
      <c r="B506" s="44"/>
      <c r="C506" s="532"/>
      <c r="D506" s="533"/>
      <c r="E506" s="533"/>
      <c r="F506" s="533"/>
      <c r="G506" s="533"/>
      <c r="H506" s="533"/>
      <c r="I506" s="533"/>
      <c r="J506" s="533"/>
      <c r="K506" s="533"/>
      <c r="L506" s="533"/>
      <c r="M506" s="533"/>
      <c r="N506" s="533"/>
      <c r="O506" s="534"/>
      <c r="P506" s="80"/>
    </row>
    <row r="507" spans="2:16" ht="14.4" thickBot="1">
      <c r="B507" s="44"/>
      <c r="C507" s="535"/>
      <c r="D507" s="536"/>
      <c r="E507" s="536"/>
      <c r="F507" s="536"/>
      <c r="G507" s="536"/>
      <c r="H507" s="536"/>
      <c r="I507" s="536"/>
      <c r="J507" s="536"/>
      <c r="K507" s="536"/>
      <c r="L507" s="536"/>
      <c r="M507" s="536"/>
      <c r="N507" s="536"/>
      <c r="O507" s="537"/>
      <c r="P507" s="80"/>
    </row>
    <row r="508" spans="2:16" ht="15" thickBot="1">
      <c r="B508" s="44"/>
      <c r="C508" s="568" t="s">
        <v>10</v>
      </c>
      <c r="D508" s="569"/>
      <c r="E508" s="569"/>
      <c r="F508" s="569"/>
      <c r="G508" s="569"/>
      <c r="H508" s="569"/>
      <c r="I508" s="569"/>
      <c r="J508" s="569"/>
      <c r="K508" s="569"/>
      <c r="L508" s="569"/>
      <c r="M508" s="570"/>
      <c r="N508" s="303" t="s">
        <v>32</v>
      </c>
      <c r="O508" s="304" t="s">
        <v>29</v>
      </c>
      <c r="P508" s="80"/>
    </row>
    <row r="509" spans="2:16" ht="14.4">
      <c r="B509" s="44"/>
      <c r="C509" s="571" t="s">
        <v>2242</v>
      </c>
      <c r="D509" s="572"/>
      <c r="E509" s="572"/>
      <c r="F509" s="572"/>
      <c r="G509" s="572"/>
      <c r="H509" s="572"/>
      <c r="I509" s="572"/>
      <c r="J509" s="572"/>
      <c r="K509" s="572"/>
      <c r="L509" s="572"/>
      <c r="M509" s="572"/>
      <c r="N509" s="305">
        <f>PRESUPUESTO!$K$384</f>
        <v>0.26</v>
      </c>
      <c r="O509" s="314">
        <f>N509*O503</f>
        <v>7186.14</v>
      </c>
      <c r="P509" s="80"/>
    </row>
    <row r="510" spans="2:16" ht="14.4">
      <c r="B510" s="44"/>
      <c r="C510" s="573" t="s">
        <v>2241</v>
      </c>
      <c r="D510" s="574"/>
      <c r="E510" s="574"/>
      <c r="F510" s="574"/>
      <c r="G510" s="574"/>
      <c r="H510" s="574"/>
      <c r="I510" s="574"/>
      <c r="J510" s="574"/>
      <c r="K510" s="574"/>
      <c r="L510" s="574"/>
      <c r="M510" s="574"/>
      <c r="N510" s="302">
        <f>PRESUPUESTO!$K$385</f>
        <v>0.01</v>
      </c>
      <c r="O510" s="315">
        <f>N510*O503</f>
        <v>276.39</v>
      </c>
      <c r="P510" s="80"/>
    </row>
    <row r="511" spans="2:16" ht="15" thickBot="1">
      <c r="B511" s="44"/>
      <c r="C511" s="575" t="s">
        <v>28</v>
      </c>
      <c r="D511" s="576"/>
      <c r="E511" s="576"/>
      <c r="F511" s="576"/>
      <c r="G511" s="576"/>
      <c r="H511" s="576"/>
      <c r="I511" s="576"/>
      <c r="J511" s="576"/>
      <c r="K511" s="576"/>
      <c r="L511" s="576"/>
      <c r="M511" s="576"/>
      <c r="N511" s="306">
        <f>PRESUPUESTO!$K$386</f>
        <v>0.03</v>
      </c>
      <c r="O511" s="316">
        <f>N511*O503</f>
        <v>829.17</v>
      </c>
      <c r="P511" s="80"/>
    </row>
    <row r="512" spans="2:16">
      <c r="B512" s="44"/>
      <c r="C512" s="296"/>
      <c r="D512" s="297"/>
      <c r="E512" s="297"/>
      <c r="F512" s="297"/>
      <c r="G512" s="297"/>
      <c r="H512" s="297"/>
      <c r="I512" s="297"/>
      <c r="J512" s="297"/>
      <c r="K512" s="297"/>
      <c r="L512" s="297"/>
      <c r="M512" s="297"/>
      <c r="N512" s="297"/>
      <c r="O512" s="298"/>
      <c r="P512" s="80"/>
    </row>
    <row r="513" spans="2:16" ht="14.4" thickBot="1">
      <c r="B513" s="44"/>
      <c r="C513" s="299"/>
      <c r="D513" s="300"/>
      <c r="E513" s="300"/>
      <c r="F513" s="300"/>
      <c r="G513" s="300"/>
      <c r="H513" s="300"/>
      <c r="I513" s="300"/>
      <c r="J513" s="300"/>
      <c r="K513" s="300"/>
      <c r="L513" s="300"/>
      <c r="M513" s="300"/>
      <c r="N513" s="300"/>
      <c r="O513" s="301"/>
      <c r="P513" s="80"/>
    </row>
    <row r="514" spans="2:16" ht="15" thickBot="1">
      <c r="B514" s="44"/>
      <c r="C514" s="557" t="s">
        <v>2246</v>
      </c>
      <c r="D514" s="558"/>
      <c r="E514" s="558"/>
      <c r="F514" s="558"/>
      <c r="G514" s="558"/>
      <c r="H514" s="558"/>
      <c r="I514" s="558"/>
      <c r="J514" s="558"/>
      <c r="K514" s="558"/>
      <c r="L514" s="558"/>
      <c r="M514" s="558"/>
      <c r="N514" s="559"/>
      <c r="O514" s="313">
        <f>ROUNDUP(O503+O509+O510+O511,0)</f>
        <v>35931</v>
      </c>
      <c r="P514" s="100"/>
    </row>
    <row r="515" spans="2:16" ht="14.4">
      <c r="B515" s="44"/>
      <c r="C515" s="73"/>
      <c r="D515" s="52"/>
      <c r="E515" s="52"/>
      <c r="F515" s="52"/>
      <c r="G515" s="52"/>
      <c r="H515" s="52"/>
      <c r="I515" s="52"/>
      <c r="J515" s="52"/>
      <c r="K515" s="52"/>
      <c r="L515" s="52"/>
      <c r="M515" s="52"/>
      <c r="N515" s="52"/>
      <c r="O515" s="74"/>
      <c r="P515" s="45"/>
    </row>
    <row r="516" spans="2:16" ht="14.4">
      <c r="B516" s="44"/>
      <c r="C516" s="73"/>
      <c r="D516" s="52"/>
      <c r="E516" s="52"/>
      <c r="F516" s="52"/>
      <c r="G516" s="52"/>
      <c r="H516" s="52"/>
      <c r="I516" s="52"/>
      <c r="J516" s="52"/>
      <c r="K516" s="52"/>
      <c r="L516" s="52"/>
      <c r="M516" s="52"/>
      <c r="N516" s="52"/>
      <c r="O516" s="74"/>
      <c r="P516" s="45"/>
    </row>
    <row r="517" spans="2:16" ht="18.75" customHeight="1" thickBot="1">
      <c r="B517" s="44"/>
      <c r="C517" s="564"/>
      <c r="D517" s="565"/>
      <c r="E517" s="565"/>
      <c r="F517" s="70"/>
      <c r="G517" s="70"/>
      <c r="H517" s="70"/>
      <c r="I517" s="70"/>
      <c r="J517" s="70"/>
      <c r="K517" s="566"/>
      <c r="L517" s="566"/>
      <c r="M517" s="566"/>
      <c r="N517" s="566"/>
      <c r="O517" s="567"/>
      <c r="P517" s="101"/>
    </row>
    <row r="518" spans="2:16" ht="14.4" thickBot="1">
      <c r="B518" s="102"/>
      <c r="C518" s="103"/>
      <c r="D518" s="103"/>
      <c r="E518" s="103"/>
      <c r="F518" s="103"/>
      <c r="G518" s="103"/>
      <c r="H518" s="103"/>
      <c r="I518" s="103"/>
      <c r="J518" s="103"/>
      <c r="K518" s="103"/>
      <c r="L518" s="103"/>
      <c r="M518" s="103"/>
      <c r="N518" s="103"/>
      <c r="O518" s="103"/>
      <c r="P518" s="104"/>
    </row>
    <row r="519" spans="2:16" ht="15.6" thickTop="1" thickBot="1">
      <c r="B519" s="44"/>
      <c r="C519" s="488" t="s">
        <v>54</v>
      </c>
      <c r="D519" s="489"/>
      <c r="E519" s="489"/>
      <c r="F519" s="489"/>
      <c r="G519" s="489"/>
      <c r="H519" s="489"/>
      <c r="I519" s="489"/>
      <c r="J519" s="489"/>
      <c r="K519" s="489"/>
      <c r="L519" s="489"/>
      <c r="M519" s="489"/>
      <c r="N519" s="489"/>
      <c r="O519" s="490"/>
      <c r="P519" s="75"/>
    </row>
    <row r="520" spans="2:16">
      <c r="B520" s="44"/>
      <c r="C520" s="76" t="s">
        <v>55</v>
      </c>
      <c r="D520" s="491" t="s">
        <v>10</v>
      </c>
      <c r="E520" s="492"/>
      <c r="F520" s="492"/>
      <c r="G520" s="492"/>
      <c r="H520" s="492"/>
      <c r="I520" s="492"/>
      <c r="J520" s="492"/>
      <c r="K520" s="492"/>
      <c r="L520" s="493"/>
      <c r="M520" s="494" t="s">
        <v>56</v>
      </c>
      <c r="N520" s="495"/>
      <c r="O520" s="76" t="s">
        <v>12</v>
      </c>
      <c r="P520" s="77"/>
    </row>
    <row r="521" spans="2:16" ht="51" customHeight="1" thickBot="1">
      <c r="B521" s="44"/>
      <c r="C521" s="78" t="str">
        <f>PRESUPUESTO!C189</f>
        <v>7.2.5</v>
      </c>
      <c r="D521" s="526" t="str">
        <f>IFERROR(VLOOKUP(C521,PRESUPUESTO!$C$11:$K$366,5,FALSE)," ")</f>
        <v>SUMINISTRO E INSTALACIÓN DE TUBERÍA DE VENTILACIÓN DE 3"</v>
      </c>
      <c r="E521" s="527"/>
      <c r="F521" s="527"/>
      <c r="G521" s="527"/>
      <c r="H521" s="527"/>
      <c r="I521" s="527"/>
      <c r="J521" s="527"/>
      <c r="K521" s="527"/>
      <c r="L521" s="528"/>
      <c r="M521" s="526" t="str">
        <f>IFERROR(VLOOKUP(C521,PRESUPUESTO!$C$11:$K$366,6,FALSE)," ")</f>
        <v>ML</v>
      </c>
      <c r="N521" s="528"/>
      <c r="O521" s="243">
        <f>IFERROR(VLOOKUP(C521,PRESUPUESTO!$C$11:$K$366,7,FALSE)," ")</f>
        <v>1</v>
      </c>
      <c r="P521" s="79"/>
    </row>
    <row r="522" spans="2:16">
      <c r="B522" s="44"/>
      <c r="C522" s="529"/>
      <c r="D522" s="530"/>
      <c r="E522" s="530"/>
      <c r="F522" s="530"/>
      <c r="G522" s="530"/>
      <c r="H522" s="530"/>
      <c r="I522" s="530"/>
      <c r="J522" s="530"/>
      <c r="K522" s="530"/>
      <c r="L522" s="530"/>
      <c r="M522" s="530"/>
      <c r="N522" s="530"/>
      <c r="O522" s="531"/>
      <c r="P522" s="80"/>
    </row>
    <row r="523" spans="2:16">
      <c r="B523" s="44"/>
      <c r="C523" s="532"/>
      <c r="D523" s="533"/>
      <c r="E523" s="533"/>
      <c r="F523" s="533"/>
      <c r="G523" s="533"/>
      <c r="H523" s="533"/>
      <c r="I523" s="533"/>
      <c r="J523" s="533"/>
      <c r="K523" s="533"/>
      <c r="L523" s="533"/>
      <c r="M523" s="533"/>
      <c r="N523" s="533"/>
      <c r="O523" s="534"/>
      <c r="P523" s="80"/>
    </row>
    <row r="524" spans="2:16" ht="14.4" thickBot="1">
      <c r="B524" s="44"/>
      <c r="C524" s="535"/>
      <c r="D524" s="536"/>
      <c r="E524" s="536"/>
      <c r="F524" s="536"/>
      <c r="G524" s="536"/>
      <c r="H524" s="536"/>
      <c r="I524" s="536"/>
      <c r="J524" s="536"/>
      <c r="K524" s="536"/>
      <c r="L524" s="536"/>
      <c r="M524" s="536"/>
      <c r="N524" s="536"/>
      <c r="O524" s="537"/>
      <c r="P524" s="80"/>
    </row>
    <row r="525" spans="2:16" ht="14.4">
      <c r="B525" s="44"/>
      <c r="C525" s="538" t="s">
        <v>10</v>
      </c>
      <c r="D525" s="539"/>
      <c r="E525" s="539"/>
      <c r="F525" s="539"/>
      <c r="G525" s="540"/>
      <c r="H525" s="541" t="s">
        <v>57</v>
      </c>
      <c r="I525" s="539"/>
      <c r="J525" s="542" t="s">
        <v>58</v>
      </c>
      <c r="K525" s="543"/>
      <c r="L525" s="82" t="s">
        <v>59</v>
      </c>
      <c r="M525" s="541" t="s">
        <v>60</v>
      </c>
      <c r="N525" s="544"/>
      <c r="O525" s="83" t="s">
        <v>61</v>
      </c>
      <c r="P525" s="84"/>
    </row>
    <row r="526" spans="2:16" ht="14.4">
      <c r="B526" s="44"/>
      <c r="C526" s="517" t="s">
        <v>1281</v>
      </c>
      <c r="D526" s="518"/>
      <c r="E526" s="518"/>
      <c r="F526" s="518"/>
      <c r="G526" s="519"/>
      <c r="H526" s="520"/>
      <c r="I526" s="520"/>
      <c r="J526" s="521" t="str">
        <f>IFERROR(VLOOKUP(C526,EQUIPOS!$C$13:$G$80,2,FALSE)," ")</f>
        <v>%</v>
      </c>
      <c r="K526" s="522"/>
      <c r="L526" s="308">
        <f>O563</f>
        <v>4161.43</v>
      </c>
      <c r="M526" s="523">
        <v>0.05</v>
      </c>
      <c r="N526" s="522"/>
      <c r="O526" s="307">
        <f>IFERROR(M526*L526,0)</f>
        <v>208.07150000000001</v>
      </c>
      <c r="P526" s="85"/>
    </row>
    <row r="527" spans="2:16" ht="14.4">
      <c r="B527" s="44"/>
      <c r="C527" s="517"/>
      <c r="D527" s="518"/>
      <c r="E527" s="518"/>
      <c r="F527" s="518"/>
      <c r="G527" s="519"/>
      <c r="H527" s="520"/>
      <c r="I527" s="520"/>
      <c r="J527" s="521" t="str">
        <f>IFERROR(VLOOKUP(C527,EQUIPOS!$C$13:$G$80,2,FALSE)," ")</f>
        <v xml:space="preserve"> </v>
      </c>
      <c r="K527" s="522"/>
      <c r="L527" s="308" t="str">
        <f>IFERROR(VLOOKUP(C527,EQUIPOS!$C$13:$G$80,5,FALSE)," ")</f>
        <v xml:space="preserve"> </v>
      </c>
      <c r="M527" s="524"/>
      <c r="N527" s="525"/>
      <c r="O527" s="307">
        <f>IFERROR(L527/M527,0)</f>
        <v>0</v>
      </c>
      <c r="P527" s="85"/>
    </row>
    <row r="528" spans="2:16" ht="14.4">
      <c r="B528" s="44"/>
      <c r="C528" s="517"/>
      <c r="D528" s="518"/>
      <c r="E528" s="518"/>
      <c r="F528" s="518"/>
      <c r="G528" s="519"/>
      <c r="H528" s="520"/>
      <c r="I528" s="520"/>
      <c r="J528" s="521" t="str">
        <f>IFERROR(VLOOKUP(C528,EQUIPOS!$C$13:$G$80,2,FALSE)," ")</f>
        <v xml:space="preserve"> </v>
      </c>
      <c r="K528" s="522"/>
      <c r="L528" s="308" t="str">
        <f>IFERROR(VLOOKUP(C528,EQUIPOS!$C$13:$G$80,5,FALSE)," ")</f>
        <v xml:space="preserve"> </v>
      </c>
      <c r="M528" s="524"/>
      <c r="N528" s="525"/>
      <c r="O528" s="307">
        <f t="shared" ref="O528:O529" si="32">IFERROR(L528/M528,0)</f>
        <v>0</v>
      </c>
      <c r="P528" s="85"/>
    </row>
    <row r="529" spans="2:16" ht="14.4">
      <c r="B529" s="44"/>
      <c r="C529" s="517"/>
      <c r="D529" s="518"/>
      <c r="E529" s="518"/>
      <c r="F529" s="518"/>
      <c r="G529" s="519"/>
      <c r="H529" s="520"/>
      <c r="I529" s="520"/>
      <c r="J529" s="521" t="str">
        <f>IFERROR(VLOOKUP(C529,EQUIPOS!$C$13:$G$80,2,FALSE)," ")</f>
        <v xml:space="preserve"> </v>
      </c>
      <c r="K529" s="522"/>
      <c r="L529" s="308" t="str">
        <f>IFERROR(VLOOKUP(C529,EQUIPOS!$C$13:$G$80,5,FALSE)," ")</f>
        <v xml:space="preserve"> </v>
      </c>
      <c r="M529" s="524"/>
      <c r="N529" s="525"/>
      <c r="O529" s="307">
        <f t="shared" si="32"/>
        <v>0</v>
      </c>
      <c r="P529" s="85"/>
    </row>
    <row r="530" spans="2:16" ht="15" thickBot="1">
      <c r="B530" s="44"/>
      <c r="C530" s="517"/>
      <c r="D530" s="518"/>
      <c r="E530" s="518"/>
      <c r="F530" s="518"/>
      <c r="G530" s="519"/>
      <c r="H530" s="520"/>
      <c r="I530" s="520"/>
      <c r="J530" s="521" t="str">
        <f>IFERROR(VLOOKUP(C530,EQUIPOS!$C$13:$G$80,2,FALSE)," ")</f>
        <v xml:space="preserve"> </v>
      </c>
      <c r="K530" s="522"/>
      <c r="L530" s="308" t="str">
        <f>IFERROR(VLOOKUP(C530,EQUIPOS!$C$13:$G$80,5,FALSE)," ")</f>
        <v xml:space="preserve"> </v>
      </c>
      <c r="M530" s="524"/>
      <c r="N530" s="525"/>
      <c r="O530" s="307">
        <f>IFERROR(L530/M530,0)</f>
        <v>0</v>
      </c>
      <c r="P530" s="85"/>
    </row>
    <row r="531" spans="2:16" ht="15" thickBot="1">
      <c r="B531" s="44"/>
      <c r="C531" s="545" t="s">
        <v>2244</v>
      </c>
      <c r="D531" s="546"/>
      <c r="E531" s="546"/>
      <c r="F531" s="546"/>
      <c r="G531" s="546"/>
      <c r="H531" s="546"/>
      <c r="I531" s="546"/>
      <c r="J531" s="546"/>
      <c r="K531" s="546"/>
      <c r="L531" s="546"/>
      <c r="M531" s="546"/>
      <c r="N531" s="547"/>
      <c r="O531" s="309">
        <f>SUM(O526:O530)</f>
        <v>208.07150000000001</v>
      </c>
      <c r="P531" s="86"/>
    </row>
    <row r="532" spans="2:16" ht="13.5" customHeight="1">
      <c r="B532" s="44"/>
      <c r="C532" s="529" t="s">
        <v>62</v>
      </c>
      <c r="D532" s="530"/>
      <c r="E532" s="530"/>
      <c r="F532" s="530"/>
      <c r="G532" s="530"/>
      <c r="H532" s="530"/>
      <c r="I532" s="530"/>
      <c r="J532" s="530"/>
      <c r="K532" s="530"/>
      <c r="L532" s="530"/>
      <c r="M532" s="530"/>
      <c r="N532" s="530"/>
      <c r="O532" s="531"/>
      <c r="P532" s="80"/>
    </row>
    <row r="533" spans="2:16">
      <c r="B533" s="44"/>
      <c r="C533" s="532"/>
      <c r="D533" s="533"/>
      <c r="E533" s="533"/>
      <c r="F533" s="533"/>
      <c r="G533" s="533"/>
      <c r="H533" s="533"/>
      <c r="I533" s="533"/>
      <c r="J533" s="533"/>
      <c r="K533" s="533"/>
      <c r="L533" s="533"/>
      <c r="M533" s="533"/>
      <c r="N533" s="533"/>
      <c r="O533" s="534"/>
      <c r="P533" s="80"/>
    </row>
    <row r="534" spans="2:16" ht="14.4" thickBot="1">
      <c r="B534" s="44"/>
      <c r="C534" s="535"/>
      <c r="D534" s="536"/>
      <c r="E534" s="536"/>
      <c r="F534" s="536"/>
      <c r="G534" s="536"/>
      <c r="H534" s="536"/>
      <c r="I534" s="536"/>
      <c r="J534" s="536"/>
      <c r="K534" s="536"/>
      <c r="L534" s="536"/>
      <c r="M534" s="536"/>
      <c r="N534" s="536"/>
      <c r="O534" s="537"/>
      <c r="P534" s="80"/>
    </row>
    <row r="535" spans="2:16" ht="14.4">
      <c r="B535" s="44"/>
      <c r="C535" s="538" t="s">
        <v>10</v>
      </c>
      <c r="D535" s="550"/>
      <c r="E535" s="550"/>
      <c r="F535" s="550"/>
      <c r="G535" s="550"/>
      <c r="H535" s="550"/>
      <c r="I535" s="550"/>
      <c r="J535" s="544"/>
      <c r="K535" s="81" t="s">
        <v>56</v>
      </c>
      <c r="L535" s="82" t="s">
        <v>12</v>
      </c>
      <c r="M535" s="541" t="s">
        <v>63</v>
      </c>
      <c r="N535" s="544"/>
      <c r="O535" s="83" t="s">
        <v>61</v>
      </c>
      <c r="P535" s="84"/>
    </row>
    <row r="536" spans="2:16" ht="14.4">
      <c r="B536" s="44"/>
      <c r="C536" s="517" t="s">
        <v>2123</v>
      </c>
      <c r="D536" s="518" t="s">
        <v>2123</v>
      </c>
      <c r="E536" s="518" t="s">
        <v>2123</v>
      </c>
      <c r="F536" s="518" t="s">
        <v>2123</v>
      </c>
      <c r="G536" s="518" t="s">
        <v>2123</v>
      </c>
      <c r="H536" s="518" t="s">
        <v>2123</v>
      </c>
      <c r="I536" s="518" t="s">
        <v>2123</v>
      </c>
      <c r="J536" s="519" t="s">
        <v>2123</v>
      </c>
      <c r="K536" s="88" t="str">
        <f>IFERROR(VLOOKUP(C536,MATERIALES!$C$13:$G$2486,2,FALSE)," ")</f>
        <v>ML</v>
      </c>
      <c r="L536" s="358">
        <v>1</v>
      </c>
      <c r="M536" s="548">
        <f>IFERROR(VLOOKUP(C536,MATERIALES!$C$13:$G$2486,5,FALSE)," ")</f>
        <v>25865</v>
      </c>
      <c r="N536" s="549"/>
      <c r="O536" s="307">
        <f>IFERROR(M536*L536,0)</f>
        <v>25865</v>
      </c>
      <c r="P536" s="85"/>
    </row>
    <row r="537" spans="2:16" ht="14.4">
      <c r="B537" s="44"/>
      <c r="C537" s="517" t="s">
        <v>3021</v>
      </c>
      <c r="D537" s="518" t="s">
        <v>3021</v>
      </c>
      <c r="E537" s="518" t="s">
        <v>3021</v>
      </c>
      <c r="F537" s="518" t="s">
        <v>3021</v>
      </c>
      <c r="G537" s="518" t="s">
        <v>3021</v>
      </c>
      <c r="H537" s="518" t="s">
        <v>3021</v>
      </c>
      <c r="I537" s="518" t="s">
        <v>3021</v>
      </c>
      <c r="J537" s="519" t="s">
        <v>3021</v>
      </c>
      <c r="K537" s="88" t="str">
        <f>IFERROR(VLOOKUP(C537,MATERIALES!$C$13:$G$2486,2,FALSE)," ")</f>
        <v>UN</v>
      </c>
      <c r="L537" s="358">
        <v>1</v>
      </c>
      <c r="M537" s="548">
        <f>IFERROR(VLOOKUP(C537,MATERIALES!$C$13:$G$2486,5,FALSE)," ")</f>
        <v>2100.12</v>
      </c>
      <c r="N537" s="549"/>
      <c r="O537" s="307">
        <f t="shared" ref="O537:O546" si="33">IFERROR(M537*L537,0)</f>
        <v>2100.12</v>
      </c>
      <c r="P537" s="85"/>
    </row>
    <row r="538" spans="2:16" ht="14.4">
      <c r="B538" s="44"/>
      <c r="C538" s="517"/>
      <c r="D538" s="518"/>
      <c r="E538" s="518"/>
      <c r="F538" s="518"/>
      <c r="G538" s="518"/>
      <c r="H538" s="518"/>
      <c r="I538" s="518"/>
      <c r="J538" s="519"/>
      <c r="K538" s="88" t="str">
        <f>IFERROR(VLOOKUP(C538,MATERIALES!$C$13:$G$2486,2,FALSE)," ")</f>
        <v xml:space="preserve"> </v>
      </c>
      <c r="L538" s="358"/>
      <c r="M538" s="548" t="str">
        <f>IFERROR(VLOOKUP(C538,MATERIALES!$C$13:$G$2486,5,FALSE)," ")</f>
        <v xml:space="preserve"> </v>
      </c>
      <c r="N538" s="549"/>
      <c r="O538" s="307">
        <f t="shared" si="33"/>
        <v>0</v>
      </c>
      <c r="P538" s="85"/>
    </row>
    <row r="539" spans="2:16" ht="14.4">
      <c r="B539" s="44"/>
      <c r="C539" s="517"/>
      <c r="D539" s="518"/>
      <c r="E539" s="518"/>
      <c r="F539" s="518"/>
      <c r="G539" s="518"/>
      <c r="H539" s="518"/>
      <c r="I539" s="518"/>
      <c r="J539" s="519"/>
      <c r="K539" s="88" t="str">
        <f>IFERROR(VLOOKUP(C539,MATERIALES!$C$13:$G$2486,2,FALSE)," ")</f>
        <v xml:space="preserve"> </v>
      </c>
      <c r="L539" s="358"/>
      <c r="M539" s="548" t="str">
        <f>IFERROR(VLOOKUP(C539,MATERIALES!$C$13:$G$2486,5,FALSE)," ")</f>
        <v xml:space="preserve"> </v>
      </c>
      <c r="N539" s="549"/>
      <c r="O539" s="307">
        <f t="shared" si="33"/>
        <v>0</v>
      </c>
      <c r="P539" s="85"/>
    </row>
    <row r="540" spans="2:16" ht="14.4">
      <c r="B540" s="44"/>
      <c r="C540" s="517"/>
      <c r="D540" s="518"/>
      <c r="E540" s="518"/>
      <c r="F540" s="518"/>
      <c r="G540" s="518"/>
      <c r="H540" s="518"/>
      <c r="I540" s="518"/>
      <c r="J540" s="519"/>
      <c r="K540" s="88" t="str">
        <f>IFERROR(VLOOKUP(C540,MATERIALES!$C$13:$G$2486,2,FALSE)," ")</f>
        <v xml:space="preserve"> </v>
      </c>
      <c r="L540" s="89"/>
      <c r="M540" s="548" t="str">
        <f>IFERROR(VLOOKUP(C540,MATERIALES!$C$13:$G$2486,5,FALSE)," ")</f>
        <v xml:space="preserve"> </v>
      </c>
      <c r="N540" s="549"/>
      <c r="O540" s="307">
        <f t="shared" si="33"/>
        <v>0</v>
      </c>
      <c r="P540" s="85"/>
    </row>
    <row r="541" spans="2:16" ht="14.4">
      <c r="B541" s="44"/>
      <c r="C541" s="517"/>
      <c r="D541" s="518"/>
      <c r="E541" s="518"/>
      <c r="F541" s="518"/>
      <c r="G541" s="518"/>
      <c r="H541" s="518"/>
      <c r="I541" s="518"/>
      <c r="J541" s="519"/>
      <c r="K541" s="88" t="str">
        <f>IFERROR(VLOOKUP(C541,MATERIALES!$C$13:$G$2486,2,FALSE)," ")</f>
        <v xml:space="preserve"> </v>
      </c>
      <c r="L541" s="89"/>
      <c r="M541" s="548" t="str">
        <f>IFERROR(VLOOKUP(C541,MATERIALES!$C$13:$G$2486,5,FALSE)," ")</f>
        <v xml:space="preserve"> </v>
      </c>
      <c r="N541" s="549"/>
      <c r="O541" s="307">
        <f t="shared" si="33"/>
        <v>0</v>
      </c>
      <c r="P541" s="85"/>
    </row>
    <row r="542" spans="2:16" ht="14.4">
      <c r="B542" s="44"/>
      <c r="C542" s="517"/>
      <c r="D542" s="518"/>
      <c r="E542" s="518"/>
      <c r="F542" s="518"/>
      <c r="G542" s="518"/>
      <c r="H542" s="518"/>
      <c r="I542" s="518"/>
      <c r="J542" s="519"/>
      <c r="K542" s="88" t="str">
        <f>IFERROR(VLOOKUP(C542,MATERIALES!$C$13:$G$2486,2,FALSE)," ")</f>
        <v xml:space="preserve"> </v>
      </c>
      <c r="L542" s="89"/>
      <c r="M542" s="548" t="str">
        <f>IFERROR(VLOOKUP(C542,MATERIALES!$C$13:$G$2486,5,FALSE)," ")</f>
        <v xml:space="preserve"> </v>
      </c>
      <c r="N542" s="549"/>
      <c r="O542" s="307">
        <f t="shared" si="33"/>
        <v>0</v>
      </c>
      <c r="P542" s="85"/>
    </row>
    <row r="543" spans="2:16" ht="14.4">
      <c r="B543" s="44"/>
      <c r="C543" s="517"/>
      <c r="D543" s="518"/>
      <c r="E543" s="518"/>
      <c r="F543" s="518"/>
      <c r="G543" s="518"/>
      <c r="H543" s="518"/>
      <c r="I543" s="518"/>
      <c r="J543" s="519"/>
      <c r="K543" s="88" t="str">
        <f>IFERROR(VLOOKUP(C543,MATERIALES!$C$13:$G$2486,2,FALSE)," ")</f>
        <v xml:space="preserve"> </v>
      </c>
      <c r="L543" s="89"/>
      <c r="M543" s="548" t="str">
        <f>IFERROR(VLOOKUP(C543,MATERIALES!$C$13:$G$2486,5,FALSE)," ")</f>
        <v xml:space="preserve"> </v>
      </c>
      <c r="N543" s="549"/>
      <c r="O543" s="307">
        <f t="shared" si="33"/>
        <v>0</v>
      </c>
      <c r="P543" s="85"/>
    </row>
    <row r="544" spans="2:16" ht="14.4">
      <c r="B544" s="44"/>
      <c r="C544" s="517"/>
      <c r="D544" s="518"/>
      <c r="E544" s="518"/>
      <c r="F544" s="518"/>
      <c r="G544" s="518"/>
      <c r="H544" s="518"/>
      <c r="I544" s="518"/>
      <c r="J544" s="519"/>
      <c r="K544" s="88" t="str">
        <f>IFERROR(VLOOKUP(C544,MATERIALES!$C$13:$G$2486,2,FALSE)," ")</f>
        <v xml:space="preserve"> </v>
      </c>
      <c r="L544" s="89"/>
      <c r="M544" s="548" t="str">
        <f>IFERROR(VLOOKUP(C544,MATERIALES!$C$13:$G$2486,5,FALSE)," ")</f>
        <v xml:space="preserve"> </v>
      </c>
      <c r="N544" s="549"/>
      <c r="O544" s="307">
        <f t="shared" si="33"/>
        <v>0</v>
      </c>
      <c r="P544" s="85"/>
    </row>
    <row r="545" spans="2:16" ht="14.4">
      <c r="B545" s="44"/>
      <c r="C545" s="517"/>
      <c r="D545" s="518"/>
      <c r="E545" s="518"/>
      <c r="F545" s="518"/>
      <c r="G545" s="518"/>
      <c r="H545" s="518"/>
      <c r="I545" s="518"/>
      <c r="J545" s="519"/>
      <c r="K545" s="88" t="str">
        <f>IFERROR(VLOOKUP(C545,MATERIALES!$C$13:$G$2486,2,FALSE)," ")</f>
        <v xml:space="preserve"> </v>
      </c>
      <c r="L545" s="89"/>
      <c r="M545" s="548" t="str">
        <f>IFERROR(VLOOKUP(C545,MATERIALES!$C$13:$G$2486,5,FALSE)," ")</f>
        <v xml:space="preserve"> </v>
      </c>
      <c r="N545" s="549"/>
      <c r="O545" s="307">
        <f t="shared" si="33"/>
        <v>0</v>
      </c>
      <c r="P545" s="85"/>
    </row>
    <row r="546" spans="2:16" ht="15" thickBot="1">
      <c r="B546" s="44"/>
      <c r="C546" s="517"/>
      <c r="D546" s="518"/>
      <c r="E546" s="518"/>
      <c r="F546" s="518"/>
      <c r="G546" s="518"/>
      <c r="H546" s="518"/>
      <c r="I546" s="518"/>
      <c r="J546" s="519"/>
      <c r="K546" s="88" t="str">
        <f>IFERROR(VLOOKUP(C546,MATERIALES!$C$13:$G$2486,2,FALSE)," ")</f>
        <v xml:space="preserve"> </v>
      </c>
      <c r="L546" s="90"/>
      <c r="M546" s="548" t="str">
        <f>IFERROR(VLOOKUP(C546,MATERIALES!$C$13:$G$2486,5,FALSE)," ")</f>
        <v xml:space="preserve"> </v>
      </c>
      <c r="N546" s="549"/>
      <c r="O546" s="307">
        <f t="shared" si="33"/>
        <v>0</v>
      </c>
      <c r="P546" s="85"/>
    </row>
    <row r="547" spans="2:16" ht="15" thickBot="1">
      <c r="B547" s="44"/>
      <c r="C547" s="545" t="s">
        <v>2244</v>
      </c>
      <c r="D547" s="546"/>
      <c r="E547" s="546"/>
      <c r="F547" s="546"/>
      <c r="G547" s="546"/>
      <c r="H547" s="546"/>
      <c r="I547" s="546"/>
      <c r="J547" s="546"/>
      <c r="K547" s="546"/>
      <c r="L547" s="546"/>
      <c r="M547" s="546"/>
      <c r="N547" s="547"/>
      <c r="O547" s="309">
        <f>SUM(O536:O546)</f>
        <v>27965.119999999999</v>
      </c>
      <c r="P547" s="85"/>
    </row>
    <row r="548" spans="2:16">
      <c r="B548" s="44"/>
      <c r="C548" s="529" t="s">
        <v>64</v>
      </c>
      <c r="D548" s="530"/>
      <c r="E548" s="530"/>
      <c r="F548" s="530"/>
      <c r="G548" s="530"/>
      <c r="H548" s="530"/>
      <c r="I548" s="530"/>
      <c r="J548" s="530"/>
      <c r="K548" s="530"/>
      <c r="L548" s="530"/>
      <c r="M548" s="530"/>
      <c r="N548" s="530"/>
      <c r="O548" s="531"/>
      <c r="P548" s="80"/>
    </row>
    <row r="549" spans="2:16">
      <c r="B549" s="44"/>
      <c r="C549" s="532"/>
      <c r="D549" s="533"/>
      <c r="E549" s="533"/>
      <c r="F549" s="533"/>
      <c r="G549" s="533"/>
      <c r="H549" s="533"/>
      <c r="I549" s="533"/>
      <c r="J549" s="533"/>
      <c r="K549" s="533"/>
      <c r="L549" s="533"/>
      <c r="M549" s="533"/>
      <c r="N549" s="533"/>
      <c r="O549" s="534"/>
      <c r="P549" s="80"/>
    </row>
    <row r="550" spans="2:16" ht="14.4" thickBot="1">
      <c r="B550" s="44"/>
      <c r="C550" s="535"/>
      <c r="D550" s="536"/>
      <c r="E550" s="536"/>
      <c r="F550" s="536"/>
      <c r="G550" s="536"/>
      <c r="H550" s="536"/>
      <c r="I550" s="536"/>
      <c r="J550" s="536"/>
      <c r="K550" s="536"/>
      <c r="L550" s="536"/>
      <c r="M550" s="536"/>
      <c r="N550" s="536"/>
      <c r="O550" s="537"/>
      <c r="P550" s="80"/>
    </row>
    <row r="551" spans="2:16" ht="16.8">
      <c r="B551" s="44"/>
      <c r="C551" s="538" t="s">
        <v>65</v>
      </c>
      <c r="D551" s="550"/>
      <c r="E551" s="550"/>
      <c r="F551" s="550"/>
      <c r="G551" s="550"/>
      <c r="H551" s="550"/>
      <c r="I551" s="550"/>
      <c r="J551" s="82" t="s">
        <v>66</v>
      </c>
      <c r="K551" s="87" t="s">
        <v>67</v>
      </c>
      <c r="L551" s="91" t="s">
        <v>68</v>
      </c>
      <c r="M551" s="541" t="s">
        <v>69</v>
      </c>
      <c r="N551" s="544"/>
      <c r="O551" s="83" t="s">
        <v>61</v>
      </c>
      <c r="P551" s="84"/>
    </row>
    <row r="552" spans="2:16" ht="14.4">
      <c r="B552" s="44"/>
      <c r="C552" s="517"/>
      <c r="D552" s="518"/>
      <c r="E552" s="518"/>
      <c r="F552" s="518"/>
      <c r="G552" s="518"/>
      <c r="H552" s="518"/>
      <c r="I552" s="518"/>
      <c r="J552" s="349"/>
      <c r="K552" s="93"/>
      <c r="L552" s="92"/>
      <c r="M552" s="548"/>
      <c r="N552" s="549"/>
      <c r="O552" s="307">
        <f>IFERROR(M552*L552,0)</f>
        <v>0</v>
      </c>
      <c r="P552" s="85"/>
    </row>
    <row r="553" spans="2:16" ht="15" thickBot="1">
      <c r="B553" s="44"/>
      <c r="C553" s="551"/>
      <c r="D553" s="552"/>
      <c r="E553" s="552"/>
      <c r="F553" s="552"/>
      <c r="G553" s="552"/>
      <c r="H553" s="552"/>
      <c r="I553" s="552"/>
      <c r="J553" s="94"/>
      <c r="K553" s="70"/>
      <c r="L553" s="94"/>
      <c r="M553" s="553"/>
      <c r="N553" s="554"/>
      <c r="O553" s="307">
        <f t="shared" ref="O553" si="34">IFERROR(M553*L553,0)</f>
        <v>0</v>
      </c>
      <c r="P553" s="85"/>
    </row>
    <row r="554" spans="2:16" ht="15" thickBot="1">
      <c r="B554" s="44"/>
      <c r="C554" s="545" t="s">
        <v>2244</v>
      </c>
      <c r="D554" s="546"/>
      <c r="E554" s="546"/>
      <c r="F554" s="546"/>
      <c r="G554" s="546"/>
      <c r="H554" s="546"/>
      <c r="I554" s="546"/>
      <c r="J554" s="546"/>
      <c r="K554" s="546"/>
      <c r="L554" s="546"/>
      <c r="M554" s="546"/>
      <c r="N554" s="547"/>
      <c r="O554" s="309">
        <f>+SUM(O552:O553)</f>
        <v>0</v>
      </c>
      <c r="P554" s="86"/>
    </row>
    <row r="555" spans="2:16">
      <c r="B555" s="44"/>
      <c r="C555" s="529" t="s">
        <v>70</v>
      </c>
      <c r="D555" s="530"/>
      <c r="E555" s="530"/>
      <c r="F555" s="530"/>
      <c r="G555" s="530"/>
      <c r="H555" s="530"/>
      <c r="I555" s="530"/>
      <c r="J555" s="530"/>
      <c r="K555" s="530"/>
      <c r="L555" s="530"/>
      <c r="M555" s="530"/>
      <c r="N555" s="530"/>
      <c r="O555" s="531"/>
      <c r="P555" s="80"/>
    </row>
    <row r="556" spans="2:16">
      <c r="B556" s="44"/>
      <c r="C556" s="532"/>
      <c r="D556" s="533"/>
      <c r="E556" s="533"/>
      <c r="F556" s="533"/>
      <c r="G556" s="533"/>
      <c r="H556" s="533"/>
      <c r="I556" s="533"/>
      <c r="J556" s="533"/>
      <c r="K556" s="533"/>
      <c r="L556" s="533"/>
      <c r="M556" s="533"/>
      <c r="N556" s="533"/>
      <c r="O556" s="534"/>
      <c r="P556" s="80"/>
    </row>
    <row r="557" spans="2:16" ht="14.4" thickBot="1">
      <c r="B557" s="44"/>
      <c r="C557" s="535"/>
      <c r="D557" s="536"/>
      <c r="E557" s="536"/>
      <c r="F557" s="536"/>
      <c r="G557" s="536"/>
      <c r="H557" s="536"/>
      <c r="I557" s="536"/>
      <c r="J557" s="536"/>
      <c r="K557" s="536"/>
      <c r="L557" s="536"/>
      <c r="M557" s="536"/>
      <c r="N557" s="536"/>
      <c r="O557" s="537"/>
      <c r="P557" s="80"/>
    </row>
    <row r="558" spans="2:16" ht="14.4">
      <c r="B558" s="44"/>
      <c r="C558" s="538" t="s">
        <v>71</v>
      </c>
      <c r="D558" s="550"/>
      <c r="E558" s="550"/>
      <c r="F558" s="550"/>
      <c r="G558" s="550"/>
      <c r="H558" s="550"/>
      <c r="I558" s="550"/>
      <c r="J558" s="82" t="s">
        <v>72</v>
      </c>
      <c r="K558" s="95" t="s">
        <v>73</v>
      </c>
      <c r="L558" s="96" t="s">
        <v>74</v>
      </c>
      <c r="M558" s="560" t="s">
        <v>60</v>
      </c>
      <c r="N558" s="561"/>
      <c r="O558" s="97" t="s">
        <v>61</v>
      </c>
      <c r="P558" s="98"/>
    </row>
    <row r="559" spans="2:16" ht="14.4">
      <c r="B559" s="44"/>
      <c r="C559" s="555" t="s">
        <v>1228</v>
      </c>
      <c r="D559" s="556"/>
      <c r="E559" s="556"/>
      <c r="F559" s="556"/>
      <c r="G559" s="556"/>
      <c r="H559" s="556"/>
      <c r="I559" s="522"/>
      <c r="J559" s="310">
        <f>IFERROR(VLOOKUP(C559,'MANO DE OBRA'!$C$13:$J$33,6,FALSE)," ")</f>
        <v>208071.6954</v>
      </c>
      <c r="K559" s="318">
        <f>IFERROR(VLOOKUP(C559,'MANO DE OBRA'!$C$13:$J$33,7,FALSE)," ")</f>
        <v>2</v>
      </c>
      <c r="L559" s="311">
        <f>IFERROR(VLOOKUP(C559,'MANO DE OBRA'!$C$13:$J$33,8,FALSE)," ")</f>
        <v>416143</v>
      </c>
      <c r="M559" s="562">
        <f>1/0.01</f>
        <v>100</v>
      </c>
      <c r="N559" s="563"/>
      <c r="O559" s="312">
        <f>IFERROR((L559/M559),0)</f>
        <v>4161.43</v>
      </c>
      <c r="P559" s="99"/>
    </row>
    <row r="560" spans="2:16" ht="14.4">
      <c r="B560" s="44"/>
      <c r="C560" s="555"/>
      <c r="D560" s="556"/>
      <c r="E560" s="556"/>
      <c r="F560" s="556"/>
      <c r="G560" s="556"/>
      <c r="H560" s="556"/>
      <c r="I560" s="522"/>
      <c r="J560" s="310" t="str">
        <f>IFERROR(VLOOKUP(C560,'MANO DE OBRA'!$C$13:$J$33,6,FALSE)," ")</f>
        <v xml:space="preserve"> </v>
      </c>
      <c r="K560" s="318" t="str">
        <f>IFERROR(VLOOKUP(C560,'MANO DE OBRA'!$C$13:$J$33,7,FALSE)," ")</f>
        <v xml:space="preserve"> </v>
      </c>
      <c r="L560" s="311" t="str">
        <f>IFERROR(VLOOKUP(C560,'MANO DE OBRA'!$C$13:$J$33,8,FALSE)," ")</f>
        <v xml:space="preserve"> </v>
      </c>
      <c r="M560" s="562"/>
      <c r="N560" s="563"/>
      <c r="O560" s="312">
        <f t="shared" ref="O560:O562" si="35">IFERROR((L560/M560),0)</f>
        <v>0</v>
      </c>
      <c r="P560" s="99"/>
    </row>
    <row r="561" spans="2:16" ht="14.4">
      <c r="B561" s="44"/>
      <c r="C561" s="555"/>
      <c r="D561" s="556"/>
      <c r="E561" s="556"/>
      <c r="F561" s="556"/>
      <c r="G561" s="556"/>
      <c r="H561" s="556"/>
      <c r="I561" s="522"/>
      <c r="J561" s="310" t="str">
        <f>IFERROR(VLOOKUP(C561,'MANO DE OBRA'!$C$13:$J$33,6,FALSE)," ")</f>
        <v xml:space="preserve"> </v>
      </c>
      <c r="K561" s="318" t="str">
        <f>IFERROR(VLOOKUP(C561,'MANO DE OBRA'!$C$13:$J$33,7,FALSE)," ")</f>
        <v xml:space="preserve"> </v>
      </c>
      <c r="L561" s="311" t="str">
        <f>IFERROR(VLOOKUP(C561,'MANO DE OBRA'!$C$13:$J$33,8,FALSE)," ")</f>
        <v xml:space="preserve"> </v>
      </c>
      <c r="M561" s="524"/>
      <c r="N561" s="525"/>
      <c r="O561" s="312">
        <f t="shared" si="35"/>
        <v>0</v>
      </c>
      <c r="P561" s="99"/>
    </row>
    <row r="562" spans="2:16" ht="15" thickBot="1">
      <c r="B562" s="44"/>
      <c r="C562" s="555"/>
      <c r="D562" s="556"/>
      <c r="E562" s="556"/>
      <c r="F562" s="556"/>
      <c r="G562" s="556"/>
      <c r="H562" s="556"/>
      <c r="I562" s="522"/>
      <c r="J562" s="310" t="str">
        <f>IFERROR(VLOOKUP(C562,'MANO DE OBRA'!$C$13:$J$33,6,FALSE)," ")</f>
        <v xml:space="preserve"> </v>
      </c>
      <c r="K562" s="318" t="str">
        <f>IFERROR(VLOOKUP(C562,'MANO DE OBRA'!$C$13:$J$33,7,FALSE)," ")</f>
        <v xml:space="preserve"> </v>
      </c>
      <c r="L562" s="311" t="str">
        <f>IFERROR(VLOOKUP(C562,'MANO DE OBRA'!$C$13:$J$33,8,FALSE)," ")</f>
        <v xml:space="preserve"> </v>
      </c>
      <c r="M562" s="524"/>
      <c r="N562" s="525"/>
      <c r="O562" s="312">
        <f t="shared" si="35"/>
        <v>0</v>
      </c>
      <c r="P562" s="85"/>
    </row>
    <row r="563" spans="2:16" ht="15" thickBot="1">
      <c r="B563" s="44"/>
      <c r="C563" s="545" t="s">
        <v>2244</v>
      </c>
      <c r="D563" s="546"/>
      <c r="E563" s="546"/>
      <c r="F563" s="546"/>
      <c r="G563" s="546"/>
      <c r="H563" s="546"/>
      <c r="I563" s="546"/>
      <c r="J563" s="546"/>
      <c r="K563" s="546"/>
      <c r="L563" s="546"/>
      <c r="M563" s="546"/>
      <c r="N563" s="547"/>
      <c r="O563" s="309">
        <f>+SUM(O559:O562)</f>
        <v>4161.43</v>
      </c>
      <c r="P563" s="85"/>
    </row>
    <row r="564" spans="2:16" ht="15" thickBot="1">
      <c r="B564" s="44"/>
      <c r="C564" s="73"/>
      <c r="D564" s="52"/>
      <c r="E564" s="52"/>
      <c r="F564" s="52"/>
      <c r="G564" s="52"/>
      <c r="H564" s="52"/>
      <c r="I564" s="52"/>
      <c r="J564" s="52"/>
      <c r="K564" s="52"/>
      <c r="L564" s="52"/>
      <c r="M564" s="52"/>
      <c r="N564" s="52"/>
      <c r="O564" s="74"/>
      <c r="P564" s="45"/>
    </row>
    <row r="565" spans="2:16" ht="15" thickBot="1">
      <c r="B565" s="44"/>
      <c r="C565" s="557" t="s">
        <v>2245</v>
      </c>
      <c r="D565" s="558"/>
      <c r="E565" s="558"/>
      <c r="F565" s="558"/>
      <c r="G565" s="558"/>
      <c r="H565" s="558"/>
      <c r="I565" s="558"/>
      <c r="J565" s="558"/>
      <c r="K565" s="558"/>
      <c r="L565" s="558"/>
      <c r="M565" s="558"/>
      <c r="N565" s="559"/>
      <c r="O565" s="313">
        <f>ROUND(O554+O531+O547+O563,0)</f>
        <v>32335</v>
      </c>
      <c r="P565" s="100"/>
    </row>
    <row r="566" spans="2:16" ht="15" thickBot="1">
      <c r="B566" s="44"/>
      <c r="C566" s="73"/>
      <c r="D566" s="52"/>
      <c r="E566" s="52"/>
      <c r="F566" s="52"/>
      <c r="G566" s="52"/>
      <c r="H566" s="52"/>
      <c r="I566" s="52"/>
      <c r="J566" s="52"/>
      <c r="K566" s="52"/>
      <c r="L566" s="52"/>
      <c r="M566" s="52"/>
      <c r="N566" s="52"/>
      <c r="O566" s="74"/>
      <c r="P566" s="73"/>
    </row>
    <row r="567" spans="2:16">
      <c r="B567" s="44"/>
      <c r="C567" s="529" t="s">
        <v>2240</v>
      </c>
      <c r="D567" s="530"/>
      <c r="E567" s="530"/>
      <c r="F567" s="530"/>
      <c r="G567" s="530"/>
      <c r="H567" s="530"/>
      <c r="I567" s="530"/>
      <c r="J567" s="530"/>
      <c r="K567" s="530"/>
      <c r="L567" s="530"/>
      <c r="M567" s="530"/>
      <c r="N567" s="530"/>
      <c r="O567" s="531"/>
      <c r="P567" s="80"/>
    </row>
    <row r="568" spans="2:16">
      <c r="B568" s="44"/>
      <c r="C568" s="532"/>
      <c r="D568" s="533"/>
      <c r="E568" s="533"/>
      <c r="F568" s="533"/>
      <c r="G568" s="533"/>
      <c r="H568" s="533"/>
      <c r="I568" s="533"/>
      <c r="J568" s="533"/>
      <c r="K568" s="533"/>
      <c r="L568" s="533"/>
      <c r="M568" s="533"/>
      <c r="N568" s="533"/>
      <c r="O568" s="534"/>
      <c r="P568" s="80"/>
    </row>
    <row r="569" spans="2:16" ht="14.4" thickBot="1">
      <c r="B569" s="44"/>
      <c r="C569" s="535"/>
      <c r="D569" s="536"/>
      <c r="E569" s="536"/>
      <c r="F569" s="536"/>
      <c r="G569" s="536"/>
      <c r="H569" s="536"/>
      <c r="I569" s="536"/>
      <c r="J569" s="536"/>
      <c r="K569" s="536"/>
      <c r="L569" s="536"/>
      <c r="M569" s="536"/>
      <c r="N569" s="536"/>
      <c r="O569" s="537"/>
      <c r="P569" s="80"/>
    </row>
    <row r="570" spans="2:16" ht="15" thickBot="1">
      <c r="B570" s="44"/>
      <c r="C570" s="568" t="s">
        <v>10</v>
      </c>
      <c r="D570" s="569"/>
      <c r="E570" s="569"/>
      <c r="F570" s="569"/>
      <c r="G570" s="569"/>
      <c r="H570" s="569"/>
      <c r="I570" s="569"/>
      <c r="J570" s="569"/>
      <c r="K570" s="569"/>
      <c r="L570" s="569"/>
      <c r="M570" s="570"/>
      <c r="N570" s="303" t="s">
        <v>32</v>
      </c>
      <c r="O570" s="304" t="s">
        <v>29</v>
      </c>
      <c r="P570" s="80"/>
    </row>
    <row r="571" spans="2:16" ht="14.4">
      <c r="B571" s="44"/>
      <c r="C571" s="571" t="s">
        <v>2242</v>
      </c>
      <c r="D571" s="572"/>
      <c r="E571" s="572"/>
      <c r="F571" s="572"/>
      <c r="G571" s="572"/>
      <c r="H571" s="572"/>
      <c r="I571" s="572"/>
      <c r="J571" s="572"/>
      <c r="K571" s="572"/>
      <c r="L571" s="572"/>
      <c r="M571" s="572"/>
      <c r="N571" s="305">
        <f>PRESUPUESTO!$K$384</f>
        <v>0.26</v>
      </c>
      <c r="O571" s="314">
        <f>N571*O565</f>
        <v>8407.1</v>
      </c>
      <c r="P571" s="80"/>
    </row>
    <row r="572" spans="2:16" ht="14.4">
      <c r="B572" s="44"/>
      <c r="C572" s="573" t="s">
        <v>2241</v>
      </c>
      <c r="D572" s="574"/>
      <c r="E572" s="574"/>
      <c r="F572" s="574"/>
      <c r="G572" s="574"/>
      <c r="H572" s="574"/>
      <c r="I572" s="574"/>
      <c r="J572" s="574"/>
      <c r="K572" s="574"/>
      <c r="L572" s="574"/>
      <c r="M572" s="574"/>
      <c r="N572" s="302">
        <f>PRESUPUESTO!$K$385</f>
        <v>0.01</v>
      </c>
      <c r="O572" s="315">
        <f>N572*O565</f>
        <v>323.35000000000002</v>
      </c>
      <c r="P572" s="80"/>
    </row>
    <row r="573" spans="2:16" ht="15" thickBot="1">
      <c r="B573" s="44"/>
      <c r="C573" s="575" t="s">
        <v>28</v>
      </c>
      <c r="D573" s="576"/>
      <c r="E573" s="576"/>
      <c r="F573" s="576"/>
      <c r="G573" s="576"/>
      <c r="H573" s="576"/>
      <c r="I573" s="576"/>
      <c r="J573" s="576"/>
      <c r="K573" s="576"/>
      <c r="L573" s="576"/>
      <c r="M573" s="576"/>
      <c r="N573" s="306">
        <f>PRESUPUESTO!$K$386</f>
        <v>0.03</v>
      </c>
      <c r="O573" s="316">
        <f>N573*O565</f>
        <v>970.05</v>
      </c>
      <c r="P573" s="80"/>
    </row>
    <row r="574" spans="2:16">
      <c r="B574" s="44"/>
      <c r="C574" s="296"/>
      <c r="D574" s="297"/>
      <c r="E574" s="297"/>
      <c r="F574" s="297"/>
      <c r="G574" s="297"/>
      <c r="H574" s="297"/>
      <c r="I574" s="297"/>
      <c r="J574" s="297"/>
      <c r="K574" s="297"/>
      <c r="L574" s="297"/>
      <c r="M574" s="297"/>
      <c r="N574" s="297"/>
      <c r="O574" s="298"/>
      <c r="P574" s="80"/>
    </row>
    <row r="575" spans="2:16" ht="14.4" thickBot="1">
      <c r="B575" s="44"/>
      <c r="C575" s="299"/>
      <c r="D575" s="300"/>
      <c r="E575" s="300"/>
      <c r="F575" s="300"/>
      <c r="G575" s="300"/>
      <c r="H575" s="300"/>
      <c r="I575" s="300"/>
      <c r="J575" s="300"/>
      <c r="K575" s="300"/>
      <c r="L575" s="300"/>
      <c r="M575" s="300"/>
      <c r="N575" s="300"/>
      <c r="O575" s="301"/>
      <c r="P575" s="80"/>
    </row>
    <row r="576" spans="2:16" ht="15" thickBot="1">
      <c r="B576" s="44"/>
      <c r="C576" s="557" t="s">
        <v>2246</v>
      </c>
      <c r="D576" s="558"/>
      <c r="E576" s="558"/>
      <c r="F576" s="558"/>
      <c r="G576" s="558"/>
      <c r="H576" s="558"/>
      <c r="I576" s="558"/>
      <c r="J576" s="558"/>
      <c r="K576" s="558"/>
      <c r="L576" s="558"/>
      <c r="M576" s="558"/>
      <c r="N576" s="559"/>
      <c r="O576" s="313">
        <f>ROUNDUP(O565+O571+O572+O573,0)</f>
        <v>42036</v>
      </c>
      <c r="P576" s="100"/>
    </row>
    <row r="577" spans="2:16" ht="14.4">
      <c r="B577" s="44"/>
      <c r="C577" s="73"/>
      <c r="D577" s="52"/>
      <c r="E577" s="52"/>
      <c r="F577" s="52"/>
      <c r="G577" s="52"/>
      <c r="H577" s="52"/>
      <c r="I577" s="52"/>
      <c r="J577" s="52"/>
      <c r="K577" s="52"/>
      <c r="L577" s="52"/>
      <c r="M577" s="52"/>
      <c r="N577" s="52"/>
      <c r="O577" s="74"/>
      <c r="P577" s="45"/>
    </row>
    <row r="578" spans="2:16" ht="14.4">
      <c r="B578" s="44"/>
      <c r="C578" s="73"/>
      <c r="D578" s="52"/>
      <c r="E578" s="52"/>
      <c r="F578" s="52"/>
      <c r="G578" s="52"/>
      <c r="H578" s="52"/>
      <c r="I578" s="52"/>
      <c r="J578" s="52"/>
      <c r="K578" s="52"/>
      <c r="L578" s="52"/>
      <c r="M578" s="52"/>
      <c r="N578" s="52"/>
      <c r="O578" s="74"/>
      <c r="P578" s="45"/>
    </row>
    <row r="579" spans="2:16" ht="18.75" customHeight="1" thickBot="1">
      <c r="B579" s="44"/>
      <c r="C579" s="564"/>
      <c r="D579" s="565"/>
      <c r="E579" s="565"/>
      <c r="F579" s="70"/>
      <c r="G579" s="70"/>
      <c r="H579" s="70"/>
      <c r="I579" s="70"/>
      <c r="J579" s="70"/>
      <c r="K579" s="566"/>
      <c r="L579" s="566"/>
      <c r="M579" s="566"/>
      <c r="N579" s="566"/>
      <c r="O579" s="567"/>
      <c r="P579" s="101"/>
    </row>
    <row r="580" spans="2:16" ht="14.4" thickBot="1">
      <c r="B580" s="102"/>
      <c r="C580" s="103"/>
      <c r="D580" s="103"/>
      <c r="E580" s="103"/>
      <c r="F580" s="103"/>
      <c r="G580" s="103"/>
      <c r="H580" s="103"/>
      <c r="I580" s="103"/>
      <c r="J580" s="103"/>
      <c r="K580" s="103"/>
      <c r="L580" s="103"/>
      <c r="M580" s="103"/>
      <c r="N580" s="103"/>
      <c r="O580" s="103"/>
      <c r="P580" s="104"/>
    </row>
    <row r="581" spans="2:16" ht="15.6" thickTop="1" thickBot="1">
      <c r="B581" s="44"/>
      <c r="C581" s="613" t="s">
        <v>54</v>
      </c>
      <c r="D581" s="614"/>
      <c r="E581" s="614"/>
      <c r="F581" s="614"/>
      <c r="G581" s="614"/>
      <c r="H581" s="614"/>
      <c r="I581" s="614"/>
      <c r="J581" s="614"/>
      <c r="K581" s="614"/>
      <c r="L581" s="614"/>
      <c r="M581" s="614"/>
      <c r="N581" s="614"/>
      <c r="O581" s="615"/>
      <c r="P581" s="75"/>
    </row>
    <row r="582" spans="2:16">
      <c r="B582" s="44"/>
      <c r="C582" s="76" t="s">
        <v>55</v>
      </c>
      <c r="D582" s="491" t="s">
        <v>10</v>
      </c>
      <c r="E582" s="492"/>
      <c r="F582" s="492"/>
      <c r="G582" s="492"/>
      <c r="H582" s="492"/>
      <c r="I582" s="492"/>
      <c r="J582" s="492"/>
      <c r="K582" s="492"/>
      <c r="L582" s="493"/>
      <c r="M582" s="494" t="s">
        <v>56</v>
      </c>
      <c r="N582" s="495"/>
      <c r="O582" s="76" t="s">
        <v>12</v>
      </c>
      <c r="P582" s="77"/>
    </row>
    <row r="583" spans="2:16" ht="51" customHeight="1" thickBot="1">
      <c r="B583" s="44"/>
      <c r="C583" s="78" t="str">
        <f>PRESUPUESTO!C201</f>
        <v>7.3.1</v>
      </c>
      <c r="D583" s="526" t="str">
        <f>IFERROR(VLOOKUP(C583,PRESUPUESTO!$C$11:$K$366,5,FALSE)," ")</f>
        <v>SUMINISTRO E INSTALACIÓN DE TUBERÍA DE AGUAS LLUVIAS DE 2"</v>
      </c>
      <c r="E583" s="527"/>
      <c r="F583" s="527"/>
      <c r="G583" s="527"/>
      <c r="H583" s="527"/>
      <c r="I583" s="527"/>
      <c r="J583" s="527"/>
      <c r="K583" s="527"/>
      <c r="L583" s="528"/>
      <c r="M583" s="526" t="str">
        <f>IFERROR(VLOOKUP(C583,PRESUPUESTO!$C$11:$K$366,6,FALSE)," ")</f>
        <v>ML</v>
      </c>
      <c r="N583" s="528"/>
      <c r="O583" s="243">
        <f>IFERROR(VLOOKUP(C583,PRESUPUESTO!$C$11:$K$366,7,FALSE)," ")</f>
        <v>27.02</v>
      </c>
      <c r="P583" s="79"/>
    </row>
    <row r="584" spans="2:16">
      <c r="B584" s="44"/>
      <c r="C584" s="529"/>
      <c r="D584" s="530"/>
      <c r="E584" s="530"/>
      <c r="F584" s="530"/>
      <c r="G584" s="530"/>
      <c r="H584" s="530"/>
      <c r="I584" s="530"/>
      <c r="J584" s="530"/>
      <c r="K584" s="530"/>
      <c r="L584" s="530"/>
      <c r="M584" s="530"/>
      <c r="N584" s="530"/>
      <c r="O584" s="531"/>
      <c r="P584" s="80"/>
    </row>
    <row r="585" spans="2:16">
      <c r="B585" s="44"/>
      <c r="C585" s="532"/>
      <c r="D585" s="533"/>
      <c r="E585" s="533"/>
      <c r="F585" s="533"/>
      <c r="G585" s="533"/>
      <c r="H585" s="533"/>
      <c r="I585" s="533"/>
      <c r="J585" s="533"/>
      <c r="K585" s="533"/>
      <c r="L585" s="533"/>
      <c r="M585" s="533"/>
      <c r="N585" s="533"/>
      <c r="O585" s="534"/>
      <c r="P585" s="80"/>
    </row>
    <row r="586" spans="2:16" ht="14.4" thickBot="1">
      <c r="B586" s="44"/>
      <c r="C586" s="535"/>
      <c r="D586" s="536"/>
      <c r="E586" s="536"/>
      <c r="F586" s="536"/>
      <c r="G586" s="536"/>
      <c r="H586" s="536"/>
      <c r="I586" s="536"/>
      <c r="J586" s="536"/>
      <c r="K586" s="536"/>
      <c r="L586" s="536"/>
      <c r="M586" s="536"/>
      <c r="N586" s="536"/>
      <c r="O586" s="537"/>
      <c r="P586" s="80"/>
    </row>
    <row r="587" spans="2:16" ht="14.4">
      <c r="B587" s="44"/>
      <c r="C587" s="538" t="s">
        <v>10</v>
      </c>
      <c r="D587" s="550"/>
      <c r="E587" s="550"/>
      <c r="F587" s="550"/>
      <c r="G587" s="544"/>
      <c r="H587" s="541" t="s">
        <v>57</v>
      </c>
      <c r="I587" s="544"/>
      <c r="J587" s="541" t="s">
        <v>58</v>
      </c>
      <c r="K587" s="544"/>
      <c r="L587" s="82" t="s">
        <v>59</v>
      </c>
      <c r="M587" s="541" t="s">
        <v>60</v>
      </c>
      <c r="N587" s="544"/>
      <c r="O587" s="83" t="s">
        <v>61</v>
      </c>
      <c r="P587" s="84"/>
    </row>
    <row r="588" spans="2:16" ht="14.4">
      <c r="B588" s="44"/>
      <c r="C588" s="517" t="s">
        <v>1281</v>
      </c>
      <c r="D588" s="518"/>
      <c r="E588" s="518"/>
      <c r="F588" s="518"/>
      <c r="G588" s="519"/>
      <c r="H588" s="610"/>
      <c r="I588" s="611"/>
      <c r="J588" s="521" t="str">
        <f>IFERROR(VLOOKUP(C588,EQUIPOS!$C$13:$G$80,2,FALSE)," ")</f>
        <v>%</v>
      </c>
      <c r="K588" s="522"/>
      <c r="L588" s="308">
        <f>O625</f>
        <v>13894.590984974959</v>
      </c>
      <c r="M588" s="523">
        <v>0.05</v>
      </c>
      <c r="N588" s="612"/>
      <c r="O588" s="307">
        <f>IFERROR(M588*L588,0)</f>
        <v>694.72954924874796</v>
      </c>
      <c r="P588" s="85"/>
    </row>
    <row r="589" spans="2:16" ht="14.4">
      <c r="B589" s="44"/>
      <c r="C589" s="517"/>
      <c r="D589" s="518"/>
      <c r="E589" s="518"/>
      <c r="F589" s="518"/>
      <c r="G589" s="519"/>
      <c r="H589" s="610"/>
      <c r="I589" s="611"/>
      <c r="J589" s="521" t="str">
        <f>IFERROR(VLOOKUP(C589,EQUIPOS!$C$13:$G$80,2,FALSE)," ")</f>
        <v xml:space="preserve"> </v>
      </c>
      <c r="K589" s="522"/>
      <c r="L589" s="308" t="str">
        <f>IFERROR(VLOOKUP(C589,EQUIPOS!$C$13:$G$80,5,FALSE)," ")</f>
        <v xml:space="preserve"> </v>
      </c>
      <c r="M589" s="524"/>
      <c r="N589" s="525"/>
      <c r="O589" s="307">
        <f>IFERROR(L589/M589,0)</f>
        <v>0</v>
      </c>
      <c r="P589" s="85"/>
    </row>
    <row r="590" spans="2:16" ht="14.4">
      <c r="B590" s="44"/>
      <c r="C590" s="517"/>
      <c r="D590" s="518"/>
      <c r="E590" s="518"/>
      <c r="F590" s="518"/>
      <c r="G590" s="519"/>
      <c r="H590" s="610"/>
      <c r="I590" s="611"/>
      <c r="J590" s="521" t="str">
        <f>IFERROR(VLOOKUP(C590,EQUIPOS!$C$13:$G$80,2,FALSE)," ")</f>
        <v xml:space="preserve"> </v>
      </c>
      <c r="K590" s="522"/>
      <c r="L590" s="308" t="str">
        <f>IFERROR(VLOOKUP(C590,EQUIPOS!$C$13:$G$80,5,FALSE)," ")</f>
        <v xml:space="preserve"> </v>
      </c>
      <c r="M590" s="524"/>
      <c r="N590" s="525"/>
      <c r="O590" s="307">
        <f t="shared" ref="O590:O591" si="36">IFERROR(L590/M590,0)</f>
        <v>0</v>
      </c>
      <c r="P590" s="85"/>
    </row>
    <row r="591" spans="2:16" ht="14.4">
      <c r="B591" s="44"/>
      <c r="C591" s="517"/>
      <c r="D591" s="518"/>
      <c r="E591" s="518"/>
      <c r="F591" s="518"/>
      <c r="G591" s="519"/>
      <c r="H591" s="610"/>
      <c r="I591" s="611"/>
      <c r="J591" s="521" t="str">
        <f>IFERROR(VLOOKUP(C591,EQUIPOS!$C$13:$G$80,2,FALSE)," ")</f>
        <v xml:space="preserve"> </v>
      </c>
      <c r="K591" s="522"/>
      <c r="L591" s="308" t="str">
        <f>IFERROR(VLOOKUP(C591,EQUIPOS!$C$13:$G$80,5,FALSE)," ")</f>
        <v xml:space="preserve"> </v>
      </c>
      <c r="M591" s="524"/>
      <c r="N591" s="525"/>
      <c r="O591" s="307">
        <f t="shared" si="36"/>
        <v>0</v>
      </c>
      <c r="P591" s="85"/>
    </row>
    <row r="592" spans="2:16" ht="15" thickBot="1">
      <c r="B592" s="44"/>
      <c r="C592" s="551"/>
      <c r="D592" s="552"/>
      <c r="E592" s="552"/>
      <c r="F592" s="552"/>
      <c r="G592" s="580"/>
      <c r="H592" s="616"/>
      <c r="I592" s="617"/>
      <c r="J592" s="618" t="str">
        <f>IFERROR(VLOOKUP(C592,EQUIPOS!$C$13:$G$80,2,FALSE)," ")</f>
        <v xml:space="preserve"> </v>
      </c>
      <c r="K592" s="595"/>
      <c r="L592" s="308" t="str">
        <f>IFERROR(VLOOKUP(C592,EQUIPOS!$C$13:$G$80,5,FALSE)," ")</f>
        <v xml:space="preserve"> </v>
      </c>
      <c r="M592" s="596"/>
      <c r="N592" s="597"/>
      <c r="O592" s="307">
        <f>IFERROR(L592/M592,0)</f>
        <v>0</v>
      </c>
      <c r="P592" s="85"/>
    </row>
    <row r="593" spans="2:16" ht="15" thickBot="1">
      <c r="B593" s="44"/>
      <c r="C593" s="545" t="s">
        <v>2244</v>
      </c>
      <c r="D593" s="546"/>
      <c r="E593" s="546"/>
      <c r="F593" s="546"/>
      <c r="G593" s="546"/>
      <c r="H593" s="546"/>
      <c r="I593" s="546"/>
      <c r="J593" s="546"/>
      <c r="K593" s="546"/>
      <c r="L593" s="546"/>
      <c r="M593" s="546"/>
      <c r="N593" s="547"/>
      <c r="O593" s="309">
        <f>SUM(O588:O592)</f>
        <v>694.72954924874796</v>
      </c>
      <c r="P593" s="86"/>
    </row>
    <row r="594" spans="2:16" ht="13.5" customHeight="1">
      <c r="B594" s="44"/>
      <c r="C594" s="529" t="s">
        <v>62</v>
      </c>
      <c r="D594" s="530"/>
      <c r="E594" s="530"/>
      <c r="F594" s="530"/>
      <c r="G594" s="530"/>
      <c r="H594" s="530"/>
      <c r="I594" s="530"/>
      <c r="J594" s="530"/>
      <c r="K594" s="530"/>
      <c r="L594" s="530"/>
      <c r="M594" s="530"/>
      <c r="N594" s="530"/>
      <c r="O594" s="531"/>
      <c r="P594" s="80"/>
    </row>
    <row r="595" spans="2:16">
      <c r="B595" s="44"/>
      <c r="C595" s="532"/>
      <c r="D595" s="533"/>
      <c r="E595" s="533"/>
      <c r="F595" s="533"/>
      <c r="G595" s="533"/>
      <c r="H595" s="533"/>
      <c r="I595" s="533"/>
      <c r="J595" s="533"/>
      <c r="K595" s="533"/>
      <c r="L595" s="533"/>
      <c r="M595" s="533"/>
      <c r="N595" s="533"/>
      <c r="O595" s="534"/>
      <c r="P595" s="80"/>
    </row>
    <row r="596" spans="2:16" ht="14.4" thickBot="1">
      <c r="B596" s="44"/>
      <c r="C596" s="535"/>
      <c r="D596" s="536"/>
      <c r="E596" s="536"/>
      <c r="F596" s="536"/>
      <c r="G596" s="536"/>
      <c r="H596" s="536"/>
      <c r="I596" s="536"/>
      <c r="J596" s="536"/>
      <c r="K596" s="536"/>
      <c r="L596" s="536"/>
      <c r="M596" s="536"/>
      <c r="N596" s="536"/>
      <c r="O596" s="537"/>
      <c r="P596" s="80"/>
    </row>
    <row r="597" spans="2:16" ht="14.4">
      <c r="B597" s="44"/>
      <c r="C597" s="538" t="s">
        <v>10</v>
      </c>
      <c r="D597" s="550"/>
      <c r="E597" s="550"/>
      <c r="F597" s="550"/>
      <c r="G597" s="550"/>
      <c r="H597" s="550"/>
      <c r="I597" s="550"/>
      <c r="J597" s="544"/>
      <c r="K597" s="81" t="s">
        <v>56</v>
      </c>
      <c r="L597" s="82" t="s">
        <v>12</v>
      </c>
      <c r="M597" s="541" t="s">
        <v>63</v>
      </c>
      <c r="N597" s="544"/>
      <c r="O597" s="83" t="s">
        <v>61</v>
      </c>
      <c r="P597" s="84"/>
    </row>
    <row r="598" spans="2:16" ht="14.4">
      <c r="B598" s="44"/>
      <c r="C598" s="517" t="s">
        <v>3029</v>
      </c>
      <c r="D598" s="518"/>
      <c r="E598" s="518"/>
      <c r="F598" s="518"/>
      <c r="G598" s="518"/>
      <c r="H598" s="518"/>
      <c r="I598" s="518"/>
      <c r="J598" s="519"/>
      <c r="K598" s="88" t="str">
        <f>IFERROR(VLOOKUP(C598,MATERIALES!$C$13:$G$2486,2,FALSE)," ")</f>
        <v>ML</v>
      </c>
      <c r="L598" s="358">
        <v>1.01</v>
      </c>
      <c r="M598" s="548">
        <f>IFERROR(VLOOKUP(C598,MATERIALES!$C$13:$G$2486,5,FALSE)," ")</f>
        <v>11133</v>
      </c>
      <c r="N598" s="549"/>
      <c r="O598" s="307">
        <f>IFERROR(M598*L598,0)</f>
        <v>11244.33</v>
      </c>
      <c r="P598" s="85"/>
    </row>
    <row r="599" spans="2:16" ht="14.4">
      <c r="B599" s="44"/>
      <c r="C599" s="517" t="s">
        <v>3030</v>
      </c>
      <c r="D599" s="518"/>
      <c r="E599" s="518"/>
      <c r="F599" s="518"/>
      <c r="G599" s="518"/>
      <c r="H599" s="518"/>
      <c r="I599" s="518"/>
      <c r="J599" s="519"/>
      <c r="K599" s="88" t="str">
        <f>IFERROR(VLOOKUP(C599,MATERIALES!$C$13:$G$2486,2,FALSE)," ")</f>
        <v>UN</v>
      </c>
      <c r="L599" s="358">
        <v>1</v>
      </c>
      <c r="M599" s="548">
        <f>IFERROR(VLOOKUP(C599,MATERIALES!$C$13:$G$2486,5,FALSE)," ")</f>
        <v>4526.05</v>
      </c>
      <c r="N599" s="549"/>
      <c r="O599" s="307">
        <f t="shared" ref="O599:O608" si="37">IFERROR(M599*L599,0)</f>
        <v>4526.05</v>
      </c>
      <c r="P599" s="85"/>
    </row>
    <row r="600" spans="2:16" ht="14.4">
      <c r="B600" s="44"/>
      <c r="C600" s="517"/>
      <c r="D600" s="518"/>
      <c r="E600" s="518"/>
      <c r="F600" s="518"/>
      <c r="G600" s="518"/>
      <c r="H600" s="518"/>
      <c r="I600" s="518"/>
      <c r="J600" s="519"/>
      <c r="K600" s="88" t="str">
        <f>IFERROR(VLOOKUP(C600,MATERIALES!$C$13:$G$2486,2,FALSE)," ")</f>
        <v xml:space="preserve"> </v>
      </c>
      <c r="L600" s="358"/>
      <c r="M600" s="548" t="str">
        <f>IFERROR(VLOOKUP(C600,MATERIALES!$C$13:$G$2486,5,FALSE)," ")</f>
        <v xml:space="preserve"> </v>
      </c>
      <c r="N600" s="549"/>
      <c r="O600" s="307">
        <f t="shared" si="37"/>
        <v>0</v>
      </c>
      <c r="P600" s="85"/>
    </row>
    <row r="601" spans="2:16" ht="14.4">
      <c r="B601" s="44"/>
      <c r="C601" s="517"/>
      <c r="D601" s="518"/>
      <c r="E601" s="518"/>
      <c r="F601" s="518"/>
      <c r="G601" s="518"/>
      <c r="H601" s="518"/>
      <c r="I601" s="518"/>
      <c r="J601" s="519"/>
      <c r="K601" s="88" t="str">
        <f>IFERROR(VLOOKUP(C601,MATERIALES!$C$13:$G$2486,2,FALSE)," ")</f>
        <v xml:space="preserve"> </v>
      </c>
      <c r="L601" s="358"/>
      <c r="M601" s="548" t="str">
        <f>IFERROR(VLOOKUP(C601,MATERIALES!$C$13:$G$2486,5,FALSE)," ")</f>
        <v xml:space="preserve"> </v>
      </c>
      <c r="N601" s="549"/>
      <c r="O601" s="307">
        <f t="shared" si="37"/>
        <v>0</v>
      </c>
      <c r="P601" s="85"/>
    </row>
    <row r="602" spans="2:16" ht="14.4">
      <c r="B602" s="44"/>
      <c r="C602" s="517"/>
      <c r="D602" s="518"/>
      <c r="E602" s="518"/>
      <c r="F602" s="518"/>
      <c r="G602" s="518"/>
      <c r="H602" s="518"/>
      <c r="I602" s="518"/>
      <c r="J602" s="519"/>
      <c r="K602" s="88" t="str">
        <f>IFERROR(VLOOKUP(C602,MATERIALES!$C$13:$G$2486,2,FALSE)," ")</f>
        <v xml:space="preserve"> </v>
      </c>
      <c r="L602" s="89"/>
      <c r="M602" s="548" t="str">
        <f>IFERROR(VLOOKUP(C602,MATERIALES!$C$13:$G$2486,5,FALSE)," ")</f>
        <v xml:space="preserve"> </v>
      </c>
      <c r="N602" s="549"/>
      <c r="O602" s="307">
        <f t="shared" si="37"/>
        <v>0</v>
      </c>
      <c r="P602" s="85"/>
    </row>
    <row r="603" spans="2:16" ht="14.4">
      <c r="B603" s="44"/>
      <c r="C603" s="517"/>
      <c r="D603" s="518"/>
      <c r="E603" s="518"/>
      <c r="F603" s="518"/>
      <c r="G603" s="518"/>
      <c r="H603" s="518"/>
      <c r="I603" s="518"/>
      <c r="J603" s="519"/>
      <c r="K603" s="88" t="str">
        <f>IFERROR(VLOOKUP(C603,MATERIALES!$C$13:$G$2486,2,FALSE)," ")</f>
        <v xml:space="preserve"> </v>
      </c>
      <c r="L603" s="89"/>
      <c r="M603" s="548" t="str">
        <f>IFERROR(VLOOKUP(C603,MATERIALES!$C$13:$G$2486,5,FALSE)," ")</f>
        <v xml:space="preserve"> </v>
      </c>
      <c r="N603" s="549"/>
      <c r="O603" s="307">
        <f t="shared" si="37"/>
        <v>0</v>
      </c>
      <c r="P603" s="85"/>
    </row>
    <row r="604" spans="2:16" ht="14.4">
      <c r="B604" s="44"/>
      <c r="C604" s="517"/>
      <c r="D604" s="518"/>
      <c r="E604" s="518"/>
      <c r="F604" s="518"/>
      <c r="G604" s="518"/>
      <c r="H604" s="518"/>
      <c r="I604" s="518"/>
      <c r="J604" s="519"/>
      <c r="K604" s="88" t="str">
        <f>IFERROR(VLOOKUP(C604,MATERIALES!$C$13:$G$2486,2,FALSE)," ")</f>
        <v xml:space="preserve"> </v>
      </c>
      <c r="L604" s="89"/>
      <c r="M604" s="548" t="str">
        <f>IFERROR(VLOOKUP(C604,MATERIALES!$C$13:$G$2486,5,FALSE)," ")</f>
        <v xml:space="preserve"> </v>
      </c>
      <c r="N604" s="549"/>
      <c r="O604" s="307">
        <f t="shared" si="37"/>
        <v>0</v>
      </c>
      <c r="P604" s="85"/>
    </row>
    <row r="605" spans="2:16" ht="14.4">
      <c r="B605" s="44"/>
      <c r="C605" s="517"/>
      <c r="D605" s="518"/>
      <c r="E605" s="518"/>
      <c r="F605" s="518"/>
      <c r="G605" s="518"/>
      <c r="H605" s="518"/>
      <c r="I605" s="518"/>
      <c r="J605" s="519"/>
      <c r="K605" s="88" t="str">
        <f>IFERROR(VLOOKUP(C605,MATERIALES!$C$13:$G$2486,2,FALSE)," ")</f>
        <v xml:space="preserve"> </v>
      </c>
      <c r="L605" s="89"/>
      <c r="M605" s="548" t="str">
        <f>IFERROR(VLOOKUP(C605,MATERIALES!$C$13:$G$2486,5,FALSE)," ")</f>
        <v xml:space="preserve"> </v>
      </c>
      <c r="N605" s="549"/>
      <c r="O605" s="307">
        <f t="shared" si="37"/>
        <v>0</v>
      </c>
      <c r="P605" s="85"/>
    </row>
    <row r="606" spans="2:16" ht="14.4">
      <c r="B606" s="44"/>
      <c r="C606" s="517"/>
      <c r="D606" s="518"/>
      <c r="E606" s="518"/>
      <c r="F606" s="518"/>
      <c r="G606" s="518"/>
      <c r="H606" s="518"/>
      <c r="I606" s="518"/>
      <c r="J606" s="519"/>
      <c r="K606" s="88" t="str">
        <f>IFERROR(VLOOKUP(C606,MATERIALES!$C$13:$G$2486,2,FALSE)," ")</f>
        <v xml:space="preserve"> </v>
      </c>
      <c r="L606" s="89"/>
      <c r="M606" s="548" t="str">
        <f>IFERROR(VLOOKUP(C606,MATERIALES!$C$13:$G$2486,5,FALSE)," ")</f>
        <v xml:space="preserve"> </v>
      </c>
      <c r="N606" s="549"/>
      <c r="O606" s="307">
        <f t="shared" si="37"/>
        <v>0</v>
      </c>
      <c r="P606" s="85"/>
    </row>
    <row r="607" spans="2:16" ht="14.4">
      <c r="B607" s="44"/>
      <c r="C607" s="517"/>
      <c r="D607" s="518"/>
      <c r="E607" s="518"/>
      <c r="F607" s="518"/>
      <c r="G607" s="518"/>
      <c r="H607" s="518"/>
      <c r="I607" s="518"/>
      <c r="J607" s="519"/>
      <c r="K607" s="88" t="str">
        <f>IFERROR(VLOOKUP(C607,MATERIALES!$C$13:$G$2486,2,FALSE)," ")</f>
        <v xml:space="preserve"> </v>
      </c>
      <c r="L607" s="89"/>
      <c r="M607" s="548" t="str">
        <f>IFERROR(VLOOKUP(C607,MATERIALES!$C$13:$G$2486,5,FALSE)," ")</f>
        <v xml:space="preserve"> </v>
      </c>
      <c r="N607" s="549"/>
      <c r="O607" s="307">
        <f t="shared" si="37"/>
        <v>0</v>
      </c>
      <c r="P607" s="85"/>
    </row>
    <row r="608" spans="2:16" ht="15" thickBot="1">
      <c r="B608" s="44"/>
      <c r="C608" s="551"/>
      <c r="D608" s="552"/>
      <c r="E608" s="552"/>
      <c r="F608" s="552"/>
      <c r="G608" s="552"/>
      <c r="H608" s="552"/>
      <c r="I608" s="552"/>
      <c r="J608" s="580"/>
      <c r="K608" s="88" t="str">
        <f>IFERROR(VLOOKUP(C608,MATERIALES!$C$13:$G$2486,2,FALSE)," ")</f>
        <v xml:space="preserve"> </v>
      </c>
      <c r="L608" s="90"/>
      <c r="M608" s="553" t="str">
        <f>IFERROR(VLOOKUP(C608,MATERIALES!$C$13:$G$2486,5,FALSE)," ")</f>
        <v xml:space="preserve"> </v>
      </c>
      <c r="N608" s="554"/>
      <c r="O608" s="307">
        <f t="shared" si="37"/>
        <v>0</v>
      </c>
      <c r="P608" s="85"/>
    </row>
    <row r="609" spans="2:16" ht="15" thickBot="1">
      <c r="B609" s="44"/>
      <c r="C609" s="545" t="s">
        <v>2244</v>
      </c>
      <c r="D609" s="546"/>
      <c r="E609" s="546"/>
      <c r="F609" s="546"/>
      <c r="G609" s="546"/>
      <c r="H609" s="546"/>
      <c r="I609" s="546"/>
      <c r="J609" s="546"/>
      <c r="K609" s="546"/>
      <c r="L609" s="546"/>
      <c r="M609" s="546"/>
      <c r="N609" s="547"/>
      <c r="O609" s="309">
        <f>SUM(O598:O608)</f>
        <v>15770.380000000001</v>
      </c>
      <c r="P609" s="85"/>
    </row>
    <row r="610" spans="2:16">
      <c r="B610" s="44"/>
      <c r="C610" s="529" t="s">
        <v>64</v>
      </c>
      <c r="D610" s="530"/>
      <c r="E610" s="530"/>
      <c r="F610" s="530"/>
      <c r="G610" s="530"/>
      <c r="H610" s="530"/>
      <c r="I610" s="530"/>
      <c r="J610" s="530"/>
      <c r="K610" s="530"/>
      <c r="L610" s="530"/>
      <c r="M610" s="530"/>
      <c r="N610" s="530"/>
      <c r="O610" s="531"/>
      <c r="P610" s="80"/>
    </row>
    <row r="611" spans="2:16">
      <c r="B611" s="44"/>
      <c r="C611" s="532"/>
      <c r="D611" s="533"/>
      <c r="E611" s="533"/>
      <c r="F611" s="533"/>
      <c r="G611" s="533"/>
      <c r="H611" s="533"/>
      <c r="I611" s="533"/>
      <c r="J611" s="533"/>
      <c r="K611" s="533"/>
      <c r="L611" s="533"/>
      <c r="M611" s="533"/>
      <c r="N611" s="533"/>
      <c r="O611" s="534"/>
      <c r="P611" s="80"/>
    </row>
    <row r="612" spans="2:16" ht="14.4" thickBot="1">
      <c r="B612" s="44"/>
      <c r="C612" s="535"/>
      <c r="D612" s="536"/>
      <c r="E612" s="536"/>
      <c r="F612" s="536"/>
      <c r="G612" s="536"/>
      <c r="H612" s="536"/>
      <c r="I612" s="536"/>
      <c r="J612" s="536"/>
      <c r="K612" s="536"/>
      <c r="L612" s="536"/>
      <c r="M612" s="536"/>
      <c r="N612" s="536"/>
      <c r="O612" s="537"/>
      <c r="P612" s="80"/>
    </row>
    <row r="613" spans="2:16" ht="16.8">
      <c r="B613" s="44"/>
      <c r="C613" s="538" t="s">
        <v>65</v>
      </c>
      <c r="D613" s="550"/>
      <c r="E613" s="550"/>
      <c r="F613" s="550"/>
      <c r="G613" s="550"/>
      <c r="H613" s="550"/>
      <c r="I613" s="544"/>
      <c r="J613" s="82" t="s">
        <v>66</v>
      </c>
      <c r="K613" s="87" t="s">
        <v>67</v>
      </c>
      <c r="L613" s="91" t="s">
        <v>68</v>
      </c>
      <c r="M613" s="541" t="s">
        <v>69</v>
      </c>
      <c r="N613" s="544"/>
      <c r="O613" s="83" t="s">
        <v>61</v>
      </c>
      <c r="P613" s="84"/>
    </row>
    <row r="614" spans="2:16" ht="14.4">
      <c r="B614" s="44"/>
      <c r="C614" s="517"/>
      <c r="D614" s="518"/>
      <c r="E614" s="518"/>
      <c r="F614" s="518"/>
      <c r="G614" s="518"/>
      <c r="H614" s="518"/>
      <c r="I614" s="519"/>
      <c r="J614" s="349"/>
      <c r="K614" s="93"/>
      <c r="L614" s="92"/>
      <c r="M614" s="548"/>
      <c r="N614" s="549"/>
      <c r="O614" s="307">
        <f>IFERROR(M614*L614,0)</f>
        <v>0</v>
      </c>
      <c r="P614" s="85"/>
    </row>
    <row r="615" spans="2:16" ht="15" thickBot="1">
      <c r="B615" s="44"/>
      <c r="C615" s="551"/>
      <c r="D615" s="552"/>
      <c r="E615" s="552"/>
      <c r="F615" s="552"/>
      <c r="G615" s="552"/>
      <c r="H615" s="552"/>
      <c r="I615" s="580"/>
      <c r="J615" s="94"/>
      <c r="K615" s="70"/>
      <c r="L615" s="94"/>
      <c r="M615" s="553"/>
      <c r="N615" s="554"/>
      <c r="O615" s="307">
        <f t="shared" ref="O615" si="38">IFERROR(M615*L615,0)</f>
        <v>0</v>
      </c>
      <c r="P615" s="85"/>
    </row>
    <row r="616" spans="2:16" ht="15" thickBot="1">
      <c r="B616" s="44"/>
      <c r="C616" s="545" t="s">
        <v>2244</v>
      </c>
      <c r="D616" s="546"/>
      <c r="E616" s="546"/>
      <c r="F616" s="546"/>
      <c r="G616" s="546"/>
      <c r="H616" s="546"/>
      <c r="I616" s="546"/>
      <c r="J616" s="546"/>
      <c r="K616" s="546"/>
      <c r="L616" s="546"/>
      <c r="M616" s="546"/>
      <c r="N616" s="547"/>
      <c r="O616" s="309">
        <f>+SUM(O614:O615)</f>
        <v>0</v>
      </c>
      <c r="P616" s="86"/>
    </row>
    <row r="617" spans="2:16">
      <c r="B617" s="44"/>
      <c r="C617" s="529" t="s">
        <v>70</v>
      </c>
      <c r="D617" s="530"/>
      <c r="E617" s="530"/>
      <c r="F617" s="530"/>
      <c r="G617" s="530"/>
      <c r="H617" s="530"/>
      <c r="I617" s="530"/>
      <c r="J617" s="530"/>
      <c r="K617" s="530"/>
      <c r="L617" s="530"/>
      <c r="M617" s="530"/>
      <c r="N617" s="530"/>
      <c r="O617" s="531"/>
      <c r="P617" s="80"/>
    </row>
    <row r="618" spans="2:16">
      <c r="B618" s="44"/>
      <c r="C618" s="532"/>
      <c r="D618" s="533"/>
      <c r="E618" s="533"/>
      <c r="F618" s="533"/>
      <c r="G618" s="533"/>
      <c r="H618" s="533"/>
      <c r="I618" s="533"/>
      <c r="J618" s="533"/>
      <c r="K618" s="533"/>
      <c r="L618" s="533"/>
      <c r="M618" s="533"/>
      <c r="N618" s="533"/>
      <c r="O618" s="534"/>
      <c r="P618" s="80"/>
    </row>
    <row r="619" spans="2:16" ht="14.4" thickBot="1">
      <c r="B619" s="44"/>
      <c r="C619" s="535"/>
      <c r="D619" s="536"/>
      <c r="E619" s="536"/>
      <c r="F619" s="536"/>
      <c r="G619" s="536"/>
      <c r="H619" s="536"/>
      <c r="I619" s="536"/>
      <c r="J619" s="536"/>
      <c r="K619" s="536"/>
      <c r="L619" s="536"/>
      <c r="M619" s="536"/>
      <c r="N619" s="536"/>
      <c r="O619" s="537"/>
      <c r="P619" s="80"/>
    </row>
    <row r="620" spans="2:16" ht="14.4">
      <c r="B620" s="44"/>
      <c r="C620" s="538" t="s">
        <v>71</v>
      </c>
      <c r="D620" s="550"/>
      <c r="E620" s="550"/>
      <c r="F620" s="550"/>
      <c r="G620" s="550"/>
      <c r="H620" s="550"/>
      <c r="I620" s="544"/>
      <c r="J620" s="82" t="s">
        <v>72</v>
      </c>
      <c r="K620" s="95" t="s">
        <v>73</v>
      </c>
      <c r="L620" s="96" t="s">
        <v>74</v>
      </c>
      <c r="M620" s="560" t="s">
        <v>60</v>
      </c>
      <c r="N620" s="561"/>
      <c r="O620" s="97" t="s">
        <v>61</v>
      </c>
      <c r="P620" s="98"/>
    </row>
    <row r="621" spans="2:16" ht="14.4">
      <c r="B621" s="44"/>
      <c r="C621" s="555" t="s">
        <v>1228</v>
      </c>
      <c r="D621" s="556"/>
      <c r="E621" s="556"/>
      <c r="F621" s="556"/>
      <c r="G621" s="556"/>
      <c r="H621" s="556"/>
      <c r="I621" s="522"/>
      <c r="J621" s="310">
        <f>IFERROR(VLOOKUP(C621,'MANO DE OBRA'!$C$13:$J$33,6,FALSE)," ")</f>
        <v>208071.6954</v>
      </c>
      <c r="K621" s="318">
        <f>IFERROR(VLOOKUP(C621,'MANO DE OBRA'!$C$13:$J$33,7,FALSE)," ")</f>
        <v>2</v>
      </c>
      <c r="L621" s="311">
        <f>IFERROR(VLOOKUP(C621,'MANO DE OBRA'!$C$13:$J$33,8,FALSE)," ")</f>
        <v>416143</v>
      </c>
      <c r="M621" s="562">
        <v>29.95</v>
      </c>
      <c r="N621" s="563"/>
      <c r="O621" s="312">
        <f>IFERROR((L621/M621),0)</f>
        <v>13894.590984974959</v>
      </c>
      <c r="P621" s="99"/>
    </row>
    <row r="622" spans="2:16" ht="14.4">
      <c r="B622" s="44"/>
      <c r="C622" s="555"/>
      <c r="D622" s="556"/>
      <c r="E622" s="556"/>
      <c r="F622" s="556"/>
      <c r="G622" s="556"/>
      <c r="H622" s="556"/>
      <c r="I622" s="522"/>
      <c r="J622" s="310" t="str">
        <f>IFERROR(VLOOKUP(C622,'MANO DE OBRA'!$C$13:$J$33,6,FALSE)," ")</f>
        <v xml:space="preserve"> </v>
      </c>
      <c r="K622" s="318" t="str">
        <f>IFERROR(VLOOKUP(C622,'MANO DE OBRA'!$C$13:$J$33,7,FALSE)," ")</f>
        <v xml:space="preserve"> </v>
      </c>
      <c r="L622" s="311" t="str">
        <f>IFERROR(VLOOKUP(C622,'MANO DE OBRA'!$C$13:$J$33,8,FALSE)," ")</f>
        <v xml:space="preserve"> </v>
      </c>
      <c r="M622" s="562"/>
      <c r="N622" s="563"/>
      <c r="O622" s="312">
        <f t="shared" ref="O622:O624" si="39">IFERROR((L622/M622),0)</f>
        <v>0</v>
      </c>
      <c r="P622" s="99"/>
    </row>
    <row r="623" spans="2:16" ht="14.4">
      <c r="B623" s="44"/>
      <c r="C623" s="555"/>
      <c r="D623" s="556"/>
      <c r="E623" s="556"/>
      <c r="F623" s="556"/>
      <c r="G623" s="556"/>
      <c r="H623" s="556"/>
      <c r="I623" s="522"/>
      <c r="J623" s="310" t="str">
        <f>IFERROR(VLOOKUP(C623,'MANO DE OBRA'!$C$13:$J$33,6,FALSE)," ")</f>
        <v xml:space="preserve"> </v>
      </c>
      <c r="K623" s="318" t="str">
        <f>IFERROR(VLOOKUP(C623,'MANO DE OBRA'!$C$13:$J$33,7,FALSE)," ")</f>
        <v xml:space="preserve"> </v>
      </c>
      <c r="L623" s="311" t="str">
        <f>IFERROR(VLOOKUP(C623,'MANO DE OBRA'!$C$13:$J$33,8,FALSE)," ")</f>
        <v xml:space="preserve"> </v>
      </c>
      <c r="M623" s="524"/>
      <c r="N623" s="525"/>
      <c r="O623" s="312">
        <f t="shared" si="39"/>
        <v>0</v>
      </c>
      <c r="P623" s="99"/>
    </row>
    <row r="624" spans="2:16" ht="15" thickBot="1">
      <c r="B624" s="44"/>
      <c r="C624" s="593"/>
      <c r="D624" s="594"/>
      <c r="E624" s="594"/>
      <c r="F624" s="594"/>
      <c r="G624" s="594"/>
      <c r="H624" s="594"/>
      <c r="I624" s="595"/>
      <c r="J624" s="310" t="str">
        <f>IFERROR(VLOOKUP(C624,'MANO DE OBRA'!$C$13:$J$33,6,FALSE)," ")</f>
        <v xml:space="preserve"> </v>
      </c>
      <c r="K624" s="318" t="str">
        <f>IFERROR(VLOOKUP(C624,'MANO DE OBRA'!$C$13:$J$33,7,FALSE)," ")</f>
        <v xml:space="preserve"> </v>
      </c>
      <c r="L624" s="311" t="str">
        <f>IFERROR(VLOOKUP(C624,'MANO DE OBRA'!$C$13:$J$33,8,FALSE)," ")</f>
        <v xml:space="preserve"> </v>
      </c>
      <c r="M624" s="596"/>
      <c r="N624" s="597"/>
      <c r="O624" s="312">
        <f t="shared" si="39"/>
        <v>0</v>
      </c>
      <c r="P624" s="85"/>
    </row>
    <row r="625" spans="2:18" ht="15" thickBot="1">
      <c r="B625" s="44"/>
      <c r="C625" s="545" t="s">
        <v>2244</v>
      </c>
      <c r="D625" s="546"/>
      <c r="E625" s="546"/>
      <c r="F625" s="546"/>
      <c r="G625" s="546"/>
      <c r="H625" s="546"/>
      <c r="I625" s="546"/>
      <c r="J625" s="546"/>
      <c r="K625" s="546"/>
      <c r="L625" s="546"/>
      <c r="M625" s="546"/>
      <c r="N625" s="547"/>
      <c r="O625" s="309">
        <f>+SUM(O621:O624)</f>
        <v>13894.590984974959</v>
      </c>
      <c r="P625" s="85"/>
    </row>
    <row r="626" spans="2:18" ht="15" thickBot="1">
      <c r="B626" s="44"/>
      <c r="C626" s="73"/>
      <c r="D626" s="52"/>
      <c r="E626" s="52"/>
      <c r="F626" s="52"/>
      <c r="G626" s="52"/>
      <c r="H626" s="52"/>
      <c r="I626" s="52"/>
      <c r="J626" s="52"/>
      <c r="K626" s="52"/>
      <c r="L626" s="52"/>
      <c r="M626" s="52"/>
      <c r="N626" s="52"/>
      <c r="O626" s="74"/>
      <c r="P626" s="45"/>
    </row>
    <row r="627" spans="2:18" ht="15" thickBot="1">
      <c r="B627" s="44"/>
      <c r="C627" s="557" t="s">
        <v>2245</v>
      </c>
      <c r="D627" s="558"/>
      <c r="E627" s="558"/>
      <c r="F627" s="558"/>
      <c r="G627" s="558"/>
      <c r="H627" s="558"/>
      <c r="I627" s="558"/>
      <c r="J627" s="558"/>
      <c r="K627" s="558"/>
      <c r="L627" s="558"/>
      <c r="M627" s="558"/>
      <c r="N627" s="559"/>
      <c r="O627" s="313">
        <f>ROUND(O616+O593+O609+O625,0)</f>
        <v>30360</v>
      </c>
      <c r="P627" s="100"/>
    </row>
    <row r="628" spans="2:18" ht="15" thickBot="1">
      <c r="B628" s="44"/>
      <c r="C628" s="73"/>
      <c r="D628" s="52"/>
      <c r="E628" s="52"/>
      <c r="F628" s="52"/>
      <c r="G628" s="52"/>
      <c r="H628" s="52"/>
      <c r="I628" s="52"/>
      <c r="J628" s="52"/>
      <c r="K628" s="52"/>
      <c r="L628" s="52"/>
      <c r="M628" s="52"/>
      <c r="N628" s="52"/>
      <c r="O628" s="74"/>
      <c r="P628" s="73"/>
    </row>
    <row r="629" spans="2:18">
      <c r="B629" s="44"/>
      <c r="C629" s="529" t="s">
        <v>2240</v>
      </c>
      <c r="D629" s="530"/>
      <c r="E629" s="530"/>
      <c r="F629" s="530"/>
      <c r="G629" s="530"/>
      <c r="H629" s="530"/>
      <c r="I629" s="530"/>
      <c r="J629" s="530"/>
      <c r="K629" s="530"/>
      <c r="L629" s="530"/>
      <c r="M629" s="530"/>
      <c r="N629" s="530"/>
      <c r="O629" s="531"/>
      <c r="P629" s="80"/>
    </row>
    <row r="630" spans="2:18">
      <c r="B630" s="44"/>
      <c r="C630" s="532"/>
      <c r="D630" s="533"/>
      <c r="E630" s="533"/>
      <c r="F630" s="533"/>
      <c r="G630" s="533"/>
      <c r="H630" s="533"/>
      <c r="I630" s="533"/>
      <c r="J630" s="533"/>
      <c r="K630" s="533"/>
      <c r="L630" s="533"/>
      <c r="M630" s="533"/>
      <c r="N630" s="533"/>
      <c r="O630" s="534"/>
      <c r="P630" s="80"/>
    </row>
    <row r="631" spans="2:18" ht="14.4" thickBot="1">
      <c r="B631" s="44"/>
      <c r="C631" s="532"/>
      <c r="D631" s="533"/>
      <c r="E631" s="533"/>
      <c r="F631" s="533"/>
      <c r="G631" s="533"/>
      <c r="H631" s="533"/>
      <c r="I631" s="533"/>
      <c r="J631" s="533"/>
      <c r="K631" s="533"/>
      <c r="L631" s="533"/>
      <c r="M631" s="533"/>
      <c r="N631" s="533"/>
      <c r="O631" s="534"/>
      <c r="P631" s="80"/>
    </row>
    <row r="632" spans="2:18" ht="15" thickBot="1">
      <c r="B632" s="44"/>
      <c r="C632" s="598" t="s">
        <v>10</v>
      </c>
      <c r="D632" s="599"/>
      <c r="E632" s="599"/>
      <c r="F632" s="599"/>
      <c r="G632" s="599"/>
      <c r="H632" s="599"/>
      <c r="I632" s="599"/>
      <c r="J632" s="599"/>
      <c r="K632" s="599"/>
      <c r="L632" s="599"/>
      <c r="M632" s="600"/>
      <c r="N632" s="303" t="s">
        <v>32</v>
      </c>
      <c r="O632" s="304" t="s">
        <v>29</v>
      </c>
      <c r="P632" s="80"/>
    </row>
    <row r="633" spans="2:18" ht="14.4">
      <c r="B633" s="44"/>
      <c r="C633" s="601" t="s">
        <v>2242</v>
      </c>
      <c r="D633" s="602"/>
      <c r="E633" s="602"/>
      <c r="F633" s="602"/>
      <c r="G633" s="602"/>
      <c r="H633" s="602"/>
      <c r="I633" s="602"/>
      <c r="J633" s="602"/>
      <c r="K633" s="602"/>
      <c r="L633" s="602"/>
      <c r="M633" s="603"/>
      <c r="N633" s="305">
        <f>PRESUPUESTO!$K$384</f>
        <v>0.26</v>
      </c>
      <c r="O633" s="314">
        <f>N633*O627</f>
        <v>7893.6</v>
      </c>
      <c r="P633" s="80"/>
    </row>
    <row r="634" spans="2:18" ht="14.4">
      <c r="B634" s="44"/>
      <c r="C634" s="604" t="s">
        <v>2241</v>
      </c>
      <c r="D634" s="605"/>
      <c r="E634" s="605"/>
      <c r="F634" s="605"/>
      <c r="G634" s="605"/>
      <c r="H634" s="605"/>
      <c r="I634" s="605"/>
      <c r="J634" s="605"/>
      <c r="K634" s="605"/>
      <c r="L634" s="605"/>
      <c r="M634" s="606"/>
      <c r="N634" s="302">
        <f>PRESUPUESTO!$K$385</f>
        <v>0.01</v>
      </c>
      <c r="O634" s="315">
        <f>N634*O627</f>
        <v>303.60000000000002</v>
      </c>
      <c r="P634" s="80"/>
    </row>
    <row r="635" spans="2:18" ht="15" thickBot="1">
      <c r="B635" s="44"/>
      <c r="C635" s="607" t="s">
        <v>28</v>
      </c>
      <c r="D635" s="608"/>
      <c r="E635" s="608"/>
      <c r="F635" s="608"/>
      <c r="G635" s="608"/>
      <c r="H635" s="608"/>
      <c r="I635" s="608"/>
      <c r="J635" s="608"/>
      <c r="K635" s="608"/>
      <c r="L635" s="608"/>
      <c r="M635" s="609"/>
      <c r="N635" s="306">
        <f>PRESUPUESTO!$K$386</f>
        <v>0.03</v>
      </c>
      <c r="O635" s="316">
        <f>N635*O627</f>
        <v>910.8</v>
      </c>
      <c r="P635" s="80"/>
    </row>
    <row r="636" spans="2:18">
      <c r="B636" s="44"/>
      <c r="C636" s="296"/>
      <c r="D636" s="297"/>
      <c r="E636" s="297"/>
      <c r="F636" s="297"/>
      <c r="G636" s="297"/>
      <c r="H636" s="297"/>
      <c r="I636" s="297"/>
      <c r="J636" s="297"/>
      <c r="K636" s="297"/>
      <c r="L636" s="297"/>
      <c r="M636" s="297"/>
      <c r="N636" s="297"/>
      <c r="O636" s="298"/>
      <c r="P636" s="80"/>
    </row>
    <row r="637" spans="2:18" ht="14.4" thickBot="1">
      <c r="B637" s="44"/>
      <c r="C637" s="299"/>
      <c r="D637" s="300"/>
      <c r="E637" s="300"/>
      <c r="F637" s="300"/>
      <c r="G637" s="300"/>
      <c r="H637" s="300"/>
      <c r="I637" s="300"/>
      <c r="J637" s="300"/>
      <c r="K637" s="300"/>
      <c r="L637" s="300"/>
      <c r="M637" s="300"/>
      <c r="N637" s="300"/>
      <c r="O637" s="301"/>
      <c r="P637" s="80"/>
    </row>
    <row r="638" spans="2:18" ht="15" thickBot="1">
      <c r="B638" s="44"/>
      <c r="C638" s="557" t="s">
        <v>2246</v>
      </c>
      <c r="D638" s="558"/>
      <c r="E638" s="558"/>
      <c r="F638" s="558"/>
      <c r="G638" s="558"/>
      <c r="H638" s="558"/>
      <c r="I638" s="558"/>
      <c r="J638" s="558"/>
      <c r="K638" s="558"/>
      <c r="L638" s="558"/>
      <c r="M638" s="558"/>
      <c r="N638" s="559"/>
      <c r="O638" s="313">
        <f>ROUNDUP(O627+O633+O634+O635-2,0)</f>
        <v>39466</v>
      </c>
      <c r="P638" s="100"/>
    </row>
    <row r="639" spans="2:18" ht="14.4">
      <c r="B639" s="44"/>
      <c r="C639" s="73"/>
      <c r="D639" s="52"/>
      <c r="E639" s="52"/>
      <c r="F639" s="52"/>
      <c r="G639" s="52"/>
      <c r="H639" s="52"/>
      <c r="I639" s="52"/>
      <c r="J639" s="52"/>
      <c r="K639" s="52"/>
      <c r="L639" s="52"/>
      <c r="M639" s="52"/>
      <c r="N639" s="52"/>
      <c r="O639" s="74"/>
      <c r="P639" s="45"/>
      <c r="R639" s="342"/>
    </row>
    <row r="640" spans="2:18" ht="14.4">
      <c r="B640" s="44"/>
      <c r="C640" s="73"/>
      <c r="D640" s="52"/>
      <c r="E640" s="52"/>
      <c r="F640" s="52"/>
      <c r="G640" s="52"/>
      <c r="H640" s="52"/>
      <c r="I640" s="52"/>
      <c r="J640" s="52"/>
      <c r="K640" s="52"/>
      <c r="L640" s="52"/>
      <c r="M640" s="52"/>
      <c r="N640" s="52"/>
      <c r="O640" s="74"/>
      <c r="P640" s="45"/>
    </row>
    <row r="641" spans="2:16" ht="18.75" customHeight="1" thickBot="1">
      <c r="B641" s="44"/>
      <c r="C641" s="564"/>
      <c r="D641" s="565"/>
      <c r="E641" s="565"/>
      <c r="F641" s="70"/>
      <c r="G641" s="70"/>
      <c r="H641" s="70"/>
      <c r="I641" s="70"/>
      <c r="J641" s="70"/>
      <c r="K641" s="566"/>
      <c r="L641" s="566"/>
      <c r="M641" s="566"/>
      <c r="N641" s="566"/>
      <c r="O641" s="567"/>
      <c r="P641" s="101"/>
    </row>
    <row r="642" spans="2:16" ht="14.4" thickBot="1">
      <c r="B642" s="102"/>
      <c r="C642" s="103"/>
      <c r="D642" s="103"/>
      <c r="E642" s="103"/>
      <c r="F642" s="103"/>
      <c r="G642" s="103"/>
      <c r="H642" s="103"/>
      <c r="I642" s="103"/>
      <c r="J642" s="103"/>
      <c r="K642" s="103"/>
      <c r="L642" s="103"/>
      <c r="M642" s="103"/>
      <c r="N642" s="103"/>
      <c r="O642" s="103"/>
      <c r="P642" s="104"/>
    </row>
    <row r="643" spans="2:16" ht="15.6" thickTop="1" thickBot="1">
      <c r="B643" s="44"/>
      <c r="C643" s="488" t="s">
        <v>54</v>
      </c>
      <c r="D643" s="489"/>
      <c r="E643" s="489"/>
      <c r="F643" s="489"/>
      <c r="G643" s="489"/>
      <c r="H643" s="489"/>
      <c r="I643" s="489"/>
      <c r="J643" s="489"/>
      <c r="K643" s="489"/>
      <c r="L643" s="489"/>
      <c r="M643" s="489"/>
      <c r="N643" s="489"/>
      <c r="O643" s="490"/>
      <c r="P643" s="75"/>
    </row>
    <row r="644" spans="2:16">
      <c r="B644" s="44"/>
      <c r="C644" s="76" t="s">
        <v>55</v>
      </c>
      <c r="D644" s="491" t="s">
        <v>10</v>
      </c>
      <c r="E644" s="492"/>
      <c r="F644" s="492"/>
      <c r="G644" s="492"/>
      <c r="H644" s="492"/>
      <c r="I644" s="492"/>
      <c r="J644" s="492"/>
      <c r="K644" s="492"/>
      <c r="L644" s="493"/>
      <c r="M644" s="494" t="s">
        <v>56</v>
      </c>
      <c r="N644" s="495"/>
      <c r="O644" s="76" t="s">
        <v>12</v>
      </c>
      <c r="P644" s="77"/>
    </row>
    <row r="645" spans="2:16" ht="51" customHeight="1" thickBot="1">
      <c r="B645" s="44"/>
      <c r="C645" s="78" t="str">
        <f>PRESUPUESTO!C211</f>
        <v>7.3.11</v>
      </c>
      <c r="D645" s="526" t="str">
        <f>IFERROR(VLOOKUP(C645,PRESUPUESTO!$C$11:$K$366,5,FALSE)," ")</f>
        <v>SIFÓN TIPO PIÑA</v>
      </c>
      <c r="E645" s="527"/>
      <c r="F645" s="527"/>
      <c r="G645" s="527"/>
      <c r="H645" s="527"/>
      <c r="I645" s="527"/>
      <c r="J645" s="527"/>
      <c r="K645" s="527"/>
      <c r="L645" s="528"/>
      <c r="M645" s="526" t="str">
        <f>IFERROR(VLOOKUP(C645,PRESUPUESTO!$C$11:$K$366,6,FALSE)," ")</f>
        <v>UN</v>
      </c>
      <c r="N645" s="528"/>
      <c r="O645" s="243">
        <f>IFERROR(VLOOKUP(C645,PRESUPUESTO!$C$11:$K$366,7,FALSE)," ")</f>
        <v>55</v>
      </c>
      <c r="P645" s="79"/>
    </row>
    <row r="646" spans="2:16">
      <c r="B646" s="44"/>
      <c r="C646" s="529"/>
      <c r="D646" s="530"/>
      <c r="E646" s="530"/>
      <c r="F646" s="530"/>
      <c r="G646" s="530"/>
      <c r="H646" s="530"/>
      <c r="I646" s="530"/>
      <c r="J646" s="530"/>
      <c r="K646" s="530"/>
      <c r="L646" s="530"/>
      <c r="M646" s="530"/>
      <c r="N646" s="530"/>
      <c r="O646" s="531"/>
      <c r="P646" s="80"/>
    </row>
    <row r="647" spans="2:16">
      <c r="B647" s="44"/>
      <c r="C647" s="532"/>
      <c r="D647" s="533"/>
      <c r="E647" s="533"/>
      <c r="F647" s="533"/>
      <c r="G647" s="533"/>
      <c r="H647" s="533"/>
      <c r="I647" s="533"/>
      <c r="J647" s="533"/>
      <c r="K647" s="533"/>
      <c r="L647" s="533"/>
      <c r="M647" s="533"/>
      <c r="N647" s="533"/>
      <c r="O647" s="534"/>
      <c r="P647" s="80"/>
    </row>
    <row r="648" spans="2:16" ht="14.4" thickBot="1">
      <c r="B648" s="44"/>
      <c r="C648" s="535"/>
      <c r="D648" s="536"/>
      <c r="E648" s="536"/>
      <c r="F648" s="536"/>
      <c r="G648" s="536"/>
      <c r="H648" s="536"/>
      <c r="I648" s="536"/>
      <c r="J648" s="536"/>
      <c r="K648" s="536"/>
      <c r="L648" s="536"/>
      <c r="M648" s="536"/>
      <c r="N648" s="536"/>
      <c r="O648" s="537"/>
      <c r="P648" s="80"/>
    </row>
    <row r="649" spans="2:16" ht="14.4">
      <c r="B649" s="44"/>
      <c r="C649" s="538" t="s">
        <v>10</v>
      </c>
      <c r="D649" s="539"/>
      <c r="E649" s="539"/>
      <c r="F649" s="539"/>
      <c r="G649" s="540"/>
      <c r="H649" s="541" t="s">
        <v>57</v>
      </c>
      <c r="I649" s="539"/>
      <c r="J649" s="542" t="s">
        <v>58</v>
      </c>
      <c r="K649" s="543"/>
      <c r="L649" s="82" t="s">
        <v>59</v>
      </c>
      <c r="M649" s="541" t="s">
        <v>60</v>
      </c>
      <c r="N649" s="544"/>
      <c r="O649" s="83" t="s">
        <v>61</v>
      </c>
      <c r="P649" s="84"/>
    </row>
    <row r="650" spans="2:16" ht="14.4">
      <c r="B650" s="44"/>
      <c r="C650" s="517" t="s">
        <v>1281</v>
      </c>
      <c r="D650" s="518"/>
      <c r="E650" s="518"/>
      <c r="F650" s="518"/>
      <c r="G650" s="519"/>
      <c r="H650" s="520"/>
      <c r="I650" s="520"/>
      <c r="J650" s="521" t="str">
        <f>IFERROR(VLOOKUP(C650,EQUIPOS!$C$13:$G$80,2,FALSE)," ")</f>
        <v>%</v>
      </c>
      <c r="K650" s="522"/>
      <c r="L650" s="308">
        <f>O687</f>
        <v>39533.584999999999</v>
      </c>
      <c r="M650" s="523">
        <v>0.05</v>
      </c>
      <c r="N650" s="522"/>
      <c r="O650" s="307">
        <f>IFERROR(M650*L650,0)</f>
        <v>1976.6792500000001</v>
      </c>
      <c r="P650" s="85"/>
    </row>
    <row r="651" spans="2:16" ht="14.4">
      <c r="B651" s="44"/>
      <c r="C651" s="517"/>
      <c r="D651" s="518"/>
      <c r="E651" s="518"/>
      <c r="F651" s="518"/>
      <c r="G651" s="519"/>
      <c r="H651" s="520"/>
      <c r="I651" s="520"/>
      <c r="J651" s="521" t="str">
        <f>IFERROR(VLOOKUP(C651,EQUIPOS!$C$13:$G$80,2,FALSE)," ")</f>
        <v xml:space="preserve"> </v>
      </c>
      <c r="K651" s="522"/>
      <c r="L651" s="308" t="str">
        <f>IFERROR(VLOOKUP(C651,EQUIPOS!$C$13:$G$80,5,FALSE)," ")</f>
        <v xml:space="preserve"> </v>
      </c>
      <c r="M651" s="524"/>
      <c r="N651" s="525"/>
      <c r="O651" s="307">
        <f>IFERROR(L651/M651,0)</f>
        <v>0</v>
      </c>
      <c r="P651" s="85"/>
    </row>
    <row r="652" spans="2:16" ht="14.4">
      <c r="B652" s="44"/>
      <c r="C652" s="517"/>
      <c r="D652" s="518"/>
      <c r="E652" s="518"/>
      <c r="F652" s="518"/>
      <c r="G652" s="519"/>
      <c r="H652" s="520"/>
      <c r="I652" s="520"/>
      <c r="J652" s="521" t="str">
        <f>IFERROR(VLOOKUP(C652,EQUIPOS!$C$13:$G$80,2,FALSE)," ")</f>
        <v xml:space="preserve"> </v>
      </c>
      <c r="K652" s="522"/>
      <c r="L652" s="308" t="str">
        <f>IFERROR(VLOOKUP(C652,EQUIPOS!$C$13:$G$80,5,FALSE)," ")</f>
        <v xml:space="preserve"> </v>
      </c>
      <c r="M652" s="524"/>
      <c r="N652" s="525"/>
      <c r="O652" s="307">
        <f t="shared" ref="O652:O653" si="40">IFERROR(L652/M652,0)</f>
        <v>0</v>
      </c>
      <c r="P652" s="85"/>
    </row>
    <row r="653" spans="2:16" ht="14.4">
      <c r="B653" s="44"/>
      <c r="C653" s="517"/>
      <c r="D653" s="518"/>
      <c r="E653" s="518"/>
      <c r="F653" s="518"/>
      <c r="G653" s="519"/>
      <c r="H653" s="520"/>
      <c r="I653" s="520"/>
      <c r="J653" s="521" t="str">
        <f>IFERROR(VLOOKUP(C653,EQUIPOS!$C$13:$G$80,2,FALSE)," ")</f>
        <v xml:space="preserve"> </v>
      </c>
      <c r="K653" s="522"/>
      <c r="L653" s="308" t="str">
        <f>IFERROR(VLOOKUP(C653,EQUIPOS!$C$13:$G$80,5,FALSE)," ")</f>
        <v xml:space="preserve"> </v>
      </c>
      <c r="M653" s="524"/>
      <c r="N653" s="525"/>
      <c r="O653" s="307">
        <f t="shared" si="40"/>
        <v>0</v>
      </c>
      <c r="P653" s="85"/>
    </row>
    <row r="654" spans="2:16" ht="15" thickBot="1">
      <c r="B654" s="44"/>
      <c r="C654" s="517"/>
      <c r="D654" s="518"/>
      <c r="E654" s="518"/>
      <c r="F654" s="518"/>
      <c r="G654" s="519"/>
      <c r="H654" s="520"/>
      <c r="I654" s="520"/>
      <c r="J654" s="521" t="str">
        <f>IFERROR(VLOOKUP(C654,EQUIPOS!$C$13:$G$80,2,FALSE)," ")</f>
        <v xml:space="preserve"> </v>
      </c>
      <c r="K654" s="522"/>
      <c r="L654" s="308" t="str">
        <f>IFERROR(VLOOKUP(C654,EQUIPOS!$C$13:$G$80,5,FALSE)," ")</f>
        <v xml:space="preserve"> </v>
      </c>
      <c r="M654" s="524"/>
      <c r="N654" s="525"/>
      <c r="O654" s="307">
        <f>IFERROR(L654/M654,0)</f>
        <v>0</v>
      </c>
      <c r="P654" s="85"/>
    </row>
    <row r="655" spans="2:16" ht="15" thickBot="1">
      <c r="B655" s="44"/>
      <c r="C655" s="545" t="s">
        <v>2244</v>
      </c>
      <c r="D655" s="546"/>
      <c r="E655" s="546"/>
      <c r="F655" s="546"/>
      <c r="G655" s="546"/>
      <c r="H655" s="546"/>
      <c r="I655" s="546"/>
      <c r="J655" s="546"/>
      <c r="K655" s="546"/>
      <c r="L655" s="546"/>
      <c r="M655" s="546"/>
      <c r="N655" s="547"/>
      <c r="O655" s="309">
        <f>SUM(O650:O654)</f>
        <v>1976.6792500000001</v>
      </c>
      <c r="P655" s="86"/>
    </row>
    <row r="656" spans="2:16" ht="13.5" customHeight="1">
      <c r="B656" s="44"/>
      <c r="C656" s="529" t="s">
        <v>62</v>
      </c>
      <c r="D656" s="530"/>
      <c r="E656" s="530"/>
      <c r="F656" s="530"/>
      <c r="G656" s="530"/>
      <c r="H656" s="530"/>
      <c r="I656" s="530"/>
      <c r="J656" s="530"/>
      <c r="K656" s="530"/>
      <c r="L656" s="530"/>
      <c r="M656" s="530"/>
      <c r="N656" s="530"/>
      <c r="O656" s="531"/>
      <c r="P656" s="80"/>
    </row>
    <row r="657" spans="2:16">
      <c r="B657" s="44"/>
      <c r="C657" s="532"/>
      <c r="D657" s="533"/>
      <c r="E657" s="533"/>
      <c r="F657" s="533"/>
      <c r="G657" s="533"/>
      <c r="H657" s="533"/>
      <c r="I657" s="533"/>
      <c r="J657" s="533"/>
      <c r="K657" s="533"/>
      <c r="L657" s="533"/>
      <c r="M657" s="533"/>
      <c r="N657" s="533"/>
      <c r="O657" s="534"/>
      <c r="P657" s="80"/>
    </row>
    <row r="658" spans="2:16" ht="14.4" thickBot="1">
      <c r="B658" s="44"/>
      <c r="C658" s="535"/>
      <c r="D658" s="536"/>
      <c r="E658" s="536"/>
      <c r="F658" s="536"/>
      <c r="G658" s="536"/>
      <c r="H658" s="536"/>
      <c r="I658" s="536"/>
      <c r="J658" s="536"/>
      <c r="K658" s="536"/>
      <c r="L658" s="536"/>
      <c r="M658" s="536"/>
      <c r="N658" s="536"/>
      <c r="O658" s="537"/>
      <c r="P658" s="80"/>
    </row>
    <row r="659" spans="2:16" ht="14.4">
      <c r="B659" s="44"/>
      <c r="C659" s="538" t="s">
        <v>10</v>
      </c>
      <c r="D659" s="550"/>
      <c r="E659" s="550"/>
      <c r="F659" s="550"/>
      <c r="G659" s="550"/>
      <c r="H659" s="550"/>
      <c r="I659" s="550"/>
      <c r="J659" s="544"/>
      <c r="K659" s="81" t="s">
        <v>56</v>
      </c>
      <c r="L659" s="82" t="s">
        <v>12</v>
      </c>
      <c r="M659" s="541" t="s">
        <v>63</v>
      </c>
      <c r="N659" s="544"/>
      <c r="O659" s="83" t="s">
        <v>61</v>
      </c>
      <c r="P659" s="84"/>
    </row>
    <row r="660" spans="2:16" ht="14.4">
      <c r="B660" s="44"/>
      <c r="C660" s="517" t="s">
        <v>1897</v>
      </c>
      <c r="D660" s="518" t="s">
        <v>1897</v>
      </c>
      <c r="E660" s="518" t="s">
        <v>1897</v>
      </c>
      <c r="F660" s="518" t="s">
        <v>1897</v>
      </c>
      <c r="G660" s="518" t="s">
        <v>1897</v>
      </c>
      <c r="H660" s="518" t="s">
        <v>1897</v>
      </c>
      <c r="I660" s="518" t="s">
        <v>1897</v>
      </c>
      <c r="J660" s="519" t="s">
        <v>1897</v>
      </c>
      <c r="K660" s="88" t="str">
        <f>IFERROR(VLOOKUP(C660,MATERIALES!$C$13:$G$2486,2,FALSE)," ")</f>
        <v>UN</v>
      </c>
      <c r="L660" s="358">
        <v>1</v>
      </c>
      <c r="M660" s="548">
        <f>IFERROR(VLOOKUP(C660,MATERIALES!$C$13:$G$2486,5,FALSE)," ")</f>
        <v>15256</v>
      </c>
      <c r="N660" s="549"/>
      <c r="O660" s="307">
        <f>IFERROR(M660*L660,0)</f>
        <v>15256</v>
      </c>
      <c r="P660" s="85"/>
    </row>
    <row r="661" spans="2:16" ht="14.4">
      <c r="B661" s="44"/>
      <c r="C661" s="517" t="s">
        <v>3031</v>
      </c>
      <c r="D661" s="518" t="s">
        <v>3031</v>
      </c>
      <c r="E661" s="518" t="s">
        <v>3031</v>
      </c>
      <c r="F661" s="518" t="s">
        <v>3031</v>
      </c>
      <c r="G661" s="518" t="s">
        <v>3031</v>
      </c>
      <c r="H661" s="518" t="s">
        <v>3031</v>
      </c>
      <c r="I661" s="518" t="s">
        <v>3031</v>
      </c>
      <c r="J661" s="519" t="s">
        <v>3031</v>
      </c>
      <c r="K661" s="88" t="str">
        <f>IFERROR(VLOOKUP(C661,MATERIALES!$C$13:$G$2486,2,FALSE)," ")</f>
        <v>UN</v>
      </c>
      <c r="L661" s="358">
        <v>1</v>
      </c>
      <c r="M661" s="548">
        <f>IFERROR(VLOOKUP(C661,MATERIALES!$C$13:$G$2486,5,FALSE)," ")</f>
        <v>45000</v>
      </c>
      <c r="N661" s="549"/>
      <c r="O661" s="307">
        <f t="shared" ref="O661:O670" si="41">IFERROR(M661*L661,0)</f>
        <v>45000</v>
      </c>
      <c r="P661" s="85"/>
    </row>
    <row r="662" spans="2:16" ht="14.4">
      <c r="B662" s="44"/>
      <c r="C662" s="517" t="s">
        <v>3032</v>
      </c>
      <c r="D662" s="518" t="s">
        <v>3032</v>
      </c>
      <c r="E662" s="518" t="s">
        <v>3032</v>
      </c>
      <c r="F662" s="518" t="s">
        <v>3032</v>
      </c>
      <c r="G662" s="518" t="s">
        <v>3032</v>
      </c>
      <c r="H662" s="518" t="s">
        <v>3032</v>
      </c>
      <c r="I662" s="518" t="s">
        <v>3032</v>
      </c>
      <c r="J662" s="519" t="s">
        <v>3032</v>
      </c>
      <c r="K662" s="88" t="str">
        <f>IFERROR(VLOOKUP(C662,MATERIALES!$C$13:$G$2486,2,FALSE)," ")</f>
        <v>UN</v>
      </c>
      <c r="L662" s="358">
        <v>1</v>
      </c>
      <c r="M662" s="548">
        <f>IFERROR(VLOOKUP(C662,MATERIALES!$C$13:$G$2486,5,FALSE)," ")</f>
        <v>10266.049999999999</v>
      </c>
      <c r="N662" s="549"/>
      <c r="O662" s="307">
        <f t="shared" si="41"/>
        <v>10266.049999999999</v>
      </c>
      <c r="P662" s="85"/>
    </row>
    <row r="663" spans="2:16" ht="14.4">
      <c r="B663" s="44"/>
      <c r="C663" s="517"/>
      <c r="D663" s="518"/>
      <c r="E663" s="518"/>
      <c r="F663" s="518"/>
      <c r="G663" s="518"/>
      <c r="H663" s="518"/>
      <c r="I663" s="518"/>
      <c r="J663" s="519"/>
      <c r="K663" s="88" t="str">
        <f>IFERROR(VLOOKUP(C663,MATERIALES!$C$13:$G$2486,2,FALSE)," ")</f>
        <v xml:space="preserve"> </v>
      </c>
      <c r="L663" s="358"/>
      <c r="M663" s="548" t="str">
        <f>IFERROR(VLOOKUP(C663,MATERIALES!$C$13:$G$2486,5,FALSE)," ")</f>
        <v xml:space="preserve"> </v>
      </c>
      <c r="N663" s="549"/>
      <c r="O663" s="307">
        <f t="shared" si="41"/>
        <v>0</v>
      </c>
      <c r="P663" s="85"/>
    </row>
    <row r="664" spans="2:16" ht="14.4">
      <c r="B664" s="44"/>
      <c r="C664" s="517"/>
      <c r="D664" s="518"/>
      <c r="E664" s="518"/>
      <c r="F664" s="518"/>
      <c r="G664" s="518"/>
      <c r="H664" s="518"/>
      <c r="I664" s="518"/>
      <c r="J664" s="519"/>
      <c r="K664" s="88" t="str">
        <f>IFERROR(VLOOKUP(C664,MATERIALES!$C$13:$G$2486,2,FALSE)," ")</f>
        <v xml:space="preserve"> </v>
      </c>
      <c r="L664" s="89"/>
      <c r="M664" s="548" t="str">
        <f>IFERROR(VLOOKUP(C664,MATERIALES!$C$13:$G$2486,5,FALSE)," ")</f>
        <v xml:space="preserve"> </v>
      </c>
      <c r="N664" s="549"/>
      <c r="O664" s="307">
        <f t="shared" si="41"/>
        <v>0</v>
      </c>
      <c r="P664" s="85"/>
    </row>
    <row r="665" spans="2:16" ht="14.4">
      <c r="B665" s="44"/>
      <c r="C665" s="517"/>
      <c r="D665" s="518"/>
      <c r="E665" s="518"/>
      <c r="F665" s="518"/>
      <c r="G665" s="518"/>
      <c r="H665" s="518"/>
      <c r="I665" s="518"/>
      <c r="J665" s="519"/>
      <c r="K665" s="88" t="str">
        <f>IFERROR(VLOOKUP(C665,MATERIALES!$C$13:$G$2486,2,FALSE)," ")</f>
        <v xml:space="preserve"> </v>
      </c>
      <c r="L665" s="89"/>
      <c r="M665" s="548" t="str">
        <f>IFERROR(VLOOKUP(C665,MATERIALES!$C$13:$G$2486,5,FALSE)," ")</f>
        <v xml:space="preserve"> </v>
      </c>
      <c r="N665" s="549"/>
      <c r="O665" s="307">
        <f t="shared" si="41"/>
        <v>0</v>
      </c>
      <c r="P665" s="85"/>
    </row>
    <row r="666" spans="2:16" ht="14.4">
      <c r="B666" s="44"/>
      <c r="C666" s="517"/>
      <c r="D666" s="518"/>
      <c r="E666" s="518"/>
      <c r="F666" s="518"/>
      <c r="G666" s="518"/>
      <c r="H666" s="518"/>
      <c r="I666" s="518"/>
      <c r="J666" s="519"/>
      <c r="K666" s="88" t="str">
        <f>IFERROR(VLOOKUP(C666,MATERIALES!$C$13:$G$2486,2,FALSE)," ")</f>
        <v xml:space="preserve"> </v>
      </c>
      <c r="L666" s="89"/>
      <c r="M666" s="548" t="str">
        <f>IFERROR(VLOOKUP(C666,MATERIALES!$C$13:$G$2486,5,FALSE)," ")</f>
        <v xml:space="preserve"> </v>
      </c>
      <c r="N666" s="549"/>
      <c r="O666" s="307">
        <f t="shared" si="41"/>
        <v>0</v>
      </c>
      <c r="P666" s="85"/>
    </row>
    <row r="667" spans="2:16" ht="14.4">
      <c r="B667" s="44"/>
      <c r="C667" s="517"/>
      <c r="D667" s="518"/>
      <c r="E667" s="518"/>
      <c r="F667" s="518"/>
      <c r="G667" s="518"/>
      <c r="H667" s="518"/>
      <c r="I667" s="518"/>
      <c r="J667" s="519"/>
      <c r="K667" s="88" t="str">
        <f>IFERROR(VLOOKUP(C667,MATERIALES!$C$13:$G$2486,2,FALSE)," ")</f>
        <v xml:space="preserve"> </v>
      </c>
      <c r="L667" s="89"/>
      <c r="M667" s="548" t="str">
        <f>IFERROR(VLOOKUP(C667,MATERIALES!$C$13:$G$2486,5,FALSE)," ")</f>
        <v xml:space="preserve"> </v>
      </c>
      <c r="N667" s="549"/>
      <c r="O667" s="307">
        <f t="shared" si="41"/>
        <v>0</v>
      </c>
      <c r="P667" s="85"/>
    </row>
    <row r="668" spans="2:16" ht="14.4">
      <c r="B668" s="44"/>
      <c r="C668" s="517"/>
      <c r="D668" s="518"/>
      <c r="E668" s="518"/>
      <c r="F668" s="518"/>
      <c r="G668" s="518"/>
      <c r="H668" s="518"/>
      <c r="I668" s="518"/>
      <c r="J668" s="519"/>
      <c r="K668" s="88" t="str">
        <f>IFERROR(VLOOKUP(C668,MATERIALES!$C$13:$G$2486,2,FALSE)," ")</f>
        <v xml:space="preserve"> </v>
      </c>
      <c r="L668" s="89"/>
      <c r="M668" s="548" t="str">
        <f>IFERROR(VLOOKUP(C668,MATERIALES!$C$13:$G$2486,5,FALSE)," ")</f>
        <v xml:space="preserve"> </v>
      </c>
      <c r="N668" s="549"/>
      <c r="O668" s="307">
        <f t="shared" si="41"/>
        <v>0</v>
      </c>
      <c r="P668" s="85"/>
    </row>
    <row r="669" spans="2:16" ht="14.4">
      <c r="B669" s="44"/>
      <c r="C669" s="517"/>
      <c r="D669" s="518"/>
      <c r="E669" s="518"/>
      <c r="F669" s="518"/>
      <c r="G669" s="518"/>
      <c r="H669" s="518"/>
      <c r="I669" s="518"/>
      <c r="J669" s="519"/>
      <c r="K669" s="88" t="str">
        <f>IFERROR(VLOOKUP(C669,MATERIALES!$C$13:$G$2486,2,FALSE)," ")</f>
        <v xml:space="preserve"> </v>
      </c>
      <c r="L669" s="89"/>
      <c r="M669" s="548" t="str">
        <f>IFERROR(VLOOKUP(C669,MATERIALES!$C$13:$G$2486,5,FALSE)," ")</f>
        <v xml:space="preserve"> </v>
      </c>
      <c r="N669" s="549"/>
      <c r="O669" s="307">
        <f t="shared" si="41"/>
        <v>0</v>
      </c>
      <c r="P669" s="85"/>
    </row>
    <row r="670" spans="2:16" ht="15" thickBot="1">
      <c r="B670" s="44"/>
      <c r="C670" s="517"/>
      <c r="D670" s="518"/>
      <c r="E670" s="518"/>
      <c r="F670" s="518"/>
      <c r="G670" s="518"/>
      <c r="H670" s="518"/>
      <c r="I670" s="518"/>
      <c r="J670" s="519"/>
      <c r="K670" s="88" t="str">
        <f>IFERROR(VLOOKUP(C670,MATERIALES!$C$13:$G$2486,2,FALSE)," ")</f>
        <v xml:space="preserve"> </v>
      </c>
      <c r="L670" s="90"/>
      <c r="M670" s="548" t="str">
        <f>IFERROR(VLOOKUP(C670,MATERIALES!$C$13:$G$2486,5,FALSE)," ")</f>
        <v xml:space="preserve"> </v>
      </c>
      <c r="N670" s="549"/>
      <c r="O670" s="307">
        <f t="shared" si="41"/>
        <v>0</v>
      </c>
      <c r="P670" s="85"/>
    </row>
    <row r="671" spans="2:16" ht="15" thickBot="1">
      <c r="B671" s="44"/>
      <c r="C671" s="545" t="s">
        <v>2244</v>
      </c>
      <c r="D671" s="546"/>
      <c r="E671" s="546"/>
      <c r="F671" s="546"/>
      <c r="G671" s="546"/>
      <c r="H671" s="546"/>
      <c r="I671" s="546"/>
      <c r="J671" s="546"/>
      <c r="K671" s="546"/>
      <c r="L671" s="546"/>
      <c r="M671" s="546"/>
      <c r="N671" s="547"/>
      <c r="O671" s="309">
        <f>SUM(O660:O670)</f>
        <v>70522.05</v>
      </c>
      <c r="P671" s="85"/>
    </row>
    <row r="672" spans="2:16">
      <c r="B672" s="44"/>
      <c r="C672" s="529" t="s">
        <v>64</v>
      </c>
      <c r="D672" s="530"/>
      <c r="E672" s="530"/>
      <c r="F672" s="530"/>
      <c r="G672" s="530"/>
      <c r="H672" s="530"/>
      <c r="I672" s="530"/>
      <c r="J672" s="530"/>
      <c r="K672" s="530"/>
      <c r="L672" s="530"/>
      <c r="M672" s="530"/>
      <c r="N672" s="530"/>
      <c r="O672" s="531"/>
      <c r="P672" s="80"/>
    </row>
    <row r="673" spans="2:16">
      <c r="B673" s="44"/>
      <c r="C673" s="532"/>
      <c r="D673" s="533"/>
      <c r="E673" s="533"/>
      <c r="F673" s="533"/>
      <c r="G673" s="533"/>
      <c r="H673" s="533"/>
      <c r="I673" s="533"/>
      <c r="J673" s="533"/>
      <c r="K673" s="533"/>
      <c r="L673" s="533"/>
      <c r="M673" s="533"/>
      <c r="N673" s="533"/>
      <c r="O673" s="534"/>
      <c r="P673" s="80"/>
    </row>
    <row r="674" spans="2:16" ht="14.4" thickBot="1">
      <c r="B674" s="44"/>
      <c r="C674" s="535"/>
      <c r="D674" s="536"/>
      <c r="E674" s="536"/>
      <c r="F674" s="536"/>
      <c r="G674" s="536"/>
      <c r="H674" s="536"/>
      <c r="I674" s="536"/>
      <c r="J674" s="536"/>
      <c r="K674" s="536"/>
      <c r="L674" s="536"/>
      <c r="M674" s="536"/>
      <c r="N674" s="536"/>
      <c r="O674" s="537"/>
      <c r="P674" s="80"/>
    </row>
    <row r="675" spans="2:16" ht="16.8">
      <c r="B675" s="44"/>
      <c r="C675" s="538" t="s">
        <v>65</v>
      </c>
      <c r="D675" s="550"/>
      <c r="E675" s="550"/>
      <c r="F675" s="550"/>
      <c r="G675" s="550"/>
      <c r="H675" s="550"/>
      <c r="I675" s="550"/>
      <c r="J675" s="82" t="s">
        <v>66</v>
      </c>
      <c r="K675" s="87" t="s">
        <v>67</v>
      </c>
      <c r="L675" s="91" t="s">
        <v>68</v>
      </c>
      <c r="M675" s="541" t="s">
        <v>69</v>
      </c>
      <c r="N675" s="544"/>
      <c r="O675" s="83" t="s">
        <v>61</v>
      </c>
      <c r="P675" s="84"/>
    </row>
    <row r="676" spans="2:16" ht="14.4">
      <c r="B676" s="44"/>
      <c r="C676" s="517"/>
      <c r="D676" s="518"/>
      <c r="E676" s="518"/>
      <c r="F676" s="518"/>
      <c r="G676" s="518"/>
      <c r="H676" s="518"/>
      <c r="I676" s="518"/>
      <c r="J676" s="349"/>
      <c r="K676" s="93"/>
      <c r="L676" s="92"/>
      <c r="M676" s="548"/>
      <c r="N676" s="549"/>
      <c r="O676" s="307">
        <f>IFERROR(M676*L676,0)</f>
        <v>0</v>
      </c>
      <c r="P676" s="85"/>
    </row>
    <row r="677" spans="2:16" ht="15" thickBot="1">
      <c r="B677" s="44"/>
      <c r="C677" s="551"/>
      <c r="D677" s="552"/>
      <c r="E677" s="552"/>
      <c r="F677" s="552"/>
      <c r="G677" s="552"/>
      <c r="H677" s="552"/>
      <c r="I677" s="552"/>
      <c r="J677" s="94"/>
      <c r="K677" s="70"/>
      <c r="L677" s="94"/>
      <c r="M677" s="553"/>
      <c r="N677" s="554"/>
      <c r="O677" s="307">
        <f t="shared" ref="O677" si="42">IFERROR(M677*L677,0)</f>
        <v>0</v>
      </c>
      <c r="P677" s="85"/>
    </row>
    <row r="678" spans="2:16" ht="15" thickBot="1">
      <c r="B678" s="44"/>
      <c r="C678" s="545" t="s">
        <v>2244</v>
      </c>
      <c r="D678" s="546"/>
      <c r="E678" s="546"/>
      <c r="F678" s="546"/>
      <c r="G678" s="546"/>
      <c r="H678" s="546"/>
      <c r="I678" s="546"/>
      <c r="J678" s="546"/>
      <c r="K678" s="546"/>
      <c r="L678" s="546"/>
      <c r="M678" s="546"/>
      <c r="N678" s="547"/>
      <c r="O678" s="309">
        <f>+SUM(O676:O677)</f>
        <v>0</v>
      </c>
      <c r="P678" s="86"/>
    </row>
    <row r="679" spans="2:16">
      <c r="B679" s="44"/>
      <c r="C679" s="529" t="s">
        <v>70</v>
      </c>
      <c r="D679" s="530"/>
      <c r="E679" s="530"/>
      <c r="F679" s="530"/>
      <c r="G679" s="530"/>
      <c r="H679" s="530"/>
      <c r="I679" s="530"/>
      <c r="J679" s="530"/>
      <c r="K679" s="530"/>
      <c r="L679" s="530"/>
      <c r="M679" s="530"/>
      <c r="N679" s="530"/>
      <c r="O679" s="531"/>
      <c r="P679" s="80"/>
    </row>
    <row r="680" spans="2:16">
      <c r="B680" s="44"/>
      <c r="C680" s="532"/>
      <c r="D680" s="533"/>
      <c r="E680" s="533"/>
      <c r="F680" s="533"/>
      <c r="G680" s="533"/>
      <c r="H680" s="533"/>
      <c r="I680" s="533"/>
      <c r="J680" s="533"/>
      <c r="K680" s="533"/>
      <c r="L680" s="533"/>
      <c r="M680" s="533"/>
      <c r="N680" s="533"/>
      <c r="O680" s="534"/>
      <c r="P680" s="80"/>
    </row>
    <row r="681" spans="2:16" ht="14.4" thickBot="1">
      <c r="B681" s="44"/>
      <c r="C681" s="535"/>
      <c r="D681" s="536"/>
      <c r="E681" s="536"/>
      <c r="F681" s="536"/>
      <c r="G681" s="536"/>
      <c r="H681" s="536"/>
      <c r="I681" s="536"/>
      <c r="J681" s="536"/>
      <c r="K681" s="536"/>
      <c r="L681" s="536"/>
      <c r="M681" s="536"/>
      <c r="N681" s="536"/>
      <c r="O681" s="537"/>
      <c r="P681" s="80"/>
    </row>
    <row r="682" spans="2:16" ht="14.4">
      <c r="B682" s="44"/>
      <c r="C682" s="538" t="s">
        <v>71</v>
      </c>
      <c r="D682" s="550"/>
      <c r="E682" s="550"/>
      <c r="F682" s="550"/>
      <c r="G682" s="550"/>
      <c r="H682" s="550"/>
      <c r="I682" s="550"/>
      <c r="J682" s="82" t="s">
        <v>72</v>
      </c>
      <c r="K682" s="95" t="s">
        <v>73</v>
      </c>
      <c r="L682" s="96" t="s">
        <v>74</v>
      </c>
      <c r="M682" s="560" t="s">
        <v>60</v>
      </c>
      <c r="N682" s="561"/>
      <c r="O682" s="97" t="s">
        <v>61</v>
      </c>
      <c r="P682" s="98"/>
    </row>
    <row r="683" spans="2:16" ht="14.4">
      <c r="B683" s="44"/>
      <c r="C683" s="555" t="s">
        <v>1228</v>
      </c>
      <c r="D683" s="556"/>
      <c r="E683" s="556"/>
      <c r="F683" s="556"/>
      <c r="G683" s="556"/>
      <c r="H683" s="556"/>
      <c r="I683" s="522"/>
      <c r="J683" s="310">
        <f>IFERROR(VLOOKUP(C683,'MANO DE OBRA'!$C$13:$J$33,6,FALSE)," ")</f>
        <v>208071.6954</v>
      </c>
      <c r="K683" s="318">
        <f>IFERROR(VLOOKUP(C683,'MANO DE OBRA'!$C$13:$J$33,7,FALSE)," ")</f>
        <v>2</v>
      </c>
      <c r="L683" s="311">
        <f>IFERROR(VLOOKUP(C683,'MANO DE OBRA'!$C$13:$J$33,8,FALSE)," ")</f>
        <v>416143</v>
      </c>
      <c r="M683" s="562">
        <f>1/0.095</f>
        <v>10.526315789473685</v>
      </c>
      <c r="N683" s="563"/>
      <c r="O683" s="312">
        <f>IFERROR((L683/M683),0)</f>
        <v>39533.584999999999</v>
      </c>
      <c r="P683" s="99"/>
    </row>
    <row r="684" spans="2:16" ht="14.4">
      <c r="B684" s="44"/>
      <c r="C684" s="555"/>
      <c r="D684" s="556"/>
      <c r="E684" s="556"/>
      <c r="F684" s="556"/>
      <c r="G684" s="556"/>
      <c r="H684" s="556"/>
      <c r="I684" s="522"/>
      <c r="J684" s="310" t="str">
        <f>IFERROR(VLOOKUP(C684,'MANO DE OBRA'!$C$13:$J$33,6,FALSE)," ")</f>
        <v xml:space="preserve"> </v>
      </c>
      <c r="K684" s="318" t="str">
        <f>IFERROR(VLOOKUP(C684,'MANO DE OBRA'!$C$13:$J$33,7,FALSE)," ")</f>
        <v xml:space="preserve"> </v>
      </c>
      <c r="L684" s="311" t="str">
        <f>IFERROR(VLOOKUP(C684,'MANO DE OBRA'!$C$13:$J$33,8,FALSE)," ")</f>
        <v xml:space="preserve"> </v>
      </c>
      <c r="M684" s="562"/>
      <c r="N684" s="563"/>
      <c r="O684" s="312">
        <f t="shared" ref="O684:O686" si="43">IFERROR((L684/M684),0)</f>
        <v>0</v>
      </c>
      <c r="P684" s="99"/>
    </row>
    <row r="685" spans="2:16" ht="14.4">
      <c r="B685" s="44"/>
      <c r="C685" s="555"/>
      <c r="D685" s="556"/>
      <c r="E685" s="556"/>
      <c r="F685" s="556"/>
      <c r="G685" s="556"/>
      <c r="H685" s="556"/>
      <c r="I685" s="522"/>
      <c r="J685" s="310" t="str">
        <f>IFERROR(VLOOKUP(C685,'MANO DE OBRA'!$C$13:$J$33,6,FALSE)," ")</f>
        <v xml:space="preserve"> </v>
      </c>
      <c r="K685" s="318" t="str">
        <f>IFERROR(VLOOKUP(C685,'MANO DE OBRA'!$C$13:$J$33,7,FALSE)," ")</f>
        <v xml:space="preserve"> </v>
      </c>
      <c r="L685" s="311" t="str">
        <f>IFERROR(VLOOKUP(C685,'MANO DE OBRA'!$C$13:$J$33,8,FALSE)," ")</f>
        <v xml:space="preserve"> </v>
      </c>
      <c r="M685" s="524"/>
      <c r="N685" s="525"/>
      <c r="O685" s="312">
        <f t="shared" si="43"/>
        <v>0</v>
      </c>
      <c r="P685" s="99"/>
    </row>
    <row r="686" spans="2:16" ht="15" thickBot="1">
      <c r="B686" s="44"/>
      <c r="C686" s="555"/>
      <c r="D686" s="556"/>
      <c r="E686" s="556"/>
      <c r="F686" s="556"/>
      <c r="G686" s="556"/>
      <c r="H686" s="556"/>
      <c r="I686" s="522"/>
      <c r="J686" s="310" t="str">
        <f>IFERROR(VLOOKUP(C686,'MANO DE OBRA'!$C$13:$J$33,6,FALSE)," ")</f>
        <v xml:space="preserve"> </v>
      </c>
      <c r="K686" s="318" t="str">
        <f>IFERROR(VLOOKUP(C686,'MANO DE OBRA'!$C$13:$J$33,7,FALSE)," ")</f>
        <v xml:space="preserve"> </v>
      </c>
      <c r="L686" s="311" t="str">
        <f>IFERROR(VLOOKUP(C686,'MANO DE OBRA'!$C$13:$J$33,8,FALSE)," ")</f>
        <v xml:space="preserve"> </v>
      </c>
      <c r="M686" s="524"/>
      <c r="N686" s="525"/>
      <c r="O686" s="312">
        <f t="shared" si="43"/>
        <v>0</v>
      </c>
      <c r="P686" s="85"/>
    </row>
    <row r="687" spans="2:16" ht="15" thickBot="1">
      <c r="B687" s="44"/>
      <c r="C687" s="545" t="s">
        <v>2244</v>
      </c>
      <c r="D687" s="546"/>
      <c r="E687" s="546"/>
      <c r="F687" s="546"/>
      <c r="G687" s="546"/>
      <c r="H687" s="546"/>
      <c r="I687" s="546"/>
      <c r="J687" s="546"/>
      <c r="K687" s="546"/>
      <c r="L687" s="546"/>
      <c r="M687" s="546"/>
      <c r="N687" s="547"/>
      <c r="O687" s="309">
        <f>+SUM(O683:O686)</f>
        <v>39533.584999999999</v>
      </c>
      <c r="P687" s="85"/>
    </row>
    <row r="688" spans="2:16" ht="15" thickBot="1">
      <c r="B688" s="44"/>
      <c r="C688" s="73"/>
      <c r="D688" s="52"/>
      <c r="E688" s="52"/>
      <c r="F688" s="52"/>
      <c r="G688" s="52"/>
      <c r="H688" s="52"/>
      <c r="I688" s="52"/>
      <c r="J688" s="52"/>
      <c r="K688" s="52"/>
      <c r="L688" s="52"/>
      <c r="M688" s="52"/>
      <c r="N688" s="52"/>
      <c r="O688" s="74"/>
      <c r="P688" s="45"/>
    </row>
    <row r="689" spans="2:16" ht="15" thickBot="1">
      <c r="B689" s="44"/>
      <c r="C689" s="557" t="s">
        <v>2245</v>
      </c>
      <c r="D689" s="558"/>
      <c r="E689" s="558"/>
      <c r="F689" s="558"/>
      <c r="G689" s="558"/>
      <c r="H689" s="558"/>
      <c r="I689" s="558"/>
      <c r="J689" s="558"/>
      <c r="K689" s="558"/>
      <c r="L689" s="558"/>
      <c r="M689" s="558"/>
      <c r="N689" s="559"/>
      <c r="O689" s="313">
        <f>ROUND(O678+O655+O671+O687,0)</f>
        <v>112032</v>
      </c>
      <c r="P689" s="100"/>
    </row>
    <row r="690" spans="2:16" ht="15" thickBot="1">
      <c r="B690" s="44"/>
      <c r="C690" s="73"/>
      <c r="D690" s="52"/>
      <c r="E690" s="52"/>
      <c r="F690" s="52"/>
      <c r="G690" s="52"/>
      <c r="H690" s="52"/>
      <c r="I690" s="52"/>
      <c r="J690" s="52"/>
      <c r="K690" s="52"/>
      <c r="L690" s="52"/>
      <c r="M690" s="52"/>
      <c r="N690" s="52"/>
      <c r="O690" s="74"/>
      <c r="P690" s="73"/>
    </row>
    <row r="691" spans="2:16">
      <c r="B691" s="44"/>
      <c r="C691" s="529" t="s">
        <v>2240</v>
      </c>
      <c r="D691" s="530"/>
      <c r="E691" s="530"/>
      <c r="F691" s="530"/>
      <c r="G691" s="530"/>
      <c r="H691" s="530"/>
      <c r="I691" s="530"/>
      <c r="J691" s="530"/>
      <c r="K691" s="530"/>
      <c r="L691" s="530"/>
      <c r="M691" s="530"/>
      <c r="N691" s="530"/>
      <c r="O691" s="531"/>
      <c r="P691" s="80"/>
    </row>
    <row r="692" spans="2:16">
      <c r="B692" s="44"/>
      <c r="C692" s="532"/>
      <c r="D692" s="533"/>
      <c r="E692" s="533"/>
      <c r="F692" s="533"/>
      <c r="G692" s="533"/>
      <c r="H692" s="533"/>
      <c r="I692" s="533"/>
      <c r="J692" s="533"/>
      <c r="K692" s="533"/>
      <c r="L692" s="533"/>
      <c r="M692" s="533"/>
      <c r="N692" s="533"/>
      <c r="O692" s="534"/>
      <c r="P692" s="80"/>
    </row>
    <row r="693" spans="2:16" ht="14.4" thickBot="1">
      <c r="B693" s="44"/>
      <c r="C693" s="535"/>
      <c r="D693" s="536"/>
      <c r="E693" s="536"/>
      <c r="F693" s="536"/>
      <c r="G693" s="536"/>
      <c r="H693" s="536"/>
      <c r="I693" s="536"/>
      <c r="J693" s="536"/>
      <c r="K693" s="536"/>
      <c r="L693" s="536"/>
      <c r="M693" s="536"/>
      <c r="N693" s="536"/>
      <c r="O693" s="537"/>
      <c r="P693" s="80"/>
    </row>
    <row r="694" spans="2:16" ht="15" thickBot="1">
      <c r="B694" s="44"/>
      <c r="C694" s="568" t="s">
        <v>10</v>
      </c>
      <c r="D694" s="569"/>
      <c r="E694" s="569"/>
      <c r="F694" s="569"/>
      <c r="G694" s="569"/>
      <c r="H694" s="569"/>
      <c r="I694" s="569"/>
      <c r="J694" s="569"/>
      <c r="K694" s="569"/>
      <c r="L694" s="569"/>
      <c r="M694" s="570"/>
      <c r="N694" s="303" t="s">
        <v>32</v>
      </c>
      <c r="O694" s="304" t="s">
        <v>29</v>
      </c>
      <c r="P694" s="80"/>
    </row>
    <row r="695" spans="2:16" ht="14.4">
      <c r="B695" s="44"/>
      <c r="C695" s="571" t="s">
        <v>2242</v>
      </c>
      <c r="D695" s="572"/>
      <c r="E695" s="572"/>
      <c r="F695" s="572"/>
      <c r="G695" s="572"/>
      <c r="H695" s="572"/>
      <c r="I695" s="572"/>
      <c r="J695" s="572"/>
      <c r="K695" s="572"/>
      <c r="L695" s="572"/>
      <c r="M695" s="572"/>
      <c r="N695" s="305">
        <f>PRESUPUESTO!$K$384</f>
        <v>0.26</v>
      </c>
      <c r="O695" s="314">
        <f>N695*O689</f>
        <v>29128.32</v>
      </c>
      <c r="P695" s="80"/>
    </row>
    <row r="696" spans="2:16" ht="14.4">
      <c r="B696" s="44"/>
      <c r="C696" s="573" t="s">
        <v>2241</v>
      </c>
      <c r="D696" s="574"/>
      <c r="E696" s="574"/>
      <c r="F696" s="574"/>
      <c r="G696" s="574"/>
      <c r="H696" s="574"/>
      <c r="I696" s="574"/>
      <c r="J696" s="574"/>
      <c r="K696" s="574"/>
      <c r="L696" s="574"/>
      <c r="M696" s="574"/>
      <c r="N696" s="302">
        <f>PRESUPUESTO!$K$385</f>
        <v>0.01</v>
      </c>
      <c r="O696" s="315">
        <f>N696*O689</f>
        <v>1120.32</v>
      </c>
      <c r="P696" s="80"/>
    </row>
    <row r="697" spans="2:16" ht="15" thickBot="1">
      <c r="B697" s="44"/>
      <c r="C697" s="575" t="s">
        <v>28</v>
      </c>
      <c r="D697" s="576"/>
      <c r="E697" s="576"/>
      <c r="F697" s="576"/>
      <c r="G697" s="576"/>
      <c r="H697" s="576"/>
      <c r="I697" s="576"/>
      <c r="J697" s="576"/>
      <c r="K697" s="576"/>
      <c r="L697" s="576"/>
      <c r="M697" s="576"/>
      <c r="N697" s="306">
        <f>PRESUPUESTO!$K$386</f>
        <v>0.03</v>
      </c>
      <c r="O697" s="316">
        <f>N697*O689</f>
        <v>3360.96</v>
      </c>
      <c r="P697" s="80"/>
    </row>
    <row r="698" spans="2:16">
      <c r="B698" s="44"/>
      <c r="C698" s="296"/>
      <c r="D698" s="297"/>
      <c r="E698" s="297"/>
      <c r="F698" s="297"/>
      <c r="G698" s="297"/>
      <c r="H698" s="297"/>
      <c r="I698" s="297"/>
      <c r="J698" s="297"/>
      <c r="K698" s="297"/>
      <c r="L698" s="297"/>
      <c r="M698" s="297"/>
      <c r="N698" s="297"/>
      <c r="O698" s="298"/>
      <c r="P698" s="80"/>
    </row>
    <row r="699" spans="2:16" ht="14.4" thickBot="1">
      <c r="B699" s="44"/>
      <c r="C699" s="299"/>
      <c r="D699" s="300"/>
      <c r="E699" s="300"/>
      <c r="F699" s="300"/>
      <c r="G699" s="300"/>
      <c r="H699" s="300"/>
      <c r="I699" s="300"/>
      <c r="J699" s="300"/>
      <c r="K699" s="300"/>
      <c r="L699" s="300"/>
      <c r="M699" s="300"/>
      <c r="N699" s="300"/>
      <c r="O699" s="301"/>
      <c r="P699" s="80"/>
    </row>
    <row r="700" spans="2:16" ht="15" thickBot="1">
      <c r="B700" s="44"/>
      <c r="C700" s="557" t="s">
        <v>2246</v>
      </c>
      <c r="D700" s="558"/>
      <c r="E700" s="558"/>
      <c r="F700" s="558"/>
      <c r="G700" s="558"/>
      <c r="H700" s="558"/>
      <c r="I700" s="558"/>
      <c r="J700" s="558"/>
      <c r="K700" s="558"/>
      <c r="L700" s="558"/>
      <c r="M700" s="558"/>
      <c r="N700" s="559"/>
      <c r="O700" s="313">
        <f>ROUNDUP(O689+O695+O696+O697,0)</f>
        <v>145642</v>
      </c>
      <c r="P700" s="100"/>
    </row>
    <row r="701" spans="2:16" ht="14.4">
      <c r="B701" s="44"/>
      <c r="C701" s="73"/>
      <c r="D701" s="52"/>
      <c r="E701" s="52"/>
      <c r="F701" s="52"/>
      <c r="G701" s="52"/>
      <c r="H701" s="52"/>
      <c r="I701" s="52"/>
      <c r="J701" s="52"/>
      <c r="K701" s="52"/>
      <c r="L701" s="52"/>
      <c r="M701" s="52"/>
      <c r="N701" s="52"/>
      <c r="O701" s="74"/>
      <c r="P701" s="45"/>
    </row>
    <row r="702" spans="2:16" ht="14.4">
      <c r="B702" s="44"/>
      <c r="C702" s="73"/>
      <c r="D702" s="52"/>
      <c r="E702" s="52"/>
      <c r="F702" s="52"/>
      <c r="G702" s="52"/>
      <c r="H702" s="52"/>
      <c r="I702" s="52"/>
      <c r="J702" s="52"/>
      <c r="K702" s="52"/>
      <c r="L702" s="52"/>
      <c r="M702" s="52"/>
      <c r="N702" s="52"/>
      <c r="O702" s="74"/>
      <c r="P702" s="45"/>
    </row>
    <row r="703" spans="2:16" ht="18.75" customHeight="1" thickBot="1">
      <c r="B703" s="44"/>
      <c r="C703" s="564"/>
      <c r="D703" s="565"/>
      <c r="E703" s="565"/>
      <c r="F703" s="70"/>
      <c r="G703" s="70"/>
      <c r="H703" s="70"/>
      <c r="I703" s="70"/>
      <c r="J703" s="70"/>
      <c r="K703" s="566"/>
      <c r="L703" s="566"/>
      <c r="M703" s="566"/>
      <c r="N703" s="566"/>
      <c r="O703" s="567"/>
      <c r="P703" s="101"/>
    </row>
    <row r="704" spans="2:16" ht="14.4" thickBot="1">
      <c r="B704" s="102"/>
      <c r="C704" s="103"/>
      <c r="D704" s="103"/>
      <c r="E704" s="103"/>
      <c r="F704" s="103"/>
      <c r="G704" s="103"/>
      <c r="H704" s="103"/>
      <c r="I704" s="103"/>
      <c r="J704" s="103"/>
      <c r="K704" s="103"/>
      <c r="L704" s="103"/>
      <c r="M704" s="103"/>
      <c r="N704" s="103"/>
      <c r="O704" s="103"/>
      <c r="P704" s="104"/>
    </row>
    <row r="705" spans="2:16" ht="15.6" thickTop="1" thickBot="1">
      <c r="B705" s="44"/>
      <c r="C705" s="488" t="s">
        <v>54</v>
      </c>
      <c r="D705" s="489"/>
      <c r="E705" s="489"/>
      <c r="F705" s="489"/>
      <c r="G705" s="489"/>
      <c r="H705" s="489"/>
      <c r="I705" s="489"/>
      <c r="J705" s="489"/>
      <c r="K705" s="489"/>
      <c r="L705" s="489"/>
      <c r="M705" s="489"/>
      <c r="N705" s="489"/>
      <c r="O705" s="490"/>
      <c r="P705" s="75"/>
    </row>
    <row r="706" spans="2:16">
      <c r="B706" s="44"/>
      <c r="C706" s="76" t="s">
        <v>55</v>
      </c>
      <c r="D706" s="491" t="s">
        <v>10</v>
      </c>
      <c r="E706" s="492"/>
      <c r="F706" s="492"/>
      <c r="G706" s="492"/>
      <c r="H706" s="492"/>
      <c r="I706" s="492"/>
      <c r="J706" s="492"/>
      <c r="K706" s="492"/>
      <c r="L706" s="493"/>
      <c r="M706" s="494" t="s">
        <v>56</v>
      </c>
      <c r="N706" s="495"/>
      <c r="O706" s="76" t="s">
        <v>12</v>
      </c>
      <c r="P706" s="77"/>
    </row>
    <row r="707" spans="2:16" ht="51" customHeight="1" thickBot="1">
      <c r="B707" s="44"/>
      <c r="C707" s="78" t="str">
        <f>PRESUPUESTO!C219</f>
        <v>7.4.4</v>
      </c>
      <c r="D707" s="582" t="str">
        <f>IFERROR(VLOOKUP(C707,PRESUPUESTO!$C$11:$K$366,5,FALSE)," ")</f>
        <v>SUMINISTRO E INSTALACIÓN DE REGULADOR DE PRESIÓN DE SEGUNDA ETAPA DE 1/2". INCLUYE NICHO PARA GAS. PRESIÓN DE SALIDA 23 MBAR</v>
      </c>
      <c r="E707" s="583"/>
      <c r="F707" s="583"/>
      <c r="G707" s="583"/>
      <c r="H707" s="583"/>
      <c r="I707" s="583"/>
      <c r="J707" s="583"/>
      <c r="K707" s="583"/>
      <c r="L707" s="584"/>
      <c r="M707" s="526" t="str">
        <f>IFERROR(VLOOKUP(C707,PRESUPUESTO!$C$11:$K$366,6,FALSE)," ")</f>
        <v>UN</v>
      </c>
      <c r="N707" s="528"/>
      <c r="O707" s="243">
        <f>IFERROR(VLOOKUP(C707,PRESUPUESTO!$C$11:$K$366,7,FALSE)," ")</f>
        <v>4</v>
      </c>
      <c r="P707" s="79"/>
    </row>
    <row r="708" spans="2:16">
      <c r="B708" s="44"/>
      <c r="C708" s="529"/>
      <c r="D708" s="530"/>
      <c r="E708" s="530"/>
      <c r="F708" s="530"/>
      <c r="G708" s="530"/>
      <c r="H708" s="530"/>
      <c r="I708" s="530"/>
      <c r="J708" s="530"/>
      <c r="K708" s="530"/>
      <c r="L708" s="530"/>
      <c r="M708" s="530"/>
      <c r="N708" s="530"/>
      <c r="O708" s="531"/>
      <c r="P708" s="80"/>
    </row>
    <row r="709" spans="2:16">
      <c r="B709" s="44"/>
      <c r="C709" s="532"/>
      <c r="D709" s="533"/>
      <c r="E709" s="533"/>
      <c r="F709" s="533"/>
      <c r="G709" s="533"/>
      <c r="H709" s="533"/>
      <c r="I709" s="533"/>
      <c r="J709" s="533"/>
      <c r="K709" s="533"/>
      <c r="L709" s="533"/>
      <c r="M709" s="533"/>
      <c r="N709" s="533"/>
      <c r="O709" s="534"/>
      <c r="P709" s="80"/>
    </row>
    <row r="710" spans="2:16" ht="14.4" thickBot="1">
      <c r="B710" s="44"/>
      <c r="C710" s="535"/>
      <c r="D710" s="536"/>
      <c r="E710" s="536"/>
      <c r="F710" s="536"/>
      <c r="G710" s="536"/>
      <c r="H710" s="536"/>
      <c r="I710" s="536"/>
      <c r="J710" s="536"/>
      <c r="K710" s="536"/>
      <c r="L710" s="536"/>
      <c r="M710" s="536"/>
      <c r="N710" s="536"/>
      <c r="O710" s="537"/>
      <c r="P710" s="80"/>
    </row>
    <row r="711" spans="2:16" ht="14.4">
      <c r="B711" s="44"/>
      <c r="C711" s="538" t="s">
        <v>10</v>
      </c>
      <c r="D711" s="539"/>
      <c r="E711" s="539"/>
      <c r="F711" s="539"/>
      <c r="G711" s="540"/>
      <c r="H711" s="541" t="s">
        <v>57</v>
      </c>
      <c r="I711" s="539"/>
      <c r="J711" s="542" t="s">
        <v>58</v>
      </c>
      <c r="K711" s="543"/>
      <c r="L711" s="82" t="s">
        <v>59</v>
      </c>
      <c r="M711" s="541" t="s">
        <v>60</v>
      </c>
      <c r="N711" s="544"/>
      <c r="O711" s="83" t="s">
        <v>61</v>
      </c>
      <c r="P711" s="84"/>
    </row>
    <row r="712" spans="2:16" ht="14.4">
      <c r="B712" s="44"/>
      <c r="C712" s="517" t="s">
        <v>1281</v>
      </c>
      <c r="D712" s="518"/>
      <c r="E712" s="518"/>
      <c r="F712" s="518"/>
      <c r="G712" s="519"/>
      <c r="H712" s="520"/>
      <c r="I712" s="520"/>
      <c r="J712" s="521" t="str">
        <f>IFERROR(VLOOKUP(C712,EQUIPOS!$C$13:$G$80,2,FALSE)," ")</f>
        <v>%</v>
      </c>
      <c r="K712" s="522"/>
      <c r="L712" s="308">
        <f>O749</f>
        <v>20807.150000000001</v>
      </c>
      <c r="M712" s="523">
        <v>0.05</v>
      </c>
      <c r="N712" s="522"/>
      <c r="O712" s="307">
        <f>IFERROR(M712*L712,0)</f>
        <v>1040.3575000000001</v>
      </c>
      <c r="P712" s="85"/>
    </row>
    <row r="713" spans="2:16" ht="14.4">
      <c r="B713" s="44"/>
      <c r="C713" s="517"/>
      <c r="D713" s="518"/>
      <c r="E713" s="518"/>
      <c r="F713" s="518"/>
      <c r="G713" s="519"/>
      <c r="H713" s="520"/>
      <c r="I713" s="520"/>
      <c r="J713" s="521" t="str">
        <f>IFERROR(VLOOKUP(C713,EQUIPOS!$C$13:$G$80,2,FALSE)," ")</f>
        <v xml:space="preserve"> </v>
      </c>
      <c r="K713" s="522"/>
      <c r="L713" s="308" t="str">
        <f>IFERROR(VLOOKUP(C713,EQUIPOS!$C$13:$G$80,5,FALSE)," ")</f>
        <v xml:space="preserve"> </v>
      </c>
      <c r="M713" s="524"/>
      <c r="N713" s="525"/>
      <c r="O713" s="307">
        <f>IFERROR(L713/M713,0)</f>
        <v>0</v>
      </c>
      <c r="P713" s="85"/>
    </row>
    <row r="714" spans="2:16" ht="14.4">
      <c r="B714" s="44"/>
      <c r="C714" s="517"/>
      <c r="D714" s="518"/>
      <c r="E714" s="518"/>
      <c r="F714" s="518"/>
      <c r="G714" s="519"/>
      <c r="H714" s="520"/>
      <c r="I714" s="520"/>
      <c r="J714" s="521" t="str">
        <f>IFERROR(VLOOKUP(C714,EQUIPOS!$C$13:$G$80,2,FALSE)," ")</f>
        <v xml:space="preserve"> </v>
      </c>
      <c r="K714" s="522"/>
      <c r="L714" s="308" t="str">
        <f>IFERROR(VLOOKUP(C714,EQUIPOS!$C$13:$G$80,5,FALSE)," ")</f>
        <v xml:space="preserve"> </v>
      </c>
      <c r="M714" s="524"/>
      <c r="N714" s="525"/>
      <c r="O714" s="307">
        <f t="shared" ref="O714:O715" si="44">IFERROR(L714/M714,0)</f>
        <v>0</v>
      </c>
      <c r="P714" s="85"/>
    </row>
    <row r="715" spans="2:16" ht="14.4">
      <c r="B715" s="44"/>
      <c r="C715" s="517"/>
      <c r="D715" s="518"/>
      <c r="E715" s="518"/>
      <c r="F715" s="518"/>
      <c r="G715" s="519"/>
      <c r="H715" s="520"/>
      <c r="I715" s="520"/>
      <c r="J715" s="521" t="str">
        <f>IFERROR(VLOOKUP(C715,EQUIPOS!$C$13:$G$80,2,FALSE)," ")</f>
        <v xml:space="preserve"> </v>
      </c>
      <c r="K715" s="522"/>
      <c r="L715" s="308" t="str">
        <f>IFERROR(VLOOKUP(C715,EQUIPOS!$C$13:$G$80,5,FALSE)," ")</f>
        <v xml:space="preserve"> </v>
      </c>
      <c r="M715" s="524"/>
      <c r="N715" s="525"/>
      <c r="O715" s="307">
        <f t="shared" si="44"/>
        <v>0</v>
      </c>
      <c r="P715" s="85"/>
    </row>
    <row r="716" spans="2:16" ht="15" thickBot="1">
      <c r="B716" s="44"/>
      <c r="C716" s="517"/>
      <c r="D716" s="518"/>
      <c r="E716" s="518"/>
      <c r="F716" s="518"/>
      <c r="G716" s="519"/>
      <c r="H716" s="520"/>
      <c r="I716" s="520"/>
      <c r="J716" s="521" t="str">
        <f>IFERROR(VLOOKUP(C716,EQUIPOS!$C$13:$G$80,2,FALSE)," ")</f>
        <v xml:space="preserve"> </v>
      </c>
      <c r="K716" s="522"/>
      <c r="L716" s="308" t="str">
        <f>IFERROR(VLOOKUP(C716,EQUIPOS!$C$13:$G$80,5,FALSE)," ")</f>
        <v xml:space="preserve"> </v>
      </c>
      <c r="M716" s="524"/>
      <c r="N716" s="525"/>
      <c r="O716" s="307">
        <f>IFERROR(L716/M716,0)</f>
        <v>0</v>
      </c>
      <c r="P716" s="85"/>
    </row>
    <row r="717" spans="2:16" ht="15" thickBot="1">
      <c r="B717" s="44"/>
      <c r="C717" s="545" t="s">
        <v>2244</v>
      </c>
      <c r="D717" s="546"/>
      <c r="E717" s="546"/>
      <c r="F717" s="546"/>
      <c r="G717" s="546"/>
      <c r="H717" s="546"/>
      <c r="I717" s="546"/>
      <c r="J717" s="546"/>
      <c r="K717" s="546"/>
      <c r="L717" s="546"/>
      <c r="M717" s="546"/>
      <c r="N717" s="547"/>
      <c r="O717" s="309">
        <f>SUM(O712:O716)</f>
        <v>1040.3575000000001</v>
      </c>
      <c r="P717" s="86"/>
    </row>
    <row r="718" spans="2:16" ht="13.5" customHeight="1">
      <c r="B718" s="44"/>
      <c r="C718" s="529" t="s">
        <v>62</v>
      </c>
      <c r="D718" s="530"/>
      <c r="E718" s="530"/>
      <c r="F718" s="530"/>
      <c r="G718" s="530"/>
      <c r="H718" s="530"/>
      <c r="I718" s="530"/>
      <c r="J718" s="530"/>
      <c r="K718" s="530"/>
      <c r="L718" s="530"/>
      <c r="M718" s="530"/>
      <c r="N718" s="530"/>
      <c r="O718" s="531"/>
      <c r="P718" s="80"/>
    </row>
    <row r="719" spans="2:16">
      <c r="B719" s="44"/>
      <c r="C719" s="532"/>
      <c r="D719" s="533"/>
      <c r="E719" s="533"/>
      <c r="F719" s="533"/>
      <c r="G719" s="533"/>
      <c r="H719" s="533"/>
      <c r="I719" s="533"/>
      <c r="J719" s="533"/>
      <c r="K719" s="533"/>
      <c r="L719" s="533"/>
      <c r="M719" s="533"/>
      <c r="N719" s="533"/>
      <c r="O719" s="534"/>
      <c r="P719" s="80"/>
    </row>
    <row r="720" spans="2:16" ht="14.4" thickBot="1">
      <c r="B720" s="44"/>
      <c r="C720" s="535"/>
      <c r="D720" s="536"/>
      <c r="E720" s="536"/>
      <c r="F720" s="536"/>
      <c r="G720" s="536"/>
      <c r="H720" s="536"/>
      <c r="I720" s="536"/>
      <c r="J720" s="536"/>
      <c r="K720" s="536"/>
      <c r="L720" s="536"/>
      <c r="M720" s="536"/>
      <c r="N720" s="536"/>
      <c r="O720" s="537"/>
      <c r="P720" s="80"/>
    </row>
    <row r="721" spans="2:16" ht="14.4">
      <c r="B721" s="44"/>
      <c r="C721" s="538" t="s">
        <v>10</v>
      </c>
      <c r="D721" s="550"/>
      <c r="E721" s="550"/>
      <c r="F721" s="550"/>
      <c r="G721" s="550"/>
      <c r="H721" s="550"/>
      <c r="I721" s="550"/>
      <c r="J721" s="544"/>
      <c r="K721" s="81" t="s">
        <v>56</v>
      </c>
      <c r="L721" s="82" t="s">
        <v>12</v>
      </c>
      <c r="M721" s="541" t="s">
        <v>63</v>
      </c>
      <c r="N721" s="544"/>
      <c r="O721" s="83" t="s">
        <v>61</v>
      </c>
      <c r="P721" s="84"/>
    </row>
    <row r="722" spans="2:16" ht="14.4">
      <c r="B722" s="44"/>
      <c r="C722" s="517" t="s">
        <v>3033</v>
      </c>
      <c r="D722" s="518" t="s">
        <v>3033</v>
      </c>
      <c r="E722" s="518" t="s">
        <v>3033</v>
      </c>
      <c r="F722" s="518" t="s">
        <v>3033</v>
      </c>
      <c r="G722" s="518" t="s">
        <v>3033</v>
      </c>
      <c r="H722" s="518" t="s">
        <v>3033</v>
      </c>
      <c r="I722" s="518" t="s">
        <v>3033</v>
      </c>
      <c r="J722" s="519" t="s">
        <v>3033</v>
      </c>
      <c r="K722" s="88" t="str">
        <f>IFERROR(VLOOKUP(C722,MATERIALES!$C$13:$G$2486,2,FALSE)," ")</f>
        <v>UN</v>
      </c>
      <c r="L722" s="358">
        <v>1</v>
      </c>
      <c r="M722" s="548">
        <f>IFERROR(VLOOKUP(C722,MATERIALES!$C$13:$G$2486,5,FALSE)," ")</f>
        <v>206428.65</v>
      </c>
      <c r="N722" s="549"/>
      <c r="O722" s="307">
        <f>IFERROR(M722*L722,0)</f>
        <v>206428.65</v>
      </c>
      <c r="P722" s="85"/>
    </row>
    <row r="723" spans="2:16" ht="14.4">
      <c r="B723" s="44"/>
      <c r="C723" s="517" t="s">
        <v>3034</v>
      </c>
      <c r="D723" s="518" t="s">
        <v>3034</v>
      </c>
      <c r="E723" s="518" t="s">
        <v>3034</v>
      </c>
      <c r="F723" s="518" t="s">
        <v>3034</v>
      </c>
      <c r="G723" s="518" t="s">
        <v>3034</v>
      </c>
      <c r="H723" s="518" t="s">
        <v>3034</v>
      </c>
      <c r="I723" s="518" t="s">
        <v>3034</v>
      </c>
      <c r="J723" s="519" t="s">
        <v>3034</v>
      </c>
      <c r="K723" s="88" t="str">
        <f>IFERROR(VLOOKUP(C723,MATERIALES!$C$13:$G$2486,2,FALSE)," ")</f>
        <v>UN</v>
      </c>
      <c r="L723" s="358">
        <v>1</v>
      </c>
      <c r="M723" s="548">
        <f>IFERROR(VLOOKUP(C723,MATERIALES!$C$13:$G$2486,5,FALSE)," ")</f>
        <v>50000</v>
      </c>
      <c r="N723" s="549"/>
      <c r="O723" s="307">
        <f t="shared" ref="O723:O732" si="45">IFERROR(M723*L723,0)</f>
        <v>50000</v>
      </c>
      <c r="P723" s="85"/>
    </row>
    <row r="724" spans="2:16" ht="14.4">
      <c r="B724" s="44"/>
      <c r="C724" s="517" t="s">
        <v>3035</v>
      </c>
      <c r="D724" s="518" t="s">
        <v>3035</v>
      </c>
      <c r="E724" s="518" t="s">
        <v>3035</v>
      </c>
      <c r="F724" s="518" t="s">
        <v>3035</v>
      </c>
      <c r="G724" s="518" t="s">
        <v>3035</v>
      </c>
      <c r="H724" s="518" t="s">
        <v>3035</v>
      </c>
      <c r="I724" s="518" t="s">
        <v>3035</v>
      </c>
      <c r="J724" s="519" t="s">
        <v>3035</v>
      </c>
      <c r="K724" s="88" t="str">
        <f>IFERROR(VLOOKUP(C724,MATERIALES!$C$13:$G$2486,2,FALSE)," ")</f>
        <v>UN</v>
      </c>
      <c r="L724" s="358">
        <v>1</v>
      </c>
      <c r="M724" s="548">
        <f>IFERROR(VLOOKUP(C724,MATERIALES!$C$13:$G$2486,5,FALSE)," ")</f>
        <v>25000</v>
      </c>
      <c r="N724" s="549"/>
      <c r="O724" s="307">
        <f t="shared" si="45"/>
        <v>25000</v>
      </c>
      <c r="P724" s="85"/>
    </row>
    <row r="725" spans="2:16" ht="14.4">
      <c r="B725" s="44"/>
      <c r="C725" s="517"/>
      <c r="D725" s="518"/>
      <c r="E725" s="518"/>
      <c r="F725" s="518"/>
      <c r="G725" s="518"/>
      <c r="H725" s="518"/>
      <c r="I725" s="518"/>
      <c r="J725" s="519"/>
      <c r="K725" s="88" t="str">
        <f>IFERROR(VLOOKUP(C725,MATERIALES!$C$13:$G$2486,2,FALSE)," ")</f>
        <v xml:space="preserve"> </v>
      </c>
      <c r="L725" s="358"/>
      <c r="M725" s="548" t="str">
        <f>IFERROR(VLOOKUP(C725,MATERIALES!$C$13:$G$2486,5,FALSE)," ")</f>
        <v xml:space="preserve"> </v>
      </c>
      <c r="N725" s="549"/>
      <c r="O725" s="307">
        <f t="shared" si="45"/>
        <v>0</v>
      </c>
      <c r="P725" s="85"/>
    </row>
    <row r="726" spans="2:16" ht="14.4">
      <c r="B726" s="44"/>
      <c r="C726" s="517"/>
      <c r="D726" s="518"/>
      <c r="E726" s="518"/>
      <c r="F726" s="518"/>
      <c r="G726" s="518"/>
      <c r="H726" s="518"/>
      <c r="I726" s="518"/>
      <c r="J726" s="519"/>
      <c r="K726" s="88" t="str">
        <f>IFERROR(VLOOKUP(C726,MATERIALES!$C$13:$G$2486,2,FALSE)," ")</f>
        <v xml:space="preserve"> </v>
      </c>
      <c r="L726" s="89"/>
      <c r="M726" s="548" t="str">
        <f>IFERROR(VLOOKUP(C726,MATERIALES!$C$13:$G$2486,5,FALSE)," ")</f>
        <v xml:space="preserve"> </v>
      </c>
      <c r="N726" s="549"/>
      <c r="O726" s="307">
        <f t="shared" si="45"/>
        <v>0</v>
      </c>
      <c r="P726" s="85"/>
    </row>
    <row r="727" spans="2:16" ht="14.4">
      <c r="B727" s="44"/>
      <c r="C727" s="517"/>
      <c r="D727" s="518"/>
      <c r="E727" s="518"/>
      <c r="F727" s="518"/>
      <c r="G727" s="518"/>
      <c r="H727" s="518"/>
      <c r="I727" s="518"/>
      <c r="J727" s="519"/>
      <c r="K727" s="88" t="str">
        <f>IFERROR(VLOOKUP(C727,MATERIALES!$C$13:$G$2486,2,FALSE)," ")</f>
        <v xml:space="preserve"> </v>
      </c>
      <c r="L727" s="89"/>
      <c r="M727" s="548" t="str">
        <f>IFERROR(VLOOKUP(C727,MATERIALES!$C$13:$G$2486,5,FALSE)," ")</f>
        <v xml:space="preserve"> </v>
      </c>
      <c r="N727" s="549"/>
      <c r="O727" s="307">
        <f t="shared" si="45"/>
        <v>0</v>
      </c>
      <c r="P727" s="85"/>
    </row>
    <row r="728" spans="2:16" ht="14.4">
      <c r="B728" s="44"/>
      <c r="C728" s="517"/>
      <c r="D728" s="518"/>
      <c r="E728" s="518"/>
      <c r="F728" s="518"/>
      <c r="G728" s="518"/>
      <c r="H728" s="518"/>
      <c r="I728" s="518"/>
      <c r="J728" s="519"/>
      <c r="K728" s="88" t="str">
        <f>IFERROR(VLOOKUP(C728,MATERIALES!$C$13:$G$2486,2,FALSE)," ")</f>
        <v xml:space="preserve"> </v>
      </c>
      <c r="L728" s="89"/>
      <c r="M728" s="548" t="str">
        <f>IFERROR(VLOOKUP(C728,MATERIALES!$C$13:$G$2486,5,FALSE)," ")</f>
        <v xml:space="preserve"> </v>
      </c>
      <c r="N728" s="549"/>
      <c r="O728" s="307">
        <f t="shared" si="45"/>
        <v>0</v>
      </c>
      <c r="P728" s="85"/>
    </row>
    <row r="729" spans="2:16" ht="14.4">
      <c r="B729" s="44"/>
      <c r="C729" s="517"/>
      <c r="D729" s="518"/>
      <c r="E729" s="518"/>
      <c r="F729" s="518"/>
      <c r="G729" s="518"/>
      <c r="H729" s="518"/>
      <c r="I729" s="518"/>
      <c r="J729" s="519"/>
      <c r="K729" s="88" t="str">
        <f>IFERROR(VLOOKUP(C729,MATERIALES!$C$13:$G$2486,2,FALSE)," ")</f>
        <v xml:space="preserve"> </v>
      </c>
      <c r="L729" s="89"/>
      <c r="M729" s="548" t="str">
        <f>IFERROR(VLOOKUP(C729,MATERIALES!$C$13:$G$2486,5,FALSE)," ")</f>
        <v xml:space="preserve"> </v>
      </c>
      <c r="N729" s="549"/>
      <c r="O729" s="307">
        <f t="shared" si="45"/>
        <v>0</v>
      </c>
      <c r="P729" s="85"/>
    </row>
    <row r="730" spans="2:16" ht="14.4">
      <c r="B730" s="44"/>
      <c r="C730" s="517"/>
      <c r="D730" s="518"/>
      <c r="E730" s="518"/>
      <c r="F730" s="518"/>
      <c r="G730" s="518"/>
      <c r="H730" s="518"/>
      <c r="I730" s="518"/>
      <c r="J730" s="519"/>
      <c r="K730" s="88" t="str">
        <f>IFERROR(VLOOKUP(C730,MATERIALES!$C$13:$G$2486,2,FALSE)," ")</f>
        <v xml:space="preserve"> </v>
      </c>
      <c r="L730" s="89"/>
      <c r="M730" s="548" t="str">
        <f>IFERROR(VLOOKUP(C730,MATERIALES!$C$13:$G$2486,5,FALSE)," ")</f>
        <v xml:space="preserve"> </v>
      </c>
      <c r="N730" s="549"/>
      <c r="O730" s="307">
        <f t="shared" si="45"/>
        <v>0</v>
      </c>
      <c r="P730" s="85"/>
    </row>
    <row r="731" spans="2:16" ht="14.4">
      <c r="B731" s="44"/>
      <c r="C731" s="517"/>
      <c r="D731" s="518"/>
      <c r="E731" s="518"/>
      <c r="F731" s="518"/>
      <c r="G731" s="518"/>
      <c r="H731" s="518"/>
      <c r="I731" s="518"/>
      <c r="J731" s="519"/>
      <c r="K731" s="88" t="str">
        <f>IFERROR(VLOOKUP(C731,MATERIALES!$C$13:$G$2486,2,FALSE)," ")</f>
        <v xml:space="preserve"> </v>
      </c>
      <c r="L731" s="89"/>
      <c r="M731" s="548" t="str">
        <f>IFERROR(VLOOKUP(C731,MATERIALES!$C$13:$G$2486,5,FALSE)," ")</f>
        <v xml:space="preserve"> </v>
      </c>
      <c r="N731" s="549"/>
      <c r="O731" s="307">
        <f t="shared" si="45"/>
        <v>0</v>
      </c>
      <c r="P731" s="85"/>
    </row>
    <row r="732" spans="2:16" ht="15" thickBot="1">
      <c r="B732" s="44"/>
      <c r="C732" s="517"/>
      <c r="D732" s="518"/>
      <c r="E732" s="518"/>
      <c r="F732" s="518"/>
      <c r="G732" s="518"/>
      <c r="H732" s="518"/>
      <c r="I732" s="518"/>
      <c r="J732" s="519"/>
      <c r="K732" s="88" t="str">
        <f>IFERROR(VLOOKUP(C732,MATERIALES!$C$13:$G$2486,2,FALSE)," ")</f>
        <v xml:space="preserve"> </v>
      </c>
      <c r="L732" s="90"/>
      <c r="M732" s="548" t="str">
        <f>IFERROR(VLOOKUP(C732,MATERIALES!$C$13:$G$2486,5,FALSE)," ")</f>
        <v xml:space="preserve"> </v>
      </c>
      <c r="N732" s="549"/>
      <c r="O732" s="307">
        <f t="shared" si="45"/>
        <v>0</v>
      </c>
      <c r="P732" s="85"/>
    </row>
    <row r="733" spans="2:16" ht="15" thickBot="1">
      <c r="B733" s="44"/>
      <c r="C733" s="545" t="s">
        <v>2244</v>
      </c>
      <c r="D733" s="546"/>
      <c r="E733" s="546"/>
      <c r="F733" s="546"/>
      <c r="G733" s="546"/>
      <c r="H733" s="546"/>
      <c r="I733" s="546"/>
      <c r="J733" s="546"/>
      <c r="K733" s="546"/>
      <c r="L733" s="546"/>
      <c r="M733" s="546"/>
      <c r="N733" s="547"/>
      <c r="O733" s="309">
        <f>SUM(O722:O732)</f>
        <v>281428.65000000002</v>
      </c>
      <c r="P733" s="85"/>
    </row>
    <row r="734" spans="2:16">
      <c r="B734" s="44"/>
      <c r="C734" s="529" t="s">
        <v>64</v>
      </c>
      <c r="D734" s="530"/>
      <c r="E734" s="530"/>
      <c r="F734" s="530"/>
      <c r="G734" s="530"/>
      <c r="H734" s="530"/>
      <c r="I734" s="530"/>
      <c r="J734" s="530"/>
      <c r="K734" s="530"/>
      <c r="L734" s="530"/>
      <c r="M734" s="530"/>
      <c r="N734" s="530"/>
      <c r="O734" s="531"/>
      <c r="P734" s="80"/>
    </row>
    <row r="735" spans="2:16">
      <c r="B735" s="44"/>
      <c r="C735" s="532"/>
      <c r="D735" s="533"/>
      <c r="E735" s="533"/>
      <c r="F735" s="533"/>
      <c r="G735" s="533"/>
      <c r="H735" s="533"/>
      <c r="I735" s="533"/>
      <c r="J735" s="533"/>
      <c r="K735" s="533"/>
      <c r="L735" s="533"/>
      <c r="M735" s="533"/>
      <c r="N735" s="533"/>
      <c r="O735" s="534"/>
      <c r="P735" s="80"/>
    </row>
    <row r="736" spans="2:16" ht="14.4" thickBot="1">
      <c r="B736" s="44"/>
      <c r="C736" s="535"/>
      <c r="D736" s="536"/>
      <c r="E736" s="536"/>
      <c r="F736" s="536"/>
      <c r="G736" s="536"/>
      <c r="H736" s="536"/>
      <c r="I736" s="536"/>
      <c r="J736" s="536"/>
      <c r="K736" s="536"/>
      <c r="L736" s="536"/>
      <c r="M736" s="536"/>
      <c r="N736" s="536"/>
      <c r="O736" s="537"/>
      <c r="P736" s="80"/>
    </row>
    <row r="737" spans="2:16" ht="16.8">
      <c r="B737" s="44"/>
      <c r="C737" s="538" t="s">
        <v>65</v>
      </c>
      <c r="D737" s="550"/>
      <c r="E737" s="550"/>
      <c r="F737" s="550"/>
      <c r="G737" s="550"/>
      <c r="H737" s="550"/>
      <c r="I737" s="550"/>
      <c r="J737" s="82" t="s">
        <v>66</v>
      </c>
      <c r="K737" s="87" t="s">
        <v>67</v>
      </c>
      <c r="L737" s="91" t="s">
        <v>68</v>
      </c>
      <c r="M737" s="541" t="s">
        <v>69</v>
      </c>
      <c r="N737" s="544"/>
      <c r="O737" s="83" t="s">
        <v>61</v>
      </c>
      <c r="P737" s="84"/>
    </row>
    <row r="738" spans="2:16" ht="14.4">
      <c r="B738" s="44"/>
      <c r="C738" s="517"/>
      <c r="D738" s="518"/>
      <c r="E738" s="518"/>
      <c r="F738" s="518"/>
      <c r="G738" s="518"/>
      <c r="H738" s="518"/>
      <c r="I738" s="518"/>
      <c r="J738" s="349"/>
      <c r="K738" s="93"/>
      <c r="L738" s="92"/>
      <c r="M738" s="548"/>
      <c r="N738" s="549"/>
      <c r="O738" s="307">
        <f>IFERROR(M738*L738,0)</f>
        <v>0</v>
      </c>
      <c r="P738" s="85"/>
    </row>
    <row r="739" spans="2:16" ht="15" thickBot="1">
      <c r="B739" s="44"/>
      <c r="C739" s="551"/>
      <c r="D739" s="552"/>
      <c r="E739" s="552"/>
      <c r="F739" s="552"/>
      <c r="G739" s="552"/>
      <c r="H739" s="552"/>
      <c r="I739" s="552"/>
      <c r="J739" s="94"/>
      <c r="K739" s="70"/>
      <c r="L739" s="94"/>
      <c r="M739" s="553"/>
      <c r="N739" s="554"/>
      <c r="O739" s="307">
        <f t="shared" ref="O739" si="46">IFERROR(M739*L739,0)</f>
        <v>0</v>
      </c>
      <c r="P739" s="85"/>
    </row>
    <row r="740" spans="2:16" ht="15" thickBot="1">
      <c r="B740" s="44"/>
      <c r="C740" s="545" t="s">
        <v>2244</v>
      </c>
      <c r="D740" s="546"/>
      <c r="E740" s="546"/>
      <c r="F740" s="546"/>
      <c r="G740" s="546"/>
      <c r="H740" s="546"/>
      <c r="I740" s="546"/>
      <c r="J740" s="546"/>
      <c r="K740" s="546"/>
      <c r="L740" s="546"/>
      <c r="M740" s="546"/>
      <c r="N740" s="547"/>
      <c r="O740" s="309">
        <f>+SUM(O738:O739)</f>
        <v>0</v>
      </c>
      <c r="P740" s="86"/>
    </row>
    <row r="741" spans="2:16">
      <c r="B741" s="44"/>
      <c r="C741" s="529" t="s">
        <v>70</v>
      </c>
      <c r="D741" s="530"/>
      <c r="E741" s="530"/>
      <c r="F741" s="530"/>
      <c r="G741" s="530"/>
      <c r="H741" s="530"/>
      <c r="I741" s="530"/>
      <c r="J741" s="530"/>
      <c r="K741" s="530"/>
      <c r="L741" s="530"/>
      <c r="M741" s="530"/>
      <c r="N741" s="530"/>
      <c r="O741" s="531"/>
      <c r="P741" s="80"/>
    </row>
    <row r="742" spans="2:16">
      <c r="B742" s="44"/>
      <c r="C742" s="532"/>
      <c r="D742" s="533"/>
      <c r="E742" s="533"/>
      <c r="F742" s="533"/>
      <c r="G742" s="533"/>
      <c r="H742" s="533"/>
      <c r="I742" s="533"/>
      <c r="J742" s="533"/>
      <c r="K742" s="533"/>
      <c r="L742" s="533"/>
      <c r="M742" s="533"/>
      <c r="N742" s="533"/>
      <c r="O742" s="534"/>
      <c r="P742" s="80"/>
    </row>
    <row r="743" spans="2:16" ht="14.4" thickBot="1">
      <c r="B743" s="44"/>
      <c r="C743" s="535"/>
      <c r="D743" s="536"/>
      <c r="E743" s="536"/>
      <c r="F743" s="536"/>
      <c r="G743" s="536"/>
      <c r="H743" s="536"/>
      <c r="I743" s="536"/>
      <c r="J743" s="536"/>
      <c r="K743" s="536"/>
      <c r="L743" s="536"/>
      <c r="M743" s="536"/>
      <c r="N743" s="536"/>
      <c r="O743" s="537"/>
      <c r="P743" s="80"/>
    </row>
    <row r="744" spans="2:16" ht="14.4">
      <c r="B744" s="44"/>
      <c r="C744" s="538" t="s">
        <v>71</v>
      </c>
      <c r="D744" s="550"/>
      <c r="E744" s="550"/>
      <c r="F744" s="550"/>
      <c r="G744" s="550"/>
      <c r="H744" s="550"/>
      <c r="I744" s="550"/>
      <c r="J744" s="82" t="s">
        <v>72</v>
      </c>
      <c r="K744" s="95" t="s">
        <v>73</v>
      </c>
      <c r="L744" s="96" t="s">
        <v>74</v>
      </c>
      <c r="M744" s="560" t="s">
        <v>60</v>
      </c>
      <c r="N744" s="561"/>
      <c r="O744" s="97" t="s">
        <v>61</v>
      </c>
      <c r="P744" s="98"/>
    </row>
    <row r="745" spans="2:16" ht="14.4">
      <c r="B745" s="44"/>
      <c r="C745" s="555" t="s">
        <v>1228</v>
      </c>
      <c r="D745" s="556"/>
      <c r="E745" s="556"/>
      <c r="F745" s="556"/>
      <c r="G745" s="556"/>
      <c r="H745" s="556"/>
      <c r="I745" s="522"/>
      <c r="J745" s="310">
        <f>IFERROR(VLOOKUP(C745,'MANO DE OBRA'!$C$13:$J$33,6,FALSE)," ")</f>
        <v>208071.6954</v>
      </c>
      <c r="K745" s="318">
        <f>IFERROR(VLOOKUP(C745,'MANO DE OBRA'!$C$13:$J$33,7,FALSE)," ")</f>
        <v>2</v>
      </c>
      <c r="L745" s="311">
        <f>IFERROR(VLOOKUP(C745,'MANO DE OBRA'!$C$13:$J$33,8,FALSE)," ")</f>
        <v>416143</v>
      </c>
      <c r="M745" s="562">
        <f>1/0.05</f>
        <v>20</v>
      </c>
      <c r="N745" s="563"/>
      <c r="O745" s="312">
        <f>IFERROR((L745/M745),0)</f>
        <v>20807.150000000001</v>
      </c>
      <c r="P745" s="99"/>
    </row>
    <row r="746" spans="2:16" ht="14.4">
      <c r="B746" s="44"/>
      <c r="C746" s="555"/>
      <c r="D746" s="556"/>
      <c r="E746" s="556"/>
      <c r="F746" s="556"/>
      <c r="G746" s="556"/>
      <c r="H746" s="556"/>
      <c r="I746" s="522"/>
      <c r="J746" s="310" t="str">
        <f>IFERROR(VLOOKUP(C746,'MANO DE OBRA'!$C$13:$J$33,6,FALSE)," ")</f>
        <v xml:space="preserve"> </v>
      </c>
      <c r="K746" s="318" t="str">
        <f>IFERROR(VLOOKUP(C746,'MANO DE OBRA'!$C$13:$J$33,7,FALSE)," ")</f>
        <v xml:space="preserve"> </v>
      </c>
      <c r="L746" s="311" t="str">
        <f>IFERROR(VLOOKUP(C746,'MANO DE OBRA'!$C$13:$J$33,8,FALSE)," ")</f>
        <v xml:space="preserve"> </v>
      </c>
      <c r="M746" s="562"/>
      <c r="N746" s="563"/>
      <c r="O746" s="312">
        <f t="shared" ref="O746:O748" si="47">IFERROR((L746/M746),0)</f>
        <v>0</v>
      </c>
      <c r="P746" s="99"/>
    </row>
    <row r="747" spans="2:16" ht="14.4">
      <c r="B747" s="44"/>
      <c r="C747" s="555"/>
      <c r="D747" s="556"/>
      <c r="E747" s="556"/>
      <c r="F747" s="556"/>
      <c r="G747" s="556"/>
      <c r="H747" s="556"/>
      <c r="I747" s="522"/>
      <c r="J747" s="310" t="str">
        <f>IFERROR(VLOOKUP(C747,'MANO DE OBRA'!$C$13:$J$33,6,FALSE)," ")</f>
        <v xml:space="preserve"> </v>
      </c>
      <c r="K747" s="318" t="str">
        <f>IFERROR(VLOOKUP(C747,'MANO DE OBRA'!$C$13:$J$33,7,FALSE)," ")</f>
        <v xml:space="preserve"> </v>
      </c>
      <c r="L747" s="311" t="str">
        <f>IFERROR(VLOOKUP(C747,'MANO DE OBRA'!$C$13:$J$33,8,FALSE)," ")</f>
        <v xml:space="preserve"> </v>
      </c>
      <c r="M747" s="524"/>
      <c r="N747" s="525"/>
      <c r="O747" s="312">
        <f t="shared" si="47"/>
        <v>0</v>
      </c>
      <c r="P747" s="99"/>
    </row>
    <row r="748" spans="2:16" ht="15" thickBot="1">
      <c r="B748" s="44"/>
      <c r="C748" s="555"/>
      <c r="D748" s="556"/>
      <c r="E748" s="556"/>
      <c r="F748" s="556"/>
      <c r="G748" s="556"/>
      <c r="H748" s="556"/>
      <c r="I748" s="522"/>
      <c r="J748" s="310" t="str">
        <f>IFERROR(VLOOKUP(C748,'MANO DE OBRA'!$C$13:$J$33,6,FALSE)," ")</f>
        <v xml:space="preserve"> </v>
      </c>
      <c r="K748" s="318" t="str">
        <f>IFERROR(VLOOKUP(C748,'MANO DE OBRA'!$C$13:$J$33,7,FALSE)," ")</f>
        <v xml:space="preserve"> </v>
      </c>
      <c r="L748" s="311" t="str">
        <f>IFERROR(VLOOKUP(C748,'MANO DE OBRA'!$C$13:$J$33,8,FALSE)," ")</f>
        <v xml:space="preserve"> </v>
      </c>
      <c r="M748" s="524"/>
      <c r="N748" s="525"/>
      <c r="O748" s="312">
        <f t="shared" si="47"/>
        <v>0</v>
      </c>
      <c r="P748" s="85"/>
    </row>
    <row r="749" spans="2:16" ht="15" thickBot="1">
      <c r="B749" s="44"/>
      <c r="C749" s="545" t="s">
        <v>2244</v>
      </c>
      <c r="D749" s="546"/>
      <c r="E749" s="546"/>
      <c r="F749" s="546"/>
      <c r="G749" s="546"/>
      <c r="H749" s="546"/>
      <c r="I749" s="546"/>
      <c r="J749" s="546"/>
      <c r="K749" s="546"/>
      <c r="L749" s="546"/>
      <c r="M749" s="546"/>
      <c r="N749" s="547"/>
      <c r="O749" s="309">
        <f>+SUM(O745:O748)</f>
        <v>20807.150000000001</v>
      </c>
      <c r="P749" s="85"/>
    </row>
    <row r="750" spans="2:16" ht="15" thickBot="1">
      <c r="B750" s="44"/>
      <c r="C750" s="73"/>
      <c r="D750" s="52"/>
      <c r="E750" s="52"/>
      <c r="F750" s="52"/>
      <c r="G750" s="52"/>
      <c r="H750" s="52"/>
      <c r="I750" s="52"/>
      <c r="J750" s="52"/>
      <c r="K750" s="52"/>
      <c r="L750" s="52"/>
      <c r="M750" s="52"/>
      <c r="N750" s="52"/>
      <c r="O750" s="74"/>
      <c r="P750" s="45"/>
    </row>
    <row r="751" spans="2:16" ht="15" thickBot="1">
      <c r="B751" s="44"/>
      <c r="C751" s="557" t="s">
        <v>2245</v>
      </c>
      <c r="D751" s="558"/>
      <c r="E751" s="558"/>
      <c r="F751" s="558"/>
      <c r="G751" s="558"/>
      <c r="H751" s="558"/>
      <c r="I751" s="558"/>
      <c r="J751" s="558"/>
      <c r="K751" s="558"/>
      <c r="L751" s="558"/>
      <c r="M751" s="558"/>
      <c r="N751" s="559"/>
      <c r="O751" s="313">
        <f>ROUND(O740+O717+O733+O749,0)</f>
        <v>303276</v>
      </c>
      <c r="P751" s="100"/>
    </row>
    <row r="752" spans="2:16" ht="15" thickBot="1">
      <c r="B752" s="44"/>
      <c r="C752" s="73"/>
      <c r="D752" s="52"/>
      <c r="E752" s="52"/>
      <c r="F752" s="52"/>
      <c r="G752" s="52"/>
      <c r="H752" s="52"/>
      <c r="I752" s="52"/>
      <c r="J752" s="52"/>
      <c r="K752" s="52"/>
      <c r="L752" s="52"/>
      <c r="M752" s="52"/>
      <c r="N752" s="52"/>
      <c r="O752" s="74"/>
      <c r="P752" s="73"/>
    </row>
    <row r="753" spans="2:16">
      <c r="B753" s="44"/>
      <c r="C753" s="529" t="s">
        <v>2240</v>
      </c>
      <c r="D753" s="530"/>
      <c r="E753" s="530"/>
      <c r="F753" s="530"/>
      <c r="G753" s="530"/>
      <c r="H753" s="530"/>
      <c r="I753" s="530"/>
      <c r="J753" s="530"/>
      <c r="K753" s="530"/>
      <c r="L753" s="530"/>
      <c r="M753" s="530"/>
      <c r="N753" s="530"/>
      <c r="O753" s="531"/>
      <c r="P753" s="80"/>
    </row>
    <row r="754" spans="2:16">
      <c r="B754" s="44"/>
      <c r="C754" s="532"/>
      <c r="D754" s="533"/>
      <c r="E754" s="533"/>
      <c r="F754" s="533"/>
      <c r="G754" s="533"/>
      <c r="H754" s="533"/>
      <c r="I754" s="533"/>
      <c r="J754" s="533"/>
      <c r="K754" s="533"/>
      <c r="L754" s="533"/>
      <c r="M754" s="533"/>
      <c r="N754" s="533"/>
      <c r="O754" s="534"/>
      <c r="P754" s="80"/>
    </row>
    <row r="755" spans="2:16" ht="14.4" thickBot="1">
      <c r="B755" s="44"/>
      <c r="C755" s="535"/>
      <c r="D755" s="536"/>
      <c r="E755" s="536"/>
      <c r="F755" s="536"/>
      <c r="G755" s="536"/>
      <c r="H755" s="536"/>
      <c r="I755" s="536"/>
      <c r="J755" s="536"/>
      <c r="K755" s="536"/>
      <c r="L755" s="536"/>
      <c r="M755" s="536"/>
      <c r="N755" s="536"/>
      <c r="O755" s="537"/>
      <c r="P755" s="80"/>
    </row>
    <row r="756" spans="2:16" ht="15" thickBot="1">
      <c r="B756" s="44"/>
      <c r="C756" s="568" t="s">
        <v>10</v>
      </c>
      <c r="D756" s="569"/>
      <c r="E756" s="569"/>
      <c r="F756" s="569"/>
      <c r="G756" s="569"/>
      <c r="H756" s="569"/>
      <c r="I756" s="569"/>
      <c r="J756" s="569"/>
      <c r="K756" s="569"/>
      <c r="L756" s="569"/>
      <c r="M756" s="570"/>
      <c r="N756" s="303" t="s">
        <v>32</v>
      </c>
      <c r="O756" s="304" t="s">
        <v>29</v>
      </c>
      <c r="P756" s="80"/>
    </row>
    <row r="757" spans="2:16" ht="14.4">
      <c r="B757" s="44"/>
      <c r="C757" s="571" t="s">
        <v>2242</v>
      </c>
      <c r="D757" s="572"/>
      <c r="E757" s="572"/>
      <c r="F757" s="572"/>
      <c r="G757" s="572"/>
      <c r="H757" s="572"/>
      <c r="I757" s="572"/>
      <c r="J757" s="572"/>
      <c r="K757" s="572"/>
      <c r="L757" s="572"/>
      <c r="M757" s="572"/>
      <c r="N757" s="305">
        <f>PRESUPUESTO!$K$384</f>
        <v>0.26</v>
      </c>
      <c r="O757" s="314">
        <f>N757*O751</f>
        <v>78851.760000000009</v>
      </c>
      <c r="P757" s="80"/>
    </row>
    <row r="758" spans="2:16" ht="14.4">
      <c r="B758" s="44"/>
      <c r="C758" s="573" t="s">
        <v>2241</v>
      </c>
      <c r="D758" s="574"/>
      <c r="E758" s="574"/>
      <c r="F758" s="574"/>
      <c r="G758" s="574"/>
      <c r="H758" s="574"/>
      <c r="I758" s="574"/>
      <c r="J758" s="574"/>
      <c r="K758" s="574"/>
      <c r="L758" s="574"/>
      <c r="M758" s="574"/>
      <c r="N758" s="302">
        <f>PRESUPUESTO!$K$385</f>
        <v>0.01</v>
      </c>
      <c r="O758" s="315">
        <f>N758*O751</f>
        <v>3032.76</v>
      </c>
      <c r="P758" s="80"/>
    </row>
    <row r="759" spans="2:16" ht="15" thickBot="1">
      <c r="B759" s="44"/>
      <c r="C759" s="575" t="s">
        <v>28</v>
      </c>
      <c r="D759" s="576"/>
      <c r="E759" s="576"/>
      <c r="F759" s="576"/>
      <c r="G759" s="576"/>
      <c r="H759" s="576"/>
      <c r="I759" s="576"/>
      <c r="J759" s="576"/>
      <c r="K759" s="576"/>
      <c r="L759" s="576"/>
      <c r="M759" s="576"/>
      <c r="N759" s="306">
        <f>PRESUPUESTO!$K$386</f>
        <v>0.03</v>
      </c>
      <c r="O759" s="316">
        <f>N759*O751</f>
        <v>9098.2799999999988</v>
      </c>
      <c r="P759" s="80"/>
    </row>
    <row r="760" spans="2:16">
      <c r="B760" s="44"/>
      <c r="C760" s="296"/>
      <c r="D760" s="297"/>
      <c r="E760" s="297"/>
      <c r="F760" s="297"/>
      <c r="G760" s="297"/>
      <c r="H760" s="297"/>
      <c r="I760" s="297"/>
      <c r="J760" s="297"/>
      <c r="K760" s="297"/>
      <c r="L760" s="297"/>
      <c r="M760" s="297"/>
      <c r="N760" s="297"/>
      <c r="O760" s="298"/>
      <c r="P760" s="80"/>
    </row>
    <row r="761" spans="2:16" ht="14.4" thickBot="1">
      <c r="B761" s="44"/>
      <c r="C761" s="299"/>
      <c r="D761" s="300"/>
      <c r="E761" s="300"/>
      <c r="F761" s="300"/>
      <c r="G761" s="300"/>
      <c r="H761" s="300"/>
      <c r="I761" s="300"/>
      <c r="J761" s="300"/>
      <c r="K761" s="300"/>
      <c r="L761" s="300"/>
      <c r="M761" s="300"/>
      <c r="N761" s="300"/>
      <c r="O761" s="301"/>
      <c r="P761" s="80"/>
    </row>
    <row r="762" spans="2:16" ht="15" thickBot="1">
      <c r="B762" s="44"/>
      <c r="C762" s="557" t="s">
        <v>2246</v>
      </c>
      <c r="D762" s="558"/>
      <c r="E762" s="558"/>
      <c r="F762" s="558"/>
      <c r="G762" s="558"/>
      <c r="H762" s="558"/>
      <c r="I762" s="558"/>
      <c r="J762" s="558"/>
      <c r="K762" s="558"/>
      <c r="L762" s="558"/>
      <c r="M762" s="558"/>
      <c r="N762" s="559"/>
      <c r="O762" s="313">
        <f>ROUNDUP(O751+O757+O758+O759,0)</f>
        <v>394259</v>
      </c>
      <c r="P762" s="100"/>
    </row>
    <row r="763" spans="2:16" ht="14.4">
      <c r="B763" s="44"/>
      <c r="C763" s="73"/>
      <c r="D763" s="52"/>
      <c r="E763" s="52"/>
      <c r="F763" s="52"/>
      <c r="G763" s="52"/>
      <c r="H763" s="52"/>
      <c r="I763" s="52"/>
      <c r="J763" s="52"/>
      <c r="K763" s="52"/>
      <c r="L763" s="52"/>
      <c r="M763" s="52"/>
      <c r="N763" s="52"/>
      <c r="O763" s="74"/>
      <c r="P763" s="45"/>
    </row>
    <row r="764" spans="2:16" ht="14.4">
      <c r="B764" s="44"/>
      <c r="C764" s="73"/>
      <c r="D764" s="52"/>
      <c r="E764" s="52"/>
      <c r="F764" s="52"/>
      <c r="G764" s="52"/>
      <c r="H764" s="52"/>
      <c r="I764" s="52"/>
      <c r="J764" s="52"/>
      <c r="K764" s="52"/>
      <c r="L764" s="52"/>
      <c r="M764" s="52"/>
      <c r="N764" s="52"/>
      <c r="O764" s="74"/>
      <c r="P764" s="45"/>
    </row>
    <row r="765" spans="2:16" ht="18.75" customHeight="1" thickBot="1">
      <c r="B765" s="44"/>
      <c r="C765" s="564"/>
      <c r="D765" s="565"/>
      <c r="E765" s="565"/>
      <c r="F765" s="70"/>
      <c r="G765" s="70"/>
      <c r="H765" s="70"/>
      <c r="I765" s="70"/>
      <c r="J765" s="70"/>
      <c r="K765" s="566"/>
      <c r="L765" s="566"/>
      <c r="M765" s="566"/>
      <c r="N765" s="566"/>
      <c r="O765" s="567"/>
      <c r="P765" s="101"/>
    </row>
    <row r="766" spans="2:16" ht="14.4" thickBot="1">
      <c r="B766" s="102"/>
      <c r="C766" s="103"/>
      <c r="D766" s="103"/>
      <c r="E766" s="103"/>
      <c r="F766" s="103"/>
      <c r="G766" s="103"/>
      <c r="H766" s="103"/>
      <c r="I766" s="103"/>
      <c r="J766" s="103"/>
      <c r="K766" s="103"/>
      <c r="L766" s="103"/>
      <c r="M766" s="103"/>
      <c r="N766" s="103"/>
      <c r="O766" s="103"/>
      <c r="P766" s="104"/>
    </row>
    <row r="767" spans="2:16" ht="15.6" thickTop="1" thickBot="1">
      <c r="B767" s="44"/>
      <c r="C767" s="488" t="s">
        <v>54</v>
      </c>
      <c r="D767" s="489"/>
      <c r="E767" s="489"/>
      <c r="F767" s="489"/>
      <c r="G767" s="489"/>
      <c r="H767" s="489"/>
      <c r="I767" s="489"/>
      <c r="J767" s="489"/>
      <c r="K767" s="489"/>
      <c r="L767" s="489"/>
      <c r="M767" s="489"/>
      <c r="N767" s="489"/>
      <c r="O767" s="490"/>
      <c r="P767" s="75"/>
    </row>
    <row r="768" spans="2:16">
      <c r="B768" s="44"/>
      <c r="C768" s="76" t="s">
        <v>55</v>
      </c>
      <c r="D768" s="491" t="s">
        <v>10</v>
      </c>
      <c r="E768" s="492"/>
      <c r="F768" s="492"/>
      <c r="G768" s="492"/>
      <c r="H768" s="492"/>
      <c r="I768" s="492"/>
      <c r="J768" s="492"/>
      <c r="K768" s="492"/>
      <c r="L768" s="493"/>
      <c r="M768" s="494" t="s">
        <v>56</v>
      </c>
      <c r="N768" s="495"/>
      <c r="O768" s="76" t="s">
        <v>12</v>
      </c>
      <c r="P768" s="77"/>
    </row>
    <row r="769" spans="2:16" ht="51" customHeight="1" thickBot="1">
      <c r="B769" s="44"/>
      <c r="C769" s="78" t="str">
        <f>PRESUPUESTO!C221</f>
        <v>7.4.6</v>
      </c>
      <c r="D769" s="582" t="str">
        <f>IFERROR(VLOOKUP(C769,PRESUPUESTO!$C$11:$K$366,5,FALSE)," ")</f>
        <v>CAJA PARA MEDIDOR DE GAS</v>
      </c>
      <c r="E769" s="583"/>
      <c r="F769" s="583"/>
      <c r="G769" s="583"/>
      <c r="H769" s="583"/>
      <c r="I769" s="583"/>
      <c r="J769" s="583"/>
      <c r="K769" s="583"/>
      <c r="L769" s="584"/>
      <c r="M769" s="526" t="str">
        <f>IFERROR(VLOOKUP(C769,PRESUPUESTO!$C$11:$K$366,6,FALSE)," ")</f>
        <v>UN</v>
      </c>
      <c r="N769" s="528"/>
      <c r="O769" s="243">
        <f>IFERROR(VLOOKUP(C769,PRESUPUESTO!$C$11:$K$366,7,FALSE)," ")</f>
        <v>1</v>
      </c>
      <c r="P769" s="79"/>
    </row>
    <row r="770" spans="2:16">
      <c r="B770" s="44"/>
      <c r="C770" s="529"/>
      <c r="D770" s="530"/>
      <c r="E770" s="530"/>
      <c r="F770" s="530"/>
      <c r="G770" s="530"/>
      <c r="H770" s="530"/>
      <c r="I770" s="530"/>
      <c r="J770" s="530"/>
      <c r="K770" s="530"/>
      <c r="L770" s="530"/>
      <c r="M770" s="530"/>
      <c r="N770" s="530"/>
      <c r="O770" s="531"/>
      <c r="P770" s="80"/>
    </row>
    <row r="771" spans="2:16">
      <c r="B771" s="44"/>
      <c r="C771" s="532"/>
      <c r="D771" s="533"/>
      <c r="E771" s="533"/>
      <c r="F771" s="533"/>
      <c r="G771" s="533"/>
      <c r="H771" s="533"/>
      <c r="I771" s="533"/>
      <c r="J771" s="533"/>
      <c r="K771" s="533"/>
      <c r="L771" s="533"/>
      <c r="M771" s="533"/>
      <c r="N771" s="533"/>
      <c r="O771" s="534"/>
      <c r="P771" s="80"/>
    </row>
    <row r="772" spans="2:16" ht="14.4" thickBot="1">
      <c r="B772" s="44"/>
      <c r="C772" s="535"/>
      <c r="D772" s="536"/>
      <c r="E772" s="536"/>
      <c r="F772" s="536"/>
      <c r="G772" s="536"/>
      <c r="H772" s="536"/>
      <c r="I772" s="536"/>
      <c r="J772" s="536"/>
      <c r="K772" s="536"/>
      <c r="L772" s="536"/>
      <c r="M772" s="536"/>
      <c r="N772" s="536"/>
      <c r="O772" s="537"/>
      <c r="P772" s="80"/>
    </row>
    <row r="773" spans="2:16" ht="14.4">
      <c r="B773" s="44"/>
      <c r="C773" s="538" t="s">
        <v>10</v>
      </c>
      <c r="D773" s="539"/>
      <c r="E773" s="539"/>
      <c r="F773" s="539"/>
      <c r="G773" s="540"/>
      <c r="H773" s="541" t="s">
        <v>57</v>
      </c>
      <c r="I773" s="539"/>
      <c r="J773" s="542" t="s">
        <v>58</v>
      </c>
      <c r="K773" s="543"/>
      <c r="L773" s="82" t="s">
        <v>59</v>
      </c>
      <c r="M773" s="541" t="s">
        <v>60</v>
      </c>
      <c r="N773" s="544"/>
      <c r="O773" s="83" t="s">
        <v>61</v>
      </c>
      <c r="P773" s="84"/>
    </row>
    <row r="774" spans="2:16" ht="14.4">
      <c r="B774" s="44"/>
      <c r="C774" s="517" t="s">
        <v>1281</v>
      </c>
      <c r="D774" s="518"/>
      <c r="E774" s="518"/>
      <c r="F774" s="518"/>
      <c r="G774" s="519"/>
      <c r="H774" s="520"/>
      <c r="I774" s="520"/>
      <c r="J774" s="521" t="str">
        <f>IFERROR(VLOOKUP(C774,EQUIPOS!$C$13:$G$80,2,FALSE)," ")</f>
        <v>%</v>
      </c>
      <c r="K774" s="522"/>
      <c r="L774" s="308">
        <f>O811</f>
        <v>207673.44277585697</v>
      </c>
      <c r="M774" s="523">
        <v>0.05</v>
      </c>
      <c r="N774" s="522"/>
      <c r="O774" s="307">
        <f>IFERROR(M774*L774,0)</f>
        <v>10383.672138792848</v>
      </c>
      <c r="P774" s="85"/>
    </row>
    <row r="775" spans="2:16" ht="14.4">
      <c r="B775" s="44"/>
      <c r="C775" s="517"/>
      <c r="D775" s="518"/>
      <c r="E775" s="518"/>
      <c r="F775" s="518"/>
      <c r="G775" s="519"/>
      <c r="H775" s="520"/>
      <c r="I775" s="520"/>
      <c r="J775" s="521" t="str">
        <f>IFERROR(VLOOKUP(C775,EQUIPOS!$C$13:$G$80,2,FALSE)," ")</f>
        <v xml:space="preserve"> </v>
      </c>
      <c r="K775" s="522"/>
      <c r="L775" s="308" t="str">
        <f>IFERROR(VLOOKUP(C775,EQUIPOS!$C$13:$G$80,5,FALSE)," ")</f>
        <v xml:space="preserve"> </v>
      </c>
      <c r="M775" s="524"/>
      <c r="N775" s="525"/>
      <c r="O775" s="307">
        <f>IFERROR(L775/M775,0)</f>
        <v>0</v>
      </c>
      <c r="P775" s="85"/>
    </row>
    <row r="776" spans="2:16" ht="14.4">
      <c r="B776" s="44"/>
      <c r="C776" s="517"/>
      <c r="D776" s="518"/>
      <c r="E776" s="518"/>
      <c r="F776" s="518"/>
      <c r="G776" s="519"/>
      <c r="H776" s="520"/>
      <c r="I776" s="520"/>
      <c r="J776" s="521" t="str">
        <f>IFERROR(VLOOKUP(C776,EQUIPOS!$C$13:$G$80,2,FALSE)," ")</f>
        <v xml:space="preserve"> </v>
      </c>
      <c r="K776" s="522"/>
      <c r="L776" s="308" t="str">
        <f>IFERROR(VLOOKUP(C776,EQUIPOS!$C$13:$G$80,5,FALSE)," ")</f>
        <v xml:space="preserve"> </v>
      </c>
      <c r="M776" s="524"/>
      <c r="N776" s="525"/>
      <c r="O776" s="307">
        <f t="shared" ref="O776:O777" si="48">IFERROR(L776/M776,0)</f>
        <v>0</v>
      </c>
      <c r="P776" s="85"/>
    </row>
    <row r="777" spans="2:16" ht="14.4">
      <c r="B777" s="44"/>
      <c r="C777" s="517"/>
      <c r="D777" s="518"/>
      <c r="E777" s="518"/>
      <c r="F777" s="518"/>
      <c r="G777" s="519"/>
      <c r="H777" s="520"/>
      <c r="I777" s="520"/>
      <c r="J777" s="521" t="str">
        <f>IFERROR(VLOOKUP(C777,EQUIPOS!$C$13:$G$80,2,FALSE)," ")</f>
        <v xml:space="preserve"> </v>
      </c>
      <c r="K777" s="522"/>
      <c r="L777" s="308" t="str">
        <f>IFERROR(VLOOKUP(C777,EQUIPOS!$C$13:$G$80,5,FALSE)," ")</f>
        <v xml:space="preserve"> </v>
      </c>
      <c r="M777" s="524"/>
      <c r="N777" s="525"/>
      <c r="O777" s="307">
        <f t="shared" si="48"/>
        <v>0</v>
      </c>
      <c r="P777" s="85"/>
    </row>
    <row r="778" spans="2:16" ht="15" thickBot="1">
      <c r="B778" s="44"/>
      <c r="C778" s="517"/>
      <c r="D778" s="518"/>
      <c r="E778" s="518"/>
      <c r="F778" s="518"/>
      <c r="G778" s="519"/>
      <c r="H778" s="520"/>
      <c r="I778" s="520"/>
      <c r="J778" s="521" t="str">
        <f>IFERROR(VLOOKUP(C778,EQUIPOS!$C$13:$G$80,2,FALSE)," ")</f>
        <v xml:space="preserve"> </v>
      </c>
      <c r="K778" s="522"/>
      <c r="L778" s="308" t="str">
        <f>IFERROR(VLOOKUP(C778,EQUIPOS!$C$13:$G$80,5,FALSE)," ")</f>
        <v xml:space="preserve"> </v>
      </c>
      <c r="M778" s="524"/>
      <c r="N778" s="525"/>
      <c r="O778" s="307">
        <f>IFERROR(L778/M778,0)</f>
        <v>0</v>
      </c>
      <c r="P778" s="85"/>
    </row>
    <row r="779" spans="2:16" ht="15" thickBot="1">
      <c r="B779" s="44"/>
      <c r="C779" s="545" t="s">
        <v>2244</v>
      </c>
      <c r="D779" s="546"/>
      <c r="E779" s="546"/>
      <c r="F779" s="546"/>
      <c r="G779" s="546"/>
      <c r="H779" s="546"/>
      <c r="I779" s="546"/>
      <c r="J779" s="546"/>
      <c r="K779" s="546"/>
      <c r="L779" s="546"/>
      <c r="M779" s="546"/>
      <c r="N779" s="547"/>
      <c r="O779" s="309">
        <f>SUM(O774:O778)</f>
        <v>10383.672138792848</v>
      </c>
      <c r="P779" s="86"/>
    </row>
    <row r="780" spans="2:16" ht="13.5" customHeight="1">
      <c r="B780" s="44"/>
      <c r="C780" s="529" t="s">
        <v>62</v>
      </c>
      <c r="D780" s="530"/>
      <c r="E780" s="530"/>
      <c r="F780" s="530"/>
      <c r="G780" s="530"/>
      <c r="H780" s="530"/>
      <c r="I780" s="530"/>
      <c r="J780" s="530"/>
      <c r="K780" s="530"/>
      <c r="L780" s="530"/>
      <c r="M780" s="530"/>
      <c r="N780" s="530"/>
      <c r="O780" s="531"/>
      <c r="P780" s="80"/>
    </row>
    <row r="781" spans="2:16">
      <c r="B781" s="44"/>
      <c r="C781" s="532"/>
      <c r="D781" s="533"/>
      <c r="E781" s="533"/>
      <c r="F781" s="533"/>
      <c r="G781" s="533"/>
      <c r="H781" s="533"/>
      <c r="I781" s="533"/>
      <c r="J781" s="533"/>
      <c r="K781" s="533"/>
      <c r="L781" s="533"/>
      <c r="M781" s="533"/>
      <c r="N781" s="533"/>
      <c r="O781" s="534"/>
      <c r="P781" s="80"/>
    </row>
    <row r="782" spans="2:16" ht="14.4" thickBot="1">
      <c r="B782" s="44"/>
      <c r="C782" s="535"/>
      <c r="D782" s="536"/>
      <c r="E782" s="536"/>
      <c r="F782" s="536"/>
      <c r="G782" s="536"/>
      <c r="H782" s="536"/>
      <c r="I782" s="536"/>
      <c r="J782" s="536"/>
      <c r="K782" s="536"/>
      <c r="L782" s="536"/>
      <c r="M782" s="536"/>
      <c r="N782" s="536"/>
      <c r="O782" s="537"/>
      <c r="P782" s="80"/>
    </row>
    <row r="783" spans="2:16" ht="14.4">
      <c r="B783" s="44"/>
      <c r="C783" s="538" t="s">
        <v>10</v>
      </c>
      <c r="D783" s="550"/>
      <c r="E783" s="550"/>
      <c r="F783" s="550"/>
      <c r="G783" s="550"/>
      <c r="H783" s="550"/>
      <c r="I783" s="550"/>
      <c r="J783" s="544"/>
      <c r="K783" s="81" t="s">
        <v>56</v>
      </c>
      <c r="L783" s="82" t="s">
        <v>12</v>
      </c>
      <c r="M783" s="541" t="s">
        <v>63</v>
      </c>
      <c r="N783" s="544"/>
      <c r="O783" s="83" t="s">
        <v>61</v>
      </c>
      <c r="P783" s="84"/>
    </row>
    <row r="784" spans="2:16" ht="14.4">
      <c r="B784" s="44"/>
      <c r="C784" s="517" t="s">
        <v>2717</v>
      </c>
      <c r="D784" s="518"/>
      <c r="E784" s="518"/>
      <c r="F784" s="518"/>
      <c r="G784" s="518"/>
      <c r="H784" s="518"/>
      <c r="I784" s="518"/>
      <c r="J784" s="519"/>
      <c r="K784" s="88" t="str">
        <f>IFERROR(VLOOKUP(C784,MATERIALES!$C$13:$G$2486,2,FALSE)," ")</f>
        <v>UN</v>
      </c>
      <c r="L784" s="358">
        <v>1</v>
      </c>
      <c r="M784" s="548">
        <f>IFERROR(VLOOKUP(C784,MATERIALES!$C$13:$G$2486,5,FALSE)," ")</f>
        <v>350000</v>
      </c>
      <c r="N784" s="549"/>
      <c r="O784" s="307">
        <f>IFERROR(M784*L784,0)</f>
        <v>350000</v>
      </c>
      <c r="P784" s="85"/>
    </row>
    <row r="785" spans="2:16" ht="14.4">
      <c r="B785" s="44"/>
      <c r="C785" s="517" t="s">
        <v>2074</v>
      </c>
      <c r="D785" s="518"/>
      <c r="E785" s="518"/>
      <c r="F785" s="518"/>
      <c r="G785" s="518"/>
      <c r="H785" s="518"/>
      <c r="I785" s="518"/>
      <c r="J785" s="519"/>
      <c r="K785" s="88" t="str">
        <f>IFERROR(VLOOKUP(C785,MATERIALES!$C$13:$G$2486,2,FALSE)," ")</f>
        <v>ML</v>
      </c>
      <c r="L785" s="358">
        <v>0.2</v>
      </c>
      <c r="M785" s="548">
        <f>IFERROR(VLOOKUP(C785,MATERIALES!$C$13:$G$2486,5,FALSE)," ")</f>
        <v>3345</v>
      </c>
      <c r="N785" s="549"/>
      <c r="O785" s="307">
        <f t="shared" ref="O785:O794" si="49">IFERROR(M785*L785,0)</f>
        <v>669</v>
      </c>
      <c r="P785" s="85"/>
    </row>
    <row r="786" spans="2:16" ht="14.4">
      <c r="B786" s="44"/>
      <c r="C786" s="517" t="s">
        <v>796</v>
      </c>
      <c r="D786" s="518"/>
      <c r="E786" s="518"/>
      <c r="F786" s="518"/>
      <c r="G786" s="518"/>
      <c r="H786" s="518"/>
      <c r="I786" s="518"/>
      <c r="J786" s="519"/>
      <c r="K786" s="88" t="str">
        <f>IFERROR(VLOOKUP(C786,MATERIALES!$C$13:$G$2486,2,FALSE)," ")</f>
        <v>UN</v>
      </c>
      <c r="L786" s="358">
        <v>1</v>
      </c>
      <c r="M786" s="548">
        <f>IFERROR(VLOOKUP(C786,MATERIALES!$C$13:$G$2486,5,FALSE)," ")</f>
        <v>17653</v>
      </c>
      <c r="N786" s="549"/>
      <c r="O786" s="307">
        <f t="shared" si="49"/>
        <v>17653</v>
      </c>
      <c r="P786" s="85"/>
    </row>
    <row r="787" spans="2:16" ht="14.4">
      <c r="B787" s="44"/>
      <c r="C787" s="517"/>
      <c r="D787" s="518"/>
      <c r="E787" s="518"/>
      <c r="F787" s="518"/>
      <c r="G787" s="518"/>
      <c r="H787" s="518"/>
      <c r="I787" s="518"/>
      <c r="J787" s="519"/>
      <c r="K787" s="88" t="str">
        <f>IFERROR(VLOOKUP(C787,MATERIALES!$C$13:$G$2486,2,FALSE)," ")</f>
        <v xml:space="preserve"> </v>
      </c>
      <c r="L787" s="358"/>
      <c r="M787" s="548" t="str">
        <f>IFERROR(VLOOKUP(C787,MATERIALES!$C$13:$G$2486,5,FALSE)," ")</f>
        <v xml:space="preserve"> </v>
      </c>
      <c r="N787" s="549"/>
      <c r="O787" s="307">
        <f t="shared" si="49"/>
        <v>0</v>
      </c>
      <c r="P787" s="85"/>
    </row>
    <row r="788" spans="2:16" ht="14.4">
      <c r="B788" s="44"/>
      <c r="C788" s="517"/>
      <c r="D788" s="518"/>
      <c r="E788" s="518"/>
      <c r="F788" s="518"/>
      <c r="G788" s="518"/>
      <c r="H788" s="518"/>
      <c r="I788" s="518"/>
      <c r="J788" s="519"/>
      <c r="K788" s="88" t="str">
        <f>IFERROR(VLOOKUP(C788,MATERIALES!$C$13:$G$2486,2,FALSE)," ")</f>
        <v xml:space="preserve"> </v>
      </c>
      <c r="L788" s="89"/>
      <c r="M788" s="548" t="str">
        <f>IFERROR(VLOOKUP(C788,MATERIALES!$C$13:$G$2486,5,FALSE)," ")</f>
        <v xml:space="preserve"> </v>
      </c>
      <c r="N788" s="549"/>
      <c r="O788" s="307">
        <f t="shared" si="49"/>
        <v>0</v>
      </c>
      <c r="P788" s="85"/>
    </row>
    <row r="789" spans="2:16" ht="14.4">
      <c r="B789" s="44"/>
      <c r="C789" s="517"/>
      <c r="D789" s="518"/>
      <c r="E789" s="518"/>
      <c r="F789" s="518"/>
      <c r="G789" s="518"/>
      <c r="H789" s="518"/>
      <c r="I789" s="518"/>
      <c r="J789" s="519"/>
      <c r="K789" s="88" t="str">
        <f>IFERROR(VLOOKUP(C789,MATERIALES!$C$13:$G$2486,2,FALSE)," ")</f>
        <v xml:space="preserve"> </v>
      </c>
      <c r="L789" s="89"/>
      <c r="M789" s="548" t="str">
        <f>IFERROR(VLOOKUP(C789,MATERIALES!$C$13:$G$2486,5,FALSE)," ")</f>
        <v xml:space="preserve"> </v>
      </c>
      <c r="N789" s="549"/>
      <c r="O789" s="307">
        <f t="shared" si="49"/>
        <v>0</v>
      </c>
      <c r="P789" s="85"/>
    </row>
    <row r="790" spans="2:16" ht="14.4">
      <c r="B790" s="44"/>
      <c r="C790" s="517"/>
      <c r="D790" s="518"/>
      <c r="E790" s="518"/>
      <c r="F790" s="518"/>
      <c r="G790" s="518"/>
      <c r="H790" s="518"/>
      <c r="I790" s="518"/>
      <c r="J790" s="519"/>
      <c r="K790" s="88" t="str">
        <f>IFERROR(VLOOKUP(C790,MATERIALES!$C$13:$G$2486,2,FALSE)," ")</f>
        <v xml:space="preserve"> </v>
      </c>
      <c r="L790" s="89"/>
      <c r="M790" s="548" t="str">
        <f>IFERROR(VLOOKUP(C790,MATERIALES!$C$13:$G$2486,5,FALSE)," ")</f>
        <v xml:space="preserve"> </v>
      </c>
      <c r="N790" s="549"/>
      <c r="O790" s="307">
        <f t="shared" si="49"/>
        <v>0</v>
      </c>
      <c r="P790" s="85"/>
    </row>
    <row r="791" spans="2:16" ht="14.4">
      <c r="B791" s="44"/>
      <c r="C791" s="517"/>
      <c r="D791" s="518"/>
      <c r="E791" s="518"/>
      <c r="F791" s="518"/>
      <c r="G791" s="518"/>
      <c r="H791" s="518"/>
      <c r="I791" s="518"/>
      <c r="J791" s="519"/>
      <c r="K791" s="88" t="str">
        <f>IFERROR(VLOOKUP(C791,MATERIALES!$C$13:$G$2486,2,FALSE)," ")</f>
        <v xml:space="preserve"> </v>
      </c>
      <c r="L791" s="89"/>
      <c r="M791" s="548" t="str">
        <f>IFERROR(VLOOKUP(C791,MATERIALES!$C$13:$G$2486,5,FALSE)," ")</f>
        <v xml:space="preserve"> </v>
      </c>
      <c r="N791" s="549"/>
      <c r="O791" s="307">
        <f t="shared" si="49"/>
        <v>0</v>
      </c>
      <c r="P791" s="85"/>
    </row>
    <row r="792" spans="2:16" ht="14.4">
      <c r="B792" s="44"/>
      <c r="C792" s="517"/>
      <c r="D792" s="518"/>
      <c r="E792" s="518"/>
      <c r="F792" s="518"/>
      <c r="G792" s="518"/>
      <c r="H792" s="518"/>
      <c r="I792" s="518"/>
      <c r="J792" s="519"/>
      <c r="K792" s="88" t="str">
        <f>IFERROR(VLOOKUP(C792,MATERIALES!$C$13:$G$2486,2,FALSE)," ")</f>
        <v xml:space="preserve"> </v>
      </c>
      <c r="L792" s="89"/>
      <c r="M792" s="548" t="str">
        <f>IFERROR(VLOOKUP(C792,MATERIALES!$C$13:$G$2486,5,FALSE)," ")</f>
        <v xml:space="preserve"> </v>
      </c>
      <c r="N792" s="549"/>
      <c r="O792" s="307">
        <f t="shared" si="49"/>
        <v>0</v>
      </c>
      <c r="P792" s="85"/>
    </row>
    <row r="793" spans="2:16" ht="14.4">
      <c r="B793" s="44"/>
      <c r="C793" s="517"/>
      <c r="D793" s="518"/>
      <c r="E793" s="518"/>
      <c r="F793" s="518"/>
      <c r="G793" s="518"/>
      <c r="H793" s="518"/>
      <c r="I793" s="518"/>
      <c r="J793" s="519"/>
      <c r="K793" s="88" t="str">
        <f>IFERROR(VLOOKUP(C793,MATERIALES!$C$13:$G$2486,2,FALSE)," ")</f>
        <v xml:space="preserve"> </v>
      </c>
      <c r="L793" s="89"/>
      <c r="M793" s="548" t="str">
        <f>IFERROR(VLOOKUP(C793,MATERIALES!$C$13:$G$2486,5,FALSE)," ")</f>
        <v xml:space="preserve"> </v>
      </c>
      <c r="N793" s="549"/>
      <c r="O793" s="307">
        <f t="shared" si="49"/>
        <v>0</v>
      </c>
      <c r="P793" s="85"/>
    </row>
    <row r="794" spans="2:16" ht="15" thickBot="1">
      <c r="B794" s="44"/>
      <c r="C794" s="517"/>
      <c r="D794" s="518"/>
      <c r="E794" s="518"/>
      <c r="F794" s="518"/>
      <c r="G794" s="518"/>
      <c r="H794" s="518"/>
      <c r="I794" s="518"/>
      <c r="J794" s="519"/>
      <c r="K794" s="88" t="str">
        <f>IFERROR(VLOOKUP(C794,MATERIALES!$C$13:$G$2486,2,FALSE)," ")</f>
        <v xml:space="preserve"> </v>
      </c>
      <c r="L794" s="90"/>
      <c r="M794" s="548" t="str">
        <f>IFERROR(VLOOKUP(C794,MATERIALES!$C$13:$G$2486,5,FALSE)," ")</f>
        <v xml:space="preserve"> </v>
      </c>
      <c r="N794" s="549"/>
      <c r="O794" s="307">
        <f t="shared" si="49"/>
        <v>0</v>
      </c>
      <c r="P794" s="85"/>
    </row>
    <row r="795" spans="2:16" ht="15" thickBot="1">
      <c r="B795" s="44"/>
      <c r="C795" s="545" t="s">
        <v>2244</v>
      </c>
      <c r="D795" s="546"/>
      <c r="E795" s="546"/>
      <c r="F795" s="546"/>
      <c r="G795" s="546"/>
      <c r="H795" s="546"/>
      <c r="I795" s="546"/>
      <c r="J795" s="546"/>
      <c r="K795" s="546"/>
      <c r="L795" s="546"/>
      <c r="M795" s="546"/>
      <c r="N795" s="547"/>
      <c r="O795" s="309">
        <f>SUM(O784:O794)</f>
        <v>368322</v>
      </c>
      <c r="P795" s="85"/>
    </row>
    <row r="796" spans="2:16">
      <c r="B796" s="44"/>
      <c r="C796" s="529" t="s">
        <v>64</v>
      </c>
      <c r="D796" s="530"/>
      <c r="E796" s="530"/>
      <c r="F796" s="530"/>
      <c r="G796" s="530"/>
      <c r="H796" s="530"/>
      <c r="I796" s="530"/>
      <c r="J796" s="530"/>
      <c r="K796" s="530"/>
      <c r="L796" s="530"/>
      <c r="M796" s="530"/>
      <c r="N796" s="530"/>
      <c r="O796" s="531"/>
      <c r="P796" s="80"/>
    </row>
    <row r="797" spans="2:16">
      <c r="B797" s="44"/>
      <c r="C797" s="532"/>
      <c r="D797" s="533"/>
      <c r="E797" s="533"/>
      <c r="F797" s="533"/>
      <c r="G797" s="533"/>
      <c r="H797" s="533"/>
      <c r="I797" s="533"/>
      <c r="J797" s="533"/>
      <c r="K797" s="533"/>
      <c r="L797" s="533"/>
      <c r="M797" s="533"/>
      <c r="N797" s="533"/>
      <c r="O797" s="534"/>
      <c r="P797" s="80"/>
    </row>
    <row r="798" spans="2:16" ht="14.4" thickBot="1">
      <c r="B798" s="44"/>
      <c r="C798" s="535"/>
      <c r="D798" s="536"/>
      <c r="E798" s="536"/>
      <c r="F798" s="536"/>
      <c r="G798" s="536"/>
      <c r="H798" s="536"/>
      <c r="I798" s="536"/>
      <c r="J798" s="536"/>
      <c r="K798" s="536"/>
      <c r="L798" s="536"/>
      <c r="M798" s="536"/>
      <c r="N798" s="536"/>
      <c r="O798" s="537"/>
      <c r="P798" s="80"/>
    </row>
    <row r="799" spans="2:16" ht="16.8">
      <c r="B799" s="44"/>
      <c r="C799" s="538" t="s">
        <v>65</v>
      </c>
      <c r="D799" s="550"/>
      <c r="E799" s="550"/>
      <c r="F799" s="550"/>
      <c r="G799" s="550"/>
      <c r="H799" s="550"/>
      <c r="I799" s="550"/>
      <c r="J799" s="82" t="s">
        <v>66</v>
      </c>
      <c r="K799" s="87" t="s">
        <v>67</v>
      </c>
      <c r="L799" s="91" t="s">
        <v>68</v>
      </c>
      <c r="M799" s="541" t="s">
        <v>69</v>
      </c>
      <c r="N799" s="544"/>
      <c r="O799" s="83" t="s">
        <v>61</v>
      </c>
      <c r="P799" s="84"/>
    </row>
    <row r="800" spans="2:16" ht="14.4">
      <c r="B800" s="44"/>
      <c r="C800" s="517"/>
      <c r="D800" s="518"/>
      <c r="E800" s="518"/>
      <c r="F800" s="518"/>
      <c r="G800" s="518"/>
      <c r="H800" s="518"/>
      <c r="I800" s="518"/>
      <c r="J800" s="349"/>
      <c r="K800" s="93"/>
      <c r="L800" s="92"/>
      <c r="M800" s="548"/>
      <c r="N800" s="549"/>
      <c r="O800" s="307">
        <f>IFERROR(M800*L800,0)</f>
        <v>0</v>
      </c>
      <c r="P800" s="85"/>
    </row>
    <row r="801" spans="2:16" ht="15" thickBot="1">
      <c r="B801" s="44"/>
      <c r="C801" s="551"/>
      <c r="D801" s="552"/>
      <c r="E801" s="552"/>
      <c r="F801" s="552"/>
      <c r="G801" s="552"/>
      <c r="H801" s="552"/>
      <c r="I801" s="552"/>
      <c r="J801" s="94"/>
      <c r="K801" s="70"/>
      <c r="L801" s="94"/>
      <c r="M801" s="553"/>
      <c r="N801" s="554"/>
      <c r="O801" s="307">
        <f t="shared" ref="O801" si="50">IFERROR(M801*L801,0)</f>
        <v>0</v>
      </c>
      <c r="P801" s="85"/>
    </row>
    <row r="802" spans="2:16" ht="15" thickBot="1">
      <c r="B802" s="44"/>
      <c r="C802" s="545" t="s">
        <v>2244</v>
      </c>
      <c r="D802" s="546"/>
      <c r="E802" s="546"/>
      <c r="F802" s="546"/>
      <c r="G802" s="546"/>
      <c r="H802" s="546"/>
      <c r="I802" s="546"/>
      <c r="J802" s="546"/>
      <c r="K802" s="546"/>
      <c r="L802" s="546"/>
      <c r="M802" s="546"/>
      <c r="N802" s="547"/>
      <c r="O802" s="309">
        <f>+SUM(O800:O801)</f>
        <v>0</v>
      </c>
      <c r="P802" s="86"/>
    </row>
    <row r="803" spans="2:16">
      <c r="B803" s="44"/>
      <c r="C803" s="529" t="s">
        <v>70</v>
      </c>
      <c r="D803" s="530"/>
      <c r="E803" s="530"/>
      <c r="F803" s="530"/>
      <c r="G803" s="530"/>
      <c r="H803" s="530"/>
      <c r="I803" s="530"/>
      <c r="J803" s="530"/>
      <c r="K803" s="530"/>
      <c r="L803" s="530"/>
      <c r="M803" s="530"/>
      <c r="N803" s="530"/>
      <c r="O803" s="531"/>
      <c r="P803" s="80"/>
    </row>
    <row r="804" spans="2:16">
      <c r="B804" s="44"/>
      <c r="C804" s="532"/>
      <c r="D804" s="533"/>
      <c r="E804" s="533"/>
      <c r="F804" s="533"/>
      <c r="G804" s="533"/>
      <c r="H804" s="533"/>
      <c r="I804" s="533"/>
      <c r="J804" s="533"/>
      <c r="K804" s="533"/>
      <c r="L804" s="533"/>
      <c r="M804" s="533"/>
      <c r="N804" s="533"/>
      <c r="O804" s="534"/>
      <c r="P804" s="80"/>
    </row>
    <row r="805" spans="2:16" ht="14.4" thickBot="1">
      <c r="B805" s="44"/>
      <c r="C805" s="535"/>
      <c r="D805" s="536"/>
      <c r="E805" s="536"/>
      <c r="F805" s="536"/>
      <c r="G805" s="536"/>
      <c r="H805" s="536"/>
      <c r="I805" s="536"/>
      <c r="J805" s="536"/>
      <c r="K805" s="536"/>
      <c r="L805" s="536"/>
      <c r="M805" s="536"/>
      <c r="N805" s="536"/>
      <c r="O805" s="537"/>
      <c r="P805" s="80"/>
    </row>
    <row r="806" spans="2:16" ht="14.4">
      <c r="B806" s="44"/>
      <c r="C806" s="538" t="s">
        <v>71</v>
      </c>
      <c r="D806" s="550"/>
      <c r="E806" s="550"/>
      <c r="F806" s="550"/>
      <c r="G806" s="550"/>
      <c r="H806" s="550"/>
      <c r="I806" s="550"/>
      <c r="J806" s="82" t="s">
        <v>72</v>
      </c>
      <c r="K806" s="95" t="s">
        <v>73</v>
      </c>
      <c r="L806" s="96" t="s">
        <v>74</v>
      </c>
      <c r="M806" s="560" t="s">
        <v>60</v>
      </c>
      <c r="N806" s="561"/>
      <c r="O806" s="97" t="s">
        <v>61</v>
      </c>
      <c r="P806" s="98"/>
    </row>
    <row r="807" spans="2:16" ht="14.4">
      <c r="B807" s="44"/>
      <c r="C807" s="555" t="s">
        <v>1228</v>
      </c>
      <c r="D807" s="556"/>
      <c r="E807" s="556"/>
      <c r="F807" s="556"/>
      <c r="G807" s="556"/>
      <c r="H807" s="556"/>
      <c r="I807" s="522"/>
      <c r="J807" s="310">
        <f>IFERROR(VLOOKUP(C807,'MANO DE OBRA'!$C$13:$J$33,6,FALSE)," ")</f>
        <v>208071.6954</v>
      </c>
      <c r="K807" s="318">
        <f>IFERROR(VLOOKUP(C807,'MANO DE OBRA'!$C$13:$J$33,7,FALSE)," ")</f>
        <v>2</v>
      </c>
      <c r="L807" s="311">
        <f>IFERROR(VLOOKUP(C807,'MANO DE OBRA'!$C$13:$J$33,8,FALSE)," ")</f>
        <v>416143</v>
      </c>
      <c r="M807" s="562">
        <v>2.0038334918400968</v>
      </c>
      <c r="N807" s="563"/>
      <c r="O807" s="312">
        <f>IFERROR((L807/M807),0)</f>
        <v>207673.44277585697</v>
      </c>
      <c r="P807" s="99"/>
    </row>
    <row r="808" spans="2:16" ht="14.4">
      <c r="B808" s="44"/>
      <c r="C808" s="555"/>
      <c r="D808" s="556"/>
      <c r="E808" s="556"/>
      <c r="F808" s="556"/>
      <c r="G808" s="556"/>
      <c r="H808" s="556"/>
      <c r="I808" s="522"/>
      <c r="J808" s="310" t="str">
        <f>IFERROR(VLOOKUP(C808,'MANO DE OBRA'!$C$13:$J$33,6,FALSE)," ")</f>
        <v xml:space="preserve"> </v>
      </c>
      <c r="K808" s="318" t="str">
        <f>IFERROR(VLOOKUP(C808,'MANO DE OBRA'!$C$13:$J$33,7,FALSE)," ")</f>
        <v xml:space="preserve"> </v>
      </c>
      <c r="L808" s="311" t="str">
        <f>IFERROR(VLOOKUP(C808,'MANO DE OBRA'!$C$13:$J$33,8,FALSE)," ")</f>
        <v xml:space="preserve"> </v>
      </c>
      <c r="M808" s="562"/>
      <c r="N808" s="563"/>
      <c r="O808" s="312">
        <f t="shared" ref="O808:O810" si="51">IFERROR((L808/M808),0)</f>
        <v>0</v>
      </c>
      <c r="P808" s="99"/>
    </row>
    <row r="809" spans="2:16" ht="14.4">
      <c r="B809" s="44"/>
      <c r="C809" s="555"/>
      <c r="D809" s="556"/>
      <c r="E809" s="556"/>
      <c r="F809" s="556"/>
      <c r="G809" s="556"/>
      <c r="H809" s="556"/>
      <c r="I809" s="522"/>
      <c r="J809" s="310" t="str">
        <f>IFERROR(VLOOKUP(C809,'MANO DE OBRA'!$C$13:$J$33,6,FALSE)," ")</f>
        <v xml:space="preserve"> </v>
      </c>
      <c r="K809" s="318" t="str">
        <f>IFERROR(VLOOKUP(C809,'MANO DE OBRA'!$C$13:$J$33,7,FALSE)," ")</f>
        <v xml:space="preserve"> </v>
      </c>
      <c r="L809" s="311" t="str">
        <f>IFERROR(VLOOKUP(C809,'MANO DE OBRA'!$C$13:$J$33,8,FALSE)," ")</f>
        <v xml:space="preserve"> </v>
      </c>
      <c r="M809" s="524"/>
      <c r="N809" s="525"/>
      <c r="O809" s="312">
        <f t="shared" si="51"/>
        <v>0</v>
      </c>
      <c r="P809" s="99"/>
    </row>
    <row r="810" spans="2:16" ht="15" thickBot="1">
      <c r="B810" s="44"/>
      <c r="C810" s="555"/>
      <c r="D810" s="556"/>
      <c r="E810" s="556"/>
      <c r="F810" s="556"/>
      <c r="G810" s="556"/>
      <c r="H810" s="556"/>
      <c r="I810" s="522"/>
      <c r="J810" s="310" t="str">
        <f>IFERROR(VLOOKUP(C810,'MANO DE OBRA'!$C$13:$J$33,6,FALSE)," ")</f>
        <v xml:space="preserve"> </v>
      </c>
      <c r="K810" s="318" t="str">
        <f>IFERROR(VLOOKUP(C810,'MANO DE OBRA'!$C$13:$J$33,7,FALSE)," ")</f>
        <v xml:space="preserve"> </v>
      </c>
      <c r="L810" s="311" t="str">
        <f>IFERROR(VLOOKUP(C810,'MANO DE OBRA'!$C$13:$J$33,8,FALSE)," ")</f>
        <v xml:space="preserve"> </v>
      </c>
      <c r="M810" s="524"/>
      <c r="N810" s="525"/>
      <c r="O810" s="312">
        <f t="shared" si="51"/>
        <v>0</v>
      </c>
      <c r="P810" s="85"/>
    </row>
    <row r="811" spans="2:16" ht="15" thickBot="1">
      <c r="B811" s="44"/>
      <c r="C811" s="545" t="s">
        <v>2244</v>
      </c>
      <c r="D811" s="546"/>
      <c r="E811" s="546"/>
      <c r="F811" s="546"/>
      <c r="G811" s="546"/>
      <c r="H811" s="546"/>
      <c r="I811" s="546"/>
      <c r="J811" s="546"/>
      <c r="K811" s="546"/>
      <c r="L811" s="546"/>
      <c r="M811" s="546"/>
      <c r="N811" s="547"/>
      <c r="O811" s="309">
        <f>+SUM(O807:O810)</f>
        <v>207673.44277585697</v>
      </c>
      <c r="P811" s="85"/>
    </row>
    <row r="812" spans="2:16" ht="15" thickBot="1">
      <c r="B812" s="44"/>
      <c r="C812" s="73"/>
      <c r="D812" s="52"/>
      <c r="E812" s="52"/>
      <c r="F812" s="52"/>
      <c r="G812" s="52"/>
      <c r="H812" s="52"/>
      <c r="I812" s="52"/>
      <c r="J812" s="52"/>
      <c r="K812" s="52"/>
      <c r="L812" s="52"/>
      <c r="M812" s="52"/>
      <c r="N812" s="52"/>
      <c r="O812" s="74"/>
      <c r="P812" s="45"/>
    </row>
    <row r="813" spans="2:16" ht="15" thickBot="1">
      <c r="B813" s="44"/>
      <c r="C813" s="557" t="s">
        <v>2245</v>
      </c>
      <c r="D813" s="558"/>
      <c r="E813" s="558"/>
      <c r="F813" s="558"/>
      <c r="G813" s="558"/>
      <c r="H813" s="558"/>
      <c r="I813" s="558"/>
      <c r="J813" s="558"/>
      <c r="K813" s="558"/>
      <c r="L813" s="558"/>
      <c r="M813" s="558"/>
      <c r="N813" s="559"/>
      <c r="O813" s="313">
        <f>ROUND(O802+O779+O795+O811,0)</f>
        <v>586379</v>
      </c>
      <c r="P813" s="100"/>
    </row>
    <row r="814" spans="2:16" ht="15" thickBot="1">
      <c r="B814" s="44"/>
      <c r="C814" s="73"/>
      <c r="D814" s="52"/>
      <c r="E814" s="52"/>
      <c r="F814" s="52"/>
      <c r="G814" s="52"/>
      <c r="H814" s="52"/>
      <c r="I814" s="52"/>
      <c r="J814" s="52"/>
      <c r="K814" s="52"/>
      <c r="L814" s="52"/>
      <c r="M814" s="52"/>
      <c r="N814" s="52"/>
      <c r="O814" s="74"/>
      <c r="P814" s="73"/>
    </row>
    <row r="815" spans="2:16">
      <c r="B815" s="44"/>
      <c r="C815" s="529" t="s">
        <v>2240</v>
      </c>
      <c r="D815" s="530"/>
      <c r="E815" s="530"/>
      <c r="F815" s="530"/>
      <c r="G815" s="530"/>
      <c r="H815" s="530"/>
      <c r="I815" s="530"/>
      <c r="J815" s="530"/>
      <c r="K815" s="530"/>
      <c r="L815" s="530"/>
      <c r="M815" s="530"/>
      <c r="N815" s="530"/>
      <c r="O815" s="531"/>
      <c r="P815" s="80"/>
    </row>
    <row r="816" spans="2:16">
      <c r="B816" s="44"/>
      <c r="C816" s="532"/>
      <c r="D816" s="533"/>
      <c r="E816" s="533"/>
      <c r="F816" s="533"/>
      <c r="G816" s="533"/>
      <c r="H816" s="533"/>
      <c r="I816" s="533"/>
      <c r="J816" s="533"/>
      <c r="K816" s="533"/>
      <c r="L816" s="533"/>
      <c r="M816" s="533"/>
      <c r="N816" s="533"/>
      <c r="O816" s="534"/>
      <c r="P816" s="80"/>
    </row>
    <row r="817" spans="2:19" ht="14.4" thickBot="1">
      <c r="B817" s="44"/>
      <c r="C817" s="535"/>
      <c r="D817" s="536"/>
      <c r="E817" s="536"/>
      <c r="F817" s="536"/>
      <c r="G817" s="536"/>
      <c r="H817" s="536"/>
      <c r="I817" s="536"/>
      <c r="J817" s="536"/>
      <c r="K817" s="536"/>
      <c r="L817" s="536"/>
      <c r="M817" s="536"/>
      <c r="N817" s="536"/>
      <c r="O817" s="537"/>
      <c r="P817" s="80"/>
    </row>
    <row r="818" spans="2:19" ht="15" thickBot="1">
      <c r="B818" s="44"/>
      <c r="C818" s="568" t="s">
        <v>10</v>
      </c>
      <c r="D818" s="569"/>
      <c r="E818" s="569"/>
      <c r="F818" s="569"/>
      <c r="G818" s="569"/>
      <c r="H818" s="569"/>
      <c r="I818" s="569"/>
      <c r="J818" s="569"/>
      <c r="K818" s="569"/>
      <c r="L818" s="569"/>
      <c r="M818" s="570"/>
      <c r="N818" s="303" t="s">
        <v>32</v>
      </c>
      <c r="O818" s="304" t="s">
        <v>29</v>
      </c>
      <c r="P818" s="80"/>
    </row>
    <row r="819" spans="2:19" ht="14.4">
      <c r="B819" s="44"/>
      <c r="C819" s="571" t="s">
        <v>2242</v>
      </c>
      <c r="D819" s="572"/>
      <c r="E819" s="572"/>
      <c r="F819" s="572"/>
      <c r="G819" s="572"/>
      <c r="H819" s="572"/>
      <c r="I819" s="572"/>
      <c r="J819" s="572"/>
      <c r="K819" s="572"/>
      <c r="L819" s="572"/>
      <c r="M819" s="572"/>
      <c r="N819" s="305">
        <f>PRESUPUESTO!$K$384</f>
        <v>0.26</v>
      </c>
      <c r="O819" s="314">
        <f>N819*O813</f>
        <v>152458.54</v>
      </c>
      <c r="P819" s="80"/>
    </row>
    <row r="820" spans="2:19" ht="14.4">
      <c r="B820" s="44"/>
      <c r="C820" s="573" t="s">
        <v>2241</v>
      </c>
      <c r="D820" s="574"/>
      <c r="E820" s="574"/>
      <c r="F820" s="574"/>
      <c r="G820" s="574"/>
      <c r="H820" s="574"/>
      <c r="I820" s="574"/>
      <c r="J820" s="574"/>
      <c r="K820" s="574"/>
      <c r="L820" s="574"/>
      <c r="M820" s="574"/>
      <c r="N820" s="302">
        <f>PRESUPUESTO!$K$385</f>
        <v>0.01</v>
      </c>
      <c r="O820" s="315">
        <f>N820*O813</f>
        <v>5863.79</v>
      </c>
      <c r="P820" s="80"/>
    </row>
    <row r="821" spans="2:19" ht="15" thickBot="1">
      <c r="B821" s="44"/>
      <c r="C821" s="575" t="s">
        <v>28</v>
      </c>
      <c r="D821" s="576"/>
      <c r="E821" s="576"/>
      <c r="F821" s="576"/>
      <c r="G821" s="576"/>
      <c r="H821" s="576"/>
      <c r="I821" s="576"/>
      <c r="J821" s="576"/>
      <c r="K821" s="576"/>
      <c r="L821" s="576"/>
      <c r="M821" s="576"/>
      <c r="N821" s="306">
        <f>PRESUPUESTO!$K$386</f>
        <v>0.03</v>
      </c>
      <c r="O821" s="316">
        <f>N821*O813</f>
        <v>17591.37</v>
      </c>
      <c r="P821" s="80"/>
    </row>
    <row r="822" spans="2:19">
      <c r="B822" s="44"/>
      <c r="C822" s="296"/>
      <c r="D822" s="297"/>
      <c r="E822" s="297"/>
      <c r="F822" s="297"/>
      <c r="G822" s="297"/>
      <c r="H822" s="297"/>
      <c r="I822" s="297"/>
      <c r="J822" s="297"/>
      <c r="K822" s="297"/>
      <c r="L822" s="297"/>
      <c r="M822" s="297"/>
      <c r="N822" s="297"/>
      <c r="O822" s="298"/>
      <c r="P822" s="80"/>
    </row>
    <row r="823" spans="2:19" ht="14.4" thickBot="1">
      <c r="B823" s="44"/>
      <c r="C823" s="299"/>
      <c r="D823" s="300"/>
      <c r="E823" s="300"/>
      <c r="F823" s="300"/>
      <c r="G823" s="300"/>
      <c r="H823" s="300"/>
      <c r="I823" s="300"/>
      <c r="J823" s="300"/>
      <c r="K823" s="300"/>
      <c r="L823" s="300"/>
      <c r="M823" s="300"/>
      <c r="N823" s="300"/>
      <c r="O823" s="301"/>
      <c r="P823" s="80"/>
    </row>
    <row r="824" spans="2:19" ht="15" thickBot="1">
      <c r="B824" s="44"/>
      <c r="C824" s="557" t="s">
        <v>2246</v>
      </c>
      <c r="D824" s="558"/>
      <c r="E824" s="558"/>
      <c r="F824" s="558"/>
      <c r="G824" s="558"/>
      <c r="H824" s="558"/>
      <c r="I824" s="558"/>
      <c r="J824" s="558"/>
      <c r="K824" s="558"/>
      <c r="L824" s="558"/>
      <c r="M824" s="558"/>
      <c r="N824" s="559"/>
      <c r="O824" s="313">
        <f>ROUNDUP(O813+O819+O820+O821,0)</f>
        <v>762293</v>
      </c>
      <c r="P824" s="100"/>
      <c r="R824" s="342"/>
      <c r="S824" s="342"/>
    </row>
    <row r="825" spans="2:19" ht="14.4">
      <c r="B825" s="44"/>
      <c r="C825" s="73"/>
      <c r="D825" s="52"/>
      <c r="E825" s="52"/>
      <c r="F825" s="52"/>
      <c r="G825" s="52"/>
      <c r="H825" s="52"/>
      <c r="I825" s="52"/>
      <c r="J825" s="52"/>
      <c r="K825" s="52"/>
      <c r="L825" s="52"/>
      <c r="M825" s="52"/>
      <c r="N825" s="52"/>
      <c r="O825" s="74"/>
      <c r="P825" s="45"/>
    </row>
    <row r="826" spans="2:19" ht="14.4">
      <c r="B826" s="44"/>
      <c r="C826" s="73"/>
      <c r="D826" s="52"/>
      <c r="E826" s="52"/>
      <c r="F826" s="52"/>
      <c r="G826" s="52"/>
      <c r="H826" s="52"/>
      <c r="I826" s="52"/>
      <c r="J826" s="52"/>
      <c r="K826" s="52"/>
      <c r="L826" s="52"/>
      <c r="M826" s="52"/>
      <c r="N826" s="52"/>
      <c r="O826" s="74"/>
      <c r="P826" s="45"/>
    </row>
    <row r="827" spans="2:19" ht="18.75" customHeight="1" thickBot="1">
      <c r="B827" s="44"/>
      <c r="C827" s="564"/>
      <c r="D827" s="565"/>
      <c r="E827" s="565"/>
      <c r="F827" s="70"/>
      <c r="G827" s="70"/>
      <c r="H827" s="70"/>
      <c r="I827" s="70"/>
      <c r="J827" s="70"/>
      <c r="K827" s="566"/>
      <c r="L827" s="566"/>
      <c r="M827" s="566"/>
      <c r="N827" s="566"/>
      <c r="O827" s="567"/>
      <c r="P827" s="101"/>
    </row>
    <row r="828" spans="2:19" ht="14.4" thickBot="1">
      <c r="B828" s="102"/>
      <c r="C828" s="103"/>
      <c r="D828" s="103"/>
      <c r="E828" s="103"/>
      <c r="F828" s="103"/>
      <c r="G828" s="103"/>
      <c r="H828" s="103"/>
      <c r="I828" s="103"/>
      <c r="J828" s="103"/>
      <c r="K828" s="103"/>
      <c r="L828" s="103"/>
      <c r="M828" s="103"/>
      <c r="N828" s="103"/>
      <c r="O828" s="103"/>
      <c r="P828" s="104"/>
    </row>
    <row r="829" spans="2:19" ht="15.6" thickTop="1" thickBot="1">
      <c r="B829" s="44"/>
      <c r="C829" s="488" t="s">
        <v>54</v>
      </c>
      <c r="D829" s="489"/>
      <c r="E829" s="489"/>
      <c r="F829" s="489"/>
      <c r="G829" s="489"/>
      <c r="H829" s="489"/>
      <c r="I829" s="489"/>
      <c r="J829" s="489"/>
      <c r="K829" s="489"/>
      <c r="L829" s="489"/>
      <c r="M829" s="489"/>
      <c r="N829" s="489"/>
      <c r="O829" s="490"/>
      <c r="P829" s="75"/>
    </row>
    <row r="830" spans="2:19">
      <c r="B830" s="44"/>
      <c r="C830" s="76" t="s">
        <v>55</v>
      </c>
      <c r="D830" s="491" t="s">
        <v>10</v>
      </c>
      <c r="E830" s="492"/>
      <c r="F830" s="492"/>
      <c r="G830" s="492"/>
      <c r="H830" s="492"/>
      <c r="I830" s="492"/>
      <c r="J830" s="492"/>
      <c r="K830" s="492"/>
      <c r="L830" s="493"/>
      <c r="M830" s="494" t="s">
        <v>56</v>
      </c>
      <c r="N830" s="495"/>
      <c r="O830" s="76" t="s">
        <v>12</v>
      </c>
      <c r="P830" s="77"/>
    </row>
    <row r="831" spans="2:19" ht="51" customHeight="1" thickBot="1">
      <c r="B831" s="44"/>
      <c r="C831" s="78" t="str">
        <f>PRESUPUESTO!C222</f>
        <v>7.4.7</v>
      </c>
      <c r="D831" s="582" t="str">
        <f>IFERROR(VLOOKUP(C831,PRESUPUESTO!$C$11:$K$366,5,FALSE)," ")</f>
        <v>CALENTADOR A GAS DE 20 LITROS CON ACCESORIOS</v>
      </c>
      <c r="E831" s="583"/>
      <c r="F831" s="583"/>
      <c r="G831" s="583"/>
      <c r="H831" s="583"/>
      <c r="I831" s="583"/>
      <c r="J831" s="583"/>
      <c r="K831" s="583"/>
      <c r="L831" s="584"/>
      <c r="M831" s="526" t="str">
        <f>IFERROR(VLOOKUP(C831,PRESUPUESTO!$C$11:$K$366,6,FALSE)," ")</f>
        <v>UN</v>
      </c>
      <c r="N831" s="528"/>
      <c r="O831" s="243">
        <f>IFERROR(VLOOKUP(C831,PRESUPUESTO!$C$11:$K$366,7,FALSE)," ")</f>
        <v>4</v>
      </c>
      <c r="P831" s="79"/>
    </row>
    <row r="832" spans="2:19">
      <c r="B832" s="44"/>
      <c r="C832" s="529"/>
      <c r="D832" s="530"/>
      <c r="E832" s="530"/>
      <c r="F832" s="530"/>
      <c r="G832" s="530"/>
      <c r="H832" s="530"/>
      <c r="I832" s="530"/>
      <c r="J832" s="530"/>
      <c r="K832" s="530"/>
      <c r="L832" s="530"/>
      <c r="M832" s="530"/>
      <c r="N832" s="530"/>
      <c r="O832" s="531"/>
      <c r="P832" s="80"/>
    </row>
    <row r="833" spans="2:16">
      <c r="B833" s="44"/>
      <c r="C833" s="532"/>
      <c r="D833" s="533"/>
      <c r="E833" s="533"/>
      <c r="F833" s="533"/>
      <c r="G833" s="533"/>
      <c r="H833" s="533"/>
      <c r="I833" s="533"/>
      <c r="J833" s="533"/>
      <c r="K833" s="533"/>
      <c r="L833" s="533"/>
      <c r="M833" s="533"/>
      <c r="N833" s="533"/>
      <c r="O833" s="534"/>
      <c r="P833" s="80"/>
    </row>
    <row r="834" spans="2:16" ht="14.4" thickBot="1">
      <c r="B834" s="44"/>
      <c r="C834" s="535"/>
      <c r="D834" s="536"/>
      <c r="E834" s="536"/>
      <c r="F834" s="536"/>
      <c r="G834" s="536"/>
      <c r="H834" s="536"/>
      <c r="I834" s="536"/>
      <c r="J834" s="536"/>
      <c r="K834" s="536"/>
      <c r="L834" s="536"/>
      <c r="M834" s="536"/>
      <c r="N834" s="536"/>
      <c r="O834" s="537"/>
      <c r="P834" s="80"/>
    </row>
    <row r="835" spans="2:16" ht="14.4">
      <c r="B835" s="44"/>
      <c r="C835" s="538" t="s">
        <v>10</v>
      </c>
      <c r="D835" s="539"/>
      <c r="E835" s="539"/>
      <c r="F835" s="539"/>
      <c r="G835" s="540"/>
      <c r="H835" s="541" t="s">
        <v>57</v>
      </c>
      <c r="I835" s="539"/>
      <c r="J835" s="542" t="s">
        <v>58</v>
      </c>
      <c r="K835" s="543"/>
      <c r="L835" s="82" t="s">
        <v>59</v>
      </c>
      <c r="M835" s="541" t="s">
        <v>60</v>
      </c>
      <c r="N835" s="544"/>
      <c r="O835" s="83" t="s">
        <v>61</v>
      </c>
      <c r="P835" s="84"/>
    </row>
    <row r="836" spans="2:16" ht="14.4">
      <c r="B836" s="44"/>
      <c r="C836" s="517" t="s">
        <v>1281</v>
      </c>
      <c r="D836" s="518"/>
      <c r="E836" s="518"/>
      <c r="F836" s="518"/>
      <c r="G836" s="519"/>
      <c r="H836" s="520"/>
      <c r="I836" s="520"/>
      <c r="J836" s="521" t="str">
        <f>IFERROR(VLOOKUP(C836,EQUIPOS!$C$13:$G$80,2,FALSE)," ")</f>
        <v>%</v>
      </c>
      <c r="K836" s="522"/>
      <c r="L836" s="308">
        <f>O873</f>
        <v>152462.72390310871</v>
      </c>
      <c r="M836" s="523">
        <v>0.05</v>
      </c>
      <c r="N836" s="522"/>
      <c r="O836" s="307">
        <f>IFERROR(M836*L836,0)</f>
        <v>7623.1361951554354</v>
      </c>
      <c r="P836" s="85"/>
    </row>
    <row r="837" spans="2:16" ht="14.4">
      <c r="B837" s="44"/>
      <c r="C837" s="517"/>
      <c r="D837" s="518"/>
      <c r="E837" s="518"/>
      <c r="F837" s="518"/>
      <c r="G837" s="519"/>
      <c r="H837" s="520"/>
      <c r="I837" s="520"/>
      <c r="J837" s="521" t="str">
        <f>IFERROR(VLOOKUP(C837,EQUIPOS!$C$13:$G$80,2,FALSE)," ")</f>
        <v xml:space="preserve"> </v>
      </c>
      <c r="K837" s="522"/>
      <c r="L837" s="308" t="str">
        <f>IFERROR(VLOOKUP(C837,EQUIPOS!$C$13:$G$80,5,FALSE)," ")</f>
        <v xml:space="preserve"> </v>
      </c>
      <c r="M837" s="524"/>
      <c r="N837" s="525"/>
      <c r="O837" s="307">
        <f>IFERROR(L837/M837,0)</f>
        <v>0</v>
      </c>
      <c r="P837" s="85"/>
    </row>
    <row r="838" spans="2:16" ht="14.4">
      <c r="B838" s="44"/>
      <c r="C838" s="517"/>
      <c r="D838" s="518"/>
      <c r="E838" s="518"/>
      <c r="F838" s="518"/>
      <c r="G838" s="519"/>
      <c r="H838" s="520"/>
      <c r="I838" s="520"/>
      <c r="J838" s="521" t="str">
        <f>IFERROR(VLOOKUP(C838,EQUIPOS!$C$13:$G$80,2,FALSE)," ")</f>
        <v xml:space="preserve"> </v>
      </c>
      <c r="K838" s="522"/>
      <c r="L838" s="308" t="str">
        <f>IFERROR(VLOOKUP(C838,EQUIPOS!$C$13:$G$80,5,FALSE)," ")</f>
        <v xml:space="preserve"> </v>
      </c>
      <c r="M838" s="524"/>
      <c r="N838" s="525"/>
      <c r="O838" s="307">
        <f t="shared" ref="O838:O839" si="52">IFERROR(L838/M838,0)</f>
        <v>0</v>
      </c>
      <c r="P838" s="85"/>
    </row>
    <row r="839" spans="2:16" ht="14.4">
      <c r="B839" s="44"/>
      <c r="C839" s="517"/>
      <c r="D839" s="518"/>
      <c r="E839" s="518"/>
      <c r="F839" s="518"/>
      <c r="G839" s="519"/>
      <c r="H839" s="520"/>
      <c r="I839" s="520"/>
      <c r="J839" s="521" t="str">
        <f>IFERROR(VLOOKUP(C839,EQUIPOS!$C$13:$G$80,2,FALSE)," ")</f>
        <v xml:space="preserve"> </v>
      </c>
      <c r="K839" s="522"/>
      <c r="L839" s="308" t="str">
        <f>IFERROR(VLOOKUP(C839,EQUIPOS!$C$13:$G$80,5,FALSE)," ")</f>
        <v xml:space="preserve"> </v>
      </c>
      <c r="M839" s="524"/>
      <c r="N839" s="525"/>
      <c r="O839" s="307">
        <f t="shared" si="52"/>
        <v>0</v>
      </c>
      <c r="P839" s="85"/>
    </row>
    <row r="840" spans="2:16" ht="15" thickBot="1">
      <c r="B840" s="44"/>
      <c r="C840" s="517"/>
      <c r="D840" s="518"/>
      <c r="E840" s="518"/>
      <c r="F840" s="518"/>
      <c r="G840" s="519"/>
      <c r="H840" s="520"/>
      <c r="I840" s="520"/>
      <c r="J840" s="521" t="str">
        <f>IFERROR(VLOOKUP(C840,EQUIPOS!$C$13:$G$80,2,FALSE)," ")</f>
        <v xml:space="preserve"> </v>
      </c>
      <c r="K840" s="522"/>
      <c r="L840" s="308" t="str">
        <f>IFERROR(VLOOKUP(C840,EQUIPOS!$C$13:$G$80,5,FALSE)," ")</f>
        <v xml:space="preserve"> </v>
      </c>
      <c r="M840" s="524"/>
      <c r="N840" s="525"/>
      <c r="O840" s="307">
        <f>IFERROR(L840/M840,0)</f>
        <v>0</v>
      </c>
      <c r="P840" s="85"/>
    </row>
    <row r="841" spans="2:16" ht="15" thickBot="1">
      <c r="B841" s="44"/>
      <c r="C841" s="545" t="s">
        <v>2244</v>
      </c>
      <c r="D841" s="546"/>
      <c r="E841" s="546"/>
      <c r="F841" s="546"/>
      <c r="G841" s="546"/>
      <c r="H841" s="546"/>
      <c r="I841" s="546"/>
      <c r="J841" s="546"/>
      <c r="K841" s="546"/>
      <c r="L841" s="546"/>
      <c r="M841" s="546"/>
      <c r="N841" s="547"/>
      <c r="O841" s="309">
        <f>SUM(O836:O840)</f>
        <v>7623.1361951554354</v>
      </c>
      <c r="P841" s="86"/>
    </row>
    <row r="842" spans="2:16" ht="13.5" customHeight="1">
      <c r="B842" s="44"/>
      <c r="C842" s="529" t="s">
        <v>62</v>
      </c>
      <c r="D842" s="530"/>
      <c r="E842" s="530"/>
      <c r="F842" s="530"/>
      <c r="G842" s="530"/>
      <c r="H842" s="530"/>
      <c r="I842" s="530"/>
      <c r="J842" s="530"/>
      <c r="K842" s="530"/>
      <c r="L842" s="530"/>
      <c r="M842" s="530"/>
      <c r="N842" s="530"/>
      <c r="O842" s="531"/>
      <c r="P842" s="80"/>
    </row>
    <row r="843" spans="2:16">
      <c r="B843" s="44"/>
      <c r="C843" s="532"/>
      <c r="D843" s="533"/>
      <c r="E843" s="533"/>
      <c r="F843" s="533"/>
      <c r="G843" s="533"/>
      <c r="H843" s="533"/>
      <c r="I843" s="533"/>
      <c r="J843" s="533"/>
      <c r="K843" s="533"/>
      <c r="L843" s="533"/>
      <c r="M843" s="533"/>
      <c r="N843" s="533"/>
      <c r="O843" s="534"/>
      <c r="P843" s="80"/>
    </row>
    <row r="844" spans="2:16" ht="14.4" thickBot="1">
      <c r="B844" s="44"/>
      <c r="C844" s="535"/>
      <c r="D844" s="536"/>
      <c r="E844" s="536"/>
      <c r="F844" s="536"/>
      <c r="G844" s="536"/>
      <c r="H844" s="536"/>
      <c r="I844" s="536"/>
      <c r="J844" s="536"/>
      <c r="K844" s="536"/>
      <c r="L844" s="536"/>
      <c r="M844" s="536"/>
      <c r="N844" s="536"/>
      <c r="O844" s="537"/>
      <c r="P844" s="80"/>
    </row>
    <row r="845" spans="2:16" ht="14.4">
      <c r="B845" s="44"/>
      <c r="C845" s="538" t="s">
        <v>10</v>
      </c>
      <c r="D845" s="550"/>
      <c r="E845" s="550"/>
      <c r="F845" s="550"/>
      <c r="G845" s="550"/>
      <c r="H845" s="550"/>
      <c r="I845" s="550"/>
      <c r="J845" s="544"/>
      <c r="K845" s="81" t="s">
        <v>56</v>
      </c>
      <c r="L845" s="82" t="s">
        <v>12</v>
      </c>
      <c r="M845" s="541" t="s">
        <v>63</v>
      </c>
      <c r="N845" s="544"/>
      <c r="O845" s="83" t="s">
        <v>61</v>
      </c>
      <c r="P845" s="84"/>
    </row>
    <row r="846" spans="2:16" ht="14.4">
      <c r="B846" s="44"/>
      <c r="C846" s="517" t="s">
        <v>2743</v>
      </c>
      <c r="D846" s="518"/>
      <c r="E846" s="518"/>
      <c r="F846" s="518"/>
      <c r="G846" s="518"/>
      <c r="H846" s="518"/>
      <c r="I846" s="518"/>
      <c r="J846" s="519"/>
      <c r="K846" s="88" t="str">
        <f>IFERROR(VLOOKUP(C846,MATERIALES!$C$13:$G$2486,2,FALSE)," ")</f>
        <v>UN</v>
      </c>
      <c r="L846" s="358">
        <v>1</v>
      </c>
      <c r="M846" s="548">
        <f>IFERROR(VLOOKUP(C846,MATERIALES!$C$13:$G$2486,5,FALSE)," ")</f>
        <v>3200000</v>
      </c>
      <c r="N846" s="549"/>
      <c r="O846" s="307">
        <f>IFERROR(M846*L846,0)</f>
        <v>3200000</v>
      </c>
      <c r="P846" s="85"/>
    </row>
    <row r="847" spans="2:16" ht="14.4">
      <c r="B847" s="44"/>
      <c r="C847" s="517"/>
      <c r="D847" s="518"/>
      <c r="E847" s="518"/>
      <c r="F847" s="518"/>
      <c r="G847" s="518"/>
      <c r="H847" s="518"/>
      <c r="I847" s="518"/>
      <c r="J847" s="519"/>
      <c r="K847" s="88" t="str">
        <f>IFERROR(VLOOKUP(C847,MATERIALES!$C$13:$G$2486,2,FALSE)," ")</f>
        <v xml:space="preserve"> </v>
      </c>
      <c r="L847" s="358"/>
      <c r="M847" s="548" t="str">
        <f>IFERROR(VLOOKUP(C847,MATERIALES!$C$13:$G$2486,5,FALSE)," ")</f>
        <v xml:space="preserve"> </v>
      </c>
      <c r="N847" s="549"/>
      <c r="O847" s="307">
        <f t="shared" ref="O847:O856" si="53">IFERROR(M847*L847,0)</f>
        <v>0</v>
      </c>
      <c r="P847" s="85"/>
    </row>
    <row r="848" spans="2:16" ht="14.4">
      <c r="B848" s="44"/>
      <c r="C848" s="517"/>
      <c r="D848" s="518"/>
      <c r="E848" s="518"/>
      <c r="F848" s="518"/>
      <c r="G848" s="518"/>
      <c r="H848" s="518"/>
      <c r="I848" s="518"/>
      <c r="J848" s="519"/>
      <c r="K848" s="88" t="str">
        <f>IFERROR(VLOOKUP(C848,MATERIALES!$C$13:$G$2486,2,FALSE)," ")</f>
        <v xml:space="preserve"> </v>
      </c>
      <c r="L848" s="358"/>
      <c r="M848" s="548" t="str">
        <f>IFERROR(VLOOKUP(C848,MATERIALES!$C$13:$G$2486,5,FALSE)," ")</f>
        <v xml:space="preserve"> </v>
      </c>
      <c r="N848" s="549"/>
      <c r="O848" s="307">
        <f t="shared" si="53"/>
        <v>0</v>
      </c>
      <c r="P848" s="85"/>
    </row>
    <row r="849" spans="2:16" ht="14.4">
      <c r="B849" s="44"/>
      <c r="C849" s="517"/>
      <c r="D849" s="518"/>
      <c r="E849" s="518"/>
      <c r="F849" s="518"/>
      <c r="G849" s="518"/>
      <c r="H849" s="518"/>
      <c r="I849" s="518"/>
      <c r="J849" s="519"/>
      <c r="K849" s="88" t="str">
        <f>IFERROR(VLOOKUP(C849,MATERIALES!$C$13:$G$2486,2,FALSE)," ")</f>
        <v xml:space="preserve"> </v>
      </c>
      <c r="L849" s="358"/>
      <c r="M849" s="548" t="str">
        <f>IFERROR(VLOOKUP(C849,MATERIALES!$C$13:$G$2486,5,FALSE)," ")</f>
        <v xml:space="preserve"> </v>
      </c>
      <c r="N849" s="549"/>
      <c r="O849" s="307">
        <f t="shared" si="53"/>
        <v>0</v>
      </c>
      <c r="P849" s="85"/>
    </row>
    <row r="850" spans="2:16" ht="14.4">
      <c r="B850" s="44"/>
      <c r="C850" s="517"/>
      <c r="D850" s="518"/>
      <c r="E850" s="518"/>
      <c r="F850" s="518"/>
      <c r="G850" s="518"/>
      <c r="H850" s="518"/>
      <c r="I850" s="518"/>
      <c r="J850" s="519"/>
      <c r="K850" s="88" t="str">
        <f>IFERROR(VLOOKUP(C850,MATERIALES!$C$13:$G$2486,2,FALSE)," ")</f>
        <v xml:space="preserve"> </v>
      </c>
      <c r="L850" s="89"/>
      <c r="M850" s="548" t="str">
        <f>IFERROR(VLOOKUP(C850,MATERIALES!$C$13:$G$2486,5,FALSE)," ")</f>
        <v xml:space="preserve"> </v>
      </c>
      <c r="N850" s="549"/>
      <c r="O850" s="307">
        <f t="shared" si="53"/>
        <v>0</v>
      </c>
      <c r="P850" s="85"/>
    </row>
    <row r="851" spans="2:16" ht="14.4">
      <c r="B851" s="44"/>
      <c r="C851" s="517"/>
      <c r="D851" s="518"/>
      <c r="E851" s="518"/>
      <c r="F851" s="518"/>
      <c r="G851" s="518"/>
      <c r="H851" s="518"/>
      <c r="I851" s="518"/>
      <c r="J851" s="519"/>
      <c r="K851" s="88" t="str">
        <f>IFERROR(VLOOKUP(C851,MATERIALES!$C$13:$G$2486,2,FALSE)," ")</f>
        <v xml:space="preserve"> </v>
      </c>
      <c r="L851" s="89"/>
      <c r="M851" s="548" t="str">
        <f>IFERROR(VLOOKUP(C851,MATERIALES!$C$13:$G$2486,5,FALSE)," ")</f>
        <v xml:space="preserve"> </v>
      </c>
      <c r="N851" s="549"/>
      <c r="O851" s="307">
        <f t="shared" si="53"/>
        <v>0</v>
      </c>
      <c r="P851" s="85"/>
    </row>
    <row r="852" spans="2:16" ht="14.4">
      <c r="B852" s="44"/>
      <c r="C852" s="517"/>
      <c r="D852" s="518"/>
      <c r="E852" s="518"/>
      <c r="F852" s="518"/>
      <c r="G852" s="518"/>
      <c r="H852" s="518"/>
      <c r="I852" s="518"/>
      <c r="J852" s="519"/>
      <c r="K852" s="88" t="str">
        <f>IFERROR(VLOOKUP(C852,MATERIALES!$C$13:$G$2486,2,FALSE)," ")</f>
        <v xml:space="preserve"> </v>
      </c>
      <c r="L852" s="89"/>
      <c r="M852" s="548" t="str">
        <f>IFERROR(VLOOKUP(C852,MATERIALES!$C$13:$G$2486,5,FALSE)," ")</f>
        <v xml:space="preserve"> </v>
      </c>
      <c r="N852" s="549"/>
      <c r="O852" s="307">
        <f t="shared" si="53"/>
        <v>0</v>
      </c>
      <c r="P852" s="85"/>
    </row>
    <row r="853" spans="2:16" ht="14.4">
      <c r="B853" s="44"/>
      <c r="C853" s="517"/>
      <c r="D853" s="518"/>
      <c r="E853" s="518"/>
      <c r="F853" s="518"/>
      <c r="G853" s="518"/>
      <c r="H853" s="518"/>
      <c r="I853" s="518"/>
      <c r="J853" s="519"/>
      <c r="K853" s="88" t="str">
        <f>IFERROR(VLOOKUP(C853,MATERIALES!$C$13:$G$2486,2,FALSE)," ")</f>
        <v xml:space="preserve"> </v>
      </c>
      <c r="L853" s="89"/>
      <c r="M853" s="548" t="str">
        <f>IFERROR(VLOOKUP(C853,MATERIALES!$C$13:$G$2486,5,FALSE)," ")</f>
        <v xml:space="preserve"> </v>
      </c>
      <c r="N853" s="549"/>
      <c r="O853" s="307">
        <f t="shared" si="53"/>
        <v>0</v>
      </c>
      <c r="P853" s="85"/>
    </row>
    <row r="854" spans="2:16" ht="14.4">
      <c r="B854" s="44"/>
      <c r="C854" s="517"/>
      <c r="D854" s="518"/>
      <c r="E854" s="518"/>
      <c r="F854" s="518"/>
      <c r="G854" s="518"/>
      <c r="H854" s="518"/>
      <c r="I854" s="518"/>
      <c r="J854" s="519"/>
      <c r="K854" s="88" t="str">
        <f>IFERROR(VLOOKUP(C854,MATERIALES!$C$13:$G$2486,2,FALSE)," ")</f>
        <v xml:space="preserve"> </v>
      </c>
      <c r="L854" s="89"/>
      <c r="M854" s="548" t="str">
        <f>IFERROR(VLOOKUP(C854,MATERIALES!$C$13:$G$2486,5,FALSE)," ")</f>
        <v xml:space="preserve"> </v>
      </c>
      <c r="N854" s="549"/>
      <c r="O854" s="307">
        <f t="shared" si="53"/>
        <v>0</v>
      </c>
      <c r="P854" s="85"/>
    </row>
    <row r="855" spans="2:16" ht="14.4">
      <c r="B855" s="44"/>
      <c r="C855" s="517"/>
      <c r="D855" s="518"/>
      <c r="E855" s="518"/>
      <c r="F855" s="518"/>
      <c r="G855" s="518"/>
      <c r="H855" s="518"/>
      <c r="I855" s="518"/>
      <c r="J855" s="519"/>
      <c r="K855" s="88" t="str">
        <f>IFERROR(VLOOKUP(C855,MATERIALES!$C$13:$G$2486,2,FALSE)," ")</f>
        <v xml:space="preserve"> </v>
      </c>
      <c r="L855" s="89"/>
      <c r="M855" s="548" t="str">
        <f>IFERROR(VLOOKUP(C855,MATERIALES!$C$13:$G$2486,5,FALSE)," ")</f>
        <v xml:space="preserve"> </v>
      </c>
      <c r="N855" s="549"/>
      <c r="O855" s="307">
        <f t="shared" si="53"/>
        <v>0</v>
      </c>
      <c r="P855" s="85"/>
    </row>
    <row r="856" spans="2:16" ht="15" thickBot="1">
      <c r="B856" s="44"/>
      <c r="C856" s="517"/>
      <c r="D856" s="518"/>
      <c r="E856" s="518"/>
      <c r="F856" s="518"/>
      <c r="G856" s="518"/>
      <c r="H856" s="518"/>
      <c r="I856" s="518"/>
      <c r="J856" s="519"/>
      <c r="K856" s="88" t="str">
        <f>IFERROR(VLOOKUP(C856,MATERIALES!$C$13:$G$2486,2,FALSE)," ")</f>
        <v xml:space="preserve"> </v>
      </c>
      <c r="L856" s="90"/>
      <c r="M856" s="548" t="str">
        <f>IFERROR(VLOOKUP(C856,MATERIALES!$C$13:$G$2486,5,FALSE)," ")</f>
        <v xml:space="preserve"> </v>
      </c>
      <c r="N856" s="549"/>
      <c r="O856" s="307">
        <f t="shared" si="53"/>
        <v>0</v>
      </c>
      <c r="P856" s="85"/>
    </row>
    <row r="857" spans="2:16" ht="15" thickBot="1">
      <c r="B857" s="44"/>
      <c r="C857" s="545" t="s">
        <v>2244</v>
      </c>
      <c r="D857" s="546"/>
      <c r="E857" s="546"/>
      <c r="F857" s="546"/>
      <c r="G857" s="546"/>
      <c r="H857" s="546"/>
      <c r="I857" s="546"/>
      <c r="J857" s="546"/>
      <c r="K857" s="546"/>
      <c r="L857" s="546"/>
      <c r="M857" s="546"/>
      <c r="N857" s="547"/>
      <c r="O857" s="309">
        <f>SUM(O846:O856)</f>
        <v>3200000</v>
      </c>
      <c r="P857" s="85"/>
    </row>
    <row r="858" spans="2:16">
      <c r="B858" s="44"/>
      <c r="C858" s="529" t="s">
        <v>64</v>
      </c>
      <c r="D858" s="530"/>
      <c r="E858" s="530"/>
      <c r="F858" s="530"/>
      <c r="G858" s="530"/>
      <c r="H858" s="530"/>
      <c r="I858" s="530"/>
      <c r="J858" s="530"/>
      <c r="K858" s="530"/>
      <c r="L858" s="530"/>
      <c r="M858" s="530"/>
      <c r="N858" s="530"/>
      <c r="O858" s="531"/>
      <c r="P858" s="80"/>
    </row>
    <row r="859" spans="2:16">
      <c r="B859" s="44"/>
      <c r="C859" s="532"/>
      <c r="D859" s="533"/>
      <c r="E859" s="533"/>
      <c r="F859" s="533"/>
      <c r="G859" s="533"/>
      <c r="H859" s="533"/>
      <c r="I859" s="533"/>
      <c r="J859" s="533"/>
      <c r="K859" s="533"/>
      <c r="L859" s="533"/>
      <c r="M859" s="533"/>
      <c r="N859" s="533"/>
      <c r="O859" s="534"/>
      <c r="P859" s="80"/>
    </row>
    <row r="860" spans="2:16" ht="14.4" thickBot="1">
      <c r="B860" s="44"/>
      <c r="C860" s="535"/>
      <c r="D860" s="536"/>
      <c r="E860" s="536"/>
      <c r="F860" s="536"/>
      <c r="G860" s="536"/>
      <c r="H860" s="536"/>
      <c r="I860" s="536"/>
      <c r="J860" s="536"/>
      <c r="K860" s="536"/>
      <c r="L860" s="536"/>
      <c r="M860" s="536"/>
      <c r="N860" s="536"/>
      <c r="O860" s="537"/>
      <c r="P860" s="80"/>
    </row>
    <row r="861" spans="2:16" ht="16.8">
      <c r="B861" s="44"/>
      <c r="C861" s="538" t="s">
        <v>65</v>
      </c>
      <c r="D861" s="550"/>
      <c r="E861" s="550"/>
      <c r="F861" s="550"/>
      <c r="G861" s="550"/>
      <c r="H861" s="550"/>
      <c r="I861" s="550"/>
      <c r="J861" s="82" t="s">
        <v>66</v>
      </c>
      <c r="K861" s="87" t="s">
        <v>67</v>
      </c>
      <c r="L861" s="91" t="s">
        <v>68</v>
      </c>
      <c r="M861" s="541" t="s">
        <v>69</v>
      </c>
      <c r="N861" s="544"/>
      <c r="O861" s="83" t="s">
        <v>61</v>
      </c>
      <c r="P861" s="84"/>
    </row>
    <row r="862" spans="2:16" ht="14.4">
      <c r="B862" s="44"/>
      <c r="C862" s="517"/>
      <c r="D862" s="518"/>
      <c r="E862" s="518"/>
      <c r="F862" s="518"/>
      <c r="G862" s="518"/>
      <c r="H862" s="518"/>
      <c r="I862" s="518"/>
      <c r="J862" s="349"/>
      <c r="K862" s="93"/>
      <c r="L862" s="92"/>
      <c r="M862" s="548"/>
      <c r="N862" s="549"/>
      <c r="O862" s="307">
        <f>IFERROR(M862*L862,0)</f>
        <v>0</v>
      </c>
      <c r="P862" s="85"/>
    </row>
    <row r="863" spans="2:16" ht="15" thickBot="1">
      <c r="B863" s="44"/>
      <c r="C863" s="551"/>
      <c r="D863" s="552"/>
      <c r="E863" s="552"/>
      <c r="F863" s="552"/>
      <c r="G863" s="552"/>
      <c r="H863" s="552"/>
      <c r="I863" s="552"/>
      <c r="J863" s="94"/>
      <c r="K863" s="70"/>
      <c r="L863" s="94"/>
      <c r="M863" s="553"/>
      <c r="N863" s="554"/>
      <c r="O863" s="307">
        <f t="shared" ref="O863" si="54">IFERROR(M863*L863,0)</f>
        <v>0</v>
      </c>
      <c r="P863" s="85"/>
    </row>
    <row r="864" spans="2:16" ht="15" thickBot="1">
      <c r="B864" s="44"/>
      <c r="C864" s="545" t="s">
        <v>2244</v>
      </c>
      <c r="D864" s="546"/>
      <c r="E864" s="546"/>
      <c r="F864" s="546"/>
      <c r="G864" s="546"/>
      <c r="H864" s="546"/>
      <c r="I864" s="546"/>
      <c r="J864" s="546"/>
      <c r="K864" s="546"/>
      <c r="L864" s="546"/>
      <c r="M864" s="546"/>
      <c r="N864" s="547"/>
      <c r="O864" s="309">
        <f>+SUM(O862:O863)</f>
        <v>0</v>
      </c>
      <c r="P864" s="86"/>
    </row>
    <row r="865" spans="2:16">
      <c r="B865" s="44"/>
      <c r="C865" s="529" t="s">
        <v>70</v>
      </c>
      <c r="D865" s="530"/>
      <c r="E865" s="530"/>
      <c r="F865" s="530"/>
      <c r="G865" s="530"/>
      <c r="H865" s="530"/>
      <c r="I865" s="530"/>
      <c r="J865" s="530"/>
      <c r="K865" s="530"/>
      <c r="L865" s="530"/>
      <c r="M865" s="530"/>
      <c r="N865" s="530"/>
      <c r="O865" s="531"/>
      <c r="P865" s="80"/>
    </row>
    <row r="866" spans="2:16">
      <c r="B866" s="44"/>
      <c r="C866" s="532"/>
      <c r="D866" s="533"/>
      <c r="E866" s="533"/>
      <c r="F866" s="533"/>
      <c r="G866" s="533"/>
      <c r="H866" s="533"/>
      <c r="I866" s="533"/>
      <c r="J866" s="533"/>
      <c r="K866" s="533"/>
      <c r="L866" s="533"/>
      <c r="M866" s="533"/>
      <c r="N866" s="533"/>
      <c r="O866" s="534"/>
      <c r="P866" s="80"/>
    </row>
    <row r="867" spans="2:16" ht="14.4" thickBot="1">
      <c r="B867" s="44"/>
      <c r="C867" s="535"/>
      <c r="D867" s="536"/>
      <c r="E867" s="536"/>
      <c r="F867" s="536"/>
      <c r="G867" s="536"/>
      <c r="H867" s="536"/>
      <c r="I867" s="536"/>
      <c r="J867" s="536"/>
      <c r="K867" s="536"/>
      <c r="L867" s="536"/>
      <c r="M867" s="536"/>
      <c r="N867" s="536"/>
      <c r="O867" s="537"/>
      <c r="P867" s="80"/>
    </row>
    <row r="868" spans="2:16" ht="14.4">
      <c r="B868" s="44"/>
      <c r="C868" s="538" t="s">
        <v>71</v>
      </c>
      <c r="D868" s="550"/>
      <c r="E868" s="550"/>
      <c r="F868" s="550"/>
      <c r="G868" s="550"/>
      <c r="H868" s="550"/>
      <c r="I868" s="550"/>
      <c r="J868" s="82" t="s">
        <v>72</v>
      </c>
      <c r="K868" s="95" t="s">
        <v>73</v>
      </c>
      <c r="L868" s="96" t="s">
        <v>74</v>
      </c>
      <c r="M868" s="560" t="s">
        <v>60</v>
      </c>
      <c r="N868" s="561"/>
      <c r="O868" s="97" t="s">
        <v>61</v>
      </c>
      <c r="P868" s="98"/>
    </row>
    <row r="869" spans="2:16" ht="14.4">
      <c r="B869" s="44"/>
      <c r="C869" s="555" t="s">
        <v>1228</v>
      </c>
      <c r="D869" s="556"/>
      <c r="E869" s="556"/>
      <c r="F869" s="556"/>
      <c r="G869" s="556"/>
      <c r="H869" s="556"/>
      <c r="I869" s="522"/>
      <c r="J869" s="310">
        <f>IFERROR(VLOOKUP(C869,'MANO DE OBRA'!$C$13:$J$33,6,FALSE)," ")</f>
        <v>208071.6954</v>
      </c>
      <c r="K869" s="318">
        <f>IFERROR(VLOOKUP(C869,'MANO DE OBRA'!$C$13:$J$33,7,FALSE)," ")</f>
        <v>2</v>
      </c>
      <c r="L869" s="311">
        <f>IFERROR(VLOOKUP(C869,'MANO DE OBRA'!$C$13:$J$33,8,FALSE)," ")</f>
        <v>416143</v>
      </c>
      <c r="M869" s="562">
        <v>2.7294737319822664</v>
      </c>
      <c r="N869" s="563"/>
      <c r="O869" s="312">
        <f>IFERROR((L869/M869),0)</f>
        <v>152462.72390310871</v>
      </c>
      <c r="P869" s="99"/>
    </row>
    <row r="870" spans="2:16" ht="14.4">
      <c r="B870" s="44"/>
      <c r="C870" s="555"/>
      <c r="D870" s="556"/>
      <c r="E870" s="556"/>
      <c r="F870" s="556"/>
      <c r="G870" s="556"/>
      <c r="H870" s="556"/>
      <c r="I870" s="522"/>
      <c r="J870" s="310" t="str">
        <f>IFERROR(VLOOKUP(C870,'MANO DE OBRA'!$C$13:$J$33,6,FALSE)," ")</f>
        <v xml:space="preserve"> </v>
      </c>
      <c r="K870" s="318" t="str">
        <f>IFERROR(VLOOKUP(C870,'MANO DE OBRA'!$C$13:$J$33,7,FALSE)," ")</f>
        <v xml:space="preserve"> </v>
      </c>
      <c r="L870" s="311" t="str">
        <f>IFERROR(VLOOKUP(C870,'MANO DE OBRA'!$C$13:$J$33,8,FALSE)," ")</f>
        <v xml:space="preserve"> </v>
      </c>
      <c r="M870" s="562"/>
      <c r="N870" s="563"/>
      <c r="O870" s="312">
        <f t="shared" ref="O870:O872" si="55">IFERROR((L870/M870),0)</f>
        <v>0</v>
      </c>
      <c r="P870" s="99"/>
    </row>
    <row r="871" spans="2:16" ht="14.4">
      <c r="B871" s="44"/>
      <c r="C871" s="555"/>
      <c r="D871" s="556"/>
      <c r="E871" s="556"/>
      <c r="F871" s="556"/>
      <c r="G871" s="556"/>
      <c r="H871" s="556"/>
      <c r="I871" s="522"/>
      <c r="J871" s="310" t="str">
        <f>IFERROR(VLOOKUP(C871,'MANO DE OBRA'!$C$13:$J$33,6,FALSE)," ")</f>
        <v xml:space="preserve"> </v>
      </c>
      <c r="K871" s="318" t="str">
        <f>IFERROR(VLOOKUP(C871,'MANO DE OBRA'!$C$13:$J$33,7,FALSE)," ")</f>
        <v xml:space="preserve"> </v>
      </c>
      <c r="L871" s="311" t="str">
        <f>IFERROR(VLOOKUP(C871,'MANO DE OBRA'!$C$13:$J$33,8,FALSE)," ")</f>
        <v xml:space="preserve"> </v>
      </c>
      <c r="M871" s="524"/>
      <c r="N871" s="525"/>
      <c r="O871" s="312">
        <f t="shared" si="55"/>
        <v>0</v>
      </c>
      <c r="P871" s="99"/>
    </row>
    <row r="872" spans="2:16" ht="15" thickBot="1">
      <c r="B872" s="44"/>
      <c r="C872" s="555"/>
      <c r="D872" s="556"/>
      <c r="E872" s="556"/>
      <c r="F872" s="556"/>
      <c r="G872" s="556"/>
      <c r="H872" s="556"/>
      <c r="I872" s="522"/>
      <c r="J872" s="310" t="str">
        <f>IFERROR(VLOOKUP(C872,'MANO DE OBRA'!$C$13:$J$33,6,FALSE)," ")</f>
        <v xml:space="preserve"> </v>
      </c>
      <c r="K872" s="318" t="str">
        <f>IFERROR(VLOOKUP(C872,'MANO DE OBRA'!$C$13:$J$33,7,FALSE)," ")</f>
        <v xml:space="preserve"> </v>
      </c>
      <c r="L872" s="311" t="str">
        <f>IFERROR(VLOOKUP(C872,'MANO DE OBRA'!$C$13:$J$33,8,FALSE)," ")</f>
        <v xml:space="preserve"> </v>
      </c>
      <c r="M872" s="524"/>
      <c r="N872" s="525"/>
      <c r="O872" s="312">
        <f t="shared" si="55"/>
        <v>0</v>
      </c>
      <c r="P872" s="85"/>
    </row>
    <row r="873" spans="2:16" ht="15" thickBot="1">
      <c r="B873" s="44"/>
      <c r="C873" s="545" t="s">
        <v>2244</v>
      </c>
      <c r="D873" s="546"/>
      <c r="E873" s="546"/>
      <c r="F873" s="546"/>
      <c r="G873" s="546"/>
      <c r="H873" s="546"/>
      <c r="I873" s="546"/>
      <c r="J873" s="546"/>
      <c r="K873" s="546"/>
      <c r="L873" s="546"/>
      <c r="M873" s="546"/>
      <c r="N873" s="547"/>
      <c r="O873" s="309">
        <f>+SUM(O869:O872)</f>
        <v>152462.72390310871</v>
      </c>
      <c r="P873" s="85"/>
    </row>
    <row r="874" spans="2:16" ht="15" thickBot="1">
      <c r="B874" s="44"/>
      <c r="C874" s="73"/>
      <c r="D874" s="52"/>
      <c r="E874" s="52"/>
      <c r="F874" s="52"/>
      <c r="G874" s="52"/>
      <c r="H874" s="52"/>
      <c r="I874" s="52"/>
      <c r="J874" s="52"/>
      <c r="K874" s="52"/>
      <c r="L874" s="52"/>
      <c r="M874" s="52"/>
      <c r="N874" s="52"/>
      <c r="O874" s="74"/>
      <c r="P874" s="45"/>
    </row>
    <row r="875" spans="2:16" ht="15" thickBot="1">
      <c r="B875" s="44"/>
      <c r="C875" s="557" t="s">
        <v>2245</v>
      </c>
      <c r="D875" s="558"/>
      <c r="E875" s="558"/>
      <c r="F875" s="558"/>
      <c r="G875" s="558"/>
      <c r="H875" s="558"/>
      <c r="I875" s="558"/>
      <c r="J875" s="558"/>
      <c r="K875" s="558"/>
      <c r="L875" s="558"/>
      <c r="M875" s="558"/>
      <c r="N875" s="559"/>
      <c r="O875" s="313">
        <f>ROUND(O864+O841+O857+O873,0)</f>
        <v>3360086</v>
      </c>
      <c r="P875" s="100"/>
    </row>
    <row r="876" spans="2:16" ht="15" thickBot="1">
      <c r="B876" s="44"/>
      <c r="C876" s="73"/>
      <c r="D876" s="52"/>
      <c r="E876" s="52"/>
      <c r="F876" s="52"/>
      <c r="G876" s="52"/>
      <c r="H876" s="52"/>
      <c r="I876" s="52"/>
      <c r="J876" s="52"/>
      <c r="K876" s="52"/>
      <c r="L876" s="52"/>
      <c r="M876" s="52"/>
      <c r="N876" s="52"/>
      <c r="O876" s="74"/>
      <c r="P876" s="73"/>
    </row>
    <row r="877" spans="2:16">
      <c r="B877" s="44"/>
      <c r="C877" s="529" t="s">
        <v>2240</v>
      </c>
      <c r="D877" s="530"/>
      <c r="E877" s="530"/>
      <c r="F877" s="530"/>
      <c r="G877" s="530"/>
      <c r="H877" s="530"/>
      <c r="I877" s="530"/>
      <c r="J877" s="530"/>
      <c r="K877" s="530"/>
      <c r="L877" s="530"/>
      <c r="M877" s="530"/>
      <c r="N877" s="530"/>
      <c r="O877" s="531"/>
      <c r="P877" s="80"/>
    </row>
    <row r="878" spans="2:16">
      <c r="B878" s="44"/>
      <c r="C878" s="532"/>
      <c r="D878" s="533"/>
      <c r="E878" s="533"/>
      <c r="F878" s="533"/>
      <c r="G878" s="533"/>
      <c r="H878" s="533"/>
      <c r="I878" s="533"/>
      <c r="J878" s="533"/>
      <c r="K878" s="533"/>
      <c r="L878" s="533"/>
      <c r="M878" s="533"/>
      <c r="N878" s="533"/>
      <c r="O878" s="534"/>
      <c r="P878" s="80"/>
    </row>
    <row r="879" spans="2:16" ht="14.4" thickBot="1">
      <c r="B879" s="44"/>
      <c r="C879" s="535"/>
      <c r="D879" s="536"/>
      <c r="E879" s="536"/>
      <c r="F879" s="536"/>
      <c r="G879" s="536"/>
      <c r="H879" s="536"/>
      <c r="I879" s="536"/>
      <c r="J879" s="536"/>
      <c r="K879" s="536"/>
      <c r="L879" s="536"/>
      <c r="M879" s="536"/>
      <c r="N879" s="536"/>
      <c r="O879" s="537"/>
      <c r="P879" s="80"/>
    </row>
    <row r="880" spans="2:16" ht="15" thickBot="1">
      <c r="B880" s="44"/>
      <c r="C880" s="568" t="s">
        <v>10</v>
      </c>
      <c r="D880" s="569"/>
      <c r="E880" s="569"/>
      <c r="F880" s="569"/>
      <c r="G880" s="569"/>
      <c r="H880" s="569"/>
      <c r="I880" s="569"/>
      <c r="J880" s="569"/>
      <c r="K880" s="569"/>
      <c r="L880" s="569"/>
      <c r="M880" s="570"/>
      <c r="N880" s="303" t="s">
        <v>32</v>
      </c>
      <c r="O880" s="304" t="s">
        <v>29</v>
      </c>
      <c r="P880" s="80"/>
    </row>
    <row r="881" spans="2:19" ht="14.4">
      <c r="B881" s="44"/>
      <c r="C881" s="571" t="s">
        <v>2242</v>
      </c>
      <c r="D881" s="572"/>
      <c r="E881" s="572"/>
      <c r="F881" s="572"/>
      <c r="G881" s="572"/>
      <c r="H881" s="572"/>
      <c r="I881" s="572"/>
      <c r="J881" s="572"/>
      <c r="K881" s="572"/>
      <c r="L881" s="572"/>
      <c r="M881" s="572"/>
      <c r="N881" s="305">
        <f>PRESUPUESTO!$K$384</f>
        <v>0.26</v>
      </c>
      <c r="O881" s="314">
        <f>N881*O875</f>
        <v>873622.36</v>
      </c>
      <c r="P881" s="80"/>
    </row>
    <row r="882" spans="2:19" ht="14.4">
      <c r="B882" s="44"/>
      <c r="C882" s="573" t="s">
        <v>2241</v>
      </c>
      <c r="D882" s="574"/>
      <c r="E882" s="574"/>
      <c r="F882" s="574"/>
      <c r="G882" s="574"/>
      <c r="H882" s="574"/>
      <c r="I882" s="574"/>
      <c r="J882" s="574"/>
      <c r="K882" s="574"/>
      <c r="L882" s="574"/>
      <c r="M882" s="574"/>
      <c r="N882" s="302">
        <f>PRESUPUESTO!$K$385</f>
        <v>0.01</v>
      </c>
      <c r="O882" s="315">
        <f>N882*O875</f>
        <v>33600.86</v>
      </c>
      <c r="P882" s="80"/>
    </row>
    <row r="883" spans="2:19" ht="15" thickBot="1">
      <c r="B883" s="44"/>
      <c r="C883" s="575" t="s">
        <v>28</v>
      </c>
      <c r="D883" s="576"/>
      <c r="E883" s="576"/>
      <c r="F883" s="576"/>
      <c r="G883" s="576"/>
      <c r="H883" s="576"/>
      <c r="I883" s="576"/>
      <c r="J883" s="576"/>
      <c r="K883" s="576"/>
      <c r="L883" s="576"/>
      <c r="M883" s="576"/>
      <c r="N883" s="306">
        <f>PRESUPUESTO!$K$386</f>
        <v>0.03</v>
      </c>
      <c r="O883" s="316">
        <f>N883*O875</f>
        <v>100802.58</v>
      </c>
      <c r="P883" s="80"/>
    </row>
    <row r="884" spans="2:19">
      <c r="B884" s="44"/>
      <c r="C884" s="296"/>
      <c r="D884" s="297"/>
      <c r="E884" s="297"/>
      <c r="F884" s="297"/>
      <c r="G884" s="297"/>
      <c r="H884" s="297"/>
      <c r="I884" s="297"/>
      <c r="J884" s="297"/>
      <c r="K884" s="297"/>
      <c r="L884" s="297"/>
      <c r="M884" s="297"/>
      <c r="N884" s="297"/>
      <c r="O884" s="298"/>
      <c r="P884" s="80"/>
    </row>
    <row r="885" spans="2:19" ht="14.4" thickBot="1">
      <c r="B885" s="44"/>
      <c r="C885" s="299"/>
      <c r="D885" s="300"/>
      <c r="E885" s="300"/>
      <c r="F885" s="300"/>
      <c r="G885" s="300"/>
      <c r="H885" s="300"/>
      <c r="I885" s="300"/>
      <c r="J885" s="300"/>
      <c r="K885" s="300"/>
      <c r="L885" s="300"/>
      <c r="M885" s="300"/>
      <c r="N885" s="300"/>
      <c r="O885" s="301"/>
      <c r="P885" s="80"/>
    </row>
    <row r="886" spans="2:19" ht="15" thickBot="1">
      <c r="B886" s="44"/>
      <c r="C886" s="557" t="s">
        <v>2246</v>
      </c>
      <c r="D886" s="558"/>
      <c r="E886" s="558"/>
      <c r="F886" s="558"/>
      <c r="G886" s="558"/>
      <c r="H886" s="558"/>
      <c r="I886" s="558"/>
      <c r="J886" s="558"/>
      <c r="K886" s="558"/>
      <c r="L886" s="558"/>
      <c r="M886" s="558"/>
      <c r="N886" s="559"/>
      <c r="O886" s="313">
        <f>ROUNDUP(O875+O881+O882+O883,0)</f>
        <v>4368112</v>
      </c>
      <c r="P886" s="100"/>
      <c r="R886" s="342"/>
      <c r="S886" s="342"/>
    </row>
    <row r="887" spans="2:19" ht="14.4">
      <c r="B887" s="44"/>
      <c r="C887" s="73"/>
      <c r="D887" s="52"/>
      <c r="E887" s="52"/>
      <c r="F887" s="52"/>
      <c r="G887" s="52"/>
      <c r="H887" s="52"/>
      <c r="I887" s="52"/>
      <c r="J887" s="52"/>
      <c r="K887" s="52"/>
      <c r="L887" s="52"/>
      <c r="M887" s="52"/>
      <c r="N887" s="52"/>
      <c r="O887" s="74"/>
      <c r="P887" s="45"/>
    </row>
    <row r="888" spans="2:19" ht="14.4">
      <c r="B888" s="44"/>
      <c r="C888" s="73"/>
      <c r="D888" s="52"/>
      <c r="E888" s="52"/>
      <c r="F888" s="52"/>
      <c r="G888" s="52"/>
      <c r="H888" s="52"/>
      <c r="I888" s="52"/>
      <c r="J888" s="52"/>
      <c r="K888" s="52"/>
      <c r="L888" s="52"/>
      <c r="M888" s="52"/>
      <c r="N888" s="52"/>
      <c r="O888" s="74"/>
      <c r="P888" s="45"/>
    </row>
    <row r="889" spans="2:19" ht="18.75" customHeight="1" thickBot="1">
      <c r="B889" s="44"/>
      <c r="C889" s="564"/>
      <c r="D889" s="565"/>
      <c r="E889" s="565"/>
      <c r="F889" s="70"/>
      <c r="G889" s="70"/>
      <c r="H889" s="70"/>
      <c r="I889" s="70"/>
      <c r="J889" s="70"/>
      <c r="K889" s="566"/>
      <c r="L889" s="566"/>
      <c r="M889" s="566"/>
      <c r="N889" s="566"/>
      <c r="O889" s="567"/>
      <c r="P889" s="101"/>
    </row>
    <row r="890" spans="2:19" ht="14.4" thickBot="1">
      <c r="B890" s="102"/>
      <c r="C890" s="103"/>
      <c r="D890" s="103"/>
      <c r="E890" s="103"/>
      <c r="F890" s="103"/>
      <c r="G890" s="103"/>
      <c r="H890" s="103"/>
      <c r="I890" s="103"/>
      <c r="J890" s="103"/>
      <c r="K890" s="103"/>
      <c r="L890" s="103"/>
      <c r="M890" s="103"/>
      <c r="N890" s="103"/>
      <c r="O890" s="103"/>
      <c r="P890" s="104"/>
    </row>
    <row r="891" spans="2:19" ht="14.4" thickTop="1"/>
  </sheetData>
  <mergeCells count="1227">
    <mergeCell ref="C514:N514"/>
    <mergeCell ref="C517:E517"/>
    <mergeCell ref="K517:O517"/>
    <mergeCell ref="C498:I498"/>
    <mergeCell ref="M498:N498"/>
    <mergeCell ref="C499:I499"/>
    <mergeCell ref="M499:N499"/>
    <mergeCell ref="C500:I500"/>
    <mergeCell ref="M500:N500"/>
    <mergeCell ref="C501:N501"/>
    <mergeCell ref="C503:N503"/>
    <mergeCell ref="C505:O507"/>
    <mergeCell ref="C486:O488"/>
    <mergeCell ref="C489:I489"/>
    <mergeCell ref="M489:N489"/>
    <mergeCell ref="C490:I490"/>
    <mergeCell ref="M490:N490"/>
    <mergeCell ref="C491:I491"/>
    <mergeCell ref="M491:N491"/>
    <mergeCell ref="C492:N492"/>
    <mergeCell ref="C493:O495"/>
    <mergeCell ref="C496:I496"/>
    <mergeCell ref="M496:N496"/>
    <mergeCell ref="C497:I497"/>
    <mergeCell ref="M497:N497"/>
    <mergeCell ref="C508:M508"/>
    <mergeCell ref="C509:M509"/>
    <mergeCell ref="C510:M510"/>
    <mergeCell ref="C511:M511"/>
    <mergeCell ref="C477:J477"/>
    <mergeCell ref="M477:N477"/>
    <mergeCell ref="C478:J478"/>
    <mergeCell ref="M478:N478"/>
    <mergeCell ref="C479:J479"/>
    <mergeCell ref="M479:N479"/>
    <mergeCell ref="C480:J480"/>
    <mergeCell ref="M480:N480"/>
    <mergeCell ref="C481:J481"/>
    <mergeCell ref="M481:N481"/>
    <mergeCell ref="C482:J482"/>
    <mergeCell ref="M482:N482"/>
    <mergeCell ref="C483:J483"/>
    <mergeCell ref="M483:N483"/>
    <mergeCell ref="C484:J484"/>
    <mergeCell ref="M484:N484"/>
    <mergeCell ref="C485:N485"/>
    <mergeCell ref="C467:G467"/>
    <mergeCell ref="H467:I467"/>
    <mergeCell ref="J467:K467"/>
    <mergeCell ref="M467:N467"/>
    <mergeCell ref="C468:G468"/>
    <mergeCell ref="H468:I468"/>
    <mergeCell ref="J468:K468"/>
    <mergeCell ref="M468:N468"/>
    <mergeCell ref="C469:N469"/>
    <mergeCell ref="C470:O472"/>
    <mergeCell ref="C473:J473"/>
    <mergeCell ref="M473:N473"/>
    <mergeCell ref="C474:J474"/>
    <mergeCell ref="M474:N474"/>
    <mergeCell ref="C475:J475"/>
    <mergeCell ref="M475:N475"/>
    <mergeCell ref="C476:J476"/>
    <mergeCell ref="M476:N476"/>
    <mergeCell ref="C460:O462"/>
    <mergeCell ref="C463:G463"/>
    <mergeCell ref="H463:I463"/>
    <mergeCell ref="J463:K463"/>
    <mergeCell ref="M463:N463"/>
    <mergeCell ref="C464:G464"/>
    <mergeCell ref="H464:I464"/>
    <mergeCell ref="J464:K464"/>
    <mergeCell ref="M464:N464"/>
    <mergeCell ref="C465:G465"/>
    <mergeCell ref="H465:I465"/>
    <mergeCell ref="J465:K465"/>
    <mergeCell ref="M465:N465"/>
    <mergeCell ref="C466:G466"/>
    <mergeCell ref="H466:I466"/>
    <mergeCell ref="J466:K466"/>
    <mergeCell ref="M466:N466"/>
    <mergeCell ref="C447:M447"/>
    <mergeCell ref="C448:M448"/>
    <mergeCell ref="C449:M449"/>
    <mergeCell ref="C452:N452"/>
    <mergeCell ref="C455:E455"/>
    <mergeCell ref="K455:O455"/>
    <mergeCell ref="C438:I438"/>
    <mergeCell ref="M438:N438"/>
    <mergeCell ref="C439:N439"/>
    <mergeCell ref="C441:N441"/>
    <mergeCell ref="C443:O445"/>
    <mergeCell ref="C446:M446"/>
    <mergeCell ref="C457:O457"/>
    <mergeCell ref="D458:L458"/>
    <mergeCell ref="M458:N458"/>
    <mergeCell ref="D459:L459"/>
    <mergeCell ref="M459:N459"/>
    <mergeCell ref="C423:N423"/>
    <mergeCell ref="C424:O426"/>
    <mergeCell ref="C427:I427"/>
    <mergeCell ref="M427:N427"/>
    <mergeCell ref="C428:I428"/>
    <mergeCell ref="M428:N428"/>
    <mergeCell ref="C420:J420"/>
    <mergeCell ref="M420:N420"/>
    <mergeCell ref="C421:J421"/>
    <mergeCell ref="M421:N421"/>
    <mergeCell ref="C422:J422"/>
    <mergeCell ref="M422:N422"/>
    <mergeCell ref="C435:I435"/>
    <mergeCell ref="M435:N435"/>
    <mergeCell ref="C436:I436"/>
    <mergeCell ref="M436:N436"/>
    <mergeCell ref="C437:I437"/>
    <mergeCell ref="M437:N437"/>
    <mergeCell ref="C429:I429"/>
    <mergeCell ref="M429:N429"/>
    <mergeCell ref="C430:N430"/>
    <mergeCell ref="C431:O433"/>
    <mergeCell ref="C434:I434"/>
    <mergeCell ref="M434:N434"/>
    <mergeCell ref="C412:J412"/>
    <mergeCell ref="M412:N412"/>
    <mergeCell ref="C413:J413"/>
    <mergeCell ref="M413:N413"/>
    <mergeCell ref="C406:G406"/>
    <mergeCell ref="H406:I406"/>
    <mergeCell ref="J406:K406"/>
    <mergeCell ref="M406:N406"/>
    <mergeCell ref="C407:N407"/>
    <mergeCell ref="C408:O410"/>
    <mergeCell ref="C417:J417"/>
    <mergeCell ref="M417:N417"/>
    <mergeCell ref="C418:J418"/>
    <mergeCell ref="M418:N418"/>
    <mergeCell ref="C419:J419"/>
    <mergeCell ref="M419:N419"/>
    <mergeCell ref="C414:J414"/>
    <mergeCell ref="M414:N414"/>
    <mergeCell ref="C415:J415"/>
    <mergeCell ref="M415:N415"/>
    <mergeCell ref="C416:J416"/>
    <mergeCell ref="M416:N416"/>
    <mergeCell ref="C404:G404"/>
    <mergeCell ref="H404:I404"/>
    <mergeCell ref="J404:K404"/>
    <mergeCell ref="M404:N404"/>
    <mergeCell ref="C405:G405"/>
    <mergeCell ref="H405:I405"/>
    <mergeCell ref="J405:K405"/>
    <mergeCell ref="M405:N405"/>
    <mergeCell ref="C402:G402"/>
    <mergeCell ref="H402:I402"/>
    <mergeCell ref="J402:K402"/>
    <mergeCell ref="M402:N402"/>
    <mergeCell ref="C403:G403"/>
    <mergeCell ref="H403:I403"/>
    <mergeCell ref="J403:K403"/>
    <mergeCell ref="M403:N403"/>
    <mergeCell ref="C411:J411"/>
    <mergeCell ref="M411:N411"/>
    <mergeCell ref="C386:M386"/>
    <mergeCell ref="C374:I374"/>
    <mergeCell ref="M374:N374"/>
    <mergeCell ref="C375:I375"/>
    <mergeCell ref="M375:N375"/>
    <mergeCell ref="C376:I376"/>
    <mergeCell ref="M376:N376"/>
    <mergeCell ref="D397:L397"/>
    <mergeCell ref="M397:N397"/>
    <mergeCell ref="C398:O400"/>
    <mergeCell ref="C401:G401"/>
    <mergeCell ref="H401:I401"/>
    <mergeCell ref="J401:K401"/>
    <mergeCell ref="M401:N401"/>
    <mergeCell ref="C387:M387"/>
    <mergeCell ref="C390:N390"/>
    <mergeCell ref="C393:E393"/>
    <mergeCell ref="K393:O393"/>
    <mergeCell ref="C395:O395"/>
    <mergeCell ref="D396:L396"/>
    <mergeCell ref="M396:N396"/>
    <mergeCell ref="C368:N368"/>
    <mergeCell ref="C369:O371"/>
    <mergeCell ref="C372:I372"/>
    <mergeCell ref="M372:N372"/>
    <mergeCell ref="C373:I373"/>
    <mergeCell ref="M373:N373"/>
    <mergeCell ref="C365:I365"/>
    <mergeCell ref="M365:N365"/>
    <mergeCell ref="C366:I366"/>
    <mergeCell ref="M366:N366"/>
    <mergeCell ref="C367:I367"/>
    <mergeCell ref="M367:N367"/>
    <mergeCell ref="C377:N377"/>
    <mergeCell ref="C379:N379"/>
    <mergeCell ref="C381:O383"/>
    <mergeCell ref="C384:M384"/>
    <mergeCell ref="C385:M385"/>
    <mergeCell ref="C355:J355"/>
    <mergeCell ref="M355:N355"/>
    <mergeCell ref="C351:J351"/>
    <mergeCell ref="M351:N351"/>
    <mergeCell ref="C352:J352"/>
    <mergeCell ref="M352:N352"/>
    <mergeCell ref="C359:J359"/>
    <mergeCell ref="M359:N359"/>
    <mergeCell ref="C360:J360"/>
    <mergeCell ref="M360:N360"/>
    <mergeCell ref="C361:N361"/>
    <mergeCell ref="C362:O364"/>
    <mergeCell ref="C356:J356"/>
    <mergeCell ref="M356:N356"/>
    <mergeCell ref="C357:J357"/>
    <mergeCell ref="M357:N357"/>
    <mergeCell ref="C358:J358"/>
    <mergeCell ref="M358:N358"/>
    <mergeCell ref="C345:N345"/>
    <mergeCell ref="C346:O348"/>
    <mergeCell ref="C349:J349"/>
    <mergeCell ref="M349:N349"/>
    <mergeCell ref="C350:J350"/>
    <mergeCell ref="M350:N350"/>
    <mergeCell ref="C343:G343"/>
    <mergeCell ref="H343:I343"/>
    <mergeCell ref="J343:K343"/>
    <mergeCell ref="M343:N343"/>
    <mergeCell ref="C344:G344"/>
    <mergeCell ref="H344:I344"/>
    <mergeCell ref="J344:K344"/>
    <mergeCell ref="M344:N344"/>
    <mergeCell ref="C353:J353"/>
    <mergeCell ref="M353:N353"/>
    <mergeCell ref="C354:J354"/>
    <mergeCell ref="M354:N354"/>
    <mergeCell ref="C341:G341"/>
    <mergeCell ref="H341:I341"/>
    <mergeCell ref="J341:K341"/>
    <mergeCell ref="M341:N341"/>
    <mergeCell ref="C342:G342"/>
    <mergeCell ref="H342:I342"/>
    <mergeCell ref="J342:K342"/>
    <mergeCell ref="M342:N342"/>
    <mergeCell ref="C336:O338"/>
    <mergeCell ref="C339:G339"/>
    <mergeCell ref="H339:I339"/>
    <mergeCell ref="J339:K339"/>
    <mergeCell ref="M339:N339"/>
    <mergeCell ref="C340:G340"/>
    <mergeCell ref="H340:I340"/>
    <mergeCell ref="J340:K340"/>
    <mergeCell ref="M340:N340"/>
    <mergeCell ref="C317:N317"/>
    <mergeCell ref="C310:I310"/>
    <mergeCell ref="M310:N310"/>
    <mergeCell ref="C311:I311"/>
    <mergeCell ref="M311:N311"/>
    <mergeCell ref="C312:I312"/>
    <mergeCell ref="M312:N312"/>
    <mergeCell ref="C331:E331"/>
    <mergeCell ref="K331:O331"/>
    <mergeCell ref="C333:O333"/>
    <mergeCell ref="D334:L334"/>
    <mergeCell ref="M334:N334"/>
    <mergeCell ref="D335:L335"/>
    <mergeCell ref="M335:N335"/>
    <mergeCell ref="C319:O321"/>
    <mergeCell ref="C322:M322"/>
    <mergeCell ref="C323:M323"/>
    <mergeCell ref="C324:M324"/>
    <mergeCell ref="C325:M325"/>
    <mergeCell ref="C328:N328"/>
    <mergeCell ref="C304:I304"/>
    <mergeCell ref="M304:N304"/>
    <mergeCell ref="C305:I305"/>
    <mergeCell ref="M305:N305"/>
    <mergeCell ref="C306:N306"/>
    <mergeCell ref="C307:O309"/>
    <mergeCell ref="C298:J298"/>
    <mergeCell ref="M298:N298"/>
    <mergeCell ref="C299:N299"/>
    <mergeCell ref="C300:O302"/>
    <mergeCell ref="C303:I303"/>
    <mergeCell ref="M303:N303"/>
    <mergeCell ref="C313:I313"/>
    <mergeCell ref="M313:N313"/>
    <mergeCell ref="C314:I314"/>
    <mergeCell ref="M314:N314"/>
    <mergeCell ref="C315:N315"/>
    <mergeCell ref="C289:J289"/>
    <mergeCell ref="M289:N289"/>
    <mergeCell ref="C290:J290"/>
    <mergeCell ref="M290:N290"/>
    <mergeCell ref="C291:J291"/>
    <mergeCell ref="M291:N291"/>
    <mergeCell ref="C286:J286"/>
    <mergeCell ref="M286:N286"/>
    <mergeCell ref="C287:J287"/>
    <mergeCell ref="M287:N287"/>
    <mergeCell ref="C288:J288"/>
    <mergeCell ref="M288:N288"/>
    <mergeCell ref="C295:J295"/>
    <mergeCell ref="M295:N295"/>
    <mergeCell ref="C296:J296"/>
    <mergeCell ref="M296:N296"/>
    <mergeCell ref="C297:J297"/>
    <mergeCell ref="M297:N297"/>
    <mergeCell ref="C292:J292"/>
    <mergeCell ref="M292:N292"/>
    <mergeCell ref="C293:J293"/>
    <mergeCell ref="M293:N293"/>
    <mergeCell ref="C294:J294"/>
    <mergeCell ref="M294:N294"/>
    <mergeCell ref="C278:G278"/>
    <mergeCell ref="H278:I278"/>
    <mergeCell ref="J278:K278"/>
    <mergeCell ref="M278:N278"/>
    <mergeCell ref="D272:L272"/>
    <mergeCell ref="M272:N272"/>
    <mergeCell ref="C273:O275"/>
    <mergeCell ref="C276:G276"/>
    <mergeCell ref="H276:I276"/>
    <mergeCell ref="J276:K276"/>
    <mergeCell ref="M276:N276"/>
    <mergeCell ref="C281:G281"/>
    <mergeCell ref="H281:I281"/>
    <mergeCell ref="J281:K281"/>
    <mergeCell ref="M281:N281"/>
    <mergeCell ref="C282:N282"/>
    <mergeCell ref="C283:O285"/>
    <mergeCell ref="C279:G279"/>
    <mergeCell ref="H279:I279"/>
    <mergeCell ref="J279:K279"/>
    <mergeCell ref="M279:N279"/>
    <mergeCell ref="C280:G280"/>
    <mergeCell ref="H280:I280"/>
    <mergeCell ref="J280:K280"/>
    <mergeCell ref="M280:N280"/>
    <mergeCell ref="C262:M262"/>
    <mergeCell ref="C265:N265"/>
    <mergeCell ref="C268:E268"/>
    <mergeCell ref="K268:O268"/>
    <mergeCell ref="C270:O270"/>
    <mergeCell ref="D271:L271"/>
    <mergeCell ref="M271:N271"/>
    <mergeCell ref="C252:N252"/>
    <mergeCell ref="C254:N254"/>
    <mergeCell ref="C256:O258"/>
    <mergeCell ref="C259:M259"/>
    <mergeCell ref="C260:M260"/>
    <mergeCell ref="C261:M261"/>
    <mergeCell ref="C277:G277"/>
    <mergeCell ref="H277:I277"/>
    <mergeCell ref="J277:K277"/>
    <mergeCell ref="M277:N277"/>
    <mergeCell ref="C240:I240"/>
    <mergeCell ref="M240:N240"/>
    <mergeCell ref="C241:I241"/>
    <mergeCell ref="M241:N241"/>
    <mergeCell ref="C242:I242"/>
    <mergeCell ref="M242:N242"/>
    <mergeCell ref="C234:J234"/>
    <mergeCell ref="M234:N234"/>
    <mergeCell ref="C235:J235"/>
    <mergeCell ref="M235:N235"/>
    <mergeCell ref="C236:N236"/>
    <mergeCell ref="C237:O239"/>
    <mergeCell ref="C249:I249"/>
    <mergeCell ref="M249:N249"/>
    <mergeCell ref="C250:I250"/>
    <mergeCell ref="M250:N250"/>
    <mergeCell ref="C251:I251"/>
    <mergeCell ref="M251:N251"/>
    <mergeCell ref="C243:N243"/>
    <mergeCell ref="C244:O246"/>
    <mergeCell ref="C247:I247"/>
    <mergeCell ref="M247:N247"/>
    <mergeCell ref="C248:I248"/>
    <mergeCell ref="M248:N248"/>
    <mergeCell ref="C225:J225"/>
    <mergeCell ref="M225:N225"/>
    <mergeCell ref="C226:J226"/>
    <mergeCell ref="M226:N226"/>
    <mergeCell ref="C227:J227"/>
    <mergeCell ref="M227:N227"/>
    <mergeCell ref="C219:N219"/>
    <mergeCell ref="C220:O222"/>
    <mergeCell ref="C223:J223"/>
    <mergeCell ref="M223:N223"/>
    <mergeCell ref="C224:J224"/>
    <mergeCell ref="M224:N224"/>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10:O212"/>
    <mergeCell ref="C213:G213"/>
    <mergeCell ref="H213:I213"/>
    <mergeCell ref="J213:K213"/>
    <mergeCell ref="M213:N213"/>
    <mergeCell ref="C214:G214"/>
    <mergeCell ref="H214:I214"/>
    <mergeCell ref="J214:K214"/>
    <mergeCell ref="M214:N214"/>
    <mergeCell ref="C217:G217"/>
    <mergeCell ref="H217:I217"/>
    <mergeCell ref="J217:K217"/>
    <mergeCell ref="M217:N217"/>
    <mergeCell ref="C218:G218"/>
    <mergeCell ref="H218:I218"/>
    <mergeCell ref="J218:K218"/>
    <mergeCell ref="M218:N218"/>
    <mergeCell ref="C215:G215"/>
    <mergeCell ref="H215:I215"/>
    <mergeCell ref="J215:K215"/>
    <mergeCell ref="M215:N215"/>
    <mergeCell ref="C216:G216"/>
    <mergeCell ref="H216:I216"/>
    <mergeCell ref="J216:K216"/>
    <mergeCell ref="M216:N216"/>
    <mergeCell ref="C191:N191"/>
    <mergeCell ref="C184:I184"/>
    <mergeCell ref="M184:N184"/>
    <mergeCell ref="C185:I185"/>
    <mergeCell ref="M185:N185"/>
    <mergeCell ref="C186:I186"/>
    <mergeCell ref="M186:N186"/>
    <mergeCell ref="C205:E205"/>
    <mergeCell ref="K205:O205"/>
    <mergeCell ref="C207:O207"/>
    <mergeCell ref="D208:L208"/>
    <mergeCell ref="M208:N208"/>
    <mergeCell ref="D209:L209"/>
    <mergeCell ref="M209:N209"/>
    <mergeCell ref="C193:O195"/>
    <mergeCell ref="C196:M196"/>
    <mergeCell ref="C197:M197"/>
    <mergeCell ref="C198:M198"/>
    <mergeCell ref="C199:M199"/>
    <mergeCell ref="C202:N202"/>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87:I187"/>
    <mergeCell ref="M187:N187"/>
    <mergeCell ref="C188:I188"/>
    <mergeCell ref="M188:N188"/>
    <mergeCell ref="C189:N189"/>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52:G152"/>
    <mergeCell ref="H152:I152"/>
    <mergeCell ref="J152:K152"/>
    <mergeCell ref="M152:N152"/>
    <mergeCell ref="D146:L146"/>
    <mergeCell ref="M146:N146"/>
    <mergeCell ref="C147:O149"/>
    <mergeCell ref="C150:G150"/>
    <mergeCell ref="H150:I150"/>
    <mergeCell ref="J150:K150"/>
    <mergeCell ref="M150:N150"/>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51:G151"/>
    <mergeCell ref="H151:I151"/>
    <mergeCell ref="J151:K151"/>
    <mergeCell ref="M151:N151"/>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526:G526"/>
    <mergeCell ref="H526:I526"/>
    <mergeCell ref="J526:K526"/>
    <mergeCell ref="M526:N526"/>
    <mergeCell ref="C527:G527"/>
    <mergeCell ref="H527:I527"/>
    <mergeCell ref="J527:K527"/>
    <mergeCell ref="M527:N527"/>
    <mergeCell ref="C528:G528"/>
    <mergeCell ref="H528:I528"/>
    <mergeCell ref="J528:K528"/>
    <mergeCell ref="M528:N528"/>
    <mergeCell ref="C519:O519"/>
    <mergeCell ref="D520:L520"/>
    <mergeCell ref="M520:N520"/>
    <mergeCell ref="D521:L521"/>
    <mergeCell ref="M521:N521"/>
    <mergeCell ref="C522:O524"/>
    <mergeCell ref="C525:G525"/>
    <mergeCell ref="H525:I525"/>
    <mergeCell ref="J525:K525"/>
    <mergeCell ref="M525:N525"/>
    <mergeCell ref="C532:O534"/>
    <mergeCell ref="C535:J535"/>
    <mergeCell ref="M535:N535"/>
    <mergeCell ref="C536:J536"/>
    <mergeCell ref="M536:N536"/>
    <mergeCell ref="C537:J537"/>
    <mergeCell ref="M537:N537"/>
    <mergeCell ref="C538:J538"/>
    <mergeCell ref="M538:N538"/>
    <mergeCell ref="C529:G529"/>
    <mergeCell ref="H529:I529"/>
    <mergeCell ref="J529:K529"/>
    <mergeCell ref="M529:N529"/>
    <mergeCell ref="C530:G530"/>
    <mergeCell ref="H530:I530"/>
    <mergeCell ref="J530:K530"/>
    <mergeCell ref="M530:N530"/>
    <mergeCell ref="C531:N531"/>
    <mergeCell ref="C544:J544"/>
    <mergeCell ref="M544:N544"/>
    <mergeCell ref="C545:J545"/>
    <mergeCell ref="M545:N545"/>
    <mergeCell ref="C546:J546"/>
    <mergeCell ref="M546:N546"/>
    <mergeCell ref="C547:N547"/>
    <mergeCell ref="C548:O550"/>
    <mergeCell ref="C551:I551"/>
    <mergeCell ref="M551:N551"/>
    <mergeCell ref="C539:J539"/>
    <mergeCell ref="M539:N539"/>
    <mergeCell ref="C540:J540"/>
    <mergeCell ref="M540:N540"/>
    <mergeCell ref="C541:J541"/>
    <mergeCell ref="M541:N541"/>
    <mergeCell ref="C542:J542"/>
    <mergeCell ref="M542:N542"/>
    <mergeCell ref="C543:J543"/>
    <mergeCell ref="M543:N543"/>
    <mergeCell ref="C560:I560"/>
    <mergeCell ref="M560:N560"/>
    <mergeCell ref="C561:I561"/>
    <mergeCell ref="M561:N561"/>
    <mergeCell ref="C562:I562"/>
    <mergeCell ref="M562:N562"/>
    <mergeCell ref="C563:N563"/>
    <mergeCell ref="C565:N565"/>
    <mergeCell ref="C567:O569"/>
    <mergeCell ref="C552:I552"/>
    <mergeCell ref="M552:N552"/>
    <mergeCell ref="C553:I553"/>
    <mergeCell ref="M553:N553"/>
    <mergeCell ref="C554:N554"/>
    <mergeCell ref="C555:O557"/>
    <mergeCell ref="C558:I558"/>
    <mergeCell ref="M558:N558"/>
    <mergeCell ref="C559:I559"/>
    <mergeCell ref="M559:N559"/>
    <mergeCell ref="D583:L583"/>
    <mergeCell ref="M583:N583"/>
    <mergeCell ref="C584:O586"/>
    <mergeCell ref="C587:G587"/>
    <mergeCell ref="H587:I587"/>
    <mergeCell ref="J587:K587"/>
    <mergeCell ref="M587:N587"/>
    <mergeCell ref="C588:G588"/>
    <mergeCell ref="H588:I588"/>
    <mergeCell ref="J588:K588"/>
    <mergeCell ref="M588:N588"/>
    <mergeCell ref="C581:O581"/>
    <mergeCell ref="D582:L582"/>
    <mergeCell ref="M582:N582"/>
    <mergeCell ref="C599:J599"/>
    <mergeCell ref="C598:J598"/>
    <mergeCell ref="C570:M570"/>
    <mergeCell ref="C571:M571"/>
    <mergeCell ref="C572:M572"/>
    <mergeCell ref="C573:M573"/>
    <mergeCell ref="C576:N576"/>
    <mergeCell ref="C579:E579"/>
    <mergeCell ref="K579:O579"/>
    <mergeCell ref="C592:G592"/>
    <mergeCell ref="H592:I592"/>
    <mergeCell ref="J592:K592"/>
    <mergeCell ref="M592:N592"/>
    <mergeCell ref="C593:N593"/>
    <mergeCell ref="C594:O596"/>
    <mergeCell ref="C597:J597"/>
    <mergeCell ref="M597:N597"/>
    <mergeCell ref="M598:N598"/>
    <mergeCell ref="C589:G589"/>
    <mergeCell ref="H589:I589"/>
    <mergeCell ref="J589:K589"/>
    <mergeCell ref="M589:N589"/>
    <mergeCell ref="C590:G590"/>
    <mergeCell ref="H590:I590"/>
    <mergeCell ref="J590:K590"/>
    <mergeCell ref="M590:N590"/>
    <mergeCell ref="C591:G591"/>
    <mergeCell ref="H591:I591"/>
    <mergeCell ref="J591:K591"/>
    <mergeCell ref="M591:N591"/>
    <mergeCell ref="C604:J604"/>
    <mergeCell ref="M604:N604"/>
    <mergeCell ref="C605:J605"/>
    <mergeCell ref="M605:N605"/>
    <mergeCell ref="C606:J606"/>
    <mergeCell ref="M606:N606"/>
    <mergeCell ref="C607:J607"/>
    <mergeCell ref="M607:N607"/>
    <mergeCell ref="C608:J608"/>
    <mergeCell ref="M608:N608"/>
    <mergeCell ref="M599:N599"/>
    <mergeCell ref="C600:J600"/>
    <mergeCell ref="M600:N600"/>
    <mergeCell ref="C601:J601"/>
    <mergeCell ref="M601:N601"/>
    <mergeCell ref="C602:J602"/>
    <mergeCell ref="M602:N602"/>
    <mergeCell ref="C603:J603"/>
    <mergeCell ref="M603:N603"/>
    <mergeCell ref="C617:O619"/>
    <mergeCell ref="C620:I620"/>
    <mergeCell ref="M620:N620"/>
    <mergeCell ref="C621:I621"/>
    <mergeCell ref="M621:N621"/>
    <mergeCell ref="C622:I622"/>
    <mergeCell ref="M622:N622"/>
    <mergeCell ref="C623:I623"/>
    <mergeCell ref="M623:N623"/>
    <mergeCell ref="C609:N609"/>
    <mergeCell ref="C610:O612"/>
    <mergeCell ref="C613:I613"/>
    <mergeCell ref="M613:N613"/>
    <mergeCell ref="C614:I614"/>
    <mergeCell ref="M614:N614"/>
    <mergeCell ref="C615:I615"/>
    <mergeCell ref="M615:N615"/>
    <mergeCell ref="C616:N616"/>
    <mergeCell ref="C638:N638"/>
    <mergeCell ref="C641:E641"/>
    <mergeCell ref="K641:O641"/>
    <mergeCell ref="C643:O643"/>
    <mergeCell ref="D644:L644"/>
    <mergeCell ref="M644:N644"/>
    <mergeCell ref="D645:L645"/>
    <mergeCell ref="M645:N645"/>
    <mergeCell ref="C646:O648"/>
    <mergeCell ref="C624:I624"/>
    <mergeCell ref="M624:N624"/>
    <mergeCell ref="C625:N625"/>
    <mergeCell ref="C627:N627"/>
    <mergeCell ref="C629:O631"/>
    <mergeCell ref="C632:M632"/>
    <mergeCell ref="C633:M633"/>
    <mergeCell ref="C634:M634"/>
    <mergeCell ref="C635:M635"/>
    <mergeCell ref="C652:G652"/>
    <mergeCell ref="H652:I652"/>
    <mergeCell ref="J652:K652"/>
    <mergeCell ref="M652:N652"/>
    <mergeCell ref="C653:G653"/>
    <mergeCell ref="H653:I653"/>
    <mergeCell ref="J653:K653"/>
    <mergeCell ref="M653:N653"/>
    <mergeCell ref="C654:G654"/>
    <mergeCell ref="H654:I654"/>
    <mergeCell ref="J654:K654"/>
    <mergeCell ref="M654:N654"/>
    <mergeCell ref="C649:G649"/>
    <mergeCell ref="H649:I649"/>
    <mergeCell ref="J649:K649"/>
    <mergeCell ref="M649:N649"/>
    <mergeCell ref="C650:G650"/>
    <mergeCell ref="H650:I650"/>
    <mergeCell ref="J650:K650"/>
    <mergeCell ref="M650:N650"/>
    <mergeCell ref="C651:G651"/>
    <mergeCell ref="H651:I651"/>
    <mergeCell ref="J651:K651"/>
    <mergeCell ref="M651:N651"/>
    <mergeCell ref="C663:J663"/>
    <mergeCell ref="M663:N663"/>
    <mergeCell ref="C664:J664"/>
    <mergeCell ref="M664:N664"/>
    <mergeCell ref="C665:J665"/>
    <mergeCell ref="M665:N665"/>
    <mergeCell ref="C666:J666"/>
    <mergeCell ref="M666:N666"/>
    <mergeCell ref="C667:J667"/>
    <mergeCell ref="M667:N667"/>
    <mergeCell ref="C655:N655"/>
    <mergeCell ref="C656:O658"/>
    <mergeCell ref="C659:J659"/>
    <mergeCell ref="M659:N659"/>
    <mergeCell ref="C660:J660"/>
    <mergeCell ref="M660:N660"/>
    <mergeCell ref="C661:J661"/>
    <mergeCell ref="M661:N661"/>
    <mergeCell ref="C662:J662"/>
    <mergeCell ref="M662:N662"/>
    <mergeCell ref="C676:I676"/>
    <mergeCell ref="M676:N676"/>
    <mergeCell ref="C677:I677"/>
    <mergeCell ref="M677:N677"/>
    <mergeCell ref="C678:N678"/>
    <mergeCell ref="C679:O681"/>
    <mergeCell ref="C682:I682"/>
    <mergeCell ref="M682:N682"/>
    <mergeCell ref="C683:I683"/>
    <mergeCell ref="M683:N683"/>
    <mergeCell ref="C668:J668"/>
    <mergeCell ref="M668:N668"/>
    <mergeCell ref="C669:J669"/>
    <mergeCell ref="M669:N669"/>
    <mergeCell ref="C670:J670"/>
    <mergeCell ref="M670:N670"/>
    <mergeCell ref="C671:N671"/>
    <mergeCell ref="C672:O674"/>
    <mergeCell ref="C675:I675"/>
    <mergeCell ref="M675:N675"/>
    <mergeCell ref="C694:M694"/>
    <mergeCell ref="C695:M695"/>
    <mergeCell ref="C696:M696"/>
    <mergeCell ref="C697:M697"/>
    <mergeCell ref="C700:N700"/>
    <mergeCell ref="C703:E703"/>
    <mergeCell ref="K703:O703"/>
    <mergeCell ref="C705:O705"/>
    <mergeCell ref="D706:L706"/>
    <mergeCell ref="M706:N706"/>
    <mergeCell ref="C684:I684"/>
    <mergeCell ref="M684:N684"/>
    <mergeCell ref="C685:I685"/>
    <mergeCell ref="M685:N685"/>
    <mergeCell ref="C686:I686"/>
    <mergeCell ref="M686:N686"/>
    <mergeCell ref="C687:N687"/>
    <mergeCell ref="C689:N689"/>
    <mergeCell ref="C691:O693"/>
    <mergeCell ref="C713:G713"/>
    <mergeCell ref="H713:I713"/>
    <mergeCell ref="J713:K713"/>
    <mergeCell ref="M713:N713"/>
    <mergeCell ref="C714:G714"/>
    <mergeCell ref="H714:I714"/>
    <mergeCell ref="J714:K714"/>
    <mergeCell ref="M714:N714"/>
    <mergeCell ref="C715:G715"/>
    <mergeCell ref="H715:I715"/>
    <mergeCell ref="J715:K715"/>
    <mergeCell ref="M715:N715"/>
    <mergeCell ref="D707:L707"/>
    <mergeCell ref="M707:N707"/>
    <mergeCell ref="C708:O710"/>
    <mergeCell ref="C711:G711"/>
    <mergeCell ref="H711:I711"/>
    <mergeCell ref="J711:K711"/>
    <mergeCell ref="M711:N711"/>
    <mergeCell ref="C712:G712"/>
    <mergeCell ref="H712:I712"/>
    <mergeCell ref="J712:K712"/>
    <mergeCell ref="M712:N712"/>
    <mergeCell ref="C723:J723"/>
    <mergeCell ref="M723:N723"/>
    <mergeCell ref="C724:J724"/>
    <mergeCell ref="M724:N724"/>
    <mergeCell ref="C725:J725"/>
    <mergeCell ref="M725:N725"/>
    <mergeCell ref="C726:J726"/>
    <mergeCell ref="M726:N726"/>
    <mergeCell ref="C727:J727"/>
    <mergeCell ref="M727:N727"/>
    <mergeCell ref="C716:G716"/>
    <mergeCell ref="H716:I716"/>
    <mergeCell ref="J716:K716"/>
    <mergeCell ref="M716:N716"/>
    <mergeCell ref="C717:N717"/>
    <mergeCell ref="C718:O720"/>
    <mergeCell ref="C721:J721"/>
    <mergeCell ref="M721:N721"/>
    <mergeCell ref="C722:J722"/>
    <mergeCell ref="M722:N722"/>
    <mergeCell ref="C733:N733"/>
    <mergeCell ref="C734:O736"/>
    <mergeCell ref="C737:I737"/>
    <mergeCell ref="M737:N737"/>
    <mergeCell ref="C738:I738"/>
    <mergeCell ref="M738:N738"/>
    <mergeCell ref="C739:I739"/>
    <mergeCell ref="M739:N739"/>
    <mergeCell ref="C740:N740"/>
    <mergeCell ref="C728:J728"/>
    <mergeCell ref="M728:N728"/>
    <mergeCell ref="C729:J729"/>
    <mergeCell ref="M729:N729"/>
    <mergeCell ref="C730:J730"/>
    <mergeCell ref="M730:N730"/>
    <mergeCell ref="C731:J731"/>
    <mergeCell ref="M731:N731"/>
    <mergeCell ref="C732:J732"/>
    <mergeCell ref="M732:N732"/>
    <mergeCell ref="C762:N762"/>
    <mergeCell ref="C765:E765"/>
    <mergeCell ref="K765:O765"/>
    <mergeCell ref="C748:I748"/>
    <mergeCell ref="M748:N748"/>
    <mergeCell ref="C749:N749"/>
    <mergeCell ref="C751:N751"/>
    <mergeCell ref="C753:O755"/>
    <mergeCell ref="C756:M756"/>
    <mergeCell ref="C757:M757"/>
    <mergeCell ref="C758:M758"/>
    <mergeCell ref="C759:M759"/>
    <mergeCell ref="C741:O743"/>
    <mergeCell ref="C744:I744"/>
    <mergeCell ref="M744:N744"/>
    <mergeCell ref="C745:I745"/>
    <mergeCell ref="M745:N745"/>
    <mergeCell ref="C746:I746"/>
    <mergeCell ref="M746:N746"/>
    <mergeCell ref="C747:I747"/>
    <mergeCell ref="M747:N747"/>
    <mergeCell ref="C767:O767"/>
    <mergeCell ref="D768:L768"/>
    <mergeCell ref="M768:N768"/>
    <mergeCell ref="D769:L769"/>
    <mergeCell ref="M769:N769"/>
    <mergeCell ref="C770:O772"/>
    <mergeCell ref="C773:G773"/>
    <mergeCell ref="H773:I773"/>
    <mergeCell ref="J773:K773"/>
    <mergeCell ref="M773:N773"/>
    <mergeCell ref="C774:G774"/>
    <mergeCell ref="H774:I774"/>
    <mergeCell ref="J774:K774"/>
    <mergeCell ref="M774:N774"/>
    <mergeCell ref="C775:G775"/>
    <mergeCell ref="H775:I775"/>
    <mergeCell ref="J775:K775"/>
    <mergeCell ref="M775:N775"/>
    <mergeCell ref="C776:G776"/>
    <mergeCell ref="H776:I776"/>
    <mergeCell ref="J776:K776"/>
    <mergeCell ref="M776:N776"/>
    <mergeCell ref="C777:G777"/>
    <mergeCell ref="H777:I777"/>
    <mergeCell ref="J777:K777"/>
    <mergeCell ref="M777:N777"/>
    <mergeCell ref="C778:G778"/>
    <mergeCell ref="H778:I778"/>
    <mergeCell ref="J778:K778"/>
    <mergeCell ref="M778:N778"/>
    <mergeCell ref="C779:N779"/>
    <mergeCell ref="C780:O782"/>
    <mergeCell ref="C783:J783"/>
    <mergeCell ref="M783:N783"/>
    <mergeCell ref="C784:J784"/>
    <mergeCell ref="M784:N784"/>
    <mergeCell ref="C785:J785"/>
    <mergeCell ref="M785:N785"/>
    <mergeCell ref="C786:J786"/>
    <mergeCell ref="M786:N786"/>
    <mergeCell ref="C787:J787"/>
    <mergeCell ref="M787:N787"/>
    <mergeCell ref="C788:J788"/>
    <mergeCell ref="M788:N788"/>
    <mergeCell ref="C789:J789"/>
    <mergeCell ref="M789:N789"/>
    <mergeCell ref="C790:J790"/>
    <mergeCell ref="M790:N790"/>
    <mergeCell ref="C791:J791"/>
    <mergeCell ref="M791:N791"/>
    <mergeCell ref="C792:J792"/>
    <mergeCell ref="M792:N792"/>
    <mergeCell ref="C793:J793"/>
    <mergeCell ref="M793:N793"/>
    <mergeCell ref="C794:J794"/>
    <mergeCell ref="M794:N794"/>
    <mergeCell ref="C795:N795"/>
    <mergeCell ref="C796:O798"/>
    <mergeCell ref="C799:I799"/>
    <mergeCell ref="M799:N799"/>
    <mergeCell ref="C800:I800"/>
    <mergeCell ref="M800:N800"/>
    <mergeCell ref="C801:I801"/>
    <mergeCell ref="M801:N801"/>
    <mergeCell ref="C802:N802"/>
    <mergeCell ref="C803:O805"/>
    <mergeCell ref="C806:I806"/>
    <mergeCell ref="M806:N806"/>
    <mergeCell ref="C807:I807"/>
    <mergeCell ref="M807:N807"/>
    <mergeCell ref="C808:I808"/>
    <mergeCell ref="M808:N808"/>
    <mergeCell ref="C809:I809"/>
    <mergeCell ref="M809:N809"/>
    <mergeCell ref="C810:I810"/>
    <mergeCell ref="M810:N810"/>
    <mergeCell ref="C811:N811"/>
    <mergeCell ref="C813:N813"/>
    <mergeCell ref="C815:O817"/>
    <mergeCell ref="C818:M818"/>
    <mergeCell ref="C819:M819"/>
    <mergeCell ref="C820:M820"/>
    <mergeCell ref="C821:M821"/>
    <mergeCell ref="C824:N824"/>
    <mergeCell ref="C827:E827"/>
    <mergeCell ref="K827:O827"/>
    <mergeCell ref="C829:O829"/>
    <mergeCell ref="D830:L830"/>
    <mergeCell ref="M830:N830"/>
    <mergeCell ref="D831:L831"/>
    <mergeCell ref="M831:N831"/>
    <mergeCell ref="C832:O834"/>
    <mergeCell ref="C835:G835"/>
    <mergeCell ref="H835:I835"/>
    <mergeCell ref="J835:K835"/>
    <mergeCell ref="M835:N835"/>
    <mergeCell ref="C836:G836"/>
    <mergeCell ref="H836:I836"/>
    <mergeCell ref="J836:K836"/>
    <mergeCell ref="M836:N836"/>
    <mergeCell ref="C837:G837"/>
    <mergeCell ref="H837:I837"/>
    <mergeCell ref="J837:K837"/>
    <mergeCell ref="M837:N837"/>
    <mergeCell ref="C838:G838"/>
    <mergeCell ref="H838:I838"/>
    <mergeCell ref="J838:K838"/>
    <mergeCell ref="M838:N838"/>
    <mergeCell ref="C839:G839"/>
    <mergeCell ref="H839:I839"/>
    <mergeCell ref="J839:K839"/>
    <mergeCell ref="M839:N839"/>
    <mergeCell ref="C840:G840"/>
    <mergeCell ref="H840:I840"/>
    <mergeCell ref="J840:K840"/>
    <mergeCell ref="M840:N840"/>
    <mergeCell ref="C841:N841"/>
    <mergeCell ref="C842:O844"/>
    <mergeCell ref="C845:J845"/>
    <mergeCell ref="M845:N845"/>
    <mergeCell ref="C846:J846"/>
    <mergeCell ref="M846:N846"/>
    <mergeCell ref="C847:J847"/>
    <mergeCell ref="M847:N847"/>
    <mergeCell ref="C848:J848"/>
    <mergeCell ref="M848:N848"/>
    <mergeCell ref="C849:J849"/>
    <mergeCell ref="M849:N849"/>
    <mergeCell ref="C850:J850"/>
    <mergeCell ref="M850:N850"/>
    <mergeCell ref="C851:J851"/>
    <mergeCell ref="M851:N851"/>
    <mergeCell ref="C852:J852"/>
    <mergeCell ref="M852:N852"/>
    <mergeCell ref="C853:J853"/>
    <mergeCell ref="M853:N853"/>
    <mergeCell ref="C854:J854"/>
    <mergeCell ref="M854:N854"/>
    <mergeCell ref="C855:J855"/>
    <mergeCell ref="M855:N855"/>
    <mergeCell ref="C856:J856"/>
    <mergeCell ref="M856:N856"/>
    <mergeCell ref="C857:N857"/>
    <mergeCell ref="C872:I872"/>
    <mergeCell ref="M872:N872"/>
    <mergeCell ref="C873:N873"/>
    <mergeCell ref="C875:N875"/>
    <mergeCell ref="C877:O879"/>
    <mergeCell ref="C880:M880"/>
    <mergeCell ref="C881:M881"/>
    <mergeCell ref="C882:M882"/>
    <mergeCell ref="C883:M883"/>
    <mergeCell ref="C886:N886"/>
    <mergeCell ref="C889:E889"/>
    <mergeCell ref="K889:O889"/>
    <mergeCell ref="C858:O860"/>
    <mergeCell ref="C861:I861"/>
    <mergeCell ref="M861:N861"/>
    <mergeCell ref="C862:I862"/>
    <mergeCell ref="M862:N862"/>
    <mergeCell ref="C863:I863"/>
    <mergeCell ref="M863:N863"/>
    <mergeCell ref="C864:N864"/>
    <mergeCell ref="C865:O867"/>
    <mergeCell ref="C868:I868"/>
    <mergeCell ref="M868:N868"/>
    <mergeCell ref="C869:I869"/>
    <mergeCell ref="M869:N869"/>
    <mergeCell ref="C870:I870"/>
    <mergeCell ref="M870:N870"/>
    <mergeCell ref="C871:I871"/>
    <mergeCell ref="M871:N871"/>
  </mergeCells>
  <printOptions horizontalCentered="1"/>
  <pageMargins left="0.11811023622047245" right="0.11811023622047245" top="0.15748031496062992" bottom="0.15748031496062992" header="0" footer="0"/>
  <pageSetup scale="48" fitToHeight="0" orientation="portrait" r:id="rId1"/>
  <headerFooter alignWithMargins="0"/>
  <rowBreaks count="13" manualBreakCount="13">
    <brk id="80" min="1" max="15" man="1"/>
    <brk id="143" min="1" max="15" man="1"/>
    <brk id="206" min="1" max="15" man="1"/>
    <brk id="269" min="1" max="15" man="1"/>
    <brk id="332" min="1" max="15" man="1"/>
    <brk id="394" min="1" max="15" man="1"/>
    <brk id="456" min="1" max="15" man="1"/>
    <brk id="518" min="1" max="15" man="1"/>
    <brk id="580" min="1" max="15" man="1"/>
    <brk id="642" min="1" max="15" man="1"/>
    <brk id="704" min="1" max="15" man="1"/>
    <brk id="766" min="1" max="15" man="1"/>
    <brk id="828" min="1" max="15" man="1"/>
  </rowBreaks>
  <drawing r:id="rId2"/>
  <legacy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30587112-8048-462C-AEA5-5F87390E921B}">
          <x14:formula1>
            <xm:f>'MANO DE OBRA'!$C$14:$C$33</xm:f>
          </x14:formula1>
          <xm:sqref>C59:I62 C122:I125 C185:I188 C248:I251 C311:I314 C373:I376 C435:I438 C497:I500 C559:I562 C621:I624 C683:I686 C745:I748 C807:I810 C869:I872</xm:sqref>
        </x14:dataValidation>
        <x14:dataValidation type="list" allowBlank="1" showInputMessage="1" showErrorMessage="1" xr:uid="{4B154E2B-6616-4FCA-8CED-6387D6252FF4}">
          <x14:formula1>
            <xm:f>TRANSPORTE!$C$14:$C$28</xm:f>
          </x14:formula1>
          <xm:sqref>C52:I53 C115:I116 C178:I179 C241:I242 C304:I305 C366:I367 C428:I429 C490:I491 C552:I553 C614:I615 C676:I677 C738:I739 C800:I801 C862:I863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8D085-1783-470C-8723-33108779B198}">
  <sheetPr>
    <pageSetUpPr fitToPage="1"/>
  </sheetPr>
  <dimension ref="B1:T585"/>
  <sheetViews>
    <sheetView topLeftCell="A519" zoomScale="70" zoomScaleNormal="7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6.109375" style="40" customWidth="1"/>
    <col min="19" max="19" width="11.44140625" style="40"/>
    <col min="20" max="20" width="12" style="40" bestFit="1" customWidth="1"/>
    <col min="21"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PRESUPUESTO!C226</f>
        <v>8.02</v>
      </c>
      <c r="D20" s="582" t="str">
        <f>IFERROR(VLOOKUP(C20,PRESUPUESTO!$C$11:$K$366,5,FALSE)," ")</f>
        <v>REMATE PERIMETRAL EN LÁMINA DE ACERO GALVANIZADO CALIBRE 26 PARA CUBIERTA TIPO SÁNDWICH DE 30 MM.</v>
      </c>
      <c r="E20" s="583"/>
      <c r="F20" s="583"/>
      <c r="G20" s="583"/>
      <c r="H20" s="583"/>
      <c r="I20" s="583"/>
      <c r="J20" s="583"/>
      <c r="K20" s="583"/>
      <c r="L20" s="584"/>
      <c r="M20" s="526" t="str">
        <f>IFERROR(VLOOKUP(C20,PRESUPUESTO!$C$11:$K$366,6,FALSE)," ")</f>
        <v>ML</v>
      </c>
      <c r="N20" s="528"/>
      <c r="O20" s="243">
        <f>IFERROR(VLOOKUP(C20,PRESUPUESTO!$C$11:$K$366,7,FALSE)," ")</f>
        <v>95.84</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15221.2</v>
      </c>
      <c r="M25" s="523">
        <v>0.05</v>
      </c>
      <c r="N25" s="522"/>
      <c r="O25" s="307">
        <f>IFERROR(M25*L25,0)</f>
        <v>761.06000000000006</v>
      </c>
      <c r="P25" s="85"/>
    </row>
    <row r="26" spans="2:16" ht="14.4">
      <c r="B26" s="44"/>
      <c r="C26" s="517" t="s">
        <v>1298</v>
      </c>
      <c r="D26" s="518"/>
      <c r="E26" s="518"/>
      <c r="F26" s="518"/>
      <c r="G26" s="519"/>
      <c r="H26" s="520"/>
      <c r="I26" s="520"/>
      <c r="J26" s="521" t="str">
        <f>IFERROR(VLOOKUP(C26,EQUIPOS!$C$13:$G$80,2,FALSE)," ")</f>
        <v>D</v>
      </c>
      <c r="K26" s="522"/>
      <c r="L26" s="308">
        <f>IFERROR(VLOOKUP(C26,EQUIPOS!$C$13:$G$80,5,FALSE)," ")</f>
        <v>30496</v>
      </c>
      <c r="M26" s="524">
        <v>3</v>
      </c>
      <c r="N26" s="525"/>
      <c r="O26" s="307">
        <f>IFERROR(L26/M26,0)</f>
        <v>10165.333333333334</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10926.393333333333</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1552</v>
      </c>
      <c r="D35" s="518"/>
      <c r="E35" s="518"/>
      <c r="F35" s="518"/>
      <c r="G35" s="518"/>
      <c r="H35" s="518"/>
      <c r="I35" s="518"/>
      <c r="J35" s="519"/>
      <c r="K35" s="88" t="str">
        <f>IFERROR(VLOOKUP(C35,MATERIALES!$C$13:$G$2486,2,FALSE)," ")</f>
        <v>ML</v>
      </c>
      <c r="L35" s="89">
        <v>0.1</v>
      </c>
      <c r="M35" s="548">
        <f>IFERROR(VLOOKUP(C35,MATERIALES!$C$13:$G$2486,5,FALSE)," ")</f>
        <v>35957</v>
      </c>
      <c r="N35" s="549"/>
      <c r="O35" s="307">
        <f>IFERROR(M35*L35,0)</f>
        <v>3595.7000000000003</v>
      </c>
      <c r="P35" s="85"/>
    </row>
    <row r="36" spans="2:16" ht="14.4">
      <c r="B36" s="44"/>
      <c r="C36" s="517" t="s">
        <v>2030</v>
      </c>
      <c r="D36" s="518"/>
      <c r="E36" s="518"/>
      <c r="F36" s="518"/>
      <c r="G36" s="518"/>
      <c r="H36" s="518"/>
      <c r="I36" s="518"/>
      <c r="J36" s="519"/>
      <c r="K36" s="88" t="str">
        <f>IFERROR(VLOOKUP(C36,MATERIALES!$C$13:$G$2486,2,FALSE)," ")</f>
        <v>UN</v>
      </c>
      <c r="L36" s="89">
        <v>4</v>
      </c>
      <c r="M36" s="548">
        <f>IFERROR(VLOOKUP(C36,MATERIALES!$C$13:$G$2486,5,FALSE)," ")</f>
        <v>186</v>
      </c>
      <c r="N36" s="549"/>
      <c r="O36" s="307">
        <f t="shared" ref="O36:O46" si="1">IFERROR(M36*L36,0)</f>
        <v>744</v>
      </c>
      <c r="P36" s="85"/>
    </row>
    <row r="37" spans="2:16" ht="14.4">
      <c r="B37" s="44"/>
      <c r="C37" s="517" t="s">
        <v>1610</v>
      </c>
      <c r="D37" s="518"/>
      <c r="E37" s="518"/>
      <c r="F37" s="518"/>
      <c r="G37" s="518"/>
      <c r="H37" s="518"/>
      <c r="I37" s="518"/>
      <c r="J37" s="519"/>
      <c r="K37" s="88" t="str">
        <f>IFERROR(VLOOKUP(C37,MATERIALES!$C$13:$G$2486,2,FALSE)," ")</f>
        <v>UN</v>
      </c>
      <c r="L37" s="89">
        <v>3</v>
      </c>
      <c r="M37" s="548">
        <f>IFERROR(VLOOKUP(C37,MATERIALES!$C$13:$G$2486,5,FALSE)," ")</f>
        <v>2687</v>
      </c>
      <c r="N37" s="549"/>
      <c r="O37" s="307">
        <f t="shared" si="1"/>
        <v>8061</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12400.7</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t="s">
        <v>1251</v>
      </c>
      <c r="D52" s="518"/>
      <c r="E52" s="518"/>
      <c r="F52" s="518"/>
      <c r="G52" s="518"/>
      <c r="H52" s="518"/>
      <c r="I52" s="518"/>
      <c r="J52" s="92">
        <v>1E-4</v>
      </c>
      <c r="K52" s="93">
        <v>25.1</v>
      </c>
      <c r="L52" s="92">
        <f>K52*J52</f>
        <v>2.5100000000000001E-3</v>
      </c>
      <c r="M52" s="548">
        <f>IFERROR(VLOOKUP(C52,TRANSPORTE!$C$14:$G$28,5,FALSE)," ")</f>
        <v>514637</v>
      </c>
      <c r="N52" s="549"/>
      <c r="O52" s="307">
        <f>IFERROR(M52*L52,0)</f>
        <v>1291.7388700000001</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1291.7388700000001</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25</v>
      </c>
      <c r="N59" s="563"/>
      <c r="O59" s="312">
        <f>IFERROR((L59/M59),0)</f>
        <v>15221.2</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15221.2</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39840</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10358.4</v>
      </c>
      <c r="P71" s="80"/>
    </row>
    <row r="72" spans="2:16" ht="14.4">
      <c r="B72" s="44"/>
      <c r="C72" s="573" t="s">
        <v>2241</v>
      </c>
      <c r="D72" s="574"/>
      <c r="E72" s="574"/>
      <c r="F72" s="574"/>
      <c r="G72" s="574"/>
      <c r="H72" s="574"/>
      <c r="I72" s="574"/>
      <c r="J72" s="574"/>
      <c r="K72" s="574"/>
      <c r="L72" s="574"/>
      <c r="M72" s="574"/>
      <c r="N72" s="302">
        <f>PRESUPUESTO!$K$385</f>
        <v>0.01</v>
      </c>
      <c r="O72" s="315">
        <f>N72*O65</f>
        <v>398.40000000000003</v>
      </c>
      <c r="P72" s="80"/>
    </row>
    <row r="73" spans="2:16" ht="15" thickBot="1">
      <c r="B73" s="44"/>
      <c r="C73" s="575" t="s">
        <v>28</v>
      </c>
      <c r="D73" s="576"/>
      <c r="E73" s="576"/>
      <c r="F73" s="576"/>
      <c r="G73" s="576"/>
      <c r="H73" s="576"/>
      <c r="I73" s="576"/>
      <c r="J73" s="576"/>
      <c r="K73" s="576"/>
      <c r="L73" s="576"/>
      <c r="M73" s="576"/>
      <c r="N73" s="306">
        <f>PRESUPUESTO!$K$386</f>
        <v>0.03</v>
      </c>
      <c r="O73" s="316">
        <f>N73*O65</f>
        <v>1195.2</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51792</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PRESUPUESTO!C227</f>
        <v>8.0299999999999994</v>
      </c>
      <c r="D83" s="582" t="str">
        <f>IFERROR(VLOOKUP(C83,PRESUPUESTO!$C$11:$K$366,5,FALSE)," ")</f>
        <v xml:space="preserve">FLANCHE EN LÁMINA GALVANIZADA CAL. 22; DS=120 ACABADO EN POLIURETANO </v>
      </c>
      <c r="E83" s="583"/>
      <c r="F83" s="583"/>
      <c r="G83" s="583"/>
      <c r="H83" s="583"/>
      <c r="I83" s="583"/>
      <c r="J83" s="583"/>
      <c r="K83" s="583"/>
      <c r="L83" s="584"/>
      <c r="M83" s="526" t="str">
        <f>IFERROR(VLOOKUP(C83,PRESUPUESTO!$C$11:$K$366,6,FALSE)," ")</f>
        <v>ML</v>
      </c>
      <c r="N83" s="528"/>
      <c r="O83" s="243">
        <f>IFERROR(VLOOKUP(C83,PRESUPUESTO!$C$11:$K$366,7,FALSE)," ")</f>
        <v>128.69999999999999</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21140.555555555555</v>
      </c>
      <c r="M88" s="523">
        <v>0.05</v>
      </c>
      <c r="N88" s="522"/>
      <c r="O88" s="307">
        <f>IFERROR(M88*L88,0)</f>
        <v>1057.0277777777778</v>
      </c>
      <c r="P88" s="85"/>
    </row>
    <row r="89" spans="2:16" ht="14.4">
      <c r="B89" s="44"/>
      <c r="C89" s="517" t="s">
        <v>1298</v>
      </c>
      <c r="D89" s="518"/>
      <c r="E89" s="518"/>
      <c r="F89" s="518"/>
      <c r="G89" s="519"/>
      <c r="H89" s="520"/>
      <c r="I89" s="520"/>
      <c r="J89" s="521" t="str">
        <f>IFERROR(VLOOKUP(C89,EQUIPOS!$C$13:$G$80,2,FALSE)," ")</f>
        <v>D</v>
      </c>
      <c r="K89" s="522"/>
      <c r="L89" s="308">
        <f>IFERROR(VLOOKUP(C89,EQUIPOS!$C$13:$G$80,5,FALSE)," ")</f>
        <v>30496</v>
      </c>
      <c r="M89" s="524">
        <v>3</v>
      </c>
      <c r="N89" s="525"/>
      <c r="O89" s="307">
        <f>IFERROR(L89/M89,0)</f>
        <v>10165.333333333334</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11222.361111111111</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2750</v>
      </c>
      <c r="D98" s="518"/>
      <c r="E98" s="518"/>
      <c r="F98" s="518"/>
      <c r="G98" s="518"/>
      <c r="H98" s="518"/>
      <c r="I98" s="518"/>
      <c r="J98" s="519"/>
      <c r="K98" s="88" t="str">
        <f>IFERROR(VLOOKUP(C98,MATERIALES!$C$13:$G$2486,2,FALSE)," ")</f>
        <v>UN</v>
      </c>
      <c r="L98" s="89">
        <v>0.5</v>
      </c>
      <c r="M98" s="548">
        <f>IFERROR(VLOOKUP(C98,MATERIALES!$C$13:$G$2486,5,FALSE)," ")</f>
        <v>91983</v>
      </c>
      <c r="N98" s="549"/>
      <c r="O98" s="307">
        <f>IFERROR(M98*L98,0)</f>
        <v>45991.5</v>
      </c>
      <c r="P98" s="85"/>
    </row>
    <row r="99" spans="2:16" ht="14.4">
      <c r="B99" s="44"/>
      <c r="C99" s="517" t="s">
        <v>1912</v>
      </c>
      <c r="D99" s="518"/>
      <c r="E99" s="518"/>
      <c r="F99" s="518"/>
      <c r="G99" s="518"/>
      <c r="H99" s="518"/>
      <c r="I99" s="518"/>
      <c r="J99" s="519"/>
      <c r="K99" s="88" t="str">
        <f>IFERROR(VLOOKUP(C99,MATERIALES!$C$13:$G$2486,2,FALSE)," ")</f>
        <v>ML</v>
      </c>
      <c r="L99" s="89">
        <v>1</v>
      </c>
      <c r="M99" s="548">
        <f>IFERROR(VLOOKUP(C99,MATERIALES!$C$13:$G$2486,5,FALSE)," ")</f>
        <v>23024</v>
      </c>
      <c r="N99" s="549"/>
      <c r="O99" s="307">
        <f t="shared" ref="O99:O109" si="5">IFERROR(M99*L99,0)</f>
        <v>23024</v>
      </c>
      <c r="P99" s="85"/>
    </row>
    <row r="100" spans="2:16" ht="14.4">
      <c r="B100" s="44"/>
      <c r="C100" s="517" t="s">
        <v>2752</v>
      </c>
      <c r="D100" s="518"/>
      <c r="E100" s="518"/>
      <c r="F100" s="518"/>
      <c r="G100" s="518"/>
      <c r="H100" s="518"/>
      <c r="I100" s="518"/>
      <c r="J100" s="519"/>
      <c r="K100" s="88" t="str">
        <f>IFERROR(VLOOKUP(C100,MATERIALES!$C$13:$G$2486,2,FALSE)," ")</f>
        <v>GLN</v>
      </c>
      <c r="L100" s="89">
        <v>7.4999999999999997E-2</v>
      </c>
      <c r="M100" s="548">
        <f>IFERROR(VLOOKUP(C100,MATERIALES!$C$13:$G$2486,5,FALSE)," ")</f>
        <v>306900</v>
      </c>
      <c r="N100" s="549"/>
      <c r="O100" s="307">
        <f t="shared" si="5"/>
        <v>23017.5</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92033</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t="s">
        <v>1251</v>
      </c>
      <c r="D115" s="518"/>
      <c r="E115" s="518"/>
      <c r="F115" s="518"/>
      <c r="G115" s="518"/>
      <c r="H115" s="518"/>
      <c r="I115" s="518"/>
      <c r="J115" s="92">
        <v>1E-4</v>
      </c>
      <c r="K115" s="93">
        <v>25.1</v>
      </c>
      <c r="L115" s="92">
        <f>K115*J115</f>
        <v>2.5100000000000001E-3</v>
      </c>
      <c r="M115" s="548">
        <f>IFERROR(VLOOKUP(C115,TRANSPORTE!$C$14:$G$28,5,FALSE)," ")</f>
        <v>514637</v>
      </c>
      <c r="N115" s="549"/>
      <c r="O115" s="307">
        <f>IFERROR(M115*L115,0)</f>
        <v>1291.7388700000001</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1291.7388700000001</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1222</v>
      </c>
      <c r="D122" s="556"/>
      <c r="E122" s="556"/>
      <c r="F122" s="556"/>
      <c r="G122" s="556"/>
      <c r="H122" s="556"/>
      <c r="I122" s="522"/>
      <c r="J122" s="310">
        <f>IFERROR(VLOOKUP(C122,'MANO DE OBRA'!$C$13:$J$33,6,FALSE)," ")</f>
        <v>190265</v>
      </c>
      <c r="K122" s="318">
        <f>IFERROR(VLOOKUP(C122,'MANO DE OBRA'!$C$13:$J$33,7,FALSE)," ")</f>
        <v>2</v>
      </c>
      <c r="L122" s="311">
        <f>IFERROR(VLOOKUP(C122,'MANO DE OBRA'!$C$13:$J$33,8,FALSE)," ")</f>
        <v>380530</v>
      </c>
      <c r="M122" s="562">
        <v>18</v>
      </c>
      <c r="N122" s="563"/>
      <c r="O122" s="312">
        <f>IFERROR((L122/M122),0)</f>
        <v>21140.555555555555</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21140.555555555555</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125688</v>
      </c>
      <c r="P128" s="100"/>
    </row>
    <row r="129" spans="2:16" ht="15" thickBot="1">
      <c r="B129" s="44"/>
      <c r="C129" s="73"/>
      <c r="D129" s="52"/>
      <c r="E129" s="52"/>
      <c r="F129" s="52"/>
      <c r="G129" s="52"/>
      <c r="H129" s="52"/>
      <c r="I129" s="52"/>
      <c r="J129" s="52"/>
      <c r="K129" s="52"/>
      <c r="L129" s="52"/>
      <c r="M129" s="52"/>
      <c r="N129" s="52"/>
      <c r="O129" s="74"/>
      <c r="P129" s="73"/>
    </row>
    <row r="130" spans="2:16">
      <c r="B130" s="44"/>
      <c r="C130" s="529" t="s">
        <v>2240</v>
      </c>
      <c r="D130" s="530"/>
      <c r="E130" s="530"/>
      <c r="F130" s="530"/>
      <c r="G130" s="530"/>
      <c r="H130" s="530"/>
      <c r="I130" s="530"/>
      <c r="J130" s="530"/>
      <c r="K130" s="530"/>
      <c r="L130" s="530"/>
      <c r="M130" s="530"/>
      <c r="N130" s="530"/>
      <c r="O130" s="531"/>
      <c r="P130" s="8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32678.880000000001</v>
      </c>
      <c r="P134" s="80"/>
    </row>
    <row r="135" spans="2:16" ht="14.4">
      <c r="B135" s="44"/>
      <c r="C135" s="573" t="s">
        <v>2241</v>
      </c>
      <c r="D135" s="574"/>
      <c r="E135" s="574"/>
      <c r="F135" s="574"/>
      <c r="G135" s="574"/>
      <c r="H135" s="574"/>
      <c r="I135" s="574"/>
      <c r="J135" s="574"/>
      <c r="K135" s="574"/>
      <c r="L135" s="574"/>
      <c r="M135" s="574"/>
      <c r="N135" s="302">
        <f>PRESUPUESTO!$K$385</f>
        <v>0.01</v>
      </c>
      <c r="O135" s="315">
        <f>N135*O128</f>
        <v>1256.8800000000001</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3770.64</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163395</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PRESUPUESTO!C228</f>
        <v>8.0399999999999991</v>
      </c>
      <c r="D146" s="582" t="str">
        <f>IFERROR(VLOOKUP(C146,PRESUPUESTO!$C$11:$K$366,5,FALSE)," ")</f>
        <v>AFINADO CUBIERTAS PLANAS EN MORTERO IMPERMEABILIZADO 1:3 E=0.03 M</v>
      </c>
      <c r="E146" s="583"/>
      <c r="F146" s="583"/>
      <c r="G146" s="583"/>
      <c r="H146" s="583"/>
      <c r="I146" s="583"/>
      <c r="J146" s="583"/>
      <c r="K146" s="583"/>
      <c r="L146" s="584"/>
      <c r="M146" s="526" t="str">
        <f>IFERROR(VLOOKUP(C146,PRESUPUESTO!$C$11:$K$366,6,FALSE)," ")</f>
        <v>M2</v>
      </c>
      <c r="N146" s="528"/>
      <c r="O146" s="243">
        <f>IFERROR(VLOOKUP(C146,PRESUPUESTO!$C$11:$K$366,7,FALSE)," ")</f>
        <v>222.66</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27180.714285714286</v>
      </c>
      <c r="M151" s="523">
        <v>0.05</v>
      </c>
      <c r="N151" s="522"/>
      <c r="O151" s="307">
        <f>IFERROR(M151*L151,0)</f>
        <v>1359.0357142857144</v>
      </c>
      <c r="P151" s="85"/>
    </row>
    <row r="152" spans="2:16" ht="14.4">
      <c r="B152" s="44"/>
      <c r="C152" s="517" t="s">
        <v>1298</v>
      </c>
      <c r="D152" s="518"/>
      <c r="E152" s="518"/>
      <c r="F152" s="518"/>
      <c r="G152" s="519"/>
      <c r="H152" s="520"/>
      <c r="I152" s="520"/>
      <c r="J152" s="521" t="str">
        <f>IFERROR(VLOOKUP(C152,EQUIPOS!$C$13:$G$80,2,FALSE)," ")</f>
        <v>D</v>
      </c>
      <c r="K152" s="522"/>
      <c r="L152" s="308">
        <f>IFERROR(VLOOKUP(C152,EQUIPOS!$C$13:$G$80,5,FALSE)," ")</f>
        <v>30496</v>
      </c>
      <c r="M152" s="524">
        <v>3</v>
      </c>
      <c r="N152" s="525"/>
      <c r="O152" s="307">
        <f>IFERROR(L152/M152,0)</f>
        <v>10165.333333333334</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11524.369047619048</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344</v>
      </c>
      <c r="D161" s="518"/>
      <c r="E161" s="518"/>
      <c r="F161" s="518"/>
      <c r="G161" s="518"/>
      <c r="H161" s="518"/>
      <c r="I161" s="518"/>
      <c r="J161" s="519"/>
      <c r="K161" s="88" t="str">
        <f>IFERROR(VLOOKUP(C161,MATERIALES!$C$13:$G$2486,2,FALSE)," ")</f>
        <v>M3</v>
      </c>
      <c r="L161" s="89">
        <v>0.01</v>
      </c>
      <c r="M161" s="548">
        <f>IFERROR(VLOOKUP(C161,MATERIALES!$C$13:$G$2486,5,FALSE)," ")</f>
        <v>870336</v>
      </c>
      <c r="N161" s="549"/>
      <c r="O161" s="307">
        <f>IFERROR(M161*L161,0)</f>
        <v>8703.36</v>
      </c>
      <c r="P161" s="85"/>
    </row>
    <row r="162" spans="2:16" ht="14.4">
      <c r="B162" s="44"/>
      <c r="C162" s="517"/>
      <c r="D162" s="518"/>
      <c r="E162" s="518"/>
      <c r="F162" s="518"/>
      <c r="G162" s="518"/>
      <c r="H162" s="518"/>
      <c r="I162" s="518"/>
      <c r="J162" s="519"/>
      <c r="K162" s="88" t="str">
        <f>IFERROR(VLOOKUP(C162,MATERIALES!$C$13:$G$2486,2,FALSE)," ")</f>
        <v xml:space="preserve"> </v>
      </c>
      <c r="L162" s="89"/>
      <c r="M162" s="548" t="str">
        <f>IFERROR(VLOOKUP(C162,MATERIALES!$C$13:$G$2486,5,FALSE)," ")</f>
        <v xml:space="preserve"> </v>
      </c>
      <c r="N162" s="549"/>
      <c r="O162" s="307">
        <f t="shared" ref="O162:O172" si="9">IFERROR(M162*L162,0)</f>
        <v>0</v>
      </c>
      <c r="P162" s="85"/>
    </row>
    <row r="163" spans="2:16" ht="14.4">
      <c r="B163" s="44"/>
      <c r="C163" s="517"/>
      <c r="D163" s="518"/>
      <c r="E163" s="518"/>
      <c r="F163" s="518"/>
      <c r="G163" s="518"/>
      <c r="H163" s="518"/>
      <c r="I163" s="518"/>
      <c r="J163" s="519"/>
      <c r="K163" s="88" t="str">
        <f>IFERROR(VLOOKUP(C163,MATERIALES!$C$13:$G$2486,2,FALSE)," ")</f>
        <v xml:space="preserve"> </v>
      </c>
      <c r="L163" s="89"/>
      <c r="M163" s="548" t="str">
        <f>IFERROR(VLOOKUP(C163,MATERIALES!$C$13:$G$2486,5,FALSE)," ")</f>
        <v xml:space="preserve"> </v>
      </c>
      <c r="N163" s="549"/>
      <c r="O163" s="307">
        <f t="shared" si="9"/>
        <v>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8703.36</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1222</v>
      </c>
      <c r="D185" s="556"/>
      <c r="E185" s="556"/>
      <c r="F185" s="556"/>
      <c r="G185" s="556"/>
      <c r="H185" s="556"/>
      <c r="I185" s="522"/>
      <c r="J185" s="310">
        <f>IFERROR(VLOOKUP(C185,'MANO DE OBRA'!$C$13:$J$33,6,FALSE)," ")</f>
        <v>190265</v>
      </c>
      <c r="K185" s="318">
        <f>IFERROR(VLOOKUP(C185,'MANO DE OBRA'!$C$13:$J$33,7,FALSE)," ")</f>
        <v>2</v>
      </c>
      <c r="L185" s="311">
        <f>IFERROR(VLOOKUP(C185,'MANO DE OBRA'!$C$13:$J$33,8,FALSE)," ")</f>
        <v>380530</v>
      </c>
      <c r="M185" s="562">
        <v>14</v>
      </c>
      <c r="N185" s="563"/>
      <c r="O185" s="312">
        <f>IFERROR((L185/M185),0)</f>
        <v>27180.714285714286</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27180.714285714286</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47408</v>
      </c>
      <c r="P191" s="100"/>
    </row>
    <row r="192" spans="2:16" ht="15" thickBot="1">
      <c r="B192" s="44"/>
      <c r="C192" s="73"/>
      <c r="D192" s="52"/>
      <c r="E192" s="52"/>
      <c r="F192" s="52"/>
      <c r="G192" s="52"/>
      <c r="H192" s="52"/>
      <c r="I192" s="52"/>
      <c r="J192" s="52"/>
      <c r="K192" s="52"/>
      <c r="L192" s="52"/>
      <c r="M192" s="52"/>
      <c r="N192" s="52"/>
      <c r="O192" s="74"/>
      <c r="P192" s="73"/>
    </row>
    <row r="193" spans="2:16">
      <c r="B193" s="44"/>
      <c r="C193" s="529" t="s">
        <v>2240</v>
      </c>
      <c r="D193" s="530"/>
      <c r="E193" s="530"/>
      <c r="F193" s="530"/>
      <c r="G193" s="530"/>
      <c r="H193" s="530"/>
      <c r="I193" s="530"/>
      <c r="J193" s="530"/>
      <c r="K193" s="530"/>
      <c r="L193" s="530"/>
      <c r="M193" s="530"/>
      <c r="N193" s="530"/>
      <c r="O193" s="531"/>
      <c r="P193" s="80"/>
    </row>
    <row r="194" spans="2:16">
      <c r="B194" s="44"/>
      <c r="C194" s="532"/>
      <c r="D194" s="533"/>
      <c r="E194" s="533"/>
      <c r="F194" s="533"/>
      <c r="G194" s="533"/>
      <c r="H194" s="533"/>
      <c r="I194" s="533"/>
      <c r="J194" s="533"/>
      <c r="K194" s="533"/>
      <c r="L194" s="533"/>
      <c r="M194" s="533"/>
      <c r="N194" s="533"/>
      <c r="O194" s="534"/>
      <c r="P194" s="8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12326.08</v>
      </c>
      <c r="P197" s="80"/>
    </row>
    <row r="198" spans="2:16" ht="14.4">
      <c r="B198" s="44"/>
      <c r="C198" s="573" t="s">
        <v>2241</v>
      </c>
      <c r="D198" s="574"/>
      <c r="E198" s="574"/>
      <c r="F198" s="574"/>
      <c r="G198" s="574"/>
      <c r="H198" s="574"/>
      <c r="I198" s="574"/>
      <c r="J198" s="574"/>
      <c r="K198" s="574"/>
      <c r="L198" s="574"/>
      <c r="M198" s="574"/>
      <c r="N198" s="302">
        <f>PRESUPUESTO!$K$385</f>
        <v>0.01</v>
      </c>
      <c r="O198" s="315">
        <f>N198*O191</f>
        <v>474.08</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1422.24</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61631</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5.6" thickTop="1" thickBot="1">
      <c r="B207" s="44"/>
      <c r="C207" s="488" t="s">
        <v>54</v>
      </c>
      <c r="D207" s="489"/>
      <c r="E207" s="489"/>
      <c r="F207" s="489"/>
      <c r="G207" s="489"/>
      <c r="H207" s="489"/>
      <c r="I207" s="489"/>
      <c r="J207" s="489"/>
      <c r="K207" s="489"/>
      <c r="L207" s="489"/>
      <c r="M207" s="489"/>
      <c r="N207" s="489"/>
      <c r="O207" s="490"/>
      <c r="P207" s="75"/>
    </row>
    <row r="208" spans="2:16">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f>PRESUPUESTO!C229</f>
        <v>8.0499999999999989</v>
      </c>
      <c r="D209" s="582" t="str">
        <f>IFERROR(VLOOKUP(C209,PRESUPUESTO!$C$11:$K$366,5,FALSE)," ")</f>
        <v>MEDIA CAÑA EN MORTERO 1:3 IMPERMEABILIZADO</v>
      </c>
      <c r="E209" s="583"/>
      <c r="F209" s="583"/>
      <c r="G209" s="583"/>
      <c r="H209" s="583"/>
      <c r="I209" s="583"/>
      <c r="J209" s="583"/>
      <c r="K209" s="583"/>
      <c r="L209" s="584"/>
      <c r="M209" s="526" t="str">
        <f>IFERROR(VLOOKUP(C209,PRESUPUESTO!$C$11:$K$366,6,FALSE)," ")</f>
        <v>ML</v>
      </c>
      <c r="N209" s="528"/>
      <c r="O209" s="243">
        <f>IFERROR(VLOOKUP(C209,PRESUPUESTO!$C$11:$K$366,7,FALSE)," ")</f>
        <v>328.47</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9224.9696969696961</v>
      </c>
      <c r="M214" s="523">
        <v>0.05</v>
      </c>
      <c r="N214" s="522"/>
      <c r="O214" s="307">
        <f>IFERROR(M214*L214,0)</f>
        <v>461.24848484848485</v>
      </c>
      <c r="P214" s="85"/>
    </row>
    <row r="215" spans="2:16" ht="14.4">
      <c r="B215" s="44"/>
      <c r="C215" s="517" t="s">
        <v>1298</v>
      </c>
      <c r="D215" s="518"/>
      <c r="E215" s="518"/>
      <c r="F215" s="518"/>
      <c r="G215" s="519"/>
      <c r="H215" s="520"/>
      <c r="I215" s="520"/>
      <c r="J215" s="521" t="str">
        <f>IFERROR(VLOOKUP(C215,EQUIPOS!$C$13:$G$80,2,FALSE)," ")</f>
        <v>D</v>
      </c>
      <c r="K215" s="522"/>
      <c r="L215" s="308">
        <f>IFERROR(VLOOKUP(C215,EQUIPOS!$C$13:$G$80,5,FALSE)," ")</f>
        <v>30496</v>
      </c>
      <c r="M215" s="524">
        <v>5</v>
      </c>
      <c r="N215" s="525"/>
      <c r="O215" s="307">
        <f>IFERROR(L215/M215,0)</f>
        <v>6099.2</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6560.4484848484844</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344</v>
      </c>
      <c r="D224" s="518"/>
      <c r="E224" s="518"/>
      <c r="F224" s="518"/>
      <c r="G224" s="518"/>
      <c r="H224" s="518"/>
      <c r="I224" s="518"/>
      <c r="J224" s="519"/>
      <c r="K224" s="88" t="str">
        <f>IFERROR(VLOOKUP(C224,MATERIALES!$C$13:$G$2486,2,FALSE)," ")</f>
        <v>M3</v>
      </c>
      <c r="L224" s="89">
        <v>0.01</v>
      </c>
      <c r="M224" s="548">
        <f>IFERROR(VLOOKUP(C224,MATERIALES!$C$13:$G$2486,5,FALSE)," ")</f>
        <v>870336</v>
      </c>
      <c r="N224" s="549"/>
      <c r="O224" s="307">
        <f>IFERROR(M224*L224,0)</f>
        <v>8703.36</v>
      </c>
      <c r="P224" s="85"/>
    </row>
    <row r="225" spans="2:16" ht="14.4">
      <c r="B225" s="44"/>
      <c r="C225" s="517"/>
      <c r="D225" s="518"/>
      <c r="E225" s="518"/>
      <c r="F225" s="518"/>
      <c r="G225" s="518"/>
      <c r="H225" s="518"/>
      <c r="I225" s="518"/>
      <c r="J225" s="519"/>
      <c r="K225" s="88" t="str">
        <f>IFERROR(VLOOKUP(C225,MATERIALES!$C$13:$G$2486,2,FALSE)," ")</f>
        <v xml:space="preserve"> </v>
      </c>
      <c r="L225" s="89"/>
      <c r="M225" s="548" t="str">
        <f>IFERROR(VLOOKUP(C225,MATERIALES!$C$13:$G$2486,5,FALSE)," ")</f>
        <v xml:space="preserve"> </v>
      </c>
      <c r="N225" s="549"/>
      <c r="O225" s="307">
        <f t="shared" ref="O225:O235" si="13">IFERROR(M225*L225,0)</f>
        <v>0</v>
      </c>
      <c r="P225" s="85"/>
    </row>
    <row r="226" spans="2:16" ht="14.4">
      <c r="B226" s="44"/>
      <c r="C226" s="517"/>
      <c r="D226" s="518"/>
      <c r="E226" s="518"/>
      <c r="F226" s="518"/>
      <c r="G226" s="518"/>
      <c r="H226" s="518"/>
      <c r="I226" s="518"/>
      <c r="J226" s="519"/>
      <c r="K226" s="88" t="str">
        <f>IFERROR(VLOOKUP(C226,MATERIALES!$C$13:$G$2486,2,FALSE)," ")</f>
        <v xml:space="preserve"> </v>
      </c>
      <c r="L226" s="89"/>
      <c r="M226" s="548" t="str">
        <f>IFERROR(VLOOKUP(C226,MATERIALES!$C$13:$G$2486,5,FALSE)," ")</f>
        <v xml:space="preserve"> </v>
      </c>
      <c r="N226" s="549"/>
      <c r="O226" s="307">
        <f t="shared" si="13"/>
        <v>0</v>
      </c>
      <c r="P226" s="85"/>
    </row>
    <row r="227" spans="2:16" ht="14.4">
      <c r="B227" s="44"/>
      <c r="C227" s="517"/>
      <c r="D227" s="518"/>
      <c r="E227" s="518"/>
      <c r="F227" s="518"/>
      <c r="G227" s="518"/>
      <c r="H227" s="518"/>
      <c r="I227" s="518"/>
      <c r="J227" s="519"/>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8703.36</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9" ht="14.4">
      <c r="B241" s="44"/>
      <c r="C241" s="517"/>
      <c r="D241" s="518"/>
      <c r="E241" s="518"/>
      <c r="F241" s="518"/>
      <c r="G241" s="518"/>
      <c r="H241" s="518"/>
      <c r="I241" s="518"/>
      <c r="J241" s="92"/>
      <c r="K241" s="93"/>
      <c r="L241" s="92">
        <f>K241*J241</f>
        <v>0</v>
      </c>
      <c r="M241" s="548" t="str">
        <f>IFERROR(VLOOKUP(C241,TRANSPORTE!$C$14:$G$28,5,FALSE)," ")</f>
        <v xml:space="preserve"> </v>
      </c>
      <c r="N241" s="549"/>
      <c r="O241" s="307">
        <f>IFERROR(M241*L241,0)</f>
        <v>0</v>
      </c>
      <c r="P241" s="85"/>
    </row>
    <row r="242" spans="2:19" ht="15" thickBot="1">
      <c r="B242" s="44"/>
      <c r="C242" s="551"/>
      <c r="D242" s="552"/>
      <c r="E242" s="552"/>
      <c r="F242" s="552"/>
      <c r="G242" s="552"/>
      <c r="H242" s="552"/>
      <c r="I242" s="552"/>
      <c r="J242" s="94"/>
      <c r="K242" s="70"/>
      <c r="L242" s="94"/>
      <c r="M242" s="553"/>
      <c r="N242" s="554"/>
      <c r="O242" s="307">
        <f t="shared" ref="O242" si="14">IFERROR(M242*L242,0)</f>
        <v>0</v>
      </c>
      <c r="P242" s="85"/>
    </row>
    <row r="243" spans="2:19" ht="15" thickBot="1">
      <c r="B243" s="44"/>
      <c r="C243" s="545" t="s">
        <v>2244</v>
      </c>
      <c r="D243" s="546"/>
      <c r="E243" s="546"/>
      <c r="F243" s="546"/>
      <c r="G243" s="546"/>
      <c r="H243" s="546"/>
      <c r="I243" s="546"/>
      <c r="J243" s="546"/>
      <c r="K243" s="546"/>
      <c r="L243" s="546"/>
      <c r="M243" s="546"/>
      <c r="N243" s="547"/>
      <c r="O243" s="309">
        <f>+SUM(O241:O242)</f>
        <v>0</v>
      </c>
      <c r="P243" s="86"/>
    </row>
    <row r="244" spans="2:19">
      <c r="B244" s="44"/>
      <c r="C244" s="529" t="s">
        <v>70</v>
      </c>
      <c r="D244" s="530"/>
      <c r="E244" s="530"/>
      <c r="F244" s="530"/>
      <c r="G244" s="530"/>
      <c r="H244" s="530"/>
      <c r="I244" s="530"/>
      <c r="J244" s="530"/>
      <c r="K244" s="530"/>
      <c r="L244" s="530"/>
      <c r="M244" s="530"/>
      <c r="N244" s="530"/>
      <c r="O244" s="531"/>
      <c r="P244" s="80"/>
    </row>
    <row r="245" spans="2:19">
      <c r="B245" s="44"/>
      <c r="C245" s="532"/>
      <c r="D245" s="533"/>
      <c r="E245" s="533"/>
      <c r="F245" s="533"/>
      <c r="G245" s="533"/>
      <c r="H245" s="533"/>
      <c r="I245" s="533"/>
      <c r="J245" s="533"/>
      <c r="K245" s="533"/>
      <c r="L245" s="533"/>
      <c r="M245" s="533"/>
      <c r="N245" s="533"/>
      <c r="O245" s="534"/>
      <c r="P245" s="80"/>
    </row>
    <row r="246" spans="2:19" ht="14.4" thickBot="1">
      <c r="B246" s="44"/>
      <c r="C246" s="535"/>
      <c r="D246" s="536"/>
      <c r="E246" s="536"/>
      <c r="F246" s="536"/>
      <c r="G246" s="536"/>
      <c r="H246" s="536"/>
      <c r="I246" s="536"/>
      <c r="J246" s="536"/>
      <c r="K246" s="536"/>
      <c r="L246" s="536"/>
      <c r="M246" s="536"/>
      <c r="N246" s="536"/>
      <c r="O246" s="537"/>
      <c r="P246" s="80"/>
    </row>
    <row r="247" spans="2:19" ht="14.4">
      <c r="B247" s="44"/>
      <c r="C247" s="538" t="s">
        <v>71</v>
      </c>
      <c r="D247" s="550"/>
      <c r="E247" s="550"/>
      <c r="F247" s="550"/>
      <c r="G247" s="550"/>
      <c r="H247" s="550"/>
      <c r="I247" s="550"/>
      <c r="J247" s="82" t="s">
        <v>72</v>
      </c>
      <c r="K247" s="95" t="s">
        <v>73</v>
      </c>
      <c r="L247" s="96" t="s">
        <v>74</v>
      </c>
      <c r="M247" s="560" t="s">
        <v>60</v>
      </c>
      <c r="N247" s="561"/>
      <c r="O247" s="97" t="s">
        <v>61</v>
      </c>
      <c r="P247" s="98"/>
    </row>
    <row r="248" spans="2:19" ht="14.4">
      <c r="B248" s="44"/>
      <c r="C248" s="555" t="s">
        <v>1222</v>
      </c>
      <c r="D248" s="556"/>
      <c r="E248" s="556"/>
      <c r="F248" s="556"/>
      <c r="G248" s="556"/>
      <c r="H248" s="556"/>
      <c r="I248" s="522"/>
      <c r="J248" s="310">
        <f>IFERROR(VLOOKUP(C248,'MANO DE OBRA'!$C$13:$J$33,6,FALSE)," ")</f>
        <v>190265</v>
      </c>
      <c r="K248" s="318">
        <f>IFERROR(VLOOKUP(C248,'MANO DE OBRA'!$C$13:$J$33,7,FALSE)," ")</f>
        <v>2</v>
      </c>
      <c r="L248" s="311">
        <f>IFERROR(VLOOKUP(C248,'MANO DE OBRA'!$C$13:$J$33,8,FALSE)," ")</f>
        <v>380530</v>
      </c>
      <c r="M248" s="562">
        <v>41.25</v>
      </c>
      <c r="N248" s="563"/>
      <c r="O248" s="312">
        <f>IFERROR((L248/M248),0)</f>
        <v>9224.9696969696961</v>
      </c>
      <c r="P248" s="99"/>
    </row>
    <row r="249" spans="2:19"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9"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9"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9" ht="15" thickBot="1">
      <c r="B252" s="44"/>
      <c r="C252" s="545" t="s">
        <v>2244</v>
      </c>
      <c r="D252" s="546"/>
      <c r="E252" s="546"/>
      <c r="F252" s="546"/>
      <c r="G252" s="546"/>
      <c r="H252" s="546"/>
      <c r="I252" s="546"/>
      <c r="J252" s="546"/>
      <c r="K252" s="546"/>
      <c r="L252" s="546"/>
      <c r="M252" s="546"/>
      <c r="N252" s="547"/>
      <c r="O252" s="309">
        <f>+SUM(O248:O251)</f>
        <v>9224.9696969696961</v>
      </c>
      <c r="P252" s="85"/>
    </row>
    <row r="253" spans="2:19" ht="15" thickBot="1">
      <c r="B253" s="44"/>
      <c r="C253" s="73"/>
      <c r="D253" s="52"/>
      <c r="E253" s="52"/>
      <c r="F253" s="52"/>
      <c r="G253" s="52"/>
      <c r="H253" s="52"/>
      <c r="I253" s="52"/>
      <c r="J253" s="52"/>
      <c r="K253" s="52"/>
      <c r="L253" s="52"/>
      <c r="M253" s="52"/>
      <c r="N253" s="52"/>
      <c r="O253" s="74"/>
      <c r="P253" s="45"/>
      <c r="S253" s="342"/>
    </row>
    <row r="254" spans="2:19" ht="15" thickBot="1">
      <c r="B254" s="44"/>
      <c r="C254" s="557" t="s">
        <v>2245</v>
      </c>
      <c r="D254" s="558"/>
      <c r="E254" s="558"/>
      <c r="F254" s="558"/>
      <c r="G254" s="558"/>
      <c r="H254" s="558"/>
      <c r="I254" s="558"/>
      <c r="J254" s="558"/>
      <c r="K254" s="558"/>
      <c r="L254" s="558"/>
      <c r="M254" s="558"/>
      <c r="N254" s="559"/>
      <c r="O254" s="313">
        <f>ROUND(O243+O219+O236+O252,0)</f>
        <v>24489</v>
      </c>
      <c r="P254" s="100"/>
    </row>
    <row r="255" spans="2:19" ht="15" thickBot="1">
      <c r="B255" s="44"/>
      <c r="C255" s="73"/>
      <c r="D255" s="52"/>
      <c r="E255" s="52"/>
      <c r="F255" s="52"/>
      <c r="G255" s="52"/>
      <c r="H255" s="52"/>
      <c r="I255" s="52"/>
      <c r="J255" s="52"/>
      <c r="K255" s="52"/>
      <c r="L255" s="52"/>
      <c r="M255" s="52"/>
      <c r="N255" s="52"/>
      <c r="O255" s="74"/>
      <c r="P255" s="73"/>
    </row>
    <row r="256" spans="2:19">
      <c r="B256" s="44"/>
      <c r="C256" s="529" t="s">
        <v>2240</v>
      </c>
      <c r="D256" s="530"/>
      <c r="E256" s="530"/>
      <c r="F256" s="530"/>
      <c r="G256" s="530"/>
      <c r="H256" s="530"/>
      <c r="I256" s="530"/>
      <c r="J256" s="530"/>
      <c r="K256" s="530"/>
      <c r="L256" s="530"/>
      <c r="M256" s="530"/>
      <c r="N256" s="530"/>
      <c r="O256" s="531"/>
      <c r="P256" s="80"/>
    </row>
    <row r="257" spans="2:18">
      <c r="B257" s="44"/>
      <c r="C257" s="532"/>
      <c r="D257" s="533"/>
      <c r="E257" s="533"/>
      <c r="F257" s="533"/>
      <c r="G257" s="533"/>
      <c r="H257" s="533"/>
      <c r="I257" s="533"/>
      <c r="J257" s="533"/>
      <c r="K257" s="533"/>
      <c r="L257" s="533"/>
      <c r="M257" s="533"/>
      <c r="N257" s="533"/>
      <c r="O257" s="534"/>
      <c r="P257" s="80"/>
    </row>
    <row r="258" spans="2:18" ht="14.4" thickBot="1">
      <c r="B258" s="44"/>
      <c r="C258" s="535"/>
      <c r="D258" s="536"/>
      <c r="E258" s="536"/>
      <c r="F258" s="536"/>
      <c r="G258" s="536"/>
      <c r="H258" s="536"/>
      <c r="I258" s="536"/>
      <c r="J258" s="536"/>
      <c r="K258" s="536"/>
      <c r="L258" s="536"/>
      <c r="M258" s="536"/>
      <c r="N258" s="536"/>
      <c r="O258" s="537"/>
      <c r="P258" s="80"/>
    </row>
    <row r="259" spans="2:18" ht="15" thickBot="1">
      <c r="B259" s="44"/>
      <c r="C259" s="568" t="s">
        <v>10</v>
      </c>
      <c r="D259" s="569"/>
      <c r="E259" s="569"/>
      <c r="F259" s="569"/>
      <c r="G259" s="569"/>
      <c r="H259" s="569"/>
      <c r="I259" s="569"/>
      <c r="J259" s="569"/>
      <c r="K259" s="569"/>
      <c r="L259" s="569"/>
      <c r="M259" s="570"/>
      <c r="N259" s="303" t="s">
        <v>32</v>
      </c>
      <c r="O259" s="304" t="s">
        <v>29</v>
      </c>
      <c r="P259" s="80"/>
    </row>
    <row r="260" spans="2:18" ht="14.4">
      <c r="B260" s="44"/>
      <c r="C260" s="571" t="s">
        <v>2242</v>
      </c>
      <c r="D260" s="572"/>
      <c r="E260" s="572"/>
      <c r="F260" s="572"/>
      <c r="G260" s="572"/>
      <c r="H260" s="572"/>
      <c r="I260" s="572"/>
      <c r="J260" s="572"/>
      <c r="K260" s="572"/>
      <c r="L260" s="572"/>
      <c r="M260" s="572"/>
      <c r="N260" s="305">
        <f>PRESUPUESTO!$K$384</f>
        <v>0.26</v>
      </c>
      <c r="O260" s="314">
        <f>N260*O254</f>
        <v>6367.14</v>
      </c>
      <c r="P260" s="80"/>
    </row>
    <row r="261" spans="2:18" ht="14.4">
      <c r="B261" s="44"/>
      <c r="C261" s="573" t="s">
        <v>2241</v>
      </c>
      <c r="D261" s="574"/>
      <c r="E261" s="574"/>
      <c r="F261" s="574"/>
      <c r="G261" s="574"/>
      <c r="H261" s="574"/>
      <c r="I261" s="574"/>
      <c r="J261" s="574"/>
      <c r="K261" s="574"/>
      <c r="L261" s="574"/>
      <c r="M261" s="574"/>
      <c r="N261" s="302">
        <f>PRESUPUESTO!$K$385</f>
        <v>0.01</v>
      </c>
      <c r="O261" s="315">
        <f>N261*O254</f>
        <v>244.89000000000001</v>
      </c>
      <c r="P261" s="80"/>
    </row>
    <row r="262" spans="2:18" ht="15" thickBot="1">
      <c r="B262" s="44"/>
      <c r="C262" s="575" t="s">
        <v>28</v>
      </c>
      <c r="D262" s="576"/>
      <c r="E262" s="576"/>
      <c r="F262" s="576"/>
      <c r="G262" s="576"/>
      <c r="H262" s="576"/>
      <c r="I262" s="576"/>
      <c r="J262" s="576"/>
      <c r="K262" s="576"/>
      <c r="L262" s="576"/>
      <c r="M262" s="576"/>
      <c r="N262" s="306">
        <f>PRESUPUESTO!$K$386</f>
        <v>0.03</v>
      </c>
      <c r="O262" s="316">
        <f>N262*O254</f>
        <v>734.67</v>
      </c>
      <c r="P262" s="80"/>
    </row>
    <row r="263" spans="2:18">
      <c r="B263" s="44"/>
      <c r="C263" s="296"/>
      <c r="D263" s="297"/>
      <c r="E263" s="297"/>
      <c r="F263" s="297"/>
      <c r="G263" s="297"/>
      <c r="H263" s="297"/>
      <c r="I263" s="297"/>
      <c r="J263" s="297"/>
      <c r="K263" s="297"/>
      <c r="L263" s="297"/>
      <c r="M263" s="297"/>
      <c r="N263" s="297"/>
      <c r="O263" s="298"/>
      <c r="P263" s="80"/>
    </row>
    <row r="264" spans="2:18" ht="14.4" thickBot="1">
      <c r="B264" s="44"/>
      <c r="C264" s="299"/>
      <c r="D264" s="300"/>
      <c r="E264" s="300"/>
      <c r="F264" s="300"/>
      <c r="G264" s="300"/>
      <c r="H264" s="300"/>
      <c r="I264" s="300"/>
      <c r="J264" s="300"/>
      <c r="K264" s="300"/>
      <c r="L264" s="300"/>
      <c r="M264" s="300"/>
      <c r="N264" s="300"/>
      <c r="O264" s="301"/>
      <c r="P264" s="80"/>
    </row>
    <row r="265" spans="2:18" ht="15" thickBot="1">
      <c r="B265" s="44"/>
      <c r="C265" s="557" t="s">
        <v>2246</v>
      </c>
      <c r="D265" s="558"/>
      <c r="E265" s="558"/>
      <c r="F265" s="558"/>
      <c r="G265" s="558"/>
      <c r="H265" s="558"/>
      <c r="I265" s="558"/>
      <c r="J265" s="558"/>
      <c r="K265" s="558"/>
      <c r="L265" s="558"/>
      <c r="M265" s="558"/>
      <c r="N265" s="559"/>
      <c r="O265" s="313">
        <f>ODD(O254+O260+O261+O262)</f>
        <v>31837</v>
      </c>
      <c r="P265" s="100"/>
    </row>
    <row r="266" spans="2:18" ht="14.4">
      <c r="B266" s="44"/>
      <c r="C266" s="73"/>
      <c r="D266" s="52"/>
      <c r="E266" s="52"/>
      <c r="F266" s="52"/>
      <c r="G266" s="52"/>
      <c r="H266" s="52"/>
      <c r="I266" s="52"/>
      <c r="J266" s="52"/>
      <c r="K266" s="52"/>
      <c r="L266" s="52"/>
      <c r="M266" s="52"/>
      <c r="N266" s="52"/>
      <c r="O266" s="74"/>
      <c r="P266" s="45"/>
      <c r="R266" s="342"/>
    </row>
    <row r="267" spans="2:18" ht="14.4">
      <c r="B267" s="44"/>
      <c r="C267" s="73"/>
      <c r="D267" s="52"/>
      <c r="E267" s="52"/>
      <c r="F267" s="52"/>
      <c r="G267" s="52"/>
      <c r="H267" s="52"/>
      <c r="I267" s="52"/>
      <c r="J267" s="52"/>
      <c r="K267" s="52"/>
      <c r="L267" s="52"/>
      <c r="M267" s="52"/>
      <c r="N267" s="52"/>
      <c r="O267" s="74"/>
      <c r="P267" s="45"/>
    </row>
    <row r="268" spans="2:18" ht="18.600000000000001" customHeight="1" thickBot="1">
      <c r="B268" s="44"/>
      <c r="C268" s="564"/>
      <c r="D268" s="565"/>
      <c r="E268" s="565"/>
      <c r="F268" s="70"/>
      <c r="G268" s="70"/>
      <c r="H268" s="70"/>
      <c r="I268" s="70"/>
      <c r="J268" s="70"/>
      <c r="K268" s="566"/>
      <c r="L268" s="566"/>
      <c r="M268" s="566"/>
      <c r="N268" s="566"/>
      <c r="O268" s="567"/>
      <c r="P268" s="101"/>
    </row>
    <row r="269" spans="2:18" ht="14.4" thickBot="1">
      <c r="B269" s="102"/>
      <c r="C269" s="103"/>
      <c r="D269" s="103"/>
      <c r="E269" s="103"/>
      <c r="F269" s="103"/>
      <c r="G269" s="103"/>
      <c r="H269" s="103"/>
      <c r="I269" s="103"/>
      <c r="J269" s="103"/>
      <c r="K269" s="103"/>
      <c r="L269" s="103"/>
      <c r="M269" s="103"/>
      <c r="N269" s="103"/>
      <c r="O269" s="103"/>
      <c r="P269" s="104"/>
    </row>
    <row r="270" spans="2:18" ht="15.6" thickTop="1" thickBot="1">
      <c r="B270" s="44"/>
      <c r="C270" s="488" t="s">
        <v>54</v>
      </c>
      <c r="D270" s="489"/>
      <c r="E270" s="489"/>
      <c r="F270" s="489"/>
      <c r="G270" s="489"/>
      <c r="H270" s="489"/>
      <c r="I270" s="489"/>
      <c r="J270" s="489"/>
      <c r="K270" s="489"/>
      <c r="L270" s="489"/>
      <c r="M270" s="489"/>
      <c r="N270" s="489"/>
      <c r="O270" s="490"/>
      <c r="P270" s="75"/>
    </row>
    <row r="271" spans="2:18">
      <c r="B271" s="44"/>
      <c r="C271" s="76" t="s">
        <v>55</v>
      </c>
      <c r="D271" s="491" t="s">
        <v>10</v>
      </c>
      <c r="E271" s="492"/>
      <c r="F271" s="492"/>
      <c r="G271" s="492"/>
      <c r="H271" s="492"/>
      <c r="I271" s="492"/>
      <c r="J271" s="492"/>
      <c r="K271" s="492"/>
      <c r="L271" s="493"/>
      <c r="M271" s="494" t="s">
        <v>56</v>
      </c>
      <c r="N271" s="495"/>
      <c r="O271" s="76" t="s">
        <v>12</v>
      </c>
      <c r="P271" s="77"/>
    </row>
    <row r="272" spans="2:18" ht="51" customHeight="1" thickBot="1">
      <c r="B272" s="44"/>
      <c r="C272" s="78">
        <f>PRESUPUESTO!C230</f>
        <v>8.0599999999999987</v>
      </c>
      <c r="D272" s="582" t="str">
        <f>IFERROR(VLOOKUP(C272,PRESUPUESTO!$C$11:$K$366,5,FALSE)," ")</f>
        <v>BORDILLO EN CONCRETO DE 3500 PSI 0,20X0,2 PARA CUBIERTA PÉRGOLA. INCLUYE ACERO DE REFUERZO</v>
      </c>
      <c r="E272" s="583"/>
      <c r="F272" s="583"/>
      <c r="G272" s="583"/>
      <c r="H272" s="583"/>
      <c r="I272" s="583"/>
      <c r="J272" s="583"/>
      <c r="K272" s="583"/>
      <c r="L272" s="584"/>
      <c r="M272" s="526" t="str">
        <f>IFERROR(VLOOKUP(C272,PRESUPUESTO!$C$11:$K$366,6,FALSE)," ")</f>
        <v>ML</v>
      </c>
      <c r="N272" s="528"/>
      <c r="O272" s="243">
        <f>IFERROR(VLOOKUP(C272,PRESUPUESTO!$C$11:$K$366,7,FALSE)," ")</f>
        <v>328.07</v>
      </c>
      <c r="P272" s="79"/>
    </row>
    <row r="273" spans="2:16">
      <c r="B273" s="44"/>
      <c r="C273" s="529"/>
      <c r="D273" s="530"/>
      <c r="E273" s="530"/>
      <c r="F273" s="530"/>
      <c r="G273" s="530"/>
      <c r="H273" s="530"/>
      <c r="I273" s="530"/>
      <c r="J273" s="530"/>
      <c r="K273" s="530"/>
      <c r="L273" s="530"/>
      <c r="M273" s="530"/>
      <c r="N273" s="530"/>
      <c r="O273" s="531"/>
      <c r="P273" s="80"/>
    </row>
    <row r="274" spans="2:16">
      <c r="B274" s="44"/>
      <c r="C274" s="532"/>
      <c r="D274" s="533"/>
      <c r="E274" s="533"/>
      <c r="F274" s="533"/>
      <c r="G274" s="533"/>
      <c r="H274" s="533"/>
      <c r="I274" s="533"/>
      <c r="J274" s="533"/>
      <c r="K274" s="533"/>
      <c r="L274" s="533"/>
      <c r="M274" s="533"/>
      <c r="N274" s="533"/>
      <c r="O274" s="534"/>
      <c r="P274" s="80"/>
    </row>
    <row r="275" spans="2:16" ht="14.4" thickBot="1">
      <c r="B275" s="44"/>
      <c r="C275" s="535"/>
      <c r="D275" s="536"/>
      <c r="E275" s="536"/>
      <c r="F275" s="536"/>
      <c r="G275" s="536"/>
      <c r="H275" s="536"/>
      <c r="I275" s="536"/>
      <c r="J275" s="536"/>
      <c r="K275" s="536"/>
      <c r="L275" s="536"/>
      <c r="M275" s="536"/>
      <c r="N275" s="536"/>
      <c r="O275" s="537"/>
      <c r="P275" s="80"/>
    </row>
    <row r="276" spans="2:16" ht="14.4">
      <c r="B276" s="44"/>
      <c r="C276" s="538" t="s">
        <v>10</v>
      </c>
      <c r="D276" s="539"/>
      <c r="E276" s="539"/>
      <c r="F276" s="539"/>
      <c r="G276" s="540"/>
      <c r="H276" s="541" t="s">
        <v>57</v>
      </c>
      <c r="I276" s="539"/>
      <c r="J276" s="542" t="s">
        <v>58</v>
      </c>
      <c r="K276" s="543"/>
      <c r="L276" s="82" t="s">
        <v>59</v>
      </c>
      <c r="M276" s="541" t="s">
        <v>60</v>
      </c>
      <c r="N276" s="544"/>
      <c r="O276" s="83" t="s">
        <v>61</v>
      </c>
      <c r="P276" s="84"/>
    </row>
    <row r="277" spans="2:16" ht="14.4">
      <c r="B277" s="44"/>
      <c r="C277" s="517" t="s">
        <v>1281</v>
      </c>
      <c r="D277" s="518"/>
      <c r="E277" s="518"/>
      <c r="F277" s="518"/>
      <c r="G277" s="519"/>
      <c r="H277" s="520"/>
      <c r="I277" s="520"/>
      <c r="J277" s="521" t="str">
        <f>IFERROR(VLOOKUP(C277,EQUIPOS!$C$13:$G$80,2,FALSE)," ")</f>
        <v>%</v>
      </c>
      <c r="K277" s="522"/>
      <c r="L277" s="308">
        <f>O315</f>
        <v>30442.400000000001</v>
      </c>
      <c r="M277" s="523">
        <v>0.05</v>
      </c>
      <c r="N277" s="522"/>
      <c r="O277" s="307">
        <f>IFERROR(M277*L277,0)</f>
        <v>1522.1200000000001</v>
      </c>
      <c r="P277" s="85"/>
    </row>
    <row r="278" spans="2:16" ht="14.4">
      <c r="B278" s="44"/>
      <c r="C278" s="517" t="s">
        <v>1306</v>
      </c>
      <c r="D278" s="518"/>
      <c r="E278" s="518"/>
      <c r="F278" s="518"/>
      <c r="G278" s="519"/>
      <c r="H278" s="520"/>
      <c r="I278" s="520"/>
      <c r="J278" s="521" t="str">
        <f>IFERROR(VLOOKUP(C278,EQUIPOS!$C$13:$G$80,2,FALSE)," ")</f>
        <v>D</v>
      </c>
      <c r="K278" s="522"/>
      <c r="L278" s="308">
        <f>IFERROR(VLOOKUP(C278,EQUIPOS!$C$13:$G$80,5,FALSE)," ")</f>
        <v>86639</v>
      </c>
      <c r="M278" s="524">
        <f>1/0.01</f>
        <v>100</v>
      </c>
      <c r="N278" s="525"/>
      <c r="O278" s="307">
        <f>IFERROR(L278/M278,0)</f>
        <v>866.39</v>
      </c>
      <c r="P278" s="85"/>
    </row>
    <row r="279" spans="2:16" ht="14.4">
      <c r="B279" s="44"/>
      <c r="C279" s="517"/>
      <c r="D279" s="518"/>
      <c r="E279" s="518"/>
      <c r="F279" s="518"/>
      <c r="G279" s="519"/>
      <c r="H279" s="520"/>
      <c r="I279" s="520"/>
      <c r="J279" s="521" t="str">
        <f>IFERROR(VLOOKUP(C279,EQUIPOS!$C$13:$G$80,2,FALSE)," ")</f>
        <v xml:space="preserve"> </v>
      </c>
      <c r="K279" s="522"/>
      <c r="L279" s="308" t="str">
        <f>IFERROR(VLOOKUP(C279,EQUIPOS!$C$13:$G$80,5,FALSE)," ")</f>
        <v xml:space="preserve"> </v>
      </c>
      <c r="M279" s="524"/>
      <c r="N279" s="525"/>
      <c r="O279" s="307">
        <f t="shared" ref="O279:O280" si="16">IFERROR(L279/M279,0)</f>
        <v>0</v>
      </c>
      <c r="P279" s="85"/>
    </row>
    <row r="280" spans="2:16" ht="14.4">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 t="shared" si="16"/>
        <v>0</v>
      </c>
      <c r="P280" s="85"/>
    </row>
    <row r="281" spans="2:16" ht="15" thickBot="1">
      <c r="B281" s="44"/>
      <c r="C281" s="517"/>
      <c r="D281" s="518"/>
      <c r="E281" s="518"/>
      <c r="F281" s="518"/>
      <c r="G281" s="519"/>
      <c r="H281" s="520"/>
      <c r="I281" s="520"/>
      <c r="J281" s="521" t="str">
        <f>IFERROR(VLOOKUP(C281,EQUIPOS!$C$13:$G$80,2,FALSE)," ")</f>
        <v xml:space="preserve"> </v>
      </c>
      <c r="K281" s="522"/>
      <c r="L281" s="308" t="str">
        <f>IFERROR(VLOOKUP(C281,EQUIPOS!$C$13:$G$80,5,FALSE)," ")</f>
        <v xml:space="preserve"> </v>
      </c>
      <c r="M281" s="524"/>
      <c r="N281" s="525"/>
      <c r="O281" s="307">
        <f>IFERROR(L281/M281,0)</f>
        <v>0</v>
      </c>
      <c r="P281" s="85"/>
    </row>
    <row r="282" spans="2:16" ht="15" thickBot="1">
      <c r="B282" s="44"/>
      <c r="C282" s="545" t="s">
        <v>2244</v>
      </c>
      <c r="D282" s="546"/>
      <c r="E282" s="546"/>
      <c r="F282" s="546"/>
      <c r="G282" s="546"/>
      <c r="H282" s="546"/>
      <c r="I282" s="546"/>
      <c r="J282" s="546"/>
      <c r="K282" s="546"/>
      <c r="L282" s="546"/>
      <c r="M282" s="546"/>
      <c r="N282" s="547"/>
      <c r="O282" s="309">
        <f>SUM(O277:O281)</f>
        <v>2388.5100000000002</v>
      </c>
      <c r="P282" s="86"/>
    </row>
    <row r="283" spans="2:16" ht="13.5" customHeight="1">
      <c r="B283" s="44"/>
      <c r="C283" s="529" t="s">
        <v>62</v>
      </c>
      <c r="D283" s="530"/>
      <c r="E283" s="530"/>
      <c r="F283" s="530"/>
      <c r="G283" s="530"/>
      <c r="H283" s="530"/>
      <c r="I283" s="530"/>
      <c r="J283" s="530"/>
      <c r="K283" s="530"/>
      <c r="L283" s="530"/>
      <c r="M283" s="530"/>
      <c r="N283" s="530"/>
      <c r="O283" s="531"/>
      <c r="P283" s="80"/>
    </row>
    <row r="284" spans="2:16">
      <c r="B284" s="44"/>
      <c r="C284" s="532"/>
      <c r="D284" s="533"/>
      <c r="E284" s="533"/>
      <c r="F284" s="533"/>
      <c r="G284" s="533"/>
      <c r="H284" s="533"/>
      <c r="I284" s="533"/>
      <c r="J284" s="533"/>
      <c r="K284" s="533"/>
      <c r="L284" s="533"/>
      <c r="M284" s="533"/>
      <c r="N284" s="533"/>
      <c r="O284" s="534"/>
      <c r="P284" s="80"/>
    </row>
    <row r="285" spans="2:16" ht="14.4" thickBot="1">
      <c r="B285" s="44"/>
      <c r="C285" s="535"/>
      <c r="D285" s="536"/>
      <c r="E285" s="536"/>
      <c r="F285" s="536"/>
      <c r="G285" s="536"/>
      <c r="H285" s="536"/>
      <c r="I285" s="536"/>
      <c r="J285" s="536"/>
      <c r="K285" s="536"/>
      <c r="L285" s="536"/>
      <c r="M285" s="536"/>
      <c r="N285" s="536"/>
      <c r="O285" s="537"/>
      <c r="P285" s="80"/>
    </row>
    <row r="286" spans="2:16" ht="14.4">
      <c r="B286" s="44"/>
      <c r="C286" s="538" t="s">
        <v>10</v>
      </c>
      <c r="D286" s="550"/>
      <c r="E286" s="550"/>
      <c r="F286" s="550"/>
      <c r="G286" s="550"/>
      <c r="H286" s="550"/>
      <c r="I286" s="550"/>
      <c r="J286" s="544"/>
      <c r="K286" s="81" t="s">
        <v>56</v>
      </c>
      <c r="L286" s="82" t="s">
        <v>12</v>
      </c>
      <c r="M286" s="541" t="s">
        <v>63</v>
      </c>
      <c r="N286" s="544"/>
      <c r="O286" s="83" t="s">
        <v>61</v>
      </c>
      <c r="P286" s="84"/>
    </row>
    <row r="287" spans="2:16" ht="14.4">
      <c r="B287" s="44"/>
      <c r="C287" s="517" t="s">
        <v>1535</v>
      </c>
      <c r="D287" s="518"/>
      <c r="E287" s="518"/>
      <c r="F287" s="518"/>
      <c r="G287" s="518"/>
      <c r="H287" s="518"/>
      <c r="I287" s="518"/>
      <c r="J287" s="519"/>
      <c r="K287" s="88" t="str">
        <f>IFERROR(VLOOKUP(C287,MATERIALES!$C$13:$G$2486,2,FALSE)," ")</f>
        <v>M3</v>
      </c>
      <c r="L287" s="89">
        <v>4.2000000000000003E-2</v>
      </c>
      <c r="M287" s="548">
        <f>IFERROR(VLOOKUP(C287,MATERIALES!$C$13:$G$2486,5,FALSE)," ")</f>
        <v>568493</v>
      </c>
      <c r="N287" s="549"/>
      <c r="O287" s="307">
        <f>IFERROR(M287*L287,0)</f>
        <v>23876.706000000002</v>
      </c>
      <c r="P287" s="85"/>
    </row>
    <row r="288" spans="2:16" ht="14.4">
      <c r="B288" s="44"/>
      <c r="C288" s="517" t="s">
        <v>1267</v>
      </c>
      <c r="D288" s="518"/>
      <c r="E288" s="518"/>
      <c r="F288" s="518"/>
      <c r="G288" s="518"/>
      <c r="H288" s="518"/>
      <c r="I288" s="518"/>
      <c r="J288" s="519"/>
      <c r="K288" s="88" t="str">
        <f>IFERROR(VLOOKUP(C288,MATERIALES!$C$13:$G$2486,2,FALSE)," ")</f>
        <v>M2</v>
      </c>
      <c r="L288" s="89">
        <v>0.4</v>
      </c>
      <c r="M288" s="548">
        <f>IFERROR(VLOOKUP(C288,MATERIALES!$C$13:$G$2486,5,FALSE)," ")</f>
        <v>16824</v>
      </c>
      <c r="N288" s="549"/>
      <c r="O288" s="307">
        <f t="shared" ref="O288:O298" si="17">IFERROR(M288*L288,0)</f>
        <v>6729.6</v>
      </c>
      <c r="P288" s="85"/>
    </row>
    <row r="289" spans="2:16" ht="14.4">
      <c r="B289" s="44"/>
      <c r="C289" s="517" t="s">
        <v>1354</v>
      </c>
      <c r="D289" s="518"/>
      <c r="E289" s="518"/>
      <c r="F289" s="518"/>
      <c r="G289" s="518"/>
      <c r="H289" s="518"/>
      <c r="I289" s="518"/>
      <c r="J289" s="519"/>
      <c r="K289" s="88" t="str">
        <f>IFERROR(VLOOKUP(C289,MATERIALES!$C$13:$G$2486,2,FALSE)," ")</f>
        <v>KG</v>
      </c>
      <c r="L289" s="89">
        <v>8.9999999999999993E-3</v>
      </c>
      <c r="M289" s="548">
        <f>IFERROR(VLOOKUP(C289,MATERIALES!$C$13:$G$2486,5,FALSE)," ")</f>
        <v>18582</v>
      </c>
      <c r="N289" s="549"/>
      <c r="O289" s="307">
        <f t="shared" si="17"/>
        <v>167.238</v>
      </c>
      <c r="P289" s="85"/>
    </row>
    <row r="290" spans="2:16" ht="14.4">
      <c r="B290" s="44"/>
      <c r="C290" s="517" t="s">
        <v>1322</v>
      </c>
      <c r="D290" s="518"/>
      <c r="E290" s="518"/>
      <c r="F290" s="518"/>
      <c r="G290" s="518"/>
      <c r="H290" s="518"/>
      <c r="I290" s="518"/>
      <c r="J290" s="519"/>
      <c r="K290" s="88" t="str">
        <f>IFERROR(VLOOKUP(C290,MATERIALES!$C$13:$G$2486,2,FALSE)," ")</f>
        <v>KG</v>
      </c>
      <c r="L290" s="89">
        <f>(4*1*0.56+5* 0.72*0.249)*1.08</f>
        <v>3.3873120000000001</v>
      </c>
      <c r="M290" s="548">
        <f>IFERROR(VLOOKUP(C290,MATERIALES!$C$13:$G$2486,5,FALSE)," ")</f>
        <v>8453</v>
      </c>
      <c r="N290" s="549"/>
      <c r="O290" s="307">
        <f t="shared" si="17"/>
        <v>28632.948336000001</v>
      </c>
      <c r="P290" s="85"/>
    </row>
    <row r="291" spans="2:16" ht="14.4">
      <c r="B291" s="44"/>
      <c r="C291" s="517" t="s">
        <v>1343</v>
      </c>
      <c r="D291" s="518"/>
      <c r="E291" s="518"/>
      <c r="F291" s="518"/>
      <c r="G291" s="518"/>
      <c r="H291" s="518"/>
      <c r="I291" s="518"/>
      <c r="J291" s="519"/>
      <c r="K291" s="88" t="str">
        <f>IFERROR(VLOOKUP(C291,MATERIALES!$C$13:$G$2486,2,FALSE)," ")</f>
        <v>KG</v>
      </c>
      <c r="L291" s="89">
        <v>0.05</v>
      </c>
      <c r="M291" s="548">
        <f>IFERROR(VLOOKUP(C291,MATERIALES!$C$13:$G$2486,5,FALSE)," ")</f>
        <v>12752</v>
      </c>
      <c r="N291" s="549"/>
      <c r="O291" s="307">
        <f t="shared" si="17"/>
        <v>637.6</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4.4">
      <c r="B297" s="44"/>
      <c r="C297" s="517"/>
      <c r="D297" s="518"/>
      <c r="E297" s="518"/>
      <c r="F297" s="518"/>
      <c r="G297" s="518"/>
      <c r="H297" s="518"/>
      <c r="I297" s="518"/>
      <c r="J297" s="519"/>
      <c r="K297" s="88" t="str">
        <f>IFERROR(VLOOKUP(C297,MATERIALES!$C$13:$G$2486,2,FALSE)," ")</f>
        <v xml:space="preserve"> </v>
      </c>
      <c r="L297" s="89"/>
      <c r="M297" s="548" t="str">
        <f>IFERROR(VLOOKUP(C297,MATERIALES!$C$13:$G$2486,5,FALSE)," ")</f>
        <v xml:space="preserve"> </v>
      </c>
      <c r="N297" s="549"/>
      <c r="O297" s="307">
        <f t="shared" si="17"/>
        <v>0</v>
      </c>
      <c r="P297" s="85"/>
    </row>
    <row r="298" spans="2:16" ht="15" thickBot="1">
      <c r="B298" s="44"/>
      <c r="C298" s="517"/>
      <c r="D298" s="518"/>
      <c r="E298" s="518"/>
      <c r="F298" s="518"/>
      <c r="G298" s="518"/>
      <c r="H298" s="518"/>
      <c r="I298" s="518"/>
      <c r="J298" s="519"/>
      <c r="K298" s="88" t="str">
        <f>IFERROR(VLOOKUP(C298,MATERIALES!$C$13:$G$2486,2,FALSE)," ")</f>
        <v xml:space="preserve"> </v>
      </c>
      <c r="L298" s="90"/>
      <c r="M298" s="548" t="str">
        <f>IFERROR(VLOOKUP(C298,MATERIALES!$C$13:$G$2486,5,FALSE)," ")</f>
        <v xml:space="preserve"> </v>
      </c>
      <c r="N298" s="549"/>
      <c r="O298" s="307">
        <f t="shared" si="17"/>
        <v>0</v>
      </c>
      <c r="P298" s="85"/>
    </row>
    <row r="299" spans="2:16" ht="15" thickBot="1">
      <c r="B299" s="44"/>
      <c r="C299" s="545" t="s">
        <v>2244</v>
      </c>
      <c r="D299" s="546"/>
      <c r="E299" s="546"/>
      <c r="F299" s="546"/>
      <c r="G299" s="546"/>
      <c r="H299" s="546"/>
      <c r="I299" s="546"/>
      <c r="J299" s="546"/>
      <c r="K299" s="546"/>
      <c r="L299" s="546"/>
      <c r="M299" s="546"/>
      <c r="N299" s="547"/>
      <c r="O299" s="309">
        <f>SUM(O287:O298)</f>
        <v>60044.092336000009</v>
      </c>
      <c r="P299" s="85"/>
    </row>
    <row r="300" spans="2:16">
      <c r="B300" s="44"/>
      <c r="C300" s="529" t="s">
        <v>64</v>
      </c>
      <c r="D300" s="530"/>
      <c r="E300" s="530"/>
      <c r="F300" s="530"/>
      <c r="G300" s="530"/>
      <c r="H300" s="530"/>
      <c r="I300" s="530"/>
      <c r="J300" s="530"/>
      <c r="K300" s="530"/>
      <c r="L300" s="530"/>
      <c r="M300" s="530"/>
      <c r="N300" s="530"/>
      <c r="O300" s="531"/>
      <c r="P300" s="80"/>
    </row>
    <row r="301" spans="2:16">
      <c r="B301" s="44"/>
      <c r="C301" s="532"/>
      <c r="D301" s="533"/>
      <c r="E301" s="533"/>
      <c r="F301" s="533"/>
      <c r="G301" s="533"/>
      <c r="H301" s="533"/>
      <c r="I301" s="533"/>
      <c r="J301" s="533"/>
      <c r="K301" s="533"/>
      <c r="L301" s="533"/>
      <c r="M301" s="533"/>
      <c r="N301" s="533"/>
      <c r="O301" s="534"/>
      <c r="P301" s="80"/>
    </row>
    <row r="302" spans="2:16" ht="14.4" thickBot="1">
      <c r="B302" s="44"/>
      <c r="C302" s="535"/>
      <c r="D302" s="536"/>
      <c r="E302" s="536"/>
      <c r="F302" s="536"/>
      <c r="G302" s="536"/>
      <c r="H302" s="536"/>
      <c r="I302" s="536"/>
      <c r="J302" s="536"/>
      <c r="K302" s="536"/>
      <c r="L302" s="536"/>
      <c r="M302" s="536"/>
      <c r="N302" s="536"/>
      <c r="O302" s="537"/>
      <c r="P302" s="80"/>
    </row>
    <row r="303" spans="2:16" ht="16.8">
      <c r="B303" s="44"/>
      <c r="C303" s="538" t="s">
        <v>65</v>
      </c>
      <c r="D303" s="550"/>
      <c r="E303" s="550"/>
      <c r="F303" s="550"/>
      <c r="G303" s="550"/>
      <c r="H303" s="550"/>
      <c r="I303" s="550"/>
      <c r="J303" s="82" t="s">
        <v>66</v>
      </c>
      <c r="K303" s="87" t="s">
        <v>67</v>
      </c>
      <c r="L303" s="91" t="s">
        <v>68</v>
      </c>
      <c r="M303" s="541" t="s">
        <v>69</v>
      </c>
      <c r="N303" s="544"/>
      <c r="O303" s="83" t="s">
        <v>61</v>
      </c>
      <c r="P303" s="84"/>
    </row>
    <row r="304" spans="2:16" ht="14.4">
      <c r="B304" s="44"/>
      <c r="C304" s="517"/>
      <c r="D304" s="518"/>
      <c r="E304" s="518"/>
      <c r="F304" s="518"/>
      <c r="G304" s="518"/>
      <c r="H304" s="518"/>
      <c r="I304" s="518"/>
      <c r="J304" s="92"/>
      <c r="K304" s="93"/>
      <c r="L304" s="92">
        <f>K304*J304</f>
        <v>0</v>
      </c>
      <c r="M304" s="548" t="str">
        <f>IFERROR(VLOOKUP(C304,TRANSPORTE!$C$14:$G$28,5,FALSE)," ")</f>
        <v xml:space="preserve"> </v>
      </c>
      <c r="N304" s="549"/>
      <c r="O304" s="307">
        <f>IFERROR(M304*L304,0)</f>
        <v>0</v>
      </c>
      <c r="P304" s="85"/>
    </row>
    <row r="305" spans="2:19" ht="15" thickBot="1">
      <c r="B305" s="44"/>
      <c r="C305" s="551"/>
      <c r="D305" s="552"/>
      <c r="E305" s="552"/>
      <c r="F305" s="552"/>
      <c r="G305" s="552"/>
      <c r="H305" s="552"/>
      <c r="I305" s="552"/>
      <c r="J305" s="94"/>
      <c r="K305" s="70"/>
      <c r="L305" s="94"/>
      <c r="M305" s="553"/>
      <c r="N305" s="554"/>
      <c r="O305" s="307">
        <f t="shared" ref="O305" si="18">IFERROR(M305*L305,0)</f>
        <v>0</v>
      </c>
      <c r="P305" s="85"/>
    </row>
    <row r="306" spans="2:19" ht="15" thickBot="1">
      <c r="B306" s="44"/>
      <c r="C306" s="545" t="s">
        <v>2244</v>
      </c>
      <c r="D306" s="546"/>
      <c r="E306" s="546"/>
      <c r="F306" s="546"/>
      <c r="G306" s="546"/>
      <c r="H306" s="546"/>
      <c r="I306" s="546"/>
      <c r="J306" s="546"/>
      <c r="K306" s="546"/>
      <c r="L306" s="546"/>
      <c r="M306" s="546"/>
      <c r="N306" s="547"/>
      <c r="O306" s="309">
        <f>+SUM(O304:O305)</f>
        <v>0</v>
      </c>
      <c r="P306" s="86"/>
    </row>
    <row r="307" spans="2:19">
      <c r="B307" s="44"/>
      <c r="C307" s="529" t="s">
        <v>70</v>
      </c>
      <c r="D307" s="530"/>
      <c r="E307" s="530"/>
      <c r="F307" s="530"/>
      <c r="G307" s="530"/>
      <c r="H307" s="530"/>
      <c r="I307" s="530"/>
      <c r="J307" s="530"/>
      <c r="K307" s="530"/>
      <c r="L307" s="530"/>
      <c r="M307" s="530"/>
      <c r="N307" s="530"/>
      <c r="O307" s="531"/>
      <c r="P307" s="80"/>
    </row>
    <row r="308" spans="2:19">
      <c r="B308" s="44"/>
      <c r="C308" s="532"/>
      <c r="D308" s="533"/>
      <c r="E308" s="533"/>
      <c r="F308" s="533"/>
      <c r="G308" s="533"/>
      <c r="H308" s="533"/>
      <c r="I308" s="533"/>
      <c r="J308" s="533"/>
      <c r="K308" s="533"/>
      <c r="L308" s="533"/>
      <c r="M308" s="533"/>
      <c r="N308" s="533"/>
      <c r="O308" s="534"/>
      <c r="P308" s="80"/>
    </row>
    <row r="309" spans="2:19" ht="14.4" thickBot="1">
      <c r="B309" s="44"/>
      <c r="C309" s="535"/>
      <c r="D309" s="536"/>
      <c r="E309" s="536"/>
      <c r="F309" s="536"/>
      <c r="G309" s="536"/>
      <c r="H309" s="536"/>
      <c r="I309" s="536"/>
      <c r="J309" s="536"/>
      <c r="K309" s="536"/>
      <c r="L309" s="536"/>
      <c r="M309" s="536"/>
      <c r="N309" s="536"/>
      <c r="O309" s="537"/>
      <c r="P309" s="80"/>
    </row>
    <row r="310" spans="2:19" ht="14.4">
      <c r="B310" s="44"/>
      <c r="C310" s="538" t="s">
        <v>71</v>
      </c>
      <c r="D310" s="550"/>
      <c r="E310" s="550"/>
      <c r="F310" s="550"/>
      <c r="G310" s="550"/>
      <c r="H310" s="550"/>
      <c r="I310" s="550"/>
      <c r="J310" s="82" t="s">
        <v>72</v>
      </c>
      <c r="K310" s="95" t="s">
        <v>73</v>
      </c>
      <c r="L310" s="96" t="s">
        <v>74</v>
      </c>
      <c r="M310" s="560" t="s">
        <v>60</v>
      </c>
      <c r="N310" s="561"/>
      <c r="O310" s="97" t="s">
        <v>61</v>
      </c>
      <c r="P310" s="98"/>
    </row>
    <row r="311" spans="2:19" ht="14.4">
      <c r="B311" s="44"/>
      <c r="C311" s="555" t="s">
        <v>1222</v>
      </c>
      <c r="D311" s="556"/>
      <c r="E311" s="556"/>
      <c r="F311" s="556"/>
      <c r="G311" s="556"/>
      <c r="H311" s="556"/>
      <c r="I311" s="522"/>
      <c r="J311" s="310">
        <f>IFERROR(VLOOKUP(C311,'MANO DE OBRA'!$C$13:$J$33,6,FALSE)," ")</f>
        <v>190265</v>
      </c>
      <c r="K311" s="318">
        <f>IFERROR(VLOOKUP(C311,'MANO DE OBRA'!$C$13:$J$33,7,FALSE)," ")</f>
        <v>2</v>
      </c>
      <c r="L311" s="311">
        <f>IFERROR(VLOOKUP(C311,'MANO DE OBRA'!$C$13:$J$33,8,FALSE)," ")</f>
        <v>380530</v>
      </c>
      <c r="M311" s="562">
        <f>1/0.08</f>
        <v>12.5</v>
      </c>
      <c r="N311" s="563"/>
      <c r="O311" s="312">
        <f>IFERROR((L311/M311),0)</f>
        <v>30442.400000000001</v>
      </c>
      <c r="P311" s="99"/>
    </row>
    <row r="312" spans="2:19"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62"/>
      <c r="N312" s="563"/>
      <c r="O312" s="312">
        <f t="shared" ref="O312:O314" si="19">IFERROR((L312/M312),0)</f>
        <v>0</v>
      </c>
      <c r="P312" s="99"/>
    </row>
    <row r="313" spans="2:19" ht="14.4">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99"/>
    </row>
    <row r="314" spans="2:19" ht="15" thickBot="1">
      <c r="B314" s="44"/>
      <c r="C314" s="555"/>
      <c r="D314" s="556"/>
      <c r="E314" s="556"/>
      <c r="F314" s="556"/>
      <c r="G314" s="556"/>
      <c r="H314" s="556"/>
      <c r="I314" s="522"/>
      <c r="J314" s="310" t="str">
        <f>IFERROR(VLOOKUP(C314,'MANO DE OBRA'!$C$13:$J$33,6,FALSE)," ")</f>
        <v xml:space="preserve"> </v>
      </c>
      <c r="K314" s="318" t="str">
        <f>IFERROR(VLOOKUP(C314,'MANO DE OBRA'!$C$13:$J$33,7,FALSE)," ")</f>
        <v xml:space="preserve"> </v>
      </c>
      <c r="L314" s="311" t="str">
        <f>IFERROR(VLOOKUP(C314,'MANO DE OBRA'!$C$13:$J$33,8,FALSE)," ")</f>
        <v xml:space="preserve"> </v>
      </c>
      <c r="M314" s="524"/>
      <c r="N314" s="525"/>
      <c r="O314" s="312">
        <f t="shared" si="19"/>
        <v>0</v>
      </c>
      <c r="P314" s="85"/>
    </row>
    <row r="315" spans="2:19" ht="15" thickBot="1">
      <c r="B315" s="44"/>
      <c r="C315" s="545" t="s">
        <v>2244</v>
      </c>
      <c r="D315" s="546"/>
      <c r="E315" s="546"/>
      <c r="F315" s="546"/>
      <c r="G315" s="546"/>
      <c r="H315" s="546"/>
      <c r="I315" s="546"/>
      <c r="J315" s="546"/>
      <c r="K315" s="546"/>
      <c r="L315" s="546"/>
      <c r="M315" s="546"/>
      <c r="N315" s="547"/>
      <c r="O315" s="309">
        <f>+SUM(O311:O314)</f>
        <v>30442.400000000001</v>
      </c>
      <c r="P315" s="85"/>
    </row>
    <row r="316" spans="2:19" ht="15" thickBot="1">
      <c r="B316" s="44"/>
      <c r="C316" s="73"/>
      <c r="D316" s="52"/>
      <c r="E316" s="52"/>
      <c r="F316" s="52"/>
      <c r="G316" s="52"/>
      <c r="H316" s="52"/>
      <c r="I316" s="52"/>
      <c r="J316" s="52"/>
      <c r="K316" s="52"/>
      <c r="L316" s="52"/>
      <c r="M316" s="52"/>
      <c r="N316" s="52"/>
      <c r="O316" s="74"/>
      <c r="P316" s="45"/>
      <c r="S316" s="342"/>
    </row>
    <row r="317" spans="2:19" ht="15" thickBot="1">
      <c r="B317" s="44"/>
      <c r="C317" s="557" t="s">
        <v>2245</v>
      </c>
      <c r="D317" s="558"/>
      <c r="E317" s="558"/>
      <c r="F317" s="558"/>
      <c r="G317" s="558"/>
      <c r="H317" s="558"/>
      <c r="I317" s="558"/>
      <c r="J317" s="558"/>
      <c r="K317" s="558"/>
      <c r="L317" s="558"/>
      <c r="M317" s="558"/>
      <c r="N317" s="559"/>
      <c r="O317" s="313">
        <f>ROUND(O306+O282+O299+O315,0)</f>
        <v>92875</v>
      </c>
      <c r="P317" s="100"/>
    </row>
    <row r="318" spans="2:19" ht="15" thickBot="1">
      <c r="B318" s="44"/>
      <c r="C318" s="73"/>
      <c r="D318" s="52"/>
      <c r="E318" s="52"/>
      <c r="F318" s="52"/>
      <c r="G318" s="52"/>
      <c r="H318" s="52"/>
      <c r="I318" s="52"/>
      <c r="J318" s="52"/>
      <c r="K318" s="52"/>
      <c r="L318" s="52"/>
      <c r="M318" s="52"/>
      <c r="N318" s="52"/>
      <c r="O318" s="74"/>
      <c r="P318" s="73"/>
    </row>
    <row r="319" spans="2:19">
      <c r="B319" s="44"/>
      <c r="C319" s="529" t="s">
        <v>2240</v>
      </c>
      <c r="D319" s="530"/>
      <c r="E319" s="530"/>
      <c r="F319" s="530"/>
      <c r="G319" s="530"/>
      <c r="H319" s="530"/>
      <c r="I319" s="530"/>
      <c r="J319" s="530"/>
      <c r="K319" s="530"/>
      <c r="L319" s="530"/>
      <c r="M319" s="530"/>
      <c r="N319" s="530"/>
      <c r="O319" s="531"/>
      <c r="P319" s="80"/>
    </row>
    <row r="320" spans="2:19">
      <c r="B320" s="44"/>
      <c r="C320" s="532"/>
      <c r="D320" s="533"/>
      <c r="E320" s="533"/>
      <c r="F320" s="533"/>
      <c r="G320" s="533"/>
      <c r="H320" s="533"/>
      <c r="I320" s="533"/>
      <c r="J320" s="533"/>
      <c r="K320" s="533"/>
      <c r="L320" s="533"/>
      <c r="M320" s="533"/>
      <c r="N320" s="533"/>
      <c r="O320" s="534"/>
      <c r="P320" s="80"/>
    </row>
    <row r="321" spans="2:16" ht="14.4" thickBot="1">
      <c r="B321" s="44"/>
      <c r="C321" s="535"/>
      <c r="D321" s="536"/>
      <c r="E321" s="536"/>
      <c r="F321" s="536"/>
      <c r="G321" s="536"/>
      <c r="H321" s="536"/>
      <c r="I321" s="536"/>
      <c r="J321" s="536"/>
      <c r="K321" s="536"/>
      <c r="L321" s="536"/>
      <c r="M321" s="536"/>
      <c r="N321" s="536"/>
      <c r="O321" s="537"/>
      <c r="P321" s="80"/>
    </row>
    <row r="322" spans="2:16" ht="15" thickBot="1">
      <c r="B322" s="44"/>
      <c r="C322" s="568" t="s">
        <v>10</v>
      </c>
      <c r="D322" s="569"/>
      <c r="E322" s="569"/>
      <c r="F322" s="569"/>
      <c r="G322" s="569"/>
      <c r="H322" s="569"/>
      <c r="I322" s="569"/>
      <c r="J322" s="569"/>
      <c r="K322" s="569"/>
      <c r="L322" s="569"/>
      <c r="M322" s="570"/>
      <c r="N322" s="303" t="s">
        <v>32</v>
      </c>
      <c r="O322" s="304" t="s">
        <v>29</v>
      </c>
      <c r="P322" s="80"/>
    </row>
    <row r="323" spans="2:16" ht="14.4">
      <c r="B323" s="44"/>
      <c r="C323" s="571" t="s">
        <v>2242</v>
      </c>
      <c r="D323" s="572"/>
      <c r="E323" s="572"/>
      <c r="F323" s="572"/>
      <c r="G323" s="572"/>
      <c r="H323" s="572"/>
      <c r="I323" s="572"/>
      <c r="J323" s="572"/>
      <c r="K323" s="572"/>
      <c r="L323" s="572"/>
      <c r="M323" s="572"/>
      <c r="N323" s="305">
        <f>PRESUPUESTO!$K$384</f>
        <v>0.26</v>
      </c>
      <c r="O323" s="314">
        <f>N323*O317</f>
        <v>24147.5</v>
      </c>
      <c r="P323" s="80"/>
    </row>
    <row r="324" spans="2:16" ht="14.4">
      <c r="B324" s="44"/>
      <c r="C324" s="573" t="s">
        <v>2241</v>
      </c>
      <c r="D324" s="574"/>
      <c r="E324" s="574"/>
      <c r="F324" s="574"/>
      <c r="G324" s="574"/>
      <c r="H324" s="574"/>
      <c r="I324" s="574"/>
      <c r="J324" s="574"/>
      <c r="K324" s="574"/>
      <c r="L324" s="574"/>
      <c r="M324" s="574"/>
      <c r="N324" s="302">
        <f>PRESUPUESTO!$K$385</f>
        <v>0.01</v>
      </c>
      <c r="O324" s="315">
        <f>N324*O317</f>
        <v>928.75</v>
      </c>
      <c r="P324" s="80"/>
    </row>
    <row r="325" spans="2:16" ht="15" thickBot="1">
      <c r="B325" s="44"/>
      <c r="C325" s="575" t="s">
        <v>28</v>
      </c>
      <c r="D325" s="576"/>
      <c r="E325" s="576"/>
      <c r="F325" s="576"/>
      <c r="G325" s="576"/>
      <c r="H325" s="576"/>
      <c r="I325" s="576"/>
      <c r="J325" s="576"/>
      <c r="K325" s="576"/>
      <c r="L325" s="576"/>
      <c r="M325" s="576"/>
      <c r="N325" s="306">
        <f>PRESUPUESTO!$K$386</f>
        <v>0.03</v>
      </c>
      <c r="O325" s="316">
        <f>N325*O317</f>
        <v>2786.25</v>
      </c>
      <c r="P325" s="80"/>
    </row>
    <row r="326" spans="2:16">
      <c r="B326" s="44"/>
      <c r="C326" s="296"/>
      <c r="D326" s="297"/>
      <c r="E326" s="297"/>
      <c r="F326" s="297"/>
      <c r="G326" s="297"/>
      <c r="H326" s="297"/>
      <c r="I326" s="297"/>
      <c r="J326" s="297"/>
      <c r="K326" s="297"/>
      <c r="L326" s="297"/>
      <c r="M326" s="297"/>
      <c r="N326" s="297"/>
      <c r="O326" s="298"/>
      <c r="P326" s="80"/>
    </row>
    <row r="327" spans="2:16" ht="14.4" thickBot="1">
      <c r="B327" s="44"/>
      <c r="C327" s="299"/>
      <c r="D327" s="300"/>
      <c r="E327" s="300"/>
      <c r="F327" s="300"/>
      <c r="G327" s="300"/>
      <c r="H327" s="300"/>
      <c r="I327" s="300"/>
      <c r="J327" s="300"/>
      <c r="K327" s="300"/>
      <c r="L327" s="300"/>
      <c r="M327" s="300"/>
      <c r="N327" s="300"/>
      <c r="O327" s="301"/>
      <c r="P327" s="80"/>
    </row>
    <row r="328" spans="2:16" ht="15" thickBot="1">
      <c r="B328" s="44"/>
      <c r="C328" s="557" t="s">
        <v>2246</v>
      </c>
      <c r="D328" s="558"/>
      <c r="E328" s="558"/>
      <c r="F328" s="558"/>
      <c r="G328" s="558"/>
      <c r="H328" s="558"/>
      <c r="I328" s="558"/>
      <c r="J328" s="558"/>
      <c r="K328" s="558"/>
      <c r="L328" s="558"/>
      <c r="M328" s="558"/>
      <c r="N328" s="559"/>
      <c r="O328" s="313">
        <f>ROUNDUP(O317+O323+O324+O325,0)</f>
        <v>120738</v>
      </c>
      <c r="P328" s="100"/>
    </row>
    <row r="329" spans="2:16" ht="14.4">
      <c r="B329" s="44"/>
      <c r="C329" s="73"/>
      <c r="D329" s="52"/>
      <c r="E329" s="52"/>
      <c r="F329" s="52"/>
      <c r="G329" s="52"/>
      <c r="H329" s="52"/>
      <c r="I329" s="52"/>
      <c r="J329" s="52"/>
      <c r="K329" s="52"/>
      <c r="L329" s="52"/>
      <c r="M329" s="52"/>
      <c r="N329" s="52"/>
      <c r="O329" s="74"/>
      <c r="P329" s="45"/>
    </row>
    <row r="330" spans="2:16" ht="14.4">
      <c r="B330" s="44"/>
      <c r="C330" s="73"/>
      <c r="D330" s="52"/>
      <c r="E330" s="52"/>
      <c r="F330" s="52"/>
      <c r="G330" s="52"/>
      <c r="H330" s="52"/>
      <c r="I330" s="52"/>
      <c r="J330" s="52"/>
      <c r="K330" s="52"/>
      <c r="L330" s="52"/>
      <c r="M330" s="52"/>
      <c r="N330" s="52"/>
      <c r="O330" s="74"/>
      <c r="P330" s="45"/>
    </row>
    <row r="331" spans="2:16" ht="18.600000000000001" customHeight="1" thickBot="1">
      <c r="B331" s="44"/>
      <c r="C331" s="564"/>
      <c r="D331" s="565"/>
      <c r="E331" s="565"/>
      <c r="F331" s="70"/>
      <c r="G331" s="70"/>
      <c r="H331" s="70"/>
      <c r="I331" s="70"/>
      <c r="J331" s="70"/>
      <c r="K331" s="566"/>
      <c r="L331" s="566"/>
      <c r="M331" s="566"/>
      <c r="N331" s="566"/>
      <c r="O331" s="567"/>
      <c r="P331" s="101"/>
    </row>
    <row r="332" spans="2:16" ht="14.4" thickBot="1">
      <c r="B332" s="102"/>
      <c r="C332" s="103"/>
      <c r="D332" s="103"/>
      <c r="E332" s="103"/>
      <c r="F332" s="103"/>
      <c r="G332" s="103"/>
      <c r="H332" s="103"/>
      <c r="I332" s="103"/>
      <c r="J332" s="103"/>
      <c r="K332" s="103"/>
      <c r="L332" s="103"/>
      <c r="M332" s="103"/>
      <c r="N332" s="103"/>
      <c r="O332" s="103"/>
      <c r="P332" s="104"/>
    </row>
    <row r="333" spans="2:16" ht="15.6" thickTop="1" thickBot="1">
      <c r="B333" s="44"/>
      <c r="C333" s="488" t="s">
        <v>54</v>
      </c>
      <c r="D333" s="489"/>
      <c r="E333" s="489"/>
      <c r="F333" s="489"/>
      <c r="G333" s="489"/>
      <c r="H333" s="489"/>
      <c r="I333" s="489"/>
      <c r="J333" s="489"/>
      <c r="K333" s="489"/>
      <c r="L333" s="489"/>
      <c r="M333" s="489"/>
      <c r="N333" s="489"/>
      <c r="O333" s="490"/>
      <c r="P333" s="75"/>
    </row>
    <row r="334" spans="2:16">
      <c r="B334" s="44"/>
      <c r="C334" s="76" t="s">
        <v>55</v>
      </c>
      <c r="D334" s="491" t="s">
        <v>10</v>
      </c>
      <c r="E334" s="492"/>
      <c r="F334" s="492"/>
      <c r="G334" s="492"/>
      <c r="H334" s="492"/>
      <c r="I334" s="492"/>
      <c r="J334" s="492"/>
      <c r="K334" s="492"/>
      <c r="L334" s="493"/>
      <c r="M334" s="494" t="s">
        <v>56</v>
      </c>
      <c r="N334" s="495"/>
      <c r="O334" s="76" t="s">
        <v>12</v>
      </c>
      <c r="P334" s="77"/>
    </row>
    <row r="335" spans="2:16" ht="51" customHeight="1" thickBot="1">
      <c r="B335" s="44"/>
      <c r="C335" s="78">
        <f>PRESUPUESTO!C231</f>
        <v>8.0699999999999985</v>
      </c>
      <c r="D335" s="582" t="str">
        <f>IFERROR(VLOOKUP(C335,PRESUPUESTO!$C$11:$K$366,5,FALSE)," ")</f>
        <v>SUMINISTRO E INSTALACIÓN DE GÁRGOLA PREFABRICADA EN CONCRETO, DE DIMENSIONES 8 × 12 × 21 CM Y 4,5 CM DE PROFUNIDAD</v>
      </c>
      <c r="E335" s="583"/>
      <c r="F335" s="583"/>
      <c r="G335" s="583"/>
      <c r="H335" s="583"/>
      <c r="I335" s="583"/>
      <c r="J335" s="583"/>
      <c r="K335" s="583"/>
      <c r="L335" s="584"/>
      <c r="M335" s="526" t="str">
        <f>IFERROR(VLOOKUP(C335,PRESUPUESTO!$C$11:$K$366,6,FALSE)," ")</f>
        <v>UN</v>
      </c>
      <c r="N335" s="528"/>
      <c r="O335" s="243">
        <f>IFERROR(VLOOKUP(C335,PRESUPUESTO!$C$11:$K$366,7,FALSE)," ")</f>
        <v>12</v>
      </c>
      <c r="P335" s="79"/>
    </row>
    <row r="336" spans="2:16">
      <c r="B336" s="44"/>
      <c r="C336" s="529"/>
      <c r="D336" s="530"/>
      <c r="E336" s="530"/>
      <c r="F336" s="530"/>
      <c r="G336" s="530"/>
      <c r="H336" s="530"/>
      <c r="I336" s="530"/>
      <c r="J336" s="530"/>
      <c r="K336" s="530"/>
      <c r="L336" s="530"/>
      <c r="M336" s="530"/>
      <c r="N336" s="530"/>
      <c r="O336" s="531"/>
      <c r="P336" s="80"/>
    </row>
    <row r="337" spans="2:16">
      <c r="B337" s="44"/>
      <c r="C337" s="532"/>
      <c r="D337" s="533"/>
      <c r="E337" s="533"/>
      <c r="F337" s="533"/>
      <c r="G337" s="533"/>
      <c r="H337" s="533"/>
      <c r="I337" s="533"/>
      <c r="J337" s="533"/>
      <c r="K337" s="533"/>
      <c r="L337" s="533"/>
      <c r="M337" s="533"/>
      <c r="N337" s="533"/>
      <c r="O337" s="534"/>
      <c r="P337" s="80"/>
    </row>
    <row r="338" spans="2:16" ht="14.4" thickBot="1">
      <c r="B338" s="44"/>
      <c r="C338" s="535"/>
      <c r="D338" s="536"/>
      <c r="E338" s="536"/>
      <c r="F338" s="536"/>
      <c r="G338" s="536"/>
      <c r="H338" s="536"/>
      <c r="I338" s="536"/>
      <c r="J338" s="536"/>
      <c r="K338" s="536"/>
      <c r="L338" s="536"/>
      <c r="M338" s="536"/>
      <c r="N338" s="536"/>
      <c r="O338" s="537"/>
      <c r="P338" s="80"/>
    </row>
    <row r="339" spans="2:16" ht="14.4">
      <c r="B339" s="44"/>
      <c r="C339" s="538" t="s">
        <v>10</v>
      </c>
      <c r="D339" s="539"/>
      <c r="E339" s="539"/>
      <c r="F339" s="539"/>
      <c r="G339" s="540"/>
      <c r="H339" s="541" t="s">
        <v>57</v>
      </c>
      <c r="I339" s="539"/>
      <c r="J339" s="542" t="s">
        <v>58</v>
      </c>
      <c r="K339" s="543"/>
      <c r="L339" s="82" t="s">
        <v>59</v>
      </c>
      <c r="M339" s="541" t="s">
        <v>60</v>
      </c>
      <c r="N339" s="544"/>
      <c r="O339" s="83" t="s">
        <v>61</v>
      </c>
      <c r="P339" s="84"/>
    </row>
    <row r="340" spans="2:16" ht="14.4">
      <c r="B340" s="44"/>
      <c r="C340" s="517" t="s">
        <v>1281</v>
      </c>
      <c r="D340" s="518"/>
      <c r="E340" s="518"/>
      <c r="F340" s="518"/>
      <c r="G340" s="519"/>
      <c r="H340" s="520"/>
      <c r="I340" s="520"/>
      <c r="J340" s="521" t="str">
        <f>IFERROR(VLOOKUP(C340,EQUIPOS!$C$13:$G$80,2,FALSE)," ")</f>
        <v>%</v>
      </c>
      <c r="K340" s="522"/>
      <c r="L340" s="308">
        <f>O378</f>
        <v>52486.896551724138</v>
      </c>
      <c r="M340" s="523">
        <v>0.05</v>
      </c>
      <c r="N340" s="522"/>
      <c r="O340" s="307">
        <f>IFERROR(M340*L340,0)</f>
        <v>2624.344827586207</v>
      </c>
      <c r="P340" s="85"/>
    </row>
    <row r="341" spans="2:16" ht="14.4">
      <c r="B341" s="44"/>
      <c r="C341" s="517"/>
      <c r="D341" s="518"/>
      <c r="E341" s="518"/>
      <c r="F341" s="518"/>
      <c r="G341" s="519"/>
      <c r="H341" s="520"/>
      <c r="I341" s="520"/>
      <c r="J341" s="521" t="str">
        <f>IFERROR(VLOOKUP(C341,EQUIPOS!$C$13:$G$80,2,FALSE)," ")</f>
        <v xml:space="preserve"> </v>
      </c>
      <c r="K341" s="522"/>
      <c r="L341" s="308" t="str">
        <f>IFERROR(VLOOKUP(C341,EQUIPOS!$C$13:$G$80,5,FALSE)," ")</f>
        <v xml:space="preserve"> </v>
      </c>
      <c r="M341" s="524"/>
      <c r="N341" s="525"/>
      <c r="O341" s="307">
        <f>IFERROR(L341/M341,0)</f>
        <v>0</v>
      </c>
      <c r="P341" s="85"/>
    </row>
    <row r="342" spans="2:16" ht="14.4">
      <c r="B342" s="44"/>
      <c r="C342" s="517"/>
      <c r="D342" s="518"/>
      <c r="E342" s="518"/>
      <c r="F342" s="518"/>
      <c r="G342" s="519"/>
      <c r="H342" s="520"/>
      <c r="I342" s="520"/>
      <c r="J342" s="521" t="str">
        <f>IFERROR(VLOOKUP(C342,EQUIPOS!$C$13:$G$80,2,FALSE)," ")</f>
        <v xml:space="preserve"> </v>
      </c>
      <c r="K342" s="522"/>
      <c r="L342" s="308" t="str">
        <f>IFERROR(VLOOKUP(C342,EQUIPOS!$C$13:$G$80,5,FALSE)," ")</f>
        <v xml:space="preserve"> </v>
      </c>
      <c r="M342" s="524"/>
      <c r="N342" s="525"/>
      <c r="O342" s="307">
        <f t="shared" ref="O342:O343" si="20">IFERROR(L342/M342,0)</f>
        <v>0</v>
      </c>
      <c r="P342" s="85"/>
    </row>
    <row r="343" spans="2:16" ht="14.4">
      <c r="B343" s="44"/>
      <c r="C343" s="517"/>
      <c r="D343" s="518"/>
      <c r="E343" s="518"/>
      <c r="F343" s="518"/>
      <c r="G343" s="519"/>
      <c r="H343" s="520"/>
      <c r="I343" s="520"/>
      <c r="J343" s="521" t="str">
        <f>IFERROR(VLOOKUP(C343,EQUIPOS!$C$13:$G$80,2,FALSE)," ")</f>
        <v xml:space="preserve"> </v>
      </c>
      <c r="K343" s="522"/>
      <c r="L343" s="308" t="str">
        <f>IFERROR(VLOOKUP(C343,EQUIPOS!$C$13:$G$80,5,FALSE)," ")</f>
        <v xml:space="preserve"> </v>
      </c>
      <c r="M343" s="524"/>
      <c r="N343" s="525"/>
      <c r="O343" s="307">
        <f t="shared" si="20"/>
        <v>0</v>
      </c>
      <c r="P343" s="85"/>
    </row>
    <row r="344" spans="2:16" ht="15" thickBot="1">
      <c r="B344" s="44"/>
      <c r="C344" s="517"/>
      <c r="D344" s="518"/>
      <c r="E344" s="518"/>
      <c r="F344" s="518"/>
      <c r="G344" s="519"/>
      <c r="H344" s="520"/>
      <c r="I344" s="520"/>
      <c r="J344" s="521" t="str">
        <f>IFERROR(VLOOKUP(C344,EQUIPOS!$C$13:$G$80,2,FALSE)," ")</f>
        <v xml:space="preserve"> </v>
      </c>
      <c r="K344" s="522"/>
      <c r="L344" s="308" t="str">
        <f>IFERROR(VLOOKUP(C344,EQUIPOS!$C$13:$G$80,5,FALSE)," ")</f>
        <v xml:space="preserve"> </v>
      </c>
      <c r="M344" s="524"/>
      <c r="N344" s="525"/>
      <c r="O344" s="307">
        <f>IFERROR(L344/M344,0)</f>
        <v>0</v>
      </c>
      <c r="P344" s="85"/>
    </row>
    <row r="345" spans="2:16" ht="15" thickBot="1">
      <c r="B345" s="44"/>
      <c r="C345" s="545" t="s">
        <v>2244</v>
      </c>
      <c r="D345" s="546"/>
      <c r="E345" s="546"/>
      <c r="F345" s="546"/>
      <c r="G345" s="546"/>
      <c r="H345" s="546"/>
      <c r="I345" s="546"/>
      <c r="J345" s="546"/>
      <c r="K345" s="546"/>
      <c r="L345" s="546"/>
      <c r="M345" s="546"/>
      <c r="N345" s="547"/>
      <c r="O345" s="309">
        <f>SUM(O340:O344)</f>
        <v>2624.344827586207</v>
      </c>
      <c r="P345" s="86"/>
    </row>
    <row r="346" spans="2:16" ht="13.5" customHeight="1">
      <c r="B346" s="44"/>
      <c r="C346" s="529" t="s">
        <v>62</v>
      </c>
      <c r="D346" s="530"/>
      <c r="E346" s="530"/>
      <c r="F346" s="530"/>
      <c r="G346" s="530"/>
      <c r="H346" s="530"/>
      <c r="I346" s="530"/>
      <c r="J346" s="530"/>
      <c r="K346" s="530"/>
      <c r="L346" s="530"/>
      <c r="M346" s="530"/>
      <c r="N346" s="530"/>
      <c r="O346" s="531"/>
      <c r="P346" s="80"/>
    </row>
    <row r="347" spans="2:16">
      <c r="B347" s="44"/>
      <c r="C347" s="532"/>
      <c r="D347" s="533"/>
      <c r="E347" s="533"/>
      <c r="F347" s="533"/>
      <c r="G347" s="533"/>
      <c r="H347" s="533"/>
      <c r="I347" s="533"/>
      <c r="J347" s="533"/>
      <c r="K347" s="533"/>
      <c r="L347" s="533"/>
      <c r="M347" s="533"/>
      <c r="N347" s="533"/>
      <c r="O347" s="534"/>
      <c r="P347" s="80"/>
    </row>
    <row r="348" spans="2:16" ht="14.4" thickBot="1">
      <c r="B348" s="44"/>
      <c r="C348" s="535"/>
      <c r="D348" s="536"/>
      <c r="E348" s="536"/>
      <c r="F348" s="536"/>
      <c r="G348" s="536"/>
      <c r="H348" s="536"/>
      <c r="I348" s="536"/>
      <c r="J348" s="536"/>
      <c r="K348" s="536"/>
      <c r="L348" s="536"/>
      <c r="M348" s="536"/>
      <c r="N348" s="536"/>
      <c r="O348" s="537"/>
      <c r="P348" s="80"/>
    </row>
    <row r="349" spans="2:16" ht="14.4">
      <c r="B349" s="44"/>
      <c r="C349" s="538" t="s">
        <v>10</v>
      </c>
      <c r="D349" s="550"/>
      <c r="E349" s="550"/>
      <c r="F349" s="550"/>
      <c r="G349" s="550"/>
      <c r="H349" s="550"/>
      <c r="I349" s="550"/>
      <c r="J349" s="544"/>
      <c r="K349" s="81" t="s">
        <v>56</v>
      </c>
      <c r="L349" s="82" t="s">
        <v>12</v>
      </c>
      <c r="M349" s="541" t="s">
        <v>63</v>
      </c>
      <c r="N349" s="544"/>
      <c r="O349" s="83" t="s">
        <v>61</v>
      </c>
      <c r="P349" s="84"/>
    </row>
    <row r="350" spans="2:16" ht="14.4">
      <c r="B350" s="44"/>
      <c r="C350" s="517" t="s">
        <v>2266</v>
      </c>
      <c r="D350" s="518"/>
      <c r="E350" s="518"/>
      <c r="F350" s="518"/>
      <c r="G350" s="518"/>
      <c r="H350" s="518"/>
      <c r="I350" s="518"/>
      <c r="J350" s="519"/>
      <c r="K350" s="88" t="str">
        <f>IFERROR(VLOOKUP(C350,MATERIALES!$C$13:$G$2486,2,FALSE)," ")</f>
        <v>UN</v>
      </c>
      <c r="L350" s="89">
        <v>1</v>
      </c>
      <c r="M350" s="548">
        <f>IFERROR(VLOOKUP(C350,MATERIALES!$C$13:$G$2486,5,FALSE)," ")</f>
        <v>33980</v>
      </c>
      <c r="N350" s="549"/>
      <c r="O350" s="307">
        <f>IFERROR(M350*L350,0)</f>
        <v>33980</v>
      </c>
      <c r="P350" s="85"/>
    </row>
    <row r="351" spans="2:16" ht="14.4">
      <c r="B351" s="44"/>
      <c r="C351" s="517" t="s">
        <v>344</v>
      </c>
      <c r="D351" s="518"/>
      <c r="E351" s="518"/>
      <c r="F351" s="518"/>
      <c r="G351" s="518"/>
      <c r="H351" s="518"/>
      <c r="I351" s="518"/>
      <c r="J351" s="519"/>
      <c r="K351" s="88" t="str">
        <f>IFERROR(VLOOKUP(C351,MATERIALES!$C$13:$G$2486,2,FALSE)," ")</f>
        <v>M3</v>
      </c>
      <c r="L351" s="432">
        <v>3.0000000000000001E-3</v>
      </c>
      <c r="M351" s="548">
        <f>IFERROR(VLOOKUP(C351,MATERIALES!$C$13:$G$2486,5,FALSE)," ")</f>
        <v>870336</v>
      </c>
      <c r="N351" s="549"/>
      <c r="O351" s="307">
        <f t="shared" ref="O351:O361" si="21">IFERROR(M351*L351,0)</f>
        <v>2611.0080000000003</v>
      </c>
      <c r="P351" s="85"/>
    </row>
    <row r="352" spans="2:16" ht="14.4">
      <c r="B352" s="44"/>
      <c r="C352" s="517"/>
      <c r="D352" s="518"/>
      <c r="E352" s="518"/>
      <c r="F352" s="518"/>
      <c r="G352" s="518"/>
      <c r="H352" s="518"/>
      <c r="I352" s="518"/>
      <c r="J352" s="519"/>
      <c r="K352" s="88" t="str">
        <f>IFERROR(VLOOKUP(C352,MATERIALES!$C$13:$G$2486,2,FALSE)," ")</f>
        <v xml:space="preserve"> </v>
      </c>
      <c r="L352" s="89"/>
      <c r="M352" s="548" t="str">
        <f>IFERROR(VLOOKUP(C352,MATERIALES!$C$13:$G$2486,5,FALSE)," ")</f>
        <v xml:space="preserve"> </v>
      </c>
      <c r="N352" s="549"/>
      <c r="O352" s="307">
        <f t="shared" si="21"/>
        <v>0</v>
      </c>
      <c r="P352" s="85"/>
    </row>
    <row r="353" spans="2:16" ht="14.4">
      <c r="B353" s="44"/>
      <c r="C353" s="517"/>
      <c r="D353" s="518"/>
      <c r="E353" s="518"/>
      <c r="F353" s="518"/>
      <c r="G353" s="518"/>
      <c r="H353" s="518"/>
      <c r="I353" s="518"/>
      <c r="J353" s="519"/>
      <c r="K353" s="88" t="str">
        <f>IFERROR(VLOOKUP(C353,MATERIALES!$C$13:$G$2486,2,FALSE)," ")</f>
        <v xml:space="preserve"> </v>
      </c>
      <c r="L353" s="89"/>
      <c r="M353" s="548" t="str">
        <f>IFERROR(VLOOKUP(C353,MATERIALES!$C$13:$G$2486,5,FALSE)," ")</f>
        <v xml:space="preserve"> </v>
      </c>
      <c r="N353" s="549"/>
      <c r="O353" s="307">
        <f t="shared" si="21"/>
        <v>0</v>
      </c>
      <c r="P353" s="85"/>
    </row>
    <row r="354" spans="2:16" ht="14.4">
      <c r="B354" s="44"/>
      <c r="C354" s="517"/>
      <c r="D354" s="518"/>
      <c r="E354" s="518"/>
      <c r="F354" s="518"/>
      <c r="G354" s="518"/>
      <c r="H354" s="518"/>
      <c r="I354" s="518"/>
      <c r="J354" s="519"/>
      <c r="K354" s="88" t="str">
        <f>IFERROR(VLOOKUP(C354,MATERIALES!$C$13:$G$2486,2,FALSE)," ")</f>
        <v xml:space="preserve"> </v>
      </c>
      <c r="L354" s="89"/>
      <c r="M354" s="548" t="str">
        <f>IFERROR(VLOOKUP(C354,MATERIALES!$C$13:$G$2486,5,FALSE)," ")</f>
        <v xml:space="preserve"> </v>
      </c>
      <c r="N354" s="549"/>
      <c r="O354" s="307">
        <f t="shared" si="21"/>
        <v>0</v>
      </c>
      <c r="P354" s="85"/>
    </row>
    <row r="355" spans="2:16" ht="14.4">
      <c r="B355" s="44"/>
      <c r="C355" s="517"/>
      <c r="D355" s="518"/>
      <c r="E355" s="518"/>
      <c r="F355" s="518"/>
      <c r="G355" s="518"/>
      <c r="H355" s="518"/>
      <c r="I355" s="518"/>
      <c r="J355" s="519"/>
      <c r="K355" s="88" t="str">
        <f>IFERROR(VLOOKUP(C355,MATERIALES!$C$13:$G$2486,2,FALSE)," ")</f>
        <v xml:space="preserve"> </v>
      </c>
      <c r="L355" s="89"/>
      <c r="M355" s="548" t="str">
        <f>IFERROR(VLOOKUP(C355,MATERIALES!$C$13:$G$2486,5,FALSE)," ")</f>
        <v xml:space="preserve"> </v>
      </c>
      <c r="N355" s="549"/>
      <c r="O355" s="307">
        <f t="shared" si="21"/>
        <v>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si="21"/>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4.4">
      <c r="B359" s="44"/>
      <c r="C359" s="517"/>
      <c r="D359" s="518"/>
      <c r="E359" s="518"/>
      <c r="F359" s="518"/>
      <c r="G359" s="518"/>
      <c r="H359" s="518"/>
      <c r="I359" s="518"/>
      <c r="J359" s="519"/>
      <c r="K359" s="88" t="str">
        <f>IFERROR(VLOOKUP(C359,MATERIALES!$C$13:$G$2486,2,FALSE)," ")</f>
        <v xml:space="preserve"> </v>
      </c>
      <c r="L359" s="89"/>
      <c r="M359" s="548" t="str">
        <f>IFERROR(VLOOKUP(C359,MATERIALES!$C$13:$G$2486,5,FALSE)," ")</f>
        <v xml:space="preserve"> </v>
      </c>
      <c r="N359" s="549"/>
      <c r="O359" s="307">
        <f t="shared" si="21"/>
        <v>0</v>
      </c>
      <c r="P359" s="85"/>
    </row>
    <row r="360" spans="2:16" ht="14.4">
      <c r="B360" s="44"/>
      <c r="C360" s="517"/>
      <c r="D360" s="518"/>
      <c r="E360" s="518"/>
      <c r="F360" s="518"/>
      <c r="G360" s="518"/>
      <c r="H360" s="518"/>
      <c r="I360" s="518"/>
      <c r="J360" s="519"/>
      <c r="K360" s="88" t="str">
        <f>IFERROR(VLOOKUP(C360,MATERIALES!$C$13:$G$2486,2,FALSE)," ")</f>
        <v xml:space="preserve"> </v>
      </c>
      <c r="L360" s="89"/>
      <c r="M360" s="548" t="str">
        <f>IFERROR(VLOOKUP(C360,MATERIALES!$C$13:$G$2486,5,FALSE)," ")</f>
        <v xml:space="preserve"> </v>
      </c>
      <c r="N360" s="549"/>
      <c r="O360" s="307">
        <f t="shared" si="21"/>
        <v>0</v>
      </c>
      <c r="P360" s="85"/>
    </row>
    <row r="361" spans="2:16" ht="15" thickBot="1">
      <c r="B361" s="44"/>
      <c r="C361" s="517"/>
      <c r="D361" s="518"/>
      <c r="E361" s="518"/>
      <c r="F361" s="518"/>
      <c r="G361" s="518"/>
      <c r="H361" s="518"/>
      <c r="I361" s="518"/>
      <c r="J361" s="519"/>
      <c r="K361" s="88" t="str">
        <f>IFERROR(VLOOKUP(C361,MATERIALES!$C$13:$G$2486,2,FALSE)," ")</f>
        <v xml:space="preserve"> </v>
      </c>
      <c r="L361" s="90"/>
      <c r="M361" s="548" t="str">
        <f>IFERROR(VLOOKUP(C361,MATERIALES!$C$13:$G$2486,5,FALSE)," ")</f>
        <v xml:space="preserve"> </v>
      </c>
      <c r="N361" s="549"/>
      <c r="O361" s="307">
        <f t="shared" si="21"/>
        <v>0</v>
      </c>
      <c r="P361" s="85"/>
    </row>
    <row r="362" spans="2:16" ht="15" thickBot="1">
      <c r="B362" s="44"/>
      <c r="C362" s="545" t="s">
        <v>2244</v>
      </c>
      <c r="D362" s="546"/>
      <c r="E362" s="546"/>
      <c r="F362" s="546"/>
      <c r="G362" s="546"/>
      <c r="H362" s="546"/>
      <c r="I362" s="546"/>
      <c r="J362" s="546"/>
      <c r="K362" s="546"/>
      <c r="L362" s="546"/>
      <c r="M362" s="546"/>
      <c r="N362" s="547"/>
      <c r="O362" s="309">
        <f>SUM(O350:O361)</f>
        <v>36591.008000000002</v>
      </c>
      <c r="P362" s="85"/>
    </row>
    <row r="363" spans="2:16">
      <c r="B363" s="44"/>
      <c r="C363" s="529" t="s">
        <v>64</v>
      </c>
      <c r="D363" s="530"/>
      <c r="E363" s="530"/>
      <c r="F363" s="530"/>
      <c r="G363" s="530"/>
      <c r="H363" s="530"/>
      <c r="I363" s="530"/>
      <c r="J363" s="530"/>
      <c r="K363" s="530"/>
      <c r="L363" s="530"/>
      <c r="M363" s="530"/>
      <c r="N363" s="530"/>
      <c r="O363" s="531"/>
      <c r="P363" s="80"/>
    </row>
    <row r="364" spans="2:16">
      <c r="B364" s="44"/>
      <c r="C364" s="532"/>
      <c r="D364" s="533"/>
      <c r="E364" s="533"/>
      <c r="F364" s="533"/>
      <c r="G364" s="533"/>
      <c r="H364" s="533"/>
      <c r="I364" s="533"/>
      <c r="J364" s="533"/>
      <c r="K364" s="533"/>
      <c r="L364" s="533"/>
      <c r="M364" s="533"/>
      <c r="N364" s="533"/>
      <c r="O364" s="534"/>
      <c r="P364" s="80"/>
    </row>
    <row r="365" spans="2:16" ht="14.4" thickBot="1">
      <c r="B365" s="44"/>
      <c r="C365" s="535"/>
      <c r="D365" s="536"/>
      <c r="E365" s="536"/>
      <c r="F365" s="536"/>
      <c r="G365" s="536"/>
      <c r="H365" s="536"/>
      <c r="I365" s="536"/>
      <c r="J365" s="536"/>
      <c r="K365" s="536"/>
      <c r="L365" s="536"/>
      <c r="M365" s="536"/>
      <c r="N365" s="536"/>
      <c r="O365" s="537"/>
      <c r="P365" s="80"/>
    </row>
    <row r="366" spans="2:16" ht="16.8">
      <c r="B366" s="44"/>
      <c r="C366" s="538" t="s">
        <v>65</v>
      </c>
      <c r="D366" s="550"/>
      <c r="E366" s="550"/>
      <c r="F366" s="550"/>
      <c r="G366" s="550"/>
      <c r="H366" s="550"/>
      <c r="I366" s="550"/>
      <c r="J366" s="82" t="s">
        <v>66</v>
      </c>
      <c r="K366" s="87" t="s">
        <v>67</v>
      </c>
      <c r="L366" s="91" t="s">
        <v>68</v>
      </c>
      <c r="M366" s="541" t="s">
        <v>69</v>
      </c>
      <c r="N366" s="544"/>
      <c r="O366" s="83" t="s">
        <v>61</v>
      </c>
      <c r="P366" s="84"/>
    </row>
    <row r="367" spans="2:16" ht="14.4">
      <c r="B367" s="44"/>
      <c r="C367" s="517"/>
      <c r="D367" s="518"/>
      <c r="E367" s="518"/>
      <c r="F367" s="518"/>
      <c r="G367" s="518"/>
      <c r="H367" s="518"/>
      <c r="I367" s="518"/>
      <c r="J367" s="92"/>
      <c r="K367" s="93"/>
      <c r="L367" s="92"/>
      <c r="M367" s="548" t="str">
        <f>IFERROR(VLOOKUP(C367,TRANSPORTE!$C$14:$G$28,5,FALSE)," ")</f>
        <v xml:space="preserve"> </v>
      </c>
      <c r="N367" s="549"/>
      <c r="O367" s="307">
        <f>IFERROR(M367*L367,0)</f>
        <v>0</v>
      </c>
      <c r="P367" s="85"/>
    </row>
    <row r="368" spans="2:16" ht="15" thickBot="1">
      <c r="B368" s="44"/>
      <c r="C368" s="551"/>
      <c r="D368" s="552"/>
      <c r="E368" s="552"/>
      <c r="F368" s="552"/>
      <c r="G368" s="552"/>
      <c r="H368" s="552"/>
      <c r="I368" s="552"/>
      <c r="J368" s="94"/>
      <c r="K368" s="70"/>
      <c r="L368" s="94"/>
      <c r="M368" s="553"/>
      <c r="N368" s="554"/>
      <c r="O368" s="307">
        <f t="shared" ref="O368" si="22">IFERROR(M368*L368,0)</f>
        <v>0</v>
      </c>
      <c r="P368" s="85"/>
    </row>
    <row r="369" spans="2:19" ht="15" thickBot="1">
      <c r="B369" s="44"/>
      <c r="C369" s="545" t="s">
        <v>2244</v>
      </c>
      <c r="D369" s="546"/>
      <c r="E369" s="546"/>
      <c r="F369" s="546"/>
      <c r="G369" s="546"/>
      <c r="H369" s="546"/>
      <c r="I369" s="546"/>
      <c r="J369" s="546"/>
      <c r="K369" s="546"/>
      <c r="L369" s="546"/>
      <c r="M369" s="546"/>
      <c r="N369" s="547"/>
      <c r="O369" s="309">
        <f>+SUM(O367:O368)</f>
        <v>0</v>
      </c>
      <c r="P369" s="86"/>
    </row>
    <row r="370" spans="2:19">
      <c r="B370" s="44"/>
      <c r="C370" s="529" t="s">
        <v>70</v>
      </c>
      <c r="D370" s="530"/>
      <c r="E370" s="530"/>
      <c r="F370" s="530"/>
      <c r="G370" s="530"/>
      <c r="H370" s="530"/>
      <c r="I370" s="530"/>
      <c r="J370" s="530"/>
      <c r="K370" s="530"/>
      <c r="L370" s="530"/>
      <c r="M370" s="530"/>
      <c r="N370" s="530"/>
      <c r="O370" s="531"/>
      <c r="P370" s="80"/>
    </row>
    <row r="371" spans="2:19">
      <c r="B371" s="44"/>
      <c r="C371" s="532"/>
      <c r="D371" s="533"/>
      <c r="E371" s="533"/>
      <c r="F371" s="533"/>
      <c r="G371" s="533"/>
      <c r="H371" s="533"/>
      <c r="I371" s="533"/>
      <c r="J371" s="533"/>
      <c r="K371" s="533"/>
      <c r="L371" s="533"/>
      <c r="M371" s="533"/>
      <c r="N371" s="533"/>
      <c r="O371" s="534"/>
      <c r="P371" s="80"/>
    </row>
    <row r="372" spans="2:19" ht="14.4" thickBot="1">
      <c r="B372" s="44"/>
      <c r="C372" s="535"/>
      <c r="D372" s="536"/>
      <c r="E372" s="536"/>
      <c r="F372" s="536"/>
      <c r="G372" s="536"/>
      <c r="H372" s="536"/>
      <c r="I372" s="536"/>
      <c r="J372" s="536"/>
      <c r="K372" s="536"/>
      <c r="L372" s="536"/>
      <c r="M372" s="536"/>
      <c r="N372" s="536"/>
      <c r="O372" s="537"/>
      <c r="P372" s="80"/>
    </row>
    <row r="373" spans="2:19" ht="14.4">
      <c r="B373" s="44"/>
      <c r="C373" s="538" t="s">
        <v>71</v>
      </c>
      <c r="D373" s="550"/>
      <c r="E373" s="550"/>
      <c r="F373" s="550"/>
      <c r="G373" s="550"/>
      <c r="H373" s="550"/>
      <c r="I373" s="550"/>
      <c r="J373" s="82" t="s">
        <v>72</v>
      </c>
      <c r="K373" s="95" t="s">
        <v>73</v>
      </c>
      <c r="L373" s="96" t="s">
        <v>74</v>
      </c>
      <c r="M373" s="560" t="s">
        <v>60</v>
      </c>
      <c r="N373" s="561"/>
      <c r="O373" s="97" t="s">
        <v>61</v>
      </c>
      <c r="P373" s="98"/>
    </row>
    <row r="374" spans="2:19" ht="14.4">
      <c r="B374" s="44"/>
      <c r="C374" s="555" t="s">
        <v>1222</v>
      </c>
      <c r="D374" s="556"/>
      <c r="E374" s="556"/>
      <c r="F374" s="556"/>
      <c r="G374" s="556"/>
      <c r="H374" s="556"/>
      <c r="I374" s="522"/>
      <c r="J374" s="310">
        <f>IFERROR(VLOOKUP(C374,'MANO DE OBRA'!$C$13:$J$33,6,FALSE)," ")</f>
        <v>190265</v>
      </c>
      <c r="K374" s="318">
        <f>IFERROR(VLOOKUP(C374,'MANO DE OBRA'!$C$13:$J$33,7,FALSE)," ")</f>
        <v>2</v>
      </c>
      <c r="L374" s="311">
        <f>IFERROR(VLOOKUP(C374,'MANO DE OBRA'!$C$13:$J$33,8,FALSE)," ")</f>
        <v>380530</v>
      </c>
      <c r="M374" s="562">
        <v>7.25</v>
      </c>
      <c r="N374" s="563"/>
      <c r="O374" s="312">
        <f>IFERROR((L374/M374),0)</f>
        <v>52486.896551724138</v>
      </c>
      <c r="P374" s="99"/>
    </row>
    <row r="375" spans="2:19" ht="14.4">
      <c r="B375" s="44"/>
      <c r="C375" s="555"/>
      <c r="D375" s="556"/>
      <c r="E375" s="556"/>
      <c r="F375" s="556"/>
      <c r="G375" s="556"/>
      <c r="H375" s="556"/>
      <c r="I375" s="522"/>
      <c r="J375" s="310" t="str">
        <f>IFERROR(VLOOKUP(C375,'MANO DE OBRA'!$C$13:$J$33,6,FALSE)," ")</f>
        <v xml:space="preserve"> </v>
      </c>
      <c r="K375" s="318" t="str">
        <f>IFERROR(VLOOKUP(C375,'MANO DE OBRA'!$C$13:$J$33,7,FALSE)," ")</f>
        <v xml:space="preserve"> </v>
      </c>
      <c r="L375" s="311" t="str">
        <f>IFERROR(VLOOKUP(C375,'MANO DE OBRA'!$C$13:$J$33,8,FALSE)," ")</f>
        <v xml:space="preserve"> </v>
      </c>
      <c r="M375" s="562"/>
      <c r="N375" s="563"/>
      <c r="O375" s="312">
        <f t="shared" ref="O375:O377" si="23">IFERROR((L375/M375),0)</f>
        <v>0</v>
      </c>
      <c r="P375" s="99"/>
    </row>
    <row r="376" spans="2:19" ht="14.4">
      <c r="B376" s="44"/>
      <c r="C376" s="555"/>
      <c r="D376" s="556"/>
      <c r="E376" s="556"/>
      <c r="F376" s="556"/>
      <c r="G376" s="556"/>
      <c r="H376" s="556"/>
      <c r="I376" s="522"/>
      <c r="J376" s="310" t="str">
        <f>IFERROR(VLOOKUP(C376,'MANO DE OBRA'!$C$13:$J$33,6,FALSE)," ")</f>
        <v xml:space="preserve"> </v>
      </c>
      <c r="K376" s="318" t="str">
        <f>IFERROR(VLOOKUP(C376,'MANO DE OBRA'!$C$13:$J$33,7,FALSE)," ")</f>
        <v xml:space="preserve"> </v>
      </c>
      <c r="L376" s="311" t="str">
        <f>IFERROR(VLOOKUP(C376,'MANO DE OBRA'!$C$13:$J$33,8,FALSE)," ")</f>
        <v xml:space="preserve"> </v>
      </c>
      <c r="M376" s="524"/>
      <c r="N376" s="525"/>
      <c r="O376" s="312">
        <f t="shared" si="23"/>
        <v>0</v>
      </c>
      <c r="P376" s="99"/>
    </row>
    <row r="377" spans="2:19" ht="15" thickBot="1">
      <c r="B377" s="44"/>
      <c r="C377" s="555"/>
      <c r="D377" s="556"/>
      <c r="E377" s="556"/>
      <c r="F377" s="556"/>
      <c r="G377" s="556"/>
      <c r="H377" s="556"/>
      <c r="I377" s="522"/>
      <c r="J377" s="310" t="str">
        <f>IFERROR(VLOOKUP(C377,'MANO DE OBRA'!$C$13:$J$33,6,FALSE)," ")</f>
        <v xml:space="preserve"> </v>
      </c>
      <c r="K377" s="318" t="str">
        <f>IFERROR(VLOOKUP(C377,'MANO DE OBRA'!$C$13:$J$33,7,FALSE)," ")</f>
        <v xml:space="preserve"> </v>
      </c>
      <c r="L377" s="311" t="str">
        <f>IFERROR(VLOOKUP(C377,'MANO DE OBRA'!$C$13:$J$33,8,FALSE)," ")</f>
        <v xml:space="preserve"> </v>
      </c>
      <c r="M377" s="524"/>
      <c r="N377" s="525"/>
      <c r="O377" s="312">
        <f t="shared" si="23"/>
        <v>0</v>
      </c>
      <c r="P377" s="85"/>
    </row>
    <row r="378" spans="2:19" ht="15" thickBot="1">
      <c r="B378" s="44"/>
      <c r="C378" s="545" t="s">
        <v>2244</v>
      </c>
      <c r="D378" s="546"/>
      <c r="E378" s="546"/>
      <c r="F378" s="546"/>
      <c r="G378" s="546"/>
      <c r="H378" s="546"/>
      <c r="I378" s="546"/>
      <c r="J378" s="546"/>
      <c r="K378" s="546"/>
      <c r="L378" s="546"/>
      <c r="M378" s="546"/>
      <c r="N378" s="547"/>
      <c r="O378" s="309">
        <f>+SUM(O374:O377)</f>
        <v>52486.896551724138</v>
      </c>
      <c r="P378" s="85"/>
    </row>
    <row r="379" spans="2:19" ht="15" thickBot="1">
      <c r="B379" s="44"/>
      <c r="C379" s="73"/>
      <c r="D379" s="52"/>
      <c r="E379" s="52"/>
      <c r="F379" s="52"/>
      <c r="G379" s="52"/>
      <c r="H379" s="52"/>
      <c r="I379" s="52"/>
      <c r="J379" s="52"/>
      <c r="K379" s="52"/>
      <c r="L379" s="52"/>
      <c r="M379" s="52"/>
      <c r="N379" s="52"/>
      <c r="O379" s="74"/>
      <c r="P379" s="45"/>
      <c r="S379" s="342"/>
    </row>
    <row r="380" spans="2:19" ht="15" thickBot="1">
      <c r="B380" s="44"/>
      <c r="C380" s="557" t="s">
        <v>2245</v>
      </c>
      <c r="D380" s="558"/>
      <c r="E380" s="558"/>
      <c r="F380" s="558"/>
      <c r="G380" s="558"/>
      <c r="H380" s="558"/>
      <c r="I380" s="558"/>
      <c r="J380" s="558"/>
      <c r="K380" s="558"/>
      <c r="L380" s="558"/>
      <c r="M380" s="558"/>
      <c r="N380" s="559"/>
      <c r="O380" s="313">
        <f>ROUND(O369+O345+O362+O378,0)</f>
        <v>91702</v>
      </c>
      <c r="P380" s="100"/>
    </row>
    <row r="381" spans="2:19" ht="15" thickBot="1">
      <c r="B381" s="44"/>
      <c r="C381" s="73"/>
      <c r="D381" s="52"/>
      <c r="E381" s="52"/>
      <c r="F381" s="52"/>
      <c r="G381" s="52"/>
      <c r="H381" s="52"/>
      <c r="I381" s="52"/>
      <c r="J381" s="52"/>
      <c r="K381" s="52"/>
      <c r="L381" s="52"/>
      <c r="M381" s="52"/>
      <c r="N381" s="52"/>
      <c r="O381" s="74"/>
      <c r="P381" s="73"/>
    </row>
    <row r="382" spans="2:19">
      <c r="B382" s="44"/>
      <c r="C382" s="529" t="s">
        <v>2240</v>
      </c>
      <c r="D382" s="530"/>
      <c r="E382" s="530"/>
      <c r="F382" s="530"/>
      <c r="G382" s="530"/>
      <c r="H382" s="530"/>
      <c r="I382" s="530"/>
      <c r="J382" s="530"/>
      <c r="K382" s="530"/>
      <c r="L382" s="530"/>
      <c r="M382" s="530"/>
      <c r="N382" s="530"/>
      <c r="O382" s="531"/>
      <c r="P382" s="80"/>
    </row>
    <row r="383" spans="2:19">
      <c r="B383" s="44"/>
      <c r="C383" s="532"/>
      <c r="D383" s="533"/>
      <c r="E383" s="533"/>
      <c r="F383" s="533"/>
      <c r="G383" s="533"/>
      <c r="H383" s="533"/>
      <c r="I383" s="533"/>
      <c r="J383" s="533"/>
      <c r="K383" s="533"/>
      <c r="L383" s="533"/>
      <c r="M383" s="533"/>
      <c r="N383" s="533"/>
      <c r="O383" s="534"/>
      <c r="P383" s="80"/>
    </row>
    <row r="384" spans="2:19" ht="14.4" thickBot="1">
      <c r="B384" s="44"/>
      <c r="C384" s="535"/>
      <c r="D384" s="536"/>
      <c r="E384" s="536"/>
      <c r="F384" s="536"/>
      <c r="G384" s="536"/>
      <c r="H384" s="536"/>
      <c r="I384" s="536"/>
      <c r="J384" s="536"/>
      <c r="K384" s="536"/>
      <c r="L384" s="536"/>
      <c r="M384" s="536"/>
      <c r="N384" s="536"/>
      <c r="O384" s="537"/>
      <c r="P384" s="80"/>
    </row>
    <row r="385" spans="2:18" ht="15" thickBot="1">
      <c r="B385" s="44"/>
      <c r="C385" s="568" t="s">
        <v>10</v>
      </c>
      <c r="D385" s="569"/>
      <c r="E385" s="569"/>
      <c r="F385" s="569"/>
      <c r="G385" s="569"/>
      <c r="H385" s="569"/>
      <c r="I385" s="569"/>
      <c r="J385" s="569"/>
      <c r="K385" s="569"/>
      <c r="L385" s="569"/>
      <c r="M385" s="570"/>
      <c r="N385" s="303" t="s">
        <v>32</v>
      </c>
      <c r="O385" s="304" t="s">
        <v>29</v>
      </c>
      <c r="P385" s="80"/>
    </row>
    <row r="386" spans="2:18" ht="14.4">
      <c r="B386" s="44"/>
      <c r="C386" s="571" t="s">
        <v>2242</v>
      </c>
      <c r="D386" s="572"/>
      <c r="E386" s="572"/>
      <c r="F386" s="572"/>
      <c r="G386" s="572"/>
      <c r="H386" s="572"/>
      <c r="I386" s="572"/>
      <c r="J386" s="572"/>
      <c r="K386" s="572"/>
      <c r="L386" s="572"/>
      <c r="M386" s="572"/>
      <c r="N386" s="305">
        <f>PRESUPUESTO!$K$384</f>
        <v>0.26</v>
      </c>
      <c r="O386" s="314">
        <f>N386*O380</f>
        <v>23842.52</v>
      </c>
      <c r="P386" s="80"/>
    </row>
    <row r="387" spans="2:18" ht="14.4">
      <c r="B387" s="44"/>
      <c r="C387" s="573" t="s">
        <v>2241</v>
      </c>
      <c r="D387" s="574"/>
      <c r="E387" s="574"/>
      <c r="F387" s="574"/>
      <c r="G387" s="574"/>
      <c r="H387" s="574"/>
      <c r="I387" s="574"/>
      <c r="J387" s="574"/>
      <c r="K387" s="574"/>
      <c r="L387" s="574"/>
      <c r="M387" s="574"/>
      <c r="N387" s="302">
        <f>PRESUPUESTO!$K$385</f>
        <v>0.01</v>
      </c>
      <c r="O387" s="315">
        <f>N387*O380</f>
        <v>917.02</v>
      </c>
      <c r="P387" s="80"/>
    </row>
    <row r="388" spans="2:18" ht="15" thickBot="1">
      <c r="B388" s="44"/>
      <c r="C388" s="575" t="s">
        <v>28</v>
      </c>
      <c r="D388" s="576"/>
      <c r="E388" s="576"/>
      <c r="F388" s="576"/>
      <c r="G388" s="576"/>
      <c r="H388" s="576"/>
      <c r="I388" s="576"/>
      <c r="J388" s="576"/>
      <c r="K388" s="576"/>
      <c r="L388" s="576"/>
      <c r="M388" s="576"/>
      <c r="N388" s="306">
        <f>PRESUPUESTO!$K$386</f>
        <v>0.03</v>
      </c>
      <c r="O388" s="316">
        <f>N388*O380</f>
        <v>2751.06</v>
      </c>
      <c r="P388" s="80"/>
    </row>
    <row r="389" spans="2:18">
      <c r="B389" s="44"/>
      <c r="C389" s="296"/>
      <c r="D389" s="297"/>
      <c r="E389" s="297"/>
      <c r="F389" s="297"/>
      <c r="G389" s="297"/>
      <c r="H389" s="297"/>
      <c r="I389" s="297"/>
      <c r="J389" s="297"/>
      <c r="K389" s="297"/>
      <c r="L389" s="297"/>
      <c r="M389" s="297"/>
      <c r="N389" s="297"/>
      <c r="O389" s="298"/>
      <c r="P389" s="80"/>
    </row>
    <row r="390" spans="2:18" ht="14.4" thickBot="1">
      <c r="B390" s="44"/>
      <c r="C390" s="299"/>
      <c r="D390" s="300"/>
      <c r="E390" s="300"/>
      <c r="F390" s="300"/>
      <c r="G390" s="300"/>
      <c r="H390" s="300"/>
      <c r="I390" s="300"/>
      <c r="J390" s="300"/>
      <c r="K390" s="300"/>
      <c r="L390" s="300"/>
      <c r="M390" s="300"/>
      <c r="N390" s="300"/>
      <c r="O390" s="301"/>
      <c r="P390" s="80"/>
    </row>
    <row r="391" spans="2:18" ht="15" thickBot="1">
      <c r="B391" s="44"/>
      <c r="C391" s="557" t="s">
        <v>2246</v>
      </c>
      <c r="D391" s="558"/>
      <c r="E391" s="558"/>
      <c r="F391" s="558"/>
      <c r="G391" s="558"/>
      <c r="H391" s="558"/>
      <c r="I391" s="558"/>
      <c r="J391" s="558"/>
      <c r="K391" s="558"/>
      <c r="L391" s="558"/>
      <c r="M391" s="558"/>
      <c r="N391" s="559"/>
      <c r="O391" s="313">
        <f>ROUNDUP(O380+O386+O387+O388,0)</f>
        <v>119213</v>
      </c>
      <c r="P391" s="100"/>
    </row>
    <row r="392" spans="2:18" ht="14.4">
      <c r="B392" s="44"/>
      <c r="C392" s="73"/>
      <c r="D392" s="52"/>
      <c r="E392" s="52"/>
      <c r="F392" s="52"/>
      <c r="G392" s="52"/>
      <c r="H392" s="52"/>
      <c r="I392" s="52"/>
      <c r="J392" s="52"/>
      <c r="K392" s="52"/>
      <c r="L392" s="52"/>
      <c r="M392" s="52"/>
      <c r="N392" s="52"/>
      <c r="O392" s="74"/>
      <c r="P392" s="45"/>
      <c r="R392" s="342"/>
    </row>
    <row r="393" spans="2:18" ht="14.4">
      <c r="B393" s="44"/>
      <c r="C393" s="73"/>
      <c r="D393" s="52"/>
      <c r="E393" s="52"/>
      <c r="F393" s="52"/>
      <c r="G393" s="52"/>
      <c r="H393" s="52"/>
      <c r="I393" s="52"/>
      <c r="J393" s="52"/>
      <c r="K393" s="52"/>
      <c r="L393" s="52"/>
      <c r="M393" s="52"/>
      <c r="N393" s="52"/>
      <c r="O393" s="74"/>
      <c r="P393" s="45"/>
    </row>
    <row r="394" spans="2:18" ht="18.600000000000001" customHeight="1" thickBot="1">
      <c r="B394" s="44"/>
      <c r="C394" s="564"/>
      <c r="D394" s="565"/>
      <c r="E394" s="565"/>
      <c r="F394" s="70"/>
      <c r="G394" s="70"/>
      <c r="H394" s="70"/>
      <c r="I394" s="70"/>
      <c r="J394" s="70"/>
      <c r="K394" s="566"/>
      <c r="L394" s="566"/>
      <c r="M394" s="566"/>
      <c r="N394" s="566"/>
      <c r="O394" s="567"/>
      <c r="P394" s="101"/>
    </row>
    <row r="395" spans="2:18" ht="14.4" thickBot="1">
      <c r="B395" s="102"/>
      <c r="C395" s="103"/>
      <c r="D395" s="103"/>
      <c r="E395" s="103"/>
      <c r="F395" s="103"/>
      <c r="G395" s="103"/>
      <c r="H395" s="103"/>
      <c r="I395" s="103"/>
      <c r="J395" s="103"/>
      <c r="K395" s="103"/>
      <c r="L395" s="103"/>
      <c r="M395" s="103"/>
      <c r="N395" s="103"/>
      <c r="O395" s="103"/>
      <c r="P395" s="104"/>
    </row>
    <row r="396" spans="2:18" ht="15.6" thickTop="1" thickBot="1">
      <c r="B396" s="44"/>
      <c r="C396" s="488" t="s">
        <v>54</v>
      </c>
      <c r="D396" s="489"/>
      <c r="E396" s="489"/>
      <c r="F396" s="489"/>
      <c r="G396" s="489"/>
      <c r="H396" s="489"/>
      <c r="I396" s="489"/>
      <c r="J396" s="489"/>
      <c r="K396" s="489"/>
      <c r="L396" s="489"/>
      <c r="M396" s="489"/>
      <c r="N396" s="489"/>
      <c r="O396" s="490"/>
      <c r="P396" s="75"/>
    </row>
    <row r="397" spans="2:18">
      <c r="B397" s="44"/>
      <c r="C397" s="76" t="s">
        <v>55</v>
      </c>
      <c r="D397" s="491" t="s">
        <v>10</v>
      </c>
      <c r="E397" s="492"/>
      <c r="F397" s="492"/>
      <c r="G397" s="492"/>
      <c r="H397" s="492"/>
      <c r="I397" s="492"/>
      <c r="J397" s="492"/>
      <c r="K397" s="492"/>
      <c r="L397" s="493"/>
      <c r="M397" s="494" t="s">
        <v>56</v>
      </c>
      <c r="N397" s="495"/>
      <c r="O397" s="76" t="s">
        <v>12</v>
      </c>
      <c r="P397" s="77"/>
    </row>
    <row r="398" spans="2:18" ht="51" customHeight="1" thickBot="1">
      <c r="B398" s="44"/>
      <c r="C398" s="78">
        <f>PRESUPUESTO!C232</f>
        <v>8.0799999999999983</v>
      </c>
      <c r="D398" s="582" t="str">
        <f>IFERROR(VLOOKUP(C398,PRESUPUESTO!$C$11:$K$366,5,FALSE)," ")</f>
        <v>SUMINISTRO Y APLICACIÓN DE RECUBRIMIENTO IMPERMEABILIZANTE EN POLIUREA, APLICADO EN FRÍO</v>
      </c>
      <c r="E398" s="583"/>
      <c r="F398" s="583"/>
      <c r="G398" s="583"/>
      <c r="H398" s="583"/>
      <c r="I398" s="583"/>
      <c r="J398" s="583"/>
      <c r="K398" s="583"/>
      <c r="L398" s="584"/>
      <c r="M398" s="526" t="str">
        <f>IFERROR(VLOOKUP(C398,PRESUPUESTO!$C$11:$K$366,6,FALSE)," ")</f>
        <v>M2</v>
      </c>
      <c r="N398" s="528"/>
      <c r="O398" s="243">
        <f>IFERROR(VLOOKUP(C398,PRESUPUESTO!$C$11:$K$366,7,FALSE)," ")</f>
        <v>279.32</v>
      </c>
      <c r="P398" s="79"/>
    </row>
    <row r="399" spans="2:18">
      <c r="B399" s="44"/>
      <c r="C399" s="529"/>
      <c r="D399" s="530"/>
      <c r="E399" s="530"/>
      <c r="F399" s="530"/>
      <c r="G399" s="530"/>
      <c r="H399" s="530"/>
      <c r="I399" s="530"/>
      <c r="J399" s="530"/>
      <c r="K399" s="530"/>
      <c r="L399" s="530"/>
      <c r="M399" s="530"/>
      <c r="N399" s="530"/>
      <c r="O399" s="531"/>
      <c r="P399" s="80"/>
    </row>
    <row r="400" spans="2:18">
      <c r="B400" s="44"/>
      <c r="C400" s="532"/>
      <c r="D400" s="533"/>
      <c r="E400" s="533"/>
      <c r="F400" s="533"/>
      <c r="G400" s="533"/>
      <c r="H400" s="533"/>
      <c r="I400" s="533"/>
      <c r="J400" s="533"/>
      <c r="K400" s="533"/>
      <c r="L400" s="533"/>
      <c r="M400" s="533"/>
      <c r="N400" s="533"/>
      <c r="O400" s="534"/>
      <c r="P400" s="80"/>
    </row>
    <row r="401" spans="2:16" ht="14.4" thickBot="1">
      <c r="B401" s="44"/>
      <c r="C401" s="535"/>
      <c r="D401" s="536"/>
      <c r="E401" s="536"/>
      <c r="F401" s="536"/>
      <c r="G401" s="536"/>
      <c r="H401" s="536"/>
      <c r="I401" s="536"/>
      <c r="J401" s="536"/>
      <c r="K401" s="536"/>
      <c r="L401" s="536"/>
      <c r="M401" s="536"/>
      <c r="N401" s="536"/>
      <c r="O401" s="537"/>
      <c r="P401" s="80"/>
    </row>
    <row r="402" spans="2:16" ht="14.4">
      <c r="B402" s="44"/>
      <c r="C402" s="538" t="s">
        <v>10</v>
      </c>
      <c r="D402" s="539"/>
      <c r="E402" s="539"/>
      <c r="F402" s="539"/>
      <c r="G402" s="540"/>
      <c r="H402" s="541" t="s">
        <v>57</v>
      </c>
      <c r="I402" s="539"/>
      <c r="J402" s="542" t="s">
        <v>58</v>
      </c>
      <c r="K402" s="543"/>
      <c r="L402" s="82" t="s">
        <v>59</v>
      </c>
      <c r="M402" s="541" t="s">
        <v>60</v>
      </c>
      <c r="N402" s="544"/>
      <c r="O402" s="83" t="s">
        <v>61</v>
      </c>
      <c r="P402" s="84"/>
    </row>
    <row r="403" spans="2:16" ht="14.4">
      <c r="B403" s="44"/>
      <c r="C403" s="517" t="s">
        <v>1281</v>
      </c>
      <c r="D403" s="518"/>
      <c r="E403" s="518"/>
      <c r="F403" s="518"/>
      <c r="G403" s="519"/>
      <c r="H403" s="520"/>
      <c r="I403" s="520"/>
      <c r="J403" s="521" t="str">
        <f>IFERROR(VLOOKUP(C403,EQUIPOS!$C$13:$G$80,2,FALSE)," ")</f>
        <v>%</v>
      </c>
      <c r="K403" s="522"/>
      <c r="L403" s="308">
        <f>O441</f>
        <v>15013.587715216381</v>
      </c>
      <c r="M403" s="523">
        <v>0.05</v>
      </c>
      <c r="N403" s="522"/>
      <c r="O403" s="307">
        <f>IFERROR(M403*L403,0)</f>
        <v>750.67938576081906</v>
      </c>
      <c r="P403" s="85"/>
    </row>
    <row r="404" spans="2:16" ht="14.4">
      <c r="B404" s="44"/>
      <c r="C404" s="517" t="s">
        <v>1294</v>
      </c>
      <c r="D404" s="518"/>
      <c r="E404" s="518"/>
      <c r="F404" s="518"/>
      <c r="G404" s="519"/>
      <c r="H404" s="520"/>
      <c r="I404" s="520"/>
      <c r="J404" s="521" t="str">
        <f>IFERROR(VLOOKUP(C404,EQUIPOS!$C$13:$G$80,2,FALSE)," ")</f>
        <v>D</v>
      </c>
      <c r="K404" s="522"/>
      <c r="L404" s="308">
        <f>IFERROR(VLOOKUP(C404,EQUIPOS!$C$13:$G$80,5,FALSE)," ")</f>
        <v>53716</v>
      </c>
      <c r="M404" s="524">
        <f>1/0.015</f>
        <v>66.666666666666671</v>
      </c>
      <c r="N404" s="525"/>
      <c r="O404" s="307">
        <f>IFERROR(L404/M404,0)</f>
        <v>805.7399999999999</v>
      </c>
      <c r="P404" s="85"/>
    </row>
    <row r="405" spans="2:16" ht="14.4">
      <c r="B405" s="44"/>
      <c r="C405" s="517"/>
      <c r="D405" s="518"/>
      <c r="E405" s="518"/>
      <c r="F405" s="518"/>
      <c r="G405" s="519"/>
      <c r="H405" s="520"/>
      <c r="I405" s="520"/>
      <c r="J405" s="521" t="str">
        <f>IFERROR(VLOOKUP(C405,EQUIPOS!$C$13:$G$80,2,FALSE)," ")</f>
        <v xml:space="preserve"> </v>
      </c>
      <c r="K405" s="522"/>
      <c r="L405" s="308" t="str">
        <f>IFERROR(VLOOKUP(C405,EQUIPOS!$C$13:$G$80,5,FALSE)," ")</f>
        <v xml:space="preserve"> </v>
      </c>
      <c r="M405" s="524"/>
      <c r="N405" s="525"/>
      <c r="O405" s="307">
        <f t="shared" ref="O405:O406" si="24">IFERROR(L405/M405,0)</f>
        <v>0</v>
      </c>
      <c r="P405" s="85"/>
    </row>
    <row r="406" spans="2:16" ht="14.4">
      <c r="B406" s="44"/>
      <c r="C406" s="517"/>
      <c r="D406" s="518"/>
      <c r="E406" s="518"/>
      <c r="F406" s="518"/>
      <c r="G406" s="519"/>
      <c r="H406" s="520"/>
      <c r="I406" s="520"/>
      <c r="J406" s="521" t="str">
        <f>IFERROR(VLOOKUP(C406,EQUIPOS!$C$13:$G$80,2,FALSE)," ")</f>
        <v xml:space="preserve"> </v>
      </c>
      <c r="K406" s="522"/>
      <c r="L406" s="308" t="str">
        <f>IFERROR(VLOOKUP(C406,EQUIPOS!$C$13:$G$80,5,FALSE)," ")</f>
        <v xml:space="preserve"> </v>
      </c>
      <c r="M406" s="524"/>
      <c r="N406" s="525"/>
      <c r="O406" s="307">
        <f t="shared" si="24"/>
        <v>0</v>
      </c>
      <c r="P406" s="85"/>
    </row>
    <row r="407" spans="2:16" ht="15" thickBot="1">
      <c r="B407" s="44"/>
      <c r="C407" s="517"/>
      <c r="D407" s="518"/>
      <c r="E407" s="518"/>
      <c r="F407" s="518"/>
      <c r="G407" s="519"/>
      <c r="H407" s="520"/>
      <c r="I407" s="520"/>
      <c r="J407" s="521" t="str">
        <f>IFERROR(VLOOKUP(C407,EQUIPOS!$C$13:$G$80,2,FALSE)," ")</f>
        <v xml:space="preserve"> </v>
      </c>
      <c r="K407" s="522"/>
      <c r="L407" s="308" t="str">
        <f>IFERROR(VLOOKUP(C407,EQUIPOS!$C$13:$G$80,5,FALSE)," ")</f>
        <v xml:space="preserve"> </v>
      </c>
      <c r="M407" s="524"/>
      <c r="N407" s="525"/>
      <c r="O407" s="307">
        <f>IFERROR(L407/M407,0)</f>
        <v>0</v>
      </c>
      <c r="P407" s="85"/>
    </row>
    <row r="408" spans="2:16" ht="15" thickBot="1">
      <c r="B408" s="44"/>
      <c r="C408" s="545" t="s">
        <v>2244</v>
      </c>
      <c r="D408" s="546"/>
      <c r="E408" s="546"/>
      <c r="F408" s="546"/>
      <c r="G408" s="546"/>
      <c r="H408" s="546"/>
      <c r="I408" s="546"/>
      <c r="J408" s="546"/>
      <c r="K408" s="546"/>
      <c r="L408" s="546"/>
      <c r="M408" s="546"/>
      <c r="N408" s="547"/>
      <c r="O408" s="309">
        <f>SUM(O403:O407)</f>
        <v>1556.4193857608188</v>
      </c>
      <c r="P408" s="86"/>
    </row>
    <row r="409" spans="2:16" ht="13.5" customHeight="1">
      <c r="B409" s="44"/>
      <c r="C409" s="529" t="s">
        <v>62</v>
      </c>
      <c r="D409" s="530"/>
      <c r="E409" s="530"/>
      <c r="F409" s="530"/>
      <c r="G409" s="530"/>
      <c r="H409" s="530"/>
      <c r="I409" s="530"/>
      <c r="J409" s="530"/>
      <c r="K409" s="530"/>
      <c r="L409" s="530"/>
      <c r="M409" s="530"/>
      <c r="N409" s="530"/>
      <c r="O409" s="531"/>
      <c r="P409" s="80"/>
    </row>
    <row r="410" spans="2:16">
      <c r="B410" s="44"/>
      <c r="C410" s="532"/>
      <c r="D410" s="533"/>
      <c r="E410" s="533"/>
      <c r="F410" s="533"/>
      <c r="G410" s="533"/>
      <c r="H410" s="533"/>
      <c r="I410" s="533"/>
      <c r="J410" s="533"/>
      <c r="K410" s="533"/>
      <c r="L410" s="533"/>
      <c r="M410" s="533"/>
      <c r="N410" s="533"/>
      <c r="O410" s="534"/>
      <c r="P410" s="80"/>
    </row>
    <row r="411" spans="2:16" ht="14.4" thickBot="1">
      <c r="B411" s="44"/>
      <c r="C411" s="535"/>
      <c r="D411" s="536"/>
      <c r="E411" s="536"/>
      <c r="F411" s="536"/>
      <c r="G411" s="536"/>
      <c r="H411" s="536"/>
      <c r="I411" s="536"/>
      <c r="J411" s="536"/>
      <c r="K411" s="536"/>
      <c r="L411" s="536"/>
      <c r="M411" s="536"/>
      <c r="N411" s="536"/>
      <c r="O411" s="537"/>
      <c r="P411" s="80"/>
    </row>
    <row r="412" spans="2:16" ht="14.4">
      <c r="B412" s="44"/>
      <c r="C412" s="538" t="s">
        <v>10</v>
      </c>
      <c r="D412" s="550"/>
      <c r="E412" s="550"/>
      <c r="F412" s="550"/>
      <c r="G412" s="550"/>
      <c r="H412" s="550"/>
      <c r="I412" s="550"/>
      <c r="J412" s="544"/>
      <c r="K412" s="81" t="s">
        <v>56</v>
      </c>
      <c r="L412" s="82" t="s">
        <v>12</v>
      </c>
      <c r="M412" s="541" t="s">
        <v>63</v>
      </c>
      <c r="N412" s="544"/>
      <c r="O412" s="83" t="s">
        <v>61</v>
      </c>
      <c r="P412" s="84"/>
    </row>
    <row r="413" spans="2:16" ht="14.4">
      <c r="B413" s="44"/>
      <c r="C413" s="517" t="s">
        <v>2267</v>
      </c>
      <c r="D413" s="518"/>
      <c r="E413" s="518"/>
      <c r="F413" s="518"/>
      <c r="G413" s="518"/>
      <c r="H413" s="518"/>
      <c r="I413" s="518"/>
      <c r="J413" s="519"/>
      <c r="K413" s="88" t="str">
        <f>IFERROR(VLOOKUP(C413,MATERIALES!$C$13:$G$2486,2,FALSE)," ")</f>
        <v>M2</v>
      </c>
      <c r="L413" s="89">
        <v>1</v>
      </c>
      <c r="M413" s="548">
        <f>IFERROR(VLOOKUP(C413,MATERIALES!$C$13:$G$2486,5,FALSE)," ")</f>
        <v>173639.99999999997</v>
      </c>
      <c r="N413" s="549"/>
      <c r="O413" s="307">
        <f>IFERROR(M413*L413,0)</f>
        <v>173639.99999999997</v>
      </c>
      <c r="P413" s="85"/>
    </row>
    <row r="414" spans="2:16" ht="14.4">
      <c r="B414" s="44"/>
      <c r="C414" s="517" t="s">
        <v>2268</v>
      </c>
      <c r="D414" s="518"/>
      <c r="E414" s="518"/>
      <c r="F414" s="518"/>
      <c r="G414" s="518"/>
      <c r="H414" s="518"/>
      <c r="I414" s="518"/>
      <c r="J414" s="519"/>
      <c r="K414" s="88" t="str">
        <f>IFERROR(VLOOKUP(C414,MATERIALES!$C$13:$G$2486,2,FALSE)," ")</f>
        <v>ML</v>
      </c>
      <c r="L414" s="89">
        <v>0.1</v>
      </c>
      <c r="M414" s="548">
        <f>IFERROR(VLOOKUP(C414,MATERIALES!$C$13:$G$2486,5,FALSE)," ")</f>
        <v>4290</v>
      </c>
      <c r="N414" s="549"/>
      <c r="O414" s="307">
        <f t="shared" ref="O414:O424" si="25">IFERROR(M414*L414,0)</f>
        <v>429</v>
      </c>
      <c r="P414" s="85"/>
    </row>
    <row r="415" spans="2:16" ht="14.4">
      <c r="B415" s="44"/>
      <c r="C415" s="517"/>
      <c r="D415" s="518"/>
      <c r="E415" s="518"/>
      <c r="F415" s="518"/>
      <c r="G415" s="518"/>
      <c r="H415" s="518"/>
      <c r="I415" s="518"/>
      <c r="J415" s="519"/>
      <c r="K415" s="88" t="str">
        <f>IFERROR(VLOOKUP(C415,MATERIALES!$C$13:$G$2486,2,FALSE)," ")</f>
        <v xml:space="preserve"> </v>
      </c>
      <c r="L415" s="89"/>
      <c r="M415" s="548" t="str">
        <f>IFERROR(VLOOKUP(C415,MATERIALES!$C$13:$G$2486,5,FALSE)," ")</f>
        <v xml:space="preserve"> </v>
      </c>
      <c r="N415" s="549"/>
      <c r="O415" s="307">
        <f t="shared" si="25"/>
        <v>0</v>
      </c>
      <c r="P415" s="85"/>
    </row>
    <row r="416" spans="2:16" ht="14.4">
      <c r="B416" s="44"/>
      <c r="C416" s="517"/>
      <c r="D416" s="518"/>
      <c r="E416" s="518"/>
      <c r="F416" s="518"/>
      <c r="G416" s="518"/>
      <c r="H416" s="518"/>
      <c r="I416" s="518"/>
      <c r="J416" s="519"/>
      <c r="K416" s="88" t="str">
        <f>IFERROR(VLOOKUP(C416,MATERIALES!$C$13:$G$2486,2,FALSE)," ")</f>
        <v xml:space="preserve"> </v>
      </c>
      <c r="L416" s="89"/>
      <c r="M416" s="548" t="str">
        <f>IFERROR(VLOOKUP(C416,MATERIALES!$C$13:$G$2486,5,FALSE)," ")</f>
        <v xml:space="preserve"> </v>
      </c>
      <c r="N416" s="549"/>
      <c r="O416" s="307">
        <f t="shared" si="25"/>
        <v>0</v>
      </c>
      <c r="P416" s="85"/>
    </row>
    <row r="417" spans="2:16" ht="14.4">
      <c r="B417" s="44"/>
      <c r="C417" s="517"/>
      <c r="D417" s="518"/>
      <c r="E417" s="518"/>
      <c r="F417" s="518"/>
      <c r="G417" s="518"/>
      <c r="H417" s="518"/>
      <c r="I417" s="518"/>
      <c r="J417" s="519"/>
      <c r="K417" s="88" t="str">
        <f>IFERROR(VLOOKUP(C417,MATERIALES!$C$13:$G$2486,2,FALSE)," ")</f>
        <v xml:space="preserve"> </v>
      </c>
      <c r="L417" s="89"/>
      <c r="M417" s="548" t="str">
        <f>IFERROR(VLOOKUP(C417,MATERIALES!$C$13:$G$2486,5,FALSE)," ")</f>
        <v xml:space="preserve"> </v>
      </c>
      <c r="N417" s="549"/>
      <c r="O417" s="307">
        <f t="shared" si="25"/>
        <v>0</v>
      </c>
      <c r="P417" s="85"/>
    </row>
    <row r="418" spans="2:16" ht="14.4">
      <c r="B418" s="44"/>
      <c r="C418" s="517"/>
      <c r="D418" s="518"/>
      <c r="E418" s="518"/>
      <c r="F418" s="518"/>
      <c r="G418" s="518"/>
      <c r="H418" s="518"/>
      <c r="I418" s="518"/>
      <c r="J418" s="519"/>
      <c r="K418" s="88" t="str">
        <f>IFERROR(VLOOKUP(C418,MATERIALES!$C$13:$G$2486,2,FALSE)," ")</f>
        <v xml:space="preserve"> </v>
      </c>
      <c r="L418" s="89"/>
      <c r="M418" s="548" t="str">
        <f>IFERROR(VLOOKUP(C418,MATERIALES!$C$13:$G$2486,5,FALSE)," ")</f>
        <v xml:space="preserve"> </v>
      </c>
      <c r="N418" s="549"/>
      <c r="O418" s="307">
        <f t="shared" si="25"/>
        <v>0</v>
      </c>
      <c r="P418" s="85"/>
    </row>
    <row r="419" spans="2:16" ht="14.4">
      <c r="B419" s="44"/>
      <c r="C419" s="517"/>
      <c r="D419" s="518"/>
      <c r="E419" s="518"/>
      <c r="F419" s="518"/>
      <c r="G419" s="518"/>
      <c r="H419" s="518"/>
      <c r="I419" s="518"/>
      <c r="J419" s="519"/>
      <c r="K419" s="88" t="str">
        <f>IFERROR(VLOOKUP(C419,MATERIALES!$C$13:$G$2486,2,FALSE)," ")</f>
        <v xml:space="preserve"> </v>
      </c>
      <c r="L419" s="89"/>
      <c r="M419" s="548" t="str">
        <f>IFERROR(VLOOKUP(C419,MATERIALES!$C$13:$G$2486,5,FALSE)," ")</f>
        <v xml:space="preserve"> </v>
      </c>
      <c r="N419" s="549"/>
      <c r="O419" s="307">
        <f t="shared" si="25"/>
        <v>0</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si="25"/>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4.4">
      <c r="B422" s="44"/>
      <c r="C422" s="517"/>
      <c r="D422" s="518"/>
      <c r="E422" s="518"/>
      <c r="F422" s="518"/>
      <c r="G422" s="518"/>
      <c r="H422" s="518"/>
      <c r="I422" s="518"/>
      <c r="J422" s="519"/>
      <c r="K422" s="88" t="str">
        <f>IFERROR(VLOOKUP(C422,MATERIALES!$C$13:$G$2486,2,FALSE)," ")</f>
        <v xml:space="preserve"> </v>
      </c>
      <c r="L422" s="89"/>
      <c r="M422" s="548" t="str">
        <f>IFERROR(VLOOKUP(C422,MATERIALES!$C$13:$G$2486,5,FALSE)," ")</f>
        <v xml:space="preserve"> </v>
      </c>
      <c r="N422" s="549"/>
      <c r="O422" s="307">
        <f t="shared" si="25"/>
        <v>0</v>
      </c>
      <c r="P422" s="85"/>
    </row>
    <row r="423" spans="2:16" ht="14.4">
      <c r="B423" s="44"/>
      <c r="C423" s="517"/>
      <c r="D423" s="518"/>
      <c r="E423" s="518"/>
      <c r="F423" s="518"/>
      <c r="G423" s="518"/>
      <c r="H423" s="518"/>
      <c r="I423" s="518"/>
      <c r="J423" s="519"/>
      <c r="K423" s="88" t="str">
        <f>IFERROR(VLOOKUP(C423,MATERIALES!$C$13:$G$2486,2,FALSE)," ")</f>
        <v xml:space="preserve"> </v>
      </c>
      <c r="L423" s="89"/>
      <c r="M423" s="548" t="str">
        <f>IFERROR(VLOOKUP(C423,MATERIALES!$C$13:$G$2486,5,FALSE)," ")</f>
        <v xml:space="preserve"> </v>
      </c>
      <c r="N423" s="549"/>
      <c r="O423" s="307">
        <f t="shared" si="25"/>
        <v>0</v>
      </c>
      <c r="P423" s="85"/>
    </row>
    <row r="424" spans="2:16" ht="15" thickBot="1">
      <c r="B424" s="44"/>
      <c r="C424" s="517"/>
      <c r="D424" s="518"/>
      <c r="E424" s="518"/>
      <c r="F424" s="518"/>
      <c r="G424" s="518"/>
      <c r="H424" s="518"/>
      <c r="I424" s="518"/>
      <c r="J424" s="519"/>
      <c r="K424" s="88" t="str">
        <f>IFERROR(VLOOKUP(C424,MATERIALES!$C$13:$G$2486,2,FALSE)," ")</f>
        <v xml:space="preserve"> </v>
      </c>
      <c r="L424" s="90"/>
      <c r="M424" s="548" t="str">
        <f>IFERROR(VLOOKUP(C424,MATERIALES!$C$13:$G$2486,5,FALSE)," ")</f>
        <v xml:space="preserve"> </v>
      </c>
      <c r="N424" s="549"/>
      <c r="O424" s="307">
        <f t="shared" si="25"/>
        <v>0</v>
      </c>
      <c r="P424" s="85"/>
    </row>
    <row r="425" spans="2:16" ht="15" thickBot="1">
      <c r="B425" s="44"/>
      <c r="C425" s="545" t="s">
        <v>2244</v>
      </c>
      <c r="D425" s="546"/>
      <c r="E425" s="546"/>
      <c r="F425" s="546"/>
      <c r="G425" s="546"/>
      <c r="H425" s="546"/>
      <c r="I425" s="546"/>
      <c r="J425" s="546"/>
      <c r="K425" s="546"/>
      <c r="L425" s="546"/>
      <c r="M425" s="546"/>
      <c r="N425" s="547"/>
      <c r="O425" s="309">
        <f>SUM(O413:O424)</f>
        <v>174068.99999999997</v>
      </c>
      <c r="P425" s="85"/>
    </row>
    <row r="426" spans="2:16">
      <c r="B426" s="44"/>
      <c r="C426" s="529" t="s">
        <v>64</v>
      </c>
      <c r="D426" s="530"/>
      <c r="E426" s="530"/>
      <c r="F426" s="530"/>
      <c r="G426" s="530"/>
      <c r="H426" s="530"/>
      <c r="I426" s="530"/>
      <c r="J426" s="530"/>
      <c r="K426" s="530"/>
      <c r="L426" s="530"/>
      <c r="M426" s="530"/>
      <c r="N426" s="530"/>
      <c r="O426" s="531"/>
      <c r="P426" s="80"/>
    </row>
    <row r="427" spans="2:16">
      <c r="B427" s="44"/>
      <c r="C427" s="532"/>
      <c r="D427" s="533"/>
      <c r="E427" s="533"/>
      <c r="F427" s="533"/>
      <c r="G427" s="533"/>
      <c r="H427" s="533"/>
      <c r="I427" s="533"/>
      <c r="J427" s="533"/>
      <c r="K427" s="533"/>
      <c r="L427" s="533"/>
      <c r="M427" s="533"/>
      <c r="N427" s="533"/>
      <c r="O427" s="534"/>
      <c r="P427" s="80"/>
    </row>
    <row r="428" spans="2:16" ht="14.4" thickBot="1">
      <c r="B428" s="44"/>
      <c r="C428" s="535"/>
      <c r="D428" s="536"/>
      <c r="E428" s="536"/>
      <c r="F428" s="536"/>
      <c r="G428" s="536"/>
      <c r="H428" s="536"/>
      <c r="I428" s="536"/>
      <c r="J428" s="536"/>
      <c r="K428" s="536"/>
      <c r="L428" s="536"/>
      <c r="M428" s="536"/>
      <c r="N428" s="536"/>
      <c r="O428" s="537"/>
      <c r="P428" s="80"/>
    </row>
    <row r="429" spans="2:16" ht="16.8">
      <c r="B429" s="44"/>
      <c r="C429" s="538" t="s">
        <v>65</v>
      </c>
      <c r="D429" s="550"/>
      <c r="E429" s="550"/>
      <c r="F429" s="550"/>
      <c r="G429" s="550"/>
      <c r="H429" s="550"/>
      <c r="I429" s="550"/>
      <c r="J429" s="82" t="s">
        <v>66</v>
      </c>
      <c r="K429" s="87" t="s">
        <v>67</v>
      </c>
      <c r="L429" s="91" t="s">
        <v>68</v>
      </c>
      <c r="M429" s="541" t="s">
        <v>69</v>
      </c>
      <c r="N429" s="544"/>
      <c r="O429" s="83" t="s">
        <v>61</v>
      </c>
      <c r="P429" s="84"/>
    </row>
    <row r="430" spans="2:16" ht="14.4">
      <c r="B430" s="44"/>
      <c r="C430" s="517"/>
      <c r="D430" s="518"/>
      <c r="E430" s="518"/>
      <c r="F430" s="518"/>
      <c r="G430" s="518"/>
      <c r="H430" s="518"/>
      <c r="I430" s="518"/>
      <c r="J430" s="92"/>
      <c r="K430" s="93"/>
      <c r="L430" s="92"/>
      <c r="M430" s="548" t="str">
        <f>IFERROR(VLOOKUP(C430,TRANSPORTE!$C$14:$G$28,5,FALSE)," ")</f>
        <v xml:space="preserve"> </v>
      </c>
      <c r="N430" s="549"/>
      <c r="O430" s="307">
        <f>IFERROR(M430*L430,0)</f>
        <v>0</v>
      </c>
      <c r="P430" s="85"/>
    </row>
    <row r="431" spans="2:16" ht="15" thickBot="1">
      <c r="B431" s="44"/>
      <c r="C431" s="551"/>
      <c r="D431" s="552"/>
      <c r="E431" s="552"/>
      <c r="F431" s="552"/>
      <c r="G431" s="552"/>
      <c r="H431" s="552"/>
      <c r="I431" s="552"/>
      <c r="J431" s="94"/>
      <c r="K431" s="70"/>
      <c r="L431" s="94"/>
      <c r="M431" s="553"/>
      <c r="N431" s="554"/>
      <c r="O431" s="307">
        <f t="shared" ref="O431" si="26">IFERROR(M431*L431,0)</f>
        <v>0</v>
      </c>
      <c r="P431" s="85"/>
    </row>
    <row r="432" spans="2:16" ht="15" thickBot="1">
      <c r="B432" s="44"/>
      <c r="C432" s="545" t="s">
        <v>2244</v>
      </c>
      <c r="D432" s="546"/>
      <c r="E432" s="546"/>
      <c r="F432" s="546"/>
      <c r="G432" s="546"/>
      <c r="H432" s="546"/>
      <c r="I432" s="546"/>
      <c r="J432" s="546"/>
      <c r="K432" s="546"/>
      <c r="L432" s="546"/>
      <c r="M432" s="546"/>
      <c r="N432" s="547"/>
      <c r="O432" s="309">
        <f>+SUM(O430:O431)</f>
        <v>0</v>
      </c>
      <c r="P432" s="86"/>
    </row>
    <row r="433" spans="2:19">
      <c r="B433" s="44"/>
      <c r="C433" s="529" t="s">
        <v>70</v>
      </c>
      <c r="D433" s="530"/>
      <c r="E433" s="530"/>
      <c r="F433" s="530"/>
      <c r="G433" s="530"/>
      <c r="H433" s="530"/>
      <c r="I433" s="530"/>
      <c r="J433" s="530"/>
      <c r="K433" s="530"/>
      <c r="L433" s="530"/>
      <c r="M433" s="530"/>
      <c r="N433" s="530"/>
      <c r="O433" s="531"/>
      <c r="P433" s="80"/>
    </row>
    <row r="434" spans="2:19">
      <c r="B434" s="44"/>
      <c r="C434" s="532"/>
      <c r="D434" s="533"/>
      <c r="E434" s="533"/>
      <c r="F434" s="533"/>
      <c r="G434" s="533"/>
      <c r="H434" s="533"/>
      <c r="I434" s="533"/>
      <c r="J434" s="533"/>
      <c r="K434" s="533"/>
      <c r="L434" s="533"/>
      <c r="M434" s="533"/>
      <c r="N434" s="533"/>
      <c r="O434" s="534"/>
      <c r="P434" s="80"/>
    </row>
    <row r="435" spans="2:19" ht="14.4" thickBot="1">
      <c r="B435" s="44"/>
      <c r="C435" s="535"/>
      <c r="D435" s="536"/>
      <c r="E435" s="536"/>
      <c r="F435" s="536"/>
      <c r="G435" s="536"/>
      <c r="H435" s="536"/>
      <c r="I435" s="536"/>
      <c r="J435" s="536"/>
      <c r="K435" s="536"/>
      <c r="L435" s="536"/>
      <c r="M435" s="536"/>
      <c r="N435" s="536"/>
      <c r="O435" s="537"/>
      <c r="P435" s="80"/>
    </row>
    <row r="436" spans="2:19" ht="14.4">
      <c r="B436" s="44"/>
      <c r="C436" s="538" t="s">
        <v>71</v>
      </c>
      <c r="D436" s="550"/>
      <c r="E436" s="550"/>
      <c r="F436" s="550"/>
      <c r="G436" s="550"/>
      <c r="H436" s="550"/>
      <c r="I436" s="550"/>
      <c r="J436" s="82" t="s">
        <v>72</v>
      </c>
      <c r="K436" s="95" t="s">
        <v>73</v>
      </c>
      <c r="L436" s="96" t="s">
        <v>74</v>
      </c>
      <c r="M436" s="560" t="s">
        <v>60</v>
      </c>
      <c r="N436" s="561"/>
      <c r="O436" s="97" t="s">
        <v>61</v>
      </c>
      <c r="P436" s="98"/>
    </row>
    <row r="437" spans="2:19" ht="14.4">
      <c r="B437" s="44"/>
      <c r="C437" s="555" t="s">
        <v>1232</v>
      </c>
      <c r="D437" s="556"/>
      <c r="E437" s="556"/>
      <c r="F437" s="556"/>
      <c r="G437" s="556"/>
      <c r="H437" s="556"/>
      <c r="I437" s="522"/>
      <c r="J437" s="310">
        <f>IFERROR(VLOOKUP(C437,'MANO DE OBRA'!$C$13:$J$33,6,FALSE)," ")</f>
        <v>161320.97208780001</v>
      </c>
      <c r="K437" s="318">
        <f>IFERROR(VLOOKUP(C437,'MANO DE OBRA'!$C$13:$J$33,7,FALSE)," ")</f>
        <v>2</v>
      </c>
      <c r="L437" s="311">
        <f>IFERROR(VLOOKUP(C437,'MANO DE OBRA'!$C$13:$J$33,8,FALSE)," ")</f>
        <v>322642</v>
      </c>
      <c r="M437" s="562">
        <v>21.49</v>
      </c>
      <c r="N437" s="563"/>
      <c r="O437" s="312">
        <f>IFERROR((L437/M437),0)</f>
        <v>15013.587715216381</v>
      </c>
      <c r="P437" s="99"/>
    </row>
    <row r="438" spans="2:19" ht="14.4">
      <c r="B438" s="44"/>
      <c r="C438" s="555"/>
      <c r="D438" s="556"/>
      <c r="E438" s="556"/>
      <c r="F438" s="556"/>
      <c r="G438" s="556"/>
      <c r="H438" s="556"/>
      <c r="I438" s="522"/>
      <c r="J438" s="310" t="str">
        <f>IFERROR(VLOOKUP(C438,'MANO DE OBRA'!$C$13:$J$33,6,FALSE)," ")</f>
        <v xml:space="preserve"> </v>
      </c>
      <c r="K438" s="318" t="str">
        <f>IFERROR(VLOOKUP(C438,'MANO DE OBRA'!$C$13:$J$33,7,FALSE)," ")</f>
        <v xml:space="preserve"> </v>
      </c>
      <c r="L438" s="311" t="str">
        <f>IFERROR(VLOOKUP(C438,'MANO DE OBRA'!$C$13:$J$33,8,FALSE)," ")</f>
        <v xml:space="preserve"> </v>
      </c>
      <c r="M438" s="562"/>
      <c r="N438" s="563"/>
      <c r="O438" s="312">
        <f t="shared" ref="O438:O440" si="27">IFERROR((L438/M438),0)</f>
        <v>0</v>
      </c>
      <c r="P438" s="99"/>
    </row>
    <row r="439" spans="2:19" ht="14.4">
      <c r="B439" s="44"/>
      <c r="C439" s="555"/>
      <c r="D439" s="556"/>
      <c r="E439" s="556"/>
      <c r="F439" s="556"/>
      <c r="G439" s="556"/>
      <c r="H439" s="556"/>
      <c r="I439" s="522"/>
      <c r="J439" s="310" t="str">
        <f>IFERROR(VLOOKUP(C439,'MANO DE OBRA'!$C$13:$J$33,6,FALSE)," ")</f>
        <v xml:space="preserve"> </v>
      </c>
      <c r="K439" s="318" t="str">
        <f>IFERROR(VLOOKUP(C439,'MANO DE OBRA'!$C$13:$J$33,7,FALSE)," ")</f>
        <v xml:space="preserve"> </v>
      </c>
      <c r="L439" s="311" t="str">
        <f>IFERROR(VLOOKUP(C439,'MANO DE OBRA'!$C$13:$J$33,8,FALSE)," ")</f>
        <v xml:space="preserve"> </v>
      </c>
      <c r="M439" s="524"/>
      <c r="N439" s="525"/>
      <c r="O439" s="312">
        <f t="shared" si="27"/>
        <v>0</v>
      </c>
      <c r="P439" s="99"/>
    </row>
    <row r="440" spans="2:19" ht="15" thickBot="1">
      <c r="B440" s="44"/>
      <c r="C440" s="555"/>
      <c r="D440" s="556"/>
      <c r="E440" s="556"/>
      <c r="F440" s="556"/>
      <c r="G440" s="556"/>
      <c r="H440" s="556"/>
      <c r="I440" s="522"/>
      <c r="J440" s="310" t="str">
        <f>IFERROR(VLOOKUP(C440,'MANO DE OBRA'!$C$13:$J$33,6,FALSE)," ")</f>
        <v xml:space="preserve"> </v>
      </c>
      <c r="K440" s="318" t="str">
        <f>IFERROR(VLOOKUP(C440,'MANO DE OBRA'!$C$13:$J$33,7,FALSE)," ")</f>
        <v xml:space="preserve"> </v>
      </c>
      <c r="L440" s="311" t="str">
        <f>IFERROR(VLOOKUP(C440,'MANO DE OBRA'!$C$13:$J$33,8,FALSE)," ")</f>
        <v xml:space="preserve"> </v>
      </c>
      <c r="M440" s="524"/>
      <c r="N440" s="525"/>
      <c r="O440" s="312">
        <f t="shared" si="27"/>
        <v>0</v>
      </c>
      <c r="P440" s="85"/>
    </row>
    <row r="441" spans="2:19" ht="15" thickBot="1">
      <c r="B441" s="44"/>
      <c r="C441" s="545" t="s">
        <v>2244</v>
      </c>
      <c r="D441" s="546"/>
      <c r="E441" s="546"/>
      <c r="F441" s="546"/>
      <c r="G441" s="546"/>
      <c r="H441" s="546"/>
      <c r="I441" s="546"/>
      <c r="J441" s="546"/>
      <c r="K441" s="546"/>
      <c r="L441" s="546"/>
      <c r="M441" s="546"/>
      <c r="N441" s="547"/>
      <c r="O441" s="309">
        <f>+SUM(O437:O440)</f>
        <v>15013.587715216381</v>
      </c>
      <c r="P441" s="85"/>
    </row>
    <row r="442" spans="2:19" ht="15" thickBot="1">
      <c r="B442" s="44"/>
      <c r="C442" s="73"/>
      <c r="D442" s="52"/>
      <c r="E442" s="52"/>
      <c r="F442" s="52"/>
      <c r="G442" s="52"/>
      <c r="H442" s="52"/>
      <c r="I442" s="52"/>
      <c r="J442" s="52"/>
      <c r="K442" s="52"/>
      <c r="L442" s="52"/>
      <c r="M442" s="52"/>
      <c r="N442" s="52"/>
      <c r="O442" s="74"/>
      <c r="P442" s="45"/>
      <c r="S442" s="342"/>
    </row>
    <row r="443" spans="2:19" ht="15" thickBot="1">
      <c r="B443" s="44"/>
      <c r="C443" s="557" t="s">
        <v>2245</v>
      </c>
      <c r="D443" s="558"/>
      <c r="E443" s="558"/>
      <c r="F443" s="558"/>
      <c r="G443" s="558"/>
      <c r="H443" s="558"/>
      <c r="I443" s="558"/>
      <c r="J443" s="558"/>
      <c r="K443" s="558"/>
      <c r="L443" s="558"/>
      <c r="M443" s="558"/>
      <c r="N443" s="559"/>
      <c r="O443" s="313">
        <f>ROUND(O432+O408+O425+O441,0)</f>
        <v>190639</v>
      </c>
      <c r="P443" s="100"/>
    </row>
    <row r="444" spans="2:19" ht="15" thickBot="1">
      <c r="B444" s="44"/>
      <c r="C444" s="73"/>
      <c r="D444" s="52"/>
      <c r="E444" s="52"/>
      <c r="F444" s="52"/>
      <c r="G444" s="52"/>
      <c r="H444" s="52"/>
      <c r="I444" s="52"/>
      <c r="J444" s="52"/>
      <c r="K444" s="52"/>
      <c r="L444" s="52"/>
      <c r="M444" s="52"/>
      <c r="N444" s="52"/>
      <c r="O444" s="74"/>
      <c r="P444" s="73"/>
    </row>
    <row r="445" spans="2:19">
      <c r="B445" s="44"/>
      <c r="C445" s="529" t="s">
        <v>2240</v>
      </c>
      <c r="D445" s="530"/>
      <c r="E445" s="530"/>
      <c r="F445" s="530"/>
      <c r="G445" s="530"/>
      <c r="H445" s="530"/>
      <c r="I445" s="530"/>
      <c r="J445" s="530"/>
      <c r="K445" s="530"/>
      <c r="L445" s="530"/>
      <c r="M445" s="530"/>
      <c r="N445" s="530"/>
      <c r="O445" s="531"/>
      <c r="P445" s="80"/>
    </row>
    <row r="446" spans="2:19">
      <c r="B446" s="44"/>
      <c r="C446" s="532"/>
      <c r="D446" s="533"/>
      <c r="E446" s="533"/>
      <c r="F446" s="533"/>
      <c r="G446" s="533"/>
      <c r="H446" s="533"/>
      <c r="I446" s="533"/>
      <c r="J446" s="533"/>
      <c r="K446" s="533"/>
      <c r="L446" s="533"/>
      <c r="M446" s="533"/>
      <c r="N446" s="533"/>
      <c r="O446" s="534"/>
      <c r="P446" s="80"/>
    </row>
    <row r="447" spans="2:19" ht="14.4" thickBot="1">
      <c r="B447" s="44"/>
      <c r="C447" s="535"/>
      <c r="D447" s="536"/>
      <c r="E447" s="536"/>
      <c r="F447" s="536"/>
      <c r="G447" s="536"/>
      <c r="H447" s="536"/>
      <c r="I447" s="536"/>
      <c r="J447" s="536"/>
      <c r="K447" s="536"/>
      <c r="L447" s="536"/>
      <c r="M447" s="536"/>
      <c r="N447" s="536"/>
      <c r="O447" s="537"/>
      <c r="P447" s="80"/>
    </row>
    <row r="448" spans="2:19" ht="15" thickBot="1">
      <c r="B448" s="44"/>
      <c r="C448" s="568" t="s">
        <v>10</v>
      </c>
      <c r="D448" s="569"/>
      <c r="E448" s="569"/>
      <c r="F448" s="569"/>
      <c r="G448" s="569"/>
      <c r="H448" s="569"/>
      <c r="I448" s="569"/>
      <c r="J448" s="569"/>
      <c r="K448" s="569"/>
      <c r="L448" s="569"/>
      <c r="M448" s="570"/>
      <c r="N448" s="303" t="s">
        <v>32</v>
      </c>
      <c r="O448" s="304" t="s">
        <v>29</v>
      </c>
      <c r="P448" s="80"/>
    </row>
    <row r="449" spans="2:19" ht="14.4">
      <c r="B449" s="44"/>
      <c r="C449" s="571" t="s">
        <v>2242</v>
      </c>
      <c r="D449" s="572"/>
      <c r="E449" s="572"/>
      <c r="F449" s="572"/>
      <c r="G449" s="572"/>
      <c r="H449" s="572"/>
      <c r="I449" s="572"/>
      <c r="J449" s="572"/>
      <c r="K449" s="572"/>
      <c r="L449" s="572"/>
      <c r="M449" s="572"/>
      <c r="N449" s="305">
        <f>PRESUPUESTO!$K$384</f>
        <v>0.26</v>
      </c>
      <c r="O449" s="314">
        <f>N449*O443</f>
        <v>49566.14</v>
      </c>
      <c r="P449" s="80"/>
    </row>
    <row r="450" spans="2:19" ht="14.4">
      <c r="B450" s="44"/>
      <c r="C450" s="573" t="s">
        <v>2241</v>
      </c>
      <c r="D450" s="574"/>
      <c r="E450" s="574"/>
      <c r="F450" s="574"/>
      <c r="G450" s="574"/>
      <c r="H450" s="574"/>
      <c r="I450" s="574"/>
      <c r="J450" s="574"/>
      <c r="K450" s="574"/>
      <c r="L450" s="574"/>
      <c r="M450" s="574"/>
      <c r="N450" s="302">
        <f>PRESUPUESTO!$K$385</f>
        <v>0.01</v>
      </c>
      <c r="O450" s="315">
        <f>N450*O443</f>
        <v>1906.39</v>
      </c>
      <c r="P450" s="80"/>
    </row>
    <row r="451" spans="2:19" ht="15" thickBot="1">
      <c r="B451" s="44"/>
      <c r="C451" s="575" t="s">
        <v>28</v>
      </c>
      <c r="D451" s="576"/>
      <c r="E451" s="576"/>
      <c r="F451" s="576"/>
      <c r="G451" s="576"/>
      <c r="H451" s="576"/>
      <c r="I451" s="576"/>
      <c r="J451" s="576"/>
      <c r="K451" s="576"/>
      <c r="L451" s="576"/>
      <c r="M451" s="576"/>
      <c r="N451" s="306">
        <f>PRESUPUESTO!$K$386</f>
        <v>0.03</v>
      </c>
      <c r="O451" s="316">
        <f>N451*O443</f>
        <v>5719.17</v>
      </c>
      <c r="P451" s="80"/>
    </row>
    <row r="452" spans="2:19">
      <c r="B452" s="44"/>
      <c r="C452" s="296"/>
      <c r="D452" s="297"/>
      <c r="E452" s="297"/>
      <c r="F452" s="297"/>
      <c r="G452" s="297"/>
      <c r="H452" s="297"/>
      <c r="I452" s="297"/>
      <c r="J452" s="297"/>
      <c r="K452" s="297"/>
      <c r="L452" s="297"/>
      <c r="M452" s="297"/>
      <c r="N452" s="297"/>
      <c r="O452" s="298"/>
      <c r="P452" s="80"/>
    </row>
    <row r="453" spans="2:19" ht="14.4" thickBot="1">
      <c r="B453" s="44"/>
      <c r="C453" s="299"/>
      <c r="D453" s="300"/>
      <c r="E453" s="300"/>
      <c r="F453" s="300"/>
      <c r="G453" s="300"/>
      <c r="H453" s="300"/>
      <c r="I453" s="300"/>
      <c r="J453" s="300"/>
      <c r="K453" s="300"/>
      <c r="L453" s="300"/>
      <c r="M453" s="300"/>
      <c r="N453" s="300"/>
      <c r="O453" s="301"/>
      <c r="P453" s="80"/>
    </row>
    <row r="454" spans="2:19" ht="15" thickBot="1">
      <c r="B454" s="44"/>
      <c r="C454" s="557" t="s">
        <v>2246</v>
      </c>
      <c r="D454" s="558"/>
      <c r="E454" s="558"/>
      <c r="F454" s="558"/>
      <c r="G454" s="558"/>
      <c r="H454" s="558"/>
      <c r="I454" s="558"/>
      <c r="J454" s="558"/>
      <c r="K454" s="558"/>
      <c r="L454" s="558"/>
      <c r="M454" s="558"/>
      <c r="N454" s="559"/>
      <c r="O454" s="313">
        <f>EVEN(O443+O449+O450+O451)</f>
        <v>247832</v>
      </c>
      <c r="P454" s="100"/>
      <c r="S454" s="342"/>
    </row>
    <row r="455" spans="2:19" ht="14.4">
      <c r="B455" s="44"/>
      <c r="C455" s="73"/>
      <c r="D455" s="52"/>
      <c r="E455" s="52"/>
      <c r="F455" s="52"/>
      <c r="G455" s="52"/>
      <c r="H455" s="52"/>
      <c r="I455" s="52"/>
      <c r="J455" s="52"/>
      <c r="K455" s="52"/>
      <c r="L455" s="52"/>
      <c r="M455" s="52"/>
      <c r="N455" s="52"/>
      <c r="O455" s="74"/>
      <c r="P455" s="45"/>
    </row>
    <row r="456" spans="2:19" ht="14.4">
      <c r="B456" s="44"/>
      <c r="C456" s="73"/>
      <c r="D456" s="52"/>
      <c r="E456" s="52"/>
      <c r="F456" s="52"/>
      <c r="G456" s="52"/>
      <c r="H456" s="52"/>
      <c r="I456" s="52"/>
      <c r="J456" s="52"/>
      <c r="K456" s="52"/>
      <c r="L456" s="52"/>
      <c r="M456" s="52"/>
      <c r="N456" s="52"/>
      <c r="O456" s="74"/>
      <c r="P456" s="45"/>
    </row>
    <row r="457" spans="2:19" ht="18.600000000000001" customHeight="1" thickBot="1">
      <c r="B457" s="44"/>
      <c r="C457" s="564"/>
      <c r="D457" s="565"/>
      <c r="E457" s="565"/>
      <c r="F457" s="70"/>
      <c r="G457" s="70"/>
      <c r="H457" s="70"/>
      <c r="I457" s="70"/>
      <c r="J457" s="70"/>
      <c r="K457" s="566"/>
      <c r="L457" s="566"/>
      <c r="M457" s="566"/>
      <c r="N457" s="566"/>
      <c r="O457" s="567"/>
      <c r="P457" s="101"/>
    </row>
    <row r="458" spans="2:19" ht="14.4" thickBot="1">
      <c r="B458" s="102"/>
      <c r="C458" s="103"/>
      <c r="D458" s="103"/>
      <c r="E458" s="103"/>
      <c r="F458" s="103"/>
      <c r="G458" s="103"/>
      <c r="H458" s="103"/>
      <c r="I458" s="103"/>
      <c r="J458" s="103"/>
      <c r="K458" s="103"/>
      <c r="L458" s="103"/>
      <c r="M458" s="103"/>
      <c r="N458" s="103"/>
      <c r="O458" s="103"/>
      <c r="P458" s="104"/>
    </row>
    <row r="459" spans="2:19" ht="15.6" thickTop="1" thickBot="1">
      <c r="B459" s="44"/>
      <c r="C459" s="488" t="s">
        <v>54</v>
      </c>
      <c r="D459" s="489"/>
      <c r="E459" s="489"/>
      <c r="F459" s="489"/>
      <c r="G459" s="489"/>
      <c r="H459" s="489"/>
      <c r="I459" s="489"/>
      <c r="J459" s="489"/>
      <c r="K459" s="489"/>
      <c r="L459" s="489"/>
      <c r="M459" s="489"/>
      <c r="N459" s="489"/>
      <c r="O459" s="490"/>
      <c r="P459" s="75"/>
    </row>
    <row r="460" spans="2:19">
      <c r="B460" s="44"/>
      <c r="C460" s="76" t="s">
        <v>55</v>
      </c>
      <c r="D460" s="491" t="s">
        <v>10</v>
      </c>
      <c r="E460" s="492"/>
      <c r="F460" s="492"/>
      <c r="G460" s="492"/>
      <c r="H460" s="492"/>
      <c r="I460" s="492"/>
      <c r="J460" s="492"/>
      <c r="K460" s="492"/>
      <c r="L460" s="493"/>
      <c r="M460" s="494" t="s">
        <v>56</v>
      </c>
      <c r="N460" s="495"/>
      <c r="O460" s="76" t="s">
        <v>12</v>
      </c>
      <c r="P460" s="77"/>
    </row>
    <row r="461" spans="2:19" ht="51" customHeight="1" thickBot="1">
      <c r="B461" s="44"/>
      <c r="C461" s="243">
        <f>PRESUPUESTO!C233</f>
        <v>8.0899999999999981</v>
      </c>
      <c r="D461" s="582" t="str">
        <f>IFERROR(VLOOKUP(C461,PRESUPUESTO!$C$11:$K$366,5,FALSE)," ")</f>
        <v>SUMINISTRO E INSTALACIÓN DE TEJA TRASLÚCIDA EN POLIÉSTER REFORZADO CON FIBRA DE VIDRIO —PRFV— TIPO TEJALUZ, CLASE 7, GEOMETRÍA TIPO C, ANCHO ÚTIL DE 525 MM, COLOR ICE Y PROTECCIÓN UV. INCLUYE FIJACIONES Y SELLOS.</v>
      </c>
      <c r="E461" s="583"/>
      <c r="F461" s="583"/>
      <c r="G461" s="583"/>
      <c r="H461" s="583"/>
      <c r="I461" s="583"/>
      <c r="J461" s="583"/>
      <c r="K461" s="583"/>
      <c r="L461" s="584"/>
      <c r="M461" s="526" t="str">
        <f>IFERROR(VLOOKUP(C461,PRESUPUESTO!$C$11:$K$366,6,FALSE)," ")</f>
        <v>M2</v>
      </c>
      <c r="N461" s="528"/>
      <c r="O461" s="243">
        <f>IFERROR(VLOOKUP(C461,PRESUPUESTO!$C$11:$K$366,7,FALSE)," ")</f>
        <v>80.89</v>
      </c>
      <c r="P461" s="79"/>
    </row>
    <row r="462" spans="2:19">
      <c r="B462" s="44"/>
      <c r="C462" s="529"/>
      <c r="D462" s="530"/>
      <c r="E462" s="530"/>
      <c r="F462" s="530"/>
      <c r="G462" s="530"/>
      <c r="H462" s="530"/>
      <c r="I462" s="530"/>
      <c r="J462" s="530"/>
      <c r="K462" s="530"/>
      <c r="L462" s="530"/>
      <c r="M462" s="530"/>
      <c r="N462" s="530"/>
      <c r="O462" s="531"/>
      <c r="P462" s="80"/>
    </row>
    <row r="463" spans="2:19">
      <c r="B463" s="44"/>
      <c r="C463" s="532"/>
      <c r="D463" s="533"/>
      <c r="E463" s="533"/>
      <c r="F463" s="533"/>
      <c r="G463" s="533"/>
      <c r="H463" s="533"/>
      <c r="I463" s="533"/>
      <c r="J463" s="533"/>
      <c r="K463" s="533"/>
      <c r="L463" s="533"/>
      <c r="M463" s="533"/>
      <c r="N463" s="533"/>
      <c r="O463" s="534"/>
      <c r="P463" s="80"/>
    </row>
    <row r="464" spans="2:19" ht="14.4" thickBot="1">
      <c r="B464" s="44"/>
      <c r="C464" s="535"/>
      <c r="D464" s="536"/>
      <c r="E464" s="536"/>
      <c r="F464" s="536"/>
      <c r="G464" s="536"/>
      <c r="H464" s="536"/>
      <c r="I464" s="536"/>
      <c r="J464" s="536"/>
      <c r="K464" s="536"/>
      <c r="L464" s="536"/>
      <c r="M464" s="536"/>
      <c r="N464" s="536"/>
      <c r="O464" s="537"/>
      <c r="P464" s="80"/>
    </row>
    <row r="465" spans="2:16" ht="14.4">
      <c r="B465" s="44"/>
      <c r="C465" s="538" t="s">
        <v>10</v>
      </c>
      <c r="D465" s="539"/>
      <c r="E465" s="539"/>
      <c r="F465" s="539"/>
      <c r="G465" s="540"/>
      <c r="H465" s="541" t="s">
        <v>57</v>
      </c>
      <c r="I465" s="539"/>
      <c r="J465" s="542" t="s">
        <v>58</v>
      </c>
      <c r="K465" s="543"/>
      <c r="L465" s="82" t="s">
        <v>59</v>
      </c>
      <c r="M465" s="541" t="s">
        <v>60</v>
      </c>
      <c r="N465" s="544"/>
      <c r="O465" s="83" t="s">
        <v>61</v>
      </c>
      <c r="P465" s="84"/>
    </row>
    <row r="466" spans="2:16" ht="14.4">
      <c r="B466" s="44"/>
      <c r="C466" s="517" t="s">
        <v>1281</v>
      </c>
      <c r="D466" s="518"/>
      <c r="E466" s="518"/>
      <c r="F466" s="518"/>
      <c r="G466" s="519"/>
      <c r="H466" s="520"/>
      <c r="I466" s="520"/>
      <c r="J466" s="521" t="str">
        <f>IFERROR(VLOOKUP(C466,EQUIPOS!$C$13:$G$80,2,FALSE)," ")</f>
        <v>%</v>
      </c>
      <c r="K466" s="522"/>
      <c r="L466" s="308">
        <f>O504</f>
        <v>16132.1</v>
      </c>
      <c r="M466" s="523">
        <v>0.05</v>
      </c>
      <c r="N466" s="522"/>
      <c r="O466" s="307">
        <f>IFERROR(M466*L466,0)</f>
        <v>806.60500000000002</v>
      </c>
      <c r="P466" s="85"/>
    </row>
    <row r="467" spans="2:16" ht="14.4">
      <c r="B467" s="44"/>
      <c r="C467" s="517" t="s">
        <v>1299</v>
      </c>
      <c r="D467" s="518"/>
      <c r="E467" s="518"/>
      <c r="F467" s="518"/>
      <c r="G467" s="519"/>
      <c r="H467" s="520"/>
      <c r="I467" s="520"/>
      <c r="J467" s="521" t="str">
        <f>IFERROR(VLOOKUP(C467,EQUIPOS!$C$13:$G$80,2,FALSE)," ")</f>
        <v>D</v>
      </c>
      <c r="K467" s="522"/>
      <c r="L467" s="308">
        <f>IFERROR(VLOOKUP(C467,EQUIPOS!$C$13:$G$80,5,FALSE)," ")</f>
        <v>52677</v>
      </c>
      <c r="M467" s="524">
        <v>25</v>
      </c>
      <c r="N467" s="525"/>
      <c r="O467" s="307">
        <f>IFERROR(L467/M467,0)</f>
        <v>2107.08</v>
      </c>
      <c r="P467" s="85"/>
    </row>
    <row r="468" spans="2:16" ht="14.4">
      <c r="B468" s="44"/>
      <c r="C468" s="517" t="s">
        <v>1298</v>
      </c>
      <c r="D468" s="518"/>
      <c r="E468" s="518"/>
      <c r="F468" s="518"/>
      <c r="G468" s="519"/>
      <c r="H468" s="520"/>
      <c r="I468" s="520"/>
      <c r="J468" s="521" t="str">
        <f>IFERROR(VLOOKUP(C468,EQUIPOS!$C$13:$G$80,2,FALSE)," ")</f>
        <v>D</v>
      </c>
      <c r="K468" s="522"/>
      <c r="L468" s="308">
        <f>IFERROR(VLOOKUP(C468,EQUIPOS!$C$13:$G$80,5,FALSE)," ")</f>
        <v>30496</v>
      </c>
      <c r="M468" s="524">
        <v>25</v>
      </c>
      <c r="N468" s="525"/>
      <c r="O468" s="307">
        <f t="shared" ref="O468:O469" si="28">IFERROR(L468/M468,0)</f>
        <v>1219.8399999999999</v>
      </c>
      <c r="P468" s="85"/>
    </row>
    <row r="469" spans="2:16" ht="14.4">
      <c r="B469" s="44"/>
      <c r="C469" s="517"/>
      <c r="D469" s="518"/>
      <c r="E469" s="518"/>
      <c r="F469" s="518"/>
      <c r="G469" s="519"/>
      <c r="H469" s="520"/>
      <c r="I469" s="520"/>
      <c r="J469" s="521" t="str">
        <f>IFERROR(VLOOKUP(C469,EQUIPOS!$C$13:$G$80,2,FALSE)," ")</f>
        <v xml:space="preserve"> </v>
      </c>
      <c r="K469" s="522"/>
      <c r="L469" s="308" t="str">
        <f>IFERROR(VLOOKUP(C469,EQUIPOS!$C$13:$G$80,5,FALSE)," ")</f>
        <v xml:space="preserve"> </v>
      </c>
      <c r="M469" s="524"/>
      <c r="N469" s="525"/>
      <c r="O469" s="307">
        <f t="shared" si="28"/>
        <v>0</v>
      </c>
      <c r="P469" s="85"/>
    </row>
    <row r="470" spans="2:16" ht="15" thickBot="1">
      <c r="B470" s="44"/>
      <c r="C470" s="517"/>
      <c r="D470" s="518"/>
      <c r="E470" s="518"/>
      <c r="F470" s="518"/>
      <c r="G470" s="519"/>
      <c r="H470" s="520"/>
      <c r="I470" s="520"/>
      <c r="J470" s="521" t="str">
        <f>IFERROR(VLOOKUP(C470,EQUIPOS!$C$13:$G$80,2,FALSE)," ")</f>
        <v xml:space="preserve"> </v>
      </c>
      <c r="K470" s="522"/>
      <c r="L470" s="308" t="str">
        <f>IFERROR(VLOOKUP(C470,EQUIPOS!$C$13:$G$80,5,FALSE)," ")</f>
        <v xml:space="preserve"> </v>
      </c>
      <c r="M470" s="524"/>
      <c r="N470" s="525"/>
      <c r="O470" s="307">
        <f>IFERROR(L470/M470,0)</f>
        <v>0</v>
      </c>
      <c r="P470" s="85"/>
    </row>
    <row r="471" spans="2:16" ht="15" thickBot="1">
      <c r="B471" s="44"/>
      <c r="C471" s="545" t="s">
        <v>2244</v>
      </c>
      <c r="D471" s="546"/>
      <c r="E471" s="546"/>
      <c r="F471" s="546"/>
      <c r="G471" s="546"/>
      <c r="H471" s="546"/>
      <c r="I471" s="546"/>
      <c r="J471" s="546"/>
      <c r="K471" s="546"/>
      <c r="L471" s="546"/>
      <c r="M471" s="546"/>
      <c r="N471" s="547"/>
      <c r="O471" s="309">
        <f>SUM(O466:O470)</f>
        <v>4133.5249999999996</v>
      </c>
      <c r="P471" s="86"/>
    </row>
    <row r="472" spans="2:16" ht="13.5" customHeight="1">
      <c r="B472" s="44"/>
      <c r="C472" s="529" t="s">
        <v>62</v>
      </c>
      <c r="D472" s="530"/>
      <c r="E472" s="530"/>
      <c r="F472" s="530"/>
      <c r="G472" s="530"/>
      <c r="H472" s="530"/>
      <c r="I472" s="530"/>
      <c r="J472" s="530"/>
      <c r="K472" s="530"/>
      <c r="L472" s="530"/>
      <c r="M472" s="530"/>
      <c r="N472" s="530"/>
      <c r="O472" s="531"/>
      <c r="P472" s="80"/>
    </row>
    <row r="473" spans="2:16">
      <c r="B473" s="44"/>
      <c r="C473" s="532"/>
      <c r="D473" s="533"/>
      <c r="E473" s="533"/>
      <c r="F473" s="533"/>
      <c r="G473" s="533"/>
      <c r="H473" s="533"/>
      <c r="I473" s="533"/>
      <c r="J473" s="533"/>
      <c r="K473" s="533"/>
      <c r="L473" s="533"/>
      <c r="M473" s="533"/>
      <c r="N473" s="533"/>
      <c r="O473" s="534"/>
      <c r="P473" s="80"/>
    </row>
    <row r="474" spans="2:16" ht="14.4" thickBot="1">
      <c r="B474" s="44"/>
      <c r="C474" s="535"/>
      <c r="D474" s="536"/>
      <c r="E474" s="536"/>
      <c r="F474" s="536"/>
      <c r="G474" s="536"/>
      <c r="H474" s="536"/>
      <c r="I474" s="536"/>
      <c r="J474" s="536"/>
      <c r="K474" s="536"/>
      <c r="L474" s="536"/>
      <c r="M474" s="536"/>
      <c r="N474" s="536"/>
      <c r="O474" s="537"/>
      <c r="P474" s="80"/>
    </row>
    <row r="475" spans="2:16" ht="14.4">
      <c r="B475" s="44"/>
      <c r="C475" s="538" t="s">
        <v>10</v>
      </c>
      <c r="D475" s="550"/>
      <c r="E475" s="550"/>
      <c r="F475" s="550"/>
      <c r="G475" s="550"/>
      <c r="H475" s="550"/>
      <c r="I475" s="550"/>
      <c r="J475" s="544"/>
      <c r="K475" s="81" t="s">
        <v>56</v>
      </c>
      <c r="L475" s="82" t="s">
        <v>12</v>
      </c>
      <c r="M475" s="541" t="s">
        <v>63</v>
      </c>
      <c r="N475" s="544"/>
      <c r="O475" s="83" t="s">
        <v>61</v>
      </c>
      <c r="P475" s="84"/>
    </row>
    <row r="476" spans="2:16" ht="14.4">
      <c r="B476" s="44"/>
      <c r="C476" s="517" t="s">
        <v>2756</v>
      </c>
      <c r="D476" s="518"/>
      <c r="E476" s="518"/>
      <c r="F476" s="518"/>
      <c r="G476" s="518"/>
      <c r="H476" s="518"/>
      <c r="I476" s="518"/>
      <c r="J476" s="519"/>
      <c r="K476" s="88" t="str">
        <f>IFERROR(VLOOKUP(C476,MATERIALES!$C$13:$G$2486,2,FALSE)," ")</f>
        <v>M2</v>
      </c>
      <c r="L476" s="89">
        <v>1.05</v>
      </c>
      <c r="M476" s="548">
        <f>IFERROR(VLOOKUP(C476,MATERIALES!$C$13:$G$2486,5,FALSE)," ")</f>
        <v>139967</v>
      </c>
      <c r="N476" s="549"/>
      <c r="O476" s="307">
        <f>IFERROR(M476*L476,0)</f>
        <v>146965.35</v>
      </c>
      <c r="P476" s="85"/>
    </row>
    <row r="477" spans="2:16" ht="14.4">
      <c r="B477" s="44"/>
      <c r="C477" s="517" t="s">
        <v>2757</v>
      </c>
      <c r="D477" s="518"/>
      <c r="E477" s="518"/>
      <c r="F477" s="518"/>
      <c r="G477" s="518"/>
      <c r="H477" s="518"/>
      <c r="I477" s="518"/>
      <c r="J477" s="519"/>
      <c r="K477" s="88" t="str">
        <f>IFERROR(VLOOKUP(C477,MATERIALES!$C$13:$G$2486,2,FALSE)," ")</f>
        <v>UN</v>
      </c>
      <c r="L477" s="89">
        <v>4</v>
      </c>
      <c r="M477" s="548">
        <f>IFERROR(VLOOKUP(C477,MATERIALES!$C$13:$G$2486,5,FALSE)," ")</f>
        <v>1200</v>
      </c>
      <c r="N477" s="549"/>
      <c r="O477" s="307">
        <f t="shared" ref="O477:O487" si="29">IFERROR(M477*L477,0)</f>
        <v>4800</v>
      </c>
      <c r="P477" s="85"/>
    </row>
    <row r="478" spans="2:16" ht="14.4">
      <c r="B478" s="44"/>
      <c r="C478" s="517" t="s">
        <v>2758</v>
      </c>
      <c r="D478" s="518"/>
      <c r="E478" s="518"/>
      <c r="F478" s="518"/>
      <c r="G478" s="518"/>
      <c r="H478" s="518"/>
      <c r="I478" s="518"/>
      <c r="J478" s="519"/>
      <c r="K478" s="88" t="str">
        <f>IFERROR(VLOOKUP(C478,MATERIALES!$C$13:$G$2486,2,FALSE)," ")</f>
        <v>ML</v>
      </c>
      <c r="L478" s="89">
        <v>2.2000000000000002</v>
      </c>
      <c r="M478" s="548">
        <f>IFERROR(VLOOKUP(C478,MATERIALES!$C$13:$G$2486,5,FALSE)," ")</f>
        <v>2500</v>
      </c>
      <c r="N478" s="549"/>
      <c r="O478" s="307">
        <f t="shared" si="29"/>
        <v>5500</v>
      </c>
      <c r="P478" s="85"/>
    </row>
    <row r="479" spans="2:16" ht="14.4">
      <c r="B479" s="44"/>
      <c r="C479" s="517"/>
      <c r="D479" s="518"/>
      <c r="E479" s="518"/>
      <c r="F479" s="518"/>
      <c r="G479" s="518"/>
      <c r="H479" s="518"/>
      <c r="I479" s="518"/>
      <c r="J479" s="519"/>
      <c r="K479" s="88" t="str">
        <f>IFERROR(VLOOKUP(C479,MATERIALES!$C$13:$G$2486,2,FALSE)," ")</f>
        <v xml:space="preserve"> </v>
      </c>
      <c r="L479" s="89"/>
      <c r="M479" s="548" t="str">
        <f>IFERROR(VLOOKUP(C479,MATERIALES!$C$13:$G$2486,5,FALSE)," ")</f>
        <v xml:space="preserve"> </v>
      </c>
      <c r="N479" s="549"/>
      <c r="O479" s="307">
        <f t="shared" si="29"/>
        <v>0</v>
      </c>
      <c r="P479" s="85"/>
    </row>
    <row r="480" spans="2:16" ht="14.4">
      <c r="B480" s="44"/>
      <c r="C480" s="517"/>
      <c r="D480" s="518"/>
      <c r="E480" s="518"/>
      <c r="F480" s="518"/>
      <c r="G480" s="518"/>
      <c r="H480" s="518"/>
      <c r="I480" s="518"/>
      <c r="J480" s="519"/>
      <c r="K480" s="88" t="str">
        <f>IFERROR(VLOOKUP(C480,MATERIALES!$C$13:$G$2486,2,FALSE)," ")</f>
        <v xml:space="preserve"> </v>
      </c>
      <c r="L480" s="89"/>
      <c r="M480" s="548" t="str">
        <f>IFERROR(VLOOKUP(C480,MATERIALES!$C$13:$G$2486,5,FALSE)," ")</f>
        <v xml:space="preserve"> </v>
      </c>
      <c r="N480" s="549"/>
      <c r="O480" s="307">
        <f t="shared" si="29"/>
        <v>0</v>
      </c>
      <c r="P480" s="85"/>
    </row>
    <row r="481" spans="2:16" ht="14.4">
      <c r="B481" s="44"/>
      <c r="C481" s="517"/>
      <c r="D481" s="518"/>
      <c r="E481" s="518"/>
      <c r="F481" s="518"/>
      <c r="G481" s="518"/>
      <c r="H481" s="518"/>
      <c r="I481" s="518"/>
      <c r="J481" s="519"/>
      <c r="K481" s="88" t="str">
        <f>IFERROR(VLOOKUP(C481,MATERIALES!$C$13:$G$2486,2,FALSE)," ")</f>
        <v xml:space="preserve"> </v>
      </c>
      <c r="L481" s="89"/>
      <c r="M481" s="548" t="str">
        <f>IFERROR(VLOOKUP(C481,MATERIALES!$C$13:$G$2486,5,FALSE)," ")</f>
        <v xml:space="preserve"> </v>
      </c>
      <c r="N481" s="549"/>
      <c r="O481" s="307">
        <f t="shared" si="29"/>
        <v>0</v>
      </c>
      <c r="P481" s="85"/>
    </row>
    <row r="482" spans="2:16" ht="14.4">
      <c r="B482" s="44"/>
      <c r="C482" s="517"/>
      <c r="D482" s="518"/>
      <c r="E482" s="518"/>
      <c r="F482" s="518"/>
      <c r="G482" s="518"/>
      <c r="H482" s="518"/>
      <c r="I482" s="518"/>
      <c r="J482" s="519"/>
      <c r="K482" s="88" t="str">
        <f>IFERROR(VLOOKUP(C482,MATERIALES!$C$13:$G$2486,2,FALSE)," ")</f>
        <v xml:space="preserve"> </v>
      </c>
      <c r="L482" s="89"/>
      <c r="M482" s="548" t="str">
        <f>IFERROR(VLOOKUP(C482,MATERIALES!$C$13:$G$2486,5,FALSE)," ")</f>
        <v xml:space="preserve"> </v>
      </c>
      <c r="N482" s="549"/>
      <c r="O482" s="307">
        <f t="shared" si="29"/>
        <v>0</v>
      </c>
      <c r="P482" s="85"/>
    </row>
    <row r="483" spans="2:16" ht="14.4">
      <c r="B483" s="44"/>
      <c r="C483" s="517"/>
      <c r="D483" s="518"/>
      <c r="E483" s="518"/>
      <c r="F483" s="518"/>
      <c r="G483" s="518"/>
      <c r="H483" s="518"/>
      <c r="I483" s="518"/>
      <c r="J483" s="519"/>
      <c r="K483" s="88" t="str">
        <f>IFERROR(VLOOKUP(C483,MATERIALES!$C$13:$G$2486,2,FALSE)," ")</f>
        <v xml:space="preserve"> </v>
      </c>
      <c r="L483" s="89"/>
      <c r="M483" s="548" t="str">
        <f>IFERROR(VLOOKUP(C483,MATERIALES!$C$13:$G$2486,5,FALSE)," ")</f>
        <v xml:space="preserve"> </v>
      </c>
      <c r="N483" s="549"/>
      <c r="O483" s="307">
        <f t="shared" si="29"/>
        <v>0</v>
      </c>
      <c r="P483" s="85"/>
    </row>
    <row r="484" spans="2:16" ht="14.4">
      <c r="B484" s="44"/>
      <c r="C484" s="517"/>
      <c r="D484" s="518"/>
      <c r="E484" s="518"/>
      <c r="F484" s="518"/>
      <c r="G484" s="518"/>
      <c r="H484" s="518"/>
      <c r="I484" s="518"/>
      <c r="J484" s="519"/>
      <c r="K484" s="88" t="str">
        <f>IFERROR(VLOOKUP(C484,MATERIALES!$C$13:$G$2486,2,FALSE)," ")</f>
        <v xml:space="preserve"> </v>
      </c>
      <c r="L484" s="89"/>
      <c r="M484" s="548" t="str">
        <f>IFERROR(VLOOKUP(C484,MATERIALES!$C$13:$G$2486,5,FALSE)," ")</f>
        <v xml:space="preserve"> </v>
      </c>
      <c r="N484" s="549"/>
      <c r="O484" s="307">
        <f t="shared" si="29"/>
        <v>0</v>
      </c>
      <c r="P484" s="85"/>
    </row>
    <row r="485" spans="2:16" ht="14.4">
      <c r="B485" s="44"/>
      <c r="C485" s="517"/>
      <c r="D485" s="518"/>
      <c r="E485" s="518"/>
      <c r="F485" s="518"/>
      <c r="G485" s="518"/>
      <c r="H485" s="518"/>
      <c r="I485" s="518"/>
      <c r="J485" s="519"/>
      <c r="K485" s="88" t="str">
        <f>IFERROR(VLOOKUP(C485,MATERIALES!$C$13:$G$2486,2,FALSE)," ")</f>
        <v xml:space="preserve"> </v>
      </c>
      <c r="L485" s="89"/>
      <c r="M485" s="548" t="str">
        <f>IFERROR(VLOOKUP(C485,MATERIALES!$C$13:$G$2486,5,FALSE)," ")</f>
        <v xml:space="preserve"> </v>
      </c>
      <c r="N485" s="549"/>
      <c r="O485" s="307">
        <f t="shared" si="29"/>
        <v>0</v>
      </c>
      <c r="P485" s="85"/>
    </row>
    <row r="486" spans="2:16" ht="14.4">
      <c r="B486" s="44"/>
      <c r="C486" s="517"/>
      <c r="D486" s="518"/>
      <c r="E486" s="518"/>
      <c r="F486" s="518"/>
      <c r="G486" s="518"/>
      <c r="H486" s="518"/>
      <c r="I486" s="518"/>
      <c r="J486" s="519"/>
      <c r="K486" s="88" t="str">
        <f>IFERROR(VLOOKUP(C486,MATERIALES!$C$13:$G$2486,2,FALSE)," ")</f>
        <v xml:space="preserve"> </v>
      </c>
      <c r="L486" s="89"/>
      <c r="M486" s="548" t="str">
        <f>IFERROR(VLOOKUP(C486,MATERIALES!$C$13:$G$2486,5,FALSE)," ")</f>
        <v xml:space="preserve"> </v>
      </c>
      <c r="N486" s="549"/>
      <c r="O486" s="307">
        <f t="shared" si="29"/>
        <v>0</v>
      </c>
      <c r="P486" s="85"/>
    </row>
    <row r="487" spans="2:16" ht="15" thickBot="1">
      <c r="B487" s="44"/>
      <c r="C487" s="517"/>
      <c r="D487" s="518"/>
      <c r="E487" s="518"/>
      <c r="F487" s="518"/>
      <c r="G487" s="518"/>
      <c r="H487" s="518"/>
      <c r="I487" s="518"/>
      <c r="J487" s="519"/>
      <c r="K487" s="88" t="str">
        <f>IFERROR(VLOOKUP(C487,MATERIALES!$C$13:$G$2486,2,FALSE)," ")</f>
        <v xml:space="preserve"> </v>
      </c>
      <c r="L487" s="90"/>
      <c r="M487" s="548" t="str">
        <f>IFERROR(VLOOKUP(C487,MATERIALES!$C$13:$G$2486,5,FALSE)," ")</f>
        <v xml:space="preserve"> </v>
      </c>
      <c r="N487" s="549"/>
      <c r="O487" s="307">
        <f t="shared" si="29"/>
        <v>0</v>
      </c>
      <c r="P487" s="85"/>
    </row>
    <row r="488" spans="2:16" ht="15" thickBot="1">
      <c r="B488" s="44"/>
      <c r="C488" s="545" t="s">
        <v>2244</v>
      </c>
      <c r="D488" s="546"/>
      <c r="E488" s="546"/>
      <c r="F488" s="546"/>
      <c r="G488" s="546"/>
      <c r="H488" s="546"/>
      <c r="I488" s="546"/>
      <c r="J488" s="546"/>
      <c r="K488" s="546"/>
      <c r="L488" s="546"/>
      <c r="M488" s="546"/>
      <c r="N488" s="547"/>
      <c r="O488" s="309">
        <f>SUM(O476:O487)</f>
        <v>157265.35</v>
      </c>
      <c r="P488" s="85"/>
    </row>
    <row r="489" spans="2:16">
      <c r="B489" s="44"/>
      <c r="C489" s="529" t="s">
        <v>64</v>
      </c>
      <c r="D489" s="530"/>
      <c r="E489" s="530"/>
      <c r="F489" s="530"/>
      <c r="G489" s="530"/>
      <c r="H489" s="530"/>
      <c r="I489" s="530"/>
      <c r="J489" s="530"/>
      <c r="K489" s="530"/>
      <c r="L489" s="530"/>
      <c r="M489" s="530"/>
      <c r="N489" s="530"/>
      <c r="O489" s="531"/>
      <c r="P489" s="80"/>
    </row>
    <row r="490" spans="2:16">
      <c r="B490" s="44"/>
      <c r="C490" s="532"/>
      <c r="D490" s="533"/>
      <c r="E490" s="533"/>
      <c r="F490" s="533"/>
      <c r="G490" s="533"/>
      <c r="H490" s="533"/>
      <c r="I490" s="533"/>
      <c r="J490" s="533"/>
      <c r="K490" s="533"/>
      <c r="L490" s="533"/>
      <c r="M490" s="533"/>
      <c r="N490" s="533"/>
      <c r="O490" s="534"/>
      <c r="P490" s="80"/>
    </row>
    <row r="491" spans="2:16" ht="14.4" thickBot="1">
      <c r="B491" s="44"/>
      <c r="C491" s="535"/>
      <c r="D491" s="536"/>
      <c r="E491" s="536"/>
      <c r="F491" s="536"/>
      <c r="G491" s="536"/>
      <c r="H491" s="536"/>
      <c r="I491" s="536"/>
      <c r="J491" s="536"/>
      <c r="K491" s="536"/>
      <c r="L491" s="536"/>
      <c r="M491" s="536"/>
      <c r="N491" s="536"/>
      <c r="O491" s="537"/>
      <c r="P491" s="80"/>
    </row>
    <row r="492" spans="2:16" ht="16.8">
      <c r="B492" s="44"/>
      <c r="C492" s="538" t="s">
        <v>65</v>
      </c>
      <c r="D492" s="550"/>
      <c r="E492" s="550"/>
      <c r="F492" s="550"/>
      <c r="G492" s="550"/>
      <c r="H492" s="550"/>
      <c r="I492" s="550"/>
      <c r="J492" s="82" t="s">
        <v>66</v>
      </c>
      <c r="K492" s="87" t="s">
        <v>67</v>
      </c>
      <c r="L492" s="91" t="s">
        <v>68</v>
      </c>
      <c r="M492" s="541" t="s">
        <v>69</v>
      </c>
      <c r="N492" s="544"/>
      <c r="O492" s="83" t="s">
        <v>61</v>
      </c>
      <c r="P492" s="84"/>
    </row>
    <row r="493" spans="2:16" ht="14.4">
      <c r="B493" s="44"/>
      <c r="C493" s="517" t="s">
        <v>1251</v>
      </c>
      <c r="D493" s="518"/>
      <c r="E493" s="518"/>
      <c r="F493" s="518"/>
      <c r="G493" s="518"/>
      <c r="H493" s="518"/>
      <c r="I493" s="518"/>
      <c r="J493" s="359">
        <v>2.0000000000000001E-4</v>
      </c>
      <c r="K493" s="93">
        <v>26.5</v>
      </c>
      <c r="L493" s="92">
        <f>K493*J493</f>
        <v>5.3E-3</v>
      </c>
      <c r="M493" s="548">
        <f>IFERROR(VLOOKUP(C493,TRANSPORTE!$C$14:$G$28,5,FALSE)," ")</f>
        <v>514637</v>
      </c>
      <c r="N493" s="549"/>
      <c r="O493" s="307">
        <f>IFERROR(M493*L493,0)</f>
        <v>2727.5761000000002</v>
      </c>
      <c r="P493" s="85"/>
    </row>
    <row r="494" spans="2:16" ht="15" thickBot="1">
      <c r="B494" s="44"/>
      <c r="C494" s="551"/>
      <c r="D494" s="552"/>
      <c r="E494" s="552"/>
      <c r="F494" s="552"/>
      <c r="G494" s="552"/>
      <c r="H494" s="552"/>
      <c r="I494" s="552"/>
      <c r="J494" s="94"/>
      <c r="K494" s="70"/>
      <c r="L494" s="94"/>
      <c r="M494" s="553"/>
      <c r="N494" s="554"/>
      <c r="O494" s="307">
        <f t="shared" ref="O494" si="30">IFERROR(M494*L494,0)</f>
        <v>0</v>
      </c>
      <c r="P494" s="85"/>
    </row>
    <row r="495" spans="2:16" ht="15" thickBot="1">
      <c r="B495" s="44"/>
      <c r="C495" s="545" t="s">
        <v>2244</v>
      </c>
      <c r="D495" s="546"/>
      <c r="E495" s="546"/>
      <c r="F495" s="546"/>
      <c r="G495" s="546"/>
      <c r="H495" s="546"/>
      <c r="I495" s="546"/>
      <c r="J495" s="546"/>
      <c r="K495" s="546"/>
      <c r="L495" s="546"/>
      <c r="M495" s="546"/>
      <c r="N495" s="547"/>
      <c r="O495" s="309">
        <f>+SUM(O493:O494)</f>
        <v>2727.5761000000002</v>
      </c>
      <c r="P495" s="86"/>
    </row>
    <row r="496" spans="2:16">
      <c r="B496" s="44"/>
      <c r="C496" s="529" t="s">
        <v>70</v>
      </c>
      <c r="D496" s="530"/>
      <c r="E496" s="530"/>
      <c r="F496" s="530"/>
      <c r="G496" s="530"/>
      <c r="H496" s="530"/>
      <c r="I496" s="530"/>
      <c r="J496" s="530"/>
      <c r="K496" s="530"/>
      <c r="L496" s="530"/>
      <c r="M496" s="530"/>
      <c r="N496" s="530"/>
      <c r="O496" s="531"/>
      <c r="P496" s="80"/>
    </row>
    <row r="497" spans="2:19">
      <c r="B497" s="44"/>
      <c r="C497" s="532"/>
      <c r="D497" s="533"/>
      <c r="E497" s="533"/>
      <c r="F497" s="533"/>
      <c r="G497" s="533"/>
      <c r="H497" s="533"/>
      <c r="I497" s="533"/>
      <c r="J497" s="533"/>
      <c r="K497" s="533"/>
      <c r="L497" s="533"/>
      <c r="M497" s="533"/>
      <c r="N497" s="533"/>
      <c r="O497" s="534"/>
      <c r="P497" s="80"/>
    </row>
    <row r="498" spans="2:19" ht="14.4" thickBot="1">
      <c r="B498" s="44"/>
      <c r="C498" s="535"/>
      <c r="D498" s="536"/>
      <c r="E498" s="536"/>
      <c r="F498" s="536"/>
      <c r="G498" s="536"/>
      <c r="H498" s="536"/>
      <c r="I498" s="536"/>
      <c r="J498" s="536"/>
      <c r="K498" s="536"/>
      <c r="L498" s="536"/>
      <c r="M498" s="536"/>
      <c r="N498" s="536"/>
      <c r="O498" s="537"/>
      <c r="P498" s="80"/>
    </row>
    <row r="499" spans="2:19" ht="14.4">
      <c r="B499" s="44"/>
      <c r="C499" s="538" t="s">
        <v>71</v>
      </c>
      <c r="D499" s="550"/>
      <c r="E499" s="550"/>
      <c r="F499" s="550"/>
      <c r="G499" s="550"/>
      <c r="H499" s="550"/>
      <c r="I499" s="550"/>
      <c r="J499" s="82" t="s">
        <v>72</v>
      </c>
      <c r="K499" s="95" t="s">
        <v>73</v>
      </c>
      <c r="L499" s="96" t="s">
        <v>74</v>
      </c>
      <c r="M499" s="560" t="s">
        <v>60</v>
      </c>
      <c r="N499" s="561"/>
      <c r="O499" s="97" t="s">
        <v>61</v>
      </c>
      <c r="P499" s="98"/>
    </row>
    <row r="500" spans="2:19" ht="14.4">
      <c r="B500" s="44"/>
      <c r="C500" s="555" t="s">
        <v>1232</v>
      </c>
      <c r="D500" s="556"/>
      <c r="E500" s="556"/>
      <c r="F500" s="556"/>
      <c r="G500" s="556"/>
      <c r="H500" s="556"/>
      <c r="I500" s="522"/>
      <c r="J500" s="310">
        <f>IFERROR(VLOOKUP(C500,'MANO DE OBRA'!$C$13:$J$33,6,FALSE)," ")</f>
        <v>161320.97208780001</v>
      </c>
      <c r="K500" s="318">
        <f>IFERROR(VLOOKUP(C500,'MANO DE OBRA'!$C$13:$J$33,7,FALSE)," ")</f>
        <v>2</v>
      </c>
      <c r="L500" s="311">
        <f>IFERROR(VLOOKUP(C500,'MANO DE OBRA'!$C$13:$J$33,8,FALSE)," ")</f>
        <v>322642</v>
      </c>
      <c r="M500" s="562">
        <v>20</v>
      </c>
      <c r="N500" s="563"/>
      <c r="O500" s="312">
        <f>IFERROR((L500/M500),0)</f>
        <v>16132.1</v>
      </c>
      <c r="P500" s="99"/>
    </row>
    <row r="501" spans="2:19" ht="14.4">
      <c r="B501" s="44"/>
      <c r="C501" s="555"/>
      <c r="D501" s="556"/>
      <c r="E501" s="556"/>
      <c r="F501" s="556"/>
      <c r="G501" s="556"/>
      <c r="H501" s="556"/>
      <c r="I501" s="522"/>
      <c r="J501" s="310" t="str">
        <f>IFERROR(VLOOKUP(C501,'MANO DE OBRA'!$C$13:$J$33,6,FALSE)," ")</f>
        <v xml:space="preserve"> </v>
      </c>
      <c r="K501" s="318" t="str">
        <f>IFERROR(VLOOKUP(C501,'MANO DE OBRA'!$C$13:$J$33,7,FALSE)," ")</f>
        <v xml:space="preserve"> </v>
      </c>
      <c r="L501" s="311" t="str">
        <f>IFERROR(VLOOKUP(C501,'MANO DE OBRA'!$C$13:$J$33,8,FALSE)," ")</f>
        <v xml:space="preserve"> </v>
      </c>
      <c r="M501" s="562"/>
      <c r="N501" s="563"/>
      <c r="O501" s="312">
        <f t="shared" ref="O501:O503" si="31">IFERROR((L501/M501),0)</f>
        <v>0</v>
      </c>
      <c r="P501" s="99"/>
    </row>
    <row r="502" spans="2:19" ht="14.4">
      <c r="B502" s="44"/>
      <c r="C502" s="555"/>
      <c r="D502" s="556"/>
      <c r="E502" s="556"/>
      <c r="F502" s="556"/>
      <c r="G502" s="556"/>
      <c r="H502" s="556"/>
      <c r="I502" s="522"/>
      <c r="J502" s="310" t="str">
        <f>IFERROR(VLOOKUP(C502,'MANO DE OBRA'!$C$13:$J$33,6,FALSE)," ")</f>
        <v xml:space="preserve"> </v>
      </c>
      <c r="K502" s="318" t="str">
        <f>IFERROR(VLOOKUP(C502,'MANO DE OBRA'!$C$13:$J$33,7,FALSE)," ")</f>
        <v xml:space="preserve"> </v>
      </c>
      <c r="L502" s="311" t="str">
        <f>IFERROR(VLOOKUP(C502,'MANO DE OBRA'!$C$13:$J$33,8,FALSE)," ")</f>
        <v xml:space="preserve"> </v>
      </c>
      <c r="M502" s="524"/>
      <c r="N502" s="525"/>
      <c r="O502" s="312">
        <f t="shared" si="31"/>
        <v>0</v>
      </c>
      <c r="P502" s="99"/>
    </row>
    <row r="503" spans="2:19" ht="15" thickBot="1">
      <c r="B503" s="44"/>
      <c r="C503" s="555"/>
      <c r="D503" s="556"/>
      <c r="E503" s="556"/>
      <c r="F503" s="556"/>
      <c r="G503" s="556"/>
      <c r="H503" s="556"/>
      <c r="I503" s="522"/>
      <c r="J503" s="310" t="str">
        <f>IFERROR(VLOOKUP(C503,'MANO DE OBRA'!$C$13:$J$33,6,FALSE)," ")</f>
        <v xml:space="preserve"> </v>
      </c>
      <c r="K503" s="318" t="str">
        <f>IFERROR(VLOOKUP(C503,'MANO DE OBRA'!$C$13:$J$33,7,FALSE)," ")</f>
        <v xml:space="preserve"> </v>
      </c>
      <c r="L503" s="311" t="str">
        <f>IFERROR(VLOOKUP(C503,'MANO DE OBRA'!$C$13:$J$33,8,FALSE)," ")</f>
        <v xml:space="preserve"> </v>
      </c>
      <c r="M503" s="524"/>
      <c r="N503" s="525"/>
      <c r="O503" s="312">
        <f t="shared" si="31"/>
        <v>0</v>
      </c>
      <c r="P503" s="85"/>
    </row>
    <row r="504" spans="2:19" ht="15" thickBot="1">
      <c r="B504" s="44"/>
      <c r="C504" s="545" t="s">
        <v>2244</v>
      </c>
      <c r="D504" s="546"/>
      <c r="E504" s="546"/>
      <c r="F504" s="546"/>
      <c r="G504" s="546"/>
      <c r="H504" s="546"/>
      <c r="I504" s="546"/>
      <c r="J504" s="546"/>
      <c r="K504" s="546"/>
      <c r="L504" s="546"/>
      <c r="M504" s="546"/>
      <c r="N504" s="547"/>
      <c r="O504" s="309">
        <f>+SUM(O500:O503)</f>
        <v>16132.1</v>
      </c>
      <c r="P504" s="85"/>
    </row>
    <row r="505" spans="2:19" ht="15" thickBot="1">
      <c r="B505" s="44"/>
      <c r="C505" s="73"/>
      <c r="D505" s="52"/>
      <c r="E505" s="52"/>
      <c r="F505" s="52"/>
      <c r="G505" s="52"/>
      <c r="H505" s="52"/>
      <c r="I505" s="52"/>
      <c r="J505" s="52"/>
      <c r="K505" s="52"/>
      <c r="L505" s="52"/>
      <c r="M505" s="52"/>
      <c r="N505" s="52"/>
      <c r="O505" s="74"/>
      <c r="P505" s="45"/>
      <c r="S505" s="342"/>
    </row>
    <row r="506" spans="2:19" ht="15" thickBot="1">
      <c r="B506" s="44"/>
      <c r="C506" s="557" t="s">
        <v>2245</v>
      </c>
      <c r="D506" s="558"/>
      <c r="E506" s="558"/>
      <c r="F506" s="558"/>
      <c r="G506" s="558"/>
      <c r="H506" s="558"/>
      <c r="I506" s="558"/>
      <c r="J506" s="558"/>
      <c r="K506" s="558"/>
      <c r="L506" s="558"/>
      <c r="M506" s="558"/>
      <c r="N506" s="559"/>
      <c r="O506" s="313">
        <f>ROUND(O495+O471+O488+O504,0)</f>
        <v>180259</v>
      </c>
      <c r="P506" s="100"/>
    </row>
    <row r="507" spans="2:19" ht="15" thickBot="1">
      <c r="B507" s="44"/>
      <c r="C507" s="73"/>
      <c r="D507" s="52"/>
      <c r="E507" s="52"/>
      <c r="F507" s="52"/>
      <c r="G507" s="52"/>
      <c r="H507" s="52"/>
      <c r="I507" s="52"/>
      <c r="J507" s="52"/>
      <c r="K507" s="52"/>
      <c r="L507" s="52"/>
      <c r="M507" s="52"/>
      <c r="N507" s="52"/>
      <c r="O507" s="74"/>
      <c r="P507" s="73"/>
    </row>
    <row r="508" spans="2:19">
      <c r="B508" s="44"/>
      <c r="C508" s="529" t="s">
        <v>2240</v>
      </c>
      <c r="D508" s="530"/>
      <c r="E508" s="530"/>
      <c r="F508" s="530"/>
      <c r="G508" s="530"/>
      <c r="H508" s="530"/>
      <c r="I508" s="530"/>
      <c r="J508" s="530"/>
      <c r="K508" s="530"/>
      <c r="L508" s="530"/>
      <c r="M508" s="530"/>
      <c r="N508" s="530"/>
      <c r="O508" s="531"/>
      <c r="P508" s="80"/>
    </row>
    <row r="509" spans="2:19">
      <c r="B509" s="44"/>
      <c r="C509" s="532"/>
      <c r="D509" s="533"/>
      <c r="E509" s="533"/>
      <c r="F509" s="533"/>
      <c r="G509" s="533"/>
      <c r="H509" s="533"/>
      <c r="I509" s="533"/>
      <c r="J509" s="533"/>
      <c r="K509" s="533"/>
      <c r="L509" s="533"/>
      <c r="M509" s="533"/>
      <c r="N509" s="533"/>
      <c r="O509" s="534"/>
      <c r="P509" s="80"/>
    </row>
    <row r="510" spans="2:19" ht="14.4" thickBot="1">
      <c r="B510" s="44"/>
      <c r="C510" s="535"/>
      <c r="D510" s="536"/>
      <c r="E510" s="536"/>
      <c r="F510" s="536"/>
      <c r="G510" s="536"/>
      <c r="H510" s="536"/>
      <c r="I510" s="536"/>
      <c r="J510" s="536"/>
      <c r="K510" s="536"/>
      <c r="L510" s="536"/>
      <c r="M510" s="536"/>
      <c r="N510" s="536"/>
      <c r="O510" s="537"/>
      <c r="P510" s="80"/>
    </row>
    <row r="511" spans="2:19" ht="15" thickBot="1">
      <c r="B511" s="44"/>
      <c r="C511" s="568" t="s">
        <v>10</v>
      </c>
      <c r="D511" s="569"/>
      <c r="E511" s="569"/>
      <c r="F511" s="569"/>
      <c r="G511" s="569"/>
      <c r="H511" s="569"/>
      <c r="I511" s="569"/>
      <c r="J511" s="569"/>
      <c r="K511" s="569"/>
      <c r="L511" s="569"/>
      <c r="M511" s="570"/>
      <c r="N511" s="303" t="s">
        <v>32</v>
      </c>
      <c r="O511" s="304" t="s">
        <v>29</v>
      </c>
      <c r="P511" s="80"/>
    </row>
    <row r="512" spans="2:19" ht="14.4">
      <c r="B512" s="44"/>
      <c r="C512" s="571" t="s">
        <v>2242</v>
      </c>
      <c r="D512" s="572"/>
      <c r="E512" s="572"/>
      <c r="F512" s="572"/>
      <c r="G512" s="572"/>
      <c r="H512" s="572"/>
      <c r="I512" s="572"/>
      <c r="J512" s="572"/>
      <c r="K512" s="572"/>
      <c r="L512" s="572"/>
      <c r="M512" s="572"/>
      <c r="N512" s="305">
        <f>PRESUPUESTO!$K$384</f>
        <v>0.26</v>
      </c>
      <c r="O512" s="314">
        <f>N512*O506</f>
        <v>46867.340000000004</v>
      </c>
      <c r="P512" s="80"/>
    </row>
    <row r="513" spans="2:19" ht="14.4">
      <c r="B513" s="44"/>
      <c r="C513" s="573" t="s">
        <v>2241</v>
      </c>
      <c r="D513" s="574"/>
      <c r="E513" s="574"/>
      <c r="F513" s="574"/>
      <c r="G513" s="574"/>
      <c r="H513" s="574"/>
      <c r="I513" s="574"/>
      <c r="J513" s="574"/>
      <c r="K513" s="574"/>
      <c r="L513" s="574"/>
      <c r="M513" s="574"/>
      <c r="N513" s="302">
        <f>PRESUPUESTO!$K$385</f>
        <v>0.01</v>
      </c>
      <c r="O513" s="315">
        <f>N513*O506</f>
        <v>1802.5900000000001</v>
      </c>
      <c r="P513" s="80"/>
    </row>
    <row r="514" spans="2:19" ht="15" thickBot="1">
      <c r="B514" s="44"/>
      <c r="C514" s="575" t="s">
        <v>28</v>
      </c>
      <c r="D514" s="576"/>
      <c r="E514" s="576"/>
      <c r="F514" s="576"/>
      <c r="G514" s="576"/>
      <c r="H514" s="576"/>
      <c r="I514" s="576"/>
      <c r="J514" s="576"/>
      <c r="K514" s="576"/>
      <c r="L514" s="576"/>
      <c r="M514" s="576"/>
      <c r="N514" s="306">
        <f>PRESUPUESTO!$K$386</f>
        <v>0.03</v>
      </c>
      <c r="O514" s="316">
        <f>N514*O506</f>
        <v>5407.7699999999995</v>
      </c>
      <c r="P514" s="80"/>
    </row>
    <row r="515" spans="2:19">
      <c r="B515" s="44"/>
      <c r="C515" s="296"/>
      <c r="D515" s="297"/>
      <c r="E515" s="297"/>
      <c r="F515" s="297"/>
      <c r="G515" s="297"/>
      <c r="H515" s="297"/>
      <c r="I515" s="297"/>
      <c r="J515" s="297"/>
      <c r="K515" s="297"/>
      <c r="L515" s="297"/>
      <c r="M515" s="297"/>
      <c r="N515" s="297"/>
      <c r="O515" s="298"/>
      <c r="P515" s="80"/>
    </row>
    <row r="516" spans="2:19" ht="14.4" thickBot="1">
      <c r="B516" s="44"/>
      <c r="C516" s="299"/>
      <c r="D516" s="300"/>
      <c r="E516" s="300"/>
      <c r="F516" s="300"/>
      <c r="G516" s="300"/>
      <c r="H516" s="300"/>
      <c r="I516" s="300"/>
      <c r="J516" s="300"/>
      <c r="K516" s="300"/>
      <c r="L516" s="300"/>
      <c r="M516" s="300"/>
      <c r="N516" s="300"/>
      <c r="O516" s="301"/>
      <c r="P516" s="80"/>
    </row>
    <row r="517" spans="2:19" ht="15" thickBot="1">
      <c r="B517" s="44"/>
      <c r="C517" s="557" t="s">
        <v>2246</v>
      </c>
      <c r="D517" s="558"/>
      <c r="E517" s="558"/>
      <c r="F517" s="558"/>
      <c r="G517" s="558"/>
      <c r="H517" s="558"/>
      <c r="I517" s="558"/>
      <c r="J517" s="558"/>
      <c r="K517" s="558"/>
      <c r="L517" s="558"/>
      <c r="M517" s="558"/>
      <c r="N517" s="559"/>
      <c r="O517" s="313">
        <f>ROUNDUP(O506+O512+O513+O514,0)</f>
        <v>234337</v>
      </c>
      <c r="P517" s="100"/>
    </row>
    <row r="518" spans="2:19" ht="14.4">
      <c r="B518" s="44"/>
      <c r="C518" s="73"/>
      <c r="D518" s="52"/>
      <c r="E518" s="52"/>
      <c r="F518" s="52"/>
      <c r="G518" s="52"/>
      <c r="H518" s="52"/>
      <c r="I518" s="52"/>
      <c r="J518" s="52"/>
      <c r="K518" s="52"/>
      <c r="L518" s="52"/>
      <c r="M518" s="52"/>
      <c r="N518" s="52"/>
      <c r="O518" s="74"/>
      <c r="P518" s="45"/>
    </row>
    <row r="519" spans="2:19" ht="14.4">
      <c r="B519" s="44"/>
      <c r="C519" s="73"/>
      <c r="D519" s="52"/>
      <c r="E519" s="52"/>
      <c r="F519" s="52"/>
      <c r="G519" s="52"/>
      <c r="H519" s="52"/>
      <c r="I519" s="52"/>
      <c r="J519" s="52"/>
      <c r="K519" s="52"/>
      <c r="L519" s="52"/>
      <c r="M519" s="52"/>
      <c r="N519" s="52"/>
      <c r="O519" s="74"/>
      <c r="P519" s="45"/>
      <c r="S519" s="40">
        <v>184215</v>
      </c>
    </row>
    <row r="520" spans="2:19" ht="18.600000000000001" customHeight="1" thickBot="1">
      <c r="B520" s="44"/>
      <c r="C520" s="564"/>
      <c r="D520" s="565"/>
      <c r="E520" s="565"/>
      <c r="F520" s="70"/>
      <c r="G520" s="70"/>
      <c r="H520" s="70"/>
      <c r="I520" s="70"/>
      <c r="J520" s="70"/>
      <c r="K520" s="566"/>
      <c r="L520" s="566"/>
      <c r="M520" s="566"/>
      <c r="N520" s="566"/>
      <c r="O520" s="567"/>
      <c r="P520" s="101"/>
    </row>
    <row r="521" spans="2:19" ht="14.4" thickBot="1">
      <c r="B521" s="102"/>
      <c r="C521" s="103"/>
      <c r="D521" s="103"/>
      <c r="E521" s="103"/>
      <c r="F521" s="103"/>
      <c r="G521" s="103"/>
      <c r="H521" s="103"/>
      <c r="I521" s="103"/>
      <c r="J521" s="103"/>
      <c r="K521" s="103"/>
      <c r="L521" s="103"/>
      <c r="M521" s="103"/>
      <c r="N521" s="103"/>
      <c r="O521" s="103"/>
      <c r="P521" s="104"/>
    </row>
    <row r="522" spans="2:19" ht="15.6" thickTop="1" thickBot="1">
      <c r="B522" s="44"/>
      <c r="C522" s="488" t="s">
        <v>54</v>
      </c>
      <c r="D522" s="489"/>
      <c r="E522" s="489"/>
      <c r="F522" s="489"/>
      <c r="G522" s="489"/>
      <c r="H522" s="489"/>
      <c r="I522" s="489"/>
      <c r="J522" s="489"/>
      <c r="K522" s="489"/>
      <c r="L522" s="489"/>
      <c r="M522" s="489"/>
      <c r="N522" s="489"/>
      <c r="O522" s="490"/>
      <c r="P522" s="75"/>
    </row>
    <row r="523" spans="2:19">
      <c r="B523" s="44"/>
      <c r="C523" s="76" t="s">
        <v>55</v>
      </c>
      <c r="D523" s="491" t="s">
        <v>10</v>
      </c>
      <c r="E523" s="492"/>
      <c r="F523" s="492"/>
      <c r="G523" s="492"/>
      <c r="H523" s="492"/>
      <c r="I523" s="492"/>
      <c r="J523" s="492"/>
      <c r="K523" s="492"/>
      <c r="L523" s="493"/>
      <c r="M523" s="494" t="s">
        <v>56</v>
      </c>
      <c r="N523" s="495"/>
      <c r="O523" s="76" t="s">
        <v>12</v>
      </c>
      <c r="P523" s="77"/>
    </row>
    <row r="524" spans="2:19" ht="51" customHeight="1" thickBot="1">
      <c r="B524" s="44"/>
      <c r="C524" s="243">
        <f>PRESUPUESTO!C236</f>
        <v>8.1199999999999974</v>
      </c>
      <c r="D524" s="582" t="str">
        <f>IFERROR(VLOOKUP(C524,PRESUPUESTO!$C$11:$K$366,5,FALSE)," ")</f>
        <v>SUMINISTRO E INSTALACIÓN DE IMPERMEABILIZACIÓN PARA TANQUES CON MEMBRANA PVC REFORZADA DANOPOL DW HS 1.2 DE 1,2 MM O EQUIVALENTE. INCLUYE PREPARACIÓN Y RESANE DE SUPERFICIES, GEOTEXTIL PROTECTOR, PERFILES, ANCLAJES MECÁNICOS, SELLADORES, TERMOFUSIÓN, REMATES EN PASAMUROS Y PRUEBA DE ESTANQUEIDAD.</v>
      </c>
      <c r="E524" s="583"/>
      <c r="F524" s="583"/>
      <c r="G524" s="583"/>
      <c r="H524" s="583"/>
      <c r="I524" s="583"/>
      <c r="J524" s="583"/>
      <c r="K524" s="583"/>
      <c r="L524" s="584"/>
      <c r="M524" s="526" t="str">
        <f>IFERROR(VLOOKUP(C524,PRESUPUESTO!$C$11:$K$366,6,FALSE)," ")</f>
        <v>M2</v>
      </c>
      <c r="N524" s="528"/>
      <c r="O524" s="243">
        <f>IFERROR(VLOOKUP(C524,PRESUPUESTO!$C$11:$K$366,7,FALSE)," ")</f>
        <v>120.96</v>
      </c>
      <c r="P524" s="79"/>
    </row>
    <row r="525" spans="2:19">
      <c r="B525" s="44"/>
      <c r="C525" s="529"/>
      <c r="D525" s="530"/>
      <c r="E525" s="530"/>
      <c r="F525" s="530"/>
      <c r="G525" s="530"/>
      <c r="H525" s="530"/>
      <c r="I525" s="530"/>
      <c r="J525" s="530"/>
      <c r="K525" s="530"/>
      <c r="L525" s="530"/>
      <c r="M525" s="530"/>
      <c r="N525" s="530"/>
      <c r="O525" s="531"/>
      <c r="P525" s="80"/>
    </row>
    <row r="526" spans="2:19">
      <c r="B526" s="44"/>
      <c r="C526" s="532"/>
      <c r="D526" s="533"/>
      <c r="E526" s="533"/>
      <c r="F526" s="533"/>
      <c r="G526" s="533"/>
      <c r="H526" s="533"/>
      <c r="I526" s="533"/>
      <c r="J526" s="533"/>
      <c r="K526" s="533"/>
      <c r="L526" s="533"/>
      <c r="M526" s="533"/>
      <c r="N526" s="533"/>
      <c r="O526" s="534"/>
      <c r="P526" s="80"/>
    </row>
    <row r="527" spans="2:19" ht="14.4" thickBot="1">
      <c r="B527" s="44"/>
      <c r="C527" s="535"/>
      <c r="D527" s="536"/>
      <c r="E527" s="536"/>
      <c r="F527" s="536"/>
      <c r="G527" s="536"/>
      <c r="H527" s="536"/>
      <c r="I527" s="536"/>
      <c r="J527" s="536"/>
      <c r="K527" s="536"/>
      <c r="L527" s="536"/>
      <c r="M527" s="536"/>
      <c r="N527" s="536"/>
      <c r="O527" s="537"/>
      <c r="P527" s="80"/>
    </row>
    <row r="528" spans="2:19" ht="14.4">
      <c r="B528" s="44"/>
      <c r="C528" s="538" t="s">
        <v>10</v>
      </c>
      <c r="D528" s="539"/>
      <c r="E528" s="539"/>
      <c r="F528" s="539"/>
      <c r="G528" s="540"/>
      <c r="H528" s="541" t="s">
        <v>57</v>
      </c>
      <c r="I528" s="539"/>
      <c r="J528" s="542" t="s">
        <v>58</v>
      </c>
      <c r="K528" s="543"/>
      <c r="L528" s="82" t="s">
        <v>59</v>
      </c>
      <c r="M528" s="541" t="s">
        <v>60</v>
      </c>
      <c r="N528" s="544"/>
      <c r="O528" s="83" t="s">
        <v>61</v>
      </c>
      <c r="P528" s="84"/>
    </row>
    <row r="529" spans="2:16" ht="14.4">
      <c r="B529" s="44"/>
      <c r="C529" s="517"/>
      <c r="D529" s="518"/>
      <c r="E529" s="518"/>
      <c r="F529" s="518"/>
      <c r="G529" s="519"/>
      <c r="H529" s="520"/>
      <c r="I529" s="520"/>
      <c r="J529" s="521" t="str">
        <f>IFERROR(VLOOKUP(C529,EQUIPOS!$C$13:$G$80,2,FALSE)," ")</f>
        <v xml:space="preserve"> </v>
      </c>
      <c r="K529" s="522"/>
      <c r="L529" s="308"/>
      <c r="M529" s="523"/>
      <c r="N529" s="522"/>
      <c r="O529" s="307">
        <f>IFERROR(M529*L529,0)</f>
        <v>0</v>
      </c>
      <c r="P529" s="85"/>
    </row>
    <row r="530" spans="2:16" ht="14.4">
      <c r="B530" s="44"/>
      <c r="C530" s="517"/>
      <c r="D530" s="518"/>
      <c r="E530" s="518"/>
      <c r="F530" s="518"/>
      <c r="G530" s="519"/>
      <c r="H530" s="520"/>
      <c r="I530" s="520"/>
      <c r="J530" s="521" t="str">
        <f>IFERROR(VLOOKUP(C530,EQUIPOS!$C$13:$G$80,2,FALSE)," ")</f>
        <v xml:space="preserve"> </v>
      </c>
      <c r="K530" s="522"/>
      <c r="L530" s="308" t="str">
        <f>IFERROR(VLOOKUP(C530,EQUIPOS!$C$13:$G$80,5,FALSE)," ")</f>
        <v xml:space="preserve"> </v>
      </c>
      <c r="M530" s="524"/>
      <c r="N530" s="525"/>
      <c r="O530" s="307">
        <f>IFERROR(L530/M530,0)</f>
        <v>0</v>
      </c>
      <c r="P530" s="85"/>
    </row>
    <row r="531" spans="2:16" ht="14.4">
      <c r="B531" s="44"/>
      <c r="C531" s="517"/>
      <c r="D531" s="518"/>
      <c r="E531" s="518"/>
      <c r="F531" s="518"/>
      <c r="G531" s="519"/>
      <c r="H531" s="520"/>
      <c r="I531" s="520"/>
      <c r="J531" s="521" t="str">
        <f>IFERROR(VLOOKUP(C531,EQUIPOS!$C$13:$G$80,2,FALSE)," ")</f>
        <v xml:space="preserve"> </v>
      </c>
      <c r="K531" s="522"/>
      <c r="L531" s="308" t="str">
        <f>IFERROR(VLOOKUP(C531,EQUIPOS!$C$13:$G$80,5,FALSE)," ")</f>
        <v xml:space="preserve"> </v>
      </c>
      <c r="M531" s="524"/>
      <c r="N531" s="525"/>
      <c r="O531" s="307">
        <f t="shared" ref="O531:O532" si="32">IFERROR(L531/M531,0)</f>
        <v>0</v>
      </c>
      <c r="P531" s="85"/>
    </row>
    <row r="532" spans="2:16" ht="14.4">
      <c r="B532" s="44"/>
      <c r="C532" s="517"/>
      <c r="D532" s="518"/>
      <c r="E532" s="518"/>
      <c r="F532" s="518"/>
      <c r="G532" s="519"/>
      <c r="H532" s="520"/>
      <c r="I532" s="520"/>
      <c r="J532" s="521" t="str">
        <f>IFERROR(VLOOKUP(C532,EQUIPOS!$C$13:$G$80,2,FALSE)," ")</f>
        <v xml:space="preserve"> </v>
      </c>
      <c r="K532" s="522"/>
      <c r="L532" s="308" t="str">
        <f>IFERROR(VLOOKUP(C532,EQUIPOS!$C$13:$G$80,5,FALSE)," ")</f>
        <v xml:space="preserve"> </v>
      </c>
      <c r="M532" s="524"/>
      <c r="N532" s="525"/>
      <c r="O532" s="307">
        <f t="shared" si="32"/>
        <v>0</v>
      </c>
      <c r="P532" s="85"/>
    </row>
    <row r="533" spans="2:16" ht="15" thickBot="1">
      <c r="B533" s="44"/>
      <c r="C533" s="517"/>
      <c r="D533" s="518"/>
      <c r="E533" s="518"/>
      <c r="F533" s="518"/>
      <c r="G533" s="519"/>
      <c r="H533" s="520"/>
      <c r="I533" s="520"/>
      <c r="J533" s="521" t="str">
        <f>IFERROR(VLOOKUP(C533,EQUIPOS!$C$13:$G$80,2,FALSE)," ")</f>
        <v xml:space="preserve"> </v>
      </c>
      <c r="K533" s="522"/>
      <c r="L533" s="308" t="str">
        <f>IFERROR(VLOOKUP(C533,EQUIPOS!$C$13:$G$80,5,FALSE)," ")</f>
        <v xml:space="preserve"> </v>
      </c>
      <c r="M533" s="524"/>
      <c r="N533" s="525"/>
      <c r="O533" s="307">
        <f>IFERROR(L533/M533,0)</f>
        <v>0</v>
      </c>
      <c r="P533" s="85"/>
    </row>
    <row r="534" spans="2:16" ht="15" thickBot="1">
      <c r="B534" s="44"/>
      <c r="C534" s="545" t="s">
        <v>2244</v>
      </c>
      <c r="D534" s="546"/>
      <c r="E534" s="546"/>
      <c r="F534" s="546"/>
      <c r="G534" s="546"/>
      <c r="H534" s="546"/>
      <c r="I534" s="546"/>
      <c r="J534" s="546"/>
      <c r="K534" s="546"/>
      <c r="L534" s="546"/>
      <c r="M534" s="546"/>
      <c r="N534" s="547"/>
      <c r="O534" s="309">
        <f>SUM(O529:O533)</f>
        <v>0</v>
      </c>
      <c r="P534" s="86"/>
    </row>
    <row r="535" spans="2:16" ht="13.5" customHeight="1">
      <c r="B535" s="44"/>
      <c r="C535" s="529" t="s">
        <v>62</v>
      </c>
      <c r="D535" s="530"/>
      <c r="E535" s="530"/>
      <c r="F535" s="530"/>
      <c r="G535" s="530"/>
      <c r="H535" s="530"/>
      <c r="I535" s="530"/>
      <c r="J535" s="530"/>
      <c r="K535" s="530"/>
      <c r="L535" s="530"/>
      <c r="M535" s="530"/>
      <c r="N535" s="530"/>
      <c r="O535" s="531"/>
      <c r="P535" s="80"/>
    </row>
    <row r="536" spans="2:16">
      <c r="B536" s="44"/>
      <c r="C536" s="532"/>
      <c r="D536" s="533"/>
      <c r="E536" s="533"/>
      <c r="F536" s="533"/>
      <c r="G536" s="533"/>
      <c r="H536" s="533"/>
      <c r="I536" s="533"/>
      <c r="J536" s="533"/>
      <c r="K536" s="533"/>
      <c r="L536" s="533"/>
      <c r="M536" s="533"/>
      <c r="N536" s="533"/>
      <c r="O536" s="534"/>
      <c r="P536" s="80"/>
    </row>
    <row r="537" spans="2:16" ht="14.4" thickBot="1">
      <c r="B537" s="44"/>
      <c r="C537" s="535"/>
      <c r="D537" s="536"/>
      <c r="E537" s="536"/>
      <c r="F537" s="536"/>
      <c r="G537" s="536"/>
      <c r="H537" s="536"/>
      <c r="I537" s="536"/>
      <c r="J537" s="536"/>
      <c r="K537" s="536"/>
      <c r="L537" s="536"/>
      <c r="M537" s="536"/>
      <c r="N537" s="536"/>
      <c r="O537" s="537"/>
      <c r="P537" s="80"/>
    </row>
    <row r="538" spans="2:16" ht="14.4">
      <c r="B538" s="44"/>
      <c r="C538" s="538" t="s">
        <v>10</v>
      </c>
      <c r="D538" s="550"/>
      <c r="E538" s="550"/>
      <c r="F538" s="550"/>
      <c r="G538" s="550"/>
      <c r="H538" s="550"/>
      <c r="I538" s="550"/>
      <c r="J538" s="544"/>
      <c r="K538" s="81" t="s">
        <v>56</v>
      </c>
      <c r="L538" s="82" t="s">
        <v>12</v>
      </c>
      <c r="M538" s="541" t="s">
        <v>63</v>
      </c>
      <c r="N538" s="544"/>
      <c r="O538" s="83" t="s">
        <v>61</v>
      </c>
      <c r="P538" s="84"/>
    </row>
    <row r="539" spans="2:16" ht="14.4">
      <c r="B539" s="44"/>
      <c r="C539" s="619" t="s">
        <v>3042</v>
      </c>
      <c r="D539" s="620"/>
      <c r="E539" s="620"/>
      <c r="F539" s="620"/>
      <c r="G539" s="620"/>
      <c r="H539" s="620"/>
      <c r="I539" s="620"/>
      <c r="J539" s="621"/>
      <c r="K539" s="88" t="str">
        <f>IFERROR(VLOOKUP(C539,MATERIALES!$C$13:$G$2486,2,FALSE)," ")</f>
        <v>M2</v>
      </c>
      <c r="L539" s="89">
        <v>1.0000054288816504</v>
      </c>
      <c r="M539" s="548">
        <f>IFERROR(VLOOKUP(C539,MATERIALES!$C$13:$G$2486,5,FALSE)," ")</f>
        <v>141703</v>
      </c>
      <c r="N539" s="549"/>
      <c r="O539" s="307">
        <f>IFERROR(M539*L539,0)</f>
        <v>141703.76928881652</v>
      </c>
      <c r="P539" s="85"/>
    </row>
    <row r="540" spans="2:16" ht="14.4">
      <c r="B540" s="44"/>
      <c r="C540" s="517"/>
      <c r="D540" s="518"/>
      <c r="E540" s="518"/>
      <c r="F540" s="518"/>
      <c r="G540" s="518"/>
      <c r="H540" s="518"/>
      <c r="I540" s="518"/>
      <c r="J540" s="519"/>
      <c r="K540" s="88" t="str">
        <f>IFERROR(VLOOKUP(C540,MATERIALES!$C$13:$G$2486,2,FALSE)," ")</f>
        <v xml:space="preserve"> </v>
      </c>
      <c r="L540" s="89"/>
      <c r="M540" s="548" t="str">
        <f>IFERROR(VLOOKUP(C540,MATERIALES!$C$13:$G$2486,5,FALSE)," ")</f>
        <v xml:space="preserve"> </v>
      </c>
      <c r="N540" s="549"/>
      <c r="O540" s="307">
        <f t="shared" ref="O540:O550" si="33">IFERROR(M540*L540,0)</f>
        <v>0</v>
      </c>
      <c r="P540" s="85"/>
    </row>
    <row r="541" spans="2:16" ht="14.4">
      <c r="B541" s="44"/>
      <c r="C541" s="517"/>
      <c r="D541" s="518"/>
      <c r="E541" s="518"/>
      <c r="F541" s="518"/>
      <c r="G541" s="518"/>
      <c r="H541" s="518"/>
      <c r="I541" s="518"/>
      <c r="J541" s="519"/>
      <c r="K541" s="88" t="str">
        <f>IFERROR(VLOOKUP(C541,MATERIALES!$C$13:$G$2486,2,FALSE)," ")</f>
        <v xml:space="preserve"> </v>
      </c>
      <c r="L541" s="89"/>
      <c r="M541" s="548" t="str">
        <f>IFERROR(VLOOKUP(C541,MATERIALES!$C$13:$G$2486,5,FALSE)," ")</f>
        <v xml:space="preserve"> </v>
      </c>
      <c r="N541" s="549"/>
      <c r="O541" s="307">
        <f t="shared" si="33"/>
        <v>0</v>
      </c>
      <c r="P541" s="85"/>
    </row>
    <row r="542" spans="2:16" ht="14.4">
      <c r="B542" s="44"/>
      <c r="C542" s="517"/>
      <c r="D542" s="518"/>
      <c r="E542" s="518"/>
      <c r="F542" s="518"/>
      <c r="G542" s="518"/>
      <c r="H542" s="518"/>
      <c r="I542" s="518"/>
      <c r="J542" s="519"/>
      <c r="K542" s="88" t="str">
        <f>IFERROR(VLOOKUP(C542,MATERIALES!$C$13:$G$2486,2,FALSE)," ")</f>
        <v xml:space="preserve"> </v>
      </c>
      <c r="L542" s="89"/>
      <c r="M542" s="548" t="str">
        <f>IFERROR(VLOOKUP(C542,MATERIALES!$C$13:$G$2486,5,FALSE)," ")</f>
        <v xml:space="preserve"> </v>
      </c>
      <c r="N542" s="549"/>
      <c r="O542" s="307">
        <f t="shared" si="33"/>
        <v>0</v>
      </c>
      <c r="P542" s="85"/>
    </row>
    <row r="543" spans="2:16" ht="14.4">
      <c r="B543" s="44"/>
      <c r="C543" s="517"/>
      <c r="D543" s="518"/>
      <c r="E543" s="518"/>
      <c r="F543" s="518"/>
      <c r="G543" s="518"/>
      <c r="H543" s="518"/>
      <c r="I543" s="518"/>
      <c r="J543" s="519"/>
      <c r="K543" s="88" t="str">
        <f>IFERROR(VLOOKUP(C543,MATERIALES!$C$13:$G$2486,2,FALSE)," ")</f>
        <v xml:space="preserve"> </v>
      </c>
      <c r="L543" s="89"/>
      <c r="M543" s="548" t="str">
        <f>IFERROR(VLOOKUP(C543,MATERIALES!$C$13:$G$2486,5,FALSE)," ")</f>
        <v xml:space="preserve"> </v>
      </c>
      <c r="N543" s="549"/>
      <c r="O543" s="307">
        <f t="shared" si="33"/>
        <v>0</v>
      </c>
      <c r="P543" s="85"/>
    </row>
    <row r="544" spans="2:16" ht="14.4">
      <c r="B544" s="44"/>
      <c r="C544" s="517"/>
      <c r="D544" s="518"/>
      <c r="E544" s="518"/>
      <c r="F544" s="518"/>
      <c r="G544" s="518"/>
      <c r="H544" s="518"/>
      <c r="I544" s="518"/>
      <c r="J544" s="519"/>
      <c r="K544" s="88" t="str">
        <f>IFERROR(VLOOKUP(C544,MATERIALES!$C$13:$G$2486,2,FALSE)," ")</f>
        <v xml:space="preserve"> </v>
      </c>
      <c r="L544" s="89"/>
      <c r="M544" s="548" t="str">
        <f>IFERROR(VLOOKUP(C544,MATERIALES!$C$13:$G$2486,5,FALSE)," ")</f>
        <v xml:space="preserve"> </v>
      </c>
      <c r="N544" s="549"/>
      <c r="O544" s="307">
        <f t="shared" si="33"/>
        <v>0</v>
      </c>
      <c r="P544" s="85"/>
    </row>
    <row r="545" spans="2:16" ht="14.4">
      <c r="B545" s="44"/>
      <c r="C545" s="517"/>
      <c r="D545" s="518"/>
      <c r="E545" s="518"/>
      <c r="F545" s="518"/>
      <c r="G545" s="518"/>
      <c r="H545" s="518"/>
      <c r="I545" s="518"/>
      <c r="J545" s="519"/>
      <c r="K545" s="88" t="str">
        <f>IFERROR(VLOOKUP(C545,MATERIALES!$C$13:$G$2486,2,FALSE)," ")</f>
        <v xml:space="preserve"> </v>
      </c>
      <c r="L545" s="89"/>
      <c r="M545" s="548" t="str">
        <f>IFERROR(VLOOKUP(C545,MATERIALES!$C$13:$G$2486,5,FALSE)," ")</f>
        <v xml:space="preserve"> </v>
      </c>
      <c r="N545" s="549"/>
      <c r="O545" s="307">
        <f t="shared" si="33"/>
        <v>0</v>
      </c>
      <c r="P545" s="85"/>
    </row>
    <row r="546" spans="2:16" ht="14.4">
      <c r="B546" s="44"/>
      <c r="C546" s="517"/>
      <c r="D546" s="518"/>
      <c r="E546" s="518"/>
      <c r="F546" s="518"/>
      <c r="G546" s="518"/>
      <c r="H546" s="518"/>
      <c r="I546" s="518"/>
      <c r="J546" s="519"/>
      <c r="K546" s="88" t="str">
        <f>IFERROR(VLOOKUP(C546,MATERIALES!$C$13:$G$2486,2,FALSE)," ")</f>
        <v xml:space="preserve"> </v>
      </c>
      <c r="L546" s="89"/>
      <c r="M546" s="548" t="str">
        <f>IFERROR(VLOOKUP(C546,MATERIALES!$C$13:$G$2486,5,FALSE)," ")</f>
        <v xml:space="preserve"> </v>
      </c>
      <c r="N546" s="549"/>
      <c r="O546" s="307">
        <f t="shared" si="33"/>
        <v>0</v>
      </c>
      <c r="P546" s="85"/>
    </row>
    <row r="547" spans="2:16" ht="14.4">
      <c r="B547" s="44"/>
      <c r="C547" s="517"/>
      <c r="D547" s="518"/>
      <c r="E547" s="518"/>
      <c r="F547" s="518"/>
      <c r="G547" s="518"/>
      <c r="H547" s="518"/>
      <c r="I547" s="518"/>
      <c r="J547" s="519"/>
      <c r="K547" s="88" t="str">
        <f>IFERROR(VLOOKUP(C547,MATERIALES!$C$13:$G$2486,2,FALSE)," ")</f>
        <v xml:space="preserve"> </v>
      </c>
      <c r="L547" s="89"/>
      <c r="M547" s="548" t="str">
        <f>IFERROR(VLOOKUP(C547,MATERIALES!$C$13:$G$2486,5,FALSE)," ")</f>
        <v xml:space="preserve"> </v>
      </c>
      <c r="N547" s="549"/>
      <c r="O547" s="307">
        <f t="shared" si="33"/>
        <v>0</v>
      </c>
      <c r="P547" s="85"/>
    </row>
    <row r="548" spans="2:16" ht="14.4">
      <c r="B548" s="44"/>
      <c r="C548" s="517"/>
      <c r="D548" s="518"/>
      <c r="E548" s="518"/>
      <c r="F548" s="518"/>
      <c r="G548" s="518"/>
      <c r="H548" s="518"/>
      <c r="I548" s="518"/>
      <c r="J548" s="519"/>
      <c r="K548" s="88" t="str">
        <f>IFERROR(VLOOKUP(C548,MATERIALES!$C$13:$G$2486,2,FALSE)," ")</f>
        <v xml:space="preserve"> </v>
      </c>
      <c r="L548" s="89"/>
      <c r="M548" s="548" t="str">
        <f>IFERROR(VLOOKUP(C548,MATERIALES!$C$13:$G$2486,5,FALSE)," ")</f>
        <v xml:space="preserve"> </v>
      </c>
      <c r="N548" s="549"/>
      <c r="O548" s="307">
        <f t="shared" si="33"/>
        <v>0</v>
      </c>
      <c r="P548" s="85"/>
    </row>
    <row r="549" spans="2:16" ht="14.4">
      <c r="B549" s="44"/>
      <c r="C549" s="517"/>
      <c r="D549" s="518"/>
      <c r="E549" s="518"/>
      <c r="F549" s="518"/>
      <c r="G549" s="518"/>
      <c r="H549" s="518"/>
      <c r="I549" s="518"/>
      <c r="J549" s="519"/>
      <c r="K549" s="88" t="str">
        <f>IFERROR(VLOOKUP(C549,MATERIALES!$C$13:$G$2486,2,FALSE)," ")</f>
        <v xml:space="preserve"> </v>
      </c>
      <c r="L549" s="89"/>
      <c r="M549" s="548" t="str">
        <f>IFERROR(VLOOKUP(C549,MATERIALES!$C$13:$G$2486,5,FALSE)," ")</f>
        <v xml:space="preserve"> </v>
      </c>
      <c r="N549" s="549"/>
      <c r="O549" s="307">
        <f t="shared" si="33"/>
        <v>0</v>
      </c>
      <c r="P549" s="85"/>
    </row>
    <row r="550" spans="2:16" ht="15" thickBot="1">
      <c r="B550" s="44"/>
      <c r="C550" s="517"/>
      <c r="D550" s="518"/>
      <c r="E550" s="518"/>
      <c r="F550" s="518"/>
      <c r="G550" s="518"/>
      <c r="H550" s="518"/>
      <c r="I550" s="518"/>
      <c r="J550" s="519"/>
      <c r="K550" s="88" t="str">
        <f>IFERROR(VLOOKUP(C550,MATERIALES!$C$13:$G$2486,2,FALSE)," ")</f>
        <v xml:space="preserve"> </v>
      </c>
      <c r="L550" s="90"/>
      <c r="M550" s="548" t="str">
        <f>IFERROR(VLOOKUP(C550,MATERIALES!$C$13:$G$2486,5,FALSE)," ")</f>
        <v xml:space="preserve"> </v>
      </c>
      <c r="N550" s="549"/>
      <c r="O550" s="307">
        <f t="shared" si="33"/>
        <v>0</v>
      </c>
      <c r="P550" s="85"/>
    </row>
    <row r="551" spans="2:16" ht="15" thickBot="1">
      <c r="B551" s="44"/>
      <c r="C551" s="545" t="s">
        <v>2244</v>
      </c>
      <c r="D551" s="546"/>
      <c r="E551" s="546"/>
      <c r="F551" s="546"/>
      <c r="G551" s="546"/>
      <c r="H551" s="546"/>
      <c r="I551" s="546"/>
      <c r="J551" s="546"/>
      <c r="K551" s="546"/>
      <c r="L551" s="546"/>
      <c r="M551" s="546"/>
      <c r="N551" s="547"/>
      <c r="O551" s="309">
        <f>SUM(O539:O550)</f>
        <v>141703.76928881652</v>
      </c>
      <c r="P551" s="85"/>
    </row>
    <row r="552" spans="2:16">
      <c r="B552" s="44"/>
      <c r="C552" s="529" t="s">
        <v>64</v>
      </c>
      <c r="D552" s="530"/>
      <c r="E552" s="530"/>
      <c r="F552" s="530"/>
      <c r="G552" s="530"/>
      <c r="H552" s="530"/>
      <c r="I552" s="530"/>
      <c r="J552" s="530"/>
      <c r="K552" s="530"/>
      <c r="L552" s="530"/>
      <c r="M552" s="530"/>
      <c r="N552" s="530"/>
      <c r="O552" s="531"/>
      <c r="P552" s="80"/>
    </row>
    <row r="553" spans="2:16">
      <c r="B553" s="44"/>
      <c r="C553" s="532"/>
      <c r="D553" s="533"/>
      <c r="E553" s="533"/>
      <c r="F553" s="533"/>
      <c r="G553" s="533"/>
      <c r="H553" s="533"/>
      <c r="I553" s="533"/>
      <c r="J553" s="533"/>
      <c r="K553" s="533"/>
      <c r="L553" s="533"/>
      <c r="M553" s="533"/>
      <c r="N553" s="533"/>
      <c r="O553" s="534"/>
      <c r="P553" s="80"/>
    </row>
    <row r="554" spans="2:16" ht="14.4" thickBot="1">
      <c r="B554" s="44"/>
      <c r="C554" s="535"/>
      <c r="D554" s="536"/>
      <c r="E554" s="536"/>
      <c r="F554" s="536"/>
      <c r="G554" s="536"/>
      <c r="H554" s="536"/>
      <c r="I554" s="536"/>
      <c r="J554" s="536"/>
      <c r="K554" s="536"/>
      <c r="L554" s="536"/>
      <c r="M554" s="536"/>
      <c r="N554" s="536"/>
      <c r="O554" s="537"/>
      <c r="P554" s="80"/>
    </row>
    <row r="555" spans="2:16" ht="16.8">
      <c r="B555" s="44"/>
      <c r="C555" s="538" t="s">
        <v>65</v>
      </c>
      <c r="D555" s="550"/>
      <c r="E555" s="550"/>
      <c r="F555" s="550"/>
      <c r="G555" s="550"/>
      <c r="H555" s="550"/>
      <c r="I555" s="550"/>
      <c r="J555" s="82" t="s">
        <v>66</v>
      </c>
      <c r="K555" s="87" t="s">
        <v>67</v>
      </c>
      <c r="L555" s="91" t="s">
        <v>68</v>
      </c>
      <c r="M555" s="541" t="s">
        <v>69</v>
      </c>
      <c r="N555" s="544"/>
      <c r="O555" s="83" t="s">
        <v>61</v>
      </c>
      <c r="P555" s="84"/>
    </row>
    <row r="556" spans="2:16" ht="14.4">
      <c r="B556" s="44"/>
      <c r="C556" s="517"/>
      <c r="D556" s="518"/>
      <c r="E556" s="518"/>
      <c r="F556" s="518"/>
      <c r="G556" s="518"/>
      <c r="H556" s="518"/>
      <c r="I556" s="518"/>
      <c r="J556" s="359"/>
      <c r="K556" s="93"/>
      <c r="L556" s="92"/>
      <c r="M556" s="548" t="str">
        <f>IFERROR(VLOOKUP(C556,TRANSPORTE!$C$14:$G$28,5,FALSE)," ")</f>
        <v xml:space="preserve"> </v>
      </c>
      <c r="N556" s="549"/>
      <c r="O556" s="307">
        <f>IFERROR(M556*L556,0)</f>
        <v>0</v>
      </c>
      <c r="P556" s="85"/>
    </row>
    <row r="557" spans="2:16" ht="15" thickBot="1">
      <c r="B557" s="44"/>
      <c r="C557" s="551"/>
      <c r="D557" s="552"/>
      <c r="E557" s="552"/>
      <c r="F557" s="552"/>
      <c r="G557" s="552"/>
      <c r="H557" s="552"/>
      <c r="I557" s="552"/>
      <c r="J557" s="94"/>
      <c r="K557" s="70"/>
      <c r="L557" s="94"/>
      <c r="M557" s="553"/>
      <c r="N557" s="554"/>
      <c r="O557" s="307">
        <f t="shared" ref="O557" si="34">IFERROR(M557*L557,0)</f>
        <v>0</v>
      </c>
      <c r="P557" s="85"/>
    </row>
    <row r="558" spans="2:16" ht="15" thickBot="1">
      <c r="B558" s="44"/>
      <c r="C558" s="545" t="s">
        <v>2244</v>
      </c>
      <c r="D558" s="546"/>
      <c r="E558" s="546"/>
      <c r="F558" s="546"/>
      <c r="G558" s="546"/>
      <c r="H558" s="546"/>
      <c r="I558" s="546"/>
      <c r="J558" s="546"/>
      <c r="K558" s="546"/>
      <c r="L558" s="546"/>
      <c r="M558" s="546"/>
      <c r="N558" s="547"/>
      <c r="O558" s="309">
        <f>+SUM(O556:O557)</f>
        <v>0</v>
      </c>
      <c r="P558" s="86"/>
    </row>
    <row r="559" spans="2:16">
      <c r="B559" s="44"/>
      <c r="C559" s="529" t="s">
        <v>70</v>
      </c>
      <c r="D559" s="530"/>
      <c r="E559" s="530"/>
      <c r="F559" s="530"/>
      <c r="G559" s="530"/>
      <c r="H559" s="530"/>
      <c r="I559" s="530"/>
      <c r="J559" s="530"/>
      <c r="K559" s="530"/>
      <c r="L559" s="530"/>
      <c r="M559" s="530"/>
      <c r="N559" s="530"/>
      <c r="O559" s="531"/>
      <c r="P559" s="80"/>
    </row>
    <row r="560" spans="2:16">
      <c r="B560" s="44"/>
      <c r="C560" s="532"/>
      <c r="D560" s="533"/>
      <c r="E560" s="533"/>
      <c r="F560" s="533"/>
      <c r="G560" s="533"/>
      <c r="H560" s="533"/>
      <c r="I560" s="533"/>
      <c r="J560" s="533"/>
      <c r="K560" s="533"/>
      <c r="L560" s="533"/>
      <c r="M560" s="533"/>
      <c r="N560" s="533"/>
      <c r="O560" s="534"/>
      <c r="P560" s="80"/>
    </row>
    <row r="561" spans="2:19" ht="14.4" thickBot="1">
      <c r="B561" s="44"/>
      <c r="C561" s="535"/>
      <c r="D561" s="536"/>
      <c r="E561" s="536"/>
      <c r="F561" s="536"/>
      <c r="G561" s="536"/>
      <c r="H561" s="536"/>
      <c r="I561" s="536"/>
      <c r="J561" s="536"/>
      <c r="K561" s="536"/>
      <c r="L561" s="536"/>
      <c r="M561" s="536"/>
      <c r="N561" s="536"/>
      <c r="O561" s="537"/>
      <c r="P561" s="80"/>
    </row>
    <row r="562" spans="2:19" ht="14.4">
      <c r="B562" s="44"/>
      <c r="C562" s="538" t="s">
        <v>71</v>
      </c>
      <c r="D562" s="550"/>
      <c r="E562" s="550"/>
      <c r="F562" s="550"/>
      <c r="G562" s="550"/>
      <c r="H562" s="550"/>
      <c r="I562" s="550"/>
      <c r="J562" s="82" t="s">
        <v>72</v>
      </c>
      <c r="K562" s="95" t="s">
        <v>73</v>
      </c>
      <c r="L562" s="96" t="s">
        <v>74</v>
      </c>
      <c r="M562" s="560" t="s">
        <v>60</v>
      </c>
      <c r="N562" s="561"/>
      <c r="O562" s="97" t="s">
        <v>61</v>
      </c>
      <c r="P562" s="98"/>
    </row>
    <row r="563" spans="2:19" ht="14.4">
      <c r="B563" s="44"/>
      <c r="C563" s="555"/>
      <c r="D563" s="556"/>
      <c r="E563" s="556"/>
      <c r="F563" s="556"/>
      <c r="G563" s="556"/>
      <c r="H563" s="556"/>
      <c r="I563" s="522"/>
      <c r="J563" s="310" t="str">
        <f>IFERROR(VLOOKUP(C563,'MANO DE OBRA'!$C$13:$J$33,6,FALSE)," ")</f>
        <v xml:space="preserve"> </v>
      </c>
      <c r="K563" s="318" t="str">
        <f>IFERROR(VLOOKUP(C563,'MANO DE OBRA'!$C$13:$J$33,7,FALSE)," ")</f>
        <v xml:space="preserve"> </v>
      </c>
      <c r="L563" s="311" t="str">
        <f>IFERROR(VLOOKUP(C563,'MANO DE OBRA'!$C$13:$J$33,8,FALSE)," ")</f>
        <v xml:space="preserve"> </v>
      </c>
      <c r="M563" s="562"/>
      <c r="N563" s="563"/>
      <c r="O563" s="312">
        <f>IFERROR((L563/M563),0)</f>
        <v>0</v>
      </c>
      <c r="P563" s="99"/>
    </row>
    <row r="564" spans="2:19" ht="14.4">
      <c r="B564" s="44"/>
      <c r="C564" s="555"/>
      <c r="D564" s="556"/>
      <c r="E564" s="556"/>
      <c r="F564" s="556"/>
      <c r="G564" s="556"/>
      <c r="H564" s="556"/>
      <c r="I564" s="522"/>
      <c r="J564" s="310" t="str">
        <f>IFERROR(VLOOKUP(C564,'MANO DE OBRA'!$C$13:$J$33,6,FALSE)," ")</f>
        <v xml:space="preserve"> </v>
      </c>
      <c r="K564" s="318" t="str">
        <f>IFERROR(VLOOKUP(C564,'MANO DE OBRA'!$C$13:$J$33,7,FALSE)," ")</f>
        <v xml:space="preserve"> </v>
      </c>
      <c r="L564" s="311" t="str">
        <f>IFERROR(VLOOKUP(C564,'MANO DE OBRA'!$C$13:$J$33,8,FALSE)," ")</f>
        <v xml:space="preserve"> </v>
      </c>
      <c r="M564" s="562"/>
      <c r="N564" s="563"/>
      <c r="O564" s="312">
        <f t="shared" ref="O564:O566" si="35">IFERROR((L564/M564),0)</f>
        <v>0</v>
      </c>
      <c r="P564" s="99"/>
    </row>
    <row r="565" spans="2:19" ht="14.4">
      <c r="B565" s="44"/>
      <c r="C565" s="555"/>
      <c r="D565" s="556"/>
      <c r="E565" s="556"/>
      <c r="F565" s="556"/>
      <c r="G565" s="556"/>
      <c r="H565" s="556"/>
      <c r="I565" s="522"/>
      <c r="J565" s="310" t="str">
        <f>IFERROR(VLOOKUP(C565,'MANO DE OBRA'!$C$13:$J$33,6,FALSE)," ")</f>
        <v xml:space="preserve"> </v>
      </c>
      <c r="K565" s="318" t="str">
        <f>IFERROR(VLOOKUP(C565,'MANO DE OBRA'!$C$13:$J$33,7,FALSE)," ")</f>
        <v xml:space="preserve"> </v>
      </c>
      <c r="L565" s="311" t="str">
        <f>IFERROR(VLOOKUP(C565,'MANO DE OBRA'!$C$13:$J$33,8,FALSE)," ")</f>
        <v xml:space="preserve"> </v>
      </c>
      <c r="M565" s="524"/>
      <c r="N565" s="525"/>
      <c r="O565" s="312">
        <f t="shared" si="35"/>
        <v>0</v>
      </c>
      <c r="P565" s="99"/>
    </row>
    <row r="566" spans="2:19" ht="15" thickBot="1">
      <c r="B566" s="44"/>
      <c r="C566" s="555"/>
      <c r="D566" s="556"/>
      <c r="E566" s="556"/>
      <c r="F566" s="556"/>
      <c r="G566" s="556"/>
      <c r="H566" s="556"/>
      <c r="I566" s="522"/>
      <c r="J566" s="310" t="str">
        <f>IFERROR(VLOOKUP(C566,'MANO DE OBRA'!$C$13:$J$33,6,FALSE)," ")</f>
        <v xml:space="preserve"> </v>
      </c>
      <c r="K566" s="318" t="str">
        <f>IFERROR(VLOOKUP(C566,'MANO DE OBRA'!$C$13:$J$33,7,FALSE)," ")</f>
        <v xml:space="preserve"> </v>
      </c>
      <c r="L566" s="311" t="str">
        <f>IFERROR(VLOOKUP(C566,'MANO DE OBRA'!$C$13:$J$33,8,FALSE)," ")</f>
        <v xml:space="preserve"> </v>
      </c>
      <c r="M566" s="524"/>
      <c r="N566" s="525"/>
      <c r="O566" s="312">
        <f t="shared" si="35"/>
        <v>0</v>
      </c>
      <c r="P566" s="85"/>
    </row>
    <row r="567" spans="2:19" ht="15" thickBot="1">
      <c r="B567" s="44"/>
      <c r="C567" s="545" t="s">
        <v>2244</v>
      </c>
      <c r="D567" s="546"/>
      <c r="E567" s="546"/>
      <c r="F567" s="546"/>
      <c r="G567" s="546"/>
      <c r="H567" s="546"/>
      <c r="I567" s="546"/>
      <c r="J567" s="546"/>
      <c r="K567" s="546"/>
      <c r="L567" s="546"/>
      <c r="M567" s="546"/>
      <c r="N567" s="547"/>
      <c r="O567" s="309">
        <f>+SUM(O563:O566)</f>
        <v>0</v>
      </c>
      <c r="P567" s="85"/>
    </row>
    <row r="568" spans="2:19" ht="15" thickBot="1">
      <c r="B568" s="44"/>
      <c r="C568" s="73"/>
      <c r="D568" s="52"/>
      <c r="E568" s="52"/>
      <c r="F568" s="52"/>
      <c r="G568" s="52"/>
      <c r="H568" s="52"/>
      <c r="I568" s="52"/>
      <c r="J568" s="52"/>
      <c r="K568" s="52"/>
      <c r="L568" s="52"/>
      <c r="M568" s="52"/>
      <c r="N568" s="52"/>
      <c r="O568" s="74"/>
      <c r="P568" s="45"/>
      <c r="S568" s="342"/>
    </row>
    <row r="569" spans="2:19" ht="15" thickBot="1">
      <c r="B569" s="44"/>
      <c r="C569" s="557" t="s">
        <v>2245</v>
      </c>
      <c r="D569" s="558"/>
      <c r="E569" s="558"/>
      <c r="F569" s="558"/>
      <c r="G569" s="558"/>
      <c r="H569" s="558"/>
      <c r="I569" s="558"/>
      <c r="J569" s="558"/>
      <c r="K569" s="558"/>
      <c r="L569" s="558"/>
      <c r="M569" s="558"/>
      <c r="N569" s="559"/>
      <c r="O569" s="313">
        <f>ROUND(O558+O534+O551+O567,0)</f>
        <v>141704</v>
      </c>
      <c r="P569" s="100"/>
    </row>
    <row r="570" spans="2:19" ht="15" thickBot="1">
      <c r="B570" s="44"/>
      <c r="C570" s="73"/>
      <c r="D570" s="52"/>
      <c r="E570" s="52"/>
      <c r="F570" s="52"/>
      <c r="G570" s="52"/>
      <c r="H570" s="52"/>
      <c r="I570" s="52"/>
      <c r="J570" s="52"/>
      <c r="K570" s="52"/>
      <c r="L570" s="52"/>
      <c r="M570" s="52"/>
      <c r="N570" s="52"/>
      <c r="O570" s="74"/>
      <c r="P570" s="73"/>
    </row>
    <row r="571" spans="2:19">
      <c r="B571" s="44"/>
      <c r="C571" s="529" t="s">
        <v>2240</v>
      </c>
      <c r="D571" s="530"/>
      <c r="E571" s="530"/>
      <c r="F571" s="530"/>
      <c r="G571" s="530"/>
      <c r="H571" s="530"/>
      <c r="I571" s="530"/>
      <c r="J571" s="530"/>
      <c r="K571" s="530"/>
      <c r="L571" s="530"/>
      <c r="M571" s="530"/>
      <c r="N571" s="530"/>
      <c r="O571" s="531"/>
      <c r="P571" s="80"/>
    </row>
    <row r="572" spans="2:19">
      <c r="B572" s="44"/>
      <c r="C572" s="532"/>
      <c r="D572" s="533"/>
      <c r="E572" s="533"/>
      <c r="F572" s="533"/>
      <c r="G572" s="533"/>
      <c r="H572" s="533"/>
      <c r="I572" s="533"/>
      <c r="J572" s="533"/>
      <c r="K572" s="533"/>
      <c r="L572" s="533"/>
      <c r="M572" s="533"/>
      <c r="N572" s="533"/>
      <c r="O572" s="534"/>
      <c r="P572" s="80"/>
    </row>
    <row r="573" spans="2:19" ht="14.4" thickBot="1">
      <c r="B573" s="44"/>
      <c r="C573" s="535"/>
      <c r="D573" s="536"/>
      <c r="E573" s="536"/>
      <c r="F573" s="536"/>
      <c r="G573" s="536"/>
      <c r="H573" s="536"/>
      <c r="I573" s="536"/>
      <c r="J573" s="536"/>
      <c r="K573" s="536"/>
      <c r="L573" s="536"/>
      <c r="M573" s="536"/>
      <c r="N573" s="536"/>
      <c r="O573" s="537"/>
      <c r="P573" s="80"/>
    </row>
    <row r="574" spans="2:19" ht="15" thickBot="1">
      <c r="B574" s="44"/>
      <c r="C574" s="568" t="s">
        <v>10</v>
      </c>
      <c r="D574" s="569"/>
      <c r="E574" s="569"/>
      <c r="F574" s="569"/>
      <c r="G574" s="569"/>
      <c r="H574" s="569"/>
      <c r="I574" s="569"/>
      <c r="J574" s="569"/>
      <c r="K574" s="569"/>
      <c r="L574" s="569"/>
      <c r="M574" s="570"/>
      <c r="N574" s="303" t="s">
        <v>32</v>
      </c>
      <c r="O574" s="304" t="s">
        <v>29</v>
      </c>
      <c r="P574" s="80"/>
    </row>
    <row r="575" spans="2:19" ht="14.4">
      <c r="B575" s="44"/>
      <c r="C575" s="571" t="s">
        <v>2242</v>
      </c>
      <c r="D575" s="572"/>
      <c r="E575" s="572"/>
      <c r="F575" s="572"/>
      <c r="G575" s="572"/>
      <c r="H575" s="572"/>
      <c r="I575" s="572"/>
      <c r="J575" s="572"/>
      <c r="K575" s="572"/>
      <c r="L575" s="572"/>
      <c r="M575" s="572"/>
      <c r="N575" s="305">
        <f>PRESUPUESTO!$K$384</f>
        <v>0.26</v>
      </c>
      <c r="O575" s="314">
        <f>N575*O569</f>
        <v>36843.040000000001</v>
      </c>
      <c r="P575" s="80"/>
    </row>
    <row r="576" spans="2:19" ht="14.4">
      <c r="B576" s="44"/>
      <c r="C576" s="573" t="s">
        <v>2241</v>
      </c>
      <c r="D576" s="574"/>
      <c r="E576" s="574"/>
      <c r="F576" s="574"/>
      <c r="G576" s="574"/>
      <c r="H576" s="574"/>
      <c r="I576" s="574"/>
      <c r="J576" s="574"/>
      <c r="K576" s="574"/>
      <c r="L576" s="574"/>
      <c r="M576" s="574"/>
      <c r="N576" s="302">
        <f>PRESUPUESTO!$K$385</f>
        <v>0.01</v>
      </c>
      <c r="O576" s="315">
        <f>N576*O569</f>
        <v>1417.04</v>
      </c>
      <c r="P576" s="80"/>
    </row>
    <row r="577" spans="2:20" ht="15" thickBot="1">
      <c r="B577" s="44"/>
      <c r="C577" s="575" t="s">
        <v>28</v>
      </c>
      <c r="D577" s="576"/>
      <c r="E577" s="576"/>
      <c r="F577" s="576"/>
      <c r="G577" s="576"/>
      <c r="H577" s="576"/>
      <c r="I577" s="576"/>
      <c r="J577" s="576"/>
      <c r="K577" s="576"/>
      <c r="L577" s="576"/>
      <c r="M577" s="576"/>
      <c r="N577" s="306">
        <f>PRESUPUESTO!$K$386</f>
        <v>0.03</v>
      </c>
      <c r="O577" s="316">
        <f>N577*O569</f>
        <v>4251.12</v>
      </c>
      <c r="P577" s="80"/>
    </row>
    <row r="578" spans="2:20">
      <c r="B578" s="44"/>
      <c r="C578" s="296"/>
      <c r="D578" s="297"/>
      <c r="E578" s="297"/>
      <c r="F578" s="297"/>
      <c r="G578" s="297"/>
      <c r="H578" s="297"/>
      <c r="I578" s="297"/>
      <c r="J578" s="297"/>
      <c r="K578" s="297"/>
      <c r="L578" s="297"/>
      <c r="M578" s="297"/>
      <c r="N578" s="297"/>
      <c r="O578" s="298"/>
      <c r="P578" s="80"/>
    </row>
    <row r="579" spans="2:20" ht="14.4" thickBot="1">
      <c r="B579" s="44"/>
      <c r="C579" s="299"/>
      <c r="D579" s="300"/>
      <c r="E579" s="300"/>
      <c r="F579" s="300"/>
      <c r="G579" s="300"/>
      <c r="H579" s="300"/>
      <c r="I579" s="300"/>
      <c r="J579" s="300"/>
      <c r="K579" s="300"/>
      <c r="L579" s="300"/>
      <c r="M579" s="300"/>
      <c r="N579" s="300"/>
      <c r="O579" s="301"/>
      <c r="P579" s="80"/>
    </row>
    <row r="580" spans="2:20" ht="15" thickBot="1">
      <c r="B580" s="44"/>
      <c r="C580" s="557" t="s">
        <v>2246</v>
      </c>
      <c r="D580" s="558"/>
      <c r="E580" s="558"/>
      <c r="F580" s="558"/>
      <c r="G580" s="558"/>
      <c r="H580" s="558"/>
      <c r="I580" s="558"/>
      <c r="J580" s="558"/>
      <c r="K580" s="558"/>
      <c r="L580" s="558"/>
      <c r="M580" s="558"/>
      <c r="N580" s="559"/>
      <c r="O580" s="313">
        <f>ROUNDUP(O569+O575+O576+O577-1,0)</f>
        <v>184215</v>
      </c>
      <c r="P580" s="100"/>
      <c r="T580" s="342"/>
    </row>
    <row r="581" spans="2:20" ht="14.4">
      <c r="B581" s="44"/>
      <c r="C581" s="73"/>
      <c r="D581" s="52"/>
      <c r="E581" s="52"/>
      <c r="F581" s="52"/>
      <c r="G581" s="52"/>
      <c r="H581" s="52"/>
      <c r="I581" s="52"/>
      <c r="J581" s="52"/>
      <c r="K581" s="52"/>
      <c r="L581" s="52"/>
      <c r="M581" s="52"/>
      <c r="N581" s="52"/>
      <c r="O581" s="74"/>
      <c r="P581" s="45"/>
    </row>
    <row r="582" spans="2:20" ht="14.4">
      <c r="B582" s="44"/>
      <c r="C582" s="73"/>
      <c r="D582" s="52"/>
      <c r="E582" s="52"/>
      <c r="F582" s="52"/>
      <c r="G582" s="52"/>
      <c r="H582" s="52"/>
      <c r="I582" s="52"/>
      <c r="J582" s="52"/>
      <c r="K582" s="52"/>
      <c r="L582" s="52"/>
      <c r="M582" s="52"/>
      <c r="N582" s="52"/>
      <c r="O582" s="74"/>
      <c r="P582" s="45"/>
    </row>
    <row r="583" spans="2:20" ht="18.600000000000001" customHeight="1" thickBot="1">
      <c r="B583" s="44"/>
      <c r="C583" s="564"/>
      <c r="D583" s="565"/>
      <c r="E583" s="565"/>
      <c r="F583" s="70"/>
      <c r="G583" s="70"/>
      <c r="H583" s="70"/>
      <c r="I583" s="70"/>
      <c r="J583" s="70"/>
      <c r="K583" s="566"/>
      <c r="L583" s="566"/>
      <c r="M583" s="566"/>
      <c r="N583" s="566"/>
      <c r="O583" s="567"/>
      <c r="P583" s="101"/>
    </row>
    <row r="584" spans="2:20" ht="14.4" thickBot="1">
      <c r="B584" s="102"/>
      <c r="C584" s="103"/>
      <c r="D584" s="103"/>
      <c r="E584" s="103"/>
      <c r="F584" s="103"/>
      <c r="G584" s="103"/>
      <c r="H584" s="103"/>
      <c r="I584" s="103"/>
      <c r="J584" s="103"/>
      <c r="K584" s="103"/>
      <c r="L584" s="103"/>
      <c r="M584" s="103"/>
      <c r="N584" s="103"/>
      <c r="O584" s="103"/>
      <c r="P584" s="104"/>
    </row>
    <row r="585" spans="2:20" ht="14.4" thickTop="1"/>
  </sheetData>
  <mergeCells count="805">
    <mergeCell ref="C567:N567"/>
    <mergeCell ref="C569:N569"/>
    <mergeCell ref="C571:O573"/>
    <mergeCell ref="C574:M574"/>
    <mergeCell ref="C575:M575"/>
    <mergeCell ref="C576:M576"/>
    <mergeCell ref="C577:M577"/>
    <mergeCell ref="C580:N580"/>
    <mergeCell ref="C583:E583"/>
    <mergeCell ref="K583:O583"/>
    <mergeCell ref="C562:I562"/>
    <mergeCell ref="M562:N562"/>
    <mergeCell ref="C563:I563"/>
    <mergeCell ref="M563:N563"/>
    <mergeCell ref="C564:I564"/>
    <mergeCell ref="M564:N564"/>
    <mergeCell ref="C565:I565"/>
    <mergeCell ref="M565:N565"/>
    <mergeCell ref="C566:I566"/>
    <mergeCell ref="M566:N566"/>
    <mergeCell ref="C552:O554"/>
    <mergeCell ref="C555:I555"/>
    <mergeCell ref="M555:N555"/>
    <mergeCell ref="C556:I556"/>
    <mergeCell ref="M556:N556"/>
    <mergeCell ref="C557:I557"/>
    <mergeCell ref="M557:N557"/>
    <mergeCell ref="C558:N558"/>
    <mergeCell ref="C559:O561"/>
    <mergeCell ref="C547:J547"/>
    <mergeCell ref="M547:N547"/>
    <mergeCell ref="C548:J548"/>
    <mergeCell ref="M548:N548"/>
    <mergeCell ref="C549:J549"/>
    <mergeCell ref="M549:N549"/>
    <mergeCell ref="C550:J550"/>
    <mergeCell ref="M550:N550"/>
    <mergeCell ref="C551:N551"/>
    <mergeCell ref="C542:J542"/>
    <mergeCell ref="M542:N542"/>
    <mergeCell ref="C543:J543"/>
    <mergeCell ref="M543:N543"/>
    <mergeCell ref="C544:J544"/>
    <mergeCell ref="M544:N544"/>
    <mergeCell ref="C545:J545"/>
    <mergeCell ref="M545:N545"/>
    <mergeCell ref="C546:J546"/>
    <mergeCell ref="M546:N546"/>
    <mergeCell ref="C535:O537"/>
    <mergeCell ref="C538:J538"/>
    <mergeCell ref="M538:N538"/>
    <mergeCell ref="C539:J539"/>
    <mergeCell ref="M539:N539"/>
    <mergeCell ref="C540:J540"/>
    <mergeCell ref="M540:N540"/>
    <mergeCell ref="C541:J541"/>
    <mergeCell ref="M541:N541"/>
    <mergeCell ref="C532:G532"/>
    <mergeCell ref="H532:I532"/>
    <mergeCell ref="J532:K532"/>
    <mergeCell ref="M532:N532"/>
    <mergeCell ref="C533:G533"/>
    <mergeCell ref="H533:I533"/>
    <mergeCell ref="J533:K533"/>
    <mergeCell ref="M533:N533"/>
    <mergeCell ref="C534:N534"/>
    <mergeCell ref="C529:G529"/>
    <mergeCell ref="H529:I529"/>
    <mergeCell ref="J529:K529"/>
    <mergeCell ref="M529:N529"/>
    <mergeCell ref="C530:G530"/>
    <mergeCell ref="H530:I530"/>
    <mergeCell ref="J530:K530"/>
    <mergeCell ref="M530:N530"/>
    <mergeCell ref="C531:G531"/>
    <mergeCell ref="H531:I531"/>
    <mergeCell ref="J531:K531"/>
    <mergeCell ref="M531:N531"/>
    <mergeCell ref="C522:O522"/>
    <mergeCell ref="D523:L523"/>
    <mergeCell ref="M523:N523"/>
    <mergeCell ref="D524:L524"/>
    <mergeCell ref="M524:N524"/>
    <mergeCell ref="C525:O527"/>
    <mergeCell ref="C528:G528"/>
    <mergeCell ref="H528:I528"/>
    <mergeCell ref="J528:K528"/>
    <mergeCell ref="M528:N528"/>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87:I187"/>
    <mergeCell ref="M187:N187"/>
    <mergeCell ref="C188:I188"/>
    <mergeCell ref="M188:N188"/>
    <mergeCell ref="C189:N189"/>
    <mergeCell ref="C191:N191"/>
    <mergeCell ref="C184:I184"/>
    <mergeCell ref="M184:N184"/>
    <mergeCell ref="C185:I185"/>
    <mergeCell ref="M185:N185"/>
    <mergeCell ref="C186:I186"/>
    <mergeCell ref="M186:N186"/>
    <mergeCell ref="C205:E205"/>
    <mergeCell ref="K205:O205"/>
    <mergeCell ref="C207:O207"/>
    <mergeCell ref="D208:L208"/>
    <mergeCell ref="M208:N208"/>
    <mergeCell ref="D209:L209"/>
    <mergeCell ref="M209:N209"/>
    <mergeCell ref="C193:O195"/>
    <mergeCell ref="C196:M196"/>
    <mergeCell ref="C197:M197"/>
    <mergeCell ref="C198:M198"/>
    <mergeCell ref="C199:M199"/>
    <mergeCell ref="C202:N202"/>
    <mergeCell ref="C210:O212"/>
    <mergeCell ref="C213:G213"/>
    <mergeCell ref="H213:I213"/>
    <mergeCell ref="J213:K213"/>
    <mergeCell ref="M213:N213"/>
    <mergeCell ref="C214:G214"/>
    <mergeCell ref="H214:I214"/>
    <mergeCell ref="J214:K214"/>
    <mergeCell ref="M214:N214"/>
    <mergeCell ref="C217:G217"/>
    <mergeCell ref="H217:I217"/>
    <mergeCell ref="J217:K217"/>
    <mergeCell ref="M217:N217"/>
    <mergeCell ref="C218:G218"/>
    <mergeCell ref="H218:I218"/>
    <mergeCell ref="J218:K218"/>
    <mergeCell ref="M218:N218"/>
    <mergeCell ref="C215:G215"/>
    <mergeCell ref="H215:I215"/>
    <mergeCell ref="J215:K215"/>
    <mergeCell ref="M215:N215"/>
    <mergeCell ref="C216:G216"/>
    <mergeCell ref="H216:I216"/>
    <mergeCell ref="J216:K216"/>
    <mergeCell ref="M216:N216"/>
    <mergeCell ref="C225:J225"/>
    <mergeCell ref="M225:N225"/>
    <mergeCell ref="C226:J226"/>
    <mergeCell ref="M226:N226"/>
    <mergeCell ref="C227:J227"/>
    <mergeCell ref="M227:N227"/>
    <mergeCell ref="C219:N219"/>
    <mergeCell ref="C220:O222"/>
    <mergeCell ref="C223:J223"/>
    <mergeCell ref="M223:N223"/>
    <mergeCell ref="C224:J224"/>
    <mergeCell ref="M224:N224"/>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40:I240"/>
    <mergeCell ref="M240:N240"/>
    <mergeCell ref="C241:I241"/>
    <mergeCell ref="M241:N241"/>
    <mergeCell ref="C242:I242"/>
    <mergeCell ref="M242:N242"/>
    <mergeCell ref="C234:J234"/>
    <mergeCell ref="M234:N234"/>
    <mergeCell ref="C235:J235"/>
    <mergeCell ref="M235:N235"/>
    <mergeCell ref="C236:N236"/>
    <mergeCell ref="C237:O239"/>
    <mergeCell ref="C249:I249"/>
    <mergeCell ref="M249:N249"/>
    <mergeCell ref="C250:I250"/>
    <mergeCell ref="M250:N250"/>
    <mergeCell ref="C251:I251"/>
    <mergeCell ref="M251:N251"/>
    <mergeCell ref="C243:N243"/>
    <mergeCell ref="C244:O246"/>
    <mergeCell ref="C247:I247"/>
    <mergeCell ref="M247:N247"/>
    <mergeCell ref="C248:I248"/>
    <mergeCell ref="M248:N248"/>
    <mergeCell ref="C262:M262"/>
    <mergeCell ref="C265:N265"/>
    <mergeCell ref="C268:E268"/>
    <mergeCell ref="K268:O268"/>
    <mergeCell ref="C270:O270"/>
    <mergeCell ref="D271:L271"/>
    <mergeCell ref="M271:N271"/>
    <mergeCell ref="C252:N252"/>
    <mergeCell ref="C254:N254"/>
    <mergeCell ref="C256:O258"/>
    <mergeCell ref="C259:M259"/>
    <mergeCell ref="C260:M260"/>
    <mergeCell ref="C261:M261"/>
    <mergeCell ref="C277:G277"/>
    <mergeCell ref="H277:I277"/>
    <mergeCell ref="J277:K277"/>
    <mergeCell ref="M277:N277"/>
    <mergeCell ref="C278:G278"/>
    <mergeCell ref="H278:I278"/>
    <mergeCell ref="J278:K278"/>
    <mergeCell ref="M278:N278"/>
    <mergeCell ref="D272:L272"/>
    <mergeCell ref="M272:N272"/>
    <mergeCell ref="C273:O275"/>
    <mergeCell ref="C276:G276"/>
    <mergeCell ref="H276:I276"/>
    <mergeCell ref="J276:K276"/>
    <mergeCell ref="M276:N276"/>
    <mergeCell ref="C281:G281"/>
    <mergeCell ref="H281:I281"/>
    <mergeCell ref="J281:K281"/>
    <mergeCell ref="M281:N281"/>
    <mergeCell ref="C282:N282"/>
    <mergeCell ref="C283:O285"/>
    <mergeCell ref="C279:G279"/>
    <mergeCell ref="H279:I279"/>
    <mergeCell ref="J279:K279"/>
    <mergeCell ref="M279:N279"/>
    <mergeCell ref="C280:G280"/>
    <mergeCell ref="H280:I280"/>
    <mergeCell ref="J280:K280"/>
    <mergeCell ref="M280:N280"/>
    <mergeCell ref="C289:J289"/>
    <mergeCell ref="M289:N289"/>
    <mergeCell ref="C290:J290"/>
    <mergeCell ref="M290:N290"/>
    <mergeCell ref="C291:J291"/>
    <mergeCell ref="M291:N291"/>
    <mergeCell ref="C286:J286"/>
    <mergeCell ref="M286:N286"/>
    <mergeCell ref="C287:J287"/>
    <mergeCell ref="M287:N287"/>
    <mergeCell ref="C288:J288"/>
    <mergeCell ref="M288:N288"/>
    <mergeCell ref="C295:J295"/>
    <mergeCell ref="M295:N295"/>
    <mergeCell ref="C296:J296"/>
    <mergeCell ref="M296:N296"/>
    <mergeCell ref="C297:J297"/>
    <mergeCell ref="M297:N297"/>
    <mergeCell ref="C292:J292"/>
    <mergeCell ref="M292:N292"/>
    <mergeCell ref="C293:J293"/>
    <mergeCell ref="M293:N293"/>
    <mergeCell ref="C294:J294"/>
    <mergeCell ref="M294:N294"/>
    <mergeCell ref="C304:I304"/>
    <mergeCell ref="M304:N304"/>
    <mergeCell ref="C305:I305"/>
    <mergeCell ref="M305:N305"/>
    <mergeCell ref="C306:N306"/>
    <mergeCell ref="C307:O309"/>
    <mergeCell ref="C298:J298"/>
    <mergeCell ref="M298:N298"/>
    <mergeCell ref="C299:N299"/>
    <mergeCell ref="C300:O302"/>
    <mergeCell ref="C303:I303"/>
    <mergeCell ref="M303:N303"/>
    <mergeCell ref="C313:I313"/>
    <mergeCell ref="M313:N313"/>
    <mergeCell ref="C314:I314"/>
    <mergeCell ref="M314:N314"/>
    <mergeCell ref="C315:N315"/>
    <mergeCell ref="C317:N317"/>
    <mergeCell ref="C310:I310"/>
    <mergeCell ref="M310:N310"/>
    <mergeCell ref="C311:I311"/>
    <mergeCell ref="M311:N311"/>
    <mergeCell ref="C312:I312"/>
    <mergeCell ref="M312:N312"/>
    <mergeCell ref="C331:E331"/>
    <mergeCell ref="K331:O331"/>
    <mergeCell ref="C333:O333"/>
    <mergeCell ref="D334:L334"/>
    <mergeCell ref="M334:N334"/>
    <mergeCell ref="D335:L335"/>
    <mergeCell ref="M335:N335"/>
    <mergeCell ref="C319:O321"/>
    <mergeCell ref="C322:M322"/>
    <mergeCell ref="C323:M323"/>
    <mergeCell ref="C324:M324"/>
    <mergeCell ref="C325:M325"/>
    <mergeCell ref="C328:N328"/>
    <mergeCell ref="C336:O338"/>
    <mergeCell ref="C339:G339"/>
    <mergeCell ref="H339:I339"/>
    <mergeCell ref="J339:K339"/>
    <mergeCell ref="M339:N339"/>
    <mergeCell ref="C340:G340"/>
    <mergeCell ref="H340:I340"/>
    <mergeCell ref="J340:K340"/>
    <mergeCell ref="M340:N340"/>
    <mergeCell ref="C343:G343"/>
    <mergeCell ref="H343:I343"/>
    <mergeCell ref="J343:K343"/>
    <mergeCell ref="M343:N343"/>
    <mergeCell ref="C344:G344"/>
    <mergeCell ref="H344:I344"/>
    <mergeCell ref="J344:K344"/>
    <mergeCell ref="M344:N344"/>
    <mergeCell ref="C341:G341"/>
    <mergeCell ref="H341:I341"/>
    <mergeCell ref="J341:K341"/>
    <mergeCell ref="M341:N341"/>
    <mergeCell ref="C342:G342"/>
    <mergeCell ref="H342:I342"/>
    <mergeCell ref="J342:K342"/>
    <mergeCell ref="M342:N342"/>
    <mergeCell ref="C351:J351"/>
    <mergeCell ref="M351:N351"/>
    <mergeCell ref="C352:J352"/>
    <mergeCell ref="M352:N352"/>
    <mergeCell ref="C353:J353"/>
    <mergeCell ref="M353:N353"/>
    <mergeCell ref="C345:N345"/>
    <mergeCell ref="C346:O348"/>
    <mergeCell ref="C349:J349"/>
    <mergeCell ref="M349:N349"/>
    <mergeCell ref="C350:J350"/>
    <mergeCell ref="M350:N350"/>
    <mergeCell ref="C357:J357"/>
    <mergeCell ref="M357:N357"/>
    <mergeCell ref="C358:J358"/>
    <mergeCell ref="M358:N358"/>
    <mergeCell ref="C359:J359"/>
    <mergeCell ref="M359:N359"/>
    <mergeCell ref="C354:J354"/>
    <mergeCell ref="M354:N354"/>
    <mergeCell ref="C355:J355"/>
    <mergeCell ref="M355:N355"/>
    <mergeCell ref="C356:J356"/>
    <mergeCell ref="M356:N356"/>
    <mergeCell ref="C366:I366"/>
    <mergeCell ref="M366:N366"/>
    <mergeCell ref="C367:I367"/>
    <mergeCell ref="M367:N367"/>
    <mergeCell ref="C368:I368"/>
    <mergeCell ref="M368:N368"/>
    <mergeCell ref="C360:J360"/>
    <mergeCell ref="M360:N360"/>
    <mergeCell ref="C361:J361"/>
    <mergeCell ref="M361:N361"/>
    <mergeCell ref="C362:N362"/>
    <mergeCell ref="C363:O365"/>
    <mergeCell ref="C375:I375"/>
    <mergeCell ref="M375:N375"/>
    <mergeCell ref="C376:I376"/>
    <mergeCell ref="M376:N376"/>
    <mergeCell ref="C377:I377"/>
    <mergeCell ref="M377:N377"/>
    <mergeCell ref="C369:N369"/>
    <mergeCell ref="C370:O372"/>
    <mergeCell ref="C373:I373"/>
    <mergeCell ref="M373:N373"/>
    <mergeCell ref="C374:I374"/>
    <mergeCell ref="M374:N374"/>
    <mergeCell ref="C388:M388"/>
    <mergeCell ref="C391:N391"/>
    <mergeCell ref="C394:E394"/>
    <mergeCell ref="K394:O394"/>
    <mergeCell ref="C396:O396"/>
    <mergeCell ref="D397:L397"/>
    <mergeCell ref="M397:N397"/>
    <mergeCell ref="C378:N378"/>
    <mergeCell ref="C380:N380"/>
    <mergeCell ref="C382:O384"/>
    <mergeCell ref="C385:M385"/>
    <mergeCell ref="C386:M386"/>
    <mergeCell ref="C387:M387"/>
    <mergeCell ref="C403:G403"/>
    <mergeCell ref="H403:I403"/>
    <mergeCell ref="J403:K403"/>
    <mergeCell ref="M403:N403"/>
    <mergeCell ref="C404:G404"/>
    <mergeCell ref="H404:I404"/>
    <mergeCell ref="J404:K404"/>
    <mergeCell ref="M404:N404"/>
    <mergeCell ref="D398:L398"/>
    <mergeCell ref="M398:N398"/>
    <mergeCell ref="C399:O401"/>
    <mergeCell ref="C402:G402"/>
    <mergeCell ref="H402:I402"/>
    <mergeCell ref="J402:K402"/>
    <mergeCell ref="M402:N402"/>
    <mergeCell ref="C407:G407"/>
    <mergeCell ref="H407:I407"/>
    <mergeCell ref="J407:K407"/>
    <mergeCell ref="M407:N407"/>
    <mergeCell ref="C408:N408"/>
    <mergeCell ref="C409:O411"/>
    <mergeCell ref="C405:G405"/>
    <mergeCell ref="H405:I405"/>
    <mergeCell ref="J405:K405"/>
    <mergeCell ref="M405:N405"/>
    <mergeCell ref="C406:G406"/>
    <mergeCell ref="H406:I406"/>
    <mergeCell ref="J406:K406"/>
    <mergeCell ref="M406:N406"/>
    <mergeCell ref="C415:J415"/>
    <mergeCell ref="M415:N415"/>
    <mergeCell ref="C416:J416"/>
    <mergeCell ref="M416:N416"/>
    <mergeCell ref="C417:J417"/>
    <mergeCell ref="M417:N417"/>
    <mergeCell ref="C412:J412"/>
    <mergeCell ref="M412:N412"/>
    <mergeCell ref="C413:J413"/>
    <mergeCell ref="M413:N413"/>
    <mergeCell ref="C414:J414"/>
    <mergeCell ref="M414:N414"/>
    <mergeCell ref="C421:J421"/>
    <mergeCell ref="M421:N421"/>
    <mergeCell ref="C422:J422"/>
    <mergeCell ref="M422:N422"/>
    <mergeCell ref="C423:J423"/>
    <mergeCell ref="M423:N423"/>
    <mergeCell ref="C418:J418"/>
    <mergeCell ref="M418:N418"/>
    <mergeCell ref="C419:J419"/>
    <mergeCell ref="M419:N419"/>
    <mergeCell ref="C420:J420"/>
    <mergeCell ref="M420:N420"/>
    <mergeCell ref="C430:I430"/>
    <mergeCell ref="M430:N430"/>
    <mergeCell ref="C431:I431"/>
    <mergeCell ref="M431:N431"/>
    <mergeCell ref="C432:N432"/>
    <mergeCell ref="C433:O435"/>
    <mergeCell ref="C424:J424"/>
    <mergeCell ref="M424:N424"/>
    <mergeCell ref="C425:N425"/>
    <mergeCell ref="C426:O428"/>
    <mergeCell ref="C429:I429"/>
    <mergeCell ref="M429:N429"/>
    <mergeCell ref="C439:I439"/>
    <mergeCell ref="M439:N439"/>
    <mergeCell ref="C440:I440"/>
    <mergeCell ref="M440:N440"/>
    <mergeCell ref="C441:N441"/>
    <mergeCell ref="C443:N443"/>
    <mergeCell ref="C436:I436"/>
    <mergeCell ref="M436:N436"/>
    <mergeCell ref="C437:I437"/>
    <mergeCell ref="M437:N437"/>
    <mergeCell ref="C438:I438"/>
    <mergeCell ref="M438:N438"/>
    <mergeCell ref="C457:E457"/>
    <mergeCell ref="K457:O457"/>
    <mergeCell ref="C445:O447"/>
    <mergeCell ref="C448:M448"/>
    <mergeCell ref="C449:M449"/>
    <mergeCell ref="C450:M450"/>
    <mergeCell ref="C451:M451"/>
    <mergeCell ref="C454:N454"/>
    <mergeCell ref="D461:L461"/>
    <mergeCell ref="M461:N461"/>
    <mergeCell ref="C462:O464"/>
    <mergeCell ref="C465:G465"/>
    <mergeCell ref="H465:I465"/>
    <mergeCell ref="J465:K465"/>
    <mergeCell ref="M465:N465"/>
    <mergeCell ref="C459:O459"/>
    <mergeCell ref="D460:L460"/>
    <mergeCell ref="M460:N460"/>
    <mergeCell ref="C468:G468"/>
    <mergeCell ref="H468:I468"/>
    <mergeCell ref="J468:K468"/>
    <mergeCell ref="M468:N468"/>
    <mergeCell ref="C469:G469"/>
    <mergeCell ref="H469:I469"/>
    <mergeCell ref="J469:K469"/>
    <mergeCell ref="M469:N469"/>
    <mergeCell ref="C466:G466"/>
    <mergeCell ref="H466:I466"/>
    <mergeCell ref="J466:K466"/>
    <mergeCell ref="M466:N466"/>
    <mergeCell ref="C467:G467"/>
    <mergeCell ref="H467:I467"/>
    <mergeCell ref="J467:K467"/>
    <mergeCell ref="M467:N467"/>
    <mergeCell ref="C475:J475"/>
    <mergeCell ref="M475:N475"/>
    <mergeCell ref="C476:J476"/>
    <mergeCell ref="M476:N476"/>
    <mergeCell ref="C477:J477"/>
    <mergeCell ref="M477:N477"/>
    <mergeCell ref="C470:G470"/>
    <mergeCell ref="H470:I470"/>
    <mergeCell ref="J470:K470"/>
    <mergeCell ref="M470:N470"/>
    <mergeCell ref="C471:N471"/>
    <mergeCell ref="C472:O474"/>
    <mergeCell ref="C481:J481"/>
    <mergeCell ref="M481:N481"/>
    <mergeCell ref="C482:J482"/>
    <mergeCell ref="M482:N482"/>
    <mergeCell ref="C483:J483"/>
    <mergeCell ref="M483:N483"/>
    <mergeCell ref="C478:J478"/>
    <mergeCell ref="M478:N478"/>
    <mergeCell ref="C479:J479"/>
    <mergeCell ref="M479:N479"/>
    <mergeCell ref="C480:J480"/>
    <mergeCell ref="M480:N480"/>
    <mergeCell ref="C487:J487"/>
    <mergeCell ref="M487:N487"/>
    <mergeCell ref="C488:N488"/>
    <mergeCell ref="C489:O491"/>
    <mergeCell ref="C492:I492"/>
    <mergeCell ref="M492:N492"/>
    <mergeCell ref="C484:J484"/>
    <mergeCell ref="M484:N484"/>
    <mergeCell ref="C485:J485"/>
    <mergeCell ref="M485:N485"/>
    <mergeCell ref="C486:J486"/>
    <mergeCell ref="M486:N486"/>
    <mergeCell ref="C499:I499"/>
    <mergeCell ref="M499:N499"/>
    <mergeCell ref="C500:I500"/>
    <mergeCell ref="M500:N500"/>
    <mergeCell ref="C501:I501"/>
    <mergeCell ref="M501:N501"/>
    <mergeCell ref="C493:I493"/>
    <mergeCell ref="M493:N493"/>
    <mergeCell ref="C494:I494"/>
    <mergeCell ref="M494:N494"/>
    <mergeCell ref="C495:N495"/>
    <mergeCell ref="C496:O498"/>
    <mergeCell ref="C520:E520"/>
    <mergeCell ref="K520:O520"/>
    <mergeCell ref="C508:O510"/>
    <mergeCell ref="C511:M511"/>
    <mergeCell ref="C512:M512"/>
    <mergeCell ref="C513:M513"/>
    <mergeCell ref="C514:M514"/>
    <mergeCell ref="C517:N517"/>
    <mergeCell ref="C502:I502"/>
    <mergeCell ref="M502:N502"/>
    <mergeCell ref="C503:I503"/>
    <mergeCell ref="M503:N503"/>
    <mergeCell ref="C504:N504"/>
    <mergeCell ref="C506:N506"/>
  </mergeCells>
  <printOptions horizontalCentered="1"/>
  <pageMargins left="0.11811023622047245" right="0.11811023622047245" top="0.15748031496062992" bottom="0.15748031496062992" header="0" footer="0"/>
  <pageSetup scale="49" fitToHeight="0" orientation="portrait" r:id="rId1"/>
  <headerFooter alignWithMargins="0"/>
  <rowBreaks count="8" manualBreakCount="8">
    <brk id="80" min="1" max="15" man="1"/>
    <brk id="143" min="1" max="15" man="1"/>
    <brk id="206" min="1" max="15" man="1"/>
    <brk id="269" min="1" max="15" man="1"/>
    <brk id="332" min="1" max="15" man="1"/>
    <brk id="395" min="1" max="15" man="1"/>
    <brk id="458" min="1" max="15" man="1"/>
    <brk id="521"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2E99459-797E-4F7C-89B6-ED2A059949C9}">
          <x14:formula1>
            <xm:f>'MANO DE OBRA'!$C$14:$C$33</xm:f>
          </x14:formula1>
          <xm:sqref>C59:I62 C122:I125 C185:I188 C248:I251 C311:I314 C374:I377 C437:I440 C500:I503 C563:I566</xm:sqref>
        </x14:dataValidation>
        <x14:dataValidation type="list" allowBlank="1" showInputMessage="1" showErrorMessage="1" xr:uid="{26891200-3AF8-4639-8637-BBD54F00AABA}">
          <x14:formula1>
            <xm:f>TRANSPORTE!$C$14:$C$28</xm:f>
          </x14:formula1>
          <xm:sqref>C52:I53 C115:I116 C178:I179 C241:I242 C304:I305 C367:I368 C430:I431 C493:I494 C556:I557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1C466-32EC-4258-A7D1-50898046316A}">
  <sheetPr>
    <pageSetUpPr fitToPage="1"/>
  </sheetPr>
  <dimension ref="B1:S270"/>
  <sheetViews>
    <sheetView view="pageBreakPreview" topLeftCell="A235" zoomScale="60" zoomScaleNormal="85"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PRESUPUESTO!C243</f>
        <v>10.01</v>
      </c>
      <c r="D20" s="582" t="str">
        <f>IFERROR(VLOOKUP(C20,PRESUPUESTO!$C$11:$K$366,5,FALSE)," ")</f>
        <v>CONSTRUCCIÓN DE MURO EN LADRILLO ESTRUCTURAL DE PERFORACIÓN VERTICAL COLOR CAPUCHINO PREHIDROFUGADO O SIMILAR, TIPO 306, DE DIMENSIONES 29 × 6 × 14,5 CM, INCLUYENDO MORTERO DE PEGA Y RELLENO, REFUERZO EN GRAFIL SEGÚN ESPECIFICACIONES ESTRUCTURALES</v>
      </c>
      <c r="E20" s="583"/>
      <c r="F20" s="583"/>
      <c r="G20" s="583"/>
      <c r="H20" s="583"/>
      <c r="I20" s="583"/>
      <c r="J20" s="583"/>
      <c r="K20" s="583"/>
      <c r="L20" s="584"/>
      <c r="M20" s="526" t="str">
        <f>IFERROR(VLOOKUP(C20,PRESUPUESTO!$C$11:$K$366,6,FALSE)," ")</f>
        <v>M2</v>
      </c>
      <c r="N20" s="528"/>
      <c r="O20" s="243">
        <f>IFERROR(VLOOKUP(C20,PRESUPUESTO!$C$11:$K$366,7,FALSE)," ")</f>
        <v>844.23</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19296.653144016229</v>
      </c>
      <c r="M25" s="523">
        <v>0.05</v>
      </c>
      <c r="N25" s="522"/>
      <c r="O25" s="307">
        <f>IFERROR(M25*L25,0)</f>
        <v>964.83265720081147</v>
      </c>
      <c r="P25" s="85"/>
    </row>
    <row r="26" spans="2:16" ht="14.4">
      <c r="B26" s="44"/>
      <c r="C26" s="517" t="s">
        <v>1298</v>
      </c>
      <c r="D26" s="518"/>
      <c r="E26" s="518"/>
      <c r="F26" s="518"/>
      <c r="G26" s="519"/>
      <c r="H26" s="520"/>
      <c r="I26" s="520"/>
      <c r="J26" s="521" t="str">
        <f>IFERROR(VLOOKUP(C26,EQUIPOS!$C$13:$G$80,2,FALSE)," ")</f>
        <v>D</v>
      </c>
      <c r="K26" s="522"/>
      <c r="L26" s="308">
        <f>IFERROR(VLOOKUP(C26,EQUIPOS!$C$13:$G$80,5,FALSE)," ")</f>
        <v>30496</v>
      </c>
      <c r="M26" s="524">
        <v>10</v>
      </c>
      <c r="N26" s="525"/>
      <c r="O26" s="307">
        <f>IFERROR(L26/M26,0)</f>
        <v>3049.6</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4014.4326572008113</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2270</v>
      </c>
      <c r="D35" s="518"/>
      <c r="E35" s="518"/>
      <c r="F35" s="518"/>
      <c r="G35" s="518"/>
      <c r="H35" s="518"/>
      <c r="I35" s="518"/>
      <c r="J35" s="519"/>
      <c r="K35" s="88" t="str">
        <f>IFERROR(VLOOKUP(C35,MATERIALES!$C$13:$G$2486,2,FALSE)," ")</f>
        <v>UN</v>
      </c>
      <c r="L35" s="89">
        <v>47.62</v>
      </c>
      <c r="M35" s="548">
        <f>IFERROR(VLOOKUP(C35,MATERIALES!$C$13:$G$2486,5,FALSE)," ")</f>
        <v>1987</v>
      </c>
      <c r="N35" s="549"/>
      <c r="O35" s="307">
        <f>IFERROR(M35*L35,0)</f>
        <v>94620.939999999988</v>
      </c>
      <c r="P35" s="85"/>
    </row>
    <row r="36" spans="2:16" ht="14.4">
      <c r="B36" s="44"/>
      <c r="C36" s="517" t="s">
        <v>189</v>
      </c>
      <c r="D36" s="518"/>
      <c r="E36" s="518"/>
      <c r="F36" s="518"/>
      <c r="G36" s="518"/>
      <c r="H36" s="518"/>
      <c r="I36" s="518"/>
      <c r="J36" s="519"/>
      <c r="K36" s="88" t="str">
        <f>IFERROR(VLOOKUP(C36,MATERIALES!$C$13:$G$2486,2,FALSE)," ")</f>
        <v>KG</v>
      </c>
      <c r="L36" s="89">
        <v>3</v>
      </c>
      <c r="M36" s="548">
        <f>IFERROR(VLOOKUP(C36,MATERIALES!$C$13:$G$2486,5,FALSE)," ")</f>
        <v>8453</v>
      </c>
      <c r="N36" s="549"/>
      <c r="O36" s="307">
        <f t="shared" ref="O36:O46" si="1">IFERROR(M36*L36,0)</f>
        <v>25359</v>
      </c>
      <c r="P36" s="85"/>
    </row>
    <row r="37" spans="2:16" ht="14.4">
      <c r="B37" s="44"/>
      <c r="C37" s="517" t="s">
        <v>2286</v>
      </c>
      <c r="D37" s="518"/>
      <c r="E37" s="518"/>
      <c r="F37" s="518"/>
      <c r="G37" s="518"/>
      <c r="H37" s="518"/>
      <c r="I37" s="518"/>
      <c r="J37" s="519"/>
      <c r="K37" s="88" t="str">
        <f>IFERROR(VLOOKUP(C37,MATERIALES!$C$13:$G$2486,2,FALSE)," ")</f>
        <v>M3</v>
      </c>
      <c r="L37" s="89">
        <v>0.03</v>
      </c>
      <c r="M37" s="548">
        <f>IFERROR(VLOOKUP(C37,MATERIALES!$C$13:$G$2486,5,FALSE)," ")</f>
        <v>542652</v>
      </c>
      <c r="N37" s="549"/>
      <c r="O37" s="307">
        <f t="shared" si="1"/>
        <v>16279.56</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136259.5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c r="L52" s="92"/>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19.72</v>
      </c>
      <c r="N59" s="563"/>
      <c r="O59" s="312">
        <f>IFERROR((L59/M59),0)</f>
        <v>19296.653144016229</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19296.653144016229</v>
      </c>
      <c r="P63" s="85"/>
    </row>
    <row r="64" spans="2:16" ht="15" thickBot="1">
      <c r="B64" s="44"/>
      <c r="C64" s="73"/>
      <c r="D64" s="52"/>
      <c r="E64" s="52"/>
      <c r="F64" s="52"/>
      <c r="G64" s="52"/>
      <c r="H64" s="52"/>
      <c r="I64" s="52"/>
      <c r="J64" s="52"/>
      <c r="K64" s="52"/>
      <c r="L64" s="52"/>
      <c r="M64" s="52"/>
      <c r="N64" s="52"/>
      <c r="O64" s="74"/>
      <c r="P64" s="45"/>
    </row>
    <row r="65" spans="2:19" ht="15" thickBot="1">
      <c r="B65" s="44"/>
      <c r="C65" s="557" t="s">
        <v>2245</v>
      </c>
      <c r="D65" s="558"/>
      <c r="E65" s="558"/>
      <c r="F65" s="558"/>
      <c r="G65" s="558"/>
      <c r="H65" s="558"/>
      <c r="I65" s="558"/>
      <c r="J65" s="558"/>
      <c r="K65" s="558"/>
      <c r="L65" s="558"/>
      <c r="M65" s="558"/>
      <c r="N65" s="559"/>
      <c r="O65" s="313">
        <f>ROUND(O54+O30+O47+O63,0)</f>
        <v>159571</v>
      </c>
      <c r="P65" s="100"/>
      <c r="S65" s="342"/>
    </row>
    <row r="66" spans="2:19" ht="15" thickBot="1">
      <c r="B66" s="44"/>
      <c r="C66" s="73"/>
      <c r="D66" s="52"/>
      <c r="E66" s="52"/>
      <c r="F66" s="52"/>
      <c r="G66" s="52"/>
      <c r="H66" s="52"/>
      <c r="I66" s="52"/>
      <c r="J66" s="52"/>
      <c r="K66" s="52"/>
      <c r="L66" s="52"/>
      <c r="M66" s="52"/>
      <c r="N66" s="52"/>
      <c r="O66" s="74"/>
      <c r="P66" s="100"/>
    </row>
    <row r="67" spans="2:19">
      <c r="B67" s="44"/>
      <c r="C67" s="529" t="s">
        <v>2240</v>
      </c>
      <c r="D67" s="530"/>
      <c r="E67" s="530"/>
      <c r="F67" s="530"/>
      <c r="G67" s="530"/>
      <c r="H67" s="530"/>
      <c r="I67" s="530"/>
      <c r="J67" s="530"/>
      <c r="K67" s="530"/>
      <c r="L67" s="530"/>
      <c r="M67" s="530"/>
      <c r="N67" s="530"/>
      <c r="O67" s="531"/>
      <c r="P67" s="80"/>
    </row>
    <row r="68" spans="2:19">
      <c r="B68" s="44"/>
      <c r="C68" s="532"/>
      <c r="D68" s="533"/>
      <c r="E68" s="533"/>
      <c r="F68" s="533"/>
      <c r="G68" s="533"/>
      <c r="H68" s="533"/>
      <c r="I68" s="533"/>
      <c r="J68" s="533"/>
      <c r="K68" s="533"/>
      <c r="L68" s="533"/>
      <c r="M68" s="533"/>
      <c r="N68" s="533"/>
      <c r="O68" s="534"/>
      <c r="P68" s="80"/>
    </row>
    <row r="69" spans="2:19" ht="14.4" thickBot="1">
      <c r="B69" s="44"/>
      <c r="C69" s="535"/>
      <c r="D69" s="536"/>
      <c r="E69" s="536"/>
      <c r="F69" s="536"/>
      <c r="G69" s="536"/>
      <c r="H69" s="536"/>
      <c r="I69" s="536"/>
      <c r="J69" s="536"/>
      <c r="K69" s="536"/>
      <c r="L69" s="536"/>
      <c r="M69" s="536"/>
      <c r="N69" s="536"/>
      <c r="O69" s="537"/>
      <c r="P69" s="80"/>
    </row>
    <row r="70" spans="2:19" ht="15" thickBot="1">
      <c r="B70" s="44"/>
      <c r="C70" s="568" t="s">
        <v>10</v>
      </c>
      <c r="D70" s="569"/>
      <c r="E70" s="569"/>
      <c r="F70" s="569"/>
      <c r="G70" s="569"/>
      <c r="H70" s="569"/>
      <c r="I70" s="569"/>
      <c r="J70" s="569"/>
      <c r="K70" s="569"/>
      <c r="L70" s="569"/>
      <c r="M70" s="570"/>
      <c r="N70" s="303" t="s">
        <v>32</v>
      </c>
      <c r="O70" s="304" t="s">
        <v>29</v>
      </c>
      <c r="P70" s="80"/>
    </row>
    <row r="71" spans="2:19" ht="14.4">
      <c r="B71" s="44"/>
      <c r="C71" s="571" t="s">
        <v>2242</v>
      </c>
      <c r="D71" s="572"/>
      <c r="E71" s="572"/>
      <c r="F71" s="572"/>
      <c r="G71" s="572"/>
      <c r="H71" s="572"/>
      <c r="I71" s="572"/>
      <c r="J71" s="572"/>
      <c r="K71" s="572"/>
      <c r="L71" s="572"/>
      <c r="M71" s="572"/>
      <c r="N71" s="305">
        <f>PRESUPUESTO!$K$384</f>
        <v>0.26</v>
      </c>
      <c r="O71" s="314">
        <f>N71*O65-18</f>
        <v>41470.46</v>
      </c>
      <c r="P71" s="80"/>
    </row>
    <row r="72" spans="2:19" ht="14.4">
      <c r="B72" s="44"/>
      <c r="C72" s="573" t="s">
        <v>2241</v>
      </c>
      <c r="D72" s="574"/>
      <c r="E72" s="574"/>
      <c r="F72" s="574"/>
      <c r="G72" s="574"/>
      <c r="H72" s="574"/>
      <c r="I72" s="574"/>
      <c r="J72" s="574"/>
      <c r="K72" s="574"/>
      <c r="L72" s="574"/>
      <c r="M72" s="574"/>
      <c r="N72" s="302">
        <f>PRESUPUESTO!$K$385</f>
        <v>0.01</v>
      </c>
      <c r="O72" s="315">
        <f>N72*O65</f>
        <v>1595.71</v>
      </c>
      <c r="P72" s="80"/>
    </row>
    <row r="73" spans="2:19" ht="15" thickBot="1">
      <c r="B73" s="44"/>
      <c r="C73" s="575" t="s">
        <v>28</v>
      </c>
      <c r="D73" s="576"/>
      <c r="E73" s="576"/>
      <c r="F73" s="576"/>
      <c r="G73" s="576"/>
      <c r="H73" s="576"/>
      <c r="I73" s="576"/>
      <c r="J73" s="576"/>
      <c r="K73" s="576"/>
      <c r="L73" s="576"/>
      <c r="M73" s="576"/>
      <c r="N73" s="306">
        <f>PRESUPUESTO!$K$386</f>
        <v>0.03</v>
      </c>
      <c r="O73" s="316">
        <f>N73*O65</f>
        <v>4787.13</v>
      </c>
      <c r="P73" s="80"/>
    </row>
    <row r="74" spans="2:19">
      <c r="B74" s="44"/>
      <c r="C74" s="296"/>
      <c r="D74" s="297"/>
      <c r="E74" s="297"/>
      <c r="F74" s="297"/>
      <c r="G74" s="297"/>
      <c r="H74" s="297"/>
      <c r="I74" s="297"/>
      <c r="J74" s="297"/>
      <c r="K74" s="297"/>
      <c r="L74" s="297"/>
      <c r="M74" s="297"/>
      <c r="N74" s="297"/>
      <c r="O74" s="298"/>
      <c r="P74" s="80"/>
    </row>
    <row r="75" spans="2:19" ht="14.4" thickBot="1">
      <c r="B75" s="44"/>
      <c r="C75" s="299"/>
      <c r="D75" s="300"/>
      <c r="E75" s="300"/>
      <c r="F75" s="300"/>
      <c r="G75" s="300"/>
      <c r="H75" s="300"/>
      <c r="I75" s="300"/>
      <c r="J75" s="300"/>
      <c r="K75" s="300"/>
      <c r="L75" s="300"/>
      <c r="M75" s="300"/>
      <c r="N75" s="300"/>
      <c r="O75" s="301"/>
      <c r="P75" s="80"/>
    </row>
    <row r="76" spans="2:19" ht="15" thickBot="1">
      <c r="B76" s="44"/>
      <c r="C76" s="557" t="s">
        <v>2246</v>
      </c>
      <c r="D76" s="558"/>
      <c r="E76" s="558"/>
      <c r="F76" s="558"/>
      <c r="G76" s="558"/>
      <c r="H76" s="558"/>
      <c r="I76" s="558"/>
      <c r="J76" s="558"/>
      <c r="K76" s="558"/>
      <c r="L76" s="558"/>
      <c r="M76" s="558"/>
      <c r="N76" s="559"/>
      <c r="O76" s="313">
        <f>ROUND(O65+O71+O72+O73,0)</f>
        <v>207424</v>
      </c>
      <c r="P76" s="100"/>
      <c r="R76" s="342"/>
    </row>
    <row r="77" spans="2:19" ht="14.4">
      <c r="B77" s="44"/>
      <c r="C77" s="73"/>
      <c r="D77" s="52"/>
      <c r="E77" s="52"/>
      <c r="F77" s="52"/>
      <c r="G77" s="52"/>
      <c r="H77" s="52"/>
      <c r="I77" s="52"/>
      <c r="J77" s="52"/>
      <c r="K77" s="52"/>
      <c r="L77" s="52"/>
      <c r="M77" s="52"/>
      <c r="N77" s="52"/>
      <c r="O77" s="74"/>
      <c r="P77" s="45"/>
      <c r="R77" s="342"/>
    </row>
    <row r="78" spans="2:19" ht="14.4">
      <c r="B78" s="44"/>
      <c r="C78" s="73"/>
      <c r="D78" s="52"/>
      <c r="E78" s="52"/>
      <c r="F78" s="52"/>
      <c r="G78" s="52"/>
      <c r="H78" s="52"/>
      <c r="I78" s="52"/>
      <c r="J78" s="52"/>
      <c r="K78" s="52"/>
      <c r="L78" s="52"/>
      <c r="M78" s="52"/>
      <c r="N78" s="52"/>
      <c r="O78" s="74"/>
      <c r="P78" s="45"/>
    </row>
    <row r="79" spans="2:19" ht="18.75" customHeight="1" thickBot="1">
      <c r="B79" s="44"/>
      <c r="C79" s="564"/>
      <c r="D79" s="565"/>
      <c r="E79" s="565"/>
      <c r="F79" s="70"/>
      <c r="G79" s="70"/>
      <c r="H79" s="70"/>
      <c r="I79" s="70"/>
      <c r="J79" s="70"/>
      <c r="K79" s="566"/>
      <c r="L79" s="566"/>
      <c r="M79" s="566"/>
      <c r="N79" s="566"/>
      <c r="O79" s="567"/>
      <c r="P79" s="101"/>
    </row>
    <row r="80" spans="2:19"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PRESUPUESTO!C244</f>
        <v>10.02</v>
      </c>
      <c r="D83" s="582" t="str">
        <f>IFERROR(VLOOKUP(C83,PRESUPUESTO!$C$11:$K$366,5,FALSE)," ")</f>
        <v>CONSTRUCCIÓN DE MURO EN LADRILLO ESTRUCTURAL DE PERFORACIÓN VERTICAL COLOR CAPUCHINO O SIMILAR, TIPO 306, DE DIMENSIONES 29 × 6 × 14,5 CM, INCLUYENDO MORTERO DE PEGA Y RELLENO, REFUERZO EN GRAFIL SEGÚN ESPECIFICACIONES ESTRUCTURALES (LINEAL)</v>
      </c>
      <c r="E83" s="583"/>
      <c r="F83" s="583"/>
      <c r="G83" s="583"/>
      <c r="H83" s="583"/>
      <c r="I83" s="583"/>
      <c r="J83" s="583"/>
      <c r="K83" s="583"/>
      <c r="L83" s="584"/>
      <c r="M83" s="526" t="str">
        <f>IFERROR(VLOOKUP(C83,PRESUPUESTO!$C$11:$K$366,6,FALSE)," ")</f>
        <v>ML</v>
      </c>
      <c r="N83" s="528"/>
      <c r="O83" s="243">
        <f>IFERROR(VLOOKUP(C83,PRESUPUESTO!$C$11:$K$366,7,FALSE)," ")</f>
        <v>449.62</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31242.200328407227</v>
      </c>
      <c r="M88" s="523">
        <v>0.05</v>
      </c>
      <c r="N88" s="522"/>
      <c r="O88" s="307">
        <f>IFERROR(M88*L88,0)</f>
        <v>1562.1100164203615</v>
      </c>
      <c r="P88" s="85"/>
    </row>
    <row r="89" spans="2:16" ht="14.4">
      <c r="B89" s="44"/>
      <c r="C89" s="517" t="s">
        <v>1298</v>
      </c>
      <c r="D89" s="518"/>
      <c r="E89" s="518"/>
      <c r="F89" s="518"/>
      <c r="G89" s="519"/>
      <c r="H89" s="520"/>
      <c r="I89" s="520"/>
      <c r="J89" s="521" t="str">
        <f>IFERROR(VLOOKUP(C89,EQUIPOS!$C$13:$G$80,2,FALSE)," ")</f>
        <v>D</v>
      </c>
      <c r="K89" s="522"/>
      <c r="L89" s="308">
        <f>IFERROR(VLOOKUP(C89,EQUIPOS!$C$13:$G$80,5,FALSE)," ")</f>
        <v>30496</v>
      </c>
      <c r="M89" s="524">
        <v>30</v>
      </c>
      <c r="N89" s="525"/>
      <c r="O89" s="307">
        <f>IFERROR(L89/M89,0)</f>
        <v>1016.5333333333333</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2578.6433497536946</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2270</v>
      </c>
      <c r="D98" s="518"/>
      <c r="E98" s="518"/>
      <c r="F98" s="518"/>
      <c r="G98" s="518"/>
      <c r="H98" s="518"/>
      <c r="I98" s="518"/>
      <c r="J98" s="519"/>
      <c r="K98" s="88" t="str">
        <f>IFERROR(VLOOKUP(C98,MATERIALES!$C$13:$G$2486,2,FALSE)," ")</f>
        <v>UN</v>
      </c>
      <c r="L98" s="89">
        <v>40</v>
      </c>
      <c r="M98" s="548">
        <f>IFERROR(VLOOKUP(C98,MATERIALES!$C$13:$G$2486,5,FALSE)," ")</f>
        <v>1987</v>
      </c>
      <c r="N98" s="549"/>
      <c r="O98" s="307">
        <f>IFERROR(M98*L98,0)</f>
        <v>79480</v>
      </c>
      <c r="P98" s="85"/>
    </row>
    <row r="99" spans="2:16" ht="14.4">
      <c r="B99" s="44"/>
      <c r="C99" s="517" t="s">
        <v>189</v>
      </c>
      <c r="D99" s="518"/>
      <c r="E99" s="518"/>
      <c r="F99" s="518"/>
      <c r="G99" s="518"/>
      <c r="H99" s="518"/>
      <c r="I99" s="518"/>
      <c r="J99" s="519"/>
      <c r="K99" s="88" t="str">
        <f>IFERROR(VLOOKUP(C99,MATERIALES!$C$13:$G$2486,2,FALSE)," ")</f>
        <v>KG</v>
      </c>
      <c r="L99" s="89">
        <v>1.08</v>
      </c>
      <c r="M99" s="548">
        <f>IFERROR(VLOOKUP(C99,MATERIALES!$C$13:$G$2486,5,FALSE)," ")</f>
        <v>8453</v>
      </c>
      <c r="N99" s="549"/>
      <c r="O99" s="307">
        <f t="shared" ref="O99:O109" si="5">IFERROR(M99*L99,0)</f>
        <v>9129.24</v>
      </c>
      <c r="P99" s="85"/>
    </row>
    <row r="100" spans="2:16" ht="14.4">
      <c r="B100" s="44"/>
      <c r="C100" s="517" t="s">
        <v>2286</v>
      </c>
      <c r="D100" s="518"/>
      <c r="E100" s="518"/>
      <c r="F100" s="518"/>
      <c r="G100" s="518"/>
      <c r="H100" s="518"/>
      <c r="I100" s="518"/>
      <c r="J100" s="519"/>
      <c r="K100" s="88" t="str">
        <f>IFERROR(VLOOKUP(C100,MATERIALES!$C$13:$G$2486,2,FALSE)," ")</f>
        <v>M3</v>
      </c>
      <c r="L100" s="432">
        <v>1.4999999999999999E-2</v>
      </c>
      <c r="M100" s="548">
        <f>IFERROR(VLOOKUP(C100,MATERIALES!$C$13:$G$2486,5,FALSE)," ")</f>
        <v>542652</v>
      </c>
      <c r="N100" s="549"/>
      <c r="O100" s="307">
        <f t="shared" si="5"/>
        <v>8139.78</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96749.02</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9" ht="14.4" thickBot="1">
      <c r="B113" s="44"/>
      <c r="C113" s="535"/>
      <c r="D113" s="536"/>
      <c r="E113" s="536"/>
      <c r="F113" s="536"/>
      <c r="G113" s="536"/>
      <c r="H113" s="536"/>
      <c r="I113" s="536"/>
      <c r="J113" s="536"/>
      <c r="K113" s="536"/>
      <c r="L113" s="536"/>
      <c r="M113" s="536"/>
      <c r="N113" s="536"/>
      <c r="O113" s="537"/>
      <c r="P113" s="80"/>
    </row>
    <row r="114" spans="2:19" ht="16.8">
      <c r="B114" s="44"/>
      <c r="C114" s="538" t="s">
        <v>65</v>
      </c>
      <c r="D114" s="550"/>
      <c r="E114" s="550"/>
      <c r="F114" s="550"/>
      <c r="G114" s="550"/>
      <c r="H114" s="550"/>
      <c r="I114" s="550"/>
      <c r="J114" s="82" t="s">
        <v>66</v>
      </c>
      <c r="K114" s="87" t="s">
        <v>67</v>
      </c>
      <c r="L114" s="91" t="s">
        <v>68</v>
      </c>
      <c r="M114" s="541" t="s">
        <v>69</v>
      </c>
      <c r="N114" s="544"/>
      <c r="O114" s="83" t="s">
        <v>61</v>
      </c>
      <c r="P114" s="84"/>
    </row>
    <row r="115" spans="2:19" ht="14.4">
      <c r="B115" s="44"/>
      <c r="C115" s="517"/>
      <c r="D115" s="518"/>
      <c r="E115" s="518"/>
      <c r="F115" s="518"/>
      <c r="G115" s="518"/>
      <c r="H115" s="518"/>
      <c r="I115" s="518"/>
      <c r="J115" s="92"/>
      <c r="K115" s="93"/>
      <c r="L115" s="92"/>
      <c r="M115" s="548" t="str">
        <f>IFERROR(VLOOKUP(C115,TRANSPORTE!$C$14:$G$28,5,FALSE)," ")</f>
        <v xml:space="preserve"> </v>
      </c>
      <c r="N115" s="549"/>
      <c r="O115" s="307">
        <f>IFERROR(M115*L115,0)</f>
        <v>0</v>
      </c>
      <c r="P115" s="85"/>
    </row>
    <row r="116" spans="2:19" ht="15" thickBot="1">
      <c r="B116" s="44"/>
      <c r="C116" s="551"/>
      <c r="D116" s="552"/>
      <c r="E116" s="552"/>
      <c r="F116" s="552"/>
      <c r="G116" s="552"/>
      <c r="H116" s="552"/>
      <c r="I116" s="552"/>
      <c r="J116" s="94"/>
      <c r="K116" s="70"/>
      <c r="L116" s="94"/>
      <c r="M116" s="553"/>
      <c r="N116" s="554"/>
      <c r="O116" s="307">
        <f t="shared" ref="O116" si="6">IFERROR(M116*L116,0)</f>
        <v>0</v>
      </c>
      <c r="P116" s="85"/>
    </row>
    <row r="117" spans="2:19" ht="15" thickBot="1">
      <c r="B117" s="44"/>
      <c r="C117" s="545" t="s">
        <v>2244</v>
      </c>
      <c r="D117" s="546"/>
      <c r="E117" s="546"/>
      <c r="F117" s="546"/>
      <c r="G117" s="546"/>
      <c r="H117" s="546"/>
      <c r="I117" s="546"/>
      <c r="J117" s="546"/>
      <c r="K117" s="546"/>
      <c r="L117" s="546"/>
      <c r="M117" s="546"/>
      <c r="N117" s="547"/>
      <c r="O117" s="309">
        <f>+SUM(O115:O116)</f>
        <v>0</v>
      </c>
      <c r="P117" s="86"/>
    </row>
    <row r="118" spans="2:19">
      <c r="B118" s="44"/>
      <c r="C118" s="529" t="s">
        <v>70</v>
      </c>
      <c r="D118" s="530"/>
      <c r="E118" s="530"/>
      <c r="F118" s="530"/>
      <c r="G118" s="530"/>
      <c r="H118" s="530"/>
      <c r="I118" s="530"/>
      <c r="J118" s="530"/>
      <c r="K118" s="530"/>
      <c r="L118" s="530"/>
      <c r="M118" s="530"/>
      <c r="N118" s="530"/>
      <c r="O118" s="531"/>
      <c r="P118" s="80"/>
    </row>
    <row r="119" spans="2:19">
      <c r="B119" s="44"/>
      <c r="C119" s="532"/>
      <c r="D119" s="533"/>
      <c r="E119" s="533"/>
      <c r="F119" s="533"/>
      <c r="G119" s="533"/>
      <c r="H119" s="533"/>
      <c r="I119" s="533"/>
      <c r="J119" s="533"/>
      <c r="K119" s="533"/>
      <c r="L119" s="533"/>
      <c r="M119" s="533"/>
      <c r="N119" s="533"/>
      <c r="O119" s="534"/>
      <c r="P119" s="80"/>
    </row>
    <row r="120" spans="2:19" ht="14.4" thickBot="1">
      <c r="B120" s="44"/>
      <c r="C120" s="535"/>
      <c r="D120" s="536"/>
      <c r="E120" s="536"/>
      <c r="F120" s="536"/>
      <c r="G120" s="536"/>
      <c r="H120" s="536"/>
      <c r="I120" s="536"/>
      <c r="J120" s="536"/>
      <c r="K120" s="536"/>
      <c r="L120" s="536"/>
      <c r="M120" s="536"/>
      <c r="N120" s="536"/>
      <c r="O120" s="537"/>
      <c r="P120" s="80"/>
    </row>
    <row r="121" spans="2:19" ht="14.4">
      <c r="B121" s="44"/>
      <c r="C121" s="538" t="s">
        <v>71</v>
      </c>
      <c r="D121" s="550"/>
      <c r="E121" s="550"/>
      <c r="F121" s="550"/>
      <c r="G121" s="550"/>
      <c r="H121" s="550"/>
      <c r="I121" s="550"/>
      <c r="J121" s="82" t="s">
        <v>72</v>
      </c>
      <c r="K121" s="95" t="s">
        <v>73</v>
      </c>
      <c r="L121" s="96" t="s">
        <v>74</v>
      </c>
      <c r="M121" s="560" t="s">
        <v>60</v>
      </c>
      <c r="N121" s="561"/>
      <c r="O121" s="97" t="s">
        <v>61</v>
      </c>
      <c r="P121" s="98"/>
    </row>
    <row r="122" spans="2:19" ht="14.4">
      <c r="B122" s="44"/>
      <c r="C122" s="555" t="s">
        <v>1222</v>
      </c>
      <c r="D122" s="556"/>
      <c r="E122" s="556"/>
      <c r="F122" s="556"/>
      <c r="G122" s="556"/>
      <c r="H122" s="556"/>
      <c r="I122" s="522"/>
      <c r="J122" s="310">
        <f>IFERROR(VLOOKUP(C122,'MANO DE OBRA'!$C$13:$J$33,6,FALSE)," ")</f>
        <v>190265</v>
      </c>
      <c r="K122" s="318">
        <f>IFERROR(VLOOKUP(C122,'MANO DE OBRA'!$C$13:$J$33,7,FALSE)," ")</f>
        <v>2</v>
      </c>
      <c r="L122" s="311">
        <f>IFERROR(VLOOKUP(C122,'MANO DE OBRA'!$C$13:$J$33,8,FALSE)," ")</f>
        <v>380530</v>
      </c>
      <c r="M122" s="562">
        <v>12.18</v>
      </c>
      <c r="N122" s="563"/>
      <c r="O122" s="312">
        <f>IFERROR((L122/M122),0)</f>
        <v>31242.200328407227</v>
      </c>
      <c r="P122" s="99"/>
    </row>
    <row r="123" spans="2:19"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9"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9"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9" ht="15" thickBot="1">
      <c r="B126" s="44"/>
      <c r="C126" s="545" t="s">
        <v>2244</v>
      </c>
      <c r="D126" s="546"/>
      <c r="E126" s="546"/>
      <c r="F126" s="546"/>
      <c r="G126" s="546"/>
      <c r="H126" s="546"/>
      <c r="I126" s="546"/>
      <c r="J126" s="546"/>
      <c r="K126" s="546"/>
      <c r="L126" s="546"/>
      <c r="M126" s="546"/>
      <c r="N126" s="547"/>
      <c r="O126" s="309">
        <f>+SUM(O122:O125)</f>
        <v>31242.200328407227</v>
      </c>
      <c r="P126" s="85"/>
    </row>
    <row r="127" spans="2:19" ht="15" thickBot="1">
      <c r="B127" s="44"/>
      <c r="C127" s="73"/>
      <c r="D127" s="52"/>
      <c r="E127" s="52"/>
      <c r="F127" s="52"/>
      <c r="G127" s="52"/>
      <c r="H127" s="52"/>
      <c r="I127" s="52"/>
      <c r="J127" s="52"/>
      <c r="K127" s="52"/>
      <c r="L127" s="52"/>
      <c r="M127" s="52"/>
      <c r="N127" s="52"/>
      <c r="O127" s="74"/>
      <c r="P127" s="45"/>
    </row>
    <row r="128" spans="2:19" ht="15" thickBot="1">
      <c r="B128" s="44"/>
      <c r="C128" s="557" t="s">
        <v>2245</v>
      </c>
      <c r="D128" s="558"/>
      <c r="E128" s="558"/>
      <c r="F128" s="558"/>
      <c r="G128" s="558"/>
      <c r="H128" s="558"/>
      <c r="I128" s="558"/>
      <c r="J128" s="558"/>
      <c r="K128" s="558"/>
      <c r="L128" s="558"/>
      <c r="M128" s="558"/>
      <c r="N128" s="559"/>
      <c r="O128" s="313">
        <f>ROUND(O117+O93+O110+O126,0)</f>
        <v>130570</v>
      </c>
      <c r="P128" s="100"/>
      <c r="S128" s="342"/>
    </row>
    <row r="129" spans="2:18" ht="15" thickBot="1">
      <c r="B129" s="44"/>
      <c r="C129" s="73"/>
      <c r="D129" s="52"/>
      <c r="E129" s="52"/>
      <c r="F129" s="52"/>
      <c r="G129" s="52"/>
      <c r="H129" s="52"/>
      <c r="I129" s="52"/>
      <c r="J129" s="52"/>
      <c r="K129" s="52"/>
      <c r="L129" s="52"/>
      <c r="M129" s="52"/>
      <c r="N129" s="52"/>
      <c r="O129" s="74"/>
      <c r="P129" s="100"/>
    </row>
    <row r="130" spans="2:18">
      <c r="B130" s="44"/>
      <c r="C130" s="529" t="s">
        <v>2240</v>
      </c>
      <c r="D130" s="530"/>
      <c r="E130" s="530"/>
      <c r="F130" s="530"/>
      <c r="G130" s="530"/>
      <c r="H130" s="530"/>
      <c r="I130" s="530"/>
      <c r="J130" s="530"/>
      <c r="K130" s="530"/>
      <c r="L130" s="530"/>
      <c r="M130" s="530"/>
      <c r="N130" s="530"/>
      <c r="O130" s="531"/>
      <c r="P130" s="80"/>
    </row>
    <row r="131" spans="2:18">
      <c r="B131" s="44"/>
      <c r="C131" s="532"/>
      <c r="D131" s="533"/>
      <c r="E131" s="533"/>
      <c r="F131" s="533"/>
      <c r="G131" s="533"/>
      <c r="H131" s="533"/>
      <c r="I131" s="533"/>
      <c r="J131" s="533"/>
      <c r="K131" s="533"/>
      <c r="L131" s="533"/>
      <c r="M131" s="533"/>
      <c r="N131" s="533"/>
      <c r="O131" s="534"/>
      <c r="P131" s="80"/>
    </row>
    <row r="132" spans="2:18" ht="14.4" thickBot="1">
      <c r="B132" s="44"/>
      <c r="C132" s="535"/>
      <c r="D132" s="536"/>
      <c r="E132" s="536"/>
      <c r="F132" s="536"/>
      <c r="G132" s="536"/>
      <c r="H132" s="536"/>
      <c r="I132" s="536"/>
      <c r="J132" s="536"/>
      <c r="K132" s="536"/>
      <c r="L132" s="536"/>
      <c r="M132" s="536"/>
      <c r="N132" s="536"/>
      <c r="O132" s="537"/>
      <c r="P132" s="80"/>
    </row>
    <row r="133" spans="2:18" ht="15" thickBot="1">
      <c r="B133" s="44"/>
      <c r="C133" s="568" t="s">
        <v>10</v>
      </c>
      <c r="D133" s="569"/>
      <c r="E133" s="569"/>
      <c r="F133" s="569"/>
      <c r="G133" s="569"/>
      <c r="H133" s="569"/>
      <c r="I133" s="569"/>
      <c r="J133" s="569"/>
      <c r="K133" s="569"/>
      <c r="L133" s="569"/>
      <c r="M133" s="570"/>
      <c r="N133" s="303" t="s">
        <v>32</v>
      </c>
      <c r="O133" s="304" t="s">
        <v>29</v>
      </c>
      <c r="P133" s="80"/>
    </row>
    <row r="134" spans="2:18" ht="14.4">
      <c r="B134" s="44"/>
      <c r="C134" s="571" t="s">
        <v>2242</v>
      </c>
      <c r="D134" s="572"/>
      <c r="E134" s="572"/>
      <c r="F134" s="572"/>
      <c r="G134" s="572"/>
      <c r="H134" s="572"/>
      <c r="I134" s="572"/>
      <c r="J134" s="572"/>
      <c r="K134" s="572"/>
      <c r="L134" s="572"/>
      <c r="M134" s="572"/>
      <c r="N134" s="305">
        <f>PRESUPUESTO!$K$384</f>
        <v>0.26</v>
      </c>
      <c r="O134" s="314">
        <f>N134*O128</f>
        <v>33948.200000000004</v>
      </c>
      <c r="P134" s="80"/>
    </row>
    <row r="135" spans="2:18" ht="14.4">
      <c r="B135" s="44"/>
      <c r="C135" s="573" t="s">
        <v>2241</v>
      </c>
      <c r="D135" s="574"/>
      <c r="E135" s="574"/>
      <c r="F135" s="574"/>
      <c r="G135" s="574"/>
      <c r="H135" s="574"/>
      <c r="I135" s="574"/>
      <c r="J135" s="574"/>
      <c r="K135" s="574"/>
      <c r="L135" s="574"/>
      <c r="M135" s="574"/>
      <c r="N135" s="302">
        <f>PRESUPUESTO!$K$385</f>
        <v>0.01</v>
      </c>
      <c r="O135" s="315">
        <f>N135*O128</f>
        <v>1305.7</v>
      </c>
      <c r="P135" s="80"/>
    </row>
    <row r="136" spans="2:18" ht="15" thickBot="1">
      <c r="B136" s="44"/>
      <c r="C136" s="575" t="s">
        <v>28</v>
      </c>
      <c r="D136" s="576"/>
      <c r="E136" s="576"/>
      <c r="F136" s="576"/>
      <c r="G136" s="576"/>
      <c r="H136" s="576"/>
      <c r="I136" s="576"/>
      <c r="J136" s="576"/>
      <c r="K136" s="576"/>
      <c r="L136" s="576"/>
      <c r="M136" s="576"/>
      <c r="N136" s="306">
        <f>PRESUPUESTO!$K$386</f>
        <v>0.03</v>
      </c>
      <c r="O136" s="316">
        <f>N136*O128</f>
        <v>3917.1</v>
      </c>
      <c r="P136" s="80"/>
    </row>
    <row r="137" spans="2:18">
      <c r="B137" s="44"/>
      <c r="C137" s="296"/>
      <c r="D137" s="297"/>
      <c r="E137" s="297"/>
      <c r="F137" s="297"/>
      <c r="G137" s="297"/>
      <c r="H137" s="297"/>
      <c r="I137" s="297"/>
      <c r="J137" s="297"/>
      <c r="K137" s="297"/>
      <c r="L137" s="297"/>
      <c r="M137" s="297"/>
      <c r="N137" s="297"/>
      <c r="O137" s="298"/>
      <c r="P137" s="80"/>
    </row>
    <row r="138" spans="2:18" ht="14.4" thickBot="1">
      <c r="B138" s="44"/>
      <c r="C138" s="299"/>
      <c r="D138" s="300"/>
      <c r="E138" s="300"/>
      <c r="F138" s="300"/>
      <c r="G138" s="300"/>
      <c r="H138" s="300"/>
      <c r="I138" s="300"/>
      <c r="J138" s="300"/>
      <c r="K138" s="300"/>
      <c r="L138" s="300"/>
      <c r="M138" s="300"/>
      <c r="N138" s="300"/>
      <c r="O138" s="301"/>
      <c r="P138" s="80"/>
    </row>
    <row r="139" spans="2:18" ht="15" thickBot="1">
      <c r="B139" s="44"/>
      <c r="C139" s="557" t="s">
        <v>2246</v>
      </c>
      <c r="D139" s="558"/>
      <c r="E139" s="558"/>
      <c r="F139" s="558"/>
      <c r="G139" s="558"/>
      <c r="H139" s="558"/>
      <c r="I139" s="558"/>
      <c r="J139" s="558"/>
      <c r="K139" s="558"/>
      <c r="L139" s="558"/>
      <c r="M139" s="558"/>
      <c r="N139" s="559"/>
      <c r="O139" s="313">
        <f>ROUNDUP(O128+O134+O135+O136,0)</f>
        <v>169741</v>
      </c>
      <c r="P139" s="100"/>
      <c r="R139" s="342"/>
    </row>
    <row r="140" spans="2:18" ht="14.4">
      <c r="B140" s="44"/>
      <c r="C140" s="73"/>
      <c r="D140" s="52"/>
      <c r="E140" s="52"/>
      <c r="F140" s="52"/>
      <c r="G140" s="52"/>
      <c r="H140" s="52"/>
      <c r="I140" s="52"/>
      <c r="J140" s="52"/>
      <c r="K140" s="52"/>
      <c r="L140" s="52"/>
      <c r="M140" s="52"/>
      <c r="N140" s="52"/>
      <c r="O140" s="74"/>
      <c r="P140" s="45"/>
      <c r="R140" s="342"/>
    </row>
    <row r="141" spans="2:18" ht="14.4">
      <c r="B141" s="44"/>
      <c r="C141" s="73"/>
      <c r="D141" s="52"/>
      <c r="E141" s="52"/>
      <c r="F141" s="52"/>
      <c r="G141" s="52"/>
      <c r="H141" s="52"/>
      <c r="I141" s="52"/>
      <c r="J141" s="52"/>
      <c r="K141" s="52"/>
      <c r="L141" s="52"/>
      <c r="M141" s="52"/>
      <c r="N141" s="52"/>
      <c r="O141" s="74"/>
      <c r="P141" s="45"/>
    </row>
    <row r="142" spans="2:18" ht="18.75" customHeight="1" thickBot="1">
      <c r="B142" s="44"/>
      <c r="C142" s="564"/>
      <c r="D142" s="565"/>
      <c r="E142" s="565"/>
      <c r="F142" s="70"/>
      <c r="G142" s="70"/>
      <c r="H142" s="70"/>
      <c r="I142" s="70"/>
      <c r="J142" s="70"/>
      <c r="K142" s="566"/>
      <c r="L142" s="566"/>
      <c r="M142" s="566"/>
      <c r="N142" s="566"/>
      <c r="O142" s="567"/>
      <c r="P142" s="101"/>
    </row>
    <row r="143" spans="2:18" ht="14.4" thickBot="1">
      <c r="B143" s="102"/>
      <c r="C143" s="103"/>
      <c r="D143" s="103"/>
      <c r="E143" s="103"/>
      <c r="F143" s="103"/>
      <c r="G143" s="103"/>
      <c r="H143" s="103"/>
      <c r="I143" s="103"/>
      <c r="J143" s="103"/>
      <c r="K143" s="103"/>
      <c r="L143" s="103"/>
      <c r="M143" s="103"/>
      <c r="N143" s="103"/>
      <c r="O143" s="103"/>
      <c r="P143" s="104"/>
    </row>
    <row r="144" spans="2:18"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PRESUPUESTO!C245</f>
        <v>10.029999999999999</v>
      </c>
      <c r="D146" s="582" t="str">
        <f>IFERROR(VLOOKUP(C146,PRESUPUESTO!$C$11:$K$366,5,FALSE)," ")</f>
        <v>ALFAJÍA O BORDE INFERIOR - LADRILLO PORTANTE COLOR CAPUCHINO, HILADA PARADA INCLUYE CONCRETO 2500 PSI E= 0.15 M Y REFUERZO EN ACERO 60000 PSI</v>
      </c>
      <c r="E146" s="583"/>
      <c r="F146" s="583"/>
      <c r="G146" s="583"/>
      <c r="H146" s="583"/>
      <c r="I146" s="583"/>
      <c r="J146" s="583"/>
      <c r="K146" s="583"/>
      <c r="L146" s="584"/>
      <c r="M146" s="526" t="str">
        <f>IFERROR(VLOOKUP(C146,PRESUPUESTO!$C$11:$K$366,6,FALSE)," ")</f>
        <v>ML</v>
      </c>
      <c r="N146" s="528"/>
      <c r="O146" s="243">
        <f>IFERROR(VLOOKUP(C146,PRESUPUESTO!$C$11:$K$366,7,FALSE)," ")</f>
        <v>46.22</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33147.212543554007</v>
      </c>
      <c r="M151" s="523">
        <v>0.05</v>
      </c>
      <c r="N151" s="522"/>
      <c r="O151" s="307">
        <f>IFERROR(M151*L151,0)</f>
        <v>1657.3606271777005</v>
      </c>
      <c r="P151" s="85"/>
    </row>
    <row r="152" spans="2:16" ht="14.4">
      <c r="B152" s="44"/>
      <c r="C152" s="517"/>
      <c r="D152" s="518"/>
      <c r="E152" s="518"/>
      <c r="F152" s="518"/>
      <c r="G152" s="519"/>
      <c r="H152" s="520"/>
      <c r="I152" s="520"/>
      <c r="J152" s="521" t="str">
        <f>IFERROR(VLOOKUP(C152,EQUIPOS!$C$13:$G$80,2,FALSE)," ")</f>
        <v xml:space="preserve"> </v>
      </c>
      <c r="K152" s="522"/>
      <c r="L152" s="308" t="str">
        <f>IFERROR(VLOOKUP(C152,EQUIPOS!$C$13:$G$80,5,FALSE)," ")</f>
        <v xml:space="preserve"> </v>
      </c>
      <c r="M152" s="524"/>
      <c r="N152" s="525"/>
      <c r="O152" s="307">
        <f>IFERROR(L152/M152,0)</f>
        <v>0</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1657.3606271777005</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2270</v>
      </c>
      <c r="D161" s="518"/>
      <c r="E161" s="518"/>
      <c r="F161" s="518"/>
      <c r="G161" s="518"/>
      <c r="H161" s="518"/>
      <c r="I161" s="518"/>
      <c r="J161" s="519"/>
      <c r="K161" s="88" t="str">
        <f>IFERROR(VLOOKUP(C161,MATERIALES!$C$13:$G$2486,2,FALSE)," ")</f>
        <v>UN</v>
      </c>
      <c r="L161" s="89">
        <v>15</v>
      </c>
      <c r="M161" s="548">
        <f>IFERROR(VLOOKUP(C161,MATERIALES!$C$13:$G$2486,5,FALSE)," ")</f>
        <v>1987</v>
      </c>
      <c r="N161" s="549"/>
      <c r="O161" s="307">
        <f>IFERROR(M161*L161,0)</f>
        <v>29805</v>
      </c>
      <c r="P161" s="85"/>
    </row>
    <row r="162" spans="2:16" ht="14.4">
      <c r="B162" s="44"/>
      <c r="C162" s="517" t="s">
        <v>1533</v>
      </c>
      <c r="D162" s="518"/>
      <c r="E162" s="518"/>
      <c r="F162" s="518"/>
      <c r="G162" s="518"/>
      <c r="H162" s="518"/>
      <c r="I162" s="518"/>
      <c r="J162" s="519"/>
      <c r="K162" s="88" t="str">
        <f>IFERROR(VLOOKUP(C162,MATERIALES!$C$13:$G$2486,2,FALSE)," ")</f>
        <v>M3</v>
      </c>
      <c r="L162" s="89">
        <v>2.3599999999999999E-2</v>
      </c>
      <c r="M162" s="548">
        <f>IFERROR(VLOOKUP(C162,MATERIALES!$C$13:$G$2486,5,FALSE)," ")</f>
        <v>490131</v>
      </c>
      <c r="N162" s="549"/>
      <c r="O162" s="307">
        <f t="shared" ref="O162:O172" si="9">IFERROR(M162*L162,0)</f>
        <v>11567.0916</v>
      </c>
      <c r="P162" s="85"/>
    </row>
    <row r="163" spans="2:16" ht="14.4">
      <c r="B163" s="44"/>
      <c r="C163" s="517" t="s">
        <v>1322</v>
      </c>
      <c r="D163" s="518"/>
      <c r="E163" s="518"/>
      <c r="F163" s="518"/>
      <c r="G163" s="518"/>
      <c r="H163" s="518"/>
      <c r="I163" s="518"/>
      <c r="J163" s="519"/>
      <c r="K163" s="88" t="str">
        <f>IFERROR(VLOOKUP(C163,MATERIALES!$C$13:$G$2486,2,FALSE)," ")</f>
        <v>KG</v>
      </c>
      <c r="L163" s="89">
        <v>1.8</v>
      </c>
      <c r="M163" s="548">
        <f>IFERROR(VLOOKUP(C163,MATERIALES!$C$13:$G$2486,5,FALSE)," ")</f>
        <v>8453</v>
      </c>
      <c r="N163" s="549"/>
      <c r="O163" s="307">
        <f t="shared" si="9"/>
        <v>15215.4</v>
      </c>
      <c r="P163" s="85"/>
    </row>
    <row r="164" spans="2:16" ht="14.4">
      <c r="B164" s="44"/>
      <c r="C164" s="517" t="s">
        <v>1343</v>
      </c>
      <c r="D164" s="518"/>
      <c r="E164" s="518"/>
      <c r="F164" s="518"/>
      <c r="G164" s="518"/>
      <c r="H164" s="518"/>
      <c r="I164" s="518"/>
      <c r="J164" s="519"/>
      <c r="K164" s="88" t="str">
        <f>IFERROR(VLOOKUP(C164,MATERIALES!$C$13:$G$2486,2,FALSE)," ")</f>
        <v>KG</v>
      </c>
      <c r="L164" s="89">
        <v>2.4195000000000001E-2</v>
      </c>
      <c r="M164" s="548">
        <f>IFERROR(VLOOKUP(C164,MATERIALES!$C$13:$G$2486,5,FALSE)," ")</f>
        <v>12752</v>
      </c>
      <c r="N164" s="549"/>
      <c r="O164" s="307">
        <f t="shared" si="9"/>
        <v>308.53464000000002</v>
      </c>
      <c r="P164" s="85"/>
    </row>
    <row r="165" spans="2:16" ht="14.4">
      <c r="B165" s="44"/>
      <c r="C165" s="517" t="s">
        <v>341</v>
      </c>
      <c r="D165" s="518"/>
      <c r="E165" s="518"/>
      <c r="F165" s="518"/>
      <c r="G165" s="518"/>
      <c r="H165" s="518"/>
      <c r="I165" s="518"/>
      <c r="J165" s="519"/>
      <c r="K165" s="88" t="str">
        <f>IFERROR(VLOOKUP(C165,MATERIALES!$C$13:$G$2486,2,FALSE)," ")</f>
        <v>M3</v>
      </c>
      <c r="L165" s="89">
        <v>5.0000000000000001E-3</v>
      </c>
      <c r="M165" s="548">
        <f>IFERROR(VLOOKUP(C165,MATERIALES!$C$13:$G$2486,5,FALSE)," ")</f>
        <v>542652</v>
      </c>
      <c r="N165" s="549"/>
      <c r="O165" s="307">
        <f t="shared" si="9"/>
        <v>2713.26</v>
      </c>
      <c r="P165" s="85"/>
    </row>
    <row r="166" spans="2:16" ht="14.4">
      <c r="B166" s="44"/>
      <c r="C166" s="517" t="s">
        <v>1267</v>
      </c>
      <c r="D166" s="518"/>
      <c r="E166" s="518"/>
      <c r="F166" s="518"/>
      <c r="G166" s="518"/>
      <c r="H166" s="518"/>
      <c r="I166" s="518"/>
      <c r="J166" s="519"/>
      <c r="K166" s="88" t="str">
        <f>IFERROR(VLOOKUP(C166,MATERIALES!$C$13:$G$2486,2,FALSE)," ")</f>
        <v>M2</v>
      </c>
      <c r="L166" s="89">
        <v>0.1</v>
      </c>
      <c r="M166" s="548">
        <f>IFERROR(VLOOKUP(C166,MATERIALES!$C$13:$G$2486,5,FALSE)," ")</f>
        <v>16824</v>
      </c>
      <c r="N166" s="549"/>
      <c r="O166" s="307">
        <f t="shared" si="9"/>
        <v>1682.4</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61291.686240000003</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9" ht="16.8">
      <c r="B177" s="44"/>
      <c r="C177" s="538" t="s">
        <v>65</v>
      </c>
      <c r="D177" s="550"/>
      <c r="E177" s="550"/>
      <c r="F177" s="550"/>
      <c r="G177" s="550"/>
      <c r="H177" s="550"/>
      <c r="I177" s="550"/>
      <c r="J177" s="82" t="s">
        <v>66</v>
      </c>
      <c r="K177" s="87" t="s">
        <v>67</v>
      </c>
      <c r="L177" s="91" t="s">
        <v>68</v>
      </c>
      <c r="M177" s="541" t="s">
        <v>69</v>
      </c>
      <c r="N177" s="544"/>
      <c r="O177" s="83" t="s">
        <v>61</v>
      </c>
      <c r="P177" s="84"/>
    </row>
    <row r="178" spans="2:19"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9" ht="15" thickBot="1">
      <c r="B179" s="44"/>
      <c r="C179" s="551"/>
      <c r="D179" s="552"/>
      <c r="E179" s="552"/>
      <c r="F179" s="552"/>
      <c r="G179" s="552"/>
      <c r="H179" s="552"/>
      <c r="I179" s="552"/>
      <c r="J179" s="94"/>
      <c r="K179" s="70"/>
      <c r="L179" s="94"/>
      <c r="M179" s="553"/>
      <c r="N179" s="554"/>
      <c r="O179" s="307">
        <f t="shared" ref="O179" si="10">IFERROR(M179*L179,0)</f>
        <v>0</v>
      </c>
      <c r="P179" s="85"/>
    </row>
    <row r="180" spans="2:19" ht="15" thickBot="1">
      <c r="B180" s="44"/>
      <c r="C180" s="545" t="s">
        <v>2244</v>
      </c>
      <c r="D180" s="546"/>
      <c r="E180" s="546"/>
      <c r="F180" s="546"/>
      <c r="G180" s="546"/>
      <c r="H180" s="546"/>
      <c r="I180" s="546"/>
      <c r="J180" s="546"/>
      <c r="K180" s="546"/>
      <c r="L180" s="546"/>
      <c r="M180" s="546"/>
      <c r="N180" s="547"/>
      <c r="O180" s="309">
        <f>+SUM(O178:O179)</f>
        <v>0</v>
      </c>
      <c r="P180" s="86"/>
    </row>
    <row r="181" spans="2:19">
      <c r="B181" s="44"/>
      <c r="C181" s="529" t="s">
        <v>70</v>
      </c>
      <c r="D181" s="530"/>
      <c r="E181" s="530"/>
      <c r="F181" s="530"/>
      <c r="G181" s="530"/>
      <c r="H181" s="530"/>
      <c r="I181" s="530"/>
      <c r="J181" s="530"/>
      <c r="K181" s="530"/>
      <c r="L181" s="530"/>
      <c r="M181" s="530"/>
      <c r="N181" s="530"/>
      <c r="O181" s="531"/>
      <c r="P181" s="80"/>
    </row>
    <row r="182" spans="2:19">
      <c r="B182" s="44"/>
      <c r="C182" s="532"/>
      <c r="D182" s="533"/>
      <c r="E182" s="533"/>
      <c r="F182" s="533"/>
      <c r="G182" s="533"/>
      <c r="H182" s="533"/>
      <c r="I182" s="533"/>
      <c r="J182" s="533"/>
      <c r="K182" s="533"/>
      <c r="L182" s="533"/>
      <c r="M182" s="533"/>
      <c r="N182" s="533"/>
      <c r="O182" s="534"/>
      <c r="P182" s="80"/>
    </row>
    <row r="183" spans="2:19" ht="14.4" thickBot="1">
      <c r="B183" s="44"/>
      <c r="C183" s="535"/>
      <c r="D183" s="536"/>
      <c r="E183" s="536"/>
      <c r="F183" s="536"/>
      <c r="G183" s="536"/>
      <c r="H183" s="536"/>
      <c r="I183" s="536"/>
      <c r="J183" s="536"/>
      <c r="K183" s="536"/>
      <c r="L183" s="536"/>
      <c r="M183" s="536"/>
      <c r="N183" s="536"/>
      <c r="O183" s="537"/>
      <c r="P183" s="80"/>
    </row>
    <row r="184" spans="2:19" ht="14.4">
      <c r="B184" s="44"/>
      <c r="C184" s="538" t="s">
        <v>71</v>
      </c>
      <c r="D184" s="550"/>
      <c r="E184" s="550"/>
      <c r="F184" s="550"/>
      <c r="G184" s="550"/>
      <c r="H184" s="550"/>
      <c r="I184" s="550"/>
      <c r="J184" s="82" t="s">
        <v>72</v>
      </c>
      <c r="K184" s="95" t="s">
        <v>73</v>
      </c>
      <c r="L184" s="96" t="s">
        <v>74</v>
      </c>
      <c r="M184" s="560" t="s">
        <v>60</v>
      </c>
      <c r="N184" s="561"/>
      <c r="O184" s="97" t="s">
        <v>61</v>
      </c>
      <c r="P184" s="98"/>
    </row>
    <row r="185" spans="2:19" ht="14.4">
      <c r="B185" s="44"/>
      <c r="C185" s="555" t="s">
        <v>1222</v>
      </c>
      <c r="D185" s="556"/>
      <c r="E185" s="556"/>
      <c r="F185" s="556"/>
      <c r="G185" s="556"/>
      <c r="H185" s="556"/>
      <c r="I185" s="522"/>
      <c r="J185" s="310">
        <f>IFERROR(VLOOKUP(C185,'MANO DE OBRA'!$C$13:$J$33,6,FALSE)," ")</f>
        <v>190265</v>
      </c>
      <c r="K185" s="318">
        <f>IFERROR(VLOOKUP(C185,'MANO DE OBRA'!$C$13:$J$33,7,FALSE)," ")</f>
        <v>2</v>
      </c>
      <c r="L185" s="311">
        <f>IFERROR(VLOOKUP(C185,'MANO DE OBRA'!$C$13:$J$33,8,FALSE)," ")</f>
        <v>380530</v>
      </c>
      <c r="M185" s="562">
        <v>11.48</v>
      </c>
      <c r="N185" s="563"/>
      <c r="O185" s="312">
        <f>IFERROR((L185/M185),0)</f>
        <v>33147.212543554007</v>
      </c>
      <c r="P185" s="99"/>
    </row>
    <row r="186" spans="2:19"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9"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9"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9" ht="15" thickBot="1">
      <c r="B189" s="44"/>
      <c r="C189" s="545" t="s">
        <v>2244</v>
      </c>
      <c r="D189" s="546"/>
      <c r="E189" s="546"/>
      <c r="F189" s="546"/>
      <c r="G189" s="546"/>
      <c r="H189" s="546"/>
      <c r="I189" s="546"/>
      <c r="J189" s="546"/>
      <c r="K189" s="546"/>
      <c r="L189" s="546"/>
      <c r="M189" s="546"/>
      <c r="N189" s="547"/>
      <c r="O189" s="309">
        <f>+SUM(O185:O188)</f>
        <v>33147.212543554007</v>
      </c>
      <c r="P189" s="85"/>
    </row>
    <row r="190" spans="2:19" ht="15" thickBot="1">
      <c r="B190" s="44"/>
      <c r="C190" s="73"/>
      <c r="D190" s="52"/>
      <c r="E190" s="52"/>
      <c r="F190" s="52"/>
      <c r="G190" s="52"/>
      <c r="H190" s="52"/>
      <c r="I190" s="52"/>
      <c r="J190" s="52"/>
      <c r="K190" s="52"/>
      <c r="L190" s="52"/>
      <c r="M190" s="52"/>
      <c r="N190" s="52"/>
      <c r="O190" s="74"/>
      <c r="P190" s="45"/>
    </row>
    <row r="191" spans="2:19" ht="15" thickBot="1">
      <c r="B191" s="44"/>
      <c r="C191" s="557" t="s">
        <v>2245</v>
      </c>
      <c r="D191" s="558"/>
      <c r="E191" s="558"/>
      <c r="F191" s="558"/>
      <c r="G191" s="558"/>
      <c r="H191" s="558"/>
      <c r="I191" s="558"/>
      <c r="J191" s="558"/>
      <c r="K191" s="558"/>
      <c r="L191" s="558"/>
      <c r="M191" s="558"/>
      <c r="N191" s="559"/>
      <c r="O191" s="313">
        <f>ROUND(O180+O156+O173+O189,0)</f>
        <v>96096</v>
      </c>
      <c r="P191" s="100"/>
      <c r="S191" s="342"/>
    </row>
    <row r="192" spans="2:19" ht="15" thickBot="1">
      <c r="B192" s="44"/>
      <c r="C192" s="73"/>
      <c r="D192" s="52"/>
      <c r="E192" s="52"/>
      <c r="F192" s="52"/>
      <c r="G192" s="52"/>
      <c r="H192" s="52"/>
      <c r="I192" s="52"/>
      <c r="J192" s="52"/>
      <c r="K192" s="52"/>
      <c r="L192" s="52"/>
      <c r="M192" s="52"/>
      <c r="N192" s="52"/>
      <c r="O192" s="74"/>
      <c r="P192" s="100"/>
    </row>
    <row r="193" spans="2:18">
      <c r="B193" s="44"/>
      <c r="C193" s="529" t="s">
        <v>2240</v>
      </c>
      <c r="D193" s="530"/>
      <c r="E193" s="530"/>
      <c r="F193" s="530"/>
      <c r="G193" s="530"/>
      <c r="H193" s="530"/>
      <c r="I193" s="530"/>
      <c r="J193" s="530"/>
      <c r="K193" s="530"/>
      <c r="L193" s="530"/>
      <c r="M193" s="530"/>
      <c r="N193" s="530"/>
      <c r="O193" s="531"/>
      <c r="P193" s="80"/>
    </row>
    <row r="194" spans="2:18">
      <c r="B194" s="44"/>
      <c r="C194" s="532"/>
      <c r="D194" s="533"/>
      <c r="E194" s="533"/>
      <c r="F194" s="533"/>
      <c r="G194" s="533"/>
      <c r="H194" s="533"/>
      <c r="I194" s="533"/>
      <c r="J194" s="533"/>
      <c r="K194" s="533"/>
      <c r="L194" s="533"/>
      <c r="M194" s="533"/>
      <c r="N194" s="533"/>
      <c r="O194" s="534"/>
      <c r="P194" s="80"/>
    </row>
    <row r="195" spans="2:18" ht="14.4" thickBot="1">
      <c r="B195" s="44"/>
      <c r="C195" s="535"/>
      <c r="D195" s="536"/>
      <c r="E195" s="536"/>
      <c r="F195" s="536"/>
      <c r="G195" s="536"/>
      <c r="H195" s="536"/>
      <c r="I195" s="536"/>
      <c r="J195" s="536"/>
      <c r="K195" s="536"/>
      <c r="L195" s="536"/>
      <c r="M195" s="536"/>
      <c r="N195" s="536"/>
      <c r="O195" s="537"/>
      <c r="P195" s="80"/>
    </row>
    <row r="196" spans="2:18" ht="15" thickBot="1">
      <c r="B196" s="44"/>
      <c r="C196" s="568" t="s">
        <v>10</v>
      </c>
      <c r="D196" s="569"/>
      <c r="E196" s="569"/>
      <c r="F196" s="569"/>
      <c r="G196" s="569"/>
      <c r="H196" s="569"/>
      <c r="I196" s="569"/>
      <c r="J196" s="569"/>
      <c r="K196" s="569"/>
      <c r="L196" s="569"/>
      <c r="M196" s="570"/>
      <c r="N196" s="303" t="s">
        <v>32</v>
      </c>
      <c r="O196" s="304" t="s">
        <v>29</v>
      </c>
      <c r="P196" s="80"/>
    </row>
    <row r="197" spans="2:18" ht="14.4">
      <c r="B197" s="44"/>
      <c r="C197" s="571" t="s">
        <v>2242</v>
      </c>
      <c r="D197" s="572"/>
      <c r="E197" s="572"/>
      <c r="F197" s="572"/>
      <c r="G197" s="572"/>
      <c r="H197" s="572"/>
      <c r="I197" s="572"/>
      <c r="J197" s="572"/>
      <c r="K197" s="572"/>
      <c r="L197" s="572"/>
      <c r="M197" s="572"/>
      <c r="N197" s="305">
        <f>PRESUPUESTO!$K$384</f>
        <v>0.26</v>
      </c>
      <c r="O197" s="314">
        <f>N197*O191</f>
        <v>24984.959999999999</v>
      </c>
      <c r="P197" s="80"/>
    </row>
    <row r="198" spans="2:18" ht="14.4">
      <c r="B198" s="44"/>
      <c r="C198" s="573" t="s">
        <v>2241</v>
      </c>
      <c r="D198" s="574"/>
      <c r="E198" s="574"/>
      <c r="F198" s="574"/>
      <c r="G198" s="574"/>
      <c r="H198" s="574"/>
      <c r="I198" s="574"/>
      <c r="J198" s="574"/>
      <c r="K198" s="574"/>
      <c r="L198" s="574"/>
      <c r="M198" s="574"/>
      <c r="N198" s="302">
        <f>PRESUPUESTO!$K$385</f>
        <v>0.01</v>
      </c>
      <c r="O198" s="315">
        <f>N198*O191</f>
        <v>960.96</v>
      </c>
      <c r="P198" s="80"/>
    </row>
    <row r="199" spans="2:18" ht="15" thickBot="1">
      <c r="B199" s="44"/>
      <c r="C199" s="575" t="s">
        <v>28</v>
      </c>
      <c r="D199" s="576"/>
      <c r="E199" s="576"/>
      <c r="F199" s="576"/>
      <c r="G199" s="576"/>
      <c r="H199" s="576"/>
      <c r="I199" s="576"/>
      <c r="J199" s="576"/>
      <c r="K199" s="576"/>
      <c r="L199" s="576"/>
      <c r="M199" s="576"/>
      <c r="N199" s="306">
        <f>PRESUPUESTO!$K$386</f>
        <v>0.03</v>
      </c>
      <c r="O199" s="316">
        <f>N199*O191</f>
        <v>2882.88</v>
      </c>
      <c r="P199" s="80"/>
    </row>
    <row r="200" spans="2:18">
      <c r="B200" s="44"/>
      <c r="C200" s="296"/>
      <c r="D200" s="297"/>
      <c r="E200" s="297"/>
      <c r="F200" s="297"/>
      <c r="G200" s="297"/>
      <c r="H200" s="297"/>
      <c r="I200" s="297"/>
      <c r="J200" s="297"/>
      <c r="K200" s="297"/>
      <c r="L200" s="297"/>
      <c r="M200" s="297"/>
      <c r="N200" s="297"/>
      <c r="O200" s="298"/>
      <c r="P200" s="80"/>
    </row>
    <row r="201" spans="2:18" ht="14.4" thickBot="1">
      <c r="B201" s="44"/>
      <c r="C201" s="299"/>
      <c r="D201" s="300"/>
      <c r="E201" s="300"/>
      <c r="F201" s="300"/>
      <c r="G201" s="300"/>
      <c r="H201" s="300"/>
      <c r="I201" s="300"/>
      <c r="J201" s="300"/>
      <c r="K201" s="300"/>
      <c r="L201" s="300"/>
      <c r="M201" s="300"/>
      <c r="N201" s="300"/>
      <c r="O201" s="301"/>
      <c r="P201" s="80"/>
    </row>
    <row r="202" spans="2:18" ht="15" thickBot="1">
      <c r="B202" s="44"/>
      <c r="C202" s="557" t="s">
        <v>2246</v>
      </c>
      <c r="D202" s="558"/>
      <c r="E202" s="558"/>
      <c r="F202" s="558"/>
      <c r="G202" s="558"/>
      <c r="H202" s="558"/>
      <c r="I202" s="558"/>
      <c r="J202" s="558"/>
      <c r="K202" s="558"/>
      <c r="L202" s="558"/>
      <c r="M202" s="558"/>
      <c r="N202" s="559"/>
      <c r="O202" s="313">
        <f>ROUNDUP(O191+O197+O198+O199,0)</f>
        <v>124925</v>
      </c>
      <c r="P202" s="100"/>
      <c r="R202" s="342"/>
    </row>
    <row r="203" spans="2:18" ht="14.4">
      <c r="B203" s="44"/>
      <c r="C203" s="73"/>
      <c r="D203" s="52"/>
      <c r="E203" s="52"/>
      <c r="F203" s="52"/>
      <c r="G203" s="52"/>
      <c r="H203" s="52"/>
      <c r="I203" s="52"/>
      <c r="J203" s="52"/>
      <c r="K203" s="52"/>
      <c r="L203" s="52"/>
      <c r="M203" s="52"/>
      <c r="N203" s="52"/>
      <c r="O203" s="74"/>
      <c r="P203" s="45"/>
      <c r="R203" s="342"/>
    </row>
    <row r="204" spans="2:18" ht="14.4">
      <c r="B204" s="44"/>
      <c r="C204" s="73"/>
      <c r="D204" s="52"/>
      <c r="E204" s="52"/>
      <c r="F204" s="52"/>
      <c r="G204" s="52"/>
      <c r="H204" s="52"/>
      <c r="I204" s="52"/>
      <c r="J204" s="52"/>
      <c r="K204" s="52"/>
      <c r="L204" s="52"/>
      <c r="M204" s="52"/>
      <c r="N204" s="52"/>
      <c r="O204" s="74"/>
      <c r="P204" s="45"/>
    </row>
    <row r="205" spans="2:18" ht="18.75" customHeight="1" thickBot="1">
      <c r="B205" s="44"/>
      <c r="C205" s="564"/>
      <c r="D205" s="565"/>
      <c r="E205" s="565"/>
      <c r="F205" s="70"/>
      <c r="G205" s="70"/>
      <c r="H205" s="70"/>
      <c r="I205" s="70"/>
      <c r="J205" s="70"/>
      <c r="K205" s="566"/>
      <c r="L205" s="566"/>
      <c r="M205" s="566"/>
      <c r="N205" s="566"/>
      <c r="O205" s="567"/>
      <c r="P205" s="101"/>
    </row>
    <row r="206" spans="2:18" ht="14.4" thickBot="1">
      <c r="B206" s="102"/>
      <c r="C206" s="103"/>
      <c r="D206" s="103"/>
      <c r="E206" s="103"/>
      <c r="F206" s="103"/>
      <c r="G206" s="103"/>
      <c r="H206" s="103"/>
      <c r="I206" s="103"/>
      <c r="J206" s="103"/>
      <c r="K206" s="103"/>
      <c r="L206" s="103"/>
      <c r="M206" s="103"/>
      <c r="N206" s="103"/>
      <c r="O206" s="103"/>
      <c r="P206" s="104"/>
    </row>
    <row r="207" spans="2:18" ht="15.6" thickTop="1" thickBot="1">
      <c r="B207" s="44"/>
      <c r="C207" s="488" t="s">
        <v>54</v>
      </c>
      <c r="D207" s="489"/>
      <c r="E207" s="489"/>
      <c r="F207" s="489"/>
      <c r="G207" s="489"/>
      <c r="H207" s="489"/>
      <c r="I207" s="489"/>
      <c r="J207" s="489"/>
      <c r="K207" s="489"/>
      <c r="L207" s="489"/>
      <c r="M207" s="489"/>
      <c r="N207" s="489"/>
      <c r="O207" s="490"/>
      <c r="P207" s="75"/>
    </row>
    <row r="208" spans="2:18">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f>PRESUPUESTO!C246</f>
        <v>10.039999999999999</v>
      </c>
      <c r="D209" s="582" t="str">
        <f>IFERROR(VLOOKUP(C209,PRESUPUESTO!$C$11:$K$366,5,FALSE)," ")</f>
        <v>DINTEL O BORDE SUPERIOR - LADRILLO PORTANTE COLOR CAPUCHINO, HILADA PARADA INCLUYE CONCRETO 2500 PSI E= 0.15 M Y REFUERZO EN ACERO 60000 PSI</v>
      </c>
      <c r="E209" s="583"/>
      <c r="F209" s="583"/>
      <c r="G209" s="583"/>
      <c r="H209" s="583"/>
      <c r="I209" s="583"/>
      <c r="J209" s="583"/>
      <c r="K209" s="583"/>
      <c r="L209" s="584"/>
      <c r="M209" s="526" t="str">
        <f>IFERROR(VLOOKUP(C209,PRESUPUESTO!$C$11:$K$366,6,FALSE)," ")</f>
        <v>ML</v>
      </c>
      <c r="N209" s="528"/>
      <c r="O209" s="243">
        <f>IFERROR(VLOOKUP(C209,PRESUPUESTO!$C$11:$K$366,7,FALSE)," ")</f>
        <v>328.37</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22384.117647058825</v>
      </c>
      <c r="M214" s="523">
        <v>0.05</v>
      </c>
      <c r="N214" s="522"/>
      <c r="O214" s="307">
        <f>IFERROR(M214*L214,0)</f>
        <v>1119.2058823529412</v>
      </c>
      <c r="P214" s="85"/>
    </row>
    <row r="215" spans="2:16" ht="14.4">
      <c r="B215" s="44"/>
      <c r="C215" s="517"/>
      <c r="D215" s="518"/>
      <c r="E215" s="518"/>
      <c r="F215" s="518"/>
      <c r="G215" s="519"/>
      <c r="H215" s="520"/>
      <c r="I215" s="520"/>
      <c r="J215" s="521" t="str">
        <f>IFERROR(VLOOKUP(C215,EQUIPOS!$C$13:$G$80,2,FALSE)," ")</f>
        <v xml:space="preserve"> </v>
      </c>
      <c r="K215" s="522"/>
      <c r="L215" s="308" t="str">
        <f>IFERROR(VLOOKUP(C215,EQUIPOS!$C$13:$G$80,5,FALSE)," ")</f>
        <v xml:space="preserve"> </v>
      </c>
      <c r="M215" s="524"/>
      <c r="N215" s="525"/>
      <c r="O215" s="307">
        <f>IFERROR(L215/M215,0)</f>
        <v>0</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t="s">
        <v>1298</v>
      </c>
      <c r="D217" s="518"/>
      <c r="E217" s="518"/>
      <c r="F217" s="518"/>
      <c r="G217" s="519"/>
      <c r="H217" s="520"/>
      <c r="I217" s="520"/>
      <c r="J217" s="521" t="str">
        <f>IFERROR(VLOOKUP(C217,EQUIPOS!$C$13:$G$80,2,FALSE)," ")</f>
        <v>D</v>
      </c>
      <c r="K217" s="522"/>
      <c r="L217" s="308">
        <f>IFERROR(VLOOKUP(C217,EQUIPOS!$C$13:$G$80,5,FALSE)," ")</f>
        <v>30496</v>
      </c>
      <c r="M217" s="524">
        <f>1/0.04</f>
        <v>25</v>
      </c>
      <c r="N217" s="525"/>
      <c r="O217" s="307">
        <f t="shared" si="12"/>
        <v>1219.8399999999999</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2339.0458823529411</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2270</v>
      </c>
      <c r="D224" s="518"/>
      <c r="E224" s="518"/>
      <c r="F224" s="518"/>
      <c r="G224" s="518"/>
      <c r="H224" s="518"/>
      <c r="I224" s="518"/>
      <c r="J224" s="519"/>
      <c r="K224" s="88" t="str">
        <f>IFERROR(VLOOKUP(C224,MATERIALES!$C$13:$G$2486,2,FALSE)," ")</f>
        <v>UN</v>
      </c>
      <c r="L224" s="89">
        <v>15</v>
      </c>
      <c r="M224" s="548">
        <f>IFERROR(VLOOKUP(C224,MATERIALES!$C$13:$G$2486,5,FALSE)," ")</f>
        <v>1987</v>
      </c>
      <c r="N224" s="549"/>
      <c r="O224" s="307">
        <f>IFERROR(M224*L224,0)</f>
        <v>29805</v>
      </c>
      <c r="P224" s="85"/>
    </row>
    <row r="225" spans="2:16" ht="14.4">
      <c r="B225" s="44"/>
      <c r="C225" s="517" t="s">
        <v>1533</v>
      </c>
      <c r="D225" s="518"/>
      <c r="E225" s="518"/>
      <c r="F225" s="518"/>
      <c r="G225" s="518"/>
      <c r="H225" s="518"/>
      <c r="I225" s="518"/>
      <c r="J225" s="519"/>
      <c r="K225" s="88" t="str">
        <f>IFERROR(VLOOKUP(C225,MATERIALES!$C$13:$G$2486,2,FALSE)," ")</f>
        <v>M3</v>
      </c>
      <c r="L225" s="89">
        <v>3.15E-2</v>
      </c>
      <c r="M225" s="548">
        <f>IFERROR(VLOOKUP(C225,MATERIALES!$C$13:$G$2486,5,FALSE)," ")</f>
        <v>490131</v>
      </c>
      <c r="N225" s="549"/>
      <c r="O225" s="307">
        <f t="shared" ref="O225:O235" si="13">IFERROR(M225*L225,0)</f>
        <v>15439.1265</v>
      </c>
      <c r="P225" s="85"/>
    </row>
    <row r="226" spans="2:16" ht="14.4">
      <c r="B226" s="44"/>
      <c r="C226" s="517" t="s">
        <v>1322</v>
      </c>
      <c r="D226" s="518"/>
      <c r="E226" s="518"/>
      <c r="F226" s="518"/>
      <c r="G226" s="518"/>
      <c r="H226" s="518"/>
      <c r="I226" s="518"/>
      <c r="J226" s="519"/>
      <c r="K226" s="88" t="str">
        <f>IFERROR(VLOOKUP(C226,MATERIALES!$C$13:$G$2486,2,FALSE)," ")</f>
        <v>KG</v>
      </c>
      <c r="L226" s="89">
        <v>1.5</v>
      </c>
      <c r="M226" s="548">
        <f>IFERROR(VLOOKUP(C226,MATERIALES!$C$13:$G$2486,5,FALSE)," ")</f>
        <v>8453</v>
      </c>
      <c r="N226" s="549"/>
      <c r="O226" s="307">
        <f t="shared" si="13"/>
        <v>12679.5</v>
      </c>
      <c r="P226" s="85"/>
    </row>
    <row r="227" spans="2:16" ht="14.4">
      <c r="B227" s="44"/>
      <c r="C227" s="517" t="s">
        <v>1343</v>
      </c>
      <c r="D227" s="518"/>
      <c r="E227" s="518"/>
      <c r="F227" s="518"/>
      <c r="G227" s="518"/>
      <c r="H227" s="518"/>
      <c r="I227" s="518"/>
      <c r="J227" s="519"/>
      <c r="K227" s="88" t="str">
        <f>IFERROR(VLOOKUP(C227,MATERIALES!$C$13:$G$2486,2,FALSE)," ")</f>
        <v>KG</v>
      </c>
      <c r="L227" s="89">
        <v>4.4493749999999999E-2</v>
      </c>
      <c r="M227" s="548">
        <f>IFERROR(VLOOKUP(C227,MATERIALES!$C$13:$G$2486,5,FALSE)," ")</f>
        <v>12752</v>
      </c>
      <c r="N227" s="549"/>
      <c r="O227" s="307">
        <f t="shared" si="13"/>
        <v>567.38429999999994</v>
      </c>
      <c r="P227" s="85"/>
    </row>
    <row r="228" spans="2:16" ht="14.4">
      <c r="B228" s="44"/>
      <c r="C228" s="517" t="s">
        <v>341</v>
      </c>
      <c r="D228" s="518"/>
      <c r="E228" s="518"/>
      <c r="F228" s="518"/>
      <c r="G228" s="518"/>
      <c r="H228" s="518"/>
      <c r="I228" s="518"/>
      <c r="J228" s="519"/>
      <c r="K228" s="88" t="str">
        <f>IFERROR(VLOOKUP(C228,MATERIALES!$C$13:$G$2486,2,FALSE)," ")</f>
        <v>M3</v>
      </c>
      <c r="L228" s="89">
        <v>5.0000000000000001E-3</v>
      </c>
      <c r="M228" s="548">
        <f>IFERROR(VLOOKUP(C228,MATERIALES!$C$13:$G$2486,5,FALSE)," ")</f>
        <v>542652</v>
      </c>
      <c r="N228" s="549"/>
      <c r="O228" s="307">
        <f t="shared" si="13"/>
        <v>2713.26</v>
      </c>
      <c r="P228" s="85"/>
    </row>
    <row r="229" spans="2:16" ht="14.4">
      <c r="B229" s="44"/>
      <c r="C229" s="517" t="s">
        <v>1267</v>
      </c>
      <c r="D229" s="518"/>
      <c r="E229" s="518"/>
      <c r="F229" s="518"/>
      <c r="G229" s="518"/>
      <c r="H229" s="518"/>
      <c r="I229" s="518"/>
      <c r="J229" s="519"/>
      <c r="K229" s="88" t="str">
        <f>IFERROR(VLOOKUP(C229,MATERIALES!$C$13:$G$2486,2,FALSE)," ")</f>
        <v>M2</v>
      </c>
      <c r="L229" s="89">
        <v>0.2</v>
      </c>
      <c r="M229" s="548">
        <f>IFERROR(VLOOKUP(C229,MATERIALES!$C$13:$G$2486,5,FALSE)," ")</f>
        <v>16824</v>
      </c>
      <c r="N229" s="549"/>
      <c r="O229" s="307">
        <f t="shared" si="13"/>
        <v>3364.8</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64569.070800000001</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9" ht="14.4">
      <c r="B241" s="44"/>
      <c r="C241" s="517"/>
      <c r="D241" s="518"/>
      <c r="E241" s="518"/>
      <c r="F241" s="518"/>
      <c r="G241" s="518"/>
      <c r="H241" s="518"/>
      <c r="I241" s="518"/>
      <c r="J241" s="92"/>
      <c r="K241" s="93">
        <v>25.1</v>
      </c>
      <c r="L241" s="92">
        <f>K241*J241</f>
        <v>0</v>
      </c>
      <c r="M241" s="548" t="str">
        <f>IFERROR(VLOOKUP(C241,TRANSPORTE!$C$14:$G$28,5,FALSE)," ")</f>
        <v xml:space="preserve"> </v>
      </c>
      <c r="N241" s="549"/>
      <c r="O241" s="307">
        <f>IFERROR(M241*L241,0)</f>
        <v>0</v>
      </c>
      <c r="P241" s="85"/>
    </row>
    <row r="242" spans="2:19" ht="15" thickBot="1">
      <c r="B242" s="44"/>
      <c r="C242" s="551"/>
      <c r="D242" s="552"/>
      <c r="E242" s="552"/>
      <c r="F242" s="552"/>
      <c r="G242" s="552"/>
      <c r="H242" s="552"/>
      <c r="I242" s="552"/>
      <c r="J242" s="94"/>
      <c r="K242" s="70"/>
      <c r="L242" s="94"/>
      <c r="M242" s="553"/>
      <c r="N242" s="554"/>
      <c r="O242" s="307">
        <f t="shared" ref="O242" si="14">IFERROR(M242*L242,0)</f>
        <v>0</v>
      </c>
      <c r="P242" s="85"/>
    </row>
    <row r="243" spans="2:19" ht="15" thickBot="1">
      <c r="B243" s="44"/>
      <c r="C243" s="545" t="s">
        <v>2244</v>
      </c>
      <c r="D243" s="546"/>
      <c r="E243" s="546"/>
      <c r="F243" s="546"/>
      <c r="G243" s="546"/>
      <c r="H243" s="546"/>
      <c r="I243" s="546"/>
      <c r="J243" s="546"/>
      <c r="K243" s="546"/>
      <c r="L243" s="546"/>
      <c r="M243" s="546"/>
      <c r="N243" s="547"/>
      <c r="O243" s="309">
        <f>+SUM(O241:O242)</f>
        <v>0</v>
      </c>
      <c r="P243" s="86"/>
    </row>
    <row r="244" spans="2:19">
      <c r="B244" s="44"/>
      <c r="C244" s="529" t="s">
        <v>70</v>
      </c>
      <c r="D244" s="530"/>
      <c r="E244" s="530"/>
      <c r="F244" s="530"/>
      <c r="G244" s="530"/>
      <c r="H244" s="530"/>
      <c r="I244" s="530"/>
      <c r="J244" s="530"/>
      <c r="K244" s="530"/>
      <c r="L244" s="530"/>
      <c r="M244" s="530"/>
      <c r="N244" s="530"/>
      <c r="O244" s="531"/>
      <c r="P244" s="80"/>
    </row>
    <row r="245" spans="2:19">
      <c r="B245" s="44"/>
      <c r="C245" s="532"/>
      <c r="D245" s="533"/>
      <c r="E245" s="533"/>
      <c r="F245" s="533"/>
      <c r="G245" s="533"/>
      <c r="H245" s="533"/>
      <c r="I245" s="533"/>
      <c r="J245" s="533"/>
      <c r="K245" s="533"/>
      <c r="L245" s="533"/>
      <c r="M245" s="533"/>
      <c r="N245" s="533"/>
      <c r="O245" s="534"/>
      <c r="P245" s="80"/>
    </row>
    <row r="246" spans="2:19" ht="14.4" thickBot="1">
      <c r="B246" s="44"/>
      <c r="C246" s="535"/>
      <c r="D246" s="536"/>
      <c r="E246" s="536"/>
      <c r="F246" s="536"/>
      <c r="G246" s="536"/>
      <c r="H246" s="536"/>
      <c r="I246" s="536"/>
      <c r="J246" s="536"/>
      <c r="K246" s="536"/>
      <c r="L246" s="536"/>
      <c r="M246" s="536"/>
      <c r="N246" s="536"/>
      <c r="O246" s="537"/>
      <c r="P246" s="80"/>
    </row>
    <row r="247" spans="2:19" ht="14.4">
      <c r="B247" s="44"/>
      <c r="C247" s="538" t="s">
        <v>71</v>
      </c>
      <c r="D247" s="550"/>
      <c r="E247" s="550"/>
      <c r="F247" s="550"/>
      <c r="G247" s="550"/>
      <c r="H247" s="550"/>
      <c r="I247" s="550"/>
      <c r="J247" s="82" t="s">
        <v>72</v>
      </c>
      <c r="K247" s="95" t="s">
        <v>73</v>
      </c>
      <c r="L247" s="96" t="s">
        <v>74</v>
      </c>
      <c r="M247" s="560" t="s">
        <v>60</v>
      </c>
      <c r="N247" s="561"/>
      <c r="O247" s="97" t="s">
        <v>61</v>
      </c>
      <c r="P247" s="98"/>
    </row>
    <row r="248" spans="2:19" ht="14.4">
      <c r="B248" s="44"/>
      <c r="C248" s="555" t="s">
        <v>1222</v>
      </c>
      <c r="D248" s="556"/>
      <c r="E248" s="556"/>
      <c r="F248" s="556"/>
      <c r="G248" s="556"/>
      <c r="H248" s="556"/>
      <c r="I248" s="522"/>
      <c r="J248" s="310">
        <f>IFERROR(VLOOKUP(C248,'MANO DE OBRA'!$C$13:$J$33,6,FALSE)," ")</f>
        <v>190265</v>
      </c>
      <c r="K248" s="318">
        <f>IFERROR(VLOOKUP(C248,'MANO DE OBRA'!$C$13:$J$33,7,FALSE)," ")</f>
        <v>2</v>
      </c>
      <c r="L248" s="311">
        <f>IFERROR(VLOOKUP(C248,'MANO DE OBRA'!$C$13:$J$33,8,FALSE)," ")</f>
        <v>380530</v>
      </c>
      <c r="M248" s="562">
        <v>17</v>
      </c>
      <c r="N248" s="563"/>
      <c r="O248" s="312">
        <f>IFERROR((L248/M248),0)</f>
        <v>22384.117647058825</v>
      </c>
      <c r="P248" s="99"/>
    </row>
    <row r="249" spans="2:19"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9"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9"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9" ht="15" thickBot="1">
      <c r="B252" s="44"/>
      <c r="C252" s="545" t="s">
        <v>2244</v>
      </c>
      <c r="D252" s="546"/>
      <c r="E252" s="546"/>
      <c r="F252" s="546"/>
      <c r="G252" s="546"/>
      <c r="H252" s="546"/>
      <c r="I252" s="546"/>
      <c r="J252" s="546"/>
      <c r="K252" s="546"/>
      <c r="L252" s="546"/>
      <c r="M252" s="546"/>
      <c r="N252" s="547"/>
      <c r="O252" s="309">
        <f>+SUM(O248:O251)</f>
        <v>22384.117647058825</v>
      </c>
      <c r="P252" s="85"/>
    </row>
    <row r="253" spans="2:19" ht="15" thickBot="1">
      <c r="B253" s="44"/>
      <c r="C253" s="73"/>
      <c r="D253" s="52"/>
      <c r="E253" s="52"/>
      <c r="F253" s="52"/>
      <c r="G253" s="52"/>
      <c r="H253" s="52"/>
      <c r="I253" s="52"/>
      <c r="J253" s="52"/>
      <c r="K253" s="52"/>
      <c r="L253" s="52"/>
      <c r="M253" s="52"/>
      <c r="N253" s="52"/>
      <c r="O253" s="74"/>
      <c r="P253" s="45"/>
    </row>
    <row r="254" spans="2:19" ht="15" thickBot="1">
      <c r="B254" s="44"/>
      <c r="C254" s="557" t="s">
        <v>2245</v>
      </c>
      <c r="D254" s="558"/>
      <c r="E254" s="558"/>
      <c r="F254" s="558"/>
      <c r="G254" s="558"/>
      <c r="H254" s="558"/>
      <c r="I254" s="558"/>
      <c r="J254" s="558"/>
      <c r="K254" s="558"/>
      <c r="L254" s="558"/>
      <c r="M254" s="558"/>
      <c r="N254" s="559"/>
      <c r="O254" s="313">
        <f>ROUND(O243+O219+O236+O252,0)</f>
        <v>89292</v>
      </c>
      <c r="P254" s="100"/>
      <c r="S254" s="342"/>
    </row>
    <row r="255" spans="2:19" ht="15" thickBot="1">
      <c r="B255" s="44"/>
      <c r="C255" s="73"/>
      <c r="D255" s="52"/>
      <c r="E255" s="52"/>
      <c r="F255" s="52"/>
      <c r="G255" s="52"/>
      <c r="H255" s="52"/>
      <c r="I255" s="52"/>
      <c r="J255" s="52"/>
      <c r="K255" s="52"/>
      <c r="L255" s="52"/>
      <c r="M255" s="52"/>
      <c r="N255" s="52"/>
      <c r="O255" s="74"/>
      <c r="P255" s="100"/>
    </row>
    <row r="256" spans="2:19">
      <c r="B256" s="44"/>
      <c r="C256" s="529" t="s">
        <v>2240</v>
      </c>
      <c r="D256" s="530"/>
      <c r="E256" s="530"/>
      <c r="F256" s="530"/>
      <c r="G256" s="530"/>
      <c r="H256" s="530"/>
      <c r="I256" s="530"/>
      <c r="J256" s="530"/>
      <c r="K256" s="530"/>
      <c r="L256" s="530"/>
      <c r="M256" s="530"/>
      <c r="N256" s="530"/>
      <c r="O256" s="531"/>
      <c r="P256" s="80"/>
    </row>
    <row r="257" spans="2:18">
      <c r="B257" s="44"/>
      <c r="C257" s="532"/>
      <c r="D257" s="533"/>
      <c r="E257" s="533"/>
      <c r="F257" s="533"/>
      <c r="G257" s="533"/>
      <c r="H257" s="533"/>
      <c r="I257" s="533"/>
      <c r="J257" s="533"/>
      <c r="K257" s="533"/>
      <c r="L257" s="533"/>
      <c r="M257" s="533"/>
      <c r="N257" s="533"/>
      <c r="O257" s="534"/>
      <c r="P257" s="80"/>
    </row>
    <row r="258" spans="2:18" ht="14.4" thickBot="1">
      <c r="B258" s="44"/>
      <c r="C258" s="535"/>
      <c r="D258" s="536"/>
      <c r="E258" s="536"/>
      <c r="F258" s="536"/>
      <c r="G258" s="536"/>
      <c r="H258" s="536"/>
      <c r="I258" s="536"/>
      <c r="J258" s="536"/>
      <c r="K258" s="536"/>
      <c r="L258" s="536"/>
      <c r="M258" s="536"/>
      <c r="N258" s="536"/>
      <c r="O258" s="537"/>
      <c r="P258" s="80"/>
    </row>
    <row r="259" spans="2:18" ht="15" thickBot="1">
      <c r="B259" s="44"/>
      <c r="C259" s="568" t="s">
        <v>10</v>
      </c>
      <c r="D259" s="569"/>
      <c r="E259" s="569"/>
      <c r="F259" s="569"/>
      <c r="G259" s="569"/>
      <c r="H259" s="569"/>
      <c r="I259" s="569"/>
      <c r="J259" s="569"/>
      <c r="K259" s="569"/>
      <c r="L259" s="569"/>
      <c r="M259" s="570"/>
      <c r="N259" s="303" t="s">
        <v>32</v>
      </c>
      <c r="O259" s="304" t="s">
        <v>29</v>
      </c>
      <c r="P259" s="80"/>
    </row>
    <row r="260" spans="2:18" ht="14.4">
      <c r="B260" s="44"/>
      <c r="C260" s="571" t="s">
        <v>2242</v>
      </c>
      <c r="D260" s="572"/>
      <c r="E260" s="572"/>
      <c r="F260" s="572"/>
      <c r="G260" s="572"/>
      <c r="H260" s="572"/>
      <c r="I260" s="572"/>
      <c r="J260" s="572"/>
      <c r="K260" s="572"/>
      <c r="L260" s="572"/>
      <c r="M260" s="572"/>
      <c r="N260" s="305">
        <f>PRESUPUESTO!$K$384</f>
        <v>0.26</v>
      </c>
      <c r="O260" s="314">
        <f>N260*O254</f>
        <v>23215.920000000002</v>
      </c>
      <c r="P260" s="80"/>
    </row>
    <row r="261" spans="2:18" ht="14.4">
      <c r="B261" s="44"/>
      <c r="C261" s="573" t="s">
        <v>2241</v>
      </c>
      <c r="D261" s="574"/>
      <c r="E261" s="574"/>
      <c r="F261" s="574"/>
      <c r="G261" s="574"/>
      <c r="H261" s="574"/>
      <c r="I261" s="574"/>
      <c r="J261" s="574"/>
      <c r="K261" s="574"/>
      <c r="L261" s="574"/>
      <c r="M261" s="574"/>
      <c r="N261" s="302">
        <f>PRESUPUESTO!$K$385</f>
        <v>0.01</v>
      </c>
      <c r="O261" s="315">
        <f>N261*O254</f>
        <v>892.92000000000007</v>
      </c>
      <c r="P261" s="80"/>
    </row>
    <row r="262" spans="2:18" ht="15" thickBot="1">
      <c r="B262" s="44"/>
      <c r="C262" s="575" t="s">
        <v>28</v>
      </c>
      <c r="D262" s="576"/>
      <c r="E262" s="576"/>
      <c r="F262" s="576"/>
      <c r="G262" s="576"/>
      <c r="H262" s="576"/>
      <c r="I262" s="576"/>
      <c r="J262" s="576"/>
      <c r="K262" s="576"/>
      <c r="L262" s="576"/>
      <c r="M262" s="576"/>
      <c r="N262" s="306">
        <f>PRESUPUESTO!$K$386</f>
        <v>0.03</v>
      </c>
      <c r="O262" s="316">
        <f>N262*O254</f>
        <v>2678.7599999999998</v>
      </c>
      <c r="P262" s="80"/>
    </row>
    <row r="263" spans="2:18">
      <c r="B263" s="44"/>
      <c r="C263" s="296"/>
      <c r="D263" s="297"/>
      <c r="E263" s="297"/>
      <c r="F263" s="297"/>
      <c r="G263" s="297"/>
      <c r="H263" s="297"/>
      <c r="I263" s="297"/>
      <c r="J263" s="297"/>
      <c r="K263" s="297"/>
      <c r="L263" s="297"/>
      <c r="M263" s="297"/>
      <c r="N263" s="297"/>
      <c r="O263" s="298"/>
      <c r="P263" s="80"/>
    </row>
    <row r="264" spans="2:18" ht="14.4" thickBot="1">
      <c r="B264" s="44"/>
      <c r="C264" s="299"/>
      <c r="D264" s="300"/>
      <c r="E264" s="300"/>
      <c r="F264" s="300"/>
      <c r="G264" s="300"/>
      <c r="H264" s="300"/>
      <c r="I264" s="300"/>
      <c r="J264" s="300"/>
      <c r="K264" s="300"/>
      <c r="L264" s="300"/>
      <c r="M264" s="300"/>
      <c r="N264" s="300"/>
      <c r="O264" s="301"/>
      <c r="P264" s="80"/>
    </row>
    <row r="265" spans="2:18" ht="15" thickBot="1">
      <c r="B265" s="44"/>
      <c r="C265" s="557" t="s">
        <v>2246</v>
      </c>
      <c r="D265" s="558"/>
      <c r="E265" s="558"/>
      <c r="F265" s="558"/>
      <c r="G265" s="558"/>
      <c r="H265" s="558"/>
      <c r="I265" s="558"/>
      <c r="J265" s="558"/>
      <c r="K265" s="558"/>
      <c r="L265" s="558"/>
      <c r="M265" s="558"/>
      <c r="N265" s="559"/>
      <c r="O265" s="313">
        <f>ROUNDUP(O254+O260+O261+O262,0)</f>
        <v>116080</v>
      </c>
      <c r="P265" s="100"/>
      <c r="R265" s="342"/>
    </row>
    <row r="266" spans="2:18" ht="14.4">
      <c r="B266" s="44"/>
      <c r="C266" s="73"/>
      <c r="D266" s="52"/>
      <c r="E266" s="52"/>
      <c r="F266" s="52"/>
      <c r="G266" s="52"/>
      <c r="H266" s="52"/>
      <c r="I266" s="52"/>
      <c r="J266" s="52"/>
      <c r="K266" s="52"/>
      <c r="L266" s="52"/>
      <c r="M266" s="52"/>
      <c r="N266" s="52"/>
      <c r="O266" s="74"/>
      <c r="P266" s="45"/>
      <c r="R266" s="342"/>
    </row>
    <row r="267" spans="2:18" ht="14.4">
      <c r="B267" s="44"/>
      <c r="C267" s="73"/>
      <c r="D267" s="52"/>
      <c r="E267" s="52"/>
      <c r="F267" s="52"/>
      <c r="G267" s="52"/>
      <c r="H267" s="52"/>
      <c r="I267" s="52"/>
      <c r="J267" s="52"/>
      <c r="K267" s="52"/>
      <c r="L267" s="52"/>
      <c r="M267" s="52"/>
      <c r="N267" s="52"/>
      <c r="O267" s="74"/>
      <c r="P267" s="45"/>
    </row>
    <row r="268" spans="2:18" ht="18.75" customHeight="1" thickBot="1">
      <c r="B268" s="44"/>
      <c r="C268" s="564"/>
      <c r="D268" s="565"/>
      <c r="E268" s="565"/>
      <c r="F268" s="70"/>
      <c r="G268" s="70"/>
      <c r="H268" s="70"/>
      <c r="I268" s="70"/>
      <c r="J268" s="70"/>
      <c r="K268" s="566"/>
      <c r="L268" s="566"/>
      <c r="M268" s="566"/>
      <c r="N268" s="566"/>
      <c r="O268" s="567"/>
      <c r="P268" s="101"/>
    </row>
    <row r="269" spans="2:18" ht="14.4" thickBot="1">
      <c r="B269" s="102"/>
      <c r="C269" s="103"/>
      <c r="D269" s="103"/>
      <c r="E269" s="103"/>
      <c r="F269" s="103"/>
      <c r="G269" s="103"/>
      <c r="H269" s="103"/>
      <c r="I269" s="103"/>
      <c r="J269" s="103"/>
      <c r="K269" s="103"/>
      <c r="L269" s="103"/>
      <c r="M269" s="103"/>
      <c r="N269" s="103"/>
      <c r="O269" s="103"/>
      <c r="P269" s="104"/>
    </row>
    <row r="270" spans="2:18" ht="14.4" thickTop="1"/>
  </sheetData>
  <mergeCells count="365">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87:I187"/>
    <mergeCell ref="M187:N187"/>
    <mergeCell ref="C188:I188"/>
    <mergeCell ref="M188:N188"/>
    <mergeCell ref="C189:N189"/>
    <mergeCell ref="C191:N191"/>
    <mergeCell ref="C184:I184"/>
    <mergeCell ref="M184:N184"/>
    <mergeCell ref="C185:I185"/>
    <mergeCell ref="M185:N185"/>
    <mergeCell ref="C186:I186"/>
    <mergeCell ref="M186:N186"/>
    <mergeCell ref="C205:E205"/>
    <mergeCell ref="K205:O205"/>
    <mergeCell ref="C207:O207"/>
    <mergeCell ref="D208:L208"/>
    <mergeCell ref="M208:N208"/>
    <mergeCell ref="D209:L209"/>
    <mergeCell ref="M209:N209"/>
    <mergeCell ref="C193:O195"/>
    <mergeCell ref="C196:M196"/>
    <mergeCell ref="C197:M197"/>
    <mergeCell ref="C198:M198"/>
    <mergeCell ref="C199:M199"/>
    <mergeCell ref="C202:N202"/>
    <mergeCell ref="C210:O212"/>
    <mergeCell ref="C213:G213"/>
    <mergeCell ref="H213:I213"/>
    <mergeCell ref="J213:K213"/>
    <mergeCell ref="M213:N213"/>
    <mergeCell ref="C214:G214"/>
    <mergeCell ref="H214:I214"/>
    <mergeCell ref="J214:K214"/>
    <mergeCell ref="M214:N214"/>
    <mergeCell ref="C217:G217"/>
    <mergeCell ref="H217:I217"/>
    <mergeCell ref="J217:K217"/>
    <mergeCell ref="M217:N217"/>
    <mergeCell ref="C218:G218"/>
    <mergeCell ref="H218:I218"/>
    <mergeCell ref="J218:K218"/>
    <mergeCell ref="M218:N218"/>
    <mergeCell ref="C215:G215"/>
    <mergeCell ref="H215:I215"/>
    <mergeCell ref="J215:K215"/>
    <mergeCell ref="M215:N215"/>
    <mergeCell ref="C216:G216"/>
    <mergeCell ref="H216:I216"/>
    <mergeCell ref="J216:K216"/>
    <mergeCell ref="M216:N216"/>
    <mergeCell ref="C225:J225"/>
    <mergeCell ref="M225:N225"/>
    <mergeCell ref="C226:J226"/>
    <mergeCell ref="M226:N226"/>
    <mergeCell ref="C227:J227"/>
    <mergeCell ref="M227:N227"/>
    <mergeCell ref="C219:N219"/>
    <mergeCell ref="C220:O222"/>
    <mergeCell ref="C223:J223"/>
    <mergeCell ref="M223:N223"/>
    <mergeCell ref="C224:J224"/>
    <mergeCell ref="M224:N224"/>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40:I240"/>
    <mergeCell ref="M240:N240"/>
    <mergeCell ref="C241:I241"/>
    <mergeCell ref="M241:N241"/>
    <mergeCell ref="C242:I242"/>
    <mergeCell ref="M242:N242"/>
    <mergeCell ref="C234:J234"/>
    <mergeCell ref="M234:N234"/>
    <mergeCell ref="C235:J235"/>
    <mergeCell ref="M235:N235"/>
    <mergeCell ref="C236:N236"/>
    <mergeCell ref="C237:O239"/>
    <mergeCell ref="C249:I249"/>
    <mergeCell ref="M249:N249"/>
    <mergeCell ref="C250:I250"/>
    <mergeCell ref="M250:N250"/>
    <mergeCell ref="C251:I251"/>
    <mergeCell ref="M251:N251"/>
    <mergeCell ref="C243:N243"/>
    <mergeCell ref="C244:O246"/>
    <mergeCell ref="C247:I247"/>
    <mergeCell ref="M247:N247"/>
    <mergeCell ref="C248:I248"/>
    <mergeCell ref="M248:N248"/>
    <mergeCell ref="C262:M262"/>
    <mergeCell ref="C265:N265"/>
    <mergeCell ref="C268:E268"/>
    <mergeCell ref="K268:O268"/>
    <mergeCell ref="C252:N252"/>
    <mergeCell ref="C254:N254"/>
    <mergeCell ref="C256:O258"/>
    <mergeCell ref="C259:M259"/>
    <mergeCell ref="C260:M260"/>
    <mergeCell ref="C261:M261"/>
  </mergeCells>
  <printOptions horizontalCentered="1"/>
  <pageMargins left="0.11811023622047245" right="0.11811023622047245" top="0.15748031496062992" bottom="0.15748031496062992" header="0" footer="0"/>
  <pageSetup scale="48" fitToHeight="0" orientation="portrait" r:id="rId1"/>
  <headerFooter alignWithMargins="0"/>
  <rowBreaks count="3" manualBreakCount="3">
    <brk id="80" min="1" max="15" man="1"/>
    <brk id="143" min="1" max="15" man="1"/>
    <brk id="206"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5CF854B-05BC-4ECD-8A10-82C8A2684883}">
          <x14:formula1>
            <xm:f>'MANO DE OBRA'!$C$14:$C$33</xm:f>
          </x14:formula1>
          <xm:sqref>C59:I62 C122:I125 C185:I188 C248:I251</xm:sqref>
        </x14:dataValidation>
        <x14:dataValidation type="list" allowBlank="1" showInputMessage="1" showErrorMessage="1" xr:uid="{554ED813-34B8-4F85-9E25-B23C29263F2B}">
          <x14:formula1>
            <xm:f>TRANSPORTE!$C$14:$C$28</xm:f>
          </x14:formula1>
          <xm:sqref>C52:I53 C115:I116 C178:I179 C241:I242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0BB1D-DDE8-4969-80EE-835C8EB4BBBA}">
  <sheetPr>
    <pageSetUpPr fitToPage="1"/>
  </sheetPr>
  <dimension ref="B1:S584"/>
  <sheetViews>
    <sheetView topLeftCell="A111" zoomScale="80" zoomScaleNormal="8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PRESUPUESTO!C260</f>
        <v>11.01</v>
      </c>
      <c r="D20" s="582" t="str">
        <f>IFERROR(VLOOKUP(C20,PRESUPUESTO!$C$11:$K$366,5,FALSE)," ")</f>
        <v>SUMINISTRO E INSTALACIÓN DE PISO EN GRES TABLÓN COLOR SAHARA O SIMILAR, FORMATO 30 × 30 CM, INCLUYE PREPARACIÓN DE SUPERFICIE, CORTES, ADHESIVO, BOQUILLAS Y LIMPIEZA FINAL.</v>
      </c>
      <c r="E20" s="583"/>
      <c r="F20" s="583"/>
      <c r="G20" s="583"/>
      <c r="H20" s="583"/>
      <c r="I20" s="583"/>
      <c r="J20" s="583"/>
      <c r="K20" s="583"/>
      <c r="L20" s="584"/>
      <c r="M20" s="526" t="str">
        <f>IFERROR(VLOOKUP(C20,PRESUPUESTO!$C$11:$K$366,6,FALSE)," ")</f>
        <v>M2</v>
      </c>
      <c r="N20" s="528"/>
      <c r="O20" s="243">
        <f>IFERROR(VLOOKUP(C20,PRESUPUESTO!$C$11:$K$366,7,FALSE)," ")</f>
        <v>3.54</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23486.985026354316</v>
      </c>
      <c r="M25" s="523">
        <v>0.05</v>
      </c>
      <c r="N25" s="522"/>
      <c r="O25" s="307">
        <f>IFERROR(M25*L25,0)</f>
        <v>1174.3492513177159</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1174.3492513177159</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2292</v>
      </c>
      <c r="D35" s="518"/>
      <c r="E35" s="518"/>
      <c r="F35" s="518"/>
      <c r="G35" s="518"/>
      <c r="H35" s="518"/>
      <c r="I35" s="518"/>
      <c r="J35" s="519"/>
      <c r="K35" s="88" t="str">
        <f>IFERROR(VLOOKUP(C35,MATERIALES!$C$13:$G$2486,2,FALSE)," ")</f>
        <v>M2</v>
      </c>
      <c r="L35" s="89">
        <v>1.05</v>
      </c>
      <c r="M35" s="548">
        <f>IFERROR(VLOOKUP(C35,MATERIALES!$C$13:$G$2486,5,FALSE)," ")</f>
        <v>49900</v>
      </c>
      <c r="N35" s="549"/>
      <c r="O35" s="307">
        <f>IFERROR(M35*L35,0)</f>
        <v>52395</v>
      </c>
      <c r="P35" s="85"/>
    </row>
    <row r="36" spans="2:16" ht="14.4">
      <c r="B36" s="44"/>
      <c r="C36" s="517" t="s">
        <v>2310</v>
      </c>
      <c r="D36" s="518"/>
      <c r="E36" s="518"/>
      <c r="F36" s="518"/>
      <c r="G36" s="518"/>
      <c r="H36" s="518"/>
      <c r="I36" s="518"/>
      <c r="J36" s="519"/>
      <c r="K36" s="88" t="str">
        <f>IFERROR(VLOOKUP(C36,MATERIALES!$C$13:$G$2486,2,FALSE)," ")</f>
        <v>KG</v>
      </c>
      <c r="L36" s="89">
        <v>4.5</v>
      </c>
      <c r="M36" s="548">
        <f>IFERROR(VLOOKUP(C36,MATERIALES!$C$13:$G$2486,5,FALSE)," ")</f>
        <v>3620</v>
      </c>
      <c r="N36" s="549"/>
      <c r="O36" s="307">
        <f t="shared" ref="O36:O46" si="1">IFERROR(M36*L36,0)</f>
        <v>16290</v>
      </c>
      <c r="P36" s="85"/>
    </row>
    <row r="37" spans="2:16" ht="14.4">
      <c r="B37" s="44"/>
      <c r="C37" s="517" t="s">
        <v>1337</v>
      </c>
      <c r="D37" s="518"/>
      <c r="E37" s="518"/>
      <c r="F37" s="518"/>
      <c r="G37" s="518"/>
      <c r="H37" s="518"/>
      <c r="I37" s="518"/>
      <c r="J37" s="519"/>
      <c r="K37" s="88" t="str">
        <f>IFERROR(VLOOKUP(C37,MATERIALES!$C$13:$G$2486,2,FALSE)," ")</f>
        <v>LT</v>
      </c>
      <c r="L37" s="89">
        <v>1.5</v>
      </c>
      <c r="M37" s="548">
        <f>IFERROR(VLOOKUP(C37,MATERIALES!$C$13:$G$2486,5,FALSE)," ")</f>
        <v>74</v>
      </c>
      <c r="N37" s="549"/>
      <c r="O37" s="307">
        <f t="shared" si="1"/>
        <v>111</v>
      </c>
      <c r="P37" s="85"/>
    </row>
    <row r="38" spans="2:16" ht="14.4">
      <c r="B38" s="44"/>
      <c r="C38" s="517" t="s">
        <v>2290</v>
      </c>
      <c r="D38" s="518"/>
      <c r="E38" s="518"/>
      <c r="F38" s="518"/>
      <c r="G38" s="518"/>
      <c r="H38" s="518"/>
      <c r="I38" s="518"/>
      <c r="J38" s="519"/>
      <c r="K38" s="88" t="str">
        <f>IFERROR(VLOOKUP(C38,MATERIALES!$C$13:$G$2486,2,FALSE)," ")</f>
        <v>KG</v>
      </c>
      <c r="L38" s="89">
        <v>0.3</v>
      </c>
      <c r="M38" s="548">
        <f>IFERROR(VLOOKUP(C38,MATERIALES!$C$13:$G$2486,5,FALSE)," ")</f>
        <v>7580.4</v>
      </c>
      <c r="N38" s="549"/>
      <c r="O38" s="307">
        <f t="shared" si="1"/>
        <v>2274.12</v>
      </c>
      <c r="P38" s="85"/>
    </row>
    <row r="39" spans="2:16" ht="14.4">
      <c r="B39" s="44"/>
      <c r="C39" s="517" t="s">
        <v>2291</v>
      </c>
      <c r="D39" s="518"/>
      <c r="E39" s="518"/>
      <c r="F39" s="518"/>
      <c r="G39" s="518"/>
      <c r="H39" s="518"/>
      <c r="I39" s="518"/>
      <c r="J39" s="519"/>
      <c r="K39" s="88" t="str">
        <f>IFERROR(VLOOKUP(C39,MATERIALES!$C$13:$G$2486,2,FALSE)," ")</f>
        <v>UN</v>
      </c>
      <c r="L39" s="89">
        <v>25</v>
      </c>
      <c r="M39" s="548">
        <f>IFERROR(VLOOKUP(C39,MATERIALES!$C$13:$G$2486,5,FALSE)," ")</f>
        <v>54</v>
      </c>
      <c r="N39" s="549"/>
      <c r="O39" s="307">
        <f t="shared" si="1"/>
        <v>1350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72420.12</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16.201738944909884</v>
      </c>
      <c r="N59" s="563"/>
      <c r="O59" s="312">
        <f>IFERROR((L59/M59),0)</f>
        <v>23486.985026354316</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23486.985026354316</v>
      </c>
      <c r="P63" s="85"/>
    </row>
    <row r="64" spans="2:16" ht="15" thickBot="1">
      <c r="B64" s="44"/>
      <c r="C64" s="73"/>
      <c r="D64" s="52"/>
      <c r="E64" s="52"/>
      <c r="F64" s="52"/>
      <c r="G64" s="52"/>
      <c r="H64" s="52"/>
      <c r="I64" s="52"/>
      <c r="J64" s="52"/>
      <c r="K64" s="52"/>
      <c r="L64" s="52"/>
      <c r="M64" s="52"/>
      <c r="N64" s="52"/>
      <c r="O64" s="74"/>
      <c r="P64" s="45"/>
    </row>
    <row r="65" spans="2:19" ht="15" thickBot="1">
      <c r="B65" s="44"/>
      <c r="C65" s="557" t="s">
        <v>2245</v>
      </c>
      <c r="D65" s="558"/>
      <c r="E65" s="558"/>
      <c r="F65" s="558"/>
      <c r="G65" s="558"/>
      <c r="H65" s="558"/>
      <c r="I65" s="558"/>
      <c r="J65" s="558"/>
      <c r="K65" s="558"/>
      <c r="L65" s="558"/>
      <c r="M65" s="558"/>
      <c r="N65" s="559"/>
      <c r="O65" s="313">
        <f>ROUND(O54+O30+O47+O63,0)</f>
        <v>97081</v>
      </c>
      <c r="P65" s="100"/>
      <c r="S65" s="342"/>
    </row>
    <row r="66" spans="2:19" ht="15" thickBot="1">
      <c r="B66" s="44"/>
      <c r="C66" s="73"/>
      <c r="D66" s="52"/>
      <c r="E66" s="52"/>
      <c r="F66" s="52"/>
      <c r="G66" s="52"/>
      <c r="H66" s="52"/>
      <c r="I66" s="52"/>
      <c r="J66" s="52"/>
      <c r="K66" s="52"/>
      <c r="L66" s="52"/>
      <c r="M66" s="52"/>
      <c r="N66" s="52"/>
      <c r="O66" s="74"/>
      <c r="P66" s="73"/>
    </row>
    <row r="67" spans="2:19">
      <c r="B67" s="44"/>
      <c r="C67" s="529" t="s">
        <v>2240</v>
      </c>
      <c r="D67" s="530"/>
      <c r="E67" s="530"/>
      <c r="F67" s="530"/>
      <c r="G67" s="530"/>
      <c r="H67" s="530"/>
      <c r="I67" s="530"/>
      <c r="J67" s="530"/>
      <c r="K67" s="530"/>
      <c r="L67" s="530"/>
      <c r="M67" s="530"/>
      <c r="N67" s="530"/>
      <c r="O67" s="531"/>
      <c r="P67" s="80"/>
    </row>
    <row r="68" spans="2:19">
      <c r="B68" s="44"/>
      <c r="C68" s="532"/>
      <c r="D68" s="533"/>
      <c r="E68" s="533"/>
      <c r="F68" s="533"/>
      <c r="G68" s="533"/>
      <c r="H68" s="533"/>
      <c r="I68" s="533"/>
      <c r="J68" s="533"/>
      <c r="K68" s="533"/>
      <c r="L68" s="533"/>
      <c r="M68" s="533"/>
      <c r="N68" s="533"/>
      <c r="O68" s="534"/>
      <c r="P68" s="80"/>
    </row>
    <row r="69" spans="2:19" ht="14.4" thickBot="1">
      <c r="B69" s="44"/>
      <c r="C69" s="535"/>
      <c r="D69" s="536"/>
      <c r="E69" s="536"/>
      <c r="F69" s="536"/>
      <c r="G69" s="536"/>
      <c r="H69" s="536"/>
      <c r="I69" s="536"/>
      <c r="J69" s="536"/>
      <c r="K69" s="536"/>
      <c r="L69" s="536"/>
      <c r="M69" s="536"/>
      <c r="N69" s="536"/>
      <c r="O69" s="537"/>
      <c r="P69" s="80"/>
    </row>
    <row r="70" spans="2:19" ht="15" thickBot="1">
      <c r="B70" s="44"/>
      <c r="C70" s="568" t="s">
        <v>10</v>
      </c>
      <c r="D70" s="569"/>
      <c r="E70" s="569"/>
      <c r="F70" s="569"/>
      <c r="G70" s="569"/>
      <c r="H70" s="569"/>
      <c r="I70" s="569"/>
      <c r="J70" s="569"/>
      <c r="K70" s="569"/>
      <c r="L70" s="569"/>
      <c r="M70" s="570"/>
      <c r="N70" s="303" t="s">
        <v>32</v>
      </c>
      <c r="O70" s="304" t="s">
        <v>29</v>
      </c>
      <c r="P70" s="80"/>
    </row>
    <row r="71" spans="2:19" ht="14.4">
      <c r="B71" s="44"/>
      <c r="C71" s="571" t="s">
        <v>2242</v>
      </c>
      <c r="D71" s="572"/>
      <c r="E71" s="572"/>
      <c r="F71" s="572"/>
      <c r="G71" s="572"/>
      <c r="H71" s="572"/>
      <c r="I71" s="572"/>
      <c r="J71" s="572"/>
      <c r="K71" s="572"/>
      <c r="L71" s="572"/>
      <c r="M71" s="572"/>
      <c r="N71" s="305">
        <f>PRESUPUESTO!$K$384</f>
        <v>0.26</v>
      </c>
      <c r="O71" s="314">
        <f>N71*O65</f>
        <v>25241.06</v>
      </c>
      <c r="P71" s="80"/>
    </row>
    <row r="72" spans="2:19" ht="14.4">
      <c r="B72" s="44"/>
      <c r="C72" s="573" t="s">
        <v>2241</v>
      </c>
      <c r="D72" s="574"/>
      <c r="E72" s="574"/>
      <c r="F72" s="574"/>
      <c r="G72" s="574"/>
      <c r="H72" s="574"/>
      <c r="I72" s="574"/>
      <c r="J72" s="574"/>
      <c r="K72" s="574"/>
      <c r="L72" s="574"/>
      <c r="M72" s="574"/>
      <c r="N72" s="302">
        <f>PRESUPUESTO!$K$385</f>
        <v>0.01</v>
      </c>
      <c r="O72" s="315">
        <f>N72*O65</f>
        <v>970.81000000000006</v>
      </c>
      <c r="P72" s="80"/>
    </row>
    <row r="73" spans="2:19" ht="15" thickBot="1">
      <c r="B73" s="44"/>
      <c r="C73" s="575" t="s">
        <v>28</v>
      </c>
      <c r="D73" s="576"/>
      <c r="E73" s="576"/>
      <c r="F73" s="576"/>
      <c r="G73" s="576"/>
      <c r="H73" s="576"/>
      <c r="I73" s="576"/>
      <c r="J73" s="576"/>
      <c r="K73" s="576"/>
      <c r="L73" s="576"/>
      <c r="M73" s="576"/>
      <c r="N73" s="306">
        <f>PRESUPUESTO!$K$386</f>
        <v>0.03</v>
      </c>
      <c r="O73" s="316">
        <f>N73*O65</f>
        <v>2912.43</v>
      </c>
      <c r="P73" s="80"/>
    </row>
    <row r="74" spans="2:19">
      <c r="B74" s="44"/>
      <c r="C74" s="296"/>
      <c r="D74" s="297"/>
      <c r="E74" s="297"/>
      <c r="F74" s="297"/>
      <c r="G74" s="297"/>
      <c r="H74" s="297"/>
      <c r="I74" s="297"/>
      <c r="J74" s="297"/>
      <c r="K74" s="297"/>
      <c r="L74" s="297"/>
      <c r="M74" s="297"/>
      <c r="N74" s="297"/>
      <c r="O74" s="298"/>
      <c r="P74" s="80"/>
    </row>
    <row r="75" spans="2:19" ht="14.4" thickBot="1">
      <c r="B75" s="44"/>
      <c r="C75" s="299"/>
      <c r="D75" s="300"/>
      <c r="E75" s="300"/>
      <c r="F75" s="300"/>
      <c r="G75" s="300"/>
      <c r="H75" s="300"/>
      <c r="I75" s="300"/>
      <c r="J75" s="300"/>
      <c r="K75" s="300"/>
      <c r="L75" s="300"/>
      <c r="M75" s="300"/>
      <c r="N75" s="300"/>
      <c r="O75" s="301"/>
      <c r="P75" s="80"/>
    </row>
    <row r="76" spans="2:19" ht="15" thickBot="1">
      <c r="B76" s="44"/>
      <c r="C76" s="557" t="s">
        <v>2246</v>
      </c>
      <c r="D76" s="558"/>
      <c r="E76" s="558"/>
      <c r="F76" s="558"/>
      <c r="G76" s="558"/>
      <c r="H76" s="558"/>
      <c r="I76" s="558"/>
      <c r="J76" s="558"/>
      <c r="K76" s="558"/>
      <c r="L76" s="558"/>
      <c r="M76" s="558"/>
      <c r="N76" s="559"/>
      <c r="O76" s="313">
        <f>ROUNDUP(O65+O71+O72+O73,0)</f>
        <v>126206</v>
      </c>
      <c r="P76" s="100"/>
      <c r="S76" s="342"/>
    </row>
    <row r="77" spans="2:19" ht="14.4">
      <c r="B77" s="44"/>
      <c r="C77" s="73"/>
      <c r="D77" s="52"/>
      <c r="E77" s="52"/>
      <c r="F77" s="52"/>
      <c r="G77" s="52"/>
      <c r="H77" s="52"/>
      <c r="I77" s="52"/>
      <c r="J77" s="52"/>
      <c r="K77" s="52"/>
      <c r="L77" s="52"/>
      <c r="M77" s="52"/>
      <c r="N77" s="52"/>
      <c r="O77" s="74"/>
      <c r="P77" s="45"/>
    </row>
    <row r="78" spans="2:19" ht="14.4">
      <c r="B78" s="44"/>
      <c r="C78" s="73"/>
      <c r="D78" s="52"/>
      <c r="E78" s="52"/>
      <c r="F78" s="52"/>
      <c r="G78" s="52"/>
      <c r="H78" s="52"/>
      <c r="I78" s="52"/>
      <c r="J78" s="52"/>
      <c r="K78" s="52"/>
      <c r="L78" s="52"/>
      <c r="M78" s="52"/>
      <c r="N78" s="52"/>
      <c r="O78" s="74"/>
      <c r="P78" s="45"/>
    </row>
    <row r="79" spans="2:19" ht="18.75" customHeight="1" thickBot="1">
      <c r="B79" s="44"/>
      <c r="C79" s="564"/>
      <c r="D79" s="565"/>
      <c r="E79" s="565"/>
      <c r="F79" s="70"/>
      <c r="G79" s="70"/>
      <c r="H79" s="70"/>
      <c r="I79" s="70"/>
      <c r="J79" s="70"/>
      <c r="K79" s="566"/>
      <c r="L79" s="566"/>
      <c r="M79" s="566"/>
      <c r="N79" s="566"/>
      <c r="O79" s="567"/>
      <c r="P79" s="101"/>
    </row>
    <row r="80" spans="2:19"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PRESUPUESTO!C262</f>
        <v>11.03</v>
      </c>
      <c r="D83" s="582" t="str">
        <f>IFERROR(VLOOKUP(C83,PRESUPUESTO!$C$11:$K$366,5,FALSE)," ")</f>
        <v>BALDOSA INSTITUCIONAL GRANO MARMOL P2; FONDO GRIS. INCLUYE ALISTADO</v>
      </c>
      <c r="E83" s="583"/>
      <c r="F83" s="583"/>
      <c r="G83" s="583"/>
      <c r="H83" s="583"/>
      <c r="I83" s="583"/>
      <c r="J83" s="583"/>
      <c r="K83" s="583"/>
      <c r="L83" s="584"/>
      <c r="M83" s="526" t="str">
        <f>IFERROR(VLOOKUP(C83,PRESUPUESTO!$C$11:$K$366,6,FALSE)," ")</f>
        <v>M2</v>
      </c>
      <c r="N83" s="528"/>
      <c r="O83" s="243">
        <f>IFERROR(VLOOKUP(C83,PRESUPUESTO!$C$11:$K$366,7,FALSE)," ")</f>
        <v>11.52</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O125</f>
        <v>31710.833333333332</v>
      </c>
      <c r="M88" s="523">
        <v>0.05</v>
      </c>
      <c r="N88" s="522"/>
      <c r="O88" s="307">
        <f>IFERROR(M88*L88,0)</f>
        <v>1585.5416666666667</v>
      </c>
      <c r="P88" s="85"/>
    </row>
    <row r="89" spans="2:16" ht="14.4">
      <c r="B89" s="44"/>
      <c r="C89" s="619" t="s">
        <v>1292</v>
      </c>
      <c r="D89" s="518"/>
      <c r="E89" s="518"/>
      <c r="F89" s="518"/>
      <c r="G89" s="519"/>
      <c r="H89" s="520"/>
      <c r="I89" s="520"/>
      <c r="J89" s="521" t="str">
        <f>IFERROR(VLOOKUP(C89,EQUIPOS!$C$13:$G$80,2,FALSE)," ")</f>
        <v>M2</v>
      </c>
      <c r="K89" s="522"/>
      <c r="L89" s="308">
        <f>IFERROR(VLOOKUP(C89,EQUIPOS!$C$13:$G$80,5,FALSE)," ")</f>
        <v>30289</v>
      </c>
      <c r="M89" s="524">
        <v>1</v>
      </c>
      <c r="N89" s="525"/>
      <c r="O89" s="307">
        <f>IFERROR(L89/M89,0)</f>
        <v>30289</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31874.541666666668</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1337</v>
      </c>
      <c r="D98" s="518"/>
      <c r="E98" s="518"/>
      <c r="F98" s="518"/>
      <c r="G98" s="518"/>
      <c r="H98" s="518"/>
      <c r="I98" s="518"/>
      <c r="J98" s="519"/>
      <c r="K98" s="88" t="str">
        <f>IFERROR(VLOOKUP(C98,MATERIALES!$C$13:$G$2486,2,FALSE)," ")</f>
        <v>LT</v>
      </c>
      <c r="L98" s="89">
        <v>7.41</v>
      </c>
      <c r="M98" s="548">
        <f>IFERROR(VLOOKUP(C98,MATERIALES!$C$13:$G$2486,5,FALSE)," ")</f>
        <v>74</v>
      </c>
      <c r="N98" s="549"/>
      <c r="O98" s="307">
        <f>IFERROR(M98*L98,0)</f>
        <v>548.34</v>
      </c>
      <c r="P98" s="85"/>
    </row>
    <row r="99" spans="2:16" ht="14.4">
      <c r="B99" s="44"/>
      <c r="C99" s="517" t="s">
        <v>1360</v>
      </c>
      <c r="D99" s="518"/>
      <c r="E99" s="518"/>
      <c r="F99" s="518"/>
      <c r="G99" s="518"/>
      <c r="H99" s="518"/>
      <c r="I99" s="518"/>
      <c r="J99" s="519"/>
      <c r="K99" s="88" t="str">
        <f>IFERROR(VLOOKUP(C99,MATERIALES!$C$13:$G$2486,2,FALSE)," ")</f>
        <v>M3</v>
      </c>
      <c r="L99" s="89">
        <v>0.09</v>
      </c>
      <c r="M99" s="548">
        <f>IFERROR(VLOOKUP(C99,MATERIALES!$C$13:$G$2486,5,FALSE)," ")</f>
        <v>93513</v>
      </c>
      <c r="N99" s="549"/>
      <c r="O99" s="307">
        <f t="shared" ref="O99:O108" si="5">IFERROR(M99*L99,0)</f>
        <v>8416.17</v>
      </c>
      <c r="P99" s="85"/>
    </row>
    <row r="100" spans="2:16" ht="14.4">
      <c r="B100" s="44"/>
      <c r="C100" s="517" t="s">
        <v>1472</v>
      </c>
      <c r="D100" s="518"/>
      <c r="E100" s="518"/>
      <c r="F100" s="518"/>
      <c r="G100" s="518"/>
      <c r="H100" s="518"/>
      <c r="I100" s="518"/>
      <c r="J100" s="519"/>
      <c r="K100" s="88" t="str">
        <f>IFERROR(VLOOKUP(C100,MATERIALES!$C$13:$G$2486,2,FALSE)," ")</f>
        <v>KG</v>
      </c>
      <c r="L100" s="89">
        <v>7</v>
      </c>
      <c r="M100" s="548">
        <f>IFERROR(VLOOKUP(C100,MATERIALES!$C$13:$G$2486,5,FALSE)," ")</f>
        <v>3189</v>
      </c>
      <c r="N100" s="549"/>
      <c r="O100" s="307">
        <f t="shared" si="5"/>
        <v>22323</v>
      </c>
      <c r="P100" s="85"/>
    </row>
    <row r="101" spans="2:16" ht="14.4">
      <c r="B101" s="44"/>
      <c r="C101" s="517" t="s">
        <v>1473</v>
      </c>
      <c r="D101" s="518"/>
      <c r="E101" s="518"/>
      <c r="F101" s="518"/>
      <c r="G101" s="518"/>
      <c r="H101" s="518"/>
      <c r="I101" s="518"/>
      <c r="J101" s="519"/>
      <c r="K101" s="88" t="str">
        <f>IFERROR(VLOOKUP(C101,MATERIALES!$C$13:$G$2486,2,FALSE)," ")</f>
        <v>KG</v>
      </c>
      <c r="L101" s="89">
        <v>18.7</v>
      </c>
      <c r="M101" s="548">
        <f>IFERROR(VLOOKUP(C101,MATERIALES!$C$13:$G$2486,5,FALSE)," ")</f>
        <v>740</v>
      </c>
      <c r="N101" s="549"/>
      <c r="O101" s="307">
        <f t="shared" si="5"/>
        <v>13838</v>
      </c>
      <c r="P101" s="85"/>
    </row>
    <row r="102" spans="2:16" ht="14.4">
      <c r="B102" s="44"/>
      <c r="C102" s="517" t="s">
        <v>1530</v>
      </c>
      <c r="D102" s="518"/>
      <c r="E102" s="518"/>
      <c r="F102" s="518"/>
      <c r="G102" s="518"/>
      <c r="H102" s="518"/>
      <c r="I102" s="518"/>
      <c r="J102" s="519"/>
      <c r="K102" s="88" t="str">
        <f>IFERROR(VLOOKUP(C102,MATERIALES!$C$13:$G$2486,2,FALSE)," ")</f>
        <v>KG</v>
      </c>
      <c r="L102" s="89">
        <v>0.33</v>
      </c>
      <c r="M102" s="548">
        <f>IFERROR(VLOOKUP(C102,MATERIALES!$C$13:$G$2486,5,FALSE)," ")</f>
        <v>16724</v>
      </c>
      <c r="N102" s="549"/>
      <c r="O102" s="307">
        <f t="shared" si="5"/>
        <v>5518.92</v>
      </c>
      <c r="P102" s="85"/>
    </row>
    <row r="103" spans="2:16" ht="14.4">
      <c r="B103" s="44"/>
      <c r="C103" s="517" t="s">
        <v>1630</v>
      </c>
      <c r="D103" s="518"/>
      <c r="E103" s="518"/>
      <c r="F103" s="518"/>
      <c r="G103" s="518"/>
      <c r="H103" s="518"/>
      <c r="I103" s="518"/>
      <c r="J103" s="519"/>
      <c r="K103" s="88" t="str">
        <f>IFERROR(VLOOKUP(C103,MATERIALES!$C$13:$G$2486,2,FALSE)," ")</f>
        <v>BT</v>
      </c>
      <c r="L103" s="89">
        <v>0.35</v>
      </c>
      <c r="M103" s="548">
        <f>IFERROR(VLOOKUP(C103,MATERIALES!$C$13:$G$2486,5,FALSE)," ")</f>
        <v>55747</v>
      </c>
      <c r="N103" s="549"/>
      <c r="O103" s="307">
        <f t="shared" si="5"/>
        <v>19511.449999999997</v>
      </c>
      <c r="P103" s="85"/>
    </row>
    <row r="104" spans="2:16" ht="14.4">
      <c r="B104" s="44"/>
      <c r="C104" s="517" t="s">
        <v>1748</v>
      </c>
      <c r="D104" s="518"/>
      <c r="E104" s="518"/>
      <c r="F104" s="518"/>
      <c r="G104" s="518"/>
      <c r="H104" s="518"/>
      <c r="I104" s="518"/>
      <c r="J104" s="519"/>
      <c r="K104" s="88" t="str">
        <f>IFERROR(VLOOKUP(C104,MATERIALES!$C$13:$G$2486,2,FALSE)," ")</f>
        <v>BT</v>
      </c>
      <c r="L104" s="89">
        <v>0.5</v>
      </c>
      <c r="M104" s="548">
        <f>IFERROR(VLOOKUP(C104,MATERIALES!$C$13:$G$2486,5,FALSE)," ")</f>
        <v>16269</v>
      </c>
      <c r="N104" s="549"/>
      <c r="O104" s="307">
        <f t="shared" si="5"/>
        <v>8134.5</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5" thickBot="1">
      <c r="B108" s="44"/>
      <c r="C108" s="517"/>
      <c r="D108" s="518"/>
      <c r="E108" s="518"/>
      <c r="F108" s="518"/>
      <c r="G108" s="518"/>
      <c r="H108" s="518"/>
      <c r="I108" s="518"/>
      <c r="J108" s="519"/>
      <c r="K108" s="88" t="str">
        <f>IFERROR(VLOOKUP(C108,MATERIALES!$C$13:$G$2486,2,FALSE)," ")</f>
        <v xml:space="preserve"> </v>
      </c>
      <c r="L108" s="90"/>
      <c r="M108" s="548" t="str">
        <f>IFERROR(VLOOKUP(C108,MATERIALES!$C$13:$G$2486,5,FALSE)," ")</f>
        <v xml:space="preserve"> </v>
      </c>
      <c r="N108" s="549"/>
      <c r="O108" s="307">
        <f t="shared" si="5"/>
        <v>0</v>
      </c>
      <c r="P108" s="85"/>
    </row>
    <row r="109" spans="2:16" ht="15" thickBot="1">
      <c r="B109" s="44"/>
      <c r="C109" s="545" t="s">
        <v>2244</v>
      </c>
      <c r="D109" s="546"/>
      <c r="E109" s="546"/>
      <c r="F109" s="546"/>
      <c r="G109" s="546"/>
      <c r="H109" s="546"/>
      <c r="I109" s="546"/>
      <c r="J109" s="546"/>
      <c r="K109" s="546"/>
      <c r="L109" s="546"/>
      <c r="M109" s="546"/>
      <c r="N109" s="547"/>
      <c r="O109" s="309">
        <f>SUM(O98:O108)</f>
        <v>78290.38</v>
      </c>
      <c r="P109" s="85"/>
    </row>
    <row r="110" spans="2:16">
      <c r="B110" s="44"/>
      <c r="C110" s="529" t="s">
        <v>64</v>
      </c>
      <c r="D110" s="530"/>
      <c r="E110" s="530"/>
      <c r="F110" s="530"/>
      <c r="G110" s="530"/>
      <c r="H110" s="530"/>
      <c r="I110" s="530"/>
      <c r="J110" s="530"/>
      <c r="K110" s="530"/>
      <c r="L110" s="530"/>
      <c r="M110" s="530"/>
      <c r="N110" s="530"/>
      <c r="O110" s="531"/>
      <c r="P110" s="80"/>
    </row>
    <row r="111" spans="2:16">
      <c r="B111" s="44"/>
      <c r="C111" s="532"/>
      <c r="D111" s="533"/>
      <c r="E111" s="533"/>
      <c r="F111" s="533"/>
      <c r="G111" s="533"/>
      <c r="H111" s="533"/>
      <c r="I111" s="533"/>
      <c r="J111" s="533"/>
      <c r="K111" s="533"/>
      <c r="L111" s="533"/>
      <c r="M111" s="533"/>
      <c r="N111" s="533"/>
      <c r="O111" s="534"/>
      <c r="P111" s="80"/>
    </row>
    <row r="112" spans="2:16" ht="14.4" thickBot="1">
      <c r="B112" s="44"/>
      <c r="C112" s="535"/>
      <c r="D112" s="536"/>
      <c r="E112" s="536"/>
      <c r="F112" s="536"/>
      <c r="G112" s="536"/>
      <c r="H112" s="536"/>
      <c r="I112" s="536"/>
      <c r="J112" s="536"/>
      <c r="K112" s="536"/>
      <c r="L112" s="536"/>
      <c r="M112" s="536"/>
      <c r="N112" s="536"/>
      <c r="O112" s="537"/>
      <c r="P112" s="80"/>
    </row>
    <row r="113" spans="2:19" ht="16.8">
      <c r="B113" s="44"/>
      <c r="C113" s="538" t="s">
        <v>65</v>
      </c>
      <c r="D113" s="550"/>
      <c r="E113" s="550"/>
      <c r="F113" s="550"/>
      <c r="G113" s="550"/>
      <c r="H113" s="550"/>
      <c r="I113" s="550"/>
      <c r="J113" s="82" t="s">
        <v>66</v>
      </c>
      <c r="K113" s="87" t="s">
        <v>67</v>
      </c>
      <c r="L113" s="91" t="s">
        <v>68</v>
      </c>
      <c r="M113" s="541" t="s">
        <v>69</v>
      </c>
      <c r="N113" s="544"/>
      <c r="O113" s="83" t="s">
        <v>61</v>
      </c>
      <c r="P113" s="84"/>
    </row>
    <row r="114" spans="2:19" ht="14.4">
      <c r="B114" s="44"/>
      <c r="C114" s="517"/>
      <c r="D114" s="518"/>
      <c r="E114" s="518"/>
      <c r="F114" s="518"/>
      <c r="G114" s="518"/>
      <c r="H114" s="518"/>
      <c r="I114" s="518"/>
      <c r="J114" s="92"/>
      <c r="K114" s="93"/>
      <c r="L114" s="92">
        <f>K114*J114</f>
        <v>0</v>
      </c>
      <c r="M114" s="548" t="str">
        <f>IFERROR(VLOOKUP(C114,TRANSPORTE!$C$14:$G$28,5,FALSE)," ")</f>
        <v xml:space="preserve"> </v>
      </c>
      <c r="N114" s="549"/>
      <c r="O114" s="307">
        <f>IFERROR(M114*L114,0)</f>
        <v>0</v>
      </c>
      <c r="P114" s="85"/>
    </row>
    <row r="115" spans="2:19" ht="15" thickBot="1">
      <c r="B115" s="44"/>
      <c r="C115" s="551"/>
      <c r="D115" s="552"/>
      <c r="E115" s="552"/>
      <c r="F115" s="552"/>
      <c r="G115" s="552"/>
      <c r="H115" s="552"/>
      <c r="I115" s="552"/>
      <c r="J115" s="94"/>
      <c r="K115" s="70"/>
      <c r="L115" s="94"/>
      <c r="M115" s="553"/>
      <c r="N115" s="554"/>
      <c r="O115" s="307">
        <f t="shared" ref="O115" si="6">IFERROR(M115*L115,0)</f>
        <v>0</v>
      </c>
      <c r="P115" s="85"/>
    </row>
    <row r="116" spans="2:19" ht="15" thickBot="1">
      <c r="B116" s="44"/>
      <c r="C116" s="545" t="s">
        <v>2244</v>
      </c>
      <c r="D116" s="546"/>
      <c r="E116" s="546"/>
      <c r="F116" s="546"/>
      <c r="G116" s="546"/>
      <c r="H116" s="546"/>
      <c r="I116" s="546"/>
      <c r="J116" s="546"/>
      <c r="K116" s="546"/>
      <c r="L116" s="546"/>
      <c r="M116" s="546"/>
      <c r="N116" s="547"/>
      <c r="O116" s="309">
        <f>+SUM(O114:O115)</f>
        <v>0</v>
      </c>
      <c r="P116" s="86"/>
    </row>
    <row r="117" spans="2:19">
      <c r="B117" s="44"/>
      <c r="C117" s="529" t="s">
        <v>70</v>
      </c>
      <c r="D117" s="530"/>
      <c r="E117" s="530"/>
      <c r="F117" s="530"/>
      <c r="G117" s="530"/>
      <c r="H117" s="530"/>
      <c r="I117" s="530"/>
      <c r="J117" s="530"/>
      <c r="K117" s="530"/>
      <c r="L117" s="530"/>
      <c r="M117" s="530"/>
      <c r="N117" s="530"/>
      <c r="O117" s="531"/>
      <c r="P117" s="80"/>
    </row>
    <row r="118" spans="2:19">
      <c r="B118" s="44"/>
      <c r="C118" s="532"/>
      <c r="D118" s="533"/>
      <c r="E118" s="533"/>
      <c r="F118" s="533"/>
      <c r="G118" s="533"/>
      <c r="H118" s="533"/>
      <c r="I118" s="533"/>
      <c r="J118" s="533"/>
      <c r="K118" s="533"/>
      <c r="L118" s="533"/>
      <c r="M118" s="533"/>
      <c r="N118" s="533"/>
      <c r="O118" s="534"/>
      <c r="P118" s="80"/>
    </row>
    <row r="119" spans="2:19" ht="14.4" thickBot="1">
      <c r="B119" s="44"/>
      <c r="C119" s="535"/>
      <c r="D119" s="536"/>
      <c r="E119" s="536"/>
      <c r="F119" s="536"/>
      <c r="G119" s="536"/>
      <c r="H119" s="536"/>
      <c r="I119" s="536"/>
      <c r="J119" s="536"/>
      <c r="K119" s="536"/>
      <c r="L119" s="536"/>
      <c r="M119" s="536"/>
      <c r="N119" s="536"/>
      <c r="O119" s="537"/>
      <c r="P119" s="80"/>
    </row>
    <row r="120" spans="2:19" ht="14.4">
      <c r="B120" s="44"/>
      <c r="C120" s="538" t="s">
        <v>71</v>
      </c>
      <c r="D120" s="550"/>
      <c r="E120" s="550"/>
      <c r="F120" s="550"/>
      <c r="G120" s="550"/>
      <c r="H120" s="550"/>
      <c r="I120" s="550"/>
      <c r="J120" s="82" t="s">
        <v>72</v>
      </c>
      <c r="K120" s="95" t="s">
        <v>73</v>
      </c>
      <c r="L120" s="96" t="s">
        <v>74</v>
      </c>
      <c r="M120" s="560" t="s">
        <v>60</v>
      </c>
      <c r="N120" s="561"/>
      <c r="O120" s="97" t="s">
        <v>61</v>
      </c>
      <c r="P120" s="98"/>
    </row>
    <row r="121" spans="2:19" ht="14.4">
      <c r="B121" s="44"/>
      <c r="C121" s="555" t="s">
        <v>1222</v>
      </c>
      <c r="D121" s="556"/>
      <c r="E121" s="556"/>
      <c r="F121" s="556"/>
      <c r="G121" s="556"/>
      <c r="H121" s="556"/>
      <c r="I121" s="522"/>
      <c r="J121" s="310">
        <f>IFERROR(VLOOKUP(C121,'MANO DE OBRA'!$C$13:$J$33,6,FALSE)," ")</f>
        <v>190265</v>
      </c>
      <c r="K121" s="318">
        <f>IFERROR(VLOOKUP(C121,'MANO DE OBRA'!$C$13:$J$33,7,FALSE)," ")</f>
        <v>2</v>
      </c>
      <c r="L121" s="311">
        <f>IFERROR(VLOOKUP(C121,'MANO DE OBRA'!$C$13:$J$33,8,FALSE)," ")</f>
        <v>380530</v>
      </c>
      <c r="M121" s="562">
        <v>12</v>
      </c>
      <c r="N121" s="563"/>
      <c r="O121" s="312">
        <f>IFERROR((L121/M121),0)</f>
        <v>31710.833333333332</v>
      </c>
      <c r="P121" s="99"/>
    </row>
    <row r="122" spans="2:19" ht="14.4">
      <c r="B122" s="44"/>
      <c r="C122" s="555"/>
      <c r="D122" s="556"/>
      <c r="E122" s="556"/>
      <c r="F122" s="556"/>
      <c r="G122" s="556"/>
      <c r="H122" s="556"/>
      <c r="I122" s="522"/>
      <c r="J122" s="310" t="str">
        <f>IFERROR(VLOOKUP(C122,'MANO DE OBRA'!$C$13:$J$33,6,FALSE)," ")</f>
        <v xml:space="preserve"> </v>
      </c>
      <c r="K122" s="318" t="str">
        <f>IFERROR(VLOOKUP(C122,'MANO DE OBRA'!$C$13:$J$33,7,FALSE)," ")</f>
        <v xml:space="preserve"> </v>
      </c>
      <c r="L122" s="311" t="str">
        <f>IFERROR(VLOOKUP(C122,'MANO DE OBRA'!$C$13:$J$33,8,FALSE)," ")</f>
        <v xml:space="preserve"> </v>
      </c>
      <c r="M122" s="562"/>
      <c r="N122" s="563"/>
      <c r="O122" s="312">
        <f t="shared" ref="O122:O124" si="7">IFERROR((L122/M122),0)</f>
        <v>0</v>
      </c>
      <c r="P122" s="99"/>
    </row>
    <row r="123" spans="2:19"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24"/>
      <c r="N123" s="525"/>
      <c r="O123" s="312">
        <f t="shared" si="7"/>
        <v>0</v>
      </c>
      <c r="P123" s="99"/>
    </row>
    <row r="124" spans="2:19" ht="15" thickBot="1">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85"/>
    </row>
    <row r="125" spans="2:19" ht="15" thickBot="1">
      <c r="B125" s="44"/>
      <c r="C125" s="545" t="s">
        <v>2244</v>
      </c>
      <c r="D125" s="546"/>
      <c r="E125" s="546"/>
      <c r="F125" s="546"/>
      <c r="G125" s="546"/>
      <c r="H125" s="546"/>
      <c r="I125" s="546"/>
      <c r="J125" s="546"/>
      <c r="K125" s="546"/>
      <c r="L125" s="546"/>
      <c r="M125" s="546"/>
      <c r="N125" s="547"/>
      <c r="O125" s="309">
        <f>+SUM(O121:O124)</f>
        <v>31710.833333333332</v>
      </c>
      <c r="P125" s="85"/>
    </row>
    <row r="126" spans="2:19" ht="15" thickBot="1">
      <c r="B126" s="44"/>
      <c r="C126" s="73"/>
      <c r="D126" s="52"/>
      <c r="E126" s="52"/>
      <c r="F126" s="52"/>
      <c r="G126" s="52"/>
      <c r="H126" s="52"/>
      <c r="I126" s="52"/>
      <c r="J126" s="52"/>
      <c r="K126" s="52"/>
      <c r="L126" s="52"/>
      <c r="M126" s="52"/>
      <c r="N126" s="52"/>
      <c r="O126" s="74"/>
      <c r="P126" s="45"/>
    </row>
    <row r="127" spans="2:19" ht="15" thickBot="1">
      <c r="B127" s="44"/>
      <c r="C127" s="557" t="s">
        <v>2245</v>
      </c>
      <c r="D127" s="558"/>
      <c r="E127" s="558"/>
      <c r="F127" s="558"/>
      <c r="G127" s="558"/>
      <c r="H127" s="558"/>
      <c r="I127" s="558"/>
      <c r="J127" s="558"/>
      <c r="K127" s="558"/>
      <c r="L127" s="558"/>
      <c r="M127" s="558"/>
      <c r="N127" s="559"/>
      <c r="O127" s="313">
        <f>ROUND(O116+O93+O109+O125,0)</f>
        <v>141876</v>
      </c>
      <c r="P127" s="100"/>
      <c r="S127" s="342"/>
    </row>
    <row r="128" spans="2:19" ht="15" thickBot="1">
      <c r="B128" s="44"/>
      <c r="C128" s="73"/>
      <c r="D128" s="52"/>
      <c r="E128" s="52"/>
      <c r="F128" s="52"/>
      <c r="G128" s="52"/>
      <c r="H128" s="52"/>
      <c r="I128" s="52"/>
      <c r="J128" s="52"/>
      <c r="K128" s="52"/>
      <c r="L128" s="52"/>
      <c r="M128" s="52"/>
      <c r="N128" s="52"/>
      <c r="O128" s="74"/>
      <c r="P128" s="73"/>
    </row>
    <row r="129" spans="2:19">
      <c r="B129" s="44"/>
      <c r="C129" s="529" t="s">
        <v>2240</v>
      </c>
      <c r="D129" s="530"/>
      <c r="E129" s="530"/>
      <c r="F129" s="530"/>
      <c r="G129" s="530"/>
      <c r="H129" s="530"/>
      <c r="I129" s="530"/>
      <c r="J129" s="530"/>
      <c r="K129" s="530"/>
      <c r="L129" s="530"/>
      <c r="M129" s="530"/>
      <c r="N129" s="530"/>
      <c r="O129" s="531"/>
      <c r="P129" s="80"/>
    </row>
    <row r="130" spans="2:19">
      <c r="B130" s="44"/>
      <c r="C130" s="532"/>
      <c r="D130" s="533"/>
      <c r="E130" s="533"/>
      <c r="F130" s="533"/>
      <c r="G130" s="533"/>
      <c r="H130" s="533"/>
      <c r="I130" s="533"/>
      <c r="J130" s="533"/>
      <c r="K130" s="533"/>
      <c r="L130" s="533"/>
      <c r="M130" s="533"/>
      <c r="N130" s="533"/>
      <c r="O130" s="534"/>
      <c r="P130" s="80"/>
    </row>
    <row r="131" spans="2:19" ht="14.4" thickBot="1">
      <c r="B131" s="44"/>
      <c r="C131" s="535"/>
      <c r="D131" s="536"/>
      <c r="E131" s="536"/>
      <c r="F131" s="536"/>
      <c r="G131" s="536"/>
      <c r="H131" s="536"/>
      <c r="I131" s="536"/>
      <c r="J131" s="536"/>
      <c r="K131" s="536"/>
      <c r="L131" s="536"/>
      <c r="M131" s="536"/>
      <c r="N131" s="536"/>
      <c r="O131" s="537"/>
      <c r="P131" s="80"/>
    </row>
    <row r="132" spans="2:19" ht="15" thickBot="1">
      <c r="B132" s="44"/>
      <c r="C132" s="568" t="s">
        <v>10</v>
      </c>
      <c r="D132" s="569"/>
      <c r="E132" s="569"/>
      <c r="F132" s="569"/>
      <c r="G132" s="569"/>
      <c r="H132" s="569"/>
      <c r="I132" s="569"/>
      <c r="J132" s="569"/>
      <c r="K132" s="569"/>
      <c r="L132" s="569"/>
      <c r="M132" s="570"/>
      <c r="N132" s="303" t="s">
        <v>32</v>
      </c>
      <c r="O132" s="304" t="s">
        <v>29</v>
      </c>
      <c r="P132" s="80"/>
    </row>
    <row r="133" spans="2:19" ht="14.4">
      <c r="B133" s="44"/>
      <c r="C133" s="571" t="s">
        <v>2242</v>
      </c>
      <c r="D133" s="572"/>
      <c r="E133" s="572"/>
      <c r="F133" s="572"/>
      <c r="G133" s="572"/>
      <c r="H133" s="572"/>
      <c r="I133" s="572"/>
      <c r="J133" s="572"/>
      <c r="K133" s="572"/>
      <c r="L133" s="572"/>
      <c r="M133" s="572"/>
      <c r="N133" s="305">
        <f>PRESUPUESTO!$K$384</f>
        <v>0.26</v>
      </c>
      <c r="O133" s="314">
        <f>N133*O127</f>
        <v>36887.760000000002</v>
      </c>
      <c r="P133" s="80"/>
    </row>
    <row r="134" spans="2:19" ht="14.4">
      <c r="B134" s="44"/>
      <c r="C134" s="573" t="s">
        <v>2241</v>
      </c>
      <c r="D134" s="574"/>
      <c r="E134" s="574"/>
      <c r="F134" s="574"/>
      <c r="G134" s="574"/>
      <c r="H134" s="574"/>
      <c r="I134" s="574"/>
      <c r="J134" s="574"/>
      <c r="K134" s="574"/>
      <c r="L134" s="574"/>
      <c r="M134" s="574"/>
      <c r="N134" s="302">
        <f>PRESUPUESTO!$K$385</f>
        <v>0.01</v>
      </c>
      <c r="O134" s="315">
        <f>N134*O127</f>
        <v>1418.76</v>
      </c>
      <c r="P134" s="80"/>
    </row>
    <row r="135" spans="2:19" ht="15" thickBot="1">
      <c r="B135" s="44"/>
      <c r="C135" s="575" t="s">
        <v>28</v>
      </c>
      <c r="D135" s="576"/>
      <c r="E135" s="576"/>
      <c r="F135" s="576"/>
      <c r="G135" s="576"/>
      <c r="H135" s="576"/>
      <c r="I135" s="576"/>
      <c r="J135" s="576"/>
      <c r="K135" s="576"/>
      <c r="L135" s="576"/>
      <c r="M135" s="576"/>
      <c r="N135" s="306">
        <f>PRESUPUESTO!$K$386</f>
        <v>0.03</v>
      </c>
      <c r="O135" s="316">
        <f>N135*O127</f>
        <v>4256.28</v>
      </c>
      <c r="P135" s="80"/>
    </row>
    <row r="136" spans="2:19">
      <c r="B136" s="44"/>
      <c r="C136" s="296"/>
      <c r="D136" s="297"/>
      <c r="E136" s="297"/>
      <c r="F136" s="297"/>
      <c r="G136" s="297"/>
      <c r="H136" s="297"/>
      <c r="I136" s="297"/>
      <c r="J136" s="297"/>
      <c r="K136" s="297"/>
      <c r="L136" s="297"/>
      <c r="M136" s="297"/>
      <c r="N136" s="297"/>
      <c r="O136" s="298"/>
      <c r="P136" s="80"/>
    </row>
    <row r="137" spans="2:19" ht="14.4" thickBot="1">
      <c r="B137" s="44"/>
      <c r="C137" s="299"/>
      <c r="D137" s="300"/>
      <c r="E137" s="300"/>
      <c r="F137" s="300"/>
      <c r="G137" s="300"/>
      <c r="H137" s="300"/>
      <c r="I137" s="300"/>
      <c r="J137" s="300"/>
      <c r="K137" s="300"/>
      <c r="L137" s="300"/>
      <c r="M137" s="300"/>
      <c r="N137" s="300"/>
      <c r="O137" s="301"/>
      <c r="P137" s="80"/>
    </row>
    <row r="138" spans="2:19" ht="15" thickBot="1">
      <c r="B138" s="44"/>
      <c r="C138" s="557" t="s">
        <v>2246</v>
      </c>
      <c r="D138" s="558"/>
      <c r="E138" s="558"/>
      <c r="F138" s="558"/>
      <c r="G138" s="558"/>
      <c r="H138" s="558"/>
      <c r="I138" s="558"/>
      <c r="J138" s="558"/>
      <c r="K138" s="558"/>
      <c r="L138" s="558"/>
      <c r="M138" s="558"/>
      <c r="N138" s="559"/>
      <c r="O138" s="313">
        <f>ROUNDUP(O127+O133+O134+O135,0)</f>
        <v>184439</v>
      </c>
      <c r="P138" s="100"/>
      <c r="S138" s="342"/>
    </row>
    <row r="139" spans="2:19" ht="14.4">
      <c r="B139" s="44"/>
      <c r="C139" s="73"/>
      <c r="D139" s="52"/>
      <c r="E139" s="52"/>
      <c r="F139" s="52"/>
      <c r="G139" s="52"/>
      <c r="H139" s="52"/>
      <c r="I139" s="52"/>
      <c r="J139" s="52"/>
      <c r="K139" s="52"/>
      <c r="L139" s="52"/>
      <c r="M139" s="52"/>
      <c r="N139" s="52"/>
      <c r="O139" s="74"/>
      <c r="P139" s="45"/>
    </row>
    <row r="140" spans="2:19" ht="14.4">
      <c r="B140" s="44"/>
      <c r="C140" s="73"/>
      <c r="D140" s="52"/>
      <c r="E140" s="52"/>
      <c r="F140" s="52"/>
      <c r="G140" s="52"/>
      <c r="H140" s="52"/>
      <c r="I140" s="52"/>
      <c r="J140" s="52"/>
      <c r="K140" s="52"/>
      <c r="L140" s="52"/>
      <c r="M140" s="52"/>
      <c r="N140" s="52"/>
      <c r="O140" s="74"/>
      <c r="P140" s="45"/>
    </row>
    <row r="141" spans="2:19" ht="18.75" customHeight="1" thickBot="1">
      <c r="B141" s="44"/>
      <c r="C141" s="564"/>
      <c r="D141" s="565"/>
      <c r="E141" s="565"/>
      <c r="F141" s="70"/>
      <c r="G141" s="70"/>
      <c r="H141" s="70"/>
      <c r="I141" s="70"/>
      <c r="J141" s="70"/>
      <c r="K141" s="566"/>
      <c r="L141" s="566"/>
      <c r="M141" s="566"/>
      <c r="N141" s="566"/>
      <c r="O141" s="567"/>
      <c r="P141" s="101"/>
    </row>
    <row r="142" spans="2:19" ht="14.4" thickBot="1">
      <c r="B142" s="102"/>
      <c r="C142" s="103"/>
      <c r="D142" s="103"/>
      <c r="E142" s="103"/>
      <c r="F142" s="103"/>
      <c r="G142" s="103"/>
      <c r="H142" s="103"/>
      <c r="I142" s="103"/>
      <c r="J142" s="103"/>
      <c r="K142" s="103"/>
      <c r="L142" s="103"/>
      <c r="M142" s="103"/>
      <c r="N142" s="103"/>
      <c r="O142" s="103"/>
      <c r="P142" s="104"/>
    </row>
    <row r="143" spans="2:19" ht="15.6" thickTop="1" thickBot="1">
      <c r="B143" s="44"/>
      <c r="C143" s="488" t="s">
        <v>54</v>
      </c>
      <c r="D143" s="489"/>
      <c r="E143" s="489"/>
      <c r="F143" s="489"/>
      <c r="G143" s="489"/>
      <c r="H143" s="489"/>
      <c r="I143" s="489"/>
      <c r="J143" s="489"/>
      <c r="K143" s="489"/>
      <c r="L143" s="489"/>
      <c r="M143" s="489"/>
      <c r="N143" s="489"/>
      <c r="O143" s="490"/>
      <c r="P143" s="75"/>
    </row>
    <row r="144" spans="2:19">
      <c r="B144" s="44"/>
      <c r="C144" s="76" t="s">
        <v>55</v>
      </c>
      <c r="D144" s="491" t="s">
        <v>10</v>
      </c>
      <c r="E144" s="492"/>
      <c r="F144" s="492"/>
      <c r="G144" s="492"/>
      <c r="H144" s="492"/>
      <c r="I144" s="492"/>
      <c r="J144" s="492"/>
      <c r="K144" s="492"/>
      <c r="L144" s="493"/>
      <c r="M144" s="494" t="s">
        <v>56</v>
      </c>
      <c r="N144" s="495"/>
      <c r="O144" s="76" t="s">
        <v>12</v>
      </c>
      <c r="P144" s="77"/>
    </row>
    <row r="145" spans="2:16" ht="51" customHeight="1" thickBot="1">
      <c r="B145" s="44"/>
      <c r="C145" s="78">
        <f>PRESUPUESTO!C263</f>
        <v>11.04</v>
      </c>
      <c r="D145" s="582" t="str">
        <f>IFERROR(VLOOKUP(C145,PRESUPUESTO!$C$11:$K$366,5,FALSE)," ")</f>
        <v>MEDIA CAÑA EN GRANITO PULIDO DE 6X8CM</v>
      </c>
      <c r="E145" s="583"/>
      <c r="F145" s="583"/>
      <c r="G145" s="583"/>
      <c r="H145" s="583"/>
      <c r="I145" s="583"/>
      <c r="J145" s="583"/>
      <c r="K145" s="583"/>
      <c r="L145" s="584"/>
      <c r="M145" s="526" t="str">
        <f>IFERROR(VLOOKUP(C145,PRESUPUESTO!$C$11:$K$366,6,FALSE)," ")</f>
        <v>ML</v>
      </c>
      <c r="N145" s="528"/>
      <c r="O145" s="243">
        <f>IFERROR(VLOOKUP(C145,PRESUPUESTO!$C$11:$K$366,7,FALSE)," ")</f>
        <v>205.04</v>
      </c>
      <c r="P145" s="79"/>
    </row>
    <row r="146" spans="2:16">
      <c r="B146" s="44"/>
      <c r="C146" s="529"/>
      <c r="D146" s="530"/>
      <c r="E146" s="530"/>
      <c r="F146" s="530"/>
      <c r="G146" s="530"/>
      <c r="H146" s="530"/>
      <c r="I146" s="530"/>
      <c r="J146" s="530"/>
      <c r="K146" s="530"/>
      <c r="L146" s="530"/>
      <c r="M146" s="530"/>
      <c r="N146" s="530"/>
      <c r="O146" s="531"/>
      <c r="P146" s="80"/>
    </row>
    <row r="147" spans="2:16">
      <c r="B147" s="44"/>
      <c r="C147" s="532"/>
      <c r="D147" s="533"/>
      <c r="E147" s="533"/>
      <c r="F147" s="533"/>
      <c r="G147" s="533"/>
      <c r="H147" s="533"/>
      <c r="I147" s="533"/>
      <c r="J147" s="533"/>
      <c r="K147" s="533"/>
      <c r="L147" s="533"/>
      <c r="M147" s="533"/>
      <c r="N147" s="533"/>
      <c r="O147" s="534"/>
      <c r="P147" s="80"/>
    </row>
    <row r="148" spans="2:16" ht="14.4" thickBot="1">
      <c r="B148" s="44"/>
      <c r="C148" s="535"/>
      <c r="D148" s="536"/>
      <c r="E148" s="536"/>
      <c r="F148" s="536"/>
      <c r="G148" s="536"/>
      <c r="H148" s="536"/>
      <c r="I148" s="536"/>
      <c r="J148" s="536"/>
      <c r="K148" s="536"/>
      <c r="L148" s="536"/>
      <c r="M148" s="536"/>
      <c r="N148" s="536"/>
      <c r="O148" s="537"/>
      <c r="P148" s="80"/>
    </row>
    <row r="149" spans="2:16" ht="14.4">
      <c r="B149" s="44"/>
      <c r="C149" s="538" t="s">
        <v>10</v>
      </c>
      <c r="D149" s="539"/>
      <c r="E149" s="539"/>
      <c r="F149" s="539"/>
      <c r="G149" s="540"/>
      <c r="H149" s="541" t="s">
        <v>57</v>
      </c>
      <c r="I149" s="539"/>
      <c r="J149" s="542" t="s">
        <v>58</v>
      </c>
      <c r="K149" s="543"/>
      <c r="L149" s="82" t="s">
        <v>59</v>
      </c>
      <c r="M149" s="541" t="s">
        <v>60</v>
      </c>
      <c r="N149" s="544"/>
      <c r="O149" s="83" t="s">
        <v>61</v>
      </c>
      <c r="P149" s="84"/>
    </row>
    <row r="150" spans="2:16" ht="14.4">
      <c r="B150" s="44"/>
      <c r="C150" s="517" t="s">
        <v>1281</v>
      </c>
      <c r="D150" s="518"/>
      <c r="E150" s="518"/>
      <c r="F150" s="518"/>
      <c r="G150" s="519"/>
      <c r="H150" s="520"/>
      <c r="I150" s="520"/>
      <c r="J150" s="521" t="str">
        <f>IFERROR(VLOOKUP(C150,EQUIPOS!$C$13:$G$80,2,FALSE)," ")</f>
        <v>%</v>
      </c>
      <c r="K150" s="522"/>
      <c r="L150" s="308">
        <f>O188</f>
        <v>13318.550000000001</v>
      </c>
      <c r="M150" s="523">
        <v>0.05</v>
      </c>
      <c r="N150" s="522"/>
      <c r="O150" s="307">
        <f>IFERROR(M150*L150,0)</f>
        <v>665.92750000000012</v>
      </c>
      <c r="P150" s="85"/>
    </row>
    <row r="151" spans="2:16" ht="14.4">
      <c r="B151" s="44"/>
      <c r="C151" s="517" t="s">
        <v>1294</v>
      </c>
      <c r="D151" s="518"/>
      <c r="E151" s="518"/>
      <c r="F151" s="518"/>
      <c r="G151" s="519"/>
      <c r="H151" s="520"/>
      <c r="I151" s="520"/>
      <c r="J151" s="521" t="str">
        <f>IFERROR(VLOOKUP(C151,EQUIPOS!$C$13:$G$80,2,FALSE)," ")</f>
        <v>D</v>
      </c>
      <c r="K151" s="522"/>
      <c r="L151" s="308">
        <f>IFERROR(VLOOKUP(C151,EQUIPOS!$C$13:$G$80,5,FALSE)," ")</f>
        <v>53716</v>
      </c>
      <c r="M151" s="524">
        <f>1/0.015</f>
        <v>66.666666666666671</v>
      </c>
      <c r="N151" s="525"/>
      <c r="O151" s="307">
        <f>IFERROR(L151/M151,0)</f>
        <v>805.7399999999999</v>
      </c>
      <c r="P151" s="85"/>
    </row>
    <row r="152" spans="2:16" ht="14.4">
      <c r="B152" s="44"/>
      <c r="C152" s="517"/>
      <c r="D152" s="518"/>
      <c r="E152" s="518"/>
      <c r="F152" s="518"/>
      <c r="G152" s="519"/>
      <c r="H152" s="520"/>
      <c r="I152" s="520"/>
      <c r="J152" s="521" t="str">
        <f>IFERROR(VLOOKUP(C152,EQUIPOS!$C$13:$G$80,2,FALSE)," ")</f>
        <v xml:space="preserve"> </v>
      </c>
      <c r="K152" s="522"/>
      <c r="L152" s="308" t="str">
        <f>IFERROR(VLOOKUP(C152,EQUIPOS!$C$13:$G$80,5,FALSE)," ")</f>
        <v xml:space="preserve"> </v>
      </c>
      <c r="M152" s="524"/>
      <c r="N152" s="525"/>
      <c r="O152" s="307">
        <f t="shared" ref="O152:O153" si="8">IFERROR(L152/M152,0)</f>
        <v>0</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si="8"/>
        <v>0</v>
      </c>
      <c r="P153" s="85"/>
    </row>
    <row r="154" spans="2:16" ht="15" thickBot="1">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IFERROR(L154/M154,0)</f>
        <v>0</v>
      </c>
      <c r="P154" s="85"/>
    </row>
    <row r="155" spans="2:16" ht="15" thickBot="1">
      <c r="B155" s="44"/>
      <c r="C155" s="545" t="s">
        <v>2244</v>
      </c>
      <c r="D155" s="546"/>
      <c r="E155" s="546"/>
      <c r="F155" s="546"/>
      <c r="G155" s="546"/>
      <c r="H155" s="546"/>
      <c r="I155" s="546"/>
      <c r="J155" s="546"/>
      <c r="K155" s="546"/>
      <c r="L155" s="546"/>
      <c r="M155" s="546"/>
      <c r="N155" s="547"/>
      <c r="O155" s="309">
        <f>SUM(O150:O154)</f>
        <v>1471.6675</v>
      </c>
      <c r="P155" s="86"/>
    </row>
    <row r="156" spans="2:16" ht="13.5" customHeight="1">
      <c r="B156" s="44"/>
      <c r="C156" s="529" t="s">
        <v>62</v>
      </c>
      <c r="D156" s="530"/>
      <c r="E156" s="530"/>
      <c r="F156" s="530"/>
      <c r="G156" s="530"/>
      <c r="H156" s="530"/>
      <c r="I156" s="530"/>
      <c r="J156" s="530"/>
      <c r="K156" s="530"/>
      <c r="L156" s="530"/>
      <c r="M156" s="530"/>
      <c r="N156" s="530"/>
      <c r="O156" s="531"/>
      <c r="P156" s="80"/>
    </row>
    <row r="157" spans="2:16">
      <c r="B157" s="44"/>
      <c r="C157" s="532"/>
      <c r="D157" s="533"/>
      <c r="E157" s="533"/>
      <c r="F157" s="533"/>
      <c r="G157" s="533"/>
      <c r="H157" s="533"/>
      <c r="I157" s="533"/>
      <c r="J157" s="533"/>
      <c r="K157" s="533"/>
      <c r="L157" s="533"/>
      <c r="M157" s="533"/>
      <c r="N157" s="533"/>
      <c r="O157" s="534"/>
      <c r="P157" s="80"/>
    </row>
    <row r="158" spans="2:16" ht="14.4" thickBot="1">
      <c r="B158" s="44"/>
      <c r="C158" s="535"/>
      <c r="D158" s="536"/>
      <c r="E158" s="536"/>
      <c r="F158" s="536"/>
      <c r="G158" s="536"/>
      <c r="H158" s="536"/>
      <c r="I158" s="536"/>
      <c r="J158" s="536"/>
      <c r="K158" s="536"/>
      <c r="L158" s="536"/>
      <c r="M158" s="536"/>
      <c r="N158" s="536"/>
      <c r="O158" s="537"/>
      <c r="P158" s="80"/>
    </row>
    <row r="159" spans="2:16" ht="14.4">
      <c r="B159" s="44"/>
      <c r="C159" s="538" t="s">
        <v>10</v>
      </c>
      <c r="D159" s="550"/>
      <c r="E159" s="550"/>
      <c r="F159" s="550"/>
      <c r="G159" s="550"/>
      <c r="H159" s="550"/>
      <c r="I159" s="550"/>
      <c r="J159" s="544"/>
      <c r="K159" s="81" t="s">
        <v>56</v>
      </c>
      <c r="L159" s="82" t="s">
        <v>12</v>
      </c>
      <c r="M159" s="541" t="s">
        <v>63</v>
      </c>
      <c r="N159" s="544"/>
      <c r="O159" s="83" t="s">
        <v>61</v>
      </c>
      <c r="P159" s="84"/>
    </row>
    <row r="160" spans="2:16" ht="14.4">
      <c r="B160" s="44"/>
      <c r="C160" s="517" t="s">
        <v>1753</v>
      </c>
      <c r="D160" s="518"/>
      <c r="E160" s="518"/>
      <c r="F160" s="518"/>
      <c r="G160" s="518"/>
      <c r="H160" s="518"/>
      <c r="I160" s="518"/>
      <c r="J160" s="519"/>
      <c r="K160" s="88" t="str">
        <f>IFERROR(VLOOKUP(C160,MATERIALES!$C$13:$G$2486,2,FALSE)," ")</f>
        <v>ML</v>
      </c>
      <c r="L160" s="89">
        <v>1.03</v>
      </c>
      <c r="M160" s="548">
        <f>IFERROR(VLOOKUP(C160,MATERIALES!$C$13:$G$2486,5,FALSE)," ")</f>
        <v>74961</v>
      </c>
      <c r="N160" s="549"/>
      <c r="O160" s="307">
        <f>IFERROR(M160*L160,0)</f>
        <v>77209.83</v>
      </c>
      <c r="P160" s="85"/>
    </row>
    <row r="161" spans="2:16" ht="14.4">
      <c r="B161" s="44"/>
      <c r="C161" s="517" t="s">
        <v>343</v>
      </c>
      <c r="D161" s="518"/>
      <c r="E161" s="518"/>
      <c r="F161" s="518"/>
      <c r="G161" s="518"/>
      <c r="H161" s="518"/>
      <c r="I161" s="518"/>
      <c r="J161" s="519"/>
      <c r="K161" s="88" t="str">
        <f>IFERROR(VLOOKUP(C161,MATERIALES!$C$13:$G$2486,2,FALSE)," ")</f>
        <v>M3</v>
      </c>
      <c r="L161" s="89">
        <v>2.5000000000000001E-3</v>
      </c>
      <c r="M161" s="548">
        <f>IFERROR(VLOOKUP(C161,MATERIALES!$C$13:$G$2486,5,FALSE)," ")</f>
        <v>555616</v>
      </c>
      <c r="N161" s="549"/>
      <c r="O161" s="307">
        <f t="shared" ref="O161:O171" si="9">IFERROR(M161*L161,0)</f>
        <v>1389.04</v>
      </c>
      <c r="P161" s="85"/>
    </row>
    <row r="162" spans="2:16" ht="14.4">
      <c r="B162" s="44"/>
      <c r="C162" s="517" t="s">
        <v>1472</v>
      </c>
      <c r="D162" s="518"/>
      <c r="E162" s="518"/>
      <c r="F162" s="518"/>
      <c r="G162" s="518"/>
      <c r="H162" s="518"/>
      <c r="I162" s="518"/>
      <c r="J162" s="519"/>
      <c r="K162" s="88" t="str">
        <f>IFERROR(VLOOKUP(C162,MATERIALES!$C$13:$G$2486,2,FALSE)," ")</f>
        <v>KG</v>
      </c>
      <c r="L162" s="89">
        <v>0.15</v>
      </c>
      <c r="M162" s="548">
        <f>IFERROR(VLOOKUP(C162,MATERIALES!$C$13:$G$2486,5,FALSE)," ")</f>
        <v>3189</v>
      </c>
      <c r="N162" s="549"/>
      <c r="O162" s="307">
        <f t="shared" si="9"/>
        <v>478.34999999999997</v>
      </c>
      <c r="P162" s="85"/>
    </row>
    <row r="163" spans="2:16" ht="14.4">
      <c r="B163" s="44"/>
      <c r="C163" s="517" t="s">
        <v>1337</v>
      </c>
      <c r="D163" s="518"/>
      <c r="E163" s="518"/>
      <c r="F163" s="518"/>
      <c r="G163" s="518"/>
      <c r="H163" s="518"/>
      <c r="I163" s="518"/>
      <c r="J163" s="519"/>
      <c r="K163" s="88" t="str">
        <f>IFERROR(VLOOKUP(C163,MATERIALES!$C$13:$G$2486,2,FALSE)," ")</f>
        <v>LT</v>
      </c>
      <c r="L163" s="89">
        <v>0.5</v>
      </c>
      <c r="M163" s="548">
        <f>IFERROR(VLOOKUP(C163,MATERIALES!$C$13:$G$2486,5,FALSE)," ")</f>
        <v>74</v>
      </c>
      <c r="N163" s="549"/>
      <c r="O163" s="307">
        <f t="shared" si="9"/>
        <v>37</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5" thickBot="1">
      <c r="B171" s="44"/>
      <c r="C171" s="517"/>
      <c r="D171" s="518"/>
      <c r="E171" s="518"/>
      <c r="F171" s="518"/>
      <c r="G171" s="518"/>
      <c r="H171" s="518"/>
      <c r="I171" s="518"/>
      <c r="J171" s="519"/>
      <c r="K171" s="88" t="str">
        <f>IFERROR(VLOOKUP(C171,MATERIALES!$C$13:$G$2486,2,FALSE)," ")</f>
        <v xml:space="preserve"> </v>
      </c>
      <c r="L171" s="90"/>
      <c r="M171" s="548" t="str">
        <f>IFERROR(VLOOKUP(C171,MATERIALES!$C$13:$G$2486,5,FALSE)," ")</f>
        <v xml:space="preserve"> </v>
      </c>
      <c r="N171" s="549"/>
      <c r="O171" s="307">
        <f t="shared" si="9"/>
        <v>0</v>
      </c>
      <c r="P171" s="85"/>
    </row>
    <row r="172" spans="2:16" ht="15" thickBot="1">
      <c r="B172" s="44"/>
      <c r="C172" s="545" t="s">
        <v>2244</v>
      </c>
      <c r="D172" s="546"/>
      <c r="E172" s="546"/>
      <c r="F172" s="546"/>
      <c r="G172" s="546"/>
      <c r="H172" s="546"/>
      <c r="I172" s="546"/>
      <c r="J172" s="546"/>
      <c r="K172" s="546"/>
      <c r="L172" s="546"/>
      <c r="M172" s="546"/>
      <c r="N172" s="547"/>
      <c r="O172" s="309">
        <f>SUM(O160:O171)</f>
        <v>79114.22</v>
      </c>
      <c r="P172" s="85"/>
    </row>
    <row r="173" spans="2:16">
      <c r="B173" s="44"/>
      <c r="C173" s="529" t="s">
        <v>64</v>
      </c>
      <c r="D173" s="530"/>
      <c r="E173" s="530"/>
      <c r="F173" s="530"/>
      <c r="G173" s="530"/>
      <c r="H173" s="530"/>
      <c r="I173" s="530"/>
      <c r="J173" s="530"/>
      <c r="K173" s="530"/>
      <c r="L173" s="530"/>
      <c r="M173" s="530"/>
      <c r="N173" s="530"/>
      <c r="O173" s="531"/>
      <c r="P173" s="80"/>
    </row>
    <row r="174" spans="2:16">
      <c r="B174" s="44"/>
      <c r="C174" s="532"/>
      <c r="D174" s="533"/>
      <c r="E174" s="533"/>
      <c r="F174" s="533"/>
      <c r="G174" s="533"/>
      <c r="H174" s="533"/>
      <c r="I174" s="533"/>
      <c r="J174" s="533"/>
      <c r="K174" s="533"/>
      <c r="L174" s="533"/>
      <c r="M174" s="533"/>
      <c r="N174" s="533"/>
      <c r="O174" s="534"/>
      <c r="P174" s="80"/>
    </row>
    <row r="175" spans="2:16" ht="14.4" thickBot="1">
      <c r="B175" s="44"/>
      <c r="C175" s="535"/>
      <c r="D175" s="536"/>
      <c r="E175" s="536"/>
      <c r="F175" s="536"/>
      <c r="G175" s="536"/>
      <c r="H175" s="536"/>
      <c r="I175" s="536"/>
      <c r="J175" s="536"/>
      <c r="K175" s="536"/>
      <c r="L175" s="536"/>
      <c r="M175" s="536"/>
      <c r="N175" s="536"/>
      <c r="O175" s="537"/>
      <c r="P175" s="80"/>
    </row>
    <row r="176" spans="2:16" ht="16.8">
      <c r="B176" s="44"/>
      <c r="C176" s="538" t="s">
        <v>65</v>
      </c>
      <c r="D176" s="550"/>
      <c r="E176" s="550"/>
      <c r="F176" s="550"/>
      <c r="G176" s="550"/>
      <c r="H176" s="550"/>
      <c r="I176" s="550"/>
      <c r="J176" s="82" t="s">
        <v>66</v>
      </c>
      <c r="K176" s="87" t="s">
        <v>67</v>
      </c>
      <c r="L176" s="91" t="s">
        <v>68</v>
      </c>
      <c r="M176" s="541" t="s">
        <v>69</v>
      </c>
      <c r="N176" s="544"/>
      <c r="O176" s="83" t="s">
        <v>61</v>
      </c>
      <c r="P176" s="84"/>
    </row>
    <row r="177" spans="2:19" ht="14.4">
      <c r="B177" s="44"/>
      <c r="C177" s="517"/>
      <c r="D177" s="518"/>
      <c r="E177" s="518"/>
      <c r="F177" s="518"/>
      <c r="G177" s="518"/>
      <c r="H177" s="518"/>
      <c r="I177" s="518"/>
      <c r="J177" s="92"/>
      <c r="K177" s="93"/>
      <c r="L177" s="92">
        <f>K177*J177</f>
        <v>0</v>
      </c>
      <c r="M177" s="548" t="str">
        <f>IFERROR(VLOOKUP(C177,TRANSPORTE!$C$14:$G$28,5,FALSE)," ")</f>
        <v xml:space="preserve"> </v>
      </c>
      <c r="N177" s="549"/>
      <c r="O177" s="307">
        <f>IFERROR(M177*L177,0)</f>
        <v>0</v>
      </c>
      <c r="P177" s="85"/>
    </row>
    <row r="178" spans="2:19" ht="15" thickBot="1">
      <c r="B178" s="44"/>
      <c r="C178" s="551"/>
      <c r="D178" s="552"/>
      <c r="E178" s="552"/>
      <c r="F178" s="552"/>
      <c r="G178" s="552"/>
      <c r="H178" s="552"/>
      <c r="I178" s="552"/>
      <c r="J178" s="94"/>
      <c r="K178" s="70"/>
      <c r="L178" s="94"/>
      <c r="M178" s="553"/>
      <c r="N178" s="554"/>
      <c r="O178" s="307">
        <f t="shared" ref="O178" si="10">IFERROR(M178*L178,0)</f>
        <v>0</v>
      </c>
      <c r="P178" s="85"/>
    </row>
    <row r="179" spans="2:19" ht="15" thickBot="1">
      <c r="B179" s="44"/>
      <c r="C179" s="545" t="s">
        <v>2244</v>
      </c>
      <c r="D179" s="546"/>
      <c r="E179" s="546"/>
      <c r="F179" s="546"/>
      <c r="G179" s="546"/>
      <c r="H179" s="546"/>
      <c r="I179" s="546"/>
      <c r="J179" s="546"/>
      <c r="K179" s="546"/>
      <c r="L179" s="546"/>
      <c r="M179" s="546"/>
      <c r="N179" s="547"/>
      <c r="O179" s="309">
        <f>+SUM(O177:O178)</f>
        <v>0</v>
      </c>
      <c r="P179" s="86"/>
    </row>
    <row r="180" spans="2:19">
      <c r="B180" s="44"/>
      <c r="C180" s="529" t="s">
        <v>70</v>
      </c>
      <c r="D180" s="530"/>
      <c r="E180" s="530"/>
      <c r="F180" s="530"/>
      <c r="G180" s="530"/>
      <c r="H180" s="530"/>
      <c r="I180" s="530"/>
      <c r="J180" s="530"/>
      <c r="K180" s="530"/>
      <c r="L180" s="530"/>
      <c r="M180" s="530"/>
      <c r="N180" s="530"/>
      <c r="O180" s="531"/>
      <c r="P180" s="80"/>
    </row>
    <row r="181" spans="2:19">
      <c r="B181" s="44"/>
      <c r="C181" s="532"/>
      <c r="D181" s="533"/>
      <c r="E181" s="533"/>
      <c r="F181" s="533"/>
      <c r="G181" s="533"/>
      <c r="H181" s="533"/>
      <c r="I181" s="533"/>
      <c r="J181" s="533"/>
      <c r="K181" s="533"/>
      <c r="L181" s="533"/>
      <c r="M181" s="533"/>
      <c r="N181" s="533"/>
      <c r="O181" s="534"/>
      <c r="P181" s="80"/>
    </row>
    <row r="182" spans="2:19" ht="14.4" thickBot="1">
      <c r="B182" s="44"/>
      <c r="C182" s="535"/>
      <c r="D182" s="536"/>
      <c r="E182" s="536"/>
      <c r="F182" s="536"/>
      <c r="G182" s="536"/>
      <c r="H182" s="536"/>
      <c r="I182" s="536"/>
      <c r="J182" s="536"/>
      <c r="K182" s="536"/>
      <c r="L182" s="536"/>
      <c r="M182" s="536"/>
      <c r="N182" s="536"/>
      <c r="O182" s="537"/>
      <c r="P182" s="80"/>
    </row>
    <row r="183" spans="2:19" ht="14.4">
      <c r="B183" s="44"/>
      <c r="C183" s="538" t="s">
        <v>71</v>
      </c>
      <c r="D183" s="550"/>
      <c r="E183" s="550"/>
      <c r="F183" s="550"/>
      <c r="G183" s="550"/>
      <c r="H183" s="550"/>
      <c r="I183" s="550"/>
      <c r="J183" s="82" t="s">
        <v>72</v>
      </c>
      <c r="K183" s="95" t="s">
        <v>73</v>
      </c>
      <c r="L183" s="96" t="s">
        <v>74</v>
      </c>
      <c r="M183" s="560" t="s">
        <v>60</v>
      </c>
      <c r="N183" s="561"/>
      <c r="O183" s="97" t="s">
        <v>61</v>
      </c>
      <c r="P183" s="98"/>
    </row>
    <row r="184" spans="2:19" ht="14.4">
      <c r="B184" s="44"/>
      <c r="C184" s="555" t="s">
        <v>1222</v>
      </c>
      <c r="D184" s="556"/>
      <c r="E184" s="556"/>
      <c r="F184" s="556"/>
      <c r="G184" s="556"/>
      <c r="H184" s="556"/>
      <c r="I184" s="522"/>
      <c r="J184" s="310">
        <f>IFERROR(VLOOKUP(C184,'MANO DE OBRA'!$C$13:$J$33,6,FALSE)," ")</f>
        <v>190265</v>
      </c>
      <c r="K184" s="318">
        <f>IFERROR(VLOOKUP(C184,'MANO DE OBRA'!$C$13:$J$33,7,FALSE)," ")</f>
        <v>2</v>
      </c>
      <c r="L184" s="311">
        <f>IFERROR(VLOOKUP(C184,'MANO DE OBRA'!$C$13:$J$33,8,FALSE)," ")</f>
        <v>380530</v>
      </c>
      <c r="M184" s="562">
        <f>1/0.035</f>
        <v>28.571428571428569</v>
      </c>
      <c r="N184" s="563"/>
      <c r="O184" s="312">
        <f>IFERROR((L184/M184),0)</f>
        <v>13318.550000000001</v>
      </c>
      <c r="P184" s="99"/>
    </row>
    <row r="185" spans="2:19" ht="14.4">
      <c r="B185" s="44"/>
      <c r="C185" s="555"/>
      <c r="D185" s="556"/>
      <c r="E185" s="556"/>
      <c r="F185" s="556"/>
      <c r="G185" s="556"/>
      <c r="H185" s="556"/>
      <c r="I185" s="522"/>
      <c r="J185" s="310" t="str">
        <f>IFERROR(VLOOKUP(C185,'MANO DE OBRA'!$C$13:$J$33,6,FALSE)," ")</f>
        <v xml:space="preserve"> </v>
      </c>
      <c r="K185" s="318" t="str">
        <f>IFERROR(VLOOKUP(C185,'MANO DE OBRA'!$C$13:$J$33,7,FALSE)," ")</f>
        <v xml:space="preserve"> </v>
      </c>
      <c r="L185" s="311" t="str">
        <f>IFERROR(VLOOKUP(C185,'MANO DE OBRA'!$C$13:$J$33,8,FALSE)," ")</f>
        <v xml:space="preserve"> </v>
      </c>
      <c r="M185" s="562"/>
      <c r="N185" s="563"/>
      <c r="O185" s="312">
        <f t="shared" ref="O185:O187" si="11">IFERROR((L185/M185),0)</f>
        <v>0</v>
      </c>
      <c r="P185" s="99"/>
    </row>
    <row r="186" spans="2:19"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24"/>
      <c r="N186" s="525"/>
      <c r="O186" s="312">
        <f t="shared" si="11"/>
        <v>0</v>
      </c>
      <c r="P186" s="99"/>
    </row>
    <row r="187" spans="2:19" ht="15" thickBot="1">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85"/>
    </row>
    <row r="188" spans="2:19" ht="15" thickBot="1">
      <c r="B188" s="44"/>
      <c r="C188" s="545" t="s">
        <v>2244</v>
      </c>
      <c r="D188" s="546"/>
      <c r="E188" s="546"/>
      <c r="F188" s="546"/>
      <c r="G188" s="546"/>
      <c r="H188" s="546"/>
      <c r="I188" s="546"/>
      <c r="J188" s="546"/>
      <c r="K188" s="546"/>
      <c r="L188" s="546"/>
      <c r="M188" s="546"/>
      <c r="N188" s="547"/>
      <c r="O188" s="309">
        <f>+SUM(O184:O187)</f>
        <v>13318.550000000001</v>
      </c>
      <c r="P188" s="85"/>
    </row>
    <row r="189" spans="2:19" ht="15" thickBot="1">
      <c r="B189" s="44"/>
      <c r="C189" s="73"/>
      <c r="D189" s="52"/>
      <c r="E189" s="52"/>
      <c r="F189" s="52"/>
      <c r="G189" s="52"/>
      <c r="H189" s="52"/>
      <c r="I189" s="52"/>
      <c r="J189" s="52"/>
      <c r="K189" s="52"/>
      <c r="L189" s="52"/>
      <c r="M189" s="52"/>
      <c r="N189" s="52"/>
      <c r="O189" s="74"/>
      <c r="P189" s="45"/>
    </row>
    <row r="190" spans="2:19" ht="15" thickBot="1">
      <c r="B190" s="44"/>
      <c r="C190" s="557" t="s">
        <v>2245</v>
      </c>
      <c r="D190" s="558"/>
      <c r="E190" s="558"/>
      <c r="F190" s="558"/>
      <c r="G190" s="558"/>
      <c r="H190" s="558"/>
      <c r="I190" s="558"/>
      <c r="J190" s="558"/>
      <c r="K190" s="558"/>
      <c r="L190" s="558"/>
      <c r="M190" s="558"/>
      <c r="N190" s="559"/>
      <c r="O190" s="313">
        <f>ROUND(O179+O155+O172+O188,0)</f>
        <v>93904</v>
      </c>
      <c r="P190" s="100"/>
      <c r="S190" s="342"/>
    </row>
    <row r="191" spans="2:19" ht="15" thickBot="1">
      <c r="B191" s="44"/>
      <c r="C191" s="73"/>
      <c r="D191" s="52"/>
      <c r="E191" s="52"/>
      <c r="F191" s="52"/>
      <c r="G191" s="52"/>
      <c r="H191" s="52"/>
      <c r="I191" s="52"/>
      <c r="J191" s="52"/>
      <c r="K191" s="52"/>
      <c r="L191" s="52"/>
      <c r="M191" s="52"/>
      <c r="N191" s="52"/>
      <c r="O191" s="74"/>
      <c r="P191" s="73"/>
    </row>
    <row r="192" spans="2:19">
      <c r="B192" s="44"/>
      <c r="C192" s="529" t="s">
        <v>2240</v>
      </c>
      <c r="D192" s="530"/>
      <c r="E192" s="530"/>
      <c r="F192" s="530"/>
      <c r="G192" s="530"/>
      <c r="H192" s="530"/>
      <c r="I192" s="530"/>
      <c r="J192" s="530"/>
      <c r="K192" s="530"/>
      <c r="L192" s="530"/>
      <c r="M192" s="530"/>
      <c r="N192" s="530"/>
      <c r="O192" s="531"/>
      <c r="P192" s="80"/>
    </row>
    <row r="193" spans="2:19">
      <c r="B193" s="44"/>
      <c r="C193" s="532"/>
      <c r="D193" s="533"/>
      <c r="E193" s="533"/>
      <c r="F193" s="533"/>
      <c r="G193" s="533"/>
      <c r="H193" s="533"/>
      <c r="I193" s="533"/>
      <c r="J193" s="533"/>
      <c r="K193" s="533"/>
      <c r="L193" s="533"/>
      <c r="M193" s="533"/>
      <c r="N193" s="533"/>
      <c r="O193" s="534"/>
      <c r="P193" s="80"/>
    </row>
    <row r="194" spans="2:19" ht="14.4" thickBot="1">
      <c r="B194" s="44"/>
      <c r="C194" s="535"/>
      <c r="D194" s="536"/>
      <c r="E194" s="536"/>
      <c r="F194" s="536"/>
      <c r="G194" s="536"/>
      <c r="H194" s="536"/>
      <c r="I194" s="536"/>
      <c r="J194" s="536"/>
      <c r="K194" s="536"/>
      <c r="L194" s="536"/>
      <c r="M194" s="536"/>
      <c r="N194" s="536"/>
      <c r="O194" s="537"/>
      <c r="P194" s="80"/>
    </row>
    <row r="195" spans="2:19" ht="15" thickBot="1">
      <c r="B195" s="44"/>
      <c r="C195" s="568" t="s">
        <v>10</v>
      </c>
      <c r="D195" s="569"/>
      <c r="E195" s="569"/>
      <c r="F195" s="569"/>
      <c r="G195" s="569"/>
      <c r="H195" s="569"/>
      <c r="I195" s="569"/>
      <c r="J195" s="569"/>
      <c r="K195" s="569"/>
      <c r="L195" s="569"/>
      <c r="M195" s="570"/>
      <c r="N195" s="303" t="s">
        <v>32</v>
      </c>
      <c r="O195" s="304" t="s">
        <v>29</v>
      </c>
      <c r="P195" s="80"/>
    </row>
    <row r="196" spans="2:19" ht="14.4">
      <c r="B196" s="44"/>
      <c r="C196" s="571" t="s">
        <v>2242</v>
      </c>
      <c r="D196" s="572"/>
      <c r="E196" s="572"/>
      <c r="F196" s="572"/>
      <c r="G196" s="572"/>
      <c r="H196" s="572"/>
      <c r="I196" s="572"/>
      <c r="J196" s="572"/>
      <c r="K196" s="572"/>
      <c r="L196" s="572"/>
      <c r="M196" s="572"/>
      <c r="N196" s="305">
        <f>PRESUPUESTO!$K$384</f>
        <v>0.26</v>
      </c>
      <c r="O196" s="314">
        <f>N196*O190</f>
        <v>24415.040000000001</v>
      </c>
      <c r="P196" s="80"/>
    </row>
    <row r="197" spans="2:19" ht="14.4">
      <c r="B197" s="44"/>
      <c r="C197" s="573" t="s">
        <v>2241</v>
      </c>
      <c r="D197" s="574"/>
      <c r="E197" s="574"/>
      <c r="F197" s="574"/>
      <c r="G197" s="574"/>
      <c r="H197" s="574"/>
      <c r="I197" s="574"/>
      <c r="J197" s="574"/>
      <c r="K197" s="574"/>
      <c r="L197" s="574"/>
      <c r="M197" s="574"/>
      <c r="N197" s="302">
        <f>PRESUPUESTO!$K$385</f>
        <v>0.01</v>
      </c>
      <c r="O197" s="315">
        <f>N197*O190</f>
        <v>939.04</v>
      </c>
      <c r="P197" s="80"/>
    </row>
    <row r="198" spans="2:19" ht="15" thickBot="1">
      <c r="B198" s="44"/>
      <c r="C198" s="575" t="s">
        <v>28</v>
      </c>
      <c r="D198" s="576"/>
      <c r="E198" s="576"/>
      <c r="F198" s="576"/>
      <c r="G198" s="576"/>
      <c r="H198" s="576"/>
      <c r="I198" s="576"/>
      <c r="J198" s="576"/>
      <c r="K198" s="576"/>
      <c r="L198" s="576"/>
      <c r="M198" s="576"/>
      <c r="N198" s="306">
        <f>PRESUPUESTO!$K$386</f>
        <v>0.03</v>
      </c>
      <c r="O198" s="316">
        <f>N198*O190</f>
        <v>2817.12</v>
      </c>
      <c r="P198" s="80"/>
    </row>
    <row r="199" spans="2:19">
      <c r="B199" s="44"/>
      <c r="C199" s="296"/>
      <c r="D199" s="297"/>
      <c r="E199" s="297"/>
      <c r="F199" s="297"/>
      <c r="G199" s="297"/>
      <c r="H199" s="297"/>
      <c r="I199" s="297"/>
      <c r="J199" s="297"/>
      <c r="K199" s="297"/>
      <c r="L199" s="297"/>
      <c r="M199" s="297"/>
      <c r="N199" s="297"/>
      <c r="O199" s="298"/>
      <c r="P199" s="80"/>
    </row>
    <row r="200" spans="2:19" ht="14.4" thickBot="1">
      <c r="B200" s="44"/>
      <c r="C200" s="299"/>
      <c r="D200" s="300"/>
      <c r="E200" s="300"/>
      <c r="F200" s="300"/>
      <c r="G200" s="300"/>
      <c r="H200" s="300"/>
      <c r="I200" s="300"/>
      <c r="J200" s="300"/>
      <c r="K200" s="300"/>
      <c r="L200" s="300"/>
      <c r="M200" s="300"/>
      <c r="N200" s="300"/>
      <c r="O200" s="301"/>
      <c r="P200" s="80"/>
    </row>
    <row r="201" spans="2:19" ht="15" thickBot="1">
      <c r="B201" s="44"/>
      <c r="C201" s="557" t="s">
        <v>2246</v>
      </c>
      <c r="D201" s="558"/>
      <c r="E201" s="558"/>
      <c r="F201" s="558"/>
      <c r="G201" s="558"/>
      <c r="H201" s="558"/>
      <c r="I201" s="558"/>
      <c r="J201" s="558"/>
      <c r="K201" s="558"/>
      <c r="L201" s="558"/>
      <c r="M201" s="558"/>
      <c r="N201" s="559"/>
      <c r="O201" s="313">
        <f>ROUNDUP(O190+O196+O197+O198,0)</f>
        <v>122076</v>
      </c>
      <c r="P201" s="100"/>
      <c r="S201" s="342"/>
    </row>
    <row r="202" spans="2:19" ht="14.4">
      <c r="B202" s="44"/>
      <c r="C202" s="73"/>
      <c r="D202" s="52"/>
      <c r="E202" s="52"/>
      <c r="F202" s="52"/>
      <c r="G202" s="52"/>
      <c r="H202" s="52"/>
      <c r="I202" s="52"/>
      <c r="J202" s="52"/>
      <c r="K202" s="52"/>
      <c r="L202" s="52"/>
      <c r="M202" s="52"/>
      <c r="N202" s="52"/>
      <c r="O202" s="74"/>
      <c r="P202" s="45"/>
    </row>
    <row r="203" spans="2:19" ht="14.4">
      <c r="B203" s="44"/>
      <c r="C203" s="73"/>
      <c r="D203" s="52"/>
      <c r="E203" s="52"/>
      <c r="F203" s="52"/>
      <c r="G203" s="52"/>
      <c r="H203" s="52"/>
      <c r="I203" s="52"/>
      <c r="J203" s="52"/>
      <c r="K203" s="52"/>
      <c r="L203" s="52"/>
      <c r="M203" s="52"/>
      <c r="N203" s="52"/>
      <c r="O203" s="74"/>
      <c r="P203" s="45"/>
    </row>
    <row r="204" spans="2:19" ht="18.75" customHeight="1" thickBot="1">
      <c r="B204" s="44"/>
      <c r="C204" s="564"/>
      <c r="D204" s="565"/>
      <c r="E204" s="565"/>
      <c r="F204" s="70"/>
      <c r="G204" s="70"/>
      <c r="H204" s="70"/>
      <c r="I204" s="70"/>
      <c r="J204" s="70"/>
      <c r="K204" s="566"/>
      <c r="L204" s="566"/>
      <c r="M204" s="566"/>
      <c r="N204" s="566"/>
      <c r="O204" s="567"/>
      <c r="P204" s="101"/>
    </row>
    <row r="205" spans="2:19" ht="14.4" thickBot="1">
      <c r="B205" s="102"/>
      <c r="C205" s="103"/>
      <c r="D205" s="103"/>
      <c r="E205" s="103"/>
      <c r="F205" s="103"/>
      <c r="G205" s="103"/>
      <c r="H205" s="103"/>
      <c r="I205" s="103"/>
      <c r="J205" s="103"/>
      <c r="K205" s="103"/>
      <c r="L205" s="103"/>
      <c r="M205" s="103"/>
      <c r="N205" s="103"/>
      <c r="O205" s="103"/>
      <c r="P205" s="104"/>
    </row>
    <row r="206" spans="2:19" ht="15.6" thickTop="1" thickBot="1">
      <c r="B206" s="44"/>
      <c r="C206" s="488" t="s">
        <v>54</v>
      </c>
      <c r="D206" s="489"/>
      <c r="E206" s="489"/>
      <c r="F206" s="489"/>
      <c r="G206" s="489"/>
      <c r="H206" s="489"/>
      <c r="I206" s="489"/>
      <c r="J206" s="489"/>
      <c r="K206" s="489"/>
      <c r="L206" s="489"/>
      <c r="M206" s="489"/>
      <c r="N206" s="489"/>
      <c r="O206" s="490"/>
      <c r="P206" s="75"/>
    </row>
    <row r="207" spans="2:19">
      <c r="B207" s="44"/>
      <c r="C207" s="76" t="s">
        <v>55</v>
      </c>
      <c r="D207" s="491" t="s">
        <v>10</v>
      </c>
      <c r="E207" s="492"/>
      <c r="F207" s="492"/>
      <c r="G207" s="492"/>
      <c r="H207" s="492"/>
      <c r="I207" s="492"/>
      <c r="J207" s="492"/>
      <c r="K207" s="492"/>
      <c r="L207" s="493"/>
      <c r="M207" s="494" t="s">
        <v>56</v>
      </c>
      <c r="N207" s="495"/>
      <c r="O207" s="76" t="s">
        <v>12</v>
      </c>
      <c r="P207" s="77"/>
    </row>
    <row r="208" spans="2:19" ht="51" customHeight="1" thickBot="1">
      <c r="B208" s="44"/>
      <c r="C208" s="78">
        <f>PRESUPUESTO!C265</f>
        <v>11.059999999999999</v>
      </c>
      <c r="D208" s="582" t="str">
        <f>IFERROR(VLOOKUP(C208,PRESUPUESTO!$C$11:$K$366,5,FALSE)," ")</f>
        <v>SUMINISTRO E INSTALACIÓN DE PISO SPC TIPO MADERA, COLOR OYSTER O SIMILAR, FORMATO 122 × 18 CM. INCLUYE NIVELACIÓN, CORTES, INSTALACIÓN Y LIMPIEZA FINAL.</v>
      </c>
      <c r="E208" s="583"/>
      <c r="F208" s="583"/>
      <c r="G208" s="583"/>
      <c r="H208" s="583"/>
      <c r="I208" s="583"/>
      <c r="J208" s="583"/>
      <c r="K208" s="583"/>
      <c r="L208" s="584"/>
      <c r="M208" s="526" t="str">
        <f>IFERROR(VLOOKUP(C208,PRESUPUESTO!$C$11:$K$366,6,FALSE)," ")</f>
        <v>M2</v>
      </c>
      <c r="N208" s="528"/>
      <c r="O208" s="243">
        <f>IFERROR(VLOOKUP(C208,PRESUPUESTO!$C$11:$K$366,7,FALSE)," ")</f>
        <v>44.44</v>
      </c>
      <c r="P208" s="79"/>
    </row>
    <row r="209" spans="2:16">
      <c r="B209" s="44"/>
      <c r="C209" s="529"/>
      <c r="D209" s="530"/>
      <c r="E209" s="530"/>
      <c r="F209" s="530"/>
      <c r="G209" s="530"/>
      <c r="H209" s="530"/>
      <c r="I209" s="530"/>
      <c r="J209" s="530"/>
      <c r="K209" s="530"/>
      <c r="L209" s="530"/>
      <c r="M209" s="530"/>
      <c r="N209" s="530"/>
      <c r="O209" s="531"/>
      <c r="P209" s="80"/>
    </row>
    <row r="210" spans="2:16">
      <c r="B210" s="44"/>
      <c r="C210" s="532"/>
      <c r="D210" s="533"/>
      <c r="E210" s="533"/>
      <c r="F210" s="533"/>
      <c r="G210" s="533"/>
      <c r="H210" s="533"/>
      <c r="I210" s="533"/>
      <c r="J210" s="533"/>
      <c r="K210" s="533"/>
      <c r="L210" s="533"/>
      <c r="M210" s="533"/>
      <c r="N210" s="533"/>
      <c r="O210" s="534"/>
      <c r="P210" s="80"/>
    </row>
    <row r="211" spans="2:16" ht="14.4" thickBot="1">
      <c r="B211" s="44"/>
      <c r="C211" s="535"/>
      <c r="D211" s="536"/>
      <c r="E211" s="536"/>
      <c r="F211" s="536"/>
      <c r="G211" s="536"/>
      <c r="H211" s="536"/>
      <c r="I211" s="536"/>
      <c r="J211" s="536"/>
      <c r="K211" s="536"/>
      <c r="L211" s="536"/>
      <c r="M211" s="536"/>
      <c r="N211" s="536"/>
      <c r="O211" s="537"/>
      <c r="P211" s="80"/>
    </row>
    <row r="212" spans="2:16" ht="14.4">
      <c r="B212" s="44"/>
      <c r="C212" s="538" t="s">
        <v>10</v>
      </c>
      <c r="D212" s="539"/>
      <c r="E212" s="539"/>
      <c r="F212" s="539"/>
      <c r="G212" s="540"/>
      <c r="H212" s="541" t="s">
        <v>57</v>
      </c>
      <c r="I212" s="539"/>
      <c r="J212" s="542" t="s">
        <v>58</v>
      </c>
      <c r="K212" s="543"/>
      <c r="L212" s="82" t="s">
        <v>59</v>
      </c>
      <c r="M212" s="541" t="s">
        <v>60</v>
      </c>
      <c r="N212" s="544"/>
      <c r="O212" s="83" t="s">
        <v>61</v>
      </c>
      <c r="P212" s="84"/>
    </row>
    <row r="213" spans="2:16" ht="14.4">
      <c r="B213" s="44"/>
      <c r="C213" s="517" t="s">
        <v>1281</v>
      </c>
      <c r="D213" s="518"/>
      <c r="E213" s="518"/>
      <c r="F213" s="518"/>
      <c r="G213" s="519"/>
      <c r="H213" s="520"/>
      <c r="I213" s="520"/>
      <c r="J213" s="521" t="str">
        <f>IFERROR(VLOOKUP(C213,EQUIPOS!$C$13:$G$80,2,FALSE)," ")</f>
        <v>%</v>
      </c>
      <c r="K213" s="522"/>
      <c r="L213" s="308">
        <f>O251</f>
        <v>16132.1</v>
      </c>
      <c r="M213" s="523">
        <v>0.05</v>
      </c>
      <c r="N213" s="522"/>
      <c r="O213" s="307">
        <f>IFERROR(M213*L213,0)</f>
        <v>806.60500000000002</v>
      </c>
      <c r="P213" s="85"/>
    </row>
    <row r="214" spans="2:16" ht="14.4">
      <c r="B214" s="44"/>
      <c r="C214" s="517"/>
      <c r="D214" s="518"/>
      <c r="E214" s="518"/>
      <c r="F214" s="518"/>
      <c r="G214" s="519"/>
      <c r="H214" s="520"/>
      <c r="I214" s="520"/>
      <c r="J214" s="521" t="str">
        <f>IFERROR(VLOOKUP(C214,EQUIPOS!$C$13:$G$80,2,FALSE)," ")</f>
        <v xml:space="preserve"> </v>
      </c>
      <c r="K214" s="522"/>
      <c r="L214" s="308" t="str">
        <f>IFERROR(VLOOKUP(C214,EQUIPOS!$C$13:$G$80,5,FALSE)," ")</f>
        <v xml:space="preserve"> </v>
      </c>
      <c r="M214" s="524">
        <f>1/0.015</f>
        <v>66.666666666666671</v>
      </c>
      <c r="N214" s="525"/>
      <c r="O214" s="307">
        <f>IFERROR(L214/M214,0)</f>
        <v>0</v>
      </c>
      <c r="P214" s="85"/>
    </row>
    <row r="215" spans="2:16" ht="14.4">
      <c r="B215" s="44"/>
      <c r="C215" s="517"/>
      <c r="D215" s="518"/>
      <c r="E215" s="518"/>
      <c r="F215" s="518"/>
      <c r="G215" s="519"/>
      <c r="H215" s="520"/>
      <c r="I215" s="520"/>
      <c r="J215" s="521" t="str">
        <f>IFERROR(VLOOKUP(C215,EQUIPOS!$C$13:$G$80,2,FALSE)," ")</f>
        <v xml:space="preserve"> </v>
      </c>
      <c r="K215" s="522"/>
      <c r="L215" s="308" t="str">
        <f>IFERROR(VLOOKUP(C215,EQUIPOS!$C$13:$G$80,5,FALSE)," ")</f>
        <v xml:space="preserve"> </v>
      </c>
      <c r="M215" s="524"/>
      <c r="N215" s="525"/>
      <c r="O215" s="307">
        <f t="shared" ref="O215:O216" si="12">IFERROR(L215/M215,0)</f>
        <v>0</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si="12"/>
        <v>0</v>
      </c>
      <c r="P216" s="85"/>
    </row>
    <row r="217" spans="2:16" ht="15" thickBot="1">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IFERROR(L217/M217,0)</f>
        <v>0</v>
      </c>
      <c r="P217" s="85"/>
    </row>
    <row r="218" spans="2:16" ht="15" thickBot="1">
      <c r="B218" s="44"/>
      <c r="C218" s="545" t="s">
        <v>2244</v>
      </c>
      <c r="D218" s="546"/>
      <c r="E218" s="546"/>
      <c r="F218" s="546"/>
      <c r="G218" s="546"/>
      <c r="H218" s="546"/>
      <c r="I218" s="546"/>
      <c r="J218" s="546"/>
      <c r="K218" s="546"/>
      <c r="L218" s="546"/>
      <c r="M218" s="546"/>
      <c r="N218" s="547"/>
      <c r="O218" s="309">
        <f>SUM(O213:O217)</f>
        <v>806.60500000000002</v>
      </c>
      <c r="P218" s="86"/>
    </row>
    <row r="219" spans="2:16" ht="13.5" customHeight="1">
      <c r="B219" s="44"/>
      <c r="C219" s="529" t="s">
        <v>62</v>
      </c>
      <c r="D219" s="530"/>
      <c r="E219" s="530"/>
      <c r="F219" s="530"/>
      <c r="G219" s="530"/>
      <c r="H219" s="530"/>
      <c r="I219" s="530"/>
      <c r="J219" s="530"/>
      <c r="K219" s="530"/>
      <c r="L219" s="530"/>
      <c r="M219" s="530"/>
      <c r="N219" s="530"/>
      <c r="O219" s="531"/>
      <c r="P219" s="80"/>
    </row>
    <row r="220" spans="2:16">
      <c r="B220" s="44"/>
      <c r="C220" s="532"/>
      <c r="D220" s="533"/>
      <c r="E220" s="533"/>
      <c r="F220" s="533"/>
      <c r="G220" s="533"/>
      <c r="H220" s="533"/>
      <c r="I220" s="533"/>
      <c r="J220" s="533"/>
      <c r="K220" s="533"/>
      <c r="L220" s="533"/>
      <c r="M220" s="533"/>
      <c r="N220" s="533"/>
      <c r="O220" s="534"/>
      <c r="P220" s="80"/>
    </row>
    <row r="221" spans="2:16" ht="14.4" thickBot="1">
      <c r="B221" s="44"/>
      <c r="C221" s="535"/>
      <c r="D221" s="536"/>
      <c r="E221" s="536"/>
      <c r="F221" s="536"/>
      <c r="G221" s="536"/>
      <c r="H221" s="536"/>
      <c r="I221" s="536"/>
      <c r="J221" s="536"/>
      <c r="K221" s="536"/>
      <c r="L221" s="536"/>
      <c r="M221" s="536"/>
      <c r="N221" s="536"/>
      <c r="O221" s="537"/>
      <c r="P221" s="80"/>
    </row>
    <row r="222" spans="2:16" ht="14.4">
      <c r="B222" s="44"/>
      <c r="C222" s="538" t="s">
        <v>10</v>
      </c>
      <c r="D222" s="550"/>
      <c r="E222" s="550"/>
      <c r="F222" s="550"/>
      <c r="G222" s="550"/>
      <c r="H222" s="550"/>
      <c r="I222" s="550"/>
      <c r="J222" s="544"/>
      <c r="K222" s="81" t="s">
        <v>56</v>
      </c>
      <c r="L222" s="82" t="s">
        <v>12</v>
      </c>
      <c r="M222" s="541" t="s">
        <v>63</v>
      </c>
      <c r="N222" s="544"/>
      <c r="O222" s="83" t="s">
        <v>61</v>
      </c>
      <c r="P222" s="84"/>
    </row>
    <row r="223" spans="2:16" ht="14.4">
      <c r="B223" s="44"/>
      <c r="C223" s="517" t="s">
        <v>2295</v>
      </c>
      <c r="D223" s="518"/>
      <c r="E223" s="518"/>
      <c r="F223" s="518"/>
      <c r="G223" s="518"/>
      <c r="H223" s="518"/>
      <c r="I223" s="518"/>
      <c r="J223" s="519"/>
      <c r="K223" s="88" t="str">
        <f>IFERROR(VLOOKUP(C223,MATERIALES!$C$13:$G$2486,2,FALSE)," ")</f>
        <v>M2</v>
      </c>
      <c r="L223" s="89">
        <v>1.03</v>
      </c>
      <c r="M223" s="548">
        <f>IFERROR(VLOOKUP(C223,MATERIALES!$C$13:$G$2486,5,FALSE)," ")</f>
        <v>142900</v>
      </c>
      <c r="N223" s="549"/>
      <c r="O223" s="307">
        <f>IFERROR(M223*L223,0)</f>
        <v>147187</v>
      </c>
      <c r="P223" s="85"/>
    </row>
    <row r="224" spans="2:16" ht="14.4">
      <c r="B224" s="44"/>
      <c r="C224" s="517"/>
      <c r="D224" s="518"/>
      <c r="E224" s="518"/>
      <c r="F224" s="518"/>
      <c r="G224" s="518"/>
      <c r="H224" s="518"/>
      <c r="I224" s="518"/>
      <c r="J224" s="519"/>
      <c r="K224" s="88" t="str">
        <f>IFERROR(VLOOKUP(C224,MATERIALES!$C$13:$G$2486,2,FALSE)," ")</f>
        <v xml:space="preserve"> </v>
      </c>
      <c r="L224" s="89"/>
      <c r="M224" s="548" t="str">
        <f>IFERROR(VLOOKUP(C224,MATERIALES!$C$13:$G$2486,5,FALSE)," ")</f>
        <v xml:space="preserve"> </v>
      </c>
      <c r="N224" s="549"/>
      <c r="O224" s="307">
        <f t="shared" ref="O224:O234" si="13">IFERROR(M224*L224,0)</f>
        <v>0</v>
      </c>
      <c r="P224" s="85"/>
    </row>
    <row r="225" spans="2:16" ht="14.4">
      <c r="B225" s="44"/>
      <c r="C225" s="517"/>
      <c r="D225" s="518"/>
      <c r="E225" s="518"/>
      <c r="F225" s="518"/>
      <c r="G225" s="518"/>
      <c r="H225" s="518"/>
      <c r="I225" s="518"/>
      <c r="J225" s="519"/>
      <c r="K225" s="88" t="str">
        <f>IFERROR(VLOOKUP(C225,MATERIALES!$C$13:$G$2486,2,FALSE)," ")</f>
        <v xml:space="preserve"> </v>
      </c>
      <c r="L225" s="89"/>
      <c r="M225" s="548" t="str">
        <f>IFERROR(VLOOKUP(C225,MATERIALES!$C$13:$G$2486,5,FALSE)," ")</f>
        <v xml:space="preserve"> </v>
      </c>
      <c r="N225" s="549"/>
      <c r="O225" s="307">
        <f t="shared" si="13"/>
        <v>0</v>
      </c>
      <c r="P225" s="85"/>
    </row>
    <row r="226" spans="2:16" ht="14.4">
      <c r="B226" s="44"/>
      <c r="C226" s="517"/>
      <c r="D226" s="518"/>
      <c r="E226" s="518"/>
      <c r="F226" s="518"/>
      <c r="G226" s="518"/>
      <c r="H226" s="518"/>
      <c r="I226" s="518"/>
      <c r="J226" s="519"/>
      <c r="K226" s="88" t="str">
        <f>IFERROR(VLOOKUP(C226,MATERIALES!$C$13:$G$2486,2,FALSE)," ")</f>
        <v xml:space="preserve"> </v>
      </c>
      <c r="L226" s="89"/>
      <c r="M226" s="548" t="str">
        <f>IFERROR(VLOOKUP(C226,MATERIALES!$C$13:$G$2486,5,FALSE)," ")</f>
        <v xml:space="preserve"> </v>
      </c>
      <c r="N226" s="549"/>
      <c r="O226" s="307">
        <f t="shared" si="13"/>
        <v>0</v>
      </c>
      <c r="P226" s="85"/>
    </row>
    <row r="227" spans="2:16" ht="14.4">
      <c r="B227" s="44"/>
      <c r="C227" s="517"/>
      <c r="D227" s="518"/>
      <c r="E227" s="518"/>
      <c r="F227" s="518"/>
      <c r="G227" s="518"/>
      <c r="H227" s="518"/>
      <c r="I227" s="518"/>
      <c r="J227" s="519"/>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5" thickBot="1">
      <c r="B234" s="44"/>
      <c r="C234" s="517"/>
      <c r="D234" s="518"/>
      <c r="E234" s="518"/>
      <c r="F234" s="518"/>
      <c r="G234" s="518"/>
      <c r="H234" s="518"/>
      <c r="I234" s="518"/>
      <c r="J234" s="519"/>
      <c r="K234" s="88" t="str">
        <f>IFERROR(VLOOKUP(C234,MATERIALES!$C$13:$G$2486,2,FALSE)," ")</f>
        <v xml:space="preserve"> </v>
      </c>
      <c r="L234" s="90"/>
      <c r="M234" s="548" t="str">
        <f>IFERROR(VLOOKUP(C234,MATERIALES!$C$13:$G$2486,5,FALSE)," ")</f>
        <v xml:space="preserve"> </v>
      </c>
      <c r="N234" s="549"/>
      <c r="O234" s="307">
        <f t="shared" si="13"/>
        <v>0</v>
      </c>
      <c r="P234" s="85"/>
    </row>
    <row r="235" spans="2:16" ht="15" thickBot="1">
      <c r="B235" s="44"/>
      <c r="C235" s="545" t="s">
        <v>2244</v>
      </c>
      <c r="D235" s="546"/>
      <c r="E235" s="546"/>
      <c r="F235" s="546"/>
      <c r="G235" s="546"/>
      <c r="H235" s="546"/>
      <c r="I235" s="546"/>
      <c r="J235" s="546"/>
      <c r="K235" s="546"/>
      <c r="L235" s="546"/>
      <c r="M235" s="546"/>
      <c r="N235" s="547"/>
      <c r="O235" s="309">
        <f>SUM(O223:O234)</f>
        <v>147187</v>
      </c>
      <c r="P235" s="85"/>
    </row>
    <row r="236" spans="2:16">
      <c r="B236" s="44"/>
      <c r="C236" s="529" t="s">
        <v>64</v>
      </c>
      <c r="D236" s="530"/>
      <c r="E236" s="530"/>
      <c r="F236" s="530"/>
      <c r="G236" s="530"/>
      <c r="H236" s="530"/>
      <c r="I236" s="530"/>
      <c r="J236" s="530"/>
      <c r="K236" s="530"/>
      <c r="L236" s="530"/>
      <c r="M236" s="530"/>
      <c r="N236" s="530"/>
      <c r="O236" s="531"/>
      <c r="P236" s="80"/>
    </row>
    <row r="237" spans="2:16">
      <c r="B237" s="44"/>
      <c r="C237" s="532"/>
      <c r="D237" s="533"/>
      <c r="E237" s="533"/>
      <c r="F237" s="533"/>
      <c r="G237" s="533"/>
      <c r="H237" s="533"/>
      <c r="I237" s="533"/>
      <c r="J237" s="533"/>
      <c r="K237" s="533"/>
      <c r="L237" s="533"/>
      <c r="M237" s="533"/>
      <c r="N237" s="533"/>
      <c r="O237" s="534"/>
      <c r="P237" s="80"/>
    </row>
    <row r="238" spans="2:16" ht="14.4" thickBot="1">
      <c r="B238" s="44"/>
      <c r="C238" s="535"/>
      <c r="D238" s="536"/>
      <c r="E238" s="536"/>
      <c r="F238" s="536"/>
      <c r="G238" s="536"/>
      <c r="H238" s="536"/>
      <c r="I238" s="536"/>
      <c r="J238" s="536"/>
      <c r="K238" s="536"/>
      <c r="L238" s="536"/>
      <c r="M238" s="536"/>
      <c r="N238" s="536"/>
      <c r="O238" s="537"/>
      <c r="P238" s="80"/>
    </row>
    <row r="239" spans="2:16" ht="16.8">
      <c r="B239" s="44"/>
      <c r="C239" s="538" t="s">
        <v>65</v>
      </c>
      <c r="D239" s="550"/>
      <c r="E239" s="550"/>
      <c r="F239" s="550"/>
      <c r="G239" s="550"/>
      <c r="H239" s="550"/>
      <c r="I239" s="550"/>
      <c r="J239" s="82" t="s">
        <v>66</v>
      </c>
      <c r="K239" s="87" t="s">
        <v>67</v>
      </c>
      <c r="L239" s="91" t="s">
        <v>68</v>
      </c>
      <c r="M239" s="541" t="s">
        <v>69</v>
      </c>
      <c r="N239" s="544"/>
      <c r="O239" s="83" t="s">
        <v>61</v>
      </c>
      <c r="P239" s="84"/>
    </row>
    <row r="240" spans="2:16" ht="14.4">
      <c r="B240" s="44"/>
      <c r="C240" s="517"/>
      <c r="D240" s="518"/>
      <c r="E240" s="518"/>
      <c r="F240" s="518"/>
      <c r="G240" s="518"/>
      <c r="H240" s="518"/>
      <c r="I240" s="518"/>
      <c r="J240" s="92"/>
      <c r="K240" s="93"/>
      <c r="L240" s="92">
        <f>K240*J240</f>
        <v>0</v>
      </c>
      <c r="M240" s="548" t="str">
        <f>IFERROR(VLOOKUP(C240,TRANSPORTE!$C$14:$G$28,5,FALSE)," ")</f>
        <v xml:space="preserve"> </v>
      </c>
      <c r="N240" s="549"/>
      <c r="O240" s="307">
        <f>IFERROR(M240*L240,0)</f>
        <v>0</v>
      </c>
      <c r="P240" s="85"/>
    </row>
    <row r="241" spans="2:19" ht="15" thickBot="1">
      <c r="B241" s="44"/>
      <c r="C241" s="551"/>
      <c r="D241" s="552"/>
      <c r="E241" s="552"/>
      <c r="F241" s="552"/>
      <c r="G241" s="552"/>
      <c r="H241" s="552"/>
      <c r="I241" s="552"/>
      <c r="J241" s="94"/>
      <c r="K241" s="70"/>
      <c r="L241" s="94"/>
      <c r="M241" s="553"/>
      <c r="N241" s="554"/>
      <c r="O241" s="307">
        <f t="shared" ref="O241" si="14">IFERROR(M241*L241,0)</f>
        <v>0</v>
      </c>
      <c r="P241" s="85"/>
    </row>
    <row r="242" spans="2:19" ht="15" thickBot="1">
      <c r="B242" s="44"/>
      <c r="C242" s="545" t="s">
        <v>2244</v>
      </c>
      <c r="D242" s="546"/>
      <c r="E242" s="546"/>
      <c r="F242" s="546"/>
      <c r="G242" s="546"/>
      <c r="H242" s="546"/>
      <c r="I242" s="546"/>
      <c r="J242" s="546"/>
      <c r="K242" s="546"/>
      <c r="L242" s="546"/>
      <c r="M242" s="546"/>
      <c r="N242" s="547"/>
      <c r="O242" s="309">
        <f>+SUM(O240:O241)</f>
        <v>0</v>
      </c>
      <c r="P242" s="86"/>
    </row>
    <row r="243" spans="2:19">
      <c r="B243" s="44"/>
      <c r="C243" s="529" t="s">
        <v>70</v>
      </c>
      <c r="D243" s="530"/>
      <c r="E243" s="530"/>
      <c r="F243" s="530"/>
      <c r="G243" s="530"/>
      <c r="H243" s="530"/>
      <c r="I243" s="530"/>
      <c r="J243" s="530"/>
      <c r="K243" s="530"/>
      <c r="L243" s="530"/>
      <c r="M243" s="530"/>
      <c r="N243" s="530"/>
      <c r="O243" s="531"/>
      <c r="P243" s="80"/>
    </row>
    <row r="244" spans="2:19">
      <c r="B244" s="44"/>
      <c r="C244" s="532"/>
      <c r="D244" s="533"/>
      <c r="E244" s="533"/>
      <c r="F244" s="533"/>
      <c r="G244" s="533"/>
      <c r="H244" s="533"/>
      <c r="I244" s="533"/>
      <c r="J244" s="533"/>
      <c r="K244" s="533"/>
      <c r="L244" s="533"/>
      <c r="M244" s="533"/>
      <c r="N244" s="533"/>
      <c r="O244" s="534"/>
      <c r="P244" s="80"/>
    </row>
    <row r="245" spans="2:19" ht="14.4" thickBot="1">
      <c r="B245" s="44"/>
      <c r="C245" s="535"/>
      <c r="D245" s="536"/>
      <c r="E245" s="536"/>
      <c r="F245" s="536"/>
      <c r="G245" s="536"/>
      <c r="H245" s="536"/>
      <c r="I245" s="536"/>
      <c r="J245" s="536"/>
      <c r="K245" s="536"/>
      <c r="L245" s="536"/>
      <c r="M245" s="536"/>
      <c r="N245" s="536"/>
      <c r="O245" s="537"/>
      <c r="P245" s="80"/>
    </row>
    <row r="246" spans="2:19" ht="14.4">
      <c r="B246" s="44"/>
      <c r="C246" s="538" t="s">
        <v>71</v>
      </c>
      <c r="D246" s="550"/>
      <c r="E246" s="550"/>
      <c r="F246" s="550"/>
      <c r="G246" s="550"/>
      <c r="H246" s="550"/>
      <c r="I246" s="550"/>
      <c r="J246" s="82" t="s">
        <v>72</v>
      </c>
      <c r="K246" s="95" t="s">
        <v>73</v>
      </c>
      <c r="L246" s="96" t="s">
        <v>74</v>
      </c>
      <c r="M246" s="560" t="s">
        <v>60</v>
      </c>
      <c r="N246" s="561"/>
      <c r="O246" s="97" t="s">
        <v>61</v>
      </c>
      <c r="P246" s="98"/>
    </row>
    <row r="247" spans="2:19" ht="14.4">
      <c r="B247" s="44"/>
      <c r="C247" s="555" t="s">
        <v>1232</v>
      </c>
      <c r="D247" s="556"/>
      <c r="E247" s="556"/>
      <c r="F247" s="556"/>
      <c r="G247" s="556"/>
      <c r="H247" s="556"/>
      <c r="I247" s="522"/>
      <c r="J247" s="310">
        <f>IFERROR(VLOOKUP(C247,'MANO DE OBRA'!$C$13:$J$33,6,FALSE)," ")</f>
        <v>161320.97208780001</v>
      </c>
      <c r="K247" s="318">
        <f>IFERROR(VLOOKUP(C247,'MANO DE OBRA'!$C$13:$J$33,7,FALSE)," ")</f>
        <v>2</v>
      </c>
      <c r="L247" s="311">
        <f>IFERROR(VLOOKUP(C247,'MANO DE OBRA'!$C$13:$J$33,8,FALSE)," ")</f>
        <v>322642</v>
      </c>
      <c r="M247" s="562">
        <f>1/0.05</f>
        <v>20</v>
      </c>
      <c r="N247" s="563"/>
      <c r="O247" s="312">
        <f>IFERROR((L247/M247),0)</f>
        <v>16132.1</v>
      </c>
      <c r="P247" s="99"/>
    </row>
    <row r="248" spans="2:19" ht="14.4">
      <c r="B248" s="44"/>
      <c r="C248" s="555"/>
      <c r="D248" s="556"/>
      <c r="E248" s="556"/>
      <c r="F248" s="556"/>
      <c r="G248" s="556"/>
      <c r="H248" s="556"/>
      <c r="I248" s="522"/>
      <c r="J248" s="310" t="str">
        <f>IFERROR(VLOOKUP(C248,'MANO DE OBRA'!$C$13:$J$33,6,FALSE)," ")</f>
        <v xml:space="preserve"> </v>
      </c>
      <c r="K248" s="318" t="str">
        <f>IFERROR(VLOOKUP(C248,'MANO DE OBRA'!$C$13:$J$33,7,FALSE)," ")</f>
        <v xml:space="preserve"> </v>
      </c>
      <c r="L248" s="311" t="str">
        <f>IFERROR(VLOOKUP(C248,'MANO DE OBRA'!$C$13:$J$33,8,FALSE)," ")</f>
        <v xml:space="preserve"> </v>
      </c>
      <c r="M248" s="562"/>
      <c r="N248" s="563"/>
      <c r="O248" s="312">
        <f t="shared" ref="O248:O250" si="15">IFERROR((L248/M248),0)</f>
        <v>0</v>
      </c>
      <c r="P248" s="99"/>
    </row>
    <row r="249" spans="2:19"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24"/>
      <c r="N249" s="525"/>
      <c r="O249" s="312">
        <f t="shared" si="15"/>
        <v>0</v>
      </c>
      <c r="P249" s="99"/>
    </row>
    <row r="250" spans="2:19" ht="15" thickBot="1">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85"/>
    </row>
    <row r="251" spans="2:19" ht="15" thickBot="1">
      <c r="B251" s="44"/>
      <c r="C251" s="545" t="s">
        <v>2244</v>
      </c>
      <c r="D251" s="546"/>
      <c r="E251" s="546"/>
      <c r="F251" s="546"/>
      <c r="G251" s="546"/>
      <c r="H251" s="546"/>
      <c r="I251" s="546"/>
      <c r="J251" s="546"/>
      <c r="K251" s="546"/>
      <c r="L251" s="546"/>
      <c r="M251" s="546"/>
      <c r="N251" s="547"/>
      <c r="O251" s="309">
        <f>+SUM(O247:O250)</f>
        <v>16132.1</v>
      </c>
      <c r="P251" s="85"/>
    </row>
    <row r="252" spans="2:19" ht="15" thickBot="1">
      <c r="B252" s="44"/>
      <c r="C252" s="73"/>
      <c r="D252" s="52"/>
      <c r="E252" s="52"/>
      <c r="F252" s="52"/>
      <c r="G252" s="52"/>
      <c r="H252" s="52"/>
      <c r="I252" s="52"/>
      <c r="J252" s="52"/>
      <c r="K252" s="52"/>
      <c r="L252" s="52"/>
      <c r="M252" s="52"/>
      <c r="N252" s="52"/>
      <c r="O252" s="74"/>
      <c r="P252" s="45"/>
    </row>
    <row r="253" spans="2:19" ht="15" thickBot="1">
      <c r="B253" s="44"/>
      <c r="C253" s="557" t="s">
        <v>2245</v>
      </c>
      <c r="D253" s="558"/>
      <c r="E253" s="558"/>
      <c r="F253" s="558"/>
      <c r="G253" s="558"/>
      <c r="H253" s="558"/>
      <c r="I253" s="558"/>
      <c r="J253" s="558"/>
      <c r="K253" s="558"/>
      <c r="L253" s="558"/>
      <c r="M253" s="558"/>
      <c r="N253" s="559"/>
      <c r="O253" s="313">
        <f>ROUND(O242+O218+O235+O251,0)</f>
        <v>164126</v>
      </c>
      <c r="P253" s="100"/>
      <c r="S253" s="342"/>
    </row>
    <row r="254" spans="2:19" ht="15" thickBot="1">
      <c r="B254" s="44"/>
      <c r="C254" s="73"/>
      <c r="D254" s="52"/>
      <c r="E254" s="52"/>
      <c r="F254" s="52"/>
      <c r="G254" s="52"/>
      <c r="H254" s="52"/>
      <c r="I254" s="52"/>
      <c r="J254" s="52"/>
      <c r="K254" s="52"/>
      <c r="L254" s="52"/>
      <c r="M254" s="52"/>
      <c r="N254" s="52"/>
      <c r="O254" s="74"/>
      <c r="P254" s="73"/>
    </row>
    <row r="255" spans="2:19">
      <c r="B255" s="44"/>
      <c r="C255" s="529" t="s">
        <v>2240</v>
      </c>
      <c r="D255" s="530"/>
      <c r="E255" s="530"/>
      <c r="F255" s="530"/>
      <c r="G255" s="530"/>
      <c r="H255" s="530"/>
      <c r="I255" s="530"/>
      <c r="J255" s="530"/>
      <c r="K255" s="530"/>
      <c r="L255" s="530"/>
      <c r="M255" s="530"/>
      <c r="N255" s="530"/>
      <c r="O255" s="531"/>
      <c r="P255" s="80"/>
    </row>
    <row r="256" spans="2:19">
      <c r="B256" s="44"/>
      <c r="C256" s="532"/>
      <c r="D256" s="533"/>
      <c r="E256" s="533"/>
      <c r="F256" s="533"/>
      <c r="G256" s="533"/>
      <c r="H256" s="533"/>
      <c r="I256" s="533"/>
      <c r="J256" s="533"/>
      <c r="K256" s="533"/>
      <c r="L256" s="533"/>
      <c r="M256" s="533"/>
      <c r="N256" s="533"/>
      <c r="O256" s="534"/>
      <c r="P256" s="80"/>
    </row>
    <row r="257" spans="2:19" ht="14.4" thickBot="1">
      <c r="B257" s="44"/>
      <c r="C257" s="535"/>
      <c r="D257" s="536"/>
      <c r="E257" s="536"/>
      <c r="F257" s="536"/>
      <c r="G257" s="536"/>
      <c r="H257" s="536"/>
      <c r="I257" s="536"/>
      <c r="J257" s="536"/>
      <c r="K257" s="536"/>
      <c r="L257" s="536"/>
      <c r="M257" s="536"/>
      <c r="N257" s="536"/>
      <c r="O257" s="537"/>
      <c r="P257" s="80"/>
    </row>
    <row r="258" spans="2:19" ht="15" thickBot="1">
      <c r="B258" s="44"/>
      <c r="C258" s="568" t="s">
        <v>10</v>
      </c>
      <c r="D258" s="569"/>
      <c r="E258" s="569"/>
      <c r="F258" s="569"/>
      <c r="G258" s="569"/>
      <c r="H258" s="569"/>
      <c r="I258" s="569"/>
      <c r="J258" s="569"/>
      <c r="K258" s="569"/>
      <c r="L258" s="569"/>
      <c r="M258" s="570"/>
      <c r="N258" s="303" t="s">
        <v>32</v>
      </c>
      <c r="O258" s="304" t="s">
        <v>29</v>
      </c>
      <c r="P258" s="80"/>
    </row>
    <row r="259" spans="2:19" ht="14.4">
      <c r="B259" s="44"/>
      <c r="C259" s="571" t="s">
        <v>2242</v>
      </c>
      <c r="D259" s="572"/>
      <c r="E259" s="572"/>
      <c r="F259" s="572"/>
      <c r="G259" s="572"/>
      <c r="H259" s="572"/>
      <c r="I259" s="572"/>
      <c r="J259" s="572"/>
      <c r="K259" s="572"/>
      <c r="L259" s="572"/>
      <c r="M259" s="572"/>
      <c r="N259" s="305">
        <f>PRESUPUESTO!$K$384</f>
        <v>0.26</v>
      </c>
      <c r="O259" s="314">
        <f>N259*O253</f>
        <v>42672.76</v>
      </c>
      <c r="P259" s="80"/>
    </row>
    <row r="260" spans="2:19" ht="14.4">
      <c r="B260" s="44"/>
      <c r="C260" s="573" t="s">
        <v>2241</v>
      </c>
      <c r="D260" s="574"/>
      <c r="E260" s="574"/>
      <c r="F260" s="574"/>
      <c r="G260" s="574"/>
      <c r="H260" s="574"/>
      <c r="I260" s="574"/>
      <c r="J260" s="574"/>
      <c r="K260" s="574"/>
      <c r="L260" s="574"/>
      <c r="M260" s="574"/>
      <c r="N260" s="302">
        <f>PRESUPUESTO!$K$385</f>
        <v>0.01</v>
      </c>
      <c r="O260" s="315">
        <f>N260*O253</f>
        <v>1641.26</v>
      </c>
      <c r="P260" s="80"/>
    </row>
    <row r="261" spans="2:19" ht="15" thickBot="1">
      <c r="B261" s="44"/>
      <c r="C261" s="575" t="s">
        <v>28</v>
      </c>
      <c r="D261" s="576"/>
      <c r="E261" s="576"/>
      <c r="F261" s="576"/>
      <c r="G261" s="576"/>
      <c r="H261" s="576"/>
      <c r="I261" s="576"/>
      <c r="J261" s="576"/>
      <c r="K261" s="576"/>
      <c r="L261" s="576"/>
      <c r="M261" s="576"/>
      <c r="N261" s="306">
        <f>PRESUPUESTO!$K$386</f>
        <v>0.03</v>
      </c>
      <c r="O261" s="316">
        <f>N261*O253</f>
        <v>4923.78</v>
      </c>
      <c r="P261" s="80"/>
    </row>
    <row r="262" spans="2:19">
      <c r="B262" s="44"/>
      <c r="C262" s="296"/>
      <c r="D262" s="297"/>
      <c r="E262" s="297"/>
      <c r="F262" s="297"/>
      <c r="G262" s="297"/>
      <c r="H262" s="297"/>
      <c r="I262" s="297"/>
      <c r="J262" s="297"/>
      <c r="K262" s="297"/>
      <c r="L262" s="297"/>
      <c r="M262" s="297"/>
      <c r="N262" s="297"/>
      <c r="O262" s="298"/>
      <c r="P262" s="80"/>
    </row>
    <row r="263" spans="2:19" ht="14.4" thickBot="1">
      <c r="B263" s="44"/>
      <c r="C263" s="299"/>
      <c r="D263" s="300"/>
      <c r="E263" s="300"/>
      <c r="F263" s="300"/>
      <c r="G263" s="300"/>
      <c r="H263" s="300"/>
      <c r="I263" s="300"/>
      <c r="J263" s="300"/>
      <c r="K263" s="300"/>
      <c r="L263" s="300"/>
      <c r="M263" s="300"/>
      <c r="N263" s="300"/>
      <c r="O263" s="301"/>
      <c r="P263" s="80"/>
    </row>
    <row r="264" spans="2:19" ht="15" thickBot="1">
      <c r="B264" s="44"/>
      <c r="C264" s="557" t="s">
        <v>2246</v>
      </c>
      <c r="D264" s="558"/>
      <c r="E264" s="558"/>
      <c r="F264" s="558"/>
      <c r="G264" s="558"/>
      <c r="H264" s="558"/>
      <c r="I264" s="558"/>
      <c r="J264" s="558"/>
      <c r="K264" s="558"/>
      <c r="L264" s="558"/>
      <c r="M264" s="558"/>
      <c r="N264" s="559"/>
      <c r="O264" s="313">
        <f>ROUNDUP(O253+O259+O260+O261,0)</f>
        <v>213364</v>
      </c>
      <c r="P264" s="100"/>
      <c r="S264" s="342"/>
    </row>
    <row r="265" spans="2:19" ht="14.4">
      <c r="B265" s="44"/>
      <c r="C265" s="73"/>
      <c r="D265" s="52"/>
      <c r="E265" s="52"/>
      <c r="F265" s="52"/>
      <c r="G265" s="52"/>
      <c r="H265" s="52"/>
      <c r="I265" s="52"/>
      <c r="J265" s="52"/>
      <c r="K265" s="52"/>
      <c r="L265" s="52"/>
      <c r="M265" s="52"/>
      <c r="N265" s="52"/>
      <c r="O265" s="74"/>
      <c r="P265" s="45"/>
    </row>
    <row r="266" spans="2:19" ht="14.4">
      <c r="B266" s="44"/>
      <c r="C266" s="73"/>
      <c r="D266" s="52"/>
      <c r="E266" s="52"/>
      <c r="F266" s="52"/>
      <c r="G266" s="52"/>
      <c r="H266" s="52"/>
      <c r="I266" s="52"/>
      <c r="J266" s="52"/>
      <c r="K266" s="52"/>
      <c r="L266" s="52"/>
      <c r="M266" s="52"/>
      <c r="N266" s="52"/>
      <c r="O266" s="74"/>
      <c r="P266" s="45"/>
    </row>
    <row r="267" spans="2:19" ht="18.75" customHeight="1" thickBot="1">
      <c r="B267" s="44"/>
      <c r="C267" s="564"/>
      <c r="D267" s="565"/>
      <c r="E267" s="565"/>
      <c r="F267" s="70"/>
      <c r="G267" s="70"/>
      <c r="H267" s="70"/>
      <c r="I267" s="70"/>
      <c r="J267" s="70"/>
      <c r="K267" s="566"/>
      <c r="L267" s="566"/>
      <c r="M267" s="566"/>
      <c r="N267" s="566"/>
      <c r="O267" s="567"/>
      <c r="P267" s="101"/>
    </row>
    <row r="268" spans="2:19" ht="14.4" thickBot="1">
      <c r="B268" s="102"/>
      <c r="C268" s="103"/>
      <c r="D268" s="103"/>
      <c r="E268" s="103"/>
      <c r="F268" s="103"/>
      <c r="G268" s="103"/>
      <c r="H268" s="103"/>
      <c r="I268" s="103"/>
      <c r="J268" s="103"/>
      <c r="K268" s="103"/>
      <c r="L268" s="103"/>
      <c r="M268" s="103"/>
      <c r="N268" s="103"/>
      <c r="O268" s="103"/>
      <c r="P268" s="104"/>
    </row>
    <row r="269" spans="2:19" ht="15.6" thickTop="1" thickBot="1">
      <c r="B269" s="44"/>
      <c r="C269" s="488" t="s">
        <v>54</v>
      </c>
      <c r="D269" s="489"/>
      <c r="E269" s="489"/>
      <c r="F269" s="489"/>
      <c r="G269" s="489"/>
      <c r="H269" s="489"/>
      <c r="I269" s="489"/>
      <c r="J269" s="489"/>
      <c r="K269" s="489"/>
      <c r="L269" s="489"/>
      <c r="M269" s="489"/>
      <c r="N269" s="489"/>
      <c r="O269" s="490"/>
      <c r="P269" s="75"/>
    </row>
    <row r="270" spans="2:19">
      <c r="B270" s="44"/>
      <c r="C270" s="76" t="s">
        <v>55</v>
      </c>
      <c r="D270" s="491" t="s">
        <v>10</v>
      </c>
      <c r="E270" s="492"/>
      <c r="F270" s="492"/>
      <c r="G270" s="492"/>
      <c r="H270" s="492"/>
      <c r="I270" s="492"/>
      <c r="J270" s="492"/>
      <c r="K270" s="492"/>
      <c r="L270" s="493"/>
      <c r="M270" s="494" t="s">
        <v>56</v>
      </c>
      <c r="N270" s="495"/>
      <c r="O270" s="76" t="s">
        <v>12</v>
      </c>
      <c r="P270" s="77"/>
    </row>
    <row r="271" spans="2:19" ht="51" customHeight="1" thickBot="1">
      <c r="B271" s="44"/>
      <c r="C271" s="78">
        <f>PRESUPUESTO!C266</f>
        <v>11.069999999999999</v>
      </c>
      <c r="D271" s="582" t="str">
        <f>IFERROR(VLOOKUP(C271,PRESUPUESTO!$C$11:$K$366,5,FALSE)," ")</f>
        <v>SUMINISTRO E INSTALACIÓN DE PISO VINÍLICO HETEROGÉNEO EN ROLLO, REFERENCIA OPTIMISE 70 O SIMILAR, COLOR SEGÚN DISEÑO. ADHESIVO, CORTES, EMPALMES, SELLADO DE JUNTAS Y LIMPIEZA FINAL.</v>
      </c>
      <c r="E271" s="583"/>
      <c r="F271" s="583"/>
      <c r="G271" s="583"/>
      <c r="H271" s="583"/>
      <c r="I271" s="583"/>
      <c r="J271" s="583"/>
      <c r="K271" s="583"/>
      <c r="L271" s="584"/>
      <c r="M271" s="526" t="str">
        <f>IFERROR(VLOOKUP(C271,PRESUPUESTO!$C$11:$K$366,6,FALSE)," ")</f>
        <v>M2</v>
      </c>
      <c r="N271" s="528"/>
      <c r="O271" s="243">
        <f>IFERROR(VLOOKUP(C271,PRESUPUESTO!$C$11:$K$366,7,FALSE)," ")</f>
        <v>275.48</v>
      </c>
      <c r="P271" s="79"/>
    </row>
    <row r="272" spans="2:19">
      <c r="B272" s="44"/>
      <c r="C272" s="529"/>
      <c r="D272" s="530"/>
      <c r="E272" s="530"/>
      <c r="F272" s="530"/>
      <c r="G272" s="530"/>
      <c r="H272" s="530"/>
      <c r="I272" s="530"/>
      <c r="J272" s="530"/>
      <c r="K272" s="530"/>
      <c r="L272" s="530"/>
      <c r="M272" s="530"/>
      <c r="N272" s="530"/>
      <c r="O272" s="531"/>
      <c r="P272" s="80"/>
    </row>
    <row r="273" spans="2:16">
      <c r="B273" s="44"/>
      <c r="C273" s="532"/>
      <c r="D273" s="533"/>
      <c r="E273" s="533"/>
      <c r="F273" s="533"/>
      <c r="G273" s="533"/>
      <c r="H273" s="533"/>
      <c r="I273" s="533"/>
      <c r="J273" s="533"/>
      <c r="K273" s="533"/>
      <c r="L273" s="533"/>
      <c r="M273" s="533"/>
      <c r="N273" s="533"/>
      <c r="O273" s="534"/>
      <c r="P273" s="80"/>
    </row>
    <row r="274" spans="2:16" ht="14.4" thickBot="1">
      <c r="B274" s="44"/>
      <c r="C274" s="535"/>
      <c r="D274" s="536"/>
      <c r="E274" s="536"/>
      <c r="F274" s="536"/>
      <c r="G274" s="536"/>
      <c r="H274" s="536"/>
      <c r="I274" s="536"/>
      <c r="J274" s="536"/>
      <c r="K274" s="536"/>
      <c r="L274" s="536"/>
      <c r="M274" s="536"/>
      <c r="N274" s="536"/>
      <c r="O274" s="537"/>
      <c r="P274" s="80"/>
    </row>
    <row r="275" spans="2:16" ht="14.4">
      <c r="B275" s="44"/>
      <c r="C275" s="538" t="s">
        <v>10</v>
      </c>
      <c r="D275" s="539"/>
      <c r="E275" s="539"/>
      <c r="F275" s="539"/>
      <c r="G275" s="540"/>
      <c r="H275" s="541" t="s">
        <v>57</v>
      </c>
      <c r="I275" s="539"/>
      <c r="J275" s="542" t="s">
        <v>58</v>
      </c>
      <c r="K275" s="543"/>
      <c r="L275" s="82" t="s">
        <v>59</v>
      </c>
      <c r="M275" s="541" t="s">
        <v>60</v>
      </c>
      <c r="N275" s="544"/>
      <c r="O275" s="83" t="s">
        <v>61</v>
      </c>
      <c r="P275" s="84"/>
    </row>
    <row r="276" spans="2:16" ht="14.4">
      <c r="B276" s="44"/>
      <c r="C276" s="517" t="s">
        <v>1281</v>
      </c>
      <c r="D276" s="518"/>
      <c r="E276" s="518"/>
      <c r="F276" s="518"/>
      <c r="G276" s="519"/>
      <c r="H276" s="520"/>
      <c r="I276" s="520"/>
      <c r="J276" s="521" t="str">
        <f>IFERROR(VLOOKUP(C276,EQUIPOS!$C$13:$G$80,2,FALSE)," ")</f>
        <v>%</v>
      </c>
      <c r="K276" s="522"/>
      <c r="L276" s="308">
        <f>O314</f>
        <v>19358.52</v>
      </c>
      <c r="M276" s="523">
        <v>0.05</v>
      </c>
      <c r="N276" s="522"/>
      <c r="O276" s="307">
        <f>IFERROR(M276*L276,0)</f>
        <v>967.92600000000004</v>
      </c>
      <c r="P276" s="85"/>
    </row>
    <row r="277" spans="2:16" ht="14.4">
      <c r="B277" s="44"/>
      <c r="C277" s="517" t="s">
        <v>1294</v>
      </c>
      <c r="D277" s="518"/>
      <c r="E277" s="518"/>
      <c r="F277" s="518"/>
      <c r="G277" s="519"/>
      <c r="H277" s="520"/>
      <c r="I277" s="520"/>
      <c r="J277" s="521" t="str">
        <f>IFERROR(VLOOKUP(C277,EQUIPOS!$C$13:$G$80,2,FALSE)," ")</f>
        <v>D</v>
      </c>
      <c r="K277" s="522"/>
      <c r="L277" s="308">
        <f>IFERROR(VLOOKUP(C277,EQUIPOS!$C$13:$G$80,5,FALSE)," ")</f>
        <v>53716</v>
      </c>
      <c r="M277" s="524">
        <f>1/0.02</f>
        <v>50</v>
      </c>
      <c r="N277" s="525"/>
      <c r="O277" s="307">
        <f>IFERROR(L277/M277,0)</f>
        <v>1074.32</v>
      </c>
      <c r="P277" s="85"/>
    </row>
    <row r="278" spans="2:16" ht="14.4">
      <c r="B278" s="44"/>
      <c r="C278" s="517"/>
      <c r="D278" s="518"/>
      <c r="E278" s="518"/>
      <c r="F278" s="518"/>
      <c r="G278" s="519"/>
      <c r="H278" s="520"/>
      <c r="I278" s="520"/>
      <c r="J278" s="521" t="str">
        <f>IFERROR(VLOOKUP(C278,EQUIPOS!$C$13:$G$80,2,FALSE)," ")</f>
        <v xml:space="preserve"> </v>
      </c>
      <c r="K278" s="522"/>
      <c r="L278" s="308" t="str">
        <f>IFERROR(VLOOKUP(C278,EQUIPOS!$C$13:$G$80,5,FALSE)," ")</f>
        <v xml:space="preserve"> </v>
      </c>
      <c r="M278" s="524"/>
      <c r="N278" s="525"/>
      <c r="O278" s="307">
        <f t="shared" ref="O278:O279" si="16">IFERROR(L278/M278,0)</f>
        <v>0</v>
      </c>
      <c r="P278" s="85"/>
    </row>
    <row r="279" spans="2:16" ht="14.4">
      <c r="B279" s="44"/>
      <c r="C279" s="517"/>
      <c r="D279" s="518"/>
      <c r="E279" s="518"/>
      <c r="F279" s="518"/>
      <c r="G279" s="519"/>
      <c r="H279" s="520"/>
      <c r="I279" s="520"/>
      <c r="J279" s="521" t="str">
        <f>IFERROR(VLOOKUP(C279,EQUIPOS!$C$13:$G$80,2,FALSE)," ")</f>
        <v xml:space="preserve"> </v>
      </c>
      <c r="K279" s="522"/>
      <c r="L279" s="308" t="str">
        <f>IFERROR(VLOOKUP(C279,EQUIPOS!$C$13:$G$80,5,FALSE)," ")</f>
        <v xml:space="preserve"> </v>
      </c>
      <c r="M279" s="524"/>
      <c r="N279" s="525"/>
      <c r="O279" s="307">
        <f t="shared" si="16"/>
        <v>0</v>
      </c>
      <c r="P279" s="85"/>
    </row>
    <row r="280" spans="2:16" ht="15" thickBot="1">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IFERROR(L280/M280,0)</f>
        <v>0</v>
      </c>
      <c r="P280" s="85"/>
    </row>
    <row r="281" spans="2:16" ht="15" thickBot="1">
      <c r="B281" s="44"/>
      <c r="C281" s="545" t="s">
        <v>2244</v>
      </c>
      <c r="D281" s="546"/>
      <c r="E281" s="546"/>
      <c r="F281" s="546"/>
      <c r="G281" s="546"/>
      <c r="H281" s="546"/>
      <c r="I281" s="546"/>
      <c r="J281" s="546"/>
      <c r="K281" s="546"/>
      <c r="L281" s="546"/>
      <c r="M281" s="546"/>
      <c r="N281" s="547"/>
      <c r="O281" s="309">
        <f>SUM(O276:O280)</f>
        <v>2042.2460000000001</v>
      </c>
      <c r="P281" s="86"/>
    </row>
    <row r="282" spans="2:16" ht="13.5" customHeight="1">
      <c r="B282" s="44"/>
      <c r="C282" s="529" t="s">
        <v>62</v>
      </c>
      <c r="D282" s="530"/>
      <c r="E282" s="530"/>
      <c r="F282" s="530"/>
      <c r="G282" s="530"/>
      <c r="H282" s="530"/>
      <c r="I282" s="530"/>
      <c r="J282" s="530"/>
      <c r="K282" s="530"/>
      <c r="L282" s="530"/>
      <c r="M282" s="530"/>
      <c r="N282" s="530"/>
      <c r="O282" s="531"/>
      <c r="P282" s="80"/>
    </row>
    <row r="283" spans="2:16">
      <c r="B283" s="44"/>
      <c r="C283" s="532"/>
      <c r="D283" s="533"/>
      <c r="E283" s="533"/>
      <c r="F283" s="533"/>
      <c r="G283" s="533"/>
      <c r="H283" s="533"/>
      <c r="I283" s="533"/>
      <c r="J283" s="533"/>
      <c r="K283" s="533"/>
      <c r="L283" s="533"/>
      <c r="M283" s="533"/>
      <c r="N283" s="533"/>
      <c r="O283" s="534"/>
      <c r="P283" s="80"/>
    </row>
    <row r="284" spans="2:16" ht="14.4" thickBot="1">
      <c r="B284" s="44"/>
      <c r="C284" s="535"/>
      <c r="D284" s="536"/>
      <c r="E284" s="536"/>
      <c r="F284" s="536"/>
      <c r="G284" s="536"/>
      <c r="H284" s="536"/>
      <c r="I284" s="536"/>
      <c r="J284" s="536"/>
      <c r="K284" s="536"/>
      <c r="L284" s="536"/>
      <c r="M284" s="536"/>
      <c r="N284" s="536"/>
      <c r="O284" s="537"/>
      <c r="P284" s="80"/>
    </row>
    <row r="285" spans="2:16" ht="14.4">
      <c r="B285" s="44"/>
      <c r="C285" s="538" t="s">
        <v>10</v>
      </c>
      <c r="D285" s="550"/>
      <c r="E285" s="550"/>
      <c r="F285" s="550"/>
      <c r="G285" s="550"/>
      <c r="H285" s="550"/>
      <c r="I285" s="550"/>
      <c r="J285" s="544"/>
      <c r="K285" s="81" t="s">
        <v>56</v>
      </c>
      <c r="L285" s="82" t="s">
        <v>12</v>
      </c>
      <c r="M285" s="541" t="s">
        <v>63</v>
      </c>
      <c r="N285" s="544"/>
      <c r="O285" s="83" t="s">
        <v>61</v>
      </c>
      <c r="P285" s="84"/>
    </row>
    <row r="286" spans="2:16" ht="14.4">
      <c r="B286" s="44"/>
      <c r="C286" s="517" t="s">
        <v>2296</v>
      </c>
      <c r="D286" s="518"/>
      <c r="E286" s="518"/>
      <c r="F286" s="518"/>
      <c r="G286" s="518"/>
      <c r="H286" s="518"/>
      <c r="I286" s="518"/>
      <c r="J286" s="519"/>
      <c r="K286" s="88" t="str">
        <f>IFERROR(VLOOKUP(C286,MATERIALES!$C$13:$G$2486,2,FALSE)," ")</f>
        <v>M2</v>
      </c>
      <c r="L286" s="89">
        <v>1.05</v>
      </c>
      <c r="M286" s="548">
        <f>IFERROR(VLOOKUP(C286,MATERIALES!$C$13:$G$2486,5,FALSE)," ")</f>
        <v>127500</v>
      </c>
      <c r="N286" s="549"/>
      <c r="O286" s="307">
        <f>IFERROR(M286*L286,0)</f>
        <v>133875</v>
      </c>
      <c r="P286" s="85"/>
    </row>
    <row r="287" spans="2:16" ht="14.4">
      <c r="B287" s="44"/>
      <c r="C287" s="517" t="s">
        <v>2297</v>
      </c>
      <c r="D287" s="518"/>
      <c r="E287" s="518"/>
      <c r="F287" s="518"/>
      <c r="G287" s="518"/>
      <c r="H287" s="518"/>
      <c r="I287" s="518"/>
      <c r="J287" s="519"/>
      <c r="K287" s="88" t="str">
        <f>IFERROR(VLOOKUP(C287,MATERIALES!$C$13:$G$2486,2,FALSE)," ")</f>
        <v>GLN</v>
      </c>
      <c r="L287" s="89">
        <v>0.08</v>
      </c>
      <c r="M287" s="548">
        <f>IFERROR(VLOOKUP(C287,MATERIALES!$C$13:$G$2486,5,FALSE)," ")</f>
        <v>125900</v>
      </c>
      <c r="N287" s="549"/>
      <c r="O287" s="307">
        <f t="shared" ref="O287:O297" si="17">IFERROR(M287*L287,0)</f>
        <v>10072</v>
      </c>
      <c r="P287" s="85"/>
    </row>
    <row r="288" spans="2:16" ht="14.4">
      <c r="B288" s="44"/>
      <c r="C288" s="517" t="s">
        <v>2764</v>
      </c>
      <c r="D288" s="518"/>
      <c r="E288" s="518"/>
      <c r="F288" s="518"/>
      <c r="G288" s="518"/>
      <c r="H288" s="518"/>
      <c r="I288" s="518"/>
      <c r="J288" s="519"/>
      <c r="K288" s="88" t="str">
        <f>IFERROR(VLOOKUP(C288,MATERIALES!$C$13:$G$2486,2,FALSE)," ")</f>
        <v>ML</v>
      </c>
      <c r="L288" s="89">
        <v>0.55000000000000004</v>
      </c>
      <c r="M288" s="548">
        <f>IFERROR(VLOOKUP(C288,MATERIALES!$C$13:$G$2486,5,FALSE)," ")</f>
        <v>6878</v>
      </c>
      <c r="N288" s="549"/>
      <c r="O288" s="307">
        <f t="shared" si="17"/>
        <v>3782.9</v>
      </c>
      <c r="P288" s="85"/>
    </row>
    <row r="289" spans="2:16" ht="14.4">
      <c r="B289" s="44"/>
      <c r="C289" s="517" t="s">
        <v>1337</v>
      </c>
      <c r="D289" s="518"/>
      <c r="E289" s="518"/>
      <c r="F289" s="518"/>
      <c r="G289" s="518"/>
      <c r="H289" s="518"/>
      <c r="I289" s="518"/>
      <c r="J289" s="519"/>
      <c r="K289" s="88" t="str">
        <f>IFERROR(VLOOKUP(C289,MATERIALES!$C$13:$G$2486,2,FALSE)," ")</f>
        <v>LT</v>
      </c>
      <c r="L289" s="89">
        <v>0.75</v>
      </c>
      <c r="M289" s="548">
        <f>IFERROR(VLOOKUP(C289,MATERIALES!$C$13:$G$2486,5,FALSE)," ")</f>
        <v>74</v>
      </c>
      <c r="N289" s="549"/>
      <c r="O289" s="307">
        <f t="shared" si="17"/>
        <v>55.5</v>
      </c>
      <c r="P289" s="85"/>
    </row>
    <row r="290" spans="2:16" ht="14.4">
      <c r="B290" s="44"/>
      <c r="C290" s="517"/>
      <c r="D290" s="518"/>
      <c r="E290" s="518"/>
      <c r="F290" s="518"/>
      <c r="G290" s="518"/>
      <c r="H290" s="518"/>
      <c r="I290" s="518"/>
      <c r="J290" s="519"/>
      <c r="K290" s="88" t="str">
        <f>IFERROR(VLOOKUP(C290,MATERIALES!$C$13:$G$2486,2,FALSE)," ")</f>
        <v xml:space="preserve"> </v>
      </c>
      <c r="L290" s="89"/>
      <c r="M290" s="548" t="str">
        <f>IFERROR(VLOOKUP(C290,MATERIALES!$C$13:$G$2486,5,FALSE)," ")</f>
        <v xml:space="preserve"> </v>
      </c>
      <c r="N290" s="549"/>
      <c r="O290" s="307">
        <f t="shared" si="17"/>
        <v>0</v>
      </c>
      <c r="P290" s="85"/>
    </row>
    <row r="291" spans="2:16" ht="14.4">
      <c r="B291" s="44"/>
      <c r="C291" s="517"/>
      <c r="D291" s="518"/>
      <c r="E291" s="518"/>
      <c r="F291" s="518"/>
      <c r="G291" s="518"/>
      <c r="H291" s="518"/>
      <c r="I291" s="518"/>
      <c r="J291" s="519"/>
      <c r="K291" s="88" t="str">
        <f>IFERROR(VLOOKUP(C291,MATERIALES!$C$13:$G$2486,2,FALSE)," ")</f>
        <v xml:space="preserve"> </v>
      </c>
      <c r="L291" s="89"/>
      <c r="M291" s="548" t="str">
        <f>IFERROR(VLOOKUP(C291,MATERIALES!$C$13:$G$2486,5,FALSE)," ")</f>
        <v xml:space="preserve"> </v>
      </c>
      <c r="N291" s="549"/>
      <c r="O291" s="307">
        <f t="shared" si="17"/>
        <v>0</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5" thickBot="1">
      <c r="B297" s="44"/>
      <c r="C297" s="517"/>
      <c r="D297" s="518"/>
      <c r="E297" s="518"/>
      <c r="F297" s="518"/>
      <c r="G297" s="518"/>
      <c r="H297" s="518"/>
      <c r="I297" s="518"/>
      <c r="J297" s="519"/>
      <c r="K297" s="88" t="str">
        <f>IFERROR(VLOOKUP(C297,MATERIALES!$C$13:$G$2486,2,FALSE)," ")</f>
        <v xml:space="preserve"> </v>
      </c>
      <c r="L297" s="90"/>
      <c r="M297" s="548" t="str">
        <f>IFERROR(VLOOKUP(C297,MATERIALES!$C$13:$G$2486,5,FALSE)," ")</f>
        <v xml:space="preserve"> </v>
      </c>
      <c r="N297" s="549"/>
      <c r="O297" s="307">
        <f t="shared" si="17"/>
        <v>0</v>
      </c>
      <c r="P297" s="85"/>
    </row>
    <row r="298" spans="2:16" ht="15" thickBot="1">
      <c r="B298" s="44"/>
      <c r="C298" s="545" t="s">
        <v>2244</v>
      </c>
      <c r="D298" s="546"/>
      <c r="E298" s="546"/>
      <c r="F298" s="546"/>
      <c r="G298" s="546"/>
      <c r="H298" s="546"/>
      <c r="I298" s="546"/>
      <c r="J298" s="546"/>
      <c r="K298" s="546"/>
      <c r="L298" s="546"/>
      <c r="M298" s="546"/>
      <c r="N298" s="547"/>
      <c r="O298" s="309">
        <f>SUM(O286:O297)</f>
        <v>147785.4</v>
      </c>
      <c r="P298" s="85"/>
    </row>
    <row r="299" spans="2:16">
      <c r="B299" s="44"/>
      <c r="C299" s="529" t="s">
        <v>64</v>
      </c>
      <c r="D299" s="530"/>
      <c r="E299" s="530"/>
      <c r="F299" s="530"/>
      <c r="G299" s="530"/>
      <c r="H299" s="530"/>
      <c r="I299" s="530"/>
      <c r="J299" s="530"/>
      <c r="K299" s="530"/>
      <c r="L299" s="530"/>
      <c r="M299" s="530"/>
      <c r="N299" s="530"/>
      <c r="O299" s="531"/>
      <c r="P299" s="80"/>
    </row>
    <row r="300" spans="2:16">
      <c r="B300" s="44"/>
      <c r="C300" s="532"/>
      <c r="D300" s="533"/>
      <c r="E300" s="533"/>
      <c r="F300" s="533"/>
      <c r="G300" s="533"/>
      <c r="H300" s="533"/>
      <c r="I300" s="533"/>
      <c r="J300" s="533"/>
      <c r="K300" s="533"/>
      <c r="L300" s="533"/>
      <c r="M300" s="533"/>
      <c r="N300" s="533"/>
      <c r="O300" s="534"/>
      <c r="P300" s="80"/>
    </row>
    <row r="301" spans="2:16" ht="14.4" thickBot="1">
      <c r="B301" s="44"/>
      <c r="C301" s="535"/>
      <c r="D301" s="536"/>
      <c r="E301" s="536"/>
      <c r="F301" s="536"/>
      <c r="G301" s="536"/>
      <c r="H301" s="536"/>
      <c r="I301" s="536"/>
      <c r="J301" s="536"/>
      <c r="K301" s="536"/>
      <c r="L301" s="536"/>
      <c r="M301" s="536"/>
      <c r="N301" s="536"/>
      <c r="O301" s="537"/>
      <c r="P301" s="80"/>
    </row>
    <row r="302" spans="2:16" ht="16.8">
      <c r="B302" s="44"/>
      <c r="C302" s="538" t="s">
        <v>65</v>
      </c>
      <c r="D302" s="550"/>
      <c r="E302" s="550"/>
      <c r="F302" s="550"/>
      <c r="G302" s="550"/>
      <c r="H302" s="550"/>
      <c r="I302" s="550"/>
      <c r="J302" s="82" t="s">
        <v>66</v>
      </c>
      <c r="K302" s="87" t="s">
        <v>67</v>
      </c>
      <c r="L302" s="91" t="s">
        <v>68</v>
      </c>
      <c r="M302" s="541" t="s">
        <v>69</v>
      </c>
      <c r="N302" s="544"/>
      <c r="O302" s="83" t="s">
        <v>61</v>
      </c>
      <c r="P302" s="84"/>
    </row>
    <row r="303" spans="2:16" ht="14.4">
      <c r="B303" s="44"/>
      <c r="C303" s="517"/>
      <c r="D303" s="518"/>
      <c r="E303" s="518"/>
      <c r="F303" s="518"/>
      <c r="G303" s="518"/>
      <c r="H303" s="518"/>
      <c r="I303" s="518"/>
      <c r="J303" s="92"/>
      <c r="K303" s="93"/>
      <c r="L303" s="92">
        <f>K303*J303</f>
        <v>0</v>
      </c>
      <c r="M303" s="548" t="str">
        <f>IFERROR(VLOOKUP(C303,TRANSPORTE!$C$14:$G$28,5,FALSE)," ")</f>
        <v xml:space="preserve"> </v>
      </c>
      <c r="N303" s="549"/>
      <c r="O303" s="307">
        <f>IFERROR(M303*L303,0)</f>
        <v>0</v>
      </c>
      <c r="P303" s="85"/>
    </row>
    <row r="304" spans="2:16" ht="15" thickBot="1">
      <c r="B304" s="44"/>
      <c r="C304" s="551"/>
      <c r="D304" s="552"/>
      <c r="E304" s="552"/>
      <c r="F304" s="552"/>
      <c r="G304" s="552"/>
      <c r="H304" s="552"/>
      <c r="I304" s="552"/>
      <c r="J304" s="94"/>
      <c r="K304" s="70"/>
      <c r="L304" s="94"/>
      <c r="M304" s="553"/>
      <c r="N304" s="554"/>
      <c r="O304" s="307">
        <f t="shared" ref="O304" si="18">IFERROR(M304*L304,0)</f>
        <v>0</v>
      </c>
      <c r="P304" s="85"/>
    </row>
    <row r="305" spans="2:19" ht="15" thickBot="1">
      <c r="B305" s="44"/>
      <c r="C305" s="545" t="s">
        <v>2244</v>
      </c>
      <c r="D305" s="546"/>
      <c r="E305" s="546"/>
      <c r="F305" s="546"/>
      <c r="G305" s="546"/>
      <c r="H305" s="546"/>
      <c r="I305" s="546"/>
      <c r="J305" s="546"/>
      <c r="K305" s="546"/>
      <c r="L305" s="546"/>
      <c r="M305" s="546"/>
      <c r="N305" s="547"/>
      <c r="O305" s="309">
        <f>+SUM(O303:O304)</f>
        <v>0</v>
      </c>
      <c r="P305" s="86"/>
    </row>
    <row r="306" spans="2:19">
      <c r="B306" s="44"/>
      <c r="C306" s="529" t="s">
        <v>70</v>
      </c>
      <c r="D306" s="530"/>
      <c r="E306" s="530"/>
      <c r="F306" s="530"/>
      <c r="G306" s="530"/>
      <c r="H306" s="530"/>
      <c r="I306" s="530"/>
      <c r="J306" s="530"/>
      <c r="K306" s="530"/>
      <c r="L306" s="530"/>
      <c r="M306" s="530"/>
      <c r="N306" s="530"/>
      <c r="O306" s="531"/>
      <c r="P306" s="80"/>
    </row>
    <row r="307" spans="2:19">
      <c r="B307" s="44"/>
      <c r="C307" s="532"/>
      <c r="D307" s="533"/>
      <c r="E307" s="533"/>
      <c r="F307" s="533"/>
      <c r="G307" s="533"/>
      <c r="H307" s="533"/>
      <c r="I307" s="533"/>
      <c r="J307" s="533"/>
      <c r="K307" s="533"/>
      <c r="L307" s="533"/>
      <c r="M307" s="533"/>
      <c r="N307" s="533"/>
      <c r="O307" s="534"/>
      <c r="P307" s="80"/>
    </row>
    <row r="308" spans="2:19" ht="14.4" thickBot="1">
      <c r="B308" s="44"/>
      <c r="C308" s="535"/>
      <c r="D308" s="536"/>
      <c r="E308" s="536"/>
      <c r="F308" s="536"/>
      <c r="G308" s="536"/>
      <c r="H308" s="536"/>
      <c r="I308" s="536"/>
      <c r="J308" s="536"/>
      <c r="K308" s="536"/>
      <c r="L308" s="536"/>
      <c r="M308" s="536"/>
      <c r="N308" s="536"/>
      <c r="O308" s="537"/>
      <c r="P308" s="80"/>
    </row>
    <row r="309" spans="2:19" ht="14.4">
      <c r="B309" s="44"/>
      <c r="C309" s="538" t="s">
        <v>71</v>
      </c>
      <c r="D309" s="550"/>
      <c r="E309" s="550"/>
      <c r="F309" s="550"/>
      <c r="G309" s="550"/>
      <c r="H309" s="550"/>
      <c r="I309" s="550"/>
      <c r="J309" s="82" t="s">
        <v>72</v>
      </c>
      <c r="K309" s="95" t="s">
        <v>73</v>
      </c>
      <c r="L309" s="96" t="s">
        <v>74</v>
      </c>
      <c r="M309" s="560" t="s">
        <v>60</v>
      </c>
      <c r="N309" s="561"/>
      <c r="O309" s="97" t="s">
        <v>61</v>
      </c>
      <c r="P309" s="98"/>
    </row>
    <row r="310" spans="2:19" ht="14.4">
      <c r="B310" s="44"/>
      <c r="C310" s="555" t="s">
        <v>1232</v>
      </c>
      <c r="D310" s="556"/>
      <c r="E310" s="556"/>
      <c r="F310" s="556"/>
      <c r="G310" s="556"/>
      <c r="H310" s="556"/>
      <c r="I310" s="522"/>
      <c r="J310" s="310">
        <f>IFERROR(VLOOKUP(C310,'MANO DE OBRA'!$C$13:$J$33,6,FALSE)," ")</f>
        <v>161320.97208780001</v>
      </c>
      <c r="K310" s="318">
        <f>IFERROR(VLOOKUP(C310,'MANO DE OBRA'!$C$13:$J$33,7,FALSE)," ")</f>
        <v>2</v>
      </c>
      <c r="L310" s="311">
        <f>IFERROR(VLOOKUP(C310,'MANO DE OBRA'!$C$13:$J$33,8,FALSE)," ")</f>
        <v>322642</v>
      </c>
      <c r="M310" s="562">
        <f>1/0.06</f>
        <v>16.666666666666668</v>
      </c>
      <c r="N310" s="563"/>
      <c r="O310" s="312">
        <f>IFERROR((L310/M310),0)</f>
        <v>19358.52</v>
      </c>
      <c r="P310" s="99"/>
    </row>
    <row r="311" spans="2:19" ht="14.4">
      <c r="B311" s="44"/>
      <c r="C311" s="555"/>
      <c r="D311" s="556"/>
      <c r="E311" s="556"/>
      <c r="F311" s="556"/>
      <c r="G311" s="556"/>
      <c r="H311" s="556"/>
      <c r="I311" s="522"/>
      <c r="J311" s="310" t="str">
        <f>IFERROR(VLOOKUP(C311,'MANO DE OBRA'!$C$13:$J$33,6,FALSE)," ")</f>
        <v xml:space="preserve"> </v>
      </c>
      <c r="K311" s="318" t="str">
        <f>IFERROR(VLOOKUP(C311,'MANO DE OBRA'!$C$13:$J$33,7,FALSE)," ")</f>
        <v xml:space="preserve"> </v>
      </c>
      <c r="L311" s="311" t="str">
        <f>IFERROR(VLOOKUP(C311,'MANO DE OBRA'!$C$13:$J$33,8,FALSE)," ")</f>
        <v xml:space="preserve"> </v>
      </c>
      <c r="M311" s="562"/>
      <c r="N311" s="563"/>
      <c r="O311" s="312">
        <f t="shared" ref="O311:O313" si="19">IFERROR((L311/M311),0)</f>
        <v>0</v>
      </c>
      <c r="P311" s="99"/>
    </row>
    <row r="312" spans="2:19"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24"/>
      <c r="N312" s="525"/>
      <c r="O312" s="312">
        <f t="shared" si="19"/>
        <v>0</v>
      </c>
      <c r="P312" s="99"/>
    </row>
    <row r="313" spans="2:19" ht="15" thickBot="1">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85"/>
    </row>
    <row r="314" spans="2:19" ht="15" thickBot="1">
      <c r="B314" s="44"/>
      <c r="C314" s="545" t="s">
        <v>2244</v>
      </c>
      <c r="D314" s="546"/>
      <c r="E314" s="546"/>
      <c r="F314" s="546"/>
      <c r="G314" s="546"/>
      <c r="H314" s="546"/>
      <c r="I314" s="546"/>
      <c r="J314" s="546"/>
      <c r="K314" s="546"/>
      <c r="L314" s="546"/>
      <c r="M314" s="546"/>
      <c r="N314" s="547"/>
      <c r="O314" s="309">
        <f>+SUM(O310:O313)</f>
        <v>19358.52</v>
      </c>
      <c r="P314" s="85"/>
    </row>
    <row r="315" spans="2:19" ht="15" thickBot="1">
      <c r="B315" s="44"/>
      <c r="C315" s="73"/>
      <c r="D315" s="52"/>
      <c r="E315" s="52"/>
      <c r="F315" s="52"/>
      <c r="G315" s="52"/>
      <c r="H315" s="52"/>
      <c r="I315" s="52"/>
      <c r="J315" s="52"/>
      <c r="K315" s="52"/>
      <c r="L315" s="52"/>
      <c r="M315" s="52"/>
      <c r="N315" s="52"/>
      <c r="O315" s="74"/>
      <c r="P315" s="45"/>
    </row>
    <row r="316" spans="2:19" ht="15" thickBot="1">
      <c r="B316" s="44"/>
      <c r="C316" s="557" t="s">
        <v>2245</v>
      </c>
      <c r="D316" s="558"/>
      <c r="E316" s="558"/>
      <c r="F316" s="558"/>
      <c r="G316" s="558"/>
      <c r="H316" s="558"/>
      <c r="I316" s="558"/>
      <c r="J316" s="558"/>
      <c r="K316" s="558"/>
      <c r="L316" s="558"/>
      <c r="M316" s="558"/>
      <c r="N316" s="559"/>
      <c r="O316" s="313">
        <f>ROUND(O305+O281+O298+O314,0)</f>
        <v>169186</v>
      </c>
      <c r="P316" s="100"/>
      <c r="S316" s="342"/>
    </row>
    <row r="317" spans="2:19" ht="15" thickBot="1">
      <c r="B317" s="44"/>
      <c r="C317" s="73"/>
      <c r="D317" s="52"/>
      <c r="E317" s="52"/>
      <c r="F317" s="52"/>
      <c r="G317" s="52"/>
      <c r="H317" s="52"/>
      <c r="I317" s="52"/>
      <c r="J317" s="52"/>
      <c r="K317" s="52"/>
      <c r="L317" s="52"/>
      <c r="M317" s="52"/>
      <c r="N317" s="52"/>
      <c r="O317" s="74"/>
      <c r="P317" s="73"/>
    </row>
    <row r="318" spans="2:19">
      <c r="B318" s="44"/>
      <c r="C318" s="529" t="s">
        <v>2240</v>
      </c>
      <c r="D318" s="530"/>
      <c r="E318" s="530"/>
      <c r="F318" s="530"/>
      <c r="G318" s="530"/>
      <c r="H318" s="530"/>
      <c r="I318" s="530"/>
      <c r="J318" s="530"/>
      <c r="K318" s="530"/>
      <c r="L318" s="530"/>
      <c r="M318" s="530"/>
      <c r="N318" s="530"/>
      <c r="O318" s="531"/>
      <c r="P318" s="80"/>
    </row>
    <row r="319" spans="2:19">
      <c r="B319" s="44"/>
      <c r="C319" s="532"/>
      <c r="D319" s="533"/>
      <c r="E319" s="533"/>
      <c r="F319" s="533"/>
      <c r="G319" s="533"/>
      <c r="H319" s="533"/>
      <c r="I319" s="533"/>
      <c r="J319" s="533"/>
      <c r="K319" s="533"/>
      <c r="L319" s="533"/>
      <c r="M319" s="533"/>
      <c r="N319" s="533"/>
      <c r="O319" s="534"/>
      <c r="P319" s="80"/>
    </row>
    <row r="320" spans="2:19" ht="14.4" thickBot="1">
      <c r="B320" s="44"/>
      <c r="C320" s="535"/>
      <c r="D320" s="536"/>
      <c r="E320" s="536"/>
      <c r="F320" s="536"/>
      <c r="G320" s="536"/>
      <c r="H320" s="536"/>
      <c r="I320" s="536"/>
      <c r="J320" s="536"/>
      <c r="K320" s="536"/>
      <c r="L320" s="536"/>
      <c r="M320" s="536"/>
      <c r="N320" s="536"/>
      <c r="O320" s="537"/>
      <c r="P320" s="80"/>
    </row>
    <row r="321" spans="2:19" ht="15" thickBot="1">
      <c r="B321" s="44"/>
      <c r="C321" s="568" t="s">
        <v>10</v>
      </c>
      <c r="D321" s="569"/>
      <c r="E321" s="569"/>
      <c r="F321" s="569"/>
      <c r="G321" s="569"/>
      <c r="H321" s="569"/>
      <c r="I321" s="569"/>
      <c r="J321" s="569"/>
      <c r="K321" s="569"/>
      <c r="L321" s="569"/>
      <c r="M321" s="570"/>
      <c r="N321" s="303" t="s">
        <v>32</v>
      </c>
      <c r="O321" s="304" t="s">
        <v>29</v>
      </c>
      <c r="P321" s="80"/>
    </row>
    <row r="322" spans="2:19" ht="14.4">
      <c r="B322" s="44"/>
      <c r="C322" s="571" t="s">
        <v>2242</v>
      </c>
      <c r="D322" s="572"/>
      <c r="E322" s="572"/>
      <c r="F322" s="572"/>
      <c r="G322" s="572"/>
      <c r="H322" s="572"/>
      <c r="I322" s="572"/>
      <c r="J322" s="572"/>
      <c r="K322" s="572"/>
      <c r="L322" s="572"/>
      <c r="M322" s="572"/>
      <c r="N322" s="305">
        <f>PRESUPUESTO!$K$384</f>
        <v>0.26</v>
      </c>
      <c r="O322" s="314">
        <f>N322*O316</f>
        <v>43988.36</v>
      </c>
      <c r="P322" s="80"/>
    </row>
    <row r="323" spans="2:19" ht="14.4">
      <c r="B323" s="44"/>
      <c r="C323" s="573" t="s">
        <v>2241</v>
      </c>
      <c r="D323" s="574"/>
      <c r="E323" s="574"/>
      <c r="F323" s="574"/>
      <c r="G323" s="574"/>
      <c r="H323" s="574"/>
      <c r="I323" s="574"/>
      <c r="J323" s="574"/>
      <c r="K323" s="574"/>
      <c r="L323" s="574"/>
      <c r="M323" s="574"/>
      <c r="N323" s="302">
        <f>PRESUPUESTO!$K$385</f>
        <v>0.01</v>
      </c>
      <c r="O323" s="315">
        <f>N323*O316</f>
        <v>1691.8600000000001</v>
      </c>
      <c r="P323" s="80"/>
    </row>
    <row r="324" spans="2:19" ht="15" thickBot="1">
      <c r="B324" s="44"/>
      <c r="C324" s="575" t="s">
        <v>28</v>
      </c>
      <c r="D324" s="576"/>
      <c r="E324" s="576"/>
      <c r="F324" s="576"/>
      <c r="G324" s="576"/>
      <c r="H324" s="576"/>
      <c r="I324" s="576"/>
      <c r="J324" s="576"/>
      <c r="K324" s="576"/>
      <c r="L324" s="576"/>
      <c r="M324" s="576"/>
      <c r="N324" s="306">
        <f>PRESUPUESTO!$K$386</f>
        <v>0.03</v>
      </c>
      <c r="O324" s="316">
        <f>N324*O316</f>
        <v>5075.58</v>
      </c>
      <c r="P324" s="80"/>
    </row>
    <row r="325" spans="2:19">
      <c r="B325" s="44"/>
      <c r="C325" s="296"/>
      <c r="D325" s="297"/>
      <c r="E325" s="297"/>
      <c r="F325" s="297"/>
      <c r="G325" s="297"/>
      <c r="H325" s="297"/>
      <c r="I325" s="297"/>
      <c r="J325" s="297"/>
      <c r="K325" s="297"/>
      <c r="L325" s="297"/>
      <c r="M325" s="297"/>
      <c r="N325" s="297"/>
      <c r="O325" s="298"/>
      <c r="P325" s="80"/>
    </row>
    <row r="326" spans="2:19" ht="14.4" thickBot="1">
      <c r="B326" s="44"/>
      <c r="C326" s="299"/>
      <c r="D326" s="300"/>
      <c r="E326" s="300"/>
      <c r="F326" s="300"/>
      <c r="G326" s="300"/>
      <c r="H326" s="300"/>
      <c r="I326" s="300"/>
      <c r="J326" s="300"/>
      <c r="K326" s="300"/>
      <c r="L326" s="300"/>
      <c r="M326" s="300"/>
      <c r="N326" s="300"/>
      <c r="O326" s="301"/>
      <c r="P326" s="80"/>
    </row>
    <row r="327" spans="2:19" ht="15" thickBot="1">
      <c r="B327" s="44"/>
      <c r="C327" s="557" t="s">
        <v>2246</v>
      </c>
      <c r="D327" s="558"/>
      <c r="E327" s="558"/>
      <c r="F327" s="558"/>
      <c r="G327" s="558"/>
      <c r="H327" s="558"/>
      <c r="I327" s="558"/>
      <c r="J327" s="558"/>
      <c r="K327" s="558"/>
      <c r="L327" s="558"/>
      <c r="M327" s="558"/>
      <c r="N327" s="559"/>
      <c r="O327" s="313">
        <f>ROUNDUP(O316+O322+O323+O324,0)</f>
        <v>219942</v>
      </c>
      <c r="P327" s="100"/>
      <c r="S327" s="342"/>
    </row>
    <row r="328" spans="2:19" ht="14.4">
      <c r="B328" s="44"/>
      <c r="C328" s="73"/>
      <c r="D328" s="52"/>
      <c r="E328" s="52"/>
      <c r="F328" s="52"/>
      <c r="G328" s="52"/>
      <c r="H328" s="52"/>
      <c r="I328" s="52"/>
      <c r="J328" s="52"/>
      <c r="K328" s="52"/>
      <c r="L328" s="52"/>
      <c r="M328" s="52"/>
      <c r="N328" s="52"/>
      <c r="O328" s="74"/>
      <c r="P328" s="45"/>
    </row>
    <row r="329" spans="2:19" ht="14.4">
      <c r="B329" s="44"/>
      <c r="C329" s="73"/>
      <c r="D329" s="52"/>
      <c r="E329" s="52"/>
      <c r="F329" s="52"/>
      <c r="G329" s="52"/>
      <c r="H329" s="52"/>
      <c r="I329" s="52"/>
      <c r="J329" s="52"/>
      <c r="K329" s="52"/>
      <c r="L329" s="52"/>
      <c r="M329" s="52"/>
      <c r="N329" s="52"/>
      <c r="O329" s="74"/>
      <c r="P329" s="45"/>
    </row>
    <row r="330" spans="2:19" ht="18.75" customHeight="1" thickBot="1">
      <c r="B330" s="44"/>
      <c r="C330" s="564"/>
      <c r="D330" s="565"/>
      <c r="E330" s="565"/>
      <c r="F330" s="70"/>
      <c r="G330" s="70"/>
      <c r="H330" s="70"/>
      <c r="I330" s="70"/>
      <c r="J330" s="70"/>
      <c r="K330" s="566"/>
      <c r="L330" s="566"/>
      <c r="M330" s="566"/>
      <c r="N330" s="566"/>
      <c r="O330" s="567"/>
      <c r="P330" s="101"/>
    </row>
    <row r="331" spans="2:19" ht="14.4" thickBot="1">
      <c r="B331" s="102"/>
      <c r="C331" s="103"/>
      <c r="D331" s="103"/>
      <c r="E331" s="103"/>
      <c r="F331" s="103"/>
      <c r="G331" s="103"/>
      <c r="H331" s="103"/>
      <c r="I331" s="103"/>
      <c r="J331" s="103"/>
      <c r="K331" s="103"/>
      <c r="L331" s="103"/>
      <c r="M331" s="103"/>
      <c r="N331" s="103"/>
      <c r="O331" s="103"/>
      <c r="P331" s="104"/>
    </row>
    <row r="332" spans="2:19" ht="15.6" thickTop="1" thickBot="1">
      <c r="B332" s="44"/>
      <c r="C332" s="488" t="s">
        <v>54</v>
      </c>
      <c r="D332" s="489"/>
      <c r="E332" s="489"/>
      <c r="F332" s="489"/>
      <c r="G332" s="489"/>
      <c r="H332" s="489"/>
      <c r="I332" s="489"/>
      <c r="J332" s="489"/>
      <c r="K332" s="489"/>
      <c r="L332" s="489"/>
      <c r="M332" s="489"/>
      <c r="N332" s="489"/>
      <c r="O332" s="490"/>
      <c r="P332" s="75"/>
    </row>
    <row r="333" spans="2:19">
      <c r="B333" s="44"/>
      <c r="C333" s="76" t="s">
        <v>55</v>
      </c>
      <c r="D333" s="491" t="s">
        <v>10</v>
      </c>
      <c r="E333" s="492"/>
      <c r="F333" s="492"/>
      <c r="G333" s="492"/>
      <c r="H333" s="492"/>
      <c r="I333" s="492"/>
      <c r="J333" s="492"/>
      <c r="K333" s="492"/>
      <c r="L333" s="493"/>
      <c r="M333" s="494" t="s">
        <v>56</v>
      </c>
      <c r="N333" s="495"/>
      <c r="O333" s="76" t="s">
        <v>12</v>
      </c>
      <c r="P333" s="77"/>
    </row>
    <row r="334" spans="2:19" ht="51" customHeight="1" thickBot="1">
      <c r="B334" s="44"/>
      <c r="C334" s="78">
        <f>PRESUPUESTO!C268</f>
        <v>11.089999999999998</v>
      </c>
      <c r="D334" s="582" t="str">
        <f>IFERROR(VLOOKUP(C334,PRESUPUESTO!$C$11:$K$366,5,FALSE)," ")</f>
        <v>SUMINISTRO E INSTALACION DE GUARDAESCOBA EN MADERA MACIZA 8 × 1,2 CM, BORDE REDONDO</v>
      </c>
      <c r="E334" s="583"/>
      <c r="F334" s="583"/>
      <c r="G334" s="583"/>
      <c r="H334" s="583"/>
      <c r="I334" s="583"/>
      <c r="J334" s="583"/>
      <c r="K334" s="583"/>
      <c r="L334" s="584"/>
      <c r="M334" s="526" t="str">
        <f>IFERROR(VLOOKUP(C334,PRESUPUESTO!$C$11:$K$366,6,FALSE)," ")</f>
        <v>ML</v>
      </c>
      <c r="N334" s="528"/>
      <c r="O334" s="243">
        <f>IFERROR(VLOOKUP(C334,PRESUPUESTO!$C$11:$K$366,7,FALSE)," ")</f>
        <v>189.31</v>
      </c>
      <c r="P334" s="79"/>
    </row>
    <row r="335" spans="2:19">
      <c r="B335" s="44"/>
      <c r="C335" s="529"/>
      <c r="D335" s="530"/>
      <c r="E335" s="530"/>
      <c r="F335" s="530"/>
      <c r="G335" s="530"/>
      <c r="H335" s="530"/>
      <c r="I335" s="530"/>
      <c r="J335" s="530"/>
      <c r="K335" s="530"/>
      <c r="L335" s="530"/>
      <c r="M335" s="530"/>
      <c r="N335" s="530"/>
      <c r="O335" s="531"/>
      <c r="P335" s="80"/>
    </row>
    <row r="336" spans="2:19">
      <c r="B336" s="44"/>
      <c r="C336" s="532"/>
      <c r="D336" s="533"/>
      <c r="E336" s="533"/>
      <c r="F336" s="533"/>
      <c r="G336" s="533"/>
      <c r="H336" s="533"/>
      <c r="I336" s="533"/>
      <c r="J336" s="533"/>
      <c r="K336" s="533"/>
      <c r="L336" s="533"/>
      <c r="M336" s="533"/>
      <c r="N336" s="533"/>
      <c r="O336" s="534"/>
      <c r="P336" s="80"/>
    </row>
    <row r="337" spans="2:16" ht="14.4" thickBot="1">
      <c r="B337" s="44"/>
      <c r="C337" s="535"/>
      <c r="D337" s="536"/>
      <c r="E337" s="536"/>
      <c r="F337" s="536"/>
      <c r="G337" s="536"/>
      <c r="H337" s="536"/>
      <c r="I337" s="536"/>
      <c r="J337" s="536"/>
      <c r="K337" s="536"/>
      <c r="L337" s="536"/>
      <c r="M337" s="536"/>
      <c r="N337" s="536"/>
      <c r="O337" s="537"/>
      <c r="P337" s="80"/>
    </row>
    <row r="338" spans="2:16" ht="14.4">
      <c r="B338" s="44"/>
      <c r="C338" s="538" t="s">
        <v>10</v>
      </c>
      <c r="D338" s="539"/>
      <c r="E338" s="539"/>
      <c r="F338" s="539"/>
      <c r="G338" s="540"/>
      <c r="H338" s="541" t="s">
        <v>57</v>
      </c>
      <c r="I338" s="539"/>
      <c r="J338" s="542" t="s">
        <v>58</v>
      </c>
      <c r="K338" s="543"/>
      <c r="L338" s="82" t="s">
        <v>59</v>
      </c>
      <c r="M338" s="541" t="s">
        <v>60</v>
      </c>
      <c r="N338" s="544"/>
      <c r="O338" s="83" t="s">
        <v>61</v>
      </c>
      <c r="P338" s="84"/>
    </row>
    <row r="339" spans="2:16" ht="14.4">
      <c r="B339" s="44"/>
      <c r="C339" s="517" t="s">
        <v>1281</v>
      </c>
      <c r="D339" s="518"/>
      <c r="E339" s="518"/>
      <c r="F339" s="518"/>
      <c r="G339" s="519"/>
      <c r="H339" s="520"/>
      <c r="I339" s="520"/>
      <c r="J339" s="521" t="str">
        <f>IFERROR(VLOOKUP(C339,EQUIPOS!$C$13:$G$80,2,FALSE)," ")</f>
        <v>%</v>
      </c>
      <c r="K339" s="522"/>
      <c r="L339" s="308">
        <f>O377</f>
        <v>11292.470000000001</v>
      </c>
      <c r="M339" s="523">
        <v>0.05</v>
      </c>
      <c r="N339" s="522"/>
      <c r="O339" s="307">
        <f>IFERROR(M339*L339,0)</f>
        <v>564.62350000000004</v>
      </c>
      <c r="P339" s="85"/>
    </row>
    <row r="340" spans="2:16" ht="14.4">
      <c r="B340" s="44"/>
      <c r="C340" s="517"/>
      <c r="D340" s="518"/>
      <c r="E340" s="518"/>
      <c r="F340" s="518"/>
      <c r="G340" s="519"/>
      <c r="H340" s="520"/>
      <c r="I340" s="520"/>
      <c r="J340" s="521" t="str">
        <f>IFERROR(VLOOKUP(C340,EQUIPOS!$C$13:$G$80,2,FALSE)," ")</f>
        <v xml:space="preserve"> </v>
      </c>
      <c r="K340" s="522"/>
      <c r="L340" s="308" t="str">
        <f>IFERROR(VLOOKUP(C340,EQUIPOS!$C$13:$G$80,5,FALSE)," ")</f>
        <v xml:space="preserve"> </v>
      </c>
      <c r="M340" s="524"/>
      <c r="N340" s="525"/>
      <c r="O340" s="307">
        <f>IFERROR(L340/M340,0)</f>
        <v>0</v>
      </c>
      <c r="P340" s="85"/>
    </row>
    <row r="341" spans="2:16" ht="14.4">
      <c r="B341" s="44"/>
      <c r="C341" s="517"/>
      <c r="D341" s="518"/>
      <c r="E341" s="518"/>
      <c r="F341" s="518"/>
      <c r="G341" s="519"/>
      <c r="H341" s="520"/>
      <c r="I341" s="520"/>
      <c r="J341" s="521" t="str">
        <f>IFERROR(VLOOKUP(C341,EQUIPOS!$C$13:$G$80,2,FALSE)," ")</f>
        <v xml:space="preserve"> </v>
      </c>
      <c r="K341" s="522"/>
      <c r="L341" s="308" t="str">
        <f>IFERROR(VLOOKUP(C341,EQUIPOS!$C$13:$G$80,5,FALSE)," ")</f>
        <v xml:space="preserve"> </v>
      </c>
      <c r="M341" s="524"/>
      <c r="N341" s="525"/>
      <c r="O341" s="307">
        <f t="shared" ref="O341:O342" si="20">IFERROR(L341/M341,0)</f>
        <v>0</v>
      </c>
      <c r="P341" s="85"/>
    </row>
    <row r="342" spans="2:16" ht="14.4">
      <c r="B342" s="44"/>
      <c r="C342" s="517"/>
      <c r="D342" s="518"/>
      <c r="E342" s="518"/>
      <c r="F342" s="518"/>
      <c r="G342" s="519"/>
      <c r="H342" s="520"/>
      <c r="I342" s="520"/>
      <c r="J342" s="521" t="str">
        <f>IFERROR(VLOOKUP(C342,EQUIPOS!$C$13:$G$80,2,FALSE)," ")</f>
        <v xml:space="preserve"> </v>
      </c>
      <c r="K342" s="522"/>
      <c r="L342" s="308" t="str">
        <f>IFERROR(VLOOKUP(C342,EQUIPOS!$C$13:$G$80,5,FALSE)," ")</f>
        <v xml:space="preserve"> </v>
      </c>
      <c r="M342" s="524"/>
      <c r="N342" s="525"/>
      <c r="O342" s="307">
        <f t="shared" si="20"/>
        <v>0</v>
      </c>
      <c r="P342" s="85"/>
    </row>
    <row r="343" spans="2:16" ht="15" thickBot="1">
      <c r="B343" s="44"/>
      <c r="C343" s="517"/>
      <c r="D343" s="518"/>
      <c r="E343" s="518"/>
      <c r="F343" s="518"/>
      <c r="G343" s="519"/>
      <c r="H343" s="520"/>
      <c r="I343" s="520"/>
      <c r="J343" s="521" t="str">
        <f>IFERROR(VLOOKUP(C343,EQUIPOS!$C$13:$G$80,2,FALSE)," ")</f>
        <v xml:space="preserve"> </v>
      </c>
      <c r="K343" s="522"/>
      <c r="L343" s="308" t="str">
        <f>IFERROR(VLOOKUP(C343,EQUIPOS!$C$13:$G$80,5,FALSE)," ")</f>
        <v xml:space="preserve"> </v>
      </c>
      <c r="M343" s="524"/>
      <c r="N343" s="525"/>
      <c r="O343" s="307">
        <f>IFERROR(L343/M343,0)</f>
        <v>0</v>
      </c>
      <c r="P343" s="85"/>
    </row>
    <row r="344" spans="2:16" ht="15" thickBot="1">
      <c r="B344" s="44"/>
      <c r="C344" s="545" t="s">
        <v>2244</v>
      </c>
      <c r="D344" s="546"/>
      <c r="E344" s="546"/>
      <c r="F344" s="546"/>
      <c r="G344" s="546"/>
      <c r="H344" s="546"/>
      <c r="I344" s="546"/>
      <c r="J344" s="546"/>
      <c r="K344" s="546"/>
      <c r="L344" s="546"/>
      <c r="M344" s="546"/>
      <c r="N344" s="547"/>
      <c r="O344" s="309">
        <f>SUM(O339:O343)</f>
        <v>564.62350000000004</v>
      </c>
      <c r="P344" s="86"/>
    </row>
    <row r="345" spans="2:16" ht="13.5" customHeight="1">
      <c r="B345" s="44"/>
      <c r="C345" s="529" t="s">
        <v>62</v>
      </c>
      <c r="D345" s="530"/>
      <c r="E345" s="530"/>
      <c r="F345" s="530"/>
      <c r="G345" s="530"/>
      <c r="H345" s="530"/>
      <c r="I345" s="530"/>
      <c r="J345" s="530"/>
      <c r="K345" s="530"/>
      <c r="L345" s="530"/>
      <c r="M345" s="530"/>
      <c r="N345" s="530"/>
      <c r="O345" s="531"/>
      <c r="P345" s="80"/>
    </row>
    <row r="346" spans="2:16">
      <c r="B346" s="44"/>
      <c r="C346" s="532"/>
      <c r="D346" s="533"/>
      <c r="E346" s="533"/>
      <c r="F346" s="533"/>
      <c r="G346" s="533"/>
      <c r="H346" s="533"/>
      <c r="I346" s="533"/>
      <c r="J346" s="533"/>
      <c r="K346" s="533"/>
      <c r="L346" s="533"/>
      <c r="M346" s="533"/>
      <c r="N346" s="533"/>
      <c r="O346" s="534"/>
      <c r="P346" s="80"/>
    </row>
    <row r="347" spans="2:16" ht="14.4" thickBot="1">
      <c r="B347" s="44"/>
      <c r="C347" s="535"/>
      <c r="D347" s="536"/>
      <c r="E347" s="536"/>
      <c r="F347" s="536"/>
      <c r="G347" s="536"/>
      <c r="H347" s="536"/>
      <c r="I347" s="536"/>
      <c r="J347" s="536"/>
      <c r="K347" s="536"/>
      <c r="L347" s="536"/>
      <c r="M347" s="536"/>
      <c r="N347" s="536"/>
      <c r="O347" s="537"/>
      <c r="P347" s="80"/>
    </row>
    <row r="348" spans="2:16" ht="14.4">
      <c r="B348" s="44"/>
      <c r="C348" s="538" t="s">
        <v>10</v>
      </c>
      <c r="D348" s="550"/>
      <c r="E348" s="550"/>
      <c r="F348" s="550"/>
      <c r="G348" s="550"/>
      <c r="H348" s="550"/>
      <c r="I348" s="550"/>
      <c r="J348" s="544"/>
      <c r="K348" s="81" t="s">
        <v>56</v>
      </c>
      <c r="L348" s="82" t="s">
        <v>12</v>
      </c>
      <c r="M348" s="541" t="s">
        <v>63</v>
      </c>
      <c r="N348" s="544"/>
      <c r="O348" s="83" t="s">
        <v>61</v>
      </c>
      <c r="P348" s="84"/>
    </row>
    <row r="349" spans="2:16" ht="14.4">
      <c r="B349" s="44"/>
      <c r="C349" s="517" t="s">
        <v>2298</v>
      </c>
      <c r="D349" s="518"/>
      <c r="E349" s="518"/>
      <c r="F349" s="518"/>
      <c r="G349" s="518"/>
      <c r="H349" s="518"/>
      <c r="I349" s="518"/>
      <c r="J349" s="519"/>
      <c r="K349" s="88" t="str">
        <f>IFERROR(VLOOKUP(C349,MATERIALES!$C$13:$G$2486,2,FALSE)," ")</f>
        <v>ML</v>
      </c>
      <c r="L349" s="89">
        <v>1.05</v>
      </c>
      <c r="M349" s="548">
        <f>IFERROR(VLOOKUP(C349,MATERIALES!$C$13:$G$2486,5,FALSE)," ")</f>
        <v>12158</v>
      </c>
      <c r="N349" s="549"/>
      <c r="O349" s="307">
        <f>IFERROR(M349*L349,0)</f>
        <v>12765.9</v>
      </c>
      <c r="P349" s="85"/>
    </row>
    <row r="350" spans="2:16" ht="14.4">
      <c r="B350" s="44"/>
      <c r="C350" s="517" t="s">
        <v>1485</v>
      </c>
      <c r="D350" s="518"/>
      <c r="E350" s="518"/>
      <c r="F350" s="518"/>
      <c r="G350" s="518"/>
      <c r="H350" s="518"/>
      <c r="I350" s="518"/>
      <c r="J350" s="519"/>
      <c r="K350" s="88" t="str">
        <f>IFERROR(VLOOKUP(C350,MATERIALES!$C$13:$G$2486,2,FALSE)," ")</f>
        <v>UN</v>
      </c>
      <c r="L350" s="89">
        <v>2.5</v>
      </c>
      <c r="M350" s="548">
        <f>IFERROR(VLOOKUP(C350,MATERIALES!$C$13:$G$2486,5,FALSE)," ")</f>
        <v>167</v>
      </c>
      <c r="N350" s="549"/>
      <c r="O350" s="307">
        <f t="shared" ref="O350:O360" si="21">IFERROR(M350*L350,0)</f>
        <v>417.5</v>
      </c>
      <c r="P350" s="85"/>
    </row>
    <row r="351" spans="2:16" ht="14.4">
      <c r="B351" s="44"/>
      <c r="C351" s="517" t="s">
        <v>2039</v>
      </c>
      <c r="D351" s="518"/>
      <c r="E351" s="518"/>
      <c r="F351" s="518"/>
      <c r="G351" s="518"/>
      <c r="H351" s="518"/>
      <c r="I351" s="518"/>
      <c r="J351" s="519"/>
      <c r="K351" s="88" t="str">
        <f>IFERROR(VLOOKUP(C351,MATERIALES!$C$13:$G$2486,2,FALSE)," ")</f>
        <v>UN</v>
      </c>
      <c r="L351" s="89">
        <v>2.5</v>
      </c>
      <c r="M351" s="548">
        <f>IFERROR(VLOOKUP(C351,MATERIALES!$C$13:$G$2486,5,FALSE)," ")</f>
        <v>93</v>
      </c>
      <c r="N351" s="549"/>
      <c r="O351" s="307">
        <f t="shared" si="21"/>
        <v>232.5</v>
      </c>
      <c r="P351" s="85"/>
    </row>
    <row r="352" spans="2:16" ht="14.4">
      <c r="B352" s="44"/>
      <c r="C352" s="517" t="s">
        <v>1373</v>
      </c>
      <c r="D352" s="518"/>
      <c r="E352" s="518"/>
      <c r="F352" s="518"/>
      <c r="G352" s="518"/>
      <c r="H352" s="518"/>
      <c r="I352" s="518"/>
      <c r="J352" s="519"/>
      <c r="K352" s="88" t="str">
        <f>IFERROR(VLOOKUP(C352,MATERIALES!$C$13:$G$2486,2,FALSE)," ")</f>
        <v>GLN</v>
      </c>
      <c r="L352" s="89">
        <v>1.4999999999999999E-2</v>
      </c>
      <c r="M352" s="548">
        <f>IFERROR(VLOOKUP(C352,MATERIALES!$C$13:$G$2486,5,FALSE)," ")</f>
        <v>94584</v>
      </c>
      <c r="N352" s="549"/>
      <c r="O352" s="307">
        <f t="shared" si="21"/>
        <v>1418.76</v>
      </c>
      <c r="P352" s="85"/>
    </row>
    <row r="353" spans="2:16" ht="14.4">
      <c r="B353" s="44"/>
      <c r="C353" s="517" t="s">
        <v>1690</v>
      </c>
      <c r="D353" s="518"/>
      <c r="E353" s="518"/>
      <c r="F353" s="518"/>
      <c r="G353" s="518"/>
      <c r="H353" s="518"/>
      <c r="I353" s="518"/>
      <c r="J353" s="519"/>
      <c r="K353" s="88" t="str">
        <f>IFERROR(VLOOKUP(C353,MATERIALES!$C$13:$G$2486,2,FALSE)," ")</f>
        <v>UN</v>
      </c>
      <c r="L353" s="89">
        <v>0.04</v>
      </c>
      <c r="M353" s="548">
        <f>IFERROR(VLOOKUP(C353,MATERIALES!$C$13:$G$2486,5,FALSE)," ")</f>
        <v>1858</v>
      </c>
      <c r="N353" s="549"/>
      <c r="O353" s="307">
        <f t="shared" si="21"/>
        <v>74.320000000000007</v>
      </c>
      <c r="P353" s="85"/>
    </row>
    <row r="354" spans="2:16" ht="14.4">
      <c r="B354" s="44"/>
      <c r="C354" s="517"/>
      <c r="D354" s="518"/>
      <c r="E354" s="518"/>
      <c r="F354" s="518"/>
      <c r="G354" s="518"/>
      <c r="H354" s="518"/>
      <c r="I354" s="518"/>
      <c r="J354" s="519"/>
      <c r="K354" s="88" t="str">
        <f>IFERROR(VLOOKUP(C354,MATERIALES!$C$13:$G$2486,2,FALSE)," ")</f>
        <v xml:space="preserve"> </v>
      </c>
      <c r="L354" s="89"/>
      <c r="M354" s="548" t="str">
        <f>IFERROR(VLOOKUP(C354,MATERIALES!$C$13:$G$2486,5,FALSE)," ")</f>
        <v xml:space="preserve"> </v>
      </c>
      <c r="N354" s="549"/>
      <c r="O354" s="307">
        <f t="shared" si="21"/>
        <v>0</v>
      </c>
      <c r="P354" s="85"/>
    </row>
    <row r="355" spans="2:16" ht="14.4">
      <c r="B355" s="44"/>
      <c r="C355" s="517"/>
      <c r="D355" s="518"/>
      <c r="E355" s="518"/>
      <c r="F355" s="518"/>
      <c r="G355" s="518"/>
      <c r="H355" s="518"/>
      <c r="I355" s="518"/>
      <c r="J355" s="519"/>
      <c r="K355" s="88" t="str">
        <f>IFERROR(VLOOKUP(C355,MATERIALES!$C$13:$G$2486,2,FALSE)," ")</f>
        <v xml:space="preserve"> </v>
      </c>
      <c r="L355" s="89"/>
      <c r="M355" s="548" t="str">
        <f>IFERROR(VLOOKUP(C355,MATERIALES!$C$13:$G$2486,5,FALSE)," ")</f>
        <v xml:space="preserve"> </v>
      </c>
      <c r="N355" s="549"/>
      <c r="O355" s="307">
        <f t="shared" si="21"/>
        <v>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si="21"/>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4.4">
      <c r="B359" s="44"/>
      <c r="C359" s="517"/>
      <c r="D359" s="518"/>
      <c r="E359" s="518"/>
      <c r="F359" s="518"/>
      <c r="G359" s="518"/>
      <c r="H359" s="518"/>
      <c r="I359" s="518"/>
      <c r="J359" s="519"/>
      <c r="K359" s="88" t="str">
        <f>IFERROR(VLOOKUP(C359,MATERIALES!$C$13:$G$2486,2,FALSE)," ")</f>
        <v xml:space="preserve"> </v>
      </c>
      <c r="L359" s="89"/>
      <c r="M359" s="548" t="str">
        <f>IFERROR(VLOOKUP(C359,MATERIALES!$C$13:$G$2486,5,FALSE)," ")</f>
        <v xml:space="preserve"> </v>
      </c>
      <c r="N359" s="549"/>
      <c r="O359" s="307">
        <f t="shared" si="21"/>
        <v>0</v>
      </c>
      <c r="P359" s="85"/>
    </row>
    <row r="360" spans="2:16" ht="15" thickBot="1">
      <c r="B360" s="44"/>
      <c r="C360" s="517"/>
      <c r="D360" s="518"/>
      <c r="E360" s="518"/>
      <c r="F360" s="518"/>
      <c r="G360" s="518"/>
      <c r="H360" s="518"/>
      <c r="I360" s="518"/>
      <c r="J360" s="519"/>
      <c r="K360" s="88" t="str">
        <f>IFERROR(VLOOKUP(C360,MATERIALES!$C$13:$G$2486,2,FALSE)," ")</f>
        <v xml:space="preserve"> </v>
      </c>
      <c r="L360" s="90"/>
      <c r="M360" s="548" t="str">
        <f>IFERROR(VLOOKUP(C360,MATERIALES!$C$13:$G$2486,5,FALSE)," ")</f>
        <v xml:space="preserve"> </v>
      </c>
      <c r="N360" s="549"/>
      <c r="O360" s="307">
        <f t="shared" si="21"/>
        <v>0</v>
      </c>
      <c r="P360" s="85"/>
    </row>
    <row r="361" spans="2:16" ht="15" thickBot="1">
      <c r="B361" s="44"/>
      <c r="C361" s="545" t="s">
        <v>2244</v>
      </c>
      <c r="D361" s="546"/>
      <c r="E361" s="546"/>
      <c r="F361" s="546"/>
      <c r="G361" s="546"/>
      <c r="H361" s="546"/>
      <c r="I361" s="546"/>
      <c r="J361" s="546"/>
      <c r="K361" s="546"/>
      <c r="L361" s="546"/>
      <c r="M361" s="546"/>
      <c r="N361" s="547"/>
      <c r="O361" s="309">
        <f>SUM(O349:O360)</f>
        <v>14908.98</v>
      </c>
      <c r="P361" s="85"/>
    </row>
    <row r="362" spans="2:16">
      <c r="B362" s="44"/>
      <c r="C362" s="529" t="s">
        <v>64</v>
      </c>
      <c r="D362" s="530"/>
      <c r="E362" s="530"/>
      <c r="F362" s="530"/>
      <c r="G362" s="530"/>
      <c r="H362" s="530"/>
      <c r="I362" s="530"/>
      <c r="J362" s="530"/>
      <c r="K362" s="530"/>
      <c r="L362" s="530"/>
      <c r="M362" s="530"/>
      <c r="N362" s="530"/>
      <c r="O362" s="531"/>
      <c r="P362" s="80"/>
    </row>
    <row r="363" spans="2:16">
      <c r="B363" s="44"/>
      <c r="C363" s="532"/>
      <c r="D363" s="533"/>
      <c r="E363" s="533"/>
      <c r="F363" s="533"/>
      <c r="G363" s="533"/>
      <c r="H363" s="533"/>
      <c r="I363" s="533"/>
      <c r="J363" s="533"/>
      <c r="K363" s="533"/>
      <c r="L363" s="533"/>
      <c r="M363" s="533"/>
      <c r="N363" s="533"/>
      <c r="O363" s="534"/>
      <c r="P363" s="80"/>
    </row>
    <row r="364" spans="2:16" ht="14.4" thickBot="1">
      <c r="B364" s="44"/>
      <c r="C364" s="535"/>
      <c r="D364" s="536"/>
      <c r="E364" s="536"/>
      <c r="F364" s="536"/>
      <c r="G364" s="536"/>
      <c r="H364" s="536"/>
      <c r="I364" s="536"/>
      <c r="J364" s="536"/>
      <c r="K364" s="536"/>
      <c r="L364" s="536"/>
      <c r="M364" s="536"/>
      <c r="N364" s="536"/>
      <c r="O364" s="537"/>
      <c r="P364" s="80"/>
    </row>
    <row r="365" spans="2:16" ht="16.8">
      <c r="B365" s="44"/>
      <c r="C365" s="538" t="s">
        <v>65</v>
      </c>
      <c r="D365" s="550"/>
      <c r="E365" s="550"/>
      <c r="F365" s="550"/>
      <c r="G365" s="550"/>
      <c r="H365" s="550"/>
      <c r="I365" s="550"/>
      <c r="J365" s="82" t="s">
        <v>66</v>
      </c>
      <c r="K365" s="87" t="s">
        <v>67</v>
      </c>
      <c r="L365" s="91" t="s">
        <v>68</v>
      </c>
      <c r="M365" s="541" t="s">
        <v>69</v>
      </c>
      <c r="N365" s="544"/>
      <c r="O365" s="83" t="s">
        <v>61</v>
      </c>
      <c r="P365" s="84"/>
    </row>
    <row r="366" spans="2:16" ht="14.4">
      <c r="B366" s="44"/>
      <c r="C366" s="517"/>
      <c r="D366" s="518"/>
      <c r="E366" s="518"/>
      <c r="F366" s="518"/>
      <c r="G366" s="518"/>
      <c r="H366" s="518"/>
      <c r="I366" s="518"/>
      <c r="J366" s="92"/>
      <c r="K366" s="93"/>
      <c r="L366" s="92">
        <f>K366*J366</f>
        <v>0</v>
      </c>
      <c r="M366" s="548" t="str">
        <f>IFERROR(VLOOKUP(C366,TRANSPORTE!$C$14:$G$28,5,FALSE)," ")</f>
        <v xml:space="preserve"> </v>
      </c>
      <c r="N366" s="549"/>
      <c r="O366" s="307">
        <f>IFERROR(M366*L366,0)</f>
        <v>0</v>
      </c>
      <c r="P366" s="85"/>
    </row>
    <row r="367" spans="2:16" ht="15" thickBot="1">
      <c r="B367" s="44"/>
      <c r="C367" s="551"/>
      <c r="D367" s="552"/>
      <c r="E367" s="552"/>
      <c r="F367" s="552"/>
      <c r="G367" s="552"/>
      <c r="H367" s="552"/>
      <c r="I367" s="552"/>
      <c r="J367" s="94"/>
      <c r="K367" s="70"/>
      <c r="L367" s="94"/>
      <c r="M367" s="553"/>
      <c r="N367" s="554"/>
      <c r="O367" s="307">
        <f t="shared" ref="O367" si="22">IFERROR(M367*L367,0)</f>
        <v>0</v>
      </c>
      <c r="P367" s="85"/>
    </row>
    <row r="368" spans="2:16" ht="15" thickBot="1">
      <c r="B368" s="44"/>
      <c r="C368" s="545" t="s">
        <v>2244</v>
      </c>
      <c r="D368" s="546"/>
      <c r="E368" s="546"/>
      <c r="F368" s="546"/>
      <c r="G368" s="546"/>
      <c r="H368" s="546"/>
      <c r="I368" s="546"/>
      <c r="J368" s="546"/>
      <c r="K368" s="546"/>
      <c r="L368" s="546"/>
      <c r="M368" s="546"/>
      <c r="N368" s="547"/>
      <c r="O368" s="309">
        <f>+SUM(O366:O367)</f>
        <v>0</v>
      </c>
      <c r="P368" s="86"/>
    </row>
    <row r="369" spans="2:19">
      <c r="B369" s="44"/>
      <c r="C369" s="529" t="s">
        <v>70</v>
      </c>
      <c r="D369" s="530"/>
      <c r="E369" s="530"/>
      <c r="F369" s="530"/>
      <c r="G369" s="530"/>
      <c r="H369" s="530"/>
      <c r="I369" s="530"/>
      <c r="J369" s="530"/>
      <c r="K369" s="530"/>
      <c r="L369" s="530"/>
      <c r="M369" s="530"/>
      <c r="N369" s="530"/>
      <c r="O369" s="531"/>
      <c r="P369" s="80"/>
    </row>
    <row r="370" spans="2:19">
      <c r="B370" s="44"/>
      <c r="C370" s="532"/>
      <c r="D370" s="533"/>
      <c r="E370" s="533"/>
      <c r="F370" s="533"/>
      <c r="G370" s="533"/>
      <c r="H370" s="533"/>
      <c r="I370" s="533"/>
      <c r="J370" s="533"/>
      <c r="K370" s="533"/>
      <c r="L370" s="533"/>
      <c r="M370" s="533"/>
      <c r="N370" s="533"/>
      <c r="O370" s="534"/>
      <c r="P370" s="80"/>
    </row>
    <row r="371" spans="2:19" ht="14.4" thickBot="1">
      <c r="B371" s="44"/>
      <c r="C371" s="535"/>
      <c r="D371" s="536"/>
      <c r="E371" s="536"/>
      <c r="F371" s="536"/>
      <c r="G371" s="536"/>
      <c r="H371" s="536"/>
      <c r="I371" s="536"/>
      <c r="J371" s="536"/>
      <c r="K371" s="536"/>
      <c r="L371" s="536"/>
      <c r="M371" s="536"/>
      <c r="N371" s="536"/>
      <c r="O371" s="537"/>
      <c r="P371" s="80"/>
    </row>
    <row r="372" spans="2:19" ht="14.4">
      <c r="B372" s="44"/>
      <c r="C372" s="538" t="s">
        <v>71</v>
      </c>
      <c r="D372" s="550"/>
      <c r="E372" s="550"/>
      <c r="F372" s="550"/>
      <c r="G372" s="550"/>
      <c r="H372" s="550"/>
      <c r="I372" s="550"/>
      <c r="J372" s="82" t="s">
        <v>72</v>
      </c>
      <c r="K372" s="95" t="s">
        <v>73</v>
      </c>
      <c r="L372" s="96" t="s">
        <v>74</v>
      </c>
      <c r="M372" s="560" t="s">
        <v>60</v>
      </c>
      <c r="N372" s="561"/>
      <c r="O372" s="97" t="s">
        <v>61</v>
      </c>
      <c r="P372" s="98"/>
    </row>
    <row r="373" spans="2:19" ht="14.4">
      <c r="B373" s="44"/>
      <c r="C373" s="555" t="s">
        <v>1232</v>
      </c>
      <c r="D373" s="556"/>
      <c r="E373" s="556"/>
      <c r="F373" s="556"/>
      <c r="G373" s="556"/>
      <c r="H373" s="556"/>
      <c r="I373" s="522"/>
      <c r="J373" s="310">
        <f>IFERROR(VLOOKUP(C373,'MANO DE OBRA'!$C$13:$J$33,6,FALSE)," ")</f>
        <v>161320.97208780001</v>
      </c>
      <c r="K373" s="318">
        <f>IFERROR(VLOOKUP(C373,'MANO DE OBRA'!$C$13:$J$33,7,FALSE)," ")</f>
        <v>2</v>
      </c>
      <c r="L373" s="311">
        <f>IFERROR(VLOOKUP(C373,'MANO DE OBRA'!$C$13:$J$33,8,FALSE)," ")</f>
        <v>322642</v>
      </c>
      <c r="M373" s="562">
        <f>1/0.035</f>
        <v>28.571428571428569</v>
      </c>
      <c r="N373" s="563"/>
      <c r="O373" s="312">
        <f>IFERROR((L373/M373),0)</f>
        <v>11292.470000000001</v>
      </c>
      <c r="P373" s="99"/>
    </row>
    <row r="374" spans="2:19" ht="14.4">
      <c r="B374" s="44"/>
      <c r="C374" s="555"/>
      <c r="D374" s="556"/>
      <c r="E374" s="556"/>
      <c r="F374" s="556"/>
      <c r="G374" s="556"/>
      <c r="H374" s="556"/>
      <c r="I374" s="522"/>
      <c r="J374" s="310" t="str">
        <f>IFERROR(VLOOKUP(C374,'MANO DE OBRA'!$C$13:$J$33,6,FALSE)," ")</f>
        <v xml:space="preserve"> </v>
      </c>
      <c r="K374" s="318" t="str">
        <f>IFERROR(VLOOKUP(C374,'MANO DE OBRA'!$C$13:$J$33,7,FALSE)," ")</f>
        <v xml:space="preserve"> </v>
      </c>
      <c r="L374" s="311" t="str">
        <f>IFERROR(VLOOKUP(C374,'MANO DE OBRA'!$C$13:$J$33,8,FALSE)," ")</f>
        <v xml:space="preserve"> </v>
      </c>
      <c r="M374" s="562"/>
      <c r="N374" s="563"/>
      <c r="O374" s="312">
        <f t="shared" ref="O374:O376" si="23">IFERROR((L374/M374),0)</f>
        <v>0</v>
      </c>
      <c r="P374" s="99"/>
    </row>
    <row r="375" spans="2:19" ht="14.4">
      <c r="B375" s="44"/>
      <c r="C375" s="555"/>
      <c r="D375" s="556"/>
      <c r="E375" s="556"/>
      <c r="F375" s="556"/>
      <c r="G375" s="556"/>
      <c r="H375" s="556"/>
      <c r="I375" s="522"/>
      <c r="J375" s="310" t="str">
        <f>IFERROR(VLOOKUP(C375,'MANO DE OBRA'!$C$13:$J$33,6,FALSE)," ")</f>
        <v xml:space="preserve"> </v>
      </c>
      <c r="K375" s="318" t="str">
        <f>IFERROR(VLOOKUP(C375,'MANO DE OBRA'!$C$13:$J$33,7,FALSE)," ")</f>
        <v xml:space="preserve"> </v>
      </c>
      <c r="L375" s="311" t="str">
        <f>IFERROR(VLOOKUP(C375,'MANO DE OBRA'!$C$13:$J$33,8,FALSE)," ")</f>
        <v xml:space="preserve"> </v>
      </c>
      <c r="M375" s="524"/>
      <c r="N375" s="525"/>
      <c r="O375" s="312">
        <f t="shared" si="23"/>
        <v>0</v>
      </c>
      <c r="P375" s="99"/>
    </row>
    <row r="376" spans="2:19" ht="15" thickBot="1">
      <c r="B376" s="44"/>
      <c r="C376" s="555"/>
      <c r="D376" s="556"/>
      <c r="E376" s="556"/>
      <c r="F376" s="556"/>
      <c r="G376" s="556"/>
      <c r="H376" s="556"/>
      <c r="I376" s="522"/>
      <c r="J376" s="310" t="str">
        <f>IFERROR(VLOOKUP(C376,'MANO DE OBRA'!$C$13:$J$33,6,FALSE)," ")</f>
        <v xml:space="preserve"> </v>
      </c>
      <c r="K376" s="318" t="str">
        <f>IFERROR(VLOOKUP(C376,'MANO DE OBRA'!$C$13:$J$33,7,FALSE)," ")</f>
        <v xml:space="preserve"> </v>
      </c>
      <c r="L376" s="311" t="str">
        <f>IFERROR(VLOOKUP(C376,'MANO DE OBRA'!$C$13:$J$33,8,FALSE)," ")</f>
        <v xml:space="preserve"> </v>
      </c>
      <c r="M376" s="524"/>
      <c r="N376" s="525"/>
      <c r="O376" s="312">
        <f t="shared" si="23"/>
        <v>0</v>
      </c>
      <c r="P376" s="85"/>
    </row>
    <row r="377" spans="2:19" ht="15" thickBot="1">
      <c r="B377" s="44"/>
      <c r="C377" s="545" t="s">
        <v>2244</v>
      </c>
      <c r="D377" s="546"/>
      <c r="E377" s="546"/>
      <c r="F377" s="546"/>
      <c r="G377" s="546"/>
      <c r="H377" s="546"/>
      <c r="I377" s="546"/>
      <c r="J377" s="546"/>
      <c r="K377" s="546"/>
      <c r="L377" s="546"/>
      <c r="M377" s="546"/>
      <c r="N377" s="547"/>
      <c r="O377" s="309">
        <f>+SUM(O373:O376)</f>
        <v>11292.470000000001</v>
      </c>
      <c r="P377" s="85"/>
    </row>
    <row r="378" spans="2:19" ht="15" thickBot="1">
      <c r="B378" s="44"/>
      <c r="C378" s="73"/>
      <c r="D378" s="52"/>
      <c r="E378" s="52"/>
      <c r="F378" s="52"/>
      <c r="G378" s="52"/>
      <c r="H378" s="52"/>
      <c r="I378" s="52"/>
      <c r="J378" s="52"/>
      <c r="K378" s="52"/>
      <c r="L378" s="52"/>
      <c r="M378" s="52"/>
      <c r="N378" s="52"/>
      <c r="O378" s="74"/>
      <c r="P378" s="45"/>
    </row>
    <row r="379" spans="2:19" ht="15" thickBot="1">
      <c r="B379" s="44"/>
      <c r="C379" s="557" t="s">
        <v>2245</v>
      </c>
      <c r="D379" s="558"/>
      <c r="E379" s="558"/>
      <c r="F379" s="558"/>
      <c r="G379" s="558"/>
      <c r="H379" s="558"/>
      <c r="I379" s="558"/>
      <c r="J379" s="558"/>
      <c r="K379" s="558"/>
      <c r="L379" s="558"/>
      <c r="M379" s="558"/>
      <c r="N379" s="559"/>
      <c r="O379" s="313">
        <f>ROUND(O368+O344+O361+O377,0)</f>
        <v>26766</v>
      </c>
      <c r="P379" s="100"/>
      <c r="S379" s="342"/>
    </row>
    <row r="380" spans="2:19" ht="15" thickBot="1">
      <c r="B380" s="44"/>
      <c r="C380" s="73"/>
      <c r="D380" s="52"/>
      <c r="E380" s="52"/>
      <c r="F380" s="52"/>
      <c r="G380" s="52"/>
      <c r="H380" s="52"/>
      <c r="I380" s="52"/>
      <c r="J380" s="52"/>
      <c r="K380" s="52"/>
      <c r="L380" s="52"/>
      <c r="M380" s="52"/>
      <c r="N380" s="52"/>
      <c r="O380" s="74"/>
      <c r="P380" s="73"/>
    </row>
    <row r="381" spans="2:19">
      <c r="B381" s="44"/>
      <c r="C381" s="529" t="s">
        <v>2240</v>
      </c>
      <c r="D381" s="530"/>
      <c r="E381" s="530"/>
      <c r="F381" s="530"/>
      <c r="G381" s="530"/>
      <c r="H381" s="530"/>
      <c r="I381" s="530"/>
      <c r="J381" s="530"/>
      <c r="K381" s="530"/>
      <c r="L381" s="530"/>
      <c r="M381" s="530"/>
      <c r="N381" s="530"/>
      <c r="O381" s="531"/>
      <c r="P381" s="80"/>
    </row>
    <row r="382" spans="2:19">
      <c r="B382" s="44"/>
      <c r="C382" s="532"/>
      <c r="D382" s="533"/>
      <c r="E382" s="533"/>
      <c r="F382" s="533"/>
      <c r="G382" s="533"/>
      <c r="H382" s="533"/>
      <c r="I382" s="533"/>
      <c r="J382" s="533"/>
      <c r="K382" s="533"/>
      <c r="L382" s="533"/>
      <c r="M382" s="533"/>
      <c r="N382" s="533"/>
      <c r="O382" s="534"/>
      <c r="P382" s="80"/>
    </row>
    <row r="383" spans="2:19" ht="14.4" thickBot="1">
      <c r="B383" s="44"/>
      <c r="C383" s="535"/>
      <c r="D383" s="536"/>
      <c r="E383" s="536"/>
      <c r="F383" s="536"/>
      <c r="G383" s="536"/>
      <c r="H383" s="536"/>
      <c r="I383" s="536"/>
      <c r="J383" s="536"/>
      <c r="K383" s="536"/>
      <c r="L383" s="536"/>
      <c r="M383" s="536"/>
      <c r="N383" s="536"/>
      <c r="O383" s="537"/>
      <c r="P383" s="80"/>
    </row>
    <row r="384" spans="2:19" ht="15" thickBot="1">
      <c r="B384" s="44"/>
      <c r="C384" s="568" t="s">
        <v>10</v>
      </c>
      <c r="D384" s="569"/>
      <c r="E384" s="569"/>
      <c r="F384" s="569"/>
      <c r="G384" s="569"/>
      <c r="H384" s="569"/>
      <c r="I384" s="569"/>
      <c r="J384" s="569"/>
      <c r="K384" s="569"/>
      <c r="L384" s="569"/>
      <c r="M384" s="570"/>
      <c r="N384" s="303" t="s">
        <v>32</v>
      </c>
      <c r="O384" s="304" t="s">
        <v>29</v>
      </c>
      <c r="P384" s="80"/>
    </row>
    <row r="385" spans="2:19" ht="14.4">
      <c r="B385" s="44"/>
      <c r="C385" s="571" t="s">
        <v>2242</v>
      </c>
      <c r="D385" s="572"/>
      <c r="E385" s="572"/>
      <c r="F385" s="572"/>
      <c r="G385" s="572"/>
      <c r="H385" s="572"/>
      <c r="I385" s="572"/>
      <c r="J385" s="572"/>
      <c r="K385" s="572"/>
      <c r="L385" s="572"/>
      <c r="M385" s="572"/>
      <c r="N385" s="305">
        <f>PRESUPUESTO!$K$384</f>
        <v>0.26</v>
      </c>
      <c r="O385" s="314">
        <f>N385*O379</f>
        <v>6959.16</v>
      </c>
      <c r="P385" s="80"/>
    </row>
    <row r="386" spans="2:19" ht="14.4">
      <c r="B386" s="44"/>
      <c r="C386" s="573" t="s">
        <v>2241</v>
      </c>
      <c r="D386" s="574"/>
      <c r="E386" s="574"/>
      <c r="F386" s="574"/>
      <c r="G386" s="574"/>
      <c r="H386" s="574"/>
      <c r="I386" s="574"/>
      <c r="J386" s="574"/>
      <c r="K386" s="574"/>
      <c r="L386" s="574"/>
      <c r="M386" s="574"/>
      <c r="N386" s="302">
        <f>PRESUPUESTO!$K$385</f>
        <v>0.01</v>
      </c>
      <c r="O386" s="315">
        <f>N386*O379</f>
        <v>267.66000000000003</v>
      </c>
      <c r="P386" s="80"/>
    </row>
    <row r="387" spans="2:19" ht="15" thickBot="1">
      <c r="B387" s="44"/>
      <c r="C387" s="575" t="s">
        <v>28</v>
      </c>
      <c r="D387" s="576"/>
      <c r="E387" s="576"/>
      <c r="F387" s="576"/>
      <c r="G387" s="576"/>
      <c r="H387" s="576"/>
      <c r="I387" s="576"/>
      <c r="J387" s="576"/>
      <c r="K387" s="576"/>
      <c r="L387" s="576"/>
      <c r="M387" s="576"/>
      <c r="N387" s="306">
        <f>PRESUPUESTO!$K$386</f>
        <v>0.03</v>
      </c>
      <c r="O387" s="316">
        <f>N387*O379</f>
        <v>802.98</v>
      </c>
      <c r="P387" s="80"/>
    </row>
    <row r="388" spans="2:19">
      <c r="B388" s="44"/>
      <c r="C388" s="296"/>
      <c r="D388" s="297"/>
      <c r="E388" s="297"/>
      <c r="F388" s="297"/>
      <c r="G388" s="297"/>
      <c r="H388" s="297"/>
      <c r="I388" s="297"/>
      <c r="J388" s="297"/>
      <c r="K388" s="297"/>
      <c r="L388" s="297"/>
      <c r="M388" s="297"/>
      <c r="N388" s="297"/>
      <c r="O388" s="298"/>
      <c r="P388" s="80"/>
    </row>
    <row r="389" spans="2:19" ht="14.4" thickBot="1">
      <c r="B389" s="44"/>
      <c r="C389" s="299"/>
      <c r="D389" s="300"/>
      <c r="E389" s="300"/>
      <c r="F389" s="300"/>
      <c r="G389" s="300"/>
      <c r="H389" s="300"/>
      <c r="I389" s="300"/>
      <c r="J389" s="300"/>
      <c r="K389" s="300"/>
      <c r="L389" s="300"/>
      <c r="M389" s="300"/>
      <c r="N389" s="300"/>
      <c r="O389" s="301"/>
      <c r="P389" s="80"/>
    </row>
    <row r="390" spans="2:19" ht="15" thickBot="1">
      <c r="B390" s="44"/>
      <c r="C390" s="557" t="s">
        <v>2246</v>
      </c>
      <c r="D390" s="558"/>
      <c r="E390" s="558"/>
      <c r="F390" s="558"/>
      <c r="G390" s="558"/>
      <c r="H390" s="558"/>
      <c r="I390" s="558"/>
      <c r="J390" s="558"/>
      <c r="K390" s="558"/>
      <c r="L390" s="558"/>
      <c r="M390" s="558"/>
      <c r="N390" s="559"/>
      <c r="O390" s="313">
        <f>ROUNDUP(O379+O385+O386+O387,0)</f>
        <v>34796</v>
      </c>
      <c r="P390" s="100"/>
      <c r="S390" s="342"/>
    </row>
    <row r="391" spans="2:19" ht="14.4">
      <c r="B391" s="44"/>
      <c r="C391" s="73"/>
      <c r="D391" s="52"/>
      <c r="E391" s="52"/>
      <c r="F391" s="52"/>
      <c r="G391" s="52"/>
      <c r="H391" s="52"/>
      <c r="I391" s="52"/>
      <c r="J391" s="52"/>
      <c r="K391" s="52"/>
      <c r="L391" s="52"/>
      <c r="M391" s="52"/>
      <c r="N391" s="52"/>
      <c r="O391" s="74"/>
      <c r="P391" s="45"/>
    </row>
    <row r="392" spans="2:19" ht="14.4">
      <c r="B392" s="44"/>
      <c r="C392" s="73"/>
      <c r="D392" s="52"/>
      <c r="E392" s="52"/>
      <c r="F392" s="52"/>
      <c r="G392" s="52"/>
      <c r="H392" s="52"/>
      <c r="I392" s="52"/>
      <c r="J392" s="52"/>
      <c r="K392" s="52"/>
      <c r="L392" s="52"/>
      <c r="M392" s="52"/>
      <c r="N392" s="52"/>
      <c r="O392" s="74"/>
      <c r="P392" s="45"/>
    </row>
    <row r="393" spans="2:19" ht="18.75" customHeight="1" thickBot="1">
      <c r="B393" s="44"/>
      <c r="C393" s="564"/>
      <c r="D393" s="565"/>
      <c r="E393" s="565"/>
      <c r="F393" s="70"/>
      <c r="G393" s="70"/>
      <c r="H393" s="70"/>
      <c r="I393" s="70"/>
      <c r="J393" s="70"/>
      <c r="K393" s="566"/>
      <c r="L393" s="566"/>
      <c r="M393" s="566"/>
      <c r="N393" s="566"/>
      <c r="O393" s="567"/>
      <c r="P393" s="101"/>
    </row>
    <row r="394" spans="2:19" ht="14.4" thickBot="1">
      <c r="B394" s="102"/>
      <c r="C394" s="103"/>
      <c r="D394" s="103"/>
      <c r="E394" s="103"/>
      <c r="F394" s="103"/>
      <c r="G394" s="103"/>
      <c r="H394" s="103"/>
      <c r="I394" s="103"/>
      <c r="J394" s="103"/>
      <c r="K394" s="103"/>
      <c r="L394" s="103"/>
      <c r="M394" s="103"/>
      <c r="N394" s="103"/>
      <c r="O394" s="103"/>
      <c r="P394" s="104"/>
    </row>
    <row r="395" spans="2:19" ht="15.6" thickTop="1" thickBot="1">
      <c r="B395" s="44"/>
      <c r="C395" s="488" t="s">
        <v>54</v>
      </c>
      <c r="D395" s="489"/>
      <c r="E395" s="489"/>
      <c r="F395" s="489"/>
      <c r="G395" s="489"/>
      <c r="H395" s="489"/>
      <c r="I395" s="489"/>
      <c r="J395" s="489"/>
      <c r="K395" s="489"/>
      <c r="L395" s="489"/>
      <c r="M395" s="489"/>
      <c r="N395" s="489"/>
      <c r="O395" s="490"/>
      <c r="P395" s="75"/>
    </row>
    <row r="396" spans="2:19">
      <c r="B396" s="44"/>
      <c r="C396" s="76" t="s">
        <v>55</v>
      </c>
      <c r="D396" s="491" t="s">
        <v>10</v>
      </c>
      <c r="E396" s="492"/>
      <c r="F396" s="492"/>
      <c r="G396" s="492"/>
      <c r="H396" s="492"/>
      <c r="I396" s="492"/>
      <c r="J396" s="492"/>
      <c r="K396" s="492"/>
      <c r="L396" s="493"/>
      <c r="M396" s="494" t="s">
        <v>56</v>
      </c>
      <c r="N396" s="495"/>
      <c r="O396" s="76" t="s">
        <v>12</v>
      </c>
      <c r="P396" s="77"/>
    </row>
    <row r="397" spans="2:19" ht="51" customHeight="1" thickBot="1">
      <c r="B397" s="44"/>
      <c r="C397" s="78">
        <f>PRESUPUESTO!C269</f>
        <v>11.099999999999998</v>
      </c>
      <c r="D397" s="582" t="str">
        <f>IFERROR(VLOOKUP(C397,PRESUPUESTO!$C$11:$K$366,5,FALSE)," ")</f>
        <v>SUMINISTRO E INSTALACION DE PIRLÁN METÁLICO EN ALUMINIO CRUDO DE 27 MM DE ANCHO</v>
      </c>
      <c r="E397" s="583"/>
      <c r="F397" s="583"/>
      <c r="G397" s="583"/>
      <c r="H397" s="583"/>
      <c r="I397" s="583"/>
      <c r="J397" s="583"/>
      <c r="K397" s="583"/>
      <c r="L397" s="584"/>
      <c r="M397" s="526" t="str">
        <f>IFERROR(VLOOKUP(C397,PRESUPUESTO!$C$11:$K$366,6,FALSE)," ")</f>
        <v>ML</v>
      </c>
      <c r="N397" s="528"/>
      <c r="O397" s="243">
        <f>IFERROR(VLOOKUP(C397,PRESUPUESTO!$C$11:$K$366,7,FALSE)," ")</f>
        <v>31.25</v>
      </c>
      <c r="P397" s="79"/>
    </row>
    <row r="398" spans="2:19">
      <c r="B398" s="44"/>
      <c r="C398" s="529"/>
      <c r="D398" s="530"/>
      <c r="E398" s="530"/>
      <c r="F398" s="530"/>
      <c r="G398" s="530"/>
      <c r="H398" s="530"/>
      <c r="I398" s="530"/>
      <c r="J398" s="530"/>
      <c r="K398" s="530"/>
      <c r="L398" s="530"/>
      <c r="M398" s="530"/>
      <c r="N398" s="530"/>
      <c r="O398" s="531"/>
      <c r="P398" s="80"/>
    </row>
    <row r="399" spans="2:19">
      <c r="B399" s="44"/>
      <c r="C399" s="532"/>
      <c r="D399" s="533"/>
      <c r="E399" s="533"/>
      <c r="F399" s="533"/>
      <c r="G399" s="533"/>
      <c r="H399" s="533"/>
      <c r="I399" s="533"/>
      <c r="J399" s="533"/>
      <c r="K399" s="533"/>
      <c r="L399" s="533"/>
      <c r="M399" s="533"/>
      <c r="N399" s="533"/>
      <c r="O399" s="534"/>
      <c r="P399" s="80"/>
    </row>
    <row r="400" spans="2:19" ht="14.4" thickBot="1">
      <c r="B400" s="44"/>
      <c r="C400" s="535"/>
      <c r="D400" s="536"/>
      <c r="E400" s="536"/>
      <c r="F400" s="536"/>
      <c r="G400" s="536"/>
      <c r="H400" s="536"/>
      <c r="I400" s="536"/>
      <c r="J400" s="536"/>
      <c r="K400" s="536"/>
      <c r="L400" s="536"/>
      <c r="M400" s="536"/>
      <c r="N400" s="536"/>
      <c r="O400" s="537"/>
      <c r="P400" s="80"/>
    </row>
    <row r="401" spans="2:16" ht="14.4">
      <c r="B401" s="44"/>
      <c r="C401" s="538" t="s">
        <v>10</v>
      </c>
      <c r="D401" s="539"/>
      <c r="E401" s="539"/>
      <c r="F401" s="539"/>
      <c r="G401" s="540"/>
      <c r="H401" s="541" t="s">
        <v>57</v>
      </c>
      <c r="I401" s="539"/>
      <c r="J401" s="542" t="s">
        <v>58</v>
      </c>
      <c r="K401" s="543"/>
      <c r="L401" s="82" t="s">
        <v>59</v>
      </c>
      <c r="M401" s="541" t="s">
        <v>60</v>
      </c>
      <c r="N401" s="544"/>
      <c r="O401" s="83" t="s">
        <v>61</v>
      </c>
      <c r="P401" s="84"/>
    </row>
    <row r="402" spans="2:16" ht="14.4">
      <c r="B402" s="44"/>
      <c r="C402" s="517" t="s">
        <v>1281</v>
      </c>
      <c r="D402" s="518"/>
      <c r="E402" s="518"/>
      <c r="F402" s="518"/>
      <c r="G402" s="519"/>
      <c r="H402" s="520"/>
      <c r="I402" s="520"/>
      <c r="J402" s="521" t="str">
        <f>IFERROR(VLOOKUP(C402,EQUIPOS!$C$13:$G$80,2,FALSE)," ")</f>
        <v>%</v>
      </c>
      <c r="K402" s="522"/>
      <c r="L402" s="308">
        <f>O440</f>
        <v>9289.08</v>
      </c>
      <c r="M402" s="523">
        <v>0.05</v>
      </c>
      <c r="N402" s="522"/>
      <c r="O402" s="307">
        <f>IFERROR(M402*L402,0)</f>
        <v>464.45400000000001</v>
      </c>
      <c r="P402" s="85"/>
    </row>
    <row r="403" spans="2:16" ht="14.4">
      <c r="B403" s="44"/>
      <c r="C403" s="517"/>
      <c r="D403" s="518"/>
      <c r="E403" s="518"/>
      <c r="F403" s="518"/>
      <c r="G403" s="519"/>
      <c r="H403" s="520"/>
      <c r="I403" s="520"/>
      <c r="J403" s="521" t="str">
        <f>IFERROR(VLOOKUP(C403,EQUIPOS!$C$13:$G$80,2,FALSE)," ")</f>
        <v xml:space="preserve"> </v>
      </c>
      <c r="K403" s="522"/>
      <c r="L403" s="308" t="str">
        <f>IFERROR(VLOOKUP(C403,EQUIPOS!$C$13:$G$80,5,FALSE)," ")</f>
        <v xml:space="preserve"> </v>
      </c>
      <c r="M403" s="524"/>
      <c r="N403" s="525"/>
      <c r="O403" s="307">
        <f>IFERROR(L403/M403,0)</f>
        <v>0</v>
      </c>
      <c r="P403" s="85"/>
    </row>
    <row r="404" spans="2:16" ht="14.4">
      <c r="B404" s="44"/>
      <c r="C404" s="517"/>
      <c r="D404" s="518"/>
      <c r="E404" s="518"/>
      <c r="F404" s="518"/>
      <c r="G404" s="519"/>
      <c r="H404" s="520"/>
      <c r="I404" s="520"/>
      <c r="J404" s="521" t="str">
        <f>IFERROR(VLOOKUP(C404,EQUIPOS!$C$13:$G$80,2,FALSE)," ")</f>
        <v xml:space="preserve"> </v>
      </c>
      <c r="K404" s="522"/>
      <c r="L404" s="308" t="str">
        <f>IFERROR(VLOOKUP(C404,EQUIPOS!$C$13:$G$80,5,FALSE)," ")</f>
        <v xml:space="preserve"> </v>
      </c>
      <c r="M404" s="524"/>
      <c r="N404" s="525"/>
      <c r="O404" s="307">
        <f t="shared" ref="O404:O405" si="24">IFERROR(L404/M404,0)</f>
        <v>0</v>
      </c>
      <c r="P404" s="85"/>
    </row>
    <row r="405" spans="2:16" ht="14.4">
      <c r="B405" s="44"/>
      <c r="C405" s="517"/>
      <c r="D405" s="518"/>
      <c r="E405" s="518"/>
      <c r="F405" s="518"/>
      <c r="G405" s="519"/>
      <c r="H405" s="520"/>
      <c r="I405" s="520"/>
      <c r="J405" s="521" t="str">
        <f>IFERROR(VLOOKUP(C405,EQUIPOS!$C$13:$G$80,2,FALSE)," ")</f>
        <v xml:space="preserve"> </v>
      </c>
      <c r="K405" s="522"/>
      <c r="L405" s="308" t="str">
        <f>IFERROR(VLOOKUP(C405,EQUIPOS!$C$13:$G$80,5,FALSE)," ")</f>
        <v xml:space="preserve"> </v>
      </c>
      <c r="M405" s="524"/>
      <c r="N405" s="525"/>
      <c r="O405" s="307">
        <f t="shared" si="24"/>
        <v>0</v>
      </c>
      <c r="P405" s="85"/>
    </row>
    <row r="406" spans="2:16" ht="15" thickBot="1">
      <c r="B406" s="44"/>
      <c r="C406" s="517"/>
      <c r="D406" s="518"/>
      <c r="E406" s="518"/>
      <c r="F406" s="518"/>
      <c r="G406" s="519"/>
      <c r="H406" s="520"/>
      <c r="I406" s="520"/>
      <c r="J406" s="521" t="str">
        <f>IFERROR(VLOOKUP(C406,EQUIPOS!$C$13:$G$80,2,FALSE)," ")</f>
        <v xml:space="preserve"> </v>
      </c>
      <c r="K406" s="522"/>
      <c r="L406" s="308" t="str">
        <f>IFERROR(VLOOKUP(C406,EQUIPOS!$C$13:$G$80,5,FALSE)," ")</f>
        <v xml:space="preserve"> </v>
      </c>
      <c r="M406" s="524"/>
      <c r="N406" s="525"/>
      <c r="O406" s="307">
        <f>IFERROR(L406/M406,0)</f>
        <v>0</v>
      </c>
      <c r="P406" s="85"/>
    </row>
    <row r="407" spans="2:16" ht="15" thickBot="1">
      <c r="B407" s="44"/>
      <c r="C407" s="545" t="s">
        <v>2244</v>
      </c>
      <c r="D407" s="546"/>
      <c r="E407" s="546"/>
      <c r="F407" s="546"/>
      <c r="G407" s="546"/>
      <c r="H407" s="546"/>
      <c r="I407" s="546"/>
      <c r="J407" s="546"/>
      <c r="K407" s="546"/>
      <c r="L407" s="546"/>
      <c r="M407" s="546"/>
      <c r="N407" s="547"/>
      <c r="O407" s="309">
        <f>SUM(O402:O406)</f>
        <v>464.45400000000001</v>
      </c>
      <c r="P407" s="86"/>
    </row>
    <row r="408" spans="2:16" ht="13.5" customHeight="1">
      <c r="B408" s="44"/>
      <c r="C408" s="529" t="s">
        <v>62</v>
      </c>
      <c r="D408" s="530"/>
      <c r="E408" s="530"/>
      <c r="F408" s="530"/>
      <c r="G408" s="530"/>
      <c r="H408" s="530"/>
      <c r="I408" s="530"/>
      <c r="J408" s="530"/>
      <c r="K408" s="530"/>
      <c r="L408" s="530"/>
      <c r="M408" s="530"/>
      <c r="N408" s="530"/>
      <c r="O408" s="531"/>
      <c r="P408" s="80"/>
    </row>
    <row r="409" spans="2:16">
      <c r="B409" s="44"/>
      <c r="C409" s="532"/>
      <c r="D409" s="533"/>
      <c r="E409" s="533"/>
      <c r="F409" s="533"/>
      <c r="G409" s="533"/>
      <c r="H409" s="533"/>
      <c r="I409" s="533"/>
      <c r="J409" s="533"/>
      <c r="K409" s="533"/>
      <c r="L409" s="533"/>
      <c r="M409" s="533"/>
      <c r="N409" s="533"/>
      <c r="O409" s="534"/>
      <c r="P409" s="80"/>
    </row>
    <row r="410" spans="2:16" ht="14.4" thickBot="1">
      <c r="B410" s="44"/>
      <c r="C410" s="535"/>
      <c r="D410" s="536"/>
      <c r="E410" s="536"/>
      <c r="F410" s="536"/>
      <c r="G410" s="536"/>
      <c r="H410" s="536"/>
      <c r="I410" s="536"/>
      <c r="J410" s="536"/>
      <c r="K410" s="536"/>
      <c r="L410" s="536"/>
      <c r="M410" s="536"/>
      <c r="N410" s="536"/>
      <c r="O410" s="537"/>
      <c r="P410" s="80"/>
    </row>
    <row r="411" spans="2:16" ht="14.4">
      <c r="B411" s="44"/>
      <c r="C411" s="538" t="s">
        <v>10</v>
      </c>
      <c r="D411" s="550"/>
      <c r="E411" s="550"/>
      <c r="F411" s="550"/>
      <c r="G411" s="550"/>
      <c r="H411" s="550"/>
      <c r="I411" s="550"/>
      <c r="J411" s="544"/>
      <c r="K411" s="81" t="s">
        <v>56</v>
      </c>
      <c r="L411" s="82" t="s">
        <v>12</v>
      </c>
      <c r="M411" s="541" t="s">
        <v>63</v>
      </c>
      <c r="N411" s="544"/>
      <c r="O411" s="83" t="s">
        <v>61</v>
      </c>
      <c r="P411" s="84"/>
    </row>
    <row r="412" spans="2:16" ht="14.4">
      <c r="B412" s="44"/>
      <c r="C412" s="517" t="s">
        <v>2299</v>
      </c>
      <c r="D412" s="518"/>
      <c r="E412" s="518"/>
      <c r="F412" s="518"/>
      <c r="G412" s="518"/>
      <c r="H412" s="518"/>
      <c r="I412" s="518"/>
      <c r="J412" s="519"/>
      <c r="K412" s="88" t="str">
        <f>IFERROR(VLOOKUP(C412,MATERIALES!$C$13:$G$2486,2,FALSE)," ")</f>
        <v>ML</v>
      </c>
      <c r="L412" s="89">
        <v>1.03</v>
      </c>
      <c r="M412" s="548">
        <f>IFERROR(VLOOKUP(C412,MATERIALES!$C$13:$G$2486,5,FALSE)," ")</f>
        <v>44900</v>
      </c>
      <c r="N412" s="549"/>
      <c r="O412" s="307">
        <f>IFERROR(M412*L412,0)</f>
        <v>46247</v>
      </c>
      <c r="P412" s="85"/>
    </row>
    <row r="413" spans="2:16" ht="14.4">
      <c r="B413" s="44"/>
      <c r="C413" s="517" t="s">
        <v>1486</v>
      </c>
      <c r="D413" s="518"/>
      <c r="E413" s="518"/>
      <c r="F413" s="518"/>
      <c r="G413" s="518"/>
      <c r="H413" s="518"/>
      <c r="I413" s="518"/>
      <c r="J413" s="519"/>
      <c r="K413" s="88" t="str">
        <f>IFERROR(VLOOKUP(C413,MATERIALES!$C$13:$G$2486,2,FALSE)," ")</f>
        <v>UN</v>
      </c>
      <c r="L413" s="89">
        <v>3</v>
      </c>
      <c r="M413" s="548">
        <f>IFERROR(VLOOKUP(C413,MATERIALES!$C$13:$G$2486,5,FALSE)," ")</f>
        <v>149</v>
      </c>
      <c r="N413" s="549"/>
      <c r="O413" s="307">
        <f t="shared" ref="O413:O423" si="25">IFERROR(M413*L413,0)</f>
        <v>447</v>
      </c>
      <c r="P413" s="85"/>
    </row>
    <row r="414" spans="2:16" ht="14.4">
      <c r="B414" s="44"/>
      <c r="C414" s="517" t="s">
        <v>2038</v>
      </c>
      <c r="D414" s="518"/>
      <c r="E414" s="518"/>
      <c r="F414" s="518"/>
      <c r="G414" s="518"/>
      <c r="H414" s="518"/>
      <c r="I414" s="518"/>
      <c r="J414" s="519"/>
      <c r="K414" s="88" t="str">
        <f>IFERROR(VLOOKUP(C414,MATERIALES!$C$13:$G$2486,2,FALSE)," ")</f>
        <v>UN</v>
      </c>
      <c r="L414" s="89">
        <v>3</v>
      </c>
      <c r="M414" s="548">
        <f>IFERROR(VLOOKUP(C414,MATERIALES!$C$13:$G$2486,5,FALSE)," ")</f>
        <v>37</v>
      </c>
      <c r="N414" s="549"/>
      <c r="O414" s="307">
        <f t="shared" si="25"/>
        <v>111</v>
      </c>
      <c r="P414" s="85"/>
    </row>
    <row r="415" spans="2:16" ht="14.4">
      <c r="B415" s="44"/>
      <c r="C415" s="517"/>
      <c r="D415" s="518"/>
      <c r="E415" s="518"/>
      <c r="F415" s="518"/>
      <c r="G415" s="518"/>
      <c r="H415" s="518"/>
      <c r="I415" s="518"/>
      <c r="J415" s="519"/>
      <c r="K415" s="88" t="str">
        <f>IFERROR(VLOOKUP(C415,MATERIALES!$C$13:$G$2486,2,FALSE)," ")</f>
        <v xml:space="preserve"> </v>
      </c>
      <c r="L415" s="89"/>
      <c r="M415" s="548" t="str">
        <f>IFERROR(VLOOKUP(C415,MATERIALES!$C$13:$G$2486,5,FALSE)," ")</f>
        <v xml:space="preserve"> </v>
      </c>
      <c r="N415" s="549"/>
      <c r="O415" s="307">
        <f t="shared" si="25"/>
        <v>0</v>
      </c>
      <c r="P415" s="85"/>
    </row>
    <row r="416" spans="2:16" ht="14.4">
      <c r="B416" s="44"/>
      <c r="C416" s="517"/>
      <c r="D416" s="518"/>
      <c r="E416" s="518"/>
      <c r="F416" s="518"/>
      <c r="G416" s="518"/>
      <c r="H416" s="518"/>
      <c r="I416" s="518"/>
      <c r="J416" s="519"/>
      <c r="K416" s="88" t="str">
        <f>IFERROR(VLOOKUP(C416,MATERIALES!$C$13:$G$2486,2,FALSE)," ")</f>
        <v xml:space="preserve"> </v>
      </c>
      <c r="L416" s="89"/>
      <c r="M416" s="548" t="str">
        <f>IFERROR(VLOOKUP(C416,MATERIALES!$C$13:$G$2486,5,FALSE)," ")</f>
        <v xml:space="preserve"> </v>
      </c>
      <c r="N416" s="549"/>
      <c r="O416" s="307">
        <f t="shared" si="25"/>
        <v>0</v>
      </c>
      <c r="P416" s="85"/>
    </row>
    <row r="417" spans="2:16" ht="14.4">
      <c r="B417" s="44"/>
      <c r="C417" s="517"/>
      <c r="D417" s="518"/>
      <c r="E417" s="518"/>
      <c r="F417" s="518"/>
      <c r="G417" s="518"/>
      <c r="H417" s="518"/>
      <c r="I417" s="518"/>
      <c r="J417" s="519"/>
      <c r="K417" s="88" t="str">
        <f>IFERROR(VLOOKUP(C417,MATERIALES!$C$13:$G$2486,2,FALSE)," ")</f>
        <v xml:space="preserve"> </v>
      </c>
      <c r="L417" s="89"/>
      <c r="M417" s="548" t="str">
        <f>IFERROR(VLOOKUP(C417,MATERIALES!$C$13:$G$2486,5,FALSE)," ")</f>
        <v xml:space="preserve"> </v>
      </c>
      <c r="N417" s="549"/>
      <c r="O417" s="307">
        <f t="shared" si="25"/>
        <v>0</v>
      </c>
      <c r="P417" s="85"/>
    </row>
    <row r="418" spans="2:16" ht="14.4">
      <c r="B418" s="44"/>
      <c r="C418" s="517"/>
      <c r="D418" s="518"/>
      <c r="E418" s="518"/>
      <c r="F418" s="518"/>
      <c r="G418" s="518"/>
      <c r="H418" s="518"/>
      <c r="I418" s="518"/>
      <c r="J418" s="519"/>
      <c r="K418" s="88" t="str">
        <f>IFERROR(VLOOKUP(C418,MATERIALES!$C$13:$G$2486,2,FALSE)," ")</f>
        <v xml:space="preserve"> </v>
      </c>
      <c r="L418" s="89"/>
      <c r="M418" s="548" t="str">
        <f>IFERROR(VLOOKUP(C418,MATERIALES!$C$13:$G$2486,5,FALSE)," ")</f>
        <v xml:space="preserve"> </v>
      </c>
      <c r="N418" s="549"/>
      <c r="O418" s="307">
        <f t="shared" si="25"/>
        <v>0</v>
      </c>
      <c r="P418" s="85"/>
    </row>
    <row r="419" spans="2:16" ht="14.4">
      <c r="B419" s="44"/>
      <c r="C419" s="517"/>
      <c r="D419" s="518"/>
      <c r="E419" s="518"/>
      <c r="F419" s="518"/>
      <c r="G419" s="518"/>
      <c r="H419" s="518"/>
      <c r="I419" s="518"/>
      <c r="J419" s="519"/>
      <c r="K419" s="88" t="str">
        <f>IFERROR(VLOOKUP(C419,MATERIALES!$C$13:$G$2486,2,FALSE)," ")</f>
        <v xml:space="preserve"> </v>
      </c>
      <c r="L419" s="89"/>
      <c r="M419" s="548" t="str">
        <f>IFERROR(VLOOKUP(C419,MATERIALES!$C$13:$G$2486,5,FALSE)," ")</f>
        <v xml:space="preserve"> </v>
      </c>
      <c r="N419" s="549"/>
      <c r="O419" s="307">
        <f t="shared" si="25"/>
        <v>0</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si="25"/>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4.4">
      <c r="B422" s="44"/>
      <c r="C422" s="517"/>
      <c r="D422" s="518"/>
      <c r="E422" s="518"/>
      <c r="F422" s="518"/>
      <c r="G422" s="518"/>
      <c r="H422" s="518"/>
      <c r="I422" s="518"/>
      <c r="J422" s="519"/>
      <c r="K422" s="88" t="str">
        <f>IFERROR(VLOOKUP(C422,MATERIALES!$C$13:$G$2486,2,FALSE)," ")</f>
        <v xml:space="preserve"> </v>
      </c>
      <c r="L422" s="89"/>
      <c r="M422" s="548" t="str">
        <f>IFERROR(VLOOKUP(C422,MATERIALES!$C$13:$G$2486,5,FALSE)," ")</f>
        <v xml:space="preserve"> </v>
      </c>
      <c r="N422" s="549"/>
      <c r="O422" s="307">
        <f t="shared" si="25"/>
        <v>0</v>
      </c>
      <c r="P422" s="85"/>
    </row>
    <row r="423" spans="2:16" ht="15" thickBot="1">
      <c r="B423" s="44"/>
      <c r="C423" s="517"/>
      <c r="D423" s="518"/>
      <c r="E423" s="518"/>
      <c r="F423" s="518"/>
      <c r="G423" s="518"/>
      <c r="H423" s="518"/>
      <c r="I423" s="518"/>
      <c r="J423" s="519"/>
      <c r="K423" s="88" t="str">
        <f>IFERROR(VLOOKUP(C423,MATERIALES!$C$13:$G$2486,2,FALSE)," ")</f>
        <v xml:space="preserve"> </v>
      </c>
      <c r="L423" s="90"/>
      <c r="M423" s="548" t="str">
        <f>IFERROR(VLOOKUP(C423,MATERIALES!$C$13:$G$2486,5,FALSE)," ")</f>
        <v xml:space="preserve"> </v>
      </c>
      <c r="N423" s="549"/>
      <c r="O423" s="307">
        <f t="shared" si="25"/>
        <v>0</v>
      </c>
      <c r="P423" s="85"/>
    </row>
    <row r="424" spans="2:16" ht="15" thickBot="1">
      <c r="B424" s="44"/>
      <c r="C424" s="545" t="s">
        <v>2244</v>
      </c>
      <c r="D424" s="546"/>
      <c r="E424" s="546"/>
      <c r="F424" s="546"/>
      <c r="G424" s="546"/>
      <c r="H424" s="546"/>
      <c r="I424" s="546"/>
      <c r="J424" s="546"/>
      <c r="K424" s="546"/>
      <c r="L424" s="546"/>
      <c r="M424" s="546"/>
      <c r="N424" s="547"/>
      <c r="O424" s="309">
        <f>SUM(O412:O423)</f>
        <v>46805</v>
      </c>
      <c r="P424" s="85"/>
    </row>
    <row r="425" spans="2:16">
      <c r="B425" s="44"/>
      <c r="C425" s="529" t="s">
        <v>64</v>
      </c>
      <c r="D425" s="530"/>
      <c r="E425" s="530"/>
      <c r="F425" s="530"/>
      <c r="G425" s="530"/>
      <c r="H425" s="530"/>
      <c r="I425" s="530"/>
      <c r="J425" s="530"/>
      <c r="K425" s="530"/>
      <c r="L425" s="530"/>
      <c r="M425" s="530"/>
      <c r="N425" s="530"/>
      <c r="O425" s="531"/>
      <c r="P425" s="80"/>
    </row>
    <row r="426" spans="2:16">
      <c r="B426" s="44"/>
      <c r="C426" s="532"/>
      <c r="D426" s="533"/>
      <c r="E426" s="533"/>
      <c r="F426" s="533"/>
      <c r="G426" s="533"/>
      <c r="H426" s="533"/>
      <c r="I426" s="533"/>
      <c r="J426" s="533"/>
      <c r="K426" s="533"/>
      <c r="L426" s="533"/>
      <c r="M426" s="533"/>
      <c r="N426" s="533"/>
      <c r="O426" s="534"/>
      <c r="P426" s="80"/>
    </row>
    <row r="427" spans="2:16" ht="14.4" thickBot="1">
      <c r="B427" s="44"/>
      <c r="C427" s="535"/>
      <c r="D427" s="536"/>
      <c r="E427" s="536"/>
      <c r="F427" s="536"/>
      <c r="G427" s="536"/>
      <c r="H427" s="536"/>
      <c r="I427" s="536"/>
      <c r="J427" s="536"/>
      <c r="K427" s="536"/>
      <c r="L427" s="536"/>
      <c r="M427" s="536"/>
      <c r="N427" s="536"/>
      <c r="O427" s="537"/>
      <c r="P427" s="80"/>
    </row>
    <row r="428" spans="2:16" ht="16.8">
      <c r="B428" s="44"/>
      <c r="C428" s="538" t="s">
        <v>65</v>
      </c>
      <c r="D428" s="550"/>
      <c r="E428" s="550"/>
      <c r="F428" s="550"/>
      <c r="G428" s="550"/>
      <c r="H428" s="550"/>
      <c r="I428" s="550"/>
      <c r="J428" s="82" t="s">
        <v>66</v>
      </c>
      <c r="K428" s="87" t="s">
        <v>67</v>
      </c>
      <c r="L428" s="91" t="s">
        <v>68</v>
      </c>
      <c r="M428" s="541" t="s">
        <v>69</v>
      </c>
      <c r="N428" s="544"/>
      <c r="O428" s="83" t="s">
        <v>61</v>
      </c>
      <c r="P428" s="84"/>
    </row>
    <row r="429" spans="2:16" ht="14.4">
      <c r="B429" s="44"/>
      <c r="C429" s="517"/>
      <c r="D429" s="518"/>
      <c r="E429" s="518"/>
      <c r="F429" s="518"/>
      <c r="G429" s="518"/>
      <c r="H429" s="518"/>
      <c r="I429" s="518"/>
      <c r="J429" s="92"/>
      <c r="K429" s="93"/>
      <c r="L429" s="92">
        <f>K429*J429</f>
        <v>0</v>
      </c>
      <c r="M429" s="548" t="str">
        <f>IFERROR(VLOOKUP(C429,TRANSPORTE!$C$14:$G$28,5,FALSE)," ")</f>
        <v xml:space="preserve"> </v>
      </c>
      <c r="N429" s="549"/>
      <c r="O429" s="307">
        <f>IFERROR(M429*L429,0)</f>
        <v>0</v>
      </c>
      <c r="P429" s="85"/>
    </row>
    <row r="430" spans="2:16" ht="15" thickBot="1">
      <c r="B430" s="44"/>
      <c r="C430" s="551"/>
      <c r="D430" s="552"/>
      <c r="E430" s="552"/>
      <c r="F430" s="552"/>
      <c r="G430" s="552"/>
      <c r="H430" s="552"/>
      <c r="I430" s="552"/>
      <c r="J430" s="94"/>
      <c r="K430" s="70"/>
      <c r="L430" s="94"/>
      <c r="M430" s="553"/>
      <c r="N430" s="554"/>
      <c r="O430" s="307">
        <f t="shared" ref="O430" si="26">IFERROR(M430*L430,0)</f>
        <v>0</v>
      </c>
      <c r="P430" s="85"/>
    </row>
    <row r="431" spans="2:16" ht="15" thickBot="1">
      <c r="B431" s="44"/>
      <c r="C431" s="545" t="s">
        <v>2244</v>
      </c>
      <c r="D431" s="546"/>
      <c r="E431" s="546"/>
      <c r="F431" s="546"/>
      <c r="G431" s="546"/>
      <c r="H431" s="546"/>
      <c r="I431" s="546"/>
      <c r="J431" s="546"/>
      <c r="K431" s="546"/>
      <c r="L431" s="546"/>
      <c r="M431" s="546"/>
      <c r="N431" s="547"/>
      <c r="O431" s="309">
        <f>+SUM(O429:O430)</f>
        <v>0</v>
      </c>
      <c r="P431" s="86"/>
    </row>
    <row r="432" spans="2:16">
      <c r="B432" s="44"/>
      <c r="C432" s="529" t="s">
        <v>70</v>
      </c>
      <c r="D432" s="530"/>
      <c r="E432" s="530"/>
      <c r="F432" s="530"/>
      <c r="G432" s="530"/>
      <c r="H432" s="530"/>
      <c r="I432" s="530"/>
      <c r="J432" s="530"/>
      <c r="K432" s="530"/>
      <c r="L432" s="530"/>
      <c r="M432" s="530"/>
      <c r="N432" s="530"/>
      <c r="O432" s="531"/>
      <c r="P432" s="80"/>
    </row>
    <row r="433" spans="2:19">
      <c r="B433" s="44"/>
      <c r="C433" s="532"/>
      <c r="D433" s="533"/>
      <c r="E433" s="533"/>
      <c r="F433" s="533"/>
      <c r="G433" s="533"/>
      <c r="H433" s="533"/>
      <c r="I433" s="533"/>
      <c r="J433" s="533"/>
      <c r="K433" s="533"/>
      <c r="L433" s="533"/>
      <c r="M433" s="533"/>
      <c r="N433" s="533"/>
      <c r="O433" s="534"/>
      <c r="P433" s="80"/>
    </row>
    <row r="434" spans="2:19" ht="14.4" thickBot="1">
      <c r="B434" s="44"/>
      <c r="C434" s="535"/>
      <c r="D434" s="536"/>
      <c r="E434" s="536"/>
      <c r="F434" s="536"/>
      <c r="G434" s="536"/>
      <c r="H434" s="536"/>
      <c r="I434" s="536"/>
      <c r="J434" s="536"/>
      <c r="K434" s="536"/>
      <c r="L434" s="536"/>
      <c r="M434" s="536"/>
      <c r="N434" s="536"/>
      <c r="O434" s="537"/>
      <c r="P434" s="80"/>
    </row>
    <row r="435" spans="2:19" ht="14.4">
      <c r="B435" s="44"/>
      <c r="C435" s="538" t="s">
        <v>71</v>
      </c>
      <c r="D435" s="550"/>
      <c r="E435" s="550"/>
      <c r="F435" s="550"/>
      <c r="G435" s="550"/>
      <c r="H435" s="550"/>
      <c r="I435" s="550"/>
      <c r="J435" s="82" t="s">
        <v>72</v>
      </c>
      <c r="K435" s="95" t="s">
        <v>73</v>
      </c>
      <c r="L435" s="96" t="s">
        <v>74</v>
      </c>
      <c r="M435" s="560" t="s">
        <v>60</v>
      </c>
      <c r="N435" s="561"/>
      <c r="O435" s="97" t="s">
        <v>61</v>
      </c>
      <c r="P435" s="98"/>
    </row>
    <row r="436" spans="2:19" ht="14.4">
      <c r="B436" s="44"/>
      <c r="C436" s="555" t="s">
        <v>1235</v>
      </c>
      <c r="D436" s="556"/>
      <c r="E436" s="556"/>
      <c r="F436" s="556"/>
      <c r="G436" s="556"/>
      <c r="H436" s="556"/>
      <c r="I436" s="522"/>
      <c r="J436" s="310">
        <f>IFERROR(VLOOKUP(C436,'MANO DE OBRA'!$C$13:$J$33,6,FALSE)," ")</f>
        <v>232226.9376336</v>
      </c>
      <c r="K436" s="318">
        <f>IFERROR(VLOOKUP(C436,'MANO DE OBRA'!$C$13:$J$33,7,FALSE)," ")</f>
        <v>2</v>
      </c>
      <c r="L436" s="311">
        <f>IFERROR(VLOOKUP(C436,'MANO DE OBRA'!$C$13:$J$33,8,FALSE)," ")</f>
        <v>464454</v>
      </c>
      <c r="M436" s="562">
        <f>1/0.02</f>
        <v>50</v>
      </c>
      <c r="N436" s="563"/>
      <c r="O436" s="312">
        <f>IFERROR((L436/M436),0)</f>
        <v>9289.08</v>
      </c>
      <c r="P436" s="99"/>
    </row>
    <row r="437" spans="2:19" ht="14.4">
      <c r="B437" s="44"/>
      <c r="C437" s="555"/>
      <c r="D437" s="556"/>
      <c r="E437" s="556"/>
      <c r="F437" s="556"/>
      <c r="G437" s="556"/>
      <c r="H437" s="556"/>
      <c r="I437" s="522"/>
      <c r="J437" s="310" t="str">
        <f>IFERROR(VLOOKUP(C437,'MANO DE OBRA'!$C$13:$J$33,6,FALSE)," ")</f>
        <v xml:space="preserve"> </v>
      </c>
      <c r="K437" s="318" t="str">
        <f>IFERROR(VLOOKUP(C437,'MANO DE OBRA'!$C$13:$J$33,7,FALSE)," ")</f>
        <v xml:space="preserve"> </v>
      </c>
      <c r="L437" s="311" t="str">
        <f>IFERROR(VLOOKUP(C437,'MANO DE OBRA'!$C$13:$J$33,8,FALSE)," ")</f>
        <v xml:space="preserve"> </v>
      </c>
      <c r="M437" s="562"/>
      <c r="N437" s="563"/>
      <c r="O437" s="312">
        <f t="shared" ref="O437:O439" si="27">IFERROR((L437/M437),0)</f>
        <v>0</v>
      </c>
      <c r="P437" s="99"/>
    </row>
    <row r="438" spans="2:19" ht="14.4">
      <c r="B438" s="44"/>
      <c r="C438" s="555"/>
      <c r="D438" s="556"/>
      <c r="E438" s="556"/>
      <c r="F438" s="556"/>
      <c r="G438" s="556"/>
      <c r="H438" s="556"/>
      <c r="I438" s="522"/>
      <c r="J438" s="310" t="str">
        <f>IFERROR(VLOOKUP(C438,'MANO DE OBRA'!$C$13:$J$33,6,FALSE)," ")</f>
        <v xml:space="preserve"> </v>
      </c>
      <c r="K438" s="318" t="str">
        <f>IFERROR(VLOOKUP(C438,'MANO DE OBRA'!$C$13:$J$33,7,FALSE)," ")</f>
        <v xml:space="preserve"> </v>
      </c>
      <c r="L438" s="311" t="str">
        <f>IFERROR(VLOOKUP(C438,'MANO DE OBRA'!$C$13:$J$33,8,FALSE)," ")</f>
        <v xml:space="preserve"> </v>
      </c>
      <c r="M438" s="524"/>
      <c r="N438" s="525"/>
      <c r="O438" s="312">
        <f t="shared" si="27"/>
        <v>0</v>
      </c>
      <c r="P438" s="99"/>
    </row>
    <row r="439" spans="2:19" ht="15" thickBot="1">
      <c r="B439" s="44"/>
      <c r="C439" s="555"/>
      <c r="D439" s="556"/>
      <c r="E439" s="556"/>
      <c r="F439" s="556"/>
      <c r="G439" s="556"/>
      <c r="H439" s="556"/>
      <c r="I439" s="522"/>
      <c r="J439" s="310" t="str">
        <f>IFERROR(VLOOKUP(C439,'MANO DE OBRA'!$C$13:$J$33,6,FALSE)," ")</f>
        <v xml:space="preserve"> </v>
      </c>
      <c r="K439" s="318" t="str">
        <f>IFERROR(VLOOKUP(C439,'MANO DE OBRA'!$C$13:$J$33,7,FALSE)," ")</f>
        <v xml:space="preserve"> </v>
      </c>
      <c r="L439" s="311" t="str">
        <f>IFERROR(VLOOKUP(C439,'MANO DE OBRA'!$C$13:$J$33,8,FALSE)," ")</f>
        <v xml:space="preserve"> </v>
      </c>
      <c r="M439" s="524"/>
      <c r="N439" s="525"/>
      <c r="O439" s="312">
        <f t="shared" si="27"/>
        <v>0</v>
      </c>
      <c r="P439" s="85"/>
    </row>
    <row r="440" spans="2:19" ht="15" thickBot="1">
      <c r="B440" s="44"/>
      <c r="C440" s="545" t="s">
        <v>2244</v>
      </c>
      <c r="D440" s="546"/>
      <c r="E440" s="546"/>
      <c r="F440" s="546"/>
      <c r="G440" s="546"/>
      <c r="H440" s="546"/>
      <c r="I440" s="546"/>
      <c r="J440" s="546"/>
      <c r="K440" s="546"/>
      <c r="L440" s="546"/>
      <c r="M440" s="546"/>
      <c r="N440" s="547"/>
      <c r="O440" s="309">
        <f>+SUM(O436:O439)</f>
        <v>9289.08</v>
      </c>
      <c r="P440" s="85"/>
    </row>
    <row r="441" spans="2:19" ht="15" thickBot="1">
      <c r="B441" s="44"/>
      <c r="C441" s="73"/>
      <c r="D441" s="52"/>
      <c r="E441" s="52"/>
      <c r="F441" s="52"/>
      <c r="G441" s="52"/>
      <c r="H441" s="52"/>
      <c r="I441" s="52"/>
      <c r="J441" s="52"/>
      <c r="K441" s="52"/>
      <c r="L441" s="52"/>
      <c r="M441" s="52"/>
      <c r="N441" s="52"/>
      <c r="O441" s="74"/>
      <c r="P441" s="45"/>
    </row>
    <row r="442" spans="2:19" ht="15" thickBot="1">
      <c r="B442" s="44"/>
      <c r="C442" s="557" t="s">
        <v>2245</v>
      </c>
      <c r="D442" s="558"/>
      <c r="E442" s="558"/>
      <c r="F442" s="558"/>
      <c r="G442" s="558"/>
      <c r="H442" s="558"/>
      <c r="I442" s="558"/>
      <c r="J442" s="558"/>
      <c r="K442" s="558"/>
      <c r="L442" s="558"/>
      <c r="M442" s="558"/>
      <c r="N442" s="559"/>
      <c r="O442" s="313">
        <f>ROUND(O431+O407+O424+O440,0)</f>
        <v>56559</v>
      </c>
      <c r="P442" s="100"/>
      <c r="S442" s="342"/>
    </row>
    <row r="443" spans="2:19" ht="15" thickBot="1">
      <c r="B443" s="44"/>
      <c r="C443" s="73"/>
      <c r="D443" s="52"/>
      <c r="E443" s="52"/>
      <c r="F443" s="52"/>
      <c r="G443" s="52"/>
      <c r="H443" s="52"/>
      <c r="I443" s="52"/>
      <c r="J443" s="52"/>
      <c r="K443" s="52"/>
      <c r="L443" s="52"/>
      <c r="M443" s="52"/>
      <c r="N443" s="52"/>
      <c r="O443" s="74"/>
      <c r="P443" s="73"/>
    </row>
    <row r="444" spans="2:19">
      <c r="B444" s="44"/>
      <c r="C444" s="529" t="s">
        <v>2240</v>
      </c>
      <c r="D444" s="530"/>
      <c r="E444" s="530"/>
      <c r="F444" s="530"/>
      <c r="G444" s="530"/>
      <c r="H444" s="530"/>
      <c r="I444" s="530"/>
      <c r="J444" s="530"/>
      <c r="K444" s="530"/>
      <c r="L444" s="530"/>
      <c r="M444" s="530"/>
      <c r="N444" s="530"/>
      <c r="O444" s="531"/>
      <c r="P444" s="80"/>
    </row>
    <row r="445" spans="2:19">
      <c r="B445" s="44"/>
      <c r="C445" s="532"/>
      <c r="D445" s="533"/>
      <c r="E445" s="533"/>
      <c r="F445" s="533"/>
      <c r="G445" s="533"/>
      <c r="H445" s="533"/>
      <c r="I445" s="533"/>
      <c r="J445" s="533"/>
      <c r="K445" s="533"/>
      <c r="L445" s="533"/>
      <c r="M445" s="533"/>
      <c r="N445" s="533"/>
      <c r="O445" s="534"/>
      <c r="P445" s="80"/>
    </row>
    <row r="446" spans="2:19" ht="14.4" thickBot="1">
      <c r="B446" s="44"/>
      <c r="C446" s="535"/>
      <c r="D446" s="536"/>
      <c r="E446" s="536"/>
      <c r="F446" s="536"/>
      <c r="G446" s="536"/>
      <c r="H446" s="536"/>
      <c r="I446" s="536"/>
      <c r="J446" s="536"/>
      <c r="K446" s="536"/>
      <c r="L446" s="536"/>
      <c r="M446" s="536"/>
      <c r="N446" s="536"/>
      <c r="O446" s="537"/>
      <c r="P446" s="80"/>
    </row>
    <row r="447" spans="2:19" ht="15" thickBot="1">
      <c r="B447" s="44"/>
      <c r="C447" s="568" t="s">
        <v>10</v>
      </c>
      <c r="D447" s="569"/>
      <c r="E447" s="569"/>
      <c r="F447" s="569"/>
      <c r="G447" s="569"/>
      <c r="H447" s="569"/>
      <c r="I447" s="569"/>
      <c r="J447" s="569"/>
      <c r="K447" s="569"/>
      <c r="L447" s="569"/>
      <c r="M447" s="570"/>
      <c r="N447" s="303" t="s">
        <v>32</v>
      </c>
      <c r="O447" s="304" t="s">
        <v>29</v>
      </c>
      <c r="P447" s="80"/>
    </row>
    <row r="448" spans="2:19" ht="14.4">
      <c r="B448" s="44"/>
      <c r="C448" s="571" t="s">
        <v>2242</v>
      </c>
      <c r="D448" s="572"/>
      <c r="E448" s="572"/>
      <c r="F448" s="572"/>
      <c r="G448" s="572"/>
      <c r="H448" s="572"/>
      <c r="I448" s="572"/>
      <c r="J448" s="572"/>
      <c r="K448" s="572"/>
      <c r="L448" s="572"/>
      <c r="M448" s="572"/>
      <c r="N448" s="305">
        <f>PRESUPUESTO!$K$384</f>
        <v>0.26</v>
      </c>
      <c r="O448" s="314">
        <f>N448*O442</f>
        <v>14705.34</v>
      </c>
      <c r="P448" s="80"/>
    </row>
    <row r="449" spans="2:19" ht="14.4">
      <c r="B449" s="44"/>
      <c r="C449" s="573" t="s">
        <v>2241</v>
      </c>
      <c r="D449" s="574"/>
      <c r="E449" s="574"/>
      <c r="F449" s="574"/>
      <c r="G449" s="574"/>
      <c r="H449" s="574"/>
      <c r="I449" s="574"/>
      <c r="J449" s="574"/>
      <c r="K449" s="574"/>
      <c r="L449" s="574"/>
      <c r="M449" s="574"/>
      <c r="N449" s="302">
        <f>PRESUPUESTO!$K$385</f>
        <v>0.01</v>
      </c>
      <c r="O449" s="315">
        <f>N449*O442</f>
        <v>565.59</v>
      </c>
      <c r="P449" s="80"/>
    </row>
    <row r="450" spans="2:19" ht="15" thickBot="1">
      <c r="B450" s="44"/>
      <c r="C450" s="575" t="s">
        <v>28</v>
      </c>
      <c r="D450" s="576"/>
      <c r="E450" s="576"/>
      <c r="F450" s="576"/>
      <c r="G450" s="576"/>
      <c r="H450" s="576"/>
      <c r="I450" s="576"/>
      <c r="J450" s="576"/>
      <c r="K450" s="576"/>
      <c r="L450" s="576"/>
      <c r="M450" s="576"/>
      <c r="N450" s="306">
        <f>PRESUPUESTO!$K$386</f>
        <v>0.03</v>
      </c>
      <c r="O450" s="316">
        <f>N450*O442</f>
        <v>1696.77</v>
      </c>
      <c r="P450" s="80"/>
    </row>
    <row r="451" spans="2:19">
      <c r="B451" s="44"/>
      <c r="C451" s="296"/>
      <c r="D451" s="297"/>
      <c r="E451" s="297"/>
      <c r="F451" s="297"/>
      <c r="G451" s="297"/>
      <c r="H451" s="297"/>
      <c r="I451" s="297"/>
      <c r="J451" s="297"/>
      <c r="K451" s="297"/>
      <c r="L451" s="297"/>
      <c r="M451" s="297"/>
      <c r="N451" s="297"/>
      <c r="O451" s="298"/>
      <c r="P451" s="80"/>
    </row>
    <row r="452" spans="2:19" ht="14.4" thickBot="1">
      <c r="B452" s="44"/>
      <c r="C452" s="299"/>
      <c r="D452" s="300"/>
      <c r="E452" s="300"/>
      <c r="F452" s="300"/>
      <c r="G452" s="300"/>
      <c r="H452" s="300"/>
      <c r="I452" s="300"/>
      <c r="J452" s="300"/>
      <c r="K452" s="300"/>
      <c r="L452" s="300"/>
      <c r="M452" s="300"/>
      <c r="N452" s="300"/>
      <c r="O452" s="301"/>
      <c r="P452" s="80"/>
    </row>
    <row r="453" spans="2:19" ht="15" thickBot="1">
      <c r="B453" s="44"/>
      <c r="C453" s="557" t="s">
        <v>2246</v>
      </c>
      <c r="D453" s="558"/>
      <c r="E453" s="558"/>
      <c r="F453" s="558"/>
      <c r="G453" s="558"/>
      <c r="H453" s="558"/>
      <c r="I453" s="558"/>
      <c r="J453" s="558"/>
      <c r="K453" s="558"/>
      <c r="L453" s="558"/>
      <c r="M453" s="558"/>
      <c r="N453" s="559"/>
      <c r="O453" s="313">
        <f>ROUNDUP(O442+O448+O449+O450,0)</f>
        <v>73527</v>
      </c>
      <c r="P453" s="100"/>
      <c r="S453" s="342"/>
    </row>
    <row r="454" spans="2:19" ht="14.4">
      <c r="B454" s="44"/>
      <c r="C454" s="73"/>
      <c r="D454" s="52"/>
      <c r="E454" s="52"/>
      <c r="F454" s="52"/>
      <c r="G454" s="52"/>
      <c r="H454" s="52"/>
      <c r="I454" s="52"/>
      <c r="J454" s="52"/>
      <c r="K454" s="52"/>
      <c r="L454" s="52"/>
      <c r="M454" s="52"/>
      <c r="N454" s="52"/>
      <c r="O454" s="74"/>
      <c r="P454" s="45"/>
    </row>
    <row r="455" spans="2:19" ht="14.4">
      <c r="B455" s="44"/>
      <c r="C455" s="73"/>
      <c r="D455" s="52"/>
      <c r="E455" s="52"/>
      <c r="F455" s="52"/>
      <c r="G455" s="52"/>
      <c r="H455" s="52"/>
      <c r="I455" s="52"/>
      <c r="J455" s="52"/>
      <c r="K455" s="52"/>
      <c r="L455" s="52"/>
      <c r="M455" s="52"/>
      <c r="N455" s="52"/>
      <c r="O455" s="74"/>
      <c r="P455" s="45"/>
    </row>
    <row r="456" spans="2:19" ht="18.75" customHeight="1" thickBot="1">
      <c r="B456" s="44"/>
      <c r="C456" s="564"/>
      <c r="D456" s="565"/>
      <c r="E456" s="565"/>
      <c r="F456" s="70"/>
      <c r="G456" s="70"/>
      <c r="H456" s="70"/>
      <c r="I456" s="70"/>
      <c r="J456" s="70"/>
      <c r="K456" s="566"/>
      <c r="L456" s="566"/>
      <c r="M456" s="566"/>
      <c r="N456" s="566"/>
      <c r="O456" s="567"/>
      <c r="P456" s="101"/>
    </row>
    <row r="457" spans="2:19" ht="14.4" thickBot="1">
      <c r="B457" s="102"/>
      <c r="C457" s="103"/>
      <c r="D457" s="103"/>
      <c r="E457" s="103"/>
      <c r="F457" s="103"/>
      <c r="G457" s="103"/>
      <c r="H457" s="103"/>
      <c r="I457" s="103"/>
      <c r="J457" s="103"/>
      <c r="K457" s="103"/>
      <c r="L457" s="103"/>
      <c r="M457" s="103"/>
      <c r="N457" s="103"/>
      <c r="O457" s="103"/>
      <c r="P457" s="104"/>
    </row>
    <row r="458" spans="2:19" ht="15.6" thickTop="1" thickBot="1">
      <c r="B458" s="44"/>
      <c r="C458" s="488" t="s">
        <v>54</v>
      </c>
      <c r="D458" s="489"/>
      <c r="E458" s="489"/>
      <c r="F458" s="489"/>
      <c r="G458" s="489"/>
      <c r="H458" s="489"/>
      <c r="I458" s="489"/>
      <c r="J458" s="489"/>
      <c r="K458" s="489"/>
      <c r="L458" s="489"/>
      <c r="M458" s="489"/>
      <c r="N458" s="489"/>
      <c r="O458" s="490"/>
      <c r="P458" s="75"/>
    </row>
    <row r="459" spans="2:19">
      <c r="B459" s="44"/>
      <c r="C459" s="76" t="s">
        <v>55</v>
      </c>
      <c r="D459" s="491" t="s">
        <v>10</v>
      </c>
      <c r="E459" s="492"/>
      <c r="F459" s="492"/>
      <c r="G459" s="492"/>
      <c r="H459" s="492"/>
      <c r="I459" s="492"/>
      <c r="J459" s="492"/>
      <c r="K459" s="492"/>
      <c r="L459" s="493"/>
      <c r="M459" s="494" t="s">
        <v>56</v>
      </c>
      <c r="N459" s="495"/>
      <c r="O459" s="76" t="s">
        <v>12</v>
      </c>
      <c r="P459" s="77"/>
    </row>
    <row r="460" spans="2:19" ht="51" customHeight="1" thickBot="1">
      <c r="B460" s="44"/>
      <c r="C460" s="78">
        <f>PRESUPUESTO!C270</f>
        <v>11.109999999999998</v>
      </c>
      <c r="D460" s="582" t="str">
        <f>IFERROR(VLOOKUP(C460,PRESUPUESTO!$C$11:$K$366,5,FALSE)," ")</f>
        <v>SUMINISTRO E INSTALACIÓN DE REJILLA EN ACERO INOXIDABLE DE PISO DE 15 CM DE ANCHO, INCLUYE BANDEJA INFERIOR DE DESAGUE</v>
      </c>
      <c r="E460" s="583"/>
      <c r="F460" s="583"/>
      <c r="G460" s="583"/>
      <c r="H460" s="583"/>
      <c r="I460" s="583"/>
      <c r="J460" s="583"/>
      <c r="K460" s="583"/>
      <c r="L460" s="584"/>
      <c r="M460" s="526" t="str">
        <f>IFERROR(VLOOKUP(C460,PRESUPUESTO!$C$11:$K$366,6,FALSE)," ")</f>
        <v>ML</v>
      </c>
      <c r="N460" s="528"/>
      <c r="O460" s="243">
        <f>IFERROR(VLOOKUP(C460,PRESUPUESTO!$C$11:$K$366,7,FALSE)," ")</f>
        <v>9.4499999999999993</v>
      </c>
      <c r="P460" s="79"/>
    </row>
    <row r="461" spans="2:19">
      <c r="B461" s="44"/>
      <c r="C461" s="529"/>
      <c r="D461" s="530"/>
      <c r="E461" s="530"/>
      <c r="F461" s="530"/>
      <c r="G461" s="530"/>
      <c r="H461" s="530"/>
      <c r="I461" s="530"/>
      <c r="J461" s="530"/>
      <c r="K461" s="530"/>
      <c r="L461" s="530"/>
      <c r="M461" s="530"/>
      <c r="N461" s="530"/>
      <c r="O461" s="531"/>
      <c r="P461" s="80"/>
    </row>
    <row r="462" spans="2:19">
      <c r="B462" s="44"/>
      <c r="C462" s="532"/>
      <c r="D462" s="533"/>
      <c r="E462" s="533"/>
      <c r="F462" s="533"/>
      <c r="G462" s="533"/>
      <c r="H462" s="533"/>
      <c r="I462" s="533"/>
      <c r="J462" s="533"/>
      <c r="K462" s="533"/>
      <c r="L462" s="533"/>
      <c r="M462" s="533"/>
      <c r="N462" s="533"/>
      <c r="O462" s="534"/>
      <c r="P462" s="80"/>
    </row>
    <row r="463" spans="2:19" ht="14.4" thickBot="1">
      <c r="B463" s="44"/>
      <c r="C463" s="535"/>
      <c r="D463" s="536"/>
      <c r="E463" s="536"/>
      <c r="F463" s="536"/>
      <c r="G463" s="536"/>
      <c r="H463" s="536"/>
      <c r="I463" s="536"/>
      <c r="J463" s="536"/>
      <c r="K463" s="536"/>
      <c r="L463" s="536"/>
      <c r="M463" s="536"/>
      <c r="N463" s="536"/>
      <c r="O463" s="537"/>
      <c r="P463" s="80"/>
    </row>
    <row r="464" spans="2:19" ht="14.4">
      <c r="B464" s="44"/>
      <c r="C464" s="538" t="s">
        <v>10</v>
      </c>
      <c r="D464" s="539"/>
      <c r="E464" s="539"/>
      <c r="F464" s="539"/>
      <c r="G464" s="540"/>
      <c r="H464" s="541" t="s">
        <v>57</v>
      </c>
      <c r="I464" s="539"/>
      <c r="J464" s="542" t="s">
        <v>58</v>
      </c>
      <c r="K464" s="543"/>
      <c r="L464" s="82" t="s">
        <v>59</v>
      </c>
      <c r="M464" s="541" t="s">
        <v>60</v>
      </c>
      <c r="N464" s="544"/>
      <c r="O464" s="83" t="s">
        <v>61</v>
      </c>
      <c r="P464" s="84"/>
    </row>
    <row r="465" spans="2:16" ht="14.4">
      <c r="B465" s="44"/>
      <c r="C465" s="517" t="s">
        <v>1281</v>
      </c>
      <c r="D465" s="518"/>
      <c r="E465" s="518"/>
      <c r="F465" s="518"/>
      <c r="G465" s="519"/>
      <c r="H465" s="520"/>
      <c r="I465" s="520"/>
      <c r="J465" s="521" t="str">
        <f>IFERROR(VLOOKUP(C465,EQUIPOS!$C$13:$G$80,2,FALSE)," ")</f>
        <v>%</v>
      </c>
      <c r="K465" s="522"/>
      <c r="L465" s="308">
        <f>O503</f>
        <v>15221.2</v>
      </c>
      <c r="M465" s="523">
        <v>0.05</v>
      </c>
      <c r="N465" s="522"/>
      <c r="O465" s="307">
        <f>IFERROR(M465*L465,0)</f>
        <v>761.06000000000006</v>
      </c>
      <c r="P465" s="85"/>
    </row>
    <row r="466" spans="2:16" ht="14.4">
      <c r="B466" s="44"/>
      <c r="C466" s="517"/>
      <c r="D466" s="518"/>
      <c r="E466" s="518"/>
      <c r="F466" s="518"/>
      <c r="G466" s="519"/>
      <c r="H466" s="520"/>
      <c r="I466" s="520"/>
      <c r="J466" s="521" t="str">
        <f>IFERROR(VLOOKUP(C466,EQUIPOS!$C$13:$G$80,2,FALSE)," ")</f>
        <v xml:space="preserve"> </v>
      </c>
      <c r="K466" s="522"/>
      <c r="L466" s="308" t="str">
        <f>IFERROR(VLOOKUP(C466,EQUIPOS!$C$13:$G$80,5,FALSE)," ")</f>
        <v xml:space="preserve"> </v>
      </c>
      <c r="M466" s="524"/>
      <c r="N466" s="525"/>
      <c r="O466" s="307">
        <f>IFERROR(L466/M466,0)</f>
        <v>0</v>
      </c>
      <c r="P466" s="85"/>
    </row>
    <row r="467" spans="2:16" ht="14.4">
      <c r="B467" s="44"/>
      <c r="C467" s="517"/>
      <c r="D467" s="518"/>
      <c r="E467" s="518"/>
      <c r="F467" s="518"/>
      <c r="G467" s="519"/>
      <c r="H467" s="520"/>
      <c r="I467" s="520"/>
      <c r="J467" s="521" t="str">
        <f>IFERROR(VLOOKUP(C467,EQUIPOS!$C$13:$G$80,2,FALSE)," ")</f>
        <v xml:space="preserve"> </v>
      </c>
      <c r="K467" s="522"/>
      <c r="L467" s="308" t="str">
        <f>IFERROR(VLOOKUP(C467,EQUIPOS!$C$13:$G$80,5,FALSE)," ")</f>
        <v xml:space="preserve"> </v>
      </c>
      <c r="M467" s="524"/>
      <c r="N467" s="525"/>
      <c r="O467" s="307">
        <f t="shared" ref="O467:O468" si="28">IFERROR(L467/M467,0)</f>
        <v>0</v>
      </c>
      <c r="P467" s="85"/>
    </row>
    <row r="468" spans="2:16" ht="14.4">
      <c r="B468" s="44"/>
      <c r="C468" s="517"/>
      <c r="D468" s="518"/>
      <c r="E468" s="518"/>
      <c r="F468" s="518"/>
      <c r="G468" s="519"/>
      <c r="H468" s="520"/>
      <c r="I468" s="520"/>
      <c r="J468" s="521" t="str">
        <f>IFERROR(VLOOKUP(C468,EQUIPOS!$C$13:$G$80,2,FALSE)," ")</f>
        <v xml:space="preserve"> </v>
      </c>
      <c r="K468" s="522"/>
      <c r="L468" s="308" t="str">
        <f>IFERROR(VLOOKUP(C468,EQUIPOS!$C$13:$G$80,5,FALSE)," ")</f>
        <v xml:space="preserve"> </v>
      </c>
      <c r="M468" s="524"/>
      <c r="N468" s="525"/>
      <c r="O468" s="307">
        <f t="shared" si="28"/>
        <v>0</v>
      </c>
      <c r="P468" s="85"/>
    </row>
    <row r="469" spans="2:16" ht="15" thickBot="1">
      <c r="B469" s="44"/>
      <c r="C469" s="517"/>
      <c r="D469" s="518"/>
      <c r="E469" s="518"/>
      <c r="F469" s="518"/>
      <c r="G469" s="519"/>
      <c r="H469" s="520"/>
      <c r="I469" s="520"/>
      <c r="J469" s="521" t="str">
        <f>IFERROR(VLOOKUP(C469,EQUIPOS!$C$13:$G$80,2,FALSE)," ")</f>
        <v xml:space="preserve"> </v>
      </c>
      <c r="K469" s="522"/>
      <c r="L469" s="308" t="str">
        <f>IFERROR(VLOOKUP(C469,EQUIPOS!$C$13:$G$80,5,FALSE)," ")</f>
        <v xml:space="preserve"> </v>
      </c>
      <c r="M469" s="524"/>
      <c r="N469" s="525"/>
      <c r="O469" s="307">
        <f>IFERROR(L469/M469,0)</f>
        <v>0</v>
      </c>
      <c r="P469" s="85"/>
    </row>
    <row r="470" spans="2:16" ht="15" thickBot="1">
      <c r="B470" s="44"/>
      <c r="C470" s="545" t="s">
        <v>2244</v>
      </c>
      <c r="D470" s="546"/>
      <c r="E470" s="546"/>
      <c r="F470" s="546"/>
      <c r="G470" s="546"/>
      <c r="H470" s="546"/>
      <c r="I470" s="546"/>
      <c r="J470" s="546"/>
      <c r="K470" s="546"/>
      <c r="L470" s="546"/>
      <c r="M470" s="546"/>
      <c r="N470" s="547"/>
      <c r="O470" s="309">
        <f>SUM(O465:O469)</f>
        <v>761.06000000000006</v>
      </c>
      <c r="P470" s="86"/>
    </row>
    <row r="471" spans="2:16" ht="13.5" customHeight="1">
      <c r="B471" s="44"/>
      <c r="C471" s="529" t="s">
        <v>62</v>
      </c>
      <c r="D471" s="530"/>
      <c r="E471" s="530"/>
      <c r="F471" s="530"/>
      <c r="G471" s="530"/>
      <c r="H471" s="530"/>
      <c r="I471" s="530"/>
      <c r="J471" s="530"/>
      <c r="K471" s="530"/>
      <c r="L471" s="530"/>
      <c r="M471" s="530"/>
      <c r="N471" s="530"/>
      <c r="O471" s="531"/>
      <c r="P471" s="80"/>
    </row>
    <row r="472" spans="2:16">
      <c r="B472" s="44"/>
      <c r="C472" s="532"/>
      <c r="D472" s="533"/>
      <c r="E472" s="533"/>
      <c r="F472" s="533"/>
      <c r="G472" s="533"/>
      <c r="H472" s="533"/>
      <c r="I472" s="533"/>
      <c r="J472" s="533"/>
      <c r="K472" s="533"/>
      <c r="L472" s="533"/>
      <c r="M472" s="533"/>
      <c r="N472" s="533"/>
      <c r="O472" s="534"/>
      <c r="P472" s="80"/>
    </row>
    <row r="473" spans="2:16" ht="14.4" thickBot="1">
      <c r="B473" s="44"/>
      <c r="C473" s="535"/>
      <c r="D473" s="536"/>
      <c r="E473" s="536"/>
      <c r="F473" s="536"/>
      <c r="G473" s="536"/>
      <c r="H473" s="536"/>
      <c r="I473" s="536"/>
      <c r="J473" s="536"/>
      <c r="K473" s="536"/>
      <c r="L473" s="536"/>
      <c r="M473" s="536"/>
      <c r="N473" s="536"/>
      <c r="O473" s="537"/>
      <c r="P473" s="80"/>
    </row>
    <row r="474" spans="2:16" ht="14.4">
      <c r="B474" s="44"/>
      <c r="C474" s="538" t="s">
        <v>10</v>
      </c>
      <c r="D474" s="550"/>
      <c r="E474" s="550"/>
      <c r="F474" s="550"/>
      <c r="G474" s="550"/>
      <c r="H474" s="550"/>
      <c r="I474" s="550"/>
      <c r="J474" s="544"/>
      <c r="K474" s="81" t="s">
        <v>56</v>
      </c>
      <c r="L474" s="82" t="s">
        <v>12</v>
      </c>
      <c r="M474" s="541" t="s">
        <v>63</v>
      </c>
      <c r="N474" s="544"/>
      <c r="O474" s="83" t="s">
        <v>61</v>
      </c>
      <c r="P474" s="84"/>
    </row>
    <row r="475" spans="2:16" ht="14.4">
      <c r="B475" s="44"/>
      <c r="C475" s="517" t="s">
        <v>2300</v>
      </c>
      <c r="D475" s="518"/>
      <c r="E475" s="518"/>
      <c r="F475" s="518"/>
      <c r="G475" s="518"/>
      <c r="H475" s="518"/>
      <c r="I475" s="518"/>
      <c r="J475" s="519"/>
      <c r="K475" s="88" t="str">
        <f>IFERROR(VLOOKUP(C475,MATERIALES!$C$13:$G$2486,2,FALSE)," ")</f>
        <v>ML</v>
      </c>
      <c r="L475" s="89">
        <v>1.03</v>
      </c>
      <c r="M475" s="548">
        <f>IFERROR(VLOOKUP(C475,MATERIALES!$C$13:$G$2486,5,FALSE)," ")</f>
        <v>324900</v>
      </c>
      <c r="N475" s="549"/>
      <c r="O475" s="307">
        <f>IFERROR(M475*L475,0)</f>
        <v>334647</v>
      </c>
      <c r="P475" s="85"/>
    </row>
    <row r="476" spans="2:16" ht="14.4">
      <c r="B476" s="44"/>
      <c r="C476" s="517" t="s">
        <v>344</v>
      </c>
      <c r="D476" s="518"/>
      <c r="E476" s="518"/>
      <c r="F476" s="518"/>
      <c r="G476" s="518"/>
      <c r="H476" s="518"/>
      <c r="I476" s="518"/>
      <c r="J476" s="519"/>
      <c r="K476" s="88" t="str">
        <f>IFERROR(VLOOKUP(C476,MATERIALES!$C$13:$G$2486,2,FALSE)," ")</f>
        <v>M3</v>
      </c>
      <c r="L476" s="89">
        <v>1.2E-2</v>
      </c>
      <c r="M476" s="548">
        <f>IFERROR(VLOOKUP(C476,MATERIALES!$C$13:$G$2486,5,FALSE)," ")</f>
        <v>870336</v>
      </c>
      <c r="N476" s="549"/>
      <c r="O476" s="307">
        <f t="shared" ref="O476:O486" si="29">IFERROR(M476*L476,0)</f>
        <v>10444.032000000001</v>
      </c>
      <c r="P476" s="85"/>
    </row>
    <row r="477" spans="2:16" ht="14.4">
      <c r="B477" s="44"/>
      <c r="C477" s="517" t="s">
        <v>1876</v>
      </c>
      <c r="D477" s="518"/>
      <c r="E477" s="518"/>
      <c r="F477" s="518"/>
      <c r="G477" s="518"/>
      <c r="H477" s="518"/>
      <c r="I477" s="518"/>
      <c r="J477" s="519"/>
      <c r="K477" s="88" t="str">
        <f>IFERROR(VLOOKUP(C477,MATERIALES!$C$13:$G$2486,2,FALSE)," ")</f>
        <v>ML</v>
      </c>
      <c r="L477" s="89">
        <v>2</v>
      </c>
      <c r="M477" s="548">
        <f>IFERROR(VLOOKUP(C477,MATERIALES!$C$13:$G$2486,5,FALSE)," ")</f>
        <v>3689</v>
      </c>
      <c r="N477" s="549"/>
      <c r="O477" s="307">
        <f t="shared" si="29"/>
        <v>7378</v>
      </c>
      <c r="P477" s="85"/>
    </row>
    <row r="478" spans="2:16" ht="14.4">
      <c r="B478" s="44"/>
      <c r="C478" s="517" t="s">
        <v>1914</v>
      </c>
      <c r="D478" s="518"/>
      <c r="E478" s="518"/>
      <c r="F478" s="518"/>
      <c r="G478" s="518"/>
      <c r="H478" s="518"/>
      <c r="I478" s="518"/>
      <c r="J478" s="519"/>
      <c r="K478" s="88" t="str">
        <f>IFERROR(VLOOKUP(C478,MATERIALES!$C$13:$G$2486,2,FALSE)," ")</f>
        <v>UN</v>
      </c>
      <c r="L478" s="89">
        <v>0.02</v>
      </c>
      <c r="M478" s="548">
        <f>IFERROR(VLOOKUP(C478,MATERIALES!$C$13:$G$2486,5,FALSE)," ")</f>
        <v>89010</v>
      </c>
      <c r="N478" s="549"/>
      <c r="O478" s="307">
        <f t="shared" si="29"/>
        <v>1780.2</v>
      </c>
      <c r="P478" s="85"/>
    </row>
    <row r="479" spans="2:16" ht="14.4">
      <c r="B479" s="44"/>
      <c r="C479" s="517" t="s">
        <v>1692</v>
      </c>
      <c r="D479" s="518"/>
      <c r="E479" s="518"/>
      <c r="F479" s="518"/>
      <c r="G479" s="518"/>
      <c r="H479" s="518"/>
      <c r="I479" s="518"/>
      <c r="J479" s="519"/>
      <c r="K479" s="88" t="str">
        <f>IFERROR(VLOOKUP(C479,MATERIALES!$C$13:$G$2486,2,FALSE)," ")</f>
        <v>UN</v>
      </c>
      <c r="L479" s="89">
        <v>0.02</v>
      </c>
      <c r="M479" s="548">
        <f>IFERROR(VLOOKUP(C479,MATERIALES!$C$13:$G$2486,5,FALSE)," ")</f>
        <v>64435</v>
      </c>
      <c r="N479" s="549"/>
      <c r="O479" s="307">
        <f t="shared" si="29"/>
        <v>1288.7</v>
      </c>
      <c r="P479" s="85"/>
    </row>
    <row r="480" spans="2:16" ht="14.4">
      <c r="B480" s="44"/>
      <c r="C480" s="517" t="s">
        <v>1337</v>
      </c>
      <c r="D480" s="518"/>
      <c r="E480" s="518"/>
      <c r="F480" s="518"/>
      <c r="G480" s="518"/>
      <c r="H480" s="518"/>
      <c r="I480" s="518"/>
      <c r="J480" s="519"/>
      <c r="K480" s="88" t="str">
        <f>IFERROR(VLOOKUP(C480,MATERIALES!$C$13:$G$2486,2,FALSE)," ")</f>
        <v>LT</v>
      </c>
      <c r="L480" s="89">
        <v>0.8</v>
      </c>
      <c r="M480" s="548">
        <f>IFERROR(VLOOKUP(C480,MATERIALES!$C$13:$G$2486,5,FALSE)," ")</f>
        <v>74</v>
      </c>
      <c r="N480" s="549"/>
      <c r="O480" s="307">
        <f t="shared" si="29"/>
        <v>59.2</v>
      </c>
      <c r="P480" s="85"/>
    </row>
    <row r="481" spans="2:16" ht="14.4">
      <c r="B481" s="44"/>
      <c r="C481" s="517"/>
      <c r="D481" s="518"/>
      <c r="E481" s="518"/>
      <c r="F481" s="518"/>
      <c r="G481" s="518"/>
      <c r="H481" s="518"/>
      <c r="I481" s="518"/>
      <c r="J481" s="519"/>
      <c r="K481" s="88" t="str">
        <f>IFERROR(VLOOKUP(C481,MATERIALES!$C$13:$G$2486,2,FALSE)," ")</f>
        <v xml:space="preserve"> </v>
      </c>
      <c r="L481" s="89"/>
      <c r="M481" s="548" t="str">
        <f>IFERROR(VLOOKUP(C481,MATERIALES!$C$13:$G$2486,5,FALSE)," ")</f>
        <v xml:space="preserve"> </v>
      </c>
      <c r="N481" s="549"/>
      <c r="O481" s="307">
        <f t="shared" si="29"/>
        <v>0</v>
      </c>
      <c r="P481" s="85"/>
    </row>
    <row r="482" spans="2:16" ht="14.4">
      <c r="B482" s="44"/>
      <c r="C482" s="517"/>
      <c r="D482" s="518"/>
      <c r="E482" s="518"/>
      <c r="F482" s="518"/>
      <c r="G482" s="518"/>
      <c r="H482" s="518"/>
      <c r="I482" s="518"/>
      <c r="J482" s="519"/>
      <c r="K482" s="88" t="str">
        <f>IFERROR(VLOOKUP(C482,MATERIALES!$C$13:$G$2486,2,FALSE)," ")</f>
        <v xml:space="preserve"> </v>
      </c>
      <c r="L482" s="89"/>
      <c r="M482" s="548" t="str">
        <f>IFERROR(VLOOKUP(C482,MATERIALES!$C$13:$G$2486,5,FALSE)," ")</f>
        <v xml:space="preserve"> </v>
      </c>
      <c r="N482" s="549"/>
      <c r="O482" s="307">
        <f t="shared" si="29"/>
        <v>0</v>
      </c>
      <c r="P482" s="85"/>
    </row>
    <row r="483" spans="2:16" ht="14.4">
      <c r="B483" s="44"/>
      <c r="C483" s="517"/>
      <c r="D483" s="518"/>
      <c r="E483" s="518"/>
      <c r="F483" s="518"/>
      <c r="G483" s="518"/>
      <c r="H483" s="518"/>
      <c r="I483" s="518"/>
      <c r="J483" s="519"/>
      <c r="K483" s="88" t="str">
        <f>IFERROR(VLOOKUP(C483,MATERIALES!$C$13:$G$2486,2,FALSE)," ")</f>
        <v xml:space="preserve"> </v>
      </c>
      <c r="L483" s="89"/>
      <c r="M483" s="548" t="str">
        <f>IFERROR(VLOOKUP(C483,MATERIALES!$C$13:$G$2486,5,FALSE)," ")</f>
        <v xml:space="preserve"> </v>
      </c>
      <c r="N483" s="549"/>
      <c r="O483" s="307">
        <f t="shared" si="29"/>
        <v>0</v>
      </c>
      <c r="P483" s="85"/>
    </row>
    <row r="484" spans="2:16" ht="14.4">
      <c r="B484" s="44"/>
      <c r="C484" s="517"/>
      <c r="D484" s="518"/>
      <c r="E484" s="518"/>
      <c r="F484" s="518"/>
      <c r="G484" s="518"/>
      <c r="H484" s="518"/>
      <c r="I484" s="518"/>
      <c r="J484" s="519"/>
      <c r="K484" s="88" t="str">
        <f>IFERROR(VLOOKUP(C484,MATERIALES!$C$13:$G$2486,2,FALSE)," ")</f>
        <v xml:space="preserve"> </v>
      </c>
      <c r="L484" s="89"/>
      <c r="M484" s="548" t="str">
        <f>IFERROR(VLOOKUP(C484,MATERIALES!$C$13:$G$2486,5,FALSE)," ")</f>
        <v xml:space="preserve"> </v>
      </c>
      <c r="N484" s="549"/>
      <c r="O484" s="307">
        <f t="shared" si="29"/>
        <v>0</v>
      </c>
      <c r="P484" s="85"/>
    </row>
    <row r="485" spans="2:16" ht="14.4">
      <c r="B485" s="44"/>
      <c r="C485" s="517"/>
      <c r="D485" s="518"/>
      <c r="E485" s="518"/>
      <c r="F485" s="518"/>
      <c r="G485" s="518"/>
      <c r="H485" s="518"/>
      <c r="I485" s="518"/>
      <c r="J485" s="519"/>
      <c r="K485" s="88" t="str">
        <f>IFERROR(VLOOKUP(C485,MATERIALES!$C$13:$G$2486,2,FALSE)," ")</f>
        <v xml:space="preserve"> </v>
      </c>
      <c r="L485" s="89"/>
      <c r="M485" s="548" t="str">
        <f>IFERROR(VLOOKUP(C485,MATERIALES!$C$13:$G$2486,5,FALSE)," ")</f>
        <v xml:space="preserve"> </v>
      </c>
      <c r="N485" s="549"/>
      <c r="O485" s="307">
        <f t="shared" si="29"/>
        <v>0</v>
      </c>
      <c r="P485" s="85"/>
    </row>
    <row r="486" spans="2:16" ht="15" thickBot="1">
      <c r="B486" s="44"/>
      <c r="C486" s="517"/>
      <c r="D486" s="518"/>
      <c r="E486" s="518"/>
      <c r="F486" s="518"/>
      <c r="G486" s="518"/>
      <c r="H486" s="518"/>
      <c r="I486" s="518"/>
      <c r="J486" s="519"/>
      <c r="K486" s="88" t="str">
        <f>IFERROR(VLOOKUP(C486,MATERIALES!$C$13:$G$2486,2,FALSE)," ")</f>
        <v xml:space="preserve"> </v>
      </c>
      <c r="L486" s="90"/>
      <c r="M486" s="548" t="str">
        <f>IFERROR(VLOOKUP(C486,MATERIALES!$C$13:$G$2486,5,FALSE)," ")</f>
        <v xml:space="preserve"> </v>
      </c>
      <c r="N486" s="549"/>
      <c r="O486" s="307">
        <f t="shared" si="29"/>
        <v>0</v>
      </c>
      <c r="P486" s="85"/>
    </row>
    <row r="487" spans="2:16" ht="15" thickBot="1">
      <c r="B487" s="44"/>
      <c r="C487" s="545" t="s">
        <v>2244</v>
      </c>
      <c r="D487" s="546"/>
      <c r="E487" s="546"/>
      <c r="F487" s="546"/>
      <c r="G487" s="546"/>
      <c r="H487" s="546"/>
      <c r="I487" s="546"/>
      <c r="J487" s="546"/>
      <c r="K487" s="546"/>
      <c r="L487" s="546"/>
      <c r="M487" s="546"/>
      <c r="N487" s="547"/>
      <c r="O487" s="309">
        <f>SUM(O475:O486)</f>
        <v>355597.13200000004</v>
      </c>
      <c r="P487" s="85"/>
    </row>
    <row r="488" spans="2:16">
      <c r="B488" s="44"/>
      <c r="C488" s="529" t="s">
        <v>64</v>
      </c>
      <c r="D488" s="530"/>
      <c r="E488" s="530"/>
      <c r="F488" s="530"/>
      <c r="G488" s="530"/>
      <c r="H488" s="530"/>
      <c r="I488" s="530"/>
      <c r="J488" s="530"/>
      <c r="K488" s="530"/>
      <c r="L488" s="530"/>
      <c r="M488" s="530"/>
      <c r="N488" s="530"/>
      <c r="O488" s="531"/>
      <c r="P488" s="80"/>
    </row>
    <row r="489" spans="2:16">
      <c r="B489" s="44"/>
      <c r="C489" s="532"/>
      <c r="D489" s="533"/>
      <c r="E489" s="533"/>
      <c r="F489" s="533"/>
      <c r="G489" s="533"/>
      <c r="H489" s="533"/>
      <c r="I489" s="533"/>
      <c r="J489" s="533"/>
      <c r="K489" s="533"/>
      <c r="L489" s="533"/>
      <c r="M489" s="533"/>
      <c r="N489" s="533"/>
      <c r="O489" s="534"/>
      <c r="P489" s="80"/>
    </row>
    <row r="490" spans="2:16" ht="14.4" thickBot="1">
      <c r="B490" s="44"/>
      <c r="C490" s="535"/>
      <c r="D490" s="536"/>
      <c r="E490" s="536"/>
      <c r="F490" s="536"/>
      <c r="G490" s="536"/>
      <c r="H490" s="536"/>
      <c r="I490" s="536"/>
      <c r="J490" s="536"/>
      <c r="K490" s="536"/>
      <c r="L490" s="536"/>
      <c r="M490" s="536"/>
      <c r="N490" s="536"/>
      <c r="O490" s="537"/>
      <c r="P490" s="80"/>
    </row>
    <row r="491" spans="2:16" ht="16.8">
      <c r="B491" s="44"/>
      <c r="C491" s="538" t="s">
        <v>65</v>
      </c>
      <c r="D491" s="550"/>
      <c r="E491" s="550"/>
      <c r="F491" s="550"/>
      <c r="G491" s="550"/>
      <c r="H491" s="550"/>
      <c r="I491" s="550"/>
      <c r="J491" s="82" t="s">
        <v>66</v>
      </c>
      <c r="K491" s="87" t="s">
        <v>67</v>
      </c>
      <c r="L491" s="91" t="s">
        <v>68</v>
      </c>
      <c r="M491" s="541" t="s">
        <v>69</v>
      </c>
      <c r="N491" s="544"/>
      <c r="O491" s="83" t="s">
        <v>61</v>
      </c>
      <c r="P491" s="84"/>
    </row>
    <row r="492" spans="2:16" ht="14.4">
      <c r="B492" s="44"/>
      <c r="C492" s="517"/>
      <c r="D492" s="518"/>
      <c r="E492" s="518"/>
      <c r="F492" s="518"/>
      <c r="G492" s="518"/>
      <c r="H492" s="518"/>
      <c r="I492" s="518"/>
      <c r="J492" s="92"/>
      <c r="K492" s="93"/>
      <c r="L492" s="92">
        <f>K492*J492</f>
        <v>0</v>
      </c>
      <c r="M492" s="548" t="str">
        <f>IFERROR(VLOOKUP(C492,TRANSPORTE!$C$14:$G$28,5,FALSE)," ")</f>
        <v xml:space="preserve"> </v>
      </c>
      <c r="N492" s="549"/>
      <c r="O492" s="307">
        <f>IFERROR(M492*L492,0)</f>
        <v>0</v>
      </c>
      <c r="P492" s="85"/>
    </row>
    <row r="493" spans="2:16" ht="15" thickBot="1">
      <c r="B493" s="44"/>
      <c r="C493" s="551"/>
      <c r="D493" s="552"/>
      <c r="E493" s="552"/>
      <c r="F493" s="552"/>
      <c r="G493" s="552"/>
      <c r="H493" s="552"/>
      <c r="I493" s="552"/>
      <c r="J493" s="94"/>
      <c r="K493" s="70"/>
      <c r="L493" s="94"/>
      <c r="M493" s="553"/>
      <c r="N493" s="554"/>
      <c r="O493" s="307">
        <f t="shared" ref="O493" si="30">IFERROR(M493*L493,0)</f>
        <v>0</v>
      </c>
      <c r="P493" s="85"/>
    </row>
    <row r="494" spans="2:16" ht="15" thickBot="1">
      <c r="B494" s="44"/>
      <c r="C494" s="545" t="s">
        <v>2244</v>
      </c>
      <c r="D494" s="546"/>
      <c r="E494" s="546"/>
      <c r="F494" s="546"/>
      <c r="G494" s="546"/>
      <c r="H494" s="546"/>
      <c r="I494" s="546"/>
      <c r="J494" s="546"/>
      <c r="K494" s="546"/>
      <c r="L494" s="546"/>
      <c r="M494" s="546"/>
      <c r="N494" s="547"/>
      <c r="O494" s="309">
        <f>+SUM(O492:O493)</f>
        <v>0</v>
      </c>
      <c r="P494" s="86"/>
    </row>
    <row r="495" spans="2:16">
      <c r="B495" s="44"/>
      <c r="C495" s="529" t="s">
        <v>70</v>
      </c>
      <c r="D495" s="530"/>
      <c r="E495" s="530"/>
      <c r="F495" s="530"/>
      <c r="G495" s="530"/>
      <c r="H495" s="530"/>
      <c r="I495" s="530"/>
      <c r="J495" s="530"/>
      <c r="K495" s="530"/>
      <c r="L495" s="530"/>
      <c r="M495" s="530"/>
      <c r="N495" s="530"/>
      <c r="O495" s="531"/>
      <c r="P495" s="80"/>
    </row>
    <row r="496" spans="2:16">
      <c r="B496" s="44"/>
      <c r="C496" s="532"/>
      <c r="D496" s="533"/>
      <c r="E496" s="533"/>
      <c r="F496" s="533"/>
      <c r="G496" s="533"/>
      <c r="H496" s="533"/>
      <c r="I496" s="533"/>
      <c r="J496" s="533"/>
      <c r="K496" s="533"/>
      <c r="L496" s="533"/>
      <c r="M496" s="533"/>
      <c r="N496" s="533"/>
      <c r="O496" s="534"/>
      <c r="P496" s="80"/>
    </row>
    <row r="497" spans="2:19" ht="14.4" thickBot="1">
      <c r="B497" s="44"/>
      <c r="C497" s="535"/>
      <c r="D497" s="536"/>
      <c r="E497" s="536"/>
      <c r="F497" s="536"/>
      <c r="G497" s="536"/>
      <c r="H497" s="536"/>
      <c r="I497" s="536"/>
      <c r="J497" s="536"/>
      <c r="K497" s="536"/>
      <c r="L497" s="536"/>
      <c r="M497" s="536"/>
      <c r="N497" s="536"/>
      <c r="O497" s="537"/>
      <c r="P497" s="80"/>
    </row>
    <row r="498" spans="2:19" ht="14.4">
      <c r="B498" s="44"/>
      <c r="C498" s="538" t="s">
        <v>71</v>
      </c>
      <c r="D498" s="550"/>
      <c r="E498" s="550"/>
      <c r="F498" s="550"/>
      <c r="G498" s="550"/>
      <c r="H498" s="550"/>
      <c r="I498" s="550"/>
      <c r="J498" s="82" t="s">
        <v>72</v>
      </c>
      <c r="K498" s="95" t="s">
        <v>73</v>
      </c>
      <c r="L498" s="96" t="s">
        <v>74</v>
      </c>
      <c r="M498" s="560" t="s">
        <v>60</v>
      </c>
      <c r="N498" s="561"/>
      <c r="O498" s="97" t="s">
        <v>61</v>
      </c>
      <c r="P498" s="98"/>
    </row>
    <row r="499" spans="2:19" ht="14.4">
      <c r="B499" s="44"/>
      <c r="C499" s="555" t="s">
        <v>1222</v>
      </c>
      <c r="D499" s="556"/>
      <c r="E499" s="556"/>
      <c r="F499" s="556"/>
      <c r="G499" s="556"/>
      <c r="H499" s="556"/>
      <c r="I499" s="522"/>
      <c r="J499" s="310">
        <f>IFERROR(VLOOKUP(C499,'MANO DE OBRA'!$C$13:$J$33,6,FALSE)," ")</f>
        <v>190265</v>
      </c>
      <c r="K499" s="318">
        <f>IFERROR(VLOOKUP(C499,'MANO DE OBRA'!$C$13:$J$33,7,FALSE)," ")</f>
        <v>2</v>
      </c>
      <c r="L499" s="311">
        <f>IFERROR(VLOOKUP(C499,'MANO DE OBRA'!$C$13:$J$33,8,FALSE)," ")</f>
        <v>380530</v>
      </c>
      <c r="M499" s="562">
        <f>1/0.04</f>
        <v>25</v>
      </c>
      <c r="N499" s="563"/>
      <c r="O499" s="312">
        <f>IFERROR((L499/M499),0)</f>
        <v>15221.2</v>
      </c>
      <c r="P499" s="99"/>
    </row>
    <row r="500" spans="2:19" ht="14.4">
      <c r="B500" s="44"/>
      <c r="C500" s="555"/>
      <c r="D500" s="556"/>
      <c r="E500" s="556"/>
      <c r="F500" s="556"/>
      <c r="G500" s="556"/>
      <c r="H500" s="556"/>
      <c r="I500" s="522"/>
      <c r="J500" s="310" t="str">
        <f>IFERROR(VLOOKUP(C500,'MANO DE OBRA'!$C$13:$J$33,6,FALSE)," ")</f>
        <v xml:space="preserve"> </v>
      </c>
      <c r="K500" s="318" t="str">
        <f>IFERROR(VLOOKUP(C500,'MANO DE OBRA'!$C$13:$J$33,7,FALSE)," ")</f>
        <v xml:space="preserve"> </v>
      </c>
      <c r="L500" s="311" t="str">
        <f>IFERROR(VLOOKUP(C500,'MANO DE OBRA'!$C$13:$J$33,8,FALSE)," ")</f>
        <v xml:space="preserve"> </v>
      </c>
      <c r="M500" s="562"/>
      <c r="N500" s="563"/>
      <c r="O500" s="312">
        <f t="shared" ref="O500:O502" si="31">IFERROR((L500/M500),0)</f>
        <v>0</v>
      </c>
      <c r="P500" s="99"/>
    </row>
    <row r="501" spans="2:19" ht="14.4">
      <c r="B501" s="44"/>
      <c r="C501" s="555"/>
      <c r="D501" s="556"/>
      <c r="E501" s="556"/>
      <c r="F501" s="556"/>
      <c r="G501" s="556"/>
      <c r="H501" s="556"/>
      <c r="I501" s="522"/>
      <c r="J501" s="310" t="str">
        <f>IFERROR(VLOOKUP(C501,'MANO DE OBRA'!$C$13:$J$33,6,FALSE)," ")</f>
        <v xml:space="preserve"> </v>
      </c>
      <c r="K501" s="318" t="str">
        <f>IFERROR(VLOOKUP(C501,'MANO DE OBRA'!$C$13:$J$33,7,FALSE)," ")</f>
        <v xml:space="preserve"> </v>
      </c>
      <c r="L501" s="311" t="str">
        <f>IFERROR(VLOOKUP(C501,'MANO DE OBRA'!$C$13:$J$33,8,FALSE)," ")</f>
        <v xml:space="preserve"> </v>
      </c>
      <c r="M501" s="524"/>
      <c r="N501" s="525"/>
      <c r="O501" s="312">
        <f t="shared" si="31"/>
        <v>0</v>
      </c>
      <c r="P501" s="99"/>
    </row>
    <row r="502" spans="2:19" ht="15" thickBot="1">
      <c r="B502" s="44"/>
      <c r="C502" s="555"/>
      <c r="D502" s="556"/>
      <c r="E502" s="556"/>
      <c r="F502" s="556"/>
      <c r="G502" s="556"/>
      <c r="H502" s="556"/>
      <c r="I502" s="522"/>
      <c r="J502" s="310" t="str">
        <f>IFERROR(VLOOKUP(C502,'MANO DE OBRA'!$C$13:$J$33,6,FALSE)," ")</f>
        <v xml:space="preserve"> </v>
      </c>
      <c r="K502" s="318" t="str">
        <f>IFERROR(VLOOKUP(C502,'MANO DE OBRA'!$C$13:$J$33,7,FALSE)," ")</f>
        <v xml:space="preserve"> </v>
      </c>
      <c r="L502" s="311" t="str">
        <f>IFERROR(VLOOKUP(C502,'MANO DE OBRA'!$C$13:$J$33,8,FALSE)," ")</f>
        <v xml:space="preserve"> </v>
      </c>
      <c r="M502" s="524"/>
      <c r="N502" s="525"/>
      <c r="O502" s="312">
        <f t="shared" si="31"/>
        <v>0</v>
      </c>
      <c r="P502" s="85"/>
    </row>
    <row r="503" spans="2:19" ht="15" thickBot="1">
      <c r="B503" s="44"/>
      <c r="C503" s="545" t="s">
        <v>2244</v>
      </c>
      <c r="D503" s="546"/>
      <c r="E503" s="546"/>
      <c r="F503" s="546"/>
      <c r="G503" s="546"/>
      <c r="H503" s="546"/>
      <c r="I503" s="546"/>
      <c r="J503" s="546"/>
      <c r="K503" s="546"/>
      <c r="L503" s="546"/>
      <c r="M503" s="546"/>
      <c r="N503" s="547"/>
      <c r="O503" s="309">
        <f>+SUM(O499:O502)</f>
        <v>15221.2</v>
      </c>
      <c r="P503" s="85"/>
    </row>
    <row r="504" spans="2:19" ht="15" thickBot="1">
      <c r="B504" s="44"/>
      <c r="C504" s="73"/>
      <c r="D504" s="52"/>
      <c r="E504" s="52"/>
      <c r="F504" s="52"/>
      <c r="G504" s="52"/>
      <c r="H504" s="52"/>
      <c r="I504" s="52"/>
      <c r="J504" s="52"/>
      <c r="K504" s="52"/>
      <c r="L504" s="52"/>
      <c r="M504" s="52"/>
      <c r="N504" s="52"/>
      <c r="O504" s="74"/>
      <c r="P504" s="45"/>
    </row>
    <row r="505" spans="2:19" ht="15" thickBot="1">
      <c r="B505" s="44"/>
      <c r="C505" s="557" t="s">
        <v>2245</v>
      </c>
      <c r="D505" s="558"/>
      <c r="E505" s="558"/>
      <c r="F505" s="558"/>
      <c r="G505" s="558"/>
      <c r="H505" s="558"/>
      <c r="I505" s="558"/>
      <c r="J505" s="558"/>
      <c r="K505" s="558"/>
      <c r="L505" s="558"/>
      <c r="M505" s="558"/>
      <c r="N505" s="559"/>
      <c r="O505" s="313">
        <f>ROUND(O494+O470+O487+O503,0)</f>
        <v>371579</v>
      </c>
      <c r="P505" s="100"/>
      <c r="S505" s="342"/>
    </row>
    <row r="506" spans="2:19" ht="15" thickBot="1">
      <c r="B506" s="44"/>
      <c r="C506" s="73"/>
      <c r="D506" s="52"/>
      <c r="E506" s="52"/>
      <c r="F506" s="52"/>
      <c r="G506" s="52"/>
      <c r="H506" s="52"/>
      <c r="I506" s="52"/>
      <c r="J506" s="52"/>
      <c r="K506" s="52"/>
      <c r="L506" s="52"/>
      <c r="M506" s="52"/>
      <c r="N506" s="52"/>
      <c r="O506" s="74"/>
      <c r="P506" s="73"/>
    </row>
    <row r="507" spans="2:19">
      <c r="B507" s="44"/>
      <c r="C507" s="529" t="s">
        <v>2240</v>
      </c>
      <c r="D507" s="530"/>
      <c r="E507" s="530"/>
      <c r="F507" s="530"/>
      <c r="G507" s="530"/>
      <c r="H507" s="530"/>
      <c r="I507" s="530"/>
      <c r="J507" s="530"/>
      <c r="K507" s="530"/>
      <c r="L507" s="530"/>
      <c r="M507" s="530"/>
      <c r="N507" s="530"/>
      <c r="O507" s="531"/>
      <c r="P507" s="80"/>
    </row>
    <row r="508" spans="2:19">
      <c r="B508" s="44"/>
      <c r="C508" s="532"/>
      <c r="D508" s="533"/>
      <c r="E508" s="533"/>
      <c r="F508" s="533"/>
      <c r="G508" s="533"/>
      <c r="H508" s="533"/>
      <c r="I508" s="533"/>
      <c r="J508" s="533"/>
      <c r="K508" s="533"/>
      <c r="L508" s="533"/>
      <c r="M508" s="533"/>
      <c r="N508" s="533"/>
      <c r="O508" s="534"/>
      <c r="P508" s="80"/>
    </row>
    <row r="509" spans="2:19" ht="14.4" thickBot="1">
      <c r="B509" s="44"/>
      <c r="C509" s="535"/>
      <c r="D509" s="536"/>
      <c r="E509" s="536"/>
      <c r="F509" s="536"/>
      <c r="G509" s="536"/>
      <c r="H509" s="536"/>
      <c r="I509" s="536"/>
      <c r="J509" s="536"/>
      <c r="K509" s="536"/>
      <c r="L509" s="536"/>
      <c r="M509" s="536"/>
      <c r="N509" s="536"/>
      <c r="O509" s="537"/>
      <c r="P509" s="80"/>
    </row>
    <row r="510" spans="2:19" ht="15" thickBot="1">
      <c r="B510" s="44"/>
      <c r="C510" s="568" t="s">
        <v>10</v>
      </c>
      <c r="D510" s="569"/>
      <c r="E510" s="569"/>
      <c r="F510" s="569"/>
      <c r="G510" s="569"/>
      <c r="H510" s="569"/>
      <c r="I510" s="569"/>
      <c r="J510" s="569"/>
      <c r="K510" s="569"/>
      <c r="L510" s="569"/>
      <c r="M510" s="570"/>
      <c r="N510" s="303" t="s">
        <v>32</v>
      </c>
      <c r="O510" s="304" t="s">
        <v>29</v>
      </c>
      <c r="P510" s="80"/>
    </row>
    <row r="511" spans="2:19" ht="14.4">
      <c r="B511" s="44"/>
      <c r="C511" s="571" t="s">
        <v>2242</v>
      </c>
      <c r="D511" s="572"/>
      <c r="E511" s="572"/>
      <c r="F511" s="572"/>
      <c r="G511" s="572"/>
      <c r="H511" s="572"/>
      <c r="I511" s="572"/>
      <c r="J511" s="572"/>
      <c r="K511" s="572"/>
      <c r="L511" s="572"/>
      <c r="M511" s="572"/>
      <c r="N511" s="305">
        <f>PRESUPUESTO!$K$384</f>
        <v>0.26</v>
      </c>
      <c r="O511" s="314">
        <f>N511*O505</f>
        <v>96610.540000000008</v>
      </c>
      <c r="P511" s="80"/>
    </row>
    <row r="512" spans="2:19" ht="14.4">
      <c r="B512" s="44"/>
      <c r="C512" s="573" t="s">
        <v>2241</v>
      </c>
      <c r="D512" s="574"/>
      <c r="E512" s="574"/>
      <c r="F512" s="574"/>
      <c r="G512" s="574"/>
      <c r="H512" s="574"/>
      <c r="I512" s="574"/>
      <c r="J512" s="574"/>
      <c r="K512" s="574"/>
      <c r="L512" s="574"/>
      <c r="M512" s="574"/>
      <c r="N512" s="302">
        <f>PRESUPUESTO!$K$385</f>
        <v>0.01</v>
      </c>
      <c r="O512" s="315">
        <f>N512*O505</f>
        <v>3715.79</v>
      </c>
      <c r="P512" s="80"/>
    </row>
    <row r="513" spans="2:19" ht="15" thickBot="1">
      <c r="B513" s="44"/>
      <c r="C513" s="575" t="s">
        <v>28</v>
      </c>
      <c r="D513" s="576"/>
      <c r="E513" s="576"/>
      <c r="F513" s="576"/>
      <c r="G513" s="576"/>
      <c r="H513" s="576"/>
      <c r="I513" s="576"/>
      <c r="J513" s="576"/>
      <c r="K513" s="576"/>
      <c r="L513" s="576"/>
      <c r="M513" s="576"/>
      <c r="N513" s="306">
        <f>PRESUPUESTO!$K$386</f>
        <v>0.03</v>
      </c>
      <c r="O513" s="316">
        <f>N513*O505</f>
        <v>11147.369999999999</v>
      </c>
      <c r="P513" s="80"/>
    </row>
    <row r="514" spans="2:19">
      <c r="B514" s="44"/>
      <c r="C514" s="296"/>
      <c r="D514" s="297"/>
      <c r="E514" s="297"/>
      <c r="F514" s="297"/>
      <c r="G514" s="297"/>
      <c r="H514" s="297"/>
      <c r="I514" s="297"/>
      <c r="J514" s="297"/>
      <c r="K514" s="297"/>
      <c r="L514" s="297"/>
      <c r="M514" s="297"/>
      <c r="N514" s="297"/>
      <c r="O514" s="298"/>
      <c r="P514" s="80"/>
    </row>
    <row r="515" spans="2:19" ht="14.4" thickBot="1">
      <c r="B515" s="44"/>
      <c r="C515" s="299"/>
      <c r="D515" s="300"/>
      <c r="E515" s="300"/>
      <c r="F515" s="300"/>
      <c r="G515" s="300"/>
      <c r="H515" s="300"/>
      <c r="I515" s="300"/>
      <c r="J515" s="300"/>
      <c r="K515" s="300"/>
      <c r="L515" s="300"/>
      <c r="M515" s="300"/>
      <c r="N515" s="300"/>
      <c r="O515" s="301"/>
      <c r="P515" s="80"/>
    </row>
    <row r="516" spans="2:19" ht="15" thickBot="1">
      <c r="B516" s="44"/>
      <c r="C516" s="557" t="s">
        <v>2246</v>
      </c>
      <c r="D516" s="558"/>
      <c r="E516" s="558"/>
      <c r="F516" s="558"/>
      <c r="G516" s="558"/>
      <c r="H516" s="558"/>
      <c r="I516" s="558"/>
      <c r="J516" s="558"/>
      <c r="K516" s="558"/>
      <c r="L516" s="558"/>
      <c r="M516" s="558"/>
      <c r="N516" s="559"/>
      <c r="O516" s="313">
        <f>ROUNDUP(O505+O511+O512+O513,0)</f>
        <v>483053</v>
      </c>
      <c r="P516" s="100"/>
      <c r="S516" s="342"/>
    </row>
    <row r="517" spans="2:19" ht="14.4">
      <c r="B517" s="44"/>
      <c r="C517" s="73"/>
      <c r="D517" s="52"/>
      <c r="E517" s="52"/>
      <c r="F517" s="52"/>
      <c r="G517" s="52"/>
      <c r="H517" s="52"/>
      <c r="I517" s="52"/>
      <c r="J517" s="52"/>
      <c r="K517" s="52"/>
      <c r="L517" s="52"/>
      <c r="M517" s="52"/>
      <c r="N517" s="52"/>
      <c r="O517" s="74"/>
      <c r="P517" s="45"/>
    </row>
    <row r="518" spans="2:19" ht="14.4">
      <c r="B518" s="44"/>
      <c r="C518" s="73"/>
      <c r="D518" s="52"/>
      <c r="E518" s="52"/>
      <c r="F518" s="52"/>
      <c r="G518" s="52"/>
      <c r="H518" s="52"/>
      <c r="I518" s="52"/>
      <c r="J518" s="52"/>
      <c r="K518" s="52"/>
      <c r="L518" s="52"/>
      <c r="M518" s="52"/>
      <c r="N518" s="52"/>
      <c r="O518" s="74"/>
      <c r="P518" s="45"/>
    </row>
    <row r="519" spans="2:19" ht="18.75" customHeight="1" thickBot="1">
      <c r="B519" s="44"/>
      <c r="C519" s="564"/>
      <c r="D519" s="565"/>
      <c r="E519" s="565"/>
      <c r="F519" s="70"/>
      <c r="G519" s="70"/>
      <c r="H519" s="70"/>
      <c r="I519" s="70"/>
      <c r="J519" s="70"/>
      <c r="K519" s="566"/>
      <c r="L519" s="566"/>
      <c r="M519" s="566"/>
      <c r="N519" s="566"/>
      <c r="O519" s="567"/>
      <c r="P519" s="101"/>
    </row>
    <row r="520" spans="2:19" ht="14.4" thickBot="1">
      <c r="B520" s="102"/>
      <c r="C520" s="103"/>
      <c r="D520" s="103"/>
      <c r="E520" s="103"/>
      <c r="F520" s="103"/>
      <c r="G520" s="103"/>
      <c r="H520" s="103"/>
      <c r="I520" s="103"/>
      <c r="J520" s="103"/>
      <c r="K520" s="103"/>
      <c r="L520" s="103"/>
      <c r="M520" s="103"/>
      <c r="N520" s="103"/>
      <c r="O520" s="103"/>
      <c r="P520" s="104"/>
    </row>
    <row r="521" spans="2:19" ht="15.6" thickTop="1" thickBot="1">
      <c r="B521" s="44"/>
      <c r="C521" s="488" t="s">
        <v>54</v>
      </c>
      <c r="D521" s="489"/>
      <c r="E521" s="489"/>
      <c r="F521" s="489"/>
      <c r="G521" s="489"/>
      <c r="H521" s="489"/>
      <c r="I521" s="489"/>
      <c r="J521" s="489"/>
      <c r="K521" s="489"/>
      <c r="L521" s="489"/>
      <c r="M521" s="489"/>
      <c r="N521" s="489"/>
      <c r="O521" s="490"/>
      <c r="P521" s="75"/>
    </row>
    <row r="522" spans="2:19">
      <c r="B522" s="44"/>
      <c r="C522" s="76" t="s">
        <v>55</v>
      </c>
      <c r="D522" s="491" t="s">
        <v>10</v>
      </c>
      <c r="E522" s="492"/>
      <c r="F522" s="492"/>
      <c r="G522" s="492"/>
      <c r="H522" s="492"/>
      <c r="I522" s="492"/>
      <c r="J522" s="492"/>
      <c r="K522" s="492"/>
      <c r="L522" s="493"/>
      <c r="M522" s="494" t="s">
        <v>56</v>
      </c>
      <c r="N522" s="495"/>
      <c r="O522" s="76" t="s">
        <v>12</v>
      </c>
      <c r="P522" s="77"/>
    </row>
    <row r="523" spans="2:19" ht="51" customHeight="1" thickBot="1">
      <c r="B523" s="44"/>
      <c r="C523" s="78">
        <f>PRESUPUESTO!C271</f>
        <v>11.119999999999997</v>
      </c>
      <c r="D523" s="582" t="str">
        <f>IFERROR(VLOOKUP(C523,PRESUPUESTO!$C$11:$K$366,5,FALSE)," ")</f>
        <v>ACABADO PULIDO SOBRE ALISTADO DE PISO EN MORTERO. INCLUYE AFINADO, ALLANADO MECÁNICO, CURADO Y LIMPIEZA FINAL.</v>
      </c>
      <c r="E523" s="583"/>
      <c r="F523" s="583"/>
      <c r="G523" s="583"/>
      <c r="H523" s="583"/>
      <c r="I523" s="583"/>
      <c r="J523" s="583"/>
      <c r="K523" s="583"/>
      <c r="L523" s="584"/>
      <c r="M523" s="526" t="str">
        <f>IFERROR(VLOOKUP(C523,PRESUPUESTO!$C$11:$K$366,6,FALSE)," ")</f>
        <v>M2</v>
      </c>
      <c r="N523" s="528"/>
      <c r="O523" s="243">
        <f>IFERROR(VLOOKUP(C523,PRESUPUESTO!$C$11:$K$366,7,FALSE)," ")</f>
        <v>23.95</v>
      </c>
      <c r="P523" s="79"/>
    </row>
    <row r="524" spans="2:19">
      <c r="B524" s="44"/>
      <c r="C524" s="529"/>
      <c r="D524" s="530"/>
      <c r="E524" s="530"/>
      <c r="F524" s="530"/>
      <c r="G524" s="530"/>
      <c r="H524" s="530"/>
      <c r="I524" s="530"/>
      <c r="J524" s="530"/>
      <c r="K524" s="530"/>
      <c r="L524" s="530"/>
      <c r="M524" s="530"/>
      <c r="N524" s="530"/>
      <c r="O524" s="531"/>
      <c r="P524" s="80"/>
    </row>
    <row r="525" spans="2:19">
      <c r="B525" s="44"/>
      <c r="C525" s="532"/>
      <c r="D525" s="533"/>
      <c r="E525" s="533"/>
      <c r="F525" s="533"/>
      <c r="G525" s="533"/>
      <c r="H525" s="533"/>
      <c r="I525" s="533"/>
      <c r="J525" s="533"/>
      <c r="K525" s="533"/>
      <c r="L525" s="533"/>
      <c r="M525" s="533"/>
      <c r="N525" s="533"/>
      <c r="O525" s="534"/>
      <c r="P525" s="80"/>
    </row>
    <row r="526" spans="2:19" ht="14.4" thickBot="1">
      <c r="B526" s="44"/>
      <c r="C526" s="535"/>
      <c r="D526" s="536"/>
      <c r="E526" s="536"/>
      <c r="F526" s="536"/>
      <c r="G526" s="536"/>
      <c r="H526" s="536"/>
      <c r="I526" s="536"/>
      <c r="J526" s="536"/>
      <c r="K526" s="536"/>
      <c r="L526" s="536"/>
      <c r="M526" s="536"/>
      <c r="N526" s="536"/>
      <c r="O526" s="537"/>
      <c r="P526" s="80"/>
    </row>
    <row r="527" spans="2:19" ht="14.4">
      <c r="B527" s="44"/>
      <c r="C527" s="538" t="s">
        <v>10</v>
      </c>
      <c r="D527" s="539"/>
      <c r="E527" s="539"/>
      <c r="F527" s="539"/>
      <c r="G527" s="540"/>
      <c r="H527" s="541" t="s">
        <v>57</v>
      </c>
      <c r="I527" s="539"/>
      <c r="J527" s="542" t="s">
        <v>58</v>
      </c>
      <c r="K527" s="543"/>
      <c r="L527" s="82" t="s">
        <v>59</v>
      </c>
      <c r="M527" s="541" t="s">
        <v>60</v>
      </c>
      <c r="N527" s="544"/>
      <c r="O527" s="83" t="s">
        <v>61</v>
      </c>
      <c r="P527" s="84"/>
    </row>
    <row r="528" spans="2:19" ht="14.4">
      <c r="B528" s="44"/>
      <c r="C528" s="517" t="s">
        <v>1281</v>
      </c>
      <c r="D528" s="518"/>
      <c r="E528" s="518"/>
      <c r="F528" s="518"/>
      <c r="G528" s="519"/>
      <c r="H528" s="520"/>
      <c r="I528" s="520"/>
      <c r="J528" s="521" t="str">
        <f>IFERROR(VLOOKUP(C528,EQUIPOS!$C$13:$G$80,2,FALSE)," ")</f>
        <v>%</v>
      </c>
      <c r="K528" s="522"/>
      <c r="L528" s="308">
        <f>O566</f>
        <v>9513.25</v>
      </c>
      <c r="M528" s="523">
        <v>0.05</v>
      </c>
      <c r="N528" s="522"/>
      <c r="O528" s="307">
        <f>IFERROR(M528*L528,0)</f>
        <v>475.66250000000002</v>
      </c>
      <c r="P528" s="85"/>
    </row>
    <row r="529" spans="2:16" ht="14.4">
      <c r="B529" s="44"/>
      <c r="C529" s="517" t="s">
        <v>2766</v>
      </c>
      <c r="D529" s="518"/>
      <c r="E529" s="518"/>
      <c r="F529" s="518"/>
      <c r="G529" s="519"/>
      <c r="H529" s="520"/>
      <c r="I529" s="520"/>
      <c r="J529" s="521" t="str">
        <f>IFERROR(VLOOKUP(C529,EQUIPOS!$C$13:$G$80,2,FALSE)," ")</f>
        <v>D</v>
      </c>
      <c r="K529" s="522"/>
      <c r="L529" s="308">
        <f>IFERROR(VLOOKUP(C529,EQUIPOS!$C$13:$G$80,5,FALSE)," ")</f>
        <v>67000</v>
      </c>
      <c r="M529" s="524">
        <f>1/0.025</f>
        <v>40</v>
      </c>
      <c r="N529" s="525"/>
      <c r="O529" s="307">
        <f>IFERROR(L529/M529,0)</f>
        <v>1675</v>
      </c>
      <c r="P529" s="85"/>
    </row>
    <row r="530" spans="2:16" ht="14.4">
      <c r="B530" s="44"/>
      <c r="C530" s="517"/>
      <c r="D530" s="518"/>
      <c r="E530" s="518"/>
      <c r="F530" s="518"/>
      <c r="G530" s="519"/>
      <c r="H530" s="520"/>
      <c r="I530" s="520"/>
      <c r="J530" s="521" t="str">
        <f>IFERROR(VLOOKUP(C530,EQUIPOS!$C$13:$G$80,2,FALSE)," ")</f>
        <v xml:space="preserve"> </v>
      </c>
      <c r="K530" s="522"/>
      <c r="L530" s="308" t="str">
        <f>IFERROR(VLOOKUP(C530,EQUIPOS!$C$13:$G$80,5,FALSE)," ")</f>
        <v xml:space="preserve"> </v>
      </c>
      <c r="M530" s="524"/>
      <c r="N530" s="525"/>
      <c r="O530" s="307">
        <f t="shared" ref="O530:O531" si="32">IFERROR(L530/M530,0)</f>
        <v>0</v>
      </c>
      <c r="P530" s="85"/>
    </row>
    <row r="531" spans="2:16" ht="14.4">
      <c r="B531" s="44"/>
      <c r="C531" s="517"/>
      <c r="D531" s="518"/>
      <c r="E531" s="518"/>
      <c r="F531" s="518"/>
      <c r="G531" s="519"/>
      <c r="H531" s="520"/>
      <c r="I531" s="520"/>
      <c r="J531" s="521" t="str">
        <f>IFERROR(VLOOKUP(C531,EQUIPOS!$C$13:$G$80,2,FALSE)," ")</f>
        <v xml:space="preserve"> </v>
      </c>
      <c r="K531" s="522"/>
      <c r="L531" s="308" t="str">
        <f>IFERROR(VLOOKUP(C531,EQUIPOS!$C$13:$G$80,5,FALSE)," ")</f>
        <v xml:space="preserve"> </v>
      </c>
      <c r="M531" s="524"/>
      <c r="N531" s="525"/>
      <c r="O531" s="307">
        <f t="shared" si="32"/>
        <v>0</v>
      </c>
      <c r="P531" s="85"/>
    </row>
    <row r="532" spans="2:16" ht="15" thickBot="1">
      <c r="B532" s="44"/>
      <c r="C532" s="517"/>
      <c r="D532" s="518"/>
      <c r="E532" s="518"/>
      <c r="F532" s="518"/>
      <c r="G532" s="519"/>
      <c r="H532" s="520"/>
      <c r="I532" s="520"/>
      <c r="J532" s="521" t="str">
        <f>IFERROR(VLOOKUP(C532,EQUIPOS!$C$13:$G$80,2,FALSE)," ")</f>
        <v xml:space="preserve"> </v>
      </c>
      <c r="K532" s="522"/>
      <c r="L532" s="308" t="str">
        <f>IFERROR(VLOOKUP(C532,EQUIPOS!$C$13:$G$80,5,FALSE)," ")</f>
        <v xml:space="preserve"> </v>
      </c>
      <c r="M532" s="524"/>
      <c r="N532" s="525"/>
      <c r="O532" s="307">
        <f>IFERROR(L532/M532,0)</f>
        <v>0</v>
      </c>
      <c r="P532" s="85"/>
    </row>
    <row r="533" spans="2:16" ht="15" thickBot="1">
      <c r="B533" s="44"/>
      <c r="C533" s="545" t="s">
        <v>2244</v>
      </c>
      <c r="D533" s="546"/>
      <c r="E533" s="546"/>
      <c r="F533" s="546"/>
      <c r="G533" s="546"/>
      <c r="H533" s="546"/>
      <c r="I533" s="546"/>
      <c r="J533" s="546"/>
      <c r="K533" s="546"/>
      <c r="L533" s="546"/>
      <c r="M533" s="546"/>
      <c r="N533" s="547"/>
      <c r="O533" s="309">
        <f>SUM(O528:O532)</f>
        <v>2150.6624999999999</v>
      </c>
      <c r="P533" s="86"/>
    </row>
    <row r="534" spans="2:16" ht="13.5" customHeight="1">
      <c r="B534" s="44"/>
      <c r="C534" s="529" t="s">
        <v>62</v>
      </c>
      <c r="D534" s="530"/>
      <c r="E534" s="530"/>
      <c r="F534" s="530"/>
      <c r="G534" s="530"/>
      <c r="H534" s="530"/>
      <c r="I534" s="530"/>
      <c r="J534" s="530"/>
      <c r="K534" s="530"/>
      <c r="L534" s="530"/>
      <c r="M534" s="530"/>
      <c r="N534" s="530"/>
      <c r="O534" s="531"/>
      <c r="P534" s="80"/>
    </row>
    <row r="535" spans="2:16">
      <c r="B535" s="44"/>
      <c r="C535" s="532"/>
      <c r="D535" s="533"/>
      <c r="E535" s="533"/>
      <c r="F535" s="533"/>
      <c r="G535" s="533"/>
      <c r="H535" s="533"/>
      <c r="I535" s="533"/>
      <c r="J535" s="533"/>
      <c r="K535" s="533"/>
      <c r="L535" s="533"/>
      <c r="M535" s="533"/>
      <c r="N535" s="533"/>
      <c r="O535" s="534"/>
      <c r="P535" s="80"/>
    </row>
    <row r="536" spans="2:16" ht="14.4" thickBot="1">
      <c r="B536" s="44"/>
      <c r="C536" s="535"/>
      <c r="D536" s="536"/>
      <c r="E536" s="536"/>
      <c r="F536" s="536"/>
      <c r="G536" s="536"/>
      <c r="H536" s="536"/>
      <c r="I536" s="536"/>
      <c r="J536" s="536"/>
      <c r="K536" s="536"/>
      <c r="L536" s="536"/>
      <c r="M536" s="536"/>
      <c r="N536" s="536"/>
      <c r="O536" s="537"/>
      <c r="P536" s="80"/>
    </row>
    <row r="537" spans="2:16" ht="14.4">
      <c r="B537" s="44"/>
      <c r="C537" s="538" t="s">
        <v>10</v>
      </c>
      <c r="D537" s="550"/>
      <c r="E537" s="550"/>
      <c r="F537" s="550"/>
      <c r="G537" s="550"/>
      <c r="H537" s="550"/>
      <c r="I537" s="550"/>
      <c r="J537" s="544"/>
      <c r="K537" s="81" t="s">
        <v>56</v>
      </c>
      <c r="L537" s="82" t="s">
        <v>12</v>
      </c>
      <c r="M537" s="541" t="s">
        <v>63</v>
      </c>
      <c r="N537" s="544"/>
      <c r="O537" s="83" t="s">
        <v>61</v>
      </c>
      <c r="P537" s="84"/>
    </row>
    <row r="538" spans="2:16" ht="14.4">
      <c r="B538" s="44"/>
      <c r="C538" s="517" t="s">
        <v>1354</v>
      </c>
      <c r="D538" s="518"/>
      <c r="E538" s="518"/>
      <c r="F538" s="518"/>
      <c r="G538" s="518"/>
      <c r="H538" s="518"/>
      <c r="I538" s="518"/>
      <c r="J538" s="519"/>
      <c r="K538" s="88" t="str">
        <f>IFERROR(VLOOKUP(C538,MATERIALES!$C$13:$G$2486,2,FALSE)," ")</f>
        <v>KG</v>
      </c>
      <c r="L538" s="89">
        <v>0.2</v>
      </c>
      <c r="M538" s="548">
        <f>IFERROR(VLOOKUP(C538,MATERIALES!$C$13:$G$2486,5,FALSE)," ")</f>
        <v>18582</v>
      </c>
      <c r="N538" s="549"/>
      <c r="O538" s="307">
        <f>IFERROR(M538*L538,0)</f>
        <v>3716.4</v>
      </c>
      <c r="P538" s="85"/>
    </row>
    <row r="539" spans="2:16" ht="14.4">
      <c r="B539" s="44"/>
      <c r="C539" s="517" t="s">
        <v>1337</v>
      </c>
      <c r="D539" s="518"/>
      <c r="E539" s="518"/>
      <c r="F539" s="518"/>
      <c r="G539" s="518"/>
      <c r="H539" s="518"/>
      <c r="I539" s="518"/>
      <c r="J539" s="519"/>
      <c r="K539" s="88" t="str">
        <f>IFERROR(VLOOKUP(C539,MATERIALES!$C$13:$G$2486,2,FALSE)," ")</f>
        <v>LT</v>
      </c>
      <c r="L539" s="89">
        <v>1</v>
      </c>
      <c r="M539" s="548">
        <f>IFERROR(VLOOKUP(C539,MATERIALES!$C$13:$G$2486,5,FALSE)," ")</f>
        <v>74</v>
      </c>
      <c r="N539" s="549"/>
      <c r="O539" s="307">
        <f t="shared" ref="O539:O549" si="33">IFERROR(M539*L539,0)</f>
        <v>74</v>
      </c>
      <c r="P539" s="85"/>
    </row>
    <row r="540" spans="2:16" ht="14.4">
      <c r="B540" s="44"/>
      <c r="C540" s="517"/>
      <c r="D540" s="518"/>
      <c r="E540" s="518"/>
      <c r="F540" s="518"/>
      <c r="G540" s="518"/>
      <c r="H540" s="518"/>
      <c r="I540" s="518"/>
      <c r="J540" s="519"/>
      <c r="K540" s="88" t="str">
        <f>IFERROR(VLOOKUP(C540,MATERIALES!$C$13:$G$2486,2,FALSE)," ")</f>
        <v xml:space="preserve"> </v>
      </c>
      <c r="L540" s="89"/>
      <c r="M540" s="548" t="str">
        <f>IFERROR(VLOOKUP(C540,MATERIALES!$C$13:$G$2486,5,FALSE)," ")</f>
        <v xml:space="preserve"> </v>
      </c>
      <c r="N540" s="549"/>
      <c r="O540" s="307">
        <f t="shared" si="33"/>
        <v>0</v>
      </c>
      <c r="P540" s="85"/>
    </row>
    <row r="541" spans="2:16" ht="14.4">
      <c r="B541" s="44"/>
      <c r="C541" s="517"/>
      <c r="D541" s="518"/>
      <c r="E541" s="518"/>
      <c r="F541" s="518"/>
      <c r="G541" s="518"/>
      <c r="H541" s="518"/>
      <c r="I541" s="518"/>
      <c r="J541" s="519"/>
      <c r="K541" s="88" t="str">
        <f>IFERROR(VLOOKUP(C541,MATERIALES!$C$13:$G$2486,2,FALSE)," ")</f>
        <v xml:space="preserve"> </v>
      </c>
      <c r="L541" s="89"/>
      <c r="M541" s="548" t="str">
        <f>IFERROR(VLOOKUP(C541,MATERIALES!$C$13:$G$2486,5,FALSE)," ")</f>
        <v xml:space="preserve"> </v>
      </c>
      <c r="N541" s="549"/>
      <c r="O541" s="307">
        <f t="shared" si="33"/>
        <v>0</v>
      </c>
      <c r="P541" s="85"/>
    </row>
    <row r="542" spans="2:16" ht="14.4">
      <c r="B542" s="44"/>
      <c r="C542" s="517"/>
      <c r="D542" s="518"/>
      <c r="E542" s="518"/>
      <c r="F542" s="518"/>
      <c r="G542" s="518"/>
      <c r="H542" s="518"/>
      <c r="I542" s="518"/>
      <c r="J542" s="519"/>
      <c r="K542" s="88" t="str">
        <f>IFERROR(VLOOKUP(C542,MATERIALES!$C$13:$G$2486,2,FALSE)," ")</f>
        <v xml:space="preserve"> </v>
      </c>
      <c r="L542" s="89"/>
      <c r="M542" s="548" t="str">
        <f>IFERROR(VLOOKUP(C542,MATERIALES!$C$13:$G$2486,5,FALSE)," ")</f>
        <v xml:space="preserve"> </v>
      </c>
      <c r="N542" s="549"/>
      <c r="O542" s="307">
        <f t="shared" si="33"/>
        <v>0</v>
      </c>
      <c r="P542" s="85"/>
    </row>
    <row r="543" spans="2:16" ht="14.4">
      <c r="B543" s="44"/>
      <c r="C543" s="517"/>
      <c r="D543" s="518"/>
      <c r="E543" s="518"/>
      <c r="F543" s="518"/>
      <c r="G543" s="518"/>
      <c r="H543" s="518"/>
      <c r="I543" s="518"/>
      <c r="J543" s="519"/>
      <c r="K543" s="88" t="str">
        <f>IFERROR(VLOOKUP(C543,MATERIALES!$C$13:$G$2486,2,FALSE)," ")</f>
        <v xml:space="preserve"> </v>
      </c>
      <c r="L543" s="89"/>
      <c r="M543" s="548" t="str">
        <f>IFERROR(VLOOKUP(C543,MATERIALES!$C$13:$G$2486,5,FALSE)," ")</f>
        <v xml:space="preserve"> </v>
      </c>
      <c r="N543" s="549"/>
      <c r="O543" s="307">
        <f t="shared" si="33"/>
        <v>0</v>
      </c>
      <c r="P543" s="85"/>
    </row>
    <row r="544" spans="2:16" ht="14.4">
      <c r="B544" s="44"/>
      <c r="C544" s="517"/>
      <c r="D544" s="518"/>
      <c r="E544" s="518"/>
      <c r="F544" s="518"/>
      <c r="G544" s="518"/>
      <c r="H544" s="518"/>
      <c r="I544" s="518"/>
      <c r="J544" s="519"/>
      <c r="K544" s="88" t="str">
        <f>IFERROR(VLOOKUP(C544,MATERIALES!$C$13:$G$2486,2,FALSE)," ")</f>
        <v xml:space="preserve"> </v>
      </c>
      <c r="L544" s="89"/>
      <c r="M544" s="548" t="str">
        <f>IFERROR(VLOOKUP(C544,MATERIALES!$C$13:$G$2486,5,FALSE)," ")</f>
        <v xml:space="preserve"> </v>
      </c>
      <c r="N544" s="549"/>
      <c r="O544" s="307">
        <f t="shared" si="33"/>
        <v>0</v>
      </c>
      <c r="P544" s="85"/>
    </row>
    <row r="545" spans="2:16" ht="14.4">
      <c r="B545" s="44"/>
      <c r="C545" s="517"/>
      <c r="D545" s="518"/>
      <c r="E545" s="518"/>
      <c r="F545" s="518"/>
      <c r="G545" s="518"/>
      <c r="H545" s="518"/>
      <c r="I545" s="518"/>
      <c r="J545" s="519"/>
      <c r="K545" s="88" t="str">
        <f>IFERROR(VLOOKUP(C545,MATERIALES!$C$13:$G$2486,2,FALSE)," ")</f>
        <v xml:space="preserve"> </v>
      </c>
      <c r="L545" s="89"/>
      <c r="M545" s="548" t="str">
        <f>IFERROR(VLOOKUP(C545,MATERIALES!$C$13:$G$2486,5,FALSE)," ")</f>
        <v xml:space="preserve"> </v>
      </c>
      <c r="N545" s="549"/>
      <c r="O545" s="307">
        <f t="shared" si="33"/>
        <v>0</v>
      </c>
      <c r="P545" s="85"/>
    </row>
    <row r="546" spans="2:16" ht="14.4">
      <c r="B546" s="44"/>
      <c r="C546" s="517"/>
      <c r="D546" s="518"/>
      <c r="E546" s="518"/>
      <c r="F546" s="518"/>
      <c r="G546" s="518"/>
      <c r="H546" s="518"/>
      <c r="I546" s="518"/>
      <c r="J546" s="519"/>
      <c r="K546" s="88" t="str">
        <f>IFERROR(VLOOKUP(C546,MATERIALES!$C$13:$G$2486,2,FALSE)," ")</f>
        <v xml:space="preserve"> </v>
      </c>
      <c r="L546" s="89"/>
      <c r="M546" s="548" t="str">
        <f>IFERROR(VLOOKUP(C546,MATERIALES!$C$13:$G$2486,5,FALSE)," ")</f>
        <v xml:space="preserve"> </v>
      </c>
      <c r="N546" s="549"/>
      <c r="O546" s="307">
        <f t="shared" si="33"/>
        <v>0</v>
      </c>
      <c r="P546" s="85"/>
    </row>
    <row r="547" spans="2:16" ht="14.4">
      <c r="B547" s="44"/>
      <c r="C547" s="517"/>
      <c r="D547" s="518"/>
      <c r="E547" s="518"/>
      <c r="F547" s="518"/>
      <c r="G547" s="518"/>
      <c r="H547" s="518"/>
      <c r="I547" s="518"/>
      <c r="J547" s="519"/>
      <c r="K547" s="88" t="str">
        <f>IFERROR(VLOOKUP(C547,MATERIALES!$C$13:$G$2486,2,FALSE)," ")</f>
        <v xml:space="preserve"> </v>
      </c>
      <c r="L547" s="89"/>
      <c r="M547" s="548" t="str">
        <f>IFERROR(VLOOKUP(C547,MATERIALES!$C$13:$G$2486,5,FALSE)," ")</f>
        <v xml:space="preserve"> </v>
      </c>
      <c r="N547" s="549"/>
      <c r="O547" s="307">
        <f t="shared" si="33"/>
        <v>0</v>
      </c>
      <c r="P547" s="85"/>
    </row>
    <row r="548" spans="2:16" ht="14.4">
      <c r="B548" s="44"/>
      <c r="C548" s="517"/>
      <c r="D548" s="518"/>
      <c r="E548" s="518"/>
      <c r="F548" s="518"/>
      <c r="G548" s="518"/>
      <c r="H548" s="518"/>
      <c r="I548" s="518"/>
      <c r="J548" s="519"/>
      <c r="K548" s="88" t="str">
        <f>IFERROR(VLOOKUP(C548,MATERIALES!$C$13:$G$2486,2,FALSE)," ")</f>
        <v xml:space="preserve"> </v>
      </c>
      <c r="L548" s="89"/>
      <c r="M548" s="548" t="str">
        <f>IFERROR(VLOOKUP(C548,MATERIALES!$C$13:$G$2486,5,FALSE)," ")</f>
        <v xml:space="preserve"> </v>
      </c>
      <c r="N548" s="549"/>
      <c r="O548" s="307">
        <f t="shared" si="33"/>
        <v>0</v>
      </c>
      <c r="P548" s="85"/>
    </row>
    <row r="549" spans="2:16" ht="15" thickBot="1">
      <c r="B549" s="44"/>
      <c r="C549" s="517"/>
      <c r="D549" s="518"/>
      <c r="E549" s="518"/>
      <c r="F549" s="518"/>
      <c r="G549" s="518"/>
      <c r="H549" s="518"/>
      <c r="I549" s="518"/>
      <c r="J549" s="519"/>
      <c r="K549" s="88" t="str">
        <f>IFERROR(VLOOKUP(C549,MATERIALES!$C$13:$G$2486,2,FALSE)," ")</f>
        <v xml:space="preserve"> </v>
      </c>
      <c r="L549" s="90"/>
      <c r="M549" s="548" t="str">
        <f>IFERROR(VLOOKUP(C549,MATERIALES!$C$13:$G$2486,5,FALSE)," ")</f>
        <v xml:space="preserve"> </v>
      </c>
      <c r="N549" s="549"/>
      <c r="O549" s="307">
        <f t="shared" si="33"/>
        <v>0</v>
      </c>
      <c r="P549" s="85"/>
    </row>
    <row r="550" spans="2:16" ht="15" thickBot="1">
      <c r="B550" s="44"/>
      <c r="C550" s="545" t="s">
        <v>2244</v>
      </c>
      <c r="D550" s="546"/>
      <c r="E550" s="546"/>
      <c r="F550" s="546"/>
      <c r="G550" s="546"/>
      <c r="H550" s="546"/>
      <c r="I550" s="546"/>
      <c r="J550" s="546"/>
      <c r="K550" s="546"/>
      <c r="L550" s="546"/>
      <c r="M550" s="546"/>
      <c r="N550" s="547"/>
      <c r="O550" s="309">
        <f>SUM(O538:O549)</f>
        <v>3790.4</v>
      </c>
      <c r="P550" s="85"/>
    </row>
    <row r="551" spans="2:16">
      <c r="B551" s="44"/>
      <c r="C551" s="529" t="s">
        <v>64</v>
      </c>
      <c r="D551" s="530"/>
      <c r="E551" s="530"/>
      <c r="F551" s="530"/>
      <c r="G551" s="530"/>
      <c r="H551" s="530"/>
      <c r="I551" s="530"/>
      <c r="J551" s="530"/>
      <c r="K551" s="530"/>
      <c r="L551" s="530"/>
      <c r="M551" s="530"/>
      <c r="N551" s="530"/>
      <c r="O551" s="531"/>
      <c r="P551" s="80"/>
    </row>
    <row r="552" spans="2:16">
      <c r="B552" s="44"/>
      <c r="C552" s="532"/>
      <c r="D552" s="533"/>
      <c r="E552" s="533"/>
      <c r="F552" s="533"/>
      <c r="G552" s="533"/>
      <c r="H552" s="533"/>
      <c r="I552" s="533"/>
      <c r="J552" s="533"/>
      <c r="K552" s="533"/>
      <c r="L552" s="533"/>
      <c r="M552" s="533"/>
      <c r="N552" s="533"/>
      <c r="O552" s="534"/>
      <c r="P552" s="80"/>
    </row>
    <row r="553" spans="2:16" ht="14.4" thickBot="1">
      <c r="B553" s="44"/>
      <c r="C553" s="535"/>
      <c r="D553" s="536"/>
      <c r="E553" s="536"/>
      <c r="F553" s="536"/>
      <c r="G553" s="536"/>
      <c r="H553" s="536"/>
      <c r="I553" s="536"/>
      <c r="J553" s="536"/>
      <c r="K553" s="536"/>
      <c r="L553" s="536"/>
      <c r="M553" s="536"/>
      <c r="N553" s="536"/>
      <c r="O553" s="537"/>
      <c r="P553" s="80"/>
    </row>
    <row r="554" spans="2:16" ht="16.8">
      <c r="B554" s="44"/>
      <c r="C554" s="538" t="s">
        <v>65</v>
      </c>
      <c r="D554" s="550"/>
      <c r="E554" s="550"/>
      <c r="F554" s="550"/>
      <c r="G554" s="550"/>
      <c r="H554" s="550"/>
      <c r="I554" s="550"/>
      <c r="J554" s="82" t="s">
        <v>66</v>
      </c>
      <c r="K554" s="87" t="s">
        <v>67</v>
      </c>
      <c r="L554" s="91" t="s">
        <v>68</v>
      </c>
      <c r="M554" s="541" t="s">
        <v>69</v>
      </c>
      <c r="N554" s="544"/>
      <c r="O554" s="83" t="s">
        <v>61</v>
      </c>
      <c r="P554" s="84"/>
    </row>
    <row r="555" spans="2:16" ht="14.4">
      <c r="B555" s="44"/>
      <c r="C555" s="517"/>
      <c r="D555" s="518"/>
      <c r="E555" s="518"/>
      <c r="F555" s="518"/>
      <c r="G555" s="518"/>
      <c r="H555" s="518"/>
      <c r="I555" s="518"/>
      <c r="J555" s="92"/>
      <c r="K555" s="93"/>
      <c r="L555" s="92">
        <f>K555*J555</f>
        <v>0</v>
      </c>
      <c r="M555" s="548" t="str">
        <f>IFERROR(VLOOKUP(C555,TRANSPORTE!$C$14:$G$28,5,FALSE)," ")</f>
        <v xml:space="preserve"> </v>
      </c>
      <c r="N555" s="549"/>
      <c r="O555" s="307">
        <f>IFERROR(M555*L555,0)</f>
        <v>0</v>
      </c>
      <c r="P555" s="85"/>
    </row>
    <row r="556" spans="2:16" ht="15" thickBot="1">
      <c r="B556" s="44"/>
      <c r="C556" s="551"/>
      <c r="D556" s="552"/>
      <c r="E556" s="552"/>
      <c r="F556" s="552"/>
      <c r="G556" s="552"/>
      <c r="H556" s="552"/>
      <c r="I556" s="552"/>
      <c r="J556" s="94"/>
      <c r="K556" s="70"/>
      <c r="L556" s="94"/>
      <c r="M556" s="553"/>
      <c r="N556" s="554"/>
      <c r="O556" s="307">
        <f t="shared" ref="O556" si="34">IFERROR(M556*L556,0)</f>
        <v>0</v>
      </c>
      <c r="P556" s="85"/>
    </row>
    <row r="557" spans="2:16" ht="15" thickBot="1">
      <c r="B557" s="44"/>
      <c r="C557" s="545" t="s">
        <v>2244</v>
      </c>
      <c r="D557" s="546"/>
      <c r="E557" s="546"/>
      <c r="F557" s="546"/>
      <c r="G557" s="546"/>
      <c r="H557" s="546"/>
      <c r="I557" s="546"/>
      <c r="J557" s="546"/>
      <c r="K557" s="546"/>
      <c r="L557" s="546"/>
      <c r="M557" s="546"/>
      <c r="N557" s="547"/>
      <c r="O557" s="309">
        <f>+SUM(O555:O556)</f>
        <v>0</v>
      </c>
      <c r="P557" s="86"/>
    </row>
    <row r="558" spans="2:16">
      <c r="B558" s="44"/>
      <c r="C558" s="529" t="s">
        <v>70</v>
      </c>
      <c r="D558" s="530"/>
      <c r="E558" s="530"/>
      <c r="F558" s="530"/>
      <c r="G558" s="530"/>
      <c r="H558" s="530"/>
      <c r="I558" s="530"/>
      <c r="J558" s="530"/>
      <c r="K558" s="530"/>
      <c r="L558" s="530"/>
      <c r="M558" s="530"/>
      <c r="N558" s="530"/>
      <c r="O558" s="531"/>
      <c r="P558" s="80"/>
    </row>
    <row r="559" spans="2:16">
      <c r="B559" s="44"/>
      <c r="C559" s="532"/>
      <c r="D559" s="533"/>
      <c r="E559" s="533"/>
      <c r="F559" s="533"/>
      <c r="G559" s="533"/>
      <c r="H559" s="533"/>
      <c r="I559" s="533"/>
      <c r="J559" s="533"/>
      <c r="K559" s="533"/>
      <c r="L559" s="533"/>
      <c r="M559" s="533"/>
      <c r="N559" s="533"/>
      <c r="O559" s="534"/>
      <c r="P559" s="80"/>
    </row>
    <row r="560" spans="2:16" ht="14.4" thickBot="1">
      <c r="B560" s="44"/>
      <c r="C560" s="535"/>
      <c r="D560" s="536"/>
      <c r="E560" s="536"/>
      <c r="F560" s="536"/>
      <c r="G560" s="536"/>
      <c r="H560" s="536"/>
      <c r="I560" s="536"/>
      <c r="J560" s="536"/>
      <c r="K560" s="536"/>
      <c r="L560" s="536"/>
      <c r="M560" s="536"/>
      <c r="N560" s="536"/>
      <c r="O560" s="537"/>
      <c r="P560" s="80"/>
    </row>
    <row r="561" spans="2:19" ht="14.4">
      <c r="B561" s="44"/>
      <c r="C561" s="538" t="s">
        <v>71</v>
      </c>
      <c r="D561" s="550"/>
      <c r="E561" s="550"/>
      <c r="F561" s="550"/>
      <c r="G561" s="550"/>
      <c r="H561" s="550"/>
      <c r="I561" s="550"/>
      <c r="J561" s="82" t="s">
        <v>72</v>
      </c>
      <c r="K561" s="95" t="s">
        <v>73</v>
      </c>
      <c r="L561" s="96" t="s">
        <v>74</v>
      </c>
      <c r="M561" s="560" t="s">
        <v>60</v>
      </c>
      <c r="N561" s="561"/>
      <c r="O561" s="97" t="s">
        <v>61</v>
      </c>
      <c r="P561" s="98"/>
    </row>
    <row r="562" spans="2:19" ht="14.4">
      <c r="B562" s="44"/>
      <c r="C562" s="555" t="s">
        <v>1222</v>
      </c>
      <c r="D562" s="556"/>
      <c r="E562" s="556"/>
      <c r="F562" s="556"/>
      <c r="G562" s="556"/>
      <c r="H562" s="556"/>
      <c r="I562" s="522"/>
      <c r="J562" s="310">
        <f>IFERROR(VLOOKUP(C562,'MANO DE OBRA'!$C$13:$J$33,6,FALSE)," ")</f>
        <v>190265</v>
      </c>
      <c r="K562" s="318">
        <f>IFERROR(VLOOKUP(C562,'MANO DE OBRA'!$C$13:$J$33,7,FALSE)," ")</f>
        <v>2</v>
      </c>
      <c r="L562" s="311">
        <f>IFERROR(VLOOKUP(C562,'MANO DE OBRA'!$C$13:$J$33,8,FALSE)," ")</f>
        <v>380530</v>
      </c>
      <c r="M562" s="562">
        <f>1/0.025</f>
        <v>40</v>
      </c>
      <c r="N562" s="563"/>
      <c r="O562" s="312">
        <f>IFERROR((L562/M562),0)</f>
        <v>9513.25</v>
      </c>
      <c r="P562" s="99"/>
    </row>
    <row r="563" spans="2:19" ht="14.4">
      <c r="B563" s="44"/>
      <c r="C563" s="555"/>
      <c r="D563" s="556"/>
      <c r="E563" s="556"/>
      <c r="F563" s="556"/>
      <c r="G563" s="556"/>
      <c r="H563" s="556"/>
      <c r="I563" s="522"/>
      <c r="J563" s="310" t="str">
        <f>IFERROR(VLOOKUP(C563,'MANO DE OBRA'!$C$13:$J$33,6,FALSE)," ")</f>
        <v xml:space="preserve"> </v>
      </c>
      <c r="K563" s="318" t="str">
        <f>IFERROR(VLOOKUP(C563,'MANO DE OBRA'!$C$13:$J$33,7,FALSE)," ")</f>
        <v xml:space="preserve"> </v>
      </c>
      <c r="L563" s="311" t="str">
        <f>IFERROR(VLOOKUP(C563,'MANO DE OBRA'!$C$13:$J$33,8,FALSE)," ")</f>
        <v xml:space="preserve"> </v>
      </c>
      <c r="M563" s="562"/>
      <c r="N563" s="563"/>
      <c r="O563" s="312">
        <f t="shared" ref="O563:O565" si="35">IFERROR((L563/M563),0)</f>
        <v>0</v>
      </c>
      <c r="P563" s="99"/>
    </row>
    <row r="564" spans="2:19" ht="14.4">
      <c r="B564" s="44"/>
      <c r="C564" s="555"/>
      <c r="D564" s="556"/>
      <c r="E564" s="556"/>
      <c r="F564" s="556"/>
      <c r="G564" s="556"/>
      <c r="H564" s="556"/>
      <c r="I564" s="522"/>
      <c r="J564" s="310" t="str">
        <f>IFERROR(VLOOKUP(C564,'MANO DE OBRA'!$C$13:$J$33,6,FALSE)," ")</f>
        <v xml:space="preserve"> </v>
      </c>
      <c r="K564" s="318" t="str">
        <f>IFERROR(VLOOKUP(C564,'MANO DE OBRA'!$C$13:$J$33,7,FALSE)," ")</f>
        <v xml:space="preserve"> </v>
      </c>
      <c r="L564" s="311" t="str">
        <f>IFERROR(VLOOKUP(C564,'MANO DE OBRA'!$C$13:$J$33,8,FALSE)," ")</f>
        <v xml:space="preserve"> </v>
      </c>
      <c r="M564" s="524"/>
      <c r="N564" s="525"/>
      <c r="O564" s="312">
        <f t="shared" si="35"/>
        <v>0</v>
      </c>
      <c r="P564" s="99"/>
    </row>
    <row r="565" spans="2:19" ht="15" thickBot="1">
      <c r="B565" s="44"/>
      <c r="C565" s="555"/>
      <c r="D565" s="556"/>
      <c r="E565" s="556"/>
      <c r="F565" s="556"/>
      <c r="G565" s="556"/>
      <c r="H565" s="556"/>
      <c r="I565" s="522"/>
      <c r="J565" s="310" t="str">
        <f>IFERROR(VLOOKUP(C565,'MANO DE OBRA'!$C$13:$J$33,6,FALSE)," ")</f>
        <v xml:space="preserve"> </v>
      </c>
      <c r="K565" s="318" t="str">
        <f>IFERROR(VLOOKUP(C565,'MANO DE OBRA'!$C$13:$J$33,7,FALSE)," ")</f>
        <v xml:space="preserve"> </v>
      </c>
      <c r="L565" s="311" t="str">
        <f>IFERROR(VLOOKUP(C565,'MANO DE OBRA'!$C$13:$J$33,8,FALSE)," ")</f>
        <v xml:space="preserve"> </v>
      </c>
      <c r="M565" s="524"/>
      <c r="N565" s="525"/>
      <c r="O565" s="312">
        <f t="shared" si="35"/>
        <v>0</v>
      </c>
      <c r="P565" s="85"/>
    </row>
    <row r="566" spans="2:19" ht="15" thickBot="1">
      <c r="B566" s="44"/>
      <c r="C566" s="545" t="s">
        <v>2244</v>
      </c>
      <c r="D566" s="546"/>
      <c r="E566" s="546"/>
      <c r="F566" s="546"/>
      <c r="G566" s="546"/>
      <c r="H566" s="546"/>
      <c r="I566" s="546"/>
      <c r="J566" s="546"/>
      <c r="K566" s="546"/>
      <c r="L566" s="546"/>
      <c r="M566" s="546"/>
      <c r="N566" s="547"/>
      <c r="O566" s="309">
        <f>+SUM(O562:O565)</f>
        <v>9513.25</v>
      </c>
      <c r="P566" s="85"/>
    </row>
    <row r="567" spans="2:19" ht="15" thickBot="1">
      <c r="B567" s="44"/>
      <c r="C567" s="73"/>
      <c r="D567" s="52"/>
      <c r="E567" s="52"/>
      <c r="F567" s="52"/>
      <c r="G567" s="52"/>
      <c r="H567" s="52"/>
      <c r="I567" s="52"/>
      <c r="J567" s="52"/>
      <c r="K567" s="52"/>
      <c r="L567" s="52"/>
      <c r="M567" s="52"/>
      <c r="N567" s="52"/>
      <c r="O567" s="74"/>
      <c r="P567" s="45"/>
    </row>
    <row r="568" spans="2:19" ht="15" thickBot="1">
      <c r="B568" s="44"/>
      <c r="C568" s="557" t="s">
        <v>2245</v>
      </c>
      <c r="D568" s="558"/>
      <c r="E568" s="558"/>
      <c r="F568" s="558"/>
      <c r="G568" s="558"/>
      <c r="H568" s="558"/>
      <c r="I568" s="558"/>
      <c r="J568" s="558"/>
      <c r="K568" s="558"/>
      <c r="L568" s="558"/>
      <c r="M568" s="558"/>
      <c r="N568" s="559"/>
      <c r="O568" s="313">
        <f>ROUND(O557+O533+O550+O566,0)</f>
        <v>15454</v>
      </c>
      <c r="P568" s="100"/>
      <c r="S568" s="342"/>
    </row>
    <row r="569" spans="2:19" ht="15" thickBot="1">
      <c r="B569" s="44"/>
      <c r="C569" s="73"/>
      <c r="D569" s="52"/>
      <c r="E569" s="52"/>
      <c r="F569" s="52"/>
      <c r="G569" s="52"/>
      <c r="H569" s="52"/>
      <c r="I569" s="52"/>
      <c r="J569" s="52"/>
      <c r="K569" s="52"/>
      <c r="L569" s="52"/>
      <c r="M569" s="52"/>
      <c r="N569" s="52"/>
      <c r="O569" s="74"/>
      <c r="P569" s="73"/>
    </row>
    <row r="570" spans="2:19">
      <c r="B570" s="44"/>
      <c r="C570" s="529" t="s">
        <v>2240</v>
      </c>
      <c r="D570" s="530"/>
      <c r="E570" s="530"/>
      <c r="F570" s="530"/>
      <c r="G570" s="530"/>
      <c r="H570" s="530"/>
      <c r="I570" s="530"/>
      <c r="J570" s="530"/>
      <c r="K570" s="530"/>
      <c r="L570" s="530"/>
      <c r="M570" s="530"/>
      <c r="N570" s="530"/>
      <c r="O570" s="531"/>
      <c r="P570" s="80"/>
    </row>
    <row r="571" spans="2:19">
      <c r="B571" s="44"/>
      <c r="C571" s="532"/>
      <c r="D571" s="533"/>
      <c r="E571" s="533"/>
      <c r="F571" s="533"/>
      <c r="G571" s="533"/>
      <c r="H571" s="533"/>
      <c r="I571" s="533"/>
      <c r="J571" s="533"/>
      <c r="K571" s="533"/>
      <c r="L571" s="533"/>
      <c r="M571" s="533"/>
      <c r="N571" s="533"/>
      <c r="O571" s="534"/>
      <c r="P571" s="80"/>
    </row>
    <row r="572" spans="2:19" ht="14.4" thickBot="1">
      <c r="B572" s="44"/>
      <c r="C572" s="535"/>
      <c r="D572" s="536"/>
      <c r="E572" s="536"/>
      <c r="F572" s="536"/>
      <c r="G572" s="536"/>
      <c r="H572" s="536"/>
      <c r="I572" s="536"/>
      <c r="J572" s="536"/>
      <c r="K572" s="536"/>
      <c r="L572" s="536"/>
      <c r="M572" s="536"/>
      <c r="N572" s="536"/>
      <c r="O572" s="537"/>
      <c r="P572" s="80"/>
    </row>
    <row r="573" spans="2:19" ht="15" thickBot="1">
      <c r="B573" s="44"/>
      <c r="C573" s="568" t="s">
        <v>10</v>
      </c>
      <c r="D573" s="569"/>
      <c r="E573" s="569"/>
      <c r="F573" s="569"/>
      <c r="G573" s="569"/>
      <c r="H573" s="569"/>
      <c r="I573" s="569"/>
      <c r="J573" s="569"/>
      <c r="K573" s="569"/>
      <c r="L573" s="569"/>
      <c r="M573" s="570"/>
      <c r="N573" s="303" t="s">
        <v>32</v>
      </c>
      <c r="O573" s="304" t="s">
        <v>29</v>
      </c>
      <c r="P573" s="80"/>
    </row>
    <row r="574" spans="2:19" ht="14.4">
      <c r="B574" s="44"/>
      <c r="C574" s="571" t="s">
        <v>2242</v>
      </c>
      <c r="D574" s="572"/>
      <c r="E574" s="572"/>
      <c r="F574" s="572"/>
      <c r="G574" s="572"/>
      <c r="H574" s="572"/>
      <c r="I574" s="572"/>
      <c r="J574" s="572"/>
      <c r="K574" s="572"/>
      <c r="L574" s="572"/>
      <c r="M574" s="572"/>
      <c r="N574" s="305">
        <f>PRESUPUESTO!$K$384</f>
        <v>0.26</v>
      </c>
      <c r="O574" s="314">
        <f>N574*O568</f>
        <v>4018.04</v>
      </c>
      <c r="P574" s="80"/>
    </row>
    <row r="575" spans="2:19" ht="14.4">
      <c r="B575" s="44"/>
      <c r="C575" s="573" t="s">
        <v>2241</v>
      </c>
      <c r="D575" s="574"/>
      <c r="E575" s="574"/>
      <c r="F575" s="574"/>
      <c r="G575" s="574"/>
      <c r="H575" s="574"/>
      <c r="I575" s="574"/>
      <c r="J575" s="574"/>
      <c r="K575" s="574"/>
      <c r="L575" s="574"/>
      <c r="M575" s="574"/>
      <c r="N575" s="302">
        <f>PRESUPUESTO!$K$385</f>
        <v>0.01</v>
      </c>
      <c r="O575" s="315">
        <f>N575*O568</f>
        <v>154.54</v>
      </c>
      <c r="P575" s="80"/>
    </row>
    <row r="576" spans="2:19" ht="15" thickBot="1">
      <c r="B576" s="44"/>
      <c r="C576" s="575" t="s">
        <v>28</v>
      </c>
      <c r="D576" s="576"/>
      <c r="E576" s="576"/>
      <c r="F576" s="576"/>
      <c r="G576" s="576"/>
      <c r="H576" s="576"/>
      <c r="I576" s="576"/>
      <c r="J576" s="576"/>
      <c r="K576" s="576"/>
      <c r="L576" s="576"/>
      <c r="M576" s="576"/>
      <c r="N576" s="306">
        <f>PRESUPUESTO!$K$386</f>
        <v>0.03</v>
      </c>
      <c r="O576" s="316">
        <f>N576*O568</f>
        <v>463.62</v>
      </c>
      <c r="P576" s="80"/>
    </row>
    <row r="577" spans="2:19">
      <c r="B577" s="44"/>
      <c r="C577" s="296"/>
      <c r="D577" s="297"/>
      <c r="E577" s="297"/>
      <c r="F577" s="297"/>
      <c r="G577" s="297"/>
      <c r="H577" s="297"/>
      <c r="I577" s="297"/>
      <c r="J577" s="297"/>
      <c r="K577" s="297"/>
      <c r="L577" s="297"/>
      <c r="M577" s="297"/>
      <c r="N577" s="297"/>
      <c r="O577" s="298"/>
      <c r="P577" s="80"/>
    </row>
    <row r="578" spans="2:19" ht="14.4" thickBot="1">
      <c r="B578" s="44"/>
      <c r="C578" s="299"/>
      <c r="D578" s="300"/>
      <c r="E578" s="300"/>
      <c r="F578" s="300"/>
      <c r="G578" s="300"/>
      <c r="H578" s="300"/>
      <c r="I578" s="300"/>
      <c r="J578" s="300"/>
      <c r="K578" s="300"/>
      <c r="L578" s="300"/>
      <c r="M578" s="300"/>
      <c r="N578" s="300"/>
      <c r="O578" s="301"/>
      <c r="P578" s="80"/>
    </row>
    <row r="579" spans="2:19" ht="15" thickBot="1">
      <c r="B579" s="44"/>
      <c r="C579" s="557" t="s">
        <v>2246</v>
      </c>
      <c r="D579" s="558"/>
      <c r="E579" s="558"/>
      <c r="F579" s="558"/>
      <c r="G579" s="558"/>
      <c r="H579" s="558"/>
      <c r="I579" s="558"/>
      <c r="J579" s="558"/>
      <c r="K579" s="558"/>
      <c r="L579" s="558"/>
      <c r="M579" s="558"/>
      <c r="N579" s="559"/>
      <c r="O579" s="313">
        <f>ROUNDUP(O568+O574+O575+O576,0)</f>
        <v>20091</v>
      </c>
      <c r="P579" s="100"/>
      <c r="S579" s="342"/>
    </row>
    <row r="580" spans="2:19" ht="14.4">
      <c r="B580" s="44"/>
      <c r="C580" s="73"/>
      <c r="D580" s="52"/>
      <c r="E580" s="52"/>
      <c r="F580" s="52"/>
      <c r="G580" s="52"/>
      <c r="H580" s="52"/>
      <c r="I580" s="52"/>
      <c r="J580" s="52"/>
      <c r="K580" s="52"/>
      <c r="L580" s="52"/>
      <c r="M580" s="52"/>
      <c r="N580" s="52"/>
      <c r="O580" s="74"/>
      <c r="P580" s="45"/>
    </row>
    <row r="581" spans="2:19" ht="14.4">
      <c r="B581" s="44"/>
      <c r="C581" s="73"/>
      <c r="D581" s="52"/>
      <c r="E581" s="52"/>
      <c r="F581" s="52"/>
      <c r="G581" s="52"/>
      <c r="H581" s="52"/>
      <c r="I581" s="52"/>
      <c r="J581" s="52"/>
      <c r="K581" s="52"/>
      <c r="L581" s="52"/>
      <c r="M581" s="52"/>
      <c r="N581" s="52"/>
      <c r="O581" s="74"/>
      <c r="P581" s="45"/>
    </row>
    <row r="582" spans="2:19" ht="18.75" customHeight="1" thickBot="1">
      <c r="B582" s="44"/>
      <c r="C582" s="564"/>
      <c r="D582" s="565"/>
      <c r="E582" s="565"/>
      <c r="F582" s="70"/>
      <c r="G582" s="70"/>
      <c r="H582" s="70"/>
      <c r="I582" s="70"/>
      <c r="J582" s="70"/>
      <c r="K582" s="566"/>
      <c r="L582" s="566"/>
      <c r="M582" s="566"/>
      <c r="N582" s="566"/>
      <c r="O582" s="567"/>
      <c r="P582" s="101"/>
    </row>
    <row r="583" spans="2:19" ht="14.4" thickBot="1">
      <c r="B583" s="102"/>
      <c r="C583" s="103"/>
      <c r="D583" s="103"/>
      <c r="E583" s="103"/>
      <c r="F583" s="103"/>
      <c r="G583" s="103"/>
      <c r="H583" s="103"/>
      <c r="I583" s="103"/>
      <c r="J583" s="103"/>
      <c r="K583" s="103"/>
      <c r="L583" s="103"/>
      <c r="M583" s="103"/>
      <c r="N583" s="103"/>
      <c r="O583" s="103"/>
      <c r="P583" s="104"/>
    </row>
    <row r="584" spans="2:19" ht="14.4" thickTop="1"/>
  </sheetData>
  <mergeCells count="803">
    <mergeCell ref="C576:M576"/>
    <mergeCell ref="C579:N579"/>
    <mergeCell ref="C582:E582"/>
    <mergeCell ref="K582:O582"/>
    <mergeCell ref="C566:N566"/>
    <mergeCell ref="C568:N568"/>
    <mergeCell ref="C570:O572"/>
    <mergeCell ref="C573:M573"/>
    <mergeCell ref="C574:M574"/>
    <mergeCell ref="C575:M575"/>
    <mergeCell ref="C563:I563"/>
    <mergeCell ref="M563:N563"/>
    <mergeCell ref="C564:I564"/>
    <mergeCell ref="M564:N564"/>
    <mergeCell ref="C565:I565"/>
    <mergeCell ref="M565:N565"/>
    <mergeCell ref="C557:N557"/>
    <mergeCell ref="C558:O560"/>
    <mergeCell ref="C561:I561"/>
    <mergeCell ref="M561:N561"/>
    <mergeCell ref="C562:I562"/>
    <mergeCell ref="M562:N562"/>
    <mergeCell ref="C554:I554"/>
    <mergeCell ref="M554:N554"/>
    <mergeCell ref="C555:I555"/>
    <mergeCell ref="M555:N555"/>
    <mergeCell ref="C556:I556"/>
    <mergeCell ref="M556:N556"/>
    <mergeCell ref="C548:J548"/>
    <mergeCell ref="M548:N548"/>
    <mergeCell ref="C549:J549"/>
    <mergeCell ref="M549:N549"/>
    <mergeCell ref="C550:N550"/>
    <mergeCell ref="C551:O553"/>
    <mergeCell ref="C545:J545"/>
    <mergeCell ref="M545:N545"/>
    <mergeCell ref="C546:J546"/>
    <mergeCell ref="M546:N546"/>
    <mergeCell ref="C547:J547"/>
    <mergeCell ref="M547:N547"/>
    <mergeCell ref="C542:J542"/>
    <mergeCell ref="M542:N542"/>
    <mergeCell ref="C543:J543"/>
    <mergeCell ref="M543:N543"/>
    <mergeCell ref="C544:J544"/>
    <mergeCell ref="M544:N544"/>
    <mergeCell ref="C539:J539"/>
    <mergeCell ref="M539:N539"/>
    <mergeCell ref="C540:J540"/>
    <mergeCell ref="M540:N540"/>
    <mergeCell ref="C541:J541"/>
    <mergeCell ref="M541:N541"/>
    <mergeCell ref="C533:N533"/>
    <mergeCell ref="C534:O536"/>
    <mergeCell ref="C537:J537"/>
    <mergeCell ref="M537:N537"/>
    <mergeCell ref="C538:J538"/>
    <mergeCell ref="M538:N538"/>
    <mergeCell ref="C531:G531"/>
    <mergeCell ref="H531:I531"/>
    <mergeCell ref="J531:K531"/>
    <mergeCell ref="M531:N531"/>
    <mergeCell ref="C532:G532"/>
    <mergeCell ref="H532:I532"/>
    <mergeCell ref="J532:K532"/>
    <mergeCell ref="M532:N532"/>
    <mergeCell ref="C529:G529"/>
    <mergeCell ref="H529:I529"/>
    <mergeCell ref="J529:K529"/>
    <mergeCell ref="M529:N529"/>
    <mergeCell ref="C530:G530"/>
    <mergeCell ref="H530:I530"/>
    <mergeCell ref="J530:K530"/>
    <mergeCell ref="M530:N530"/>
    <mergeCell ref="C524:O526"/>
    <mergeCell ref="C527:G527"/>
    <mergeCell ref="H527:I527"/>
    <mergeCell ref="J527:K527"/>
    <mergeCell ref="M527:N527"/>
    <mergeCell ref="C528:G528"/>
    <mergeCell ref="H528:I528"/>
    <mergeCell ref="J528:K528"/>
    <mergeCell ref="M528:N528"/>
    <mergeCell ref="C519:E519"/>
    <mergeCell ref="K519:O519"/>
    <mergeCell ref="C521:O521"/>
    <mergeCell ref="D522:L522"/>
    <mergeCell ref="M522:N522"/>
    <mergeCell ref="D523:L523"/>
    <mergeCell ref="M523:N523"/>
    <mergeCell ref="C507:O509"/>
    <mergeCell ref="C510:M510"/>
    <mergeCell ref="C511:M511"/>
    <mergeCell ref="C512:M512"/>
    <mergeCell ref="C513:M513"/>
    <mergeCell ref="C516:N516"/>
    <mergeCell ref="C501:I501"/>
    <mergeCell ref="M501:N501"/>
    <mergeCell ref="C502:I502"/>
    <mergeCell ref="M502:N502"/>
    <mergeCell ref="C503:N503"/>
    <mergeCell ref="C505:N505"/>
    <mergeCell ref="C498:I498"/>
    <mergeCell ref="M498:N498"/>
    <mergeCell ref="C499:I499"/>
    <mergeCell ref="M499:N499"/>
    <mergeCell ref="C500:I500"/>
    <mergeCell ref="M500:N500"/>
    <mergeCell ref="C492:I492"/>
    <mergeCell ref="M492:N492"/>
    <mergeCell ref="C493:I493"/>
    <mergeCell ref="M493:N493"/>
    <mergeCell ref="C494:N494"/>
    <mergeCell ref="C495:O497"/>
    <mergeCell ref="C486:J486"/>
    <mergeCell ref="M486:N486"/>
    <mergeCell ref="C487:N487"/>
    <mergeCell ref="C488:O490"/>
    <mergeCell ref="C491:I491"/>
    <mergeCell ref="M491:N491"/>
    <mergeCell ref="C483:J483"/>
    <mergeCell ref="M483:N483"/>
    <mergeCell ref="C484:J484"/>
    <mergeCell ref="M484:N484"/>
    <mergeCell ref="C485:J485"/>
    <mergeCell ref="M485:N485"/>
    <mergeCell ref="C480:J480"/>
    <mergeCell ref="M480:N480"/>
    <mergeCell ref="C481:J481"/>
    <mergeCell ref="M481:N481"/>
    <mergeCell ref="C482:J482"/>
    <mergeCell ref="M482:N482"/>
    <mergeCell ref="C477:J477"/>
    <mergeCell ref="M477:N477"/>
    <mergeCell ref="C478:J478"/>
    <mergeCell ref="M478:N478"/>
    <mergeCell ref="C479:J479"/>
    <mergeCell ref="M479:N479"/>
    <mergeCell ref="C474:J474"/>
    <mergeCell ref="M474:N474"/>
    <mergeCell ref="C475:J475"/>
    <mergeCell ref="M475:N475"/>
    <mergeCell ref="C476:J476"/>
    <mergeCell ref="M476:N476"/>
    <mergeCell ref="C469:G469"/>
    <mergeCell ref="H469:I469"/>
    <mergeCell ref="J469:K469"/>
    <mergeCell ref="M469:N469"/>
    <mergeCell ref="C470:N470"/>
    <mergeCell ref="C471:O473"/>
    <mergeCell ref="C467:G467"/>
    <mergeCell ref="H467:I467"/>
    <mergeCell ref="J467:K467"/>
    <mergeCell ref="M467:N467"/>
    <mergeCell ref="C468:G468"/>
    <mergeCell ref="H468:I468"/>
    <mergeCell ref="J468:K468"/>
    <mergeCell ref="M468:N468"/>
    <mergeCell ref="C465:G465"/>
    <mergeCell ref="H465:I465"/>
    <mergeCell ref="J465:K465"/>
    <mergeCell ref="M465:N465"/>
    <mergeCell ref="C466:G466"/>
    <mergeCell ref="H466:I466"/>
    <mergeCell ref="J466:K466"/>
    <mergeCell ref="M466:N466"/>
    <mergeCell ref="D460:L460"/>
    <mergeCell ref="M460:N460"/>
    <mergeCell ref="C461:O463"/>
    <mergeCell ref="C464:G464"/>
    <mergeCell ref="H464:I464"/>
    <mergeCell ref="J464:K464"/>
    <mergeCell ref="M464:N464"/>
    <mergeCell ref="C450:M450"/>
    <mergeCell ref="C453:N453"/>
    <mergeCell ref="C456:E456"/>
    <mergeCell ref="K456:O456"/>
    <mergeCell ref="C458:O458"/>
    <mergeCell ref="D459:L459"/>
    <mergeCell ref="M459:N459"/>
    <mergeCell ref="C440:N440"/>
    <mergeCell ref="C442:N442"/>
    <mergeCell ref="C444:O446"/>
    <mergeCell ref="C447:M447"/>
    <mergeCell ref="C448:M448"/>
    <mergeCell ref="C449:M449"/>
    <mergeCell ref="C437:I437"/>
    <mergeCell ref="M437:N437"/>
    <mergeCell ref="C438:I438"/>
    <mergeCell ref="M438:N438"/>
    <mergeCell ref="C439:I439"/>
    <mergeCell ref="M439:N439"/>
    <mergeCell ref="C431:N431"/>
    <mergeCell ref="C432:O434"/>
    <mergeCell ref="C435:I435"/>
    <mergeCell ref="M435:N435"/>
    <mergeCell ref="C436:I436"/>
    <mergeCell ref="M436:N436"/>
    <mergeCell ref="C428:I428"/>
    <mergeCell ref="M428:N428"/>
    <mergeCell ref="C429:I429"/>
    <mergeCell ref="M429:N429"/>
    <mergeCell ref="C430:I430"/>
    <mergeCell ref="M430:N430"/>
    <mergeCell ref="C422:J422"/>
    <mergeCell ref="M422:N422"/>
    <mergeCell ref="C423:J423"/>
    <mergeCell ref="M423:N423"/>
    <mergeCell ref="C424:N424"/>
    <mergeCell ref="C425:O427"/>
    <mergeCell ref="C419:J419"/>
    <mergeCell ref="M419:N419"/>
    <mergeCell ref="C420:J420"/>
    <mergeCell ref="M420:N420"/>
    <mergeCell ref="C421:J421"/>
    <mergeCell ref="M421:N421"/>
    <mergeCell ref="C416:J416"/>
    <mergeCell ref="M416:N416"/>
    <mergeCell ref="C417:J417"/>
    <mergeCell ref="M417:N417"/>
    <mergeCell ref="C418:J418"/>
    <mergeCell ref="M418:N418"/>
    <mergeCell ref="C413:J413"/>
    <mergeCell ref="M413:N413"/>
    <mergeCell ref="C414:J414"/>
    <mergeCell ref="M414:N414"/>
    <mergeCell ref="C415:J415"/>
    <mergeCell ref="M415:N415"/>
    <mergeCell ref="C407:N407"/>
    <mergeCell ref="C408:O410"/>
    <mergeCell ref="C411:J411"/>
    <mergeCell ref="M411:N411"/>
    <mergeCell ref="C412:J412"/>
    <mergeCell ref="M412:N412"/>
    <mergeCell ref="C405:G405"/>
    <mergeCell ref="H405:I405"/>
    <mergeCell ref="J405:K405"/>
    <mergeCell ref="M405:N405"/>
    <mergeCell ref="C406:G406"/>
    <mergeCell ref="H406:I406"/>
    <mergeCell ref="J406:K406"/>
    <mergeCell ref="M406:N406"/>
    <mergeCell ref="C403:G403"/>
    <mergeCell ref="H403:I403"/>
    <mergeCell ref="J403:K403"/>
    <mergeCell ref="M403:N403"/>
    <mergeCell ref="C404:G404"/>
    <mergeCell ref="H404:I404"/>
    <mergeCell ref="J404:K404"/>
    <mergeCell ref="M404:N404"/>
    <mergeCell ref="C398:O400"/>
    <mergeCell ref="C401:G401"/>
    <mergeCell ref="H401:I401"/>
    <mergeCell ref="J401:K401"/>
    <mergeCell ref="M401:N401"/>
    <mergeCell ref="C402:G402"/>
    <mergeCell ref="H402:I402"/>
    <mergeCell ref="J402:K402"/>
    <mergeCell ref="M402:N402"/>
    <mergeCell ref="C393:E393"/>
    <mergeCell ref="K393:O393"/>
    <mergeCell ref="C395:O395"/>
    <mergeCell ref="D396:L396"/>
    <mergeCell ref="M396:N396"/>
    <mergeCell ref="D397:L397"/>
    <mergeCell ref="M397:N397"/>
    <mergeCell ref="C381:O383"/>
    <mergeCell ref="C384:M384"/>
    <mergeCell ref="C385:M385"/>
    <mergeCell ref="C386:M386"/>
    <mergeCell ref="C387:M387"/>
    <mergeCell ref="C390:N390"/>
    <mergeCell ref="C375:I375"/>
    <mergeCell ref="M375:N375"/>
    <mergeCell ref="C376:I376"/>
    <mergeCell ref="M376:N376"/>
    <mergeCell ref="C377:N377"/>
    <mergeCell ref="C379:N379"/>
    <mergeCell ref="C372:I372"/>
    <mergeCell ref="M372:N372"/>
    <mergeCell ref="C373:I373"/>
    <mergeCell ref="M373:N373"/>
    <mergeCell ref="C374:I374"/>
    <mergeCell ref="M374:N374"/>
    <mergeCell ref="C366:I366"/>
    <mergeCell ref="M366:N366"/>
    <mergeCell ref="C367:I367"/>
    <mergeCell ref="M367:N367"/>
    <mergeCell ref="C368:N368"/>
    <mergeCell ref="C369:O371"/>
    <mergeCell ref="C360:J360"/>
    <mergeCell ref="M360:N360"/>
    <mergeCell ref="C361:N361"/>
    <mergeCell ref="C362:O364"/>
    <mergeCell ref="C365:I365"/>
    <mergeCell ref="M365:N365"/>
    <mergeCell ref="C357:J357"/>
    <mergeCell ref="M357:N357"/>
    <mergeCell ref="C358:J358"/>
    <mergeCell ref="M358:N358"/>
    <mergeCell ref="C359:J359"/>
    <mergeCell ref="M359:N359"/>
    <mergeCell ref="C354:J354"/>
    <mergeCell ref="M354:N354"/>
    <mergeCell ref="C355:J355"/>
    <mergeCell ref="M355:N355"/>
    <mergeCell ref="C356:J356"/>
    <mergeCell ref="M356:N356"/>
    <mergeCell ref="C351:J351"/>
    <mergeCell ref="M351:N351"/>
    <mergeCell ref="C352:J352"/>
    <mergeCell ref="M352:N352"/>
    <mergeCell ref="C353:J353"/>
    <mergeCell ref="M353:N353"/>
    <mergeCell ref="C348:J348"/>
    <mergeCell ref="M348:N348"/>
    <mergeCell ref="C349:J349"/>
    <mergeCell ref="M349:N349"/>
    <mergeCell ref="C350:J350"/>
    <mergeCell ref="M350:N350"/>
    <mergeCell ref="C343:G343"/>
    <mergeCell ref="H343:I343"/>
    <mergeCell ref="J343:K343"/>
    <mergeCell ref="M343:N343"/>
    <mergeCell ref="C344:N344"/>
    <mergeCell ref="C345:O347"/>
    <mergeCell ref="C341:G341"/>
    <mergeCell ref="H341:I341"/>
    <mergeCell ref="J341:K341"/>
    <mergeCell ref="M341:N341"/>
    <mergeCell ref="C342:G342"/>
    <mergeCell ref="H342:I342"/>
    <mergeCell ref="J342:K342"/>
    <mergeCell ref="M342:N342"/>
    <mergeCell ref="C339:G339"/>
    <mergeCell ref="H339:I339"/>
    <mergeCell ref="J339:K339"/>
    <mergeCell ref="M339:N339"/>
    <mergeCell ref="C340:G340"/>
    <mergeCell ref="H340:I340"/>
    <mergeCell ref="J340:K340"/>
    <mergeCell ref="M340:N340"/>
    <mergeCell ref="D334:L334"/>
    <mergeCell ref="M334:N334"/>
    <mergeCell ref="C335:O337"/>
    <mergeCell ref="C338:G338"/>
    <mergeCell ref="H338:I338"/>
    <mergeCell ref="J338:K338"/>
    <mergeCell ref="M338:N338"/>
    <mergeCell ref="C324:M324"/>
    <mergeCell ref="C327:N327"/>
    <mergeCell ref="C330:E330"/>
    <mergeCell ref="K330:O330"/>
    <mergeCell ref="C332:O332"/>
    <mergeCell ref="D333:L333"/>
    <mergeCell ref="M333:N333"/>
    <mergeCell ref="C314:N314"/>
    <mergeCell ref="C316:N316"/>
    <mergeCell ref="C318:O320"/>
    <mergeCell ref="C321:M321"/>
    <mergeCell ref="C322:M322"/>
    <mergeCell ref="C323:M323"/>
    <mergeCell ref="C311:I311"/>
    <mergeCell ref="M311:N311"/>
    <mergeCell ref="C312:I312"/>
    <mergeCell ref="M312:N312"/>
    <mergeCell ref="C313:I313"/>
    <mergeCell ref="M313:N313"/>
    <mergeCell ref="C305:N305"/>
    <mergeCell ref="C306:O308"/>
    <mergeCell ref="C309:I309"/>
    <mergeCell ref="M309:N309"/>
    <mergeCell ref="C310:I310"/>
    <mergeCell ref="M310:N310"/>
    <mergeCell ref="C302:I302"/>
    <mergeCell ref="M302:N302"/>
    <mergeCell ref="C303:I303"/>
    <mergeCell ref="M303:N303"/>
    <mergeCell ref="C304:I304"/>
    <mergeCell ref="M304:N304"/>
    <mergeCell ref="C296:J296"/>
    <mergeCell ref="M296:N296"/>
    <mergeCell ref="C297:J297"/>
    <mergeCell ref="M297:N297"/>
    <mergeCell ref="C298:N298"/>
    <mergeCell ref="C299:O301"/>
    <mergeCell ref="C293:J293"/>
    <mergeCell ref="M293:N293"/>
    <mergeCell ref="C294:J294"/>
    <mergeCell ref="M294:N294"/>
    <mergeCell ref="C295:J295"/>
    <mergeCell ref="M295:N295"/>
    <mergeCell ref="C290:J290"/>
    <mergeCell ref="M290:N290"/>
    <mergeCell ref="C291:J291"/>
    <mergeCell ref="M291:N291"/>
    <mergeCell ref="C292:J292"/>
    <mergeCell ref="M292:N292"/>
    <mergeCell ref="C287:J287"/>
    <mergeCell ref="M287:N287"/>
    <mergeCell ref="C288:J288"/>
    <mergeCell ref="M288:N288"/>
    <mergeCell ref="C289:J289"/>
    <mergeCell ref="M289:N289"/>
    <mergeCell ref="C281:N281"/>
    <mergeCell ref="C282:O284"/>
    <mergeCell ref="C285:J285"/>
    <mergeCell ref="M285:N285"/>
    <mergeCell ref="C286:J286"/>
    <mergeCell ref="M286:N286"/>
    <mergeCell ref="C279:G279"/>
    <mergeCell ref="H279:I279"/>
    <mergeCell ref="J279:K279"/>
    <mergeCell ref="M279:N279"/>
    <mergeCell ref="C280:G280"/>
    <mergeCell ref="H280:I280"/>
    <mergeCell ref="J280:K280"/>
    <mergeCell ref="M280:N280"/>
    <mergeCell ref="C277:G277"/>
    <mergeCell ref="H277:I277"/>
    <mergeCell ref="J277:K277"/>
    <mergeCell ref="M277:N277"/>
    <mergeCell ref="C278:G278"/>
    <mergeCell ref="H278:I278"/>
    <mergeCell ref="J278:K278"/>
    <mergeCell ref="M278:N278"/>
    <mergeCell ref="C272:O274"/>
    <mergeCell ref="C275:G275"/>
    <mergeCell ref="H275:I275"/>
    <mergeCell ref="J275:K275"/>
    <mergeCell ref="M275:N275"/>
    <mergeCell ref="C276:G276"/>
    <mergeCell ref="H276:I276"/>
    <mergeCell ref="J276:K276"/>
    <mergeCell ref="M276:N276"/>
    <mergeCell ref="C267:E267"/>
    <mergeCell ref="K267:O267"/>
    <mergeCell ref="C269:O269"/>
    <mergeCell ref="D270:L270"/>
    <mergeCell ref="M270:N270"/>
    <mergeCell ref="D271:L271"/>
    <mergeCell ref="M271:N271"/>
    <mergeCell ref="C255:O257"/>
    <mergeCell ref="C258:M258"/>
    <mergeCell ref="C259:M259"/>
    <mergeCell ref="C260:M260"/>
    <mergeCell ref="C261:M261"/>
    <mergeCell ref="C264:N264"/>
    <mergeCell ref="C249:I249"/>
    <mergeCell ref="M249:N249"/>
    <mergeCell ref="C250:I250"/>
    <mergeCell ref="M250:N250"/>
    <mergeCell ref="C251:N251"/>
    <mergeCell ref="C253:N253"/>
    <mergeCell ref="C246:I246"/>
    <mergeCell ref="M246:N246"/>
    <mergeCell ref="C247:I247"/>
    <mergeCell ref="M247:N247"/>
    <mergeCell ref="C248:I248"/>
    <mergeCell ref="M248:N248"/>
    <mergeCell ref="C240:I240"/>
    <mergeCell ref="M240:N240"/>
    <mergeCell ref="C241:I241"/>
    <mergeCell ref="M241:N241"/>
    <mergeCell ref="C242:N242"/>
    <mergeCell ref="C243:O245"/>
    <mergeCell ref="C234:J234"/>
    <mergeCell ref="M234:N234"/>
    <mergeCell ref="C235:N235"/>
    <mergeCell ref="C236:O238"/>
    <mergeCell ref="C239:I239"/>
    <mergeCell ref="M239:N239"/>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25:J225"/>
    <mergeCell ref="M225:N225"/>
    <mergeCell ref="C226:J226"/>
    <mergeCell ref="M226:N226"/>
    <mergeCell ref="C227:J227"/>
    <mergeCell ref="M227:N227"/>
    <mergeCell ref="C222:J222"/>
    <mergeCell ref="M222:N222"/>
    <mergeCell ref="C223:J223"/>
    <mergeCell ref="M223:N223"/>
    <mergeCell ref="C224:J224"/>
    <mergeCell ref="M224:N224"/>
    <mergeCell ref="C217:G217"/>
    <mergeCell ref="H217:I217"/>
    <mergeCell ref="J217:K217"/>
    <mergeCell ref="M217:N217"/>
    <mergeCell ref="C218:N218"/>
    <mergeCell ref="C219:O221"/>
    <mergeCell ref="C215:G215"/>
    <mergeCell ref="H215:I215"/>
    <mergeCell ref="J215:K215"/>
    <mergeCell ref="M215:N215"/>
    <mergeCell ref="C216:G216"/>
    <mergeCell ref="H216:I216"/>
    <mergeCell ref="J216:K216"/>
    <mergeCell ref="M216:N216"/>
    <mergeCell ref="C213:G213"/>
    <mergeCell ref="H213:I213"/>
    <mergeCell ref="J213:K213"/>
    <mergeCell ref="M213:N213"/>
    <mergeCell ref="C214:G214"/>
    <mergeCell ref="H214:I214"/>
    <mergeCell ref="J214:K214"/>
    <mergeCell ref="M214:N214"/>
    <mergeCell ref="D208:L208"/>
    <mergeCell ref="M208:N208"/>
    <mergeCell ref="C209:O211"/>
    <mergeCell ref="C212:G212"/>
    <mergeCell ref="H212:I212"/>
    <mergeCell ref="J212:K212"/>
    <mergeCell ref="M212:N212"/>
    <mergeCell ref="C198:M198"/>
    <mergeCell ref="C201:N201"/>
    <mergeCell ref="C204:E204"/>
    <mergeCell ref="K204:O204"/>
    <mergeCell ref="C206:O206"/>
    <mergeCell ref="D207:L207"/>
    <mergeCell ref="M207:N207"/>
    <mergeCell ref="C188:N188"/>
    <mergeCell ref="C190:N190"/>
    <mergeCell ref="C192:O194"/>
    <mergeCell ref="C195:M195"/>
    <mergeCell ref="C196:M196"/>
    <mergeCell ref="C197:M197"/>
    <mergeCell ref="C185:I185"/>
    <mergeCell ref="M185:N185"/>
    <mergeCell ref="C186:I186"/>
    <mergeCell ref="M186:N186"/>
    <mergeCell ref="C187:I187"/>
    <mergeCell ref="M187:N187"/>
    <mergeCell ref="C179:N179"/>
    <mergeCell ref="C180:O182"/>
    <mergeCell ref="C183:I183"/>
    <mergeCell ref="M183:N183"/>
    <mergeCell ref="C184:I184"/>
    <mergeCell ref="M184:N184"/>
    <mergeCell ref="C176:I176"/>
    <mergeCell ref="M176:N176"/>
    <mergeCell ref="C177:I177"/>
    <mergeCell ref="M177:N177"/>
    <mergeCell ref="C178:I178"/>
    <mergeCell ref="M178:N178"/>
    <mergeCell ref="C170:J170"/>
    <mergeCell ref="M170:N170"/>
    <mergeCell ref="C171:J171"/>
    <mergeCell ref="M171:N171"/>
    <mergeCell ref="C172:N172"/>
    <mergeCell ref="C173:O175"/>
    <mergeCell ref="C167:J167"/>
    <mergeCell ref="M167:N167"/>
    <mergeCell ref="C168:J168"/>
    <mergeCell ref="M168:N168"/>
    <mergeCell ref="C169:J169"/>
    <mergeCell ref="M169:N169"/>
    <mergeCell ref="C164:J164"/>
    <mergeCell ref="M164:N164"/>
    <mergeCell ref="C165:J165"/>
    <mergeCell ref="M165:N165"/>
    <mergeCell ref="C166:J166"/>
    <mergeCell ref="M166:N166"/>
    <mergeCell ref="C161:J161"/>
    <mergeCell ref="M161:N161"/>
    <mergeCell ref="C162:J162"/>
    <mergeCell ref="M162:N162"/>
    <mergeCell ref="C163:J163"/>
    <mergeCell ref="M163:N163"/>
    <mergeCell ref="C155:N155"/>
    <mergeCell ref="C156:O158"/>
    <mergeCell ref="C159:J159"/>
    <mergeCell ref="M159:N159"/>
    <mergeCell ref="C160:J160"/>
    <mergeCell ref="M160:N160"/>
    <mergeCell ref="C153:G153"/>
    <mergeCell ref="H153:I153"/>
    <mergeCell ref="J153:K153"/>
    <mergeCell ref="M153:N153"/>
    <mergeCell ref="C154:G154"/>
    <mergeCell ref="H154:I154"/>
    <mergeCell ref="J154:K154"/>
    <mergeCell ref="M154:N154"/>
    <mergeCell ref="C151:G151"/>
    <mergeCell ref="H151:I151"/>
    <mergeCell ref="J151:K151"/>
    <mergeCell ref="M151:N151"/>
    <mergeCell ref="C152:G152"/>
    <mergeCell ref="H152:I152"/>
    <mergeCell ref="J152:K152"/>
    <mergeCell ref="M152:N152"/>
    <mergeCell ref="C146:O148"/>
    <mergeCell ref="C149:G149"/>
    <mergeCell ref="H149:I149"/>
    <mergeCell ref="J149:K149"/>
    <mergeCell ref="M149:N149"/>
    <mergeCell ref="C150:G150"/>
    <mergeCell ref="H150:I150"/>
    <mergeCell ref="J150:K150"/>
    <mergeCell ref="M150:N150"/>
    <mergeCell ref="C141:E141"/>
    <mergeCell ref="K141:O141"/>
    <mergeCell ref="C143:O143"/>
    <mergeCell ref="D144:L144"/>
    <mergeCell ref="M144:N144"/>
    <mergeCell ref="D145:L145"/>
    <mergeCell ref="M145:N145"/>
    <mergeCell ref="C129:O131"/>
    <mergeCell ref="C132:M132"/>
    <mergeCell ref="C133:M133"/>
    <mergeCell ref="C134:M134"/>
    <mergeCell ref="C135:M135"/>
    <mergeCell ref="C138:N138"/>
    <mergeCell ref="C123:I123"/>
    <mergeCell ref="M123:N123"/>
    <mergeCell ref="C124:I124"/>
    <mergeCell ref="M124:N124"/>
    <mergeCell ref="C125:N125"/>
    <mergeCell ref="C127:N127"/>
    <mergeCell ref="C120:I120"/>
    <mergeCell ref="M120:N120"/>
    <mergeCell ref="C121:I121"/>
    <mergeCell ref="M121:N121"/>
    <mergeCell ref="C122:I122"/>
    <mergeCell ref="M122:N122"/>
    <mergeCell ref="C114:I114"/>
    <mergeCell ref="M114:N114"/>
    <mergeCell ref="C115:I115"/>
    <mergeCell ref="M115:N115"/>
    <mergeCell ref="C116:N116"/>
    <mergeCell ref="C117:O119"/>
    <mergeCell ref="C108:J108"/>
    <mergeCell ref="M108:N108"/>
    <mergeCell ref="C109:N109"/>
    <mergeCell ref="C110:O112"/>
    <mergeCell ref="C113:I113"/>
    <mergeCell ref="M113:N113"/>
    <mergeCell ref="C105:J105"/>
    <mergeCell ref="M105:N105"/>
    <mergeCell ref="C106:J106"/>
    <mergeCell ref="M106:N106"/>
    <mergeCell ref="C107:J107"/>
    <mergeCell ref="M107:N107"/>
    <mergeCell ref="C103:J103"/>
    <mergeCell ref="M103:N103"/>
    <mergeCell ref="C104:J104"/>
    <mergeCell ref="M104:N104"/>
    <mergeCell ref="C100:J100"/>
    <mergeCell ref="M100:N100"/>
    <mergeCell ref="C101:J101"/>
    <mergeCell ref="M101:N101"/>
    <mergeCell ref="C102:J102"/>
    <mergeCell ref="M102:N102"/>
    <mergeCell ref="C97:J97"/>
    <mergeCell ref="M97:N97"/>
    <mergeCell ref="C98:J98"/>
    <mergeCell ref="M98:N98"/>
    <mergeCell ref="C99:J99"/>
    <mergeCell ref="M99:N99"/>
    <mergeCell ref="C92:G92"/>
    <mergeCell ref="H92:I92"/>
    <mergeCell ref="J92:K92"/>
    <mergeCell ref="M92:N92"/>
    <mergeCell ref="C93:N93"/>
    <mergeCell ref="C94:O96"/>
    <mergeCell ref="C90:G90"/>
    <mergeCell ref="H90:I90"/>
    <mergeCell ref="J90:K90"/>
    <mergeCell ref="M90:N90"/>
    <mergeCell ref="C91:G91"/>
    <mergeCell ref="H91:I91"/>
    <mergeCell ref="J91:K91"/>
    <mergeCell ref="M91:N91"/>
    <mergeCell ref="C88:G88"/>
    <mergeCell ref="H88:I88"/>
    <mergeCell ref="J88:K88"/>
    <mergeCell ref="M88:N88"/>
    <mergeCell ref="C89:G89"/>
    <mergeCell ref="H89:I89"/>
    <mergeCell ref="J89:K89"/>
    <mergeCell ref="M89:N89"/>
    <mergeCell ref="D83:L83"/>
    <mergeCell ref="M83:N83"/>
    <mergeCell ref="C84:O86"/>
    <mergeCell ref="C87:G87"/>
    <mergeCell ref="H87:I87"/>
    <mergeCell ref="J87:K87"/>
    <mergeCell ref="M87:N87"/>
    <mergeCell ref="C73:M73"/>
    <mergeCell ref="C76:N76"/>
    <mergeCell ref="C79:E79"/>
    <mergeCell ref="K79:O79"/>
    <mergeCell ref="C81:O81"/>
    <mergeCell ref="D82:L82"/>
    <mergeCell ref="M82:N82"/>
    <mergeCell ref="C63:N63"/>
    <mergeCell ref="C65:N65"/>
    <mergeCell ref="C67:O69"/>
    <mergeCell ref="C70:M70"/>
    <mergeCell ref="C71:M71"/>
    <mergeCell ref="C72:M72"/>
    <mergeCell ref="C60:I60"/>
    <mergeCell ref="M60:N60"/>
    <mergeCell ref="C61:I61"/>
    <mergeCell ref="M61:N61"/>
    <mergeCell ref="C62:I62"/>
    <mergeCell ref="M62:N62"/>
    <mergeCell ref="C54:N54"/>
    <mergeCell ref="C55:O57"/>
    <mergeCell ref="C58:I58"/>
    <mergeCell ref="M58:N58"/>
    <mergeCell ref="C59:I59"/>
    <mergeCell ref="M59:N59"/>
    <mergeCell ref="C51:I51"/>
    <mergeCell ref="M51:N51"/>
    <mergeCell ref="C52:I52"/>
    <mergeCell ref="M52:N52"/>
    <mergeCell ref="C53:I53"/>
    <mergeCell ref="M53:N53"/>
    <mergeCell ref="C45:J45"/>
    <mergeCell ref="M45:N45"/>
    <mergeCell ref="C46:J46"/>
    <mergeCell ref="M46:N46"/>
    <mergeCell ref="C47:N47"/>
    <mergeCell ref="C48:O50"/>
    <mergeCell ref="C42:J42"/>
    <mergeCell ref="M42:N42"/>
    <mergeCell ref="C43:J43"/>
    <mergeCell ref="M43:N43"/>
    <mergeCell ref="C44:J44"/>
    <mergeCell ref="M44:N44"/>
    <mergeCell ref="C39:J39"/>
    <mergeCell ref="M39:N39"/>
    <mergeCell ref="C40:J40"/>
    <mergeCell ref="M40:N40"/>
    <mergeCell ref="C41:J41"/>
    <mergeCell ref="M41:N41"/>
    <mergeCell ref="C36:J36"/>
    <mergeCell ref="M36:N36"/>
    <mergeCell ref="C37:J37"/>
    <mergeCell ref="M37:N37"/>
    <mergeCell ref="C38:J38"/>
    <mergeCell ref="M38:N38"/>
    <mergeCell ref="C30:N30"/>
    <mergeCell ref="C31:O33"/>
    <mergeCell ref="C34:J34"/>
    <mergeCell ref="M34:N34"/>
    <mergeCell ref="C35:J35"/>
    <mergeCell ref="M35:N35"/>
    <mergeCell ref="C25:G25"/>
    <mergeCell ref="H25:I25"/>
    <mergeCell ref="J25:K25"/>
    <mergeCell ref="M25:N25"/>
    <mergeCell ref="C28:G28"/>
    <mergeCell ref="H28:I28"/>
    <mergeCell ref="J28:K28"/>
    <mergeCell ref="M28:N28"/>
    <mergeCell ref="C29:G29"/>
    <mergeCell ref="H29:I29"/>
    <mergeCell ref="J29:K29"/>
    <mergeCell ref="M29:N29"/>
    <mergeCell ref="C26:G26"/>
    <mergeCell ref="H26:I26"/>
    <mergeCell ref="J26:K26"/>
    <mergeCell ref="M26:N26"/>
    <mergeCell ref="C27:G27"/>
    <mergeCell ref="H27:I27"/>
    <mergeCell ref="J27:K27"/>
    <mergeCell ref="M27:N27"/>
    <mergeCell ref="C18:O18"/>
    <mergeCell ref="D19:L19"/>
    <mergeCell ref="M19:N19"/>
    <mergeCell ref="D20:L20"/>
    <mergeCell ref="M20:N20"/>
    <mergeCell ref="C21:O23"/>
    <mergeCell ref="C24:G24"/>
    <mergeCell ref="H24:I24"/>
    <mergeCell ref="J24:K24"/>
    <mergeCell ref="M24:N24"/>
    <mergeCell ref="D11:K11"/>
    <mergeCell ref="C15:L15"/>
    <mergeCell ref="C16:F16"/>
    <mergeCell ref="C2:F2"/>
    <mergeCell ref="C5:O5"/>
    <mergeCell ref="C7:C12"/>
    <mergeCell ref="L7:O8"/>
    <mergeCell ref="D8:K9"/>
    <mergeCell ref="M9:O9"/>
    <mergeCell ref="L10:L12"/>
    <mergeCell ref="M10:M12"/>
    <mergeCell ref="N10:N12"/>
    <mergeCell ref="O10:O12"/>
  </mergeCells>
  <printOptions horizontalCentered="1"/>
  <pageMargins left="0.11811023622047245" right="0.11811023622047245" top="0.15748031496062992" bottom="0.15748031496062992" header="0" footer="0"/>
  <pageSetup scale="49" fitToHeight="0" orientation="portrait" r:id="rId1"/>
  <headerFooter alignWithMargins="0"/>
  <rowBreaks count="8" manualBreakCount="8">
    <brk id="80" min="1" max="15" man="1"/>
    <brk id="142" min="1" max="15" man="1"/>
    <brk id="205" min="1" max="15" man="1"/>
    <brk id="268" min="1" max="15" man="1"/>
    <brk id="331" min="1" max="15" man="1"/>
    <brk id="394" min="1" max="15" man="1"/>
    <brk id="457" min="1" max="15" man="1"/>
    <brk id="520" min="1" max="15"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A4C2A8A7-87D0-41A4-9836-36E283471BB4}">
          <x14:formula1>
            <xm:f>'MANO DE OBRA'!$C$14:$C$33</xm:f>
          </x14:formula1>
          <xm:sqref>C59:I62 C121:I124 C184:I187 C247:I250 C310:I313 C373:I376 C436:I439 C499:I502 C562:I565</xm:sqref>
        </x14:dataValidation>
        <x14:dataValidation type="list" allowBlank="1" showInputMessage="1" showErrorMessage="1" xr:uid="{EF91995D-0ED4-4F38-A2FF-70DBEC9B56A6}">
          <x14:formula1>
            <xm:f>TRANSPORTE!$C$14:$C$28</xm:f>
          </x14:formula1>
          <xm:sqref>C52:I53 C114:I115 C177:I178 C240:I241 C303:I304 C366:I367 C429:I430 C492:I493 C555:I556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5CFD-370A-404F-97F0-840F797558AB}">
  <sheetPr>
    <pageSetUpPr fitToPage="1"/>
  </sheetPr>
  <dimension ref="B1:R333"/>
  <sheetViews>
    <sheetView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PRESUPUESTO!C274</f>
        <v>12.01</v>
      </c>
      <c r="D20" s="582" t="str">
        <f>IFERROR(VLOOKUP(C20,PRESUPUESTO!$C$11:$K$366,5,FALSE)," ")</f>
        <v>SUMINISTRO E INSTALACIÓN DE ENCHAPE CERÁMICO PARA MURO, REFERENCIA NATAL BLANCO CARA ÚNICA O SIMILAR, FORMATO 30 × 60 CM. INCLUYE PREPARACIÓN DE SUPERFICIE, CORTES, ADHESIVO CERÁMICO BLANCO, BOQUILLA BLANCA Y LIMPIEZA FINAL.</v>
      </c>
      <c r="E20" s="583"/>
      <c r="F20" s="583"/>
      <c r="G20" s="583"/>
      <c r="H20" s="583"/>
      <c r="I20" s="583"/>
      <c r="J20" s="583"/>
      <c r="K20" s="583"/>
      <c r="L20" s="584"/>
      <c r="M20" s="526" t="str">
        <f>IFERROR(VLOOKUP(C20,PRESUPUESTO!$C$11:$K$366,6,FALSE)," ")</f>
        <v>M2</v>
      </c>
      <c r="N20" s="528"/>
      <c r="O20" s="243">
        <f>IFERROR(VLOOKUP(C20,PRESUPUESTO!$C$11:$K$366,7,FALSE)," ")</f>
        <v>186.53</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30442.400000000001</v>
      </c>
      <c r="M25" s="523">
        <v>0.05</v>
      </c>
      <c r="N25" s="522"/>
      <c r="O25" s="307">
        <f>IFERROR(M25*L25,0)</f>
        <v>1522.1200000000001</v>
      </c>
      <c r="P25" s="85"/>
    </row>
    <row r="26" spans="2:16" ht="14.4">
      <c r="B26" s="44"/>
      <c r="C26" s="517" t="s">
        <v>1294</v>
      </c>
      <c r="D26" s="518"/>
      <c r="E26" s="518"/>
      <c r="F26" s="518"/>
      <c r="G26" s="519"/>
      <c r="H26" s="520"/>
      <c r="I26" s="520"/>
      <c r="J26" s="521" t="str">
        <f>IFERROR(VLOOKUP(C26,EQUIPOS!$C$13:$G$80,2,FALSE)," ")</f>
        <v>D</v>
      </c>
      <c r="K26" s="522"/>
      <c r="L26" s="308">
        <f>IFERROR(VLOOKUP(C26,EQUIPOS!$C$13:$G$80,5,FALSE)," ")</f>
        <v>53716</v>
      </c>
      <c r="M26" s="524">
        <f>1/0.025</f>
        <v>40</v>
      </c>
      <c r="N26" s="525"/>
      <c r="O26" s="307">
        <f>IFERROR(L26/M26,0)</f>
        <v>1342.9</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2865.0200000000004</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2309</v>
      </c>
      <c r="D35" s="518"/>
      <c r="E35" s="518"/>
      <c r="F35" s="518"/>
      <c r="G35" s="518"/>
      <c r="H35" s="518"/>
      <c r="I35" s="518"/>
      <c r="J35" s="519"/>
      <c r="K35" s="88" t="str">
        <f>IFERROR(VLOOKUP(C35,MATERIALES!$C$13:$G$2486,2,FALSE)," ")</f>
        <v>M2</v>
      </c>
      <c r="L35" s="89">
        <v>1.05</v>
      </c>
      <c r="M35" s="548">
        <f>IFERROR(VLOOKUP(C35,MATERIALES!$C$13:$G$2486,5,FALSE)," ")</f>
        <v>34500</v>
      </c>
      <c r="N35" s="549"/>
      <c r="O35" s="307">
        <f>IFERROR(M35*L35,0)</f>
        <v>36225</v>
      </c>
      <c r="P35" s="85"/>
    </row>
    <row r="36" spans="2:16" ht="14.4">
      <c r="B36" s="44"/>
      <c r="C36" s="517" t="s">
        <v>2310</v>
      </c>
      <c r="D36" s="518"/>
      <c r="E36" s="518"/>
      <c r="F36" s="518"/>
      <c r="G36" s="518"/>
      <c r="H36" s="518"/>
      <c r="I36" s="518"/>
      <c r="J36" s="519"/>
      <c r="K36" s="88" t="str">
        <f>IFERROR(VLOOKUP(C36,MATERIALES!$C$13:$G$2486,2,FALSE)," ")</f>
        <v>KG</v>
      </c>
      <c r="L36" s="89">
        <v>4.5</v>
      </c>
      <c r="M36" s="548">
        <f>IFERROR(VLOOKUP(C36,MATERIALES!$C$13:$G$2486,5,FALSE)," ")</f>
        <v>3620</v>
      </c>
      <c r="N36" s="549"/>
      <c r="O36" s="307">
        <f t="shared" ref="O36:O46" si="1">IFERROR(M36*L36,0)</f>
        <v>16290</v>
      </c>
      <c r="P36" s="85"/>
    </row>
    <row r="37" spans="2:16" ht="14.4">
      <c r="B37" s="44"/>
      <c r="C37" s="517" t="s">
        <v>2311</v>
      </c>
      <c r="D37" s="518"/>
      <c r="E37" s="518"/>
      <c r="F37" s="518"/>
      <c r="G37" s="518"/>
      <c r="H37" s="518"/>
      <c r="I37" s="518"/>
      <c r="J37" s="519"/>
      <c r="K37" s="88" t="str">
        <f>IFERROR(VLOOKUP(C37,MATERIALES!$C$13:$G$2486,2,FALSE)," ")</f>
        <v>KG</v>
      </c>
      <c r="L37" s="89">
        <v>0.2</v>
      </c>
      <c r="M37" s="548">
        <f>IFERROR(VLOOKUP(C37,MATERIALES!$C$13:$G$2486,5,FALSE)," ")</f>
        <v>6980</v>
      </c>
      <c r="N37" s="549"/>
      <c r="O37" s="307">
        <f t="shared" si="1"/>
        <v>1396</v>
      </c>
      <c r="P37" s="85"/>
    </row>
    <row r="38" spans="2:16" ht="14.4">
      <c r="B38" s="44"/>
      <c r="C38" s="517" t="s">
        <v>2291</v>
      </c>
      <c r="D38" s="518"/>
      <c r="E38" s="518"/>
      <c r="F38" s="518"/>
      <c r="G38" s="518"/>
      <c r="H38" s="518"/>
      <c r="I38" s="518"/>
      <c r="J38" s="519"/>
      <c r="K38" s="88" t="str">
        <f>IFERROR(VLOOKUP(C38,MATERIALES!$C$13:$G$2486,2,FALSE)," ")</f>
        <v>UN</v>
      </c>
      <c r="L38" s="89">
        <v>6</v>
      </c>
      <c r="M38" s="548">
        <f>IFERROR(VLOOKUP(C38,MATERIALES!$C$13:$G$2486,5,FALSE)," ")</f>
        <v>54</v>
      </c>
      <c r="N38" s="549"/>
      <c r="O38" s="307">
        <f t="shared" si="1"/>
        <v>324</v>
      </c>
      <c r="P38" s="85"/>
    </row>
    <row r="39" spans="2:16" ht="14.4">
      <c r="B39" s="44"/>
      <c r="C39" s="517" t="s">
        <v>1337</v>
      </c>
      <c r="D39" s="518"/>
      <c r="E39" s="518"/>
      <c r="F39" s="518"/>
      <c r="G39" s="518"/>
      <c r="H39" s="518"/>
      <c r="I39" s="518"/>
      <c r="J39" s="519"/>
      <c r="K39" s="88" t="str">
        <f>IFERROR(VLOOKUP(C39,MATERIALES!$C$13:$G$2486,2,FALSE)," ")</f>
        <v>LT</v>
      </c>
      <c r="L39" s="89">
        <v>1.5</v>
      </c>
      <c r="M39" s="548">
        <f>IFERROR(VLOOKUP(C39,MATERIALES!$C$13:$G$2486,5,FALSE)," ")</f>
        <v>74</v>
      </c>
      <c r="N39" s="549"/>
      <c r="O39" s="307">
        <f t="shared" si="1"/>
        <v>111</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54346</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f>1/0.08</f>
        <v>12.5</v>
      </c>
      <c r="N59" s="563"/>
      <c r="O59" s="312">
        <f>IFERROR((L59/M59),0)</f>
        <v>30442.400000000001</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30442.400000000001</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87653</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22789.780000000002</v>
      </c>
      <c r="P71" s="80"/>
    </row>
    <row r="72" spans="2:16" ht="14.4">
      <c r="B72" s="44"/>
      <c r="C72" s="573" t="s">
        <v>2241</v>
      </c>
      <c r="D72" s="574"/>
      <c r="E72" s="574"/>
      <c r="F72" s="574"/>
      <c r="G72" s="574"/>
      <c r="H72" s="574"/>
      <c r="I72" s="574"/>
      <c r="J72" s="574"/>
      <c r="K72" s="574"/>
      <c r="L72" s="574"/>
      <c r="M72" s="574"/>
      <c r="N72" s="302">
        <f>PRESUPUESTO!$K$385</f>
        <v>0.01</v>
      </c>
      <c r="O72" s="315">
        <f>N72*O65</f>
        <v>876.53</v>
      </c>
      <c r="P72" s="80"/>
    </row>
    <row r="73" spans="2:16" ht="15" thickBot="1">
      <c r="B73" s="44"/>
      <c r="C73" s="575" t="s">
        <v>28</v>
      </c>
      <c r="D73" s="576"/>
      <c r="E73" s="576"/>
      <c r="F73" s="576"/>
      <c r="G73" s="576"/>
      <c r="H73" s="576"/>
      <c r="I73" s="576"/>
      <c r="J73" s="576"/>
      <c r="K73" s="576"/>
      <c r="L73" s="576"/>
      <c r="M73" s="576"/>
      <c r="N73" s="306">
        <f>PRESUPUESTO!$K$386</f>
        <v>0.03</v>
      </c>
      <c r="O73" s="316">
        <f>N73*O65</f>
        <v>2629.5899999999997</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113949</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PRESUPUESTO!C275</f>
        <v>12.02</v>
      </c>
      <c r="D83" s="582" t="str">
        <f>IFERROR(VLOOKUP(C83,PRESUPUESTO!$C$11:$K$366,5,FALSE)," ")</f>
        <v>SUMINISTRO E INSTALACIÓN DE ENCHAPE CERÁMICO PARA MURO, REFERENCIA NATAL BLANCO CARA ÚNICA O SIMILAR, FORMATO 30 × 60 CM. INCLUYE PREPARACIÓN DE SUPERFICIE, CORTES, ADHESIVO CERÁMICO BLANCO, BOQUILLA BLANCA Y LIMPIEZA FINAL.</v>
      </c>
      <c r="E83" s="583"/>
      <c r="F83" s="583"/>
      <c r="G83" s="583"/>
      <c r="H83" s="583"/>
      <c r="I83" s="583"/>
      <c r="J83" s="583"/>
      <c r="K83" s="583"/>
      <c r="L83" s="584"/>
      <c r="M83" s="526" t="str">
        <f>IFERROR(VLOOKUP(C83,PRESUPUESTO!$C$11:$K$366,6,FALSE)," ")</f>
        <v>ML</v>
      </c>
      <c r="N83" s="528"/>
      <c r="O83" s="243">
        <f>IFERROR(VLOOKUP(C83,PRESUPUESTO!$C$11:$K$366,7,FALSE)," ")</f>
        <v>165.27</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20929.149999999998</v>
      </c>
      <c r="M88" s="523">
        <v>0.05</v>
      </c>
      <c r="N88" s="522"/>
      <c r="O88" s="307">
        <f>IFERROR(M88*L88,0)</f>
        <v>1046.4575</v>
      </c>
      <c r="P88" s="85"/>
    </row>
    <row r="89" spans="2:16" ht="14.4">
      <c r="B89" s="44"/>
      <c r="C89" s="517" t="s">
        <v>1294</v>
      </c>
      <c r="D89" s="518"/>
      <c r="E89" s="518"/>
      <c r="F89" s="518"/>
      <c r="G89" s="519"/>
      <c r="H89" s="520"/>
      <c r="I89" s="520"/>
      <c r="J89" s="521" t="str">
        <f>IFERROR(VLOOKUP(C89,EQUIPOS!$C$13:$G$80,2,FALSE)," ")</f>
        <v>D</v>
      </c>
      <c r="K89" s="522"/>
      <c r="L89" s="308">
        <f>IFERROR(VLOOKUP(C89,EQUIPOS!$C$13:$G$80,5,FALSE)," ")</f>
        <v>53716</v>
      </c>
      <c r="M89" s="524">
        <f>1/0.02</f>
        <v>50</v>
      </c>
      <c r="N89" s="525"/>
      <c r="O89" s="307">
        <f>IFERROR(L89/M89,0)</f>
        <v>1074.32</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2120.7775000000001</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2309</v>
      </c>
      <c r="D98" s="518"/>
      <c r="E98" s="518"/>
      <c r="F98" s="518"/>
      <c r="G98" s="518"/>
      <c r="H98" s="518"/>
      <c r="I98" s="518"/>
      <c r="J98" s="519"/>
      <c r="K98" s="88" t="str">
        <f>IFERROR(VLOOKUP(C98,MATERIALES!$C$13:$G$2486,2,FALSE)," ")</f>
        <v>M2</v>
      </c>
      <c r="L98" s="89">
        <v>0.63</v>
      </c>
      <c r="M98" s="548">
        <f>IFERROR(VLOOKUP(C98,MATERIALES!$C$13:$G$2486,5,FALSE)," ")</f>
        <v>34500</v>
      </c>
      <c r="N98" s="549"/>
      <c r="O98" s="307">
        <f>IFERROR(M98*L98,0)</f>
        <v>21735</v>
      </c>
      <c r="P98" s="85"/>
    </row>
    <row r="99" spans="2:16" ht="14.4">
      <c r="B99" s="44"/>
      <c r="C99" s="517" t="s">
        <v>2310</v>
      </c>
      <c r="D99" s="518"/>
      <c r="E99" s="518"/>
      <c r="F99" s="518"/>
      <c r="G99" s="518"/>
      <c r="H99" s="518"/>
      <c r="I99" s="518"/>
      <c r="J99" s="519"/>
      <c r="K99" s="88" t="str">
        <f>IFERROR(VLOOKUP(C99,MATERIALES!$C$13:$G$2486,2,FALSE)," ")</f>
        <v>KG</v>
      </c>
      <c r="L99" s="89">
        <v>2.7</v>
      </c>
      <c r="M99" s="548">
        <f>IFERROR(VLOOKUP(C99,MATERIALES!$C$13:$G$2486,5,FALSE)," ")</f>
        <v>3620</v>
      </c>
      <c r="N99" s="549"/>
      <c r="O99" s="307">
        <f t="shared" ref="O99:O109" si="5">IFERROR(M99*L99,0)</f>
        <v>9774</v>
      </c>
      <c r="P99" s="85"/>
    </row>
    <row r="100" spans="2:16" ht="14.4">
      <c r="B100" s="44"/>
      <c r="C100" s="517" t="s">
        <v>2311</v>
      </c>
      <c r="D100" s="518"/>
      <c r="E100" s="518"/>
      <c r="F100" s="518"/>
      <c r="G100" s="518"/>
      <c r="H100" s="518"/>
      <c r="I100" s="518"/>
      <c r="J100" s="519"/>
      <c r="K100" s="88" t="str">
        <f>IFERROR(VLOOKUP(C100,MATERIALES!$C$13:$G$2486,2,FALSE)," ")</f>
        <v>KG</v>
      </c>
      <c r="L100" s="89">
        <v>0.16</v>
      </c>
      <c r="M100" s="548">
        <f>IFERROR(VLOOKUP(C100,MATERIALES!$C$13:$G$2486,5,FALSE)," ")</f>
        <v>6980</v>
      </c>
      <c r="N100" s="549"/>
      <c r="O100" s="307">
        <f t="shared" si="5"/>
        <v>1116.8</v>
      </c>
      <c r="P100" s="85"/>
    </row>
    <row r="101" spans="2:16" ht="14.4">
      <c r="B101" s="44"/>
      <c r="C101" s="517" t="s">
        <v>2291</v>
      </c>
      <c r="D101" s="518"/>
      <c r="E101" s="518"/>
      <c r="F101" s="518"/>
      <c r="G101" s="518"/>
      <c r="H101" s="518"/>
      <c r="I101" s="518"/>
      <c r="J101" s="519"/>
      <c r="K101" s="88" t="str">
        <f>IFERROR(VLOOKUP(C101,MATERIALES!$C$13:$G$2486,2,FALSE)," ")</f>
        <v>UN</v>
      </c>
      <c r="L101" s="89">
        <v>4</v>
      </c>
      <c r="M101" s="548">
        <f>IFERROR(VLOOKUP(C101,MATERIALES!$C$13:$G$2486,5,FALSE)," ")</f>
        <v>54</v>
      </c>
      <c r="N101" s="549"/>
      <c r="O101" s="307">
        <f t="shared" si="5"/>
        <v>216</v>
      </c>
      <c r="P101" s="85"/>
    </row>
    <row r="102" spans="2:16" ht="14.4">
      <c r="B102" s="44"/>
      <c r="C102" s="517" t="s">
        <v>1337</v>
      </c>
      <c r="D102" s="518"/>
      <c r="E102" s="518"/>
      <c r="F102" s="518"/>
      <c r="G102" s="518"/>
      <c r="H102" s="518"/>
      <c r="I102" s="518"/>
      <c r="J102" s="519"/>
      <c r="K102" s="88" t="str">
        <f>IFERROR(VLOOKUP(C102,MATERIALES!$C$13:$G$2486,2,FALSE)," ")</f>
        <v>LT</v>
      </c>
      <c r="L102" s="89">
        <v>1</v>
      </c>
      <c r="M102" s="548">
        <f>IFERROR(VLOOKUP(C102,MATERIALES!$C$13:$G$2486,5,FALSE)," ")</f>
        <v>74</v>
      </c>
      <c r="N102" s="549"/>
      <c r="O102" s="307">
        <f t="shared" si="5"/>
        <v>74</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32915.800000000003</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1222</v>
      </c>
      <c r="D122" s="556"/>
      <c r="E122" s="556"/>
      <c r="F122" s="556"/>
      <c r="G122" s="556"/>
      <c r="H122" s="556"/>
      <c r="I122" s="522"/>
      <c r="J122" s="310">
        <f>IFERROR(VLOOKUP(C122,'MANO DE OBRA'!$C$13:$J$33,6,FALSE)," ")</f>
        <v>190265</v>
      </c>
      <c r="K122" s="318">
        <f>IFERROR(VLOOKUP(C122,'MANO DE OBRA'!$C$13:$J$33,7,FALSE)," ")</f>
        <v>2</v>
      </c>
      <c r="L122" s="311">
        <f>IFERROR(VLOOKUP(C122,'MANO DE OBRA'!$C$13:$J$33,8,FALSE)," ")</f>
        <v>380530</v>
      </c>
      <c r="M122" s="562">
        <f>1/0.055</f>
        <v>18.181818181818183</v>
      </c>
      <c r="N122" s="563"/>
      <c r="O122" s="312">
        <f>IFERROR((L122/M122),0)</f>
        <v>20929.149999999998</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20929.149999999998</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55966</v>
      </c>
      <c r="P128" s="100"/>
    </row>
    <row r="129" spans="2:16" ht="15" thickBot="1">
      <c r="B129" s="44"/>
      <c r="C129" s="73"/>
      <c r="D129" s="52"/>
      <c r="E129" s="52"/>
      <c r="F129" s="52"/>
      <c r="G129" s="52"/>
      <c r="H129" s="52"/>
      <c r="I129" s="52"/>
      <c r="J129" s="52"/>
      <c r="K129" s="52"/>
      <c r="L129" s="52"/>
      <c r="M129" s="52"/>
      <c r="N129" s="52"/>
      <c r="O129" s="74"/>
      <c r="P129" s="73"/>
    </row>
    <row r="130" spans="2:16">
      <c r="B130" s="44"/>
      <c r="C130" s="529" t="s">
        <v>2240</v>
      </c>
      <c r="D130" s="530"/>
      <c r="E130" s="530"/>
      <c r="F130" s="530"/>
      <c r="G130" s="530"/>
      <c r="H130" s="530"/>
      <c r="I130" s="530"/>
      <c r="J130" s="530"/>
      <c r="K130" s="530"/>
      <c r="L130" s="530"/>
      <c r="M130" s="530"/>
      <c r="N130" s="530"/>
      <c r="O130" s="531"/>
      <c r="P130" s="8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14551.16</v>
      </c>
      <c r="P134" s="80"/>
    </row>
    <row r="135" spans="2:16" ht="14.4">
      <c r="B135" s="44"/>
      <c r="C135" s="573" t="s">
        <v>2241</v>
      </c>
      <c r="D135" s="574"/>
      <c r="E135" s="574"/>
      <c r="F135" s="574"/>
      <c r="G135" s="574"/>
      <c r="H135" s="574"/>
      <c r="I135" s="574"/>
      <c r="J135" s="574"/>
      <c r="K135" s="574"/>
      <c r="L135" s="574"/>
      <c r="M135" s="574"/>
      <c r="N135" s="302">
        <f>PRESUPUESTO!$K$385</f>
        <v>0.01</v>
      </c>
      <c r="O135" s="315">
        <f>N135*O128</f>
        <v>559.66</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1678.98</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72756</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PRESUPUESTO!C276</f>
        <v>12.03</v>
      </c>
      <c r="D146" s="582" t="str">
        <f>IFERROR(VLOOKUP(C146,PRESUPUESTO!$C$11:$K$366,5,FALSE)," ")</f>
        <v>SUMINISTRO E INSTALACIÓN DE ENCHAPE CERÁMICO PARA MURO, ESTILO PIEDRA, REFERENCIA BERLÍN MARFIL O SIMILAR, FORMATO 30 × 60 CM. INCLUYE PREPARACIÓN DE SUPERFICIE, CORTES, ADHESIVO CERÁMICO BLANCO, BOQUILLA BLANCA Y LIMPIEZA FINAL.</v>
      </c>
      <c r="E146" s="583"/>
      <c r="F146" s="583"/>
      <c r="G146" s="583"/>
      <c r="H146" s="583"/>
      <c r="I146" s="583"/>
      <c r="J146" s="583"/>
      <c r="K146" s="583"/>
      <c r="L146" s="584"/>
      <c r="M146" s="526" t="str">
        <f>IFERROR(VLOOKUP(C146,PRESUPUESTO!$C$11:$K$366,6,FALSE)," ")</f>
        <v>M2</v>
      </c>
      <c r="N146" s="528"/>
      <c r="O146" s="243">
        <f>IFERROR(VLOOKUP(C146,PRESUPUESTO!$C$11:$K$366,7,FALSE)," ")</f>
        <v>247.21</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34247.700000000004</v>
      </c>
      <c r="M151" s="523">
        <v>0.05</v>
      </c>
      <c r="N151" s="522"/>
      <c r="O151" s="307">
        <f>IFERROR(M151*L151,0)</f>
        <v>1712.3850000000002</v>
      </c>
      <c r="P151" s="85"/>
    </row>
    <row r="152" spans="2:16" ht="14.4">
      <c r="B152" s="44"/>
      <c r="C152" s="517" t="s">
        <v>1294</v>
      </c>
      <c r="D152" s="518"/>
      <c r="E152" s="518"/>
      <c r="F152" s="518"/>
      <c r="G152" s="519"/>
      <c r="H152" s="520"/>
      <c r="I152" s="520"/>
      <c r="J152" s="521" t="str">
        <f>IFERROR(VLOOKUP(C152,EQUIPOS!$C$13:$G$80,2,FALSE)," ")</f>
        <v>D</v>
      </c>
      <c r="K152" s="522"/>
      <c r="L152" s="308">
        <f>IFERROR(VLOOKUP(C152,EQUIPOS!$C$13:$G$80,5,FALSE)," ")</f>
        <v>53716</v>
      </c>
      <c r="M152" s="524">
        <f>1/0.025</f>
        <v>40</v>
      </c>
      <c r="N152" s="525"/>
      <c r="O152" s="307">
        <f>IFERROR(L152/M152,0)</f>
        <v>1342.9</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3055.2850000000003</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2301</v>
      </c>
      <c r="D161" s="518"/>
      <c r="E161" s="518"/>
      <c r="F161" s="518"/>
      <c r="G161" s="518"/>
      <c r="H161" s="518"/>
      <c r="I161" s="518"/>
      <c r="J161" s="519"/>
      <c r="K161" s="88" t="str">
        <f>IFERROR(VLOOKUP(C161,MATERIALES!$C$13:$G$2486,2,FALSE)," ")</f>
        <v>M2</v>
      </c>
      <c r="L161" s="89">
        <v>1.05</v>
      </c>
      <c r="M161" s="548">
        <f>IFERROR(VLOOKUP(C161,MATERIALES!$C$13:$G$2486,5,FALSE)," ")</f>
        <v>75680</v>
      </c>
      <c r="N161" s="549"/>
      <c r="O161" s="307">
        <f>IFERROR(M161*L161,0)</f>
        <v>79464</v>
      </c>
      <c r="P161" s="85"/>
    </row>
    <row r="162" spans="2:16" ht="14.4">
      <c r="B162" s="44"/>
      <c r="C162" s="517" t="s">
        <v>2310</v>
      </c>
      <c r="D162" s="518"/>
      <c r="E162" s="518"/>
      <c r="F162" s="518"/>
      <c r="G162" s="518"/>
      <c r="H162" s="518"/>
      <c r="I162" s="518"/>
      <c r="J162" s="519"/>
      <c r="K162" s="88" t="str">
        <f>IFERROR(VLOOKUP(C162,MATERIALES!$C$13:$G$2486,2,FALSE)," ")</f>
        <v>KG</v>
      </c>
      <c r="L162" s="89">
        <v>4.5</v>
      </c>
      <c r="M162" s="548">
        <f>IFERROR(VLOOKUP(C162,MATERIALES!$C$13:$G$2486,5,FALSE)," ")</f>
        <v>3620</v>
      </c>
      <c r="N162" s="549"/>
      <c r="O162" s="307">
        <f t="shared" ref="O162:O172" si="9">IFERROR(M162*L162,0)</f>
        <v>16290</v>
      </c>
      <c r="P162" s="85"/>
    </row>
    <row r="163" spans="2:16" ht="14.4">
      <c r="B163" s="44"/>
      <c r="C163" s="517" t="s">
        <v>2311</v>
      </c>
      <c r="D163" s="518"/>
      <c r="E163" s="518"/>
      <c r="F163" s="518"/>
      <c r="G163" s="518"/>
      <c r="H163" s="518"/>
      <c r="I163" s="518"/>
      <c r="J163" s="519"/>
      <c r="K163" s="88" t="str">
        <f>IFERROR(VLOOKUP(C163,MATERIALES!$C$13:$G$2486,2,FALSE)," ")</f>
        <v>KG</v>
      </c>
      <c r="L163" s="89">
        <v>0.2</v>
      </c>
      <c r="M163" s="548">
        <f>IFERROR(VLOOKUP(C163,MATERIALES!$C$13:$G$2486,5,FALSE)," ")</f>
        <v>6980</v>
      </c>
      <c r="N163" s="549"/>
      <c r="O163" s="307">
        <f t="shared" si="9"/>
        <v>1396</v>
      </c>
      <c r="P163" s="85"/>
    </row>
    <row r="164" spans="2:16" ht="14.4">
      <c r="B164" s="44"/>
      <c r="C164" s="517" t="s">
        <v>2291</v>
      </c>
      <c r="D164" s="518"/>
      <c r="E164" s="518"/>
      <c r="F164" s="518"/>
      <c r="G164" s="518"/>
      <c r="H164" s="518"/>
      <c r="I164" s="518"/>
      <c r="J164" s="519"/>
      <c r="K164" s="88" t="str">
        <f>IFERROR(VLOOKUP(C164,MATERIALES!$C$13:$G$2486,2,FALSE)," ")</f>
        <v>UN</v>
      </c>
      <c r="L164" s="89">
        <v>6</v>
      </c>
      <c r="M164" s="548">
        <f>IFERROR(VLOOKUP(C164,MATERIALES!$C$13:$G$2486,5,FALSE)," ")</f>
        <v>54</v>
      </c>
      <c r="N164" s="549"/>
      <c r="O164" s="307">
        <f t="shared" si="9"/>
        <v>324</v>
      </c>
      <c r="P164" s="85"/>
    </row>
    <row r="165" spans="2:16" ht="14.4">
      <c r="B165" s="44"/>
      <c r="C165" s="517" t="s">
        <v>1337</v>
      </c>
      <c r="D165" s="518"/>
      <c r="E165" s="518"/>
      <c r="F165" s="518"/>
      <c r="G165" s="518"/>
      <c r="H165" s="518"/>
      <c r="I165" s="518"/>
      <c r="J165" s="519"/>
      <c r="K165" s="88" t="str">
        <f>IFERROR(VLOOKUP(C165,MATERIALES!$C$13:$G$2486,2,FALSE)," ")</f>
        <v>LT</v>
      </c>
      <c r="L165" s="89">
        <v>1.5</v>
      </c>
      <c r="M165" s="548">
        <f>IFERROR(VLOOKUP(C165,MATERIALES!$C$13:$G$2486,5,FALSE)," ")</f>
        <v>74</v>
      </c>
      <c r="N165" s="549"/>
      <c r="O165" s="307">
        <f t="shared" si="9"/>
        <v>111</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97585</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1222</v>
      </c>
      <c r="D185" s="556"/>
      <c r="E185" s="556"/>
      <c r="F185" s="556"/>
      <c r="G185" s="556"/>
      <c r="H185" s="556"/>
      <c r="I185" s="522"/>
      <c r="J185" s="310">
        <f>IFERROR(VLOOKUP(C185,'MANO DE OBRA'!$C$13:$J$33,6,FALSE)," ")</f>
        <v>190265</v>
      </c>
      <c r="K185" s="318">
        <f>IFERROR(VLOOKUP(C185,'MANO DE OBRA'!$C$13:$J$33,7,FALSE)," ")</f>
        <v>2</v>
      </c>
      <c r="L185" s="311">
        <f>IFERROR(VLOOKUP(C185,'MANO DE OBRA'!$C$13:$J$33,8,FALSE)," ")</f>
        <v>380530</v>
      </c>
      <c r="M185" s="562">
        <f>1/0.09</f>
        <v>11.111111111111111</v>
      </c>
      <c r="N185" s="563"/>
      <c r="O185" s="312">
        <f>IFERROR((L185/M185),0)</f>
        <v>34247.700000000004</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34247.700000000004</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134888</v>
      </c>
      <c r="P191" s="100"/>
    </row>
    <row r="192" spans="2:16" ht="15" thickBot="1">
      <c r="B192" s="44"/>
      <c r="C192" s="73"/>
      <c r="D192" s="52"/>
      <c r="E192" s="52"/>
      <c r="F192" s="52"/>
      <c r="G192" s="52"/>
      <c r="H192" s="52"/>
      <c r="I192" s="52"/>
      <c r="J192" s="52"/>
      <c r="K192" s="52"/>
      <c r="L192" s="52"/>
      <c r="M192" s="52"/>
      <c r="N192" s="52"/>
      <c r="O192" s="74"/>
      <c r="P192" s="73"/>
    </row>
    <row r="193" spans="2:16">
      <c r="B193" s="44"/>
      <c r="C193" s="529" t="s">
        <v>2240</v>
      </c>
      <c r="D193" s="530"/>
      <c r="E193" s="530"/>
      <c r="F193" s="530"/>
      <c r="G193" s="530"/>
      <c r="H193" s="530"/>
      <c r="I193" s="530"/>
      <c r="J193" s="530"/>
      <c r="K193" s="530"/>
      <c r="L193" s="530"/>
      <c r="M193" s="530"/>
      <c r="N193" s="530"/>
      <c r="O193" s="531"/>
      <c r="P193" s="80"/>
    </row>
    <row r="194" spans="2:16">
      <c r="B194" s="44"/>
      <c r="C194" s="532"/>
      <c r="D194" s="533"/>
      <c r="E194" s="533"/>
      <c r="F194" s="533"/>
      <c r="G194" s="533"/>
      <c r="H194" s="533"/>
      <c r="I194" s="533"/>
      <c r="J194" s="533"/>
      <c r="K194" s="533"/>
      <c r="L194" s="533"/>
      <c r="M194" s="533"/>
      <c r="N194" s="533"/>
      <c r="O194" s="534"/>
      <c r="P194" s="8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35070.880000000005</v>
      </c>
      <c r="P197" s="80"/>
    </row>
    <row r="198" spans="2:16" ht="14.4">
      <c r="B198" s="44"/>
      <c r="C198" s="573" t="s">
        <v>2241</v>
      </c>
      <c r="D198" s="574"/>
      <c r="E198" s="574"/>
      <c r="F198" s="574"/>
      <c r="G198" s="574"/>
      <c r="H198" s="574"/>
      <c r="I198" s="574"/>
      <c r="J198" s="574"/>
      <c r="K198" s="574"/>
      <c r="L198" s="574"/>
      <c r="M198" s="574"/>
      <c r="N198" s="302">
        <f>PRESUPUESTO!$K$385</f>
        <v>0.01</v>
      </c>
      <c r="O198" s="315">
        <f>N198*O191</f>
        <v>1348.88</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4046.64</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175355</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5.6" thickTop="1" thickBot="1">
      <c r="B207" s="44"/>
      <c r="C207" s="488" t="s">
        <v>54</v>
      </c>
      <c r="D207" s="489"/>
      <c r="E207" s="489"/>
      <c r="F207" s="489"/>
      <c r="G207" s="489"/>
      <c r="H207" s="489"/>
      <c r="I207" s="489"/>
      <c r="J207" s="489"/>
      <c r="K207" s="489"/>
      <c r="L207" s="489"/>
      <c r="M207" s="489"/>
      <c r="N207" s="489"/>
      <c r="O207" s="490"/>
      <c r="P207" s="75"/>
    </row>
    <row r="208" spans="2:16">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f>PRESUPUESTO!C277</f>
        <v>12.04</v>
      </c>
      <c r="D209" s="582" t="str">
        <f>IFERROR(VLOOKUP(C209,PRESUPUESTO!$C$11:$K$366,5,FALSE)," ")</f>
        <v>SUMINISTRO E INSTALACIÓN DE ENCHAPE CERÁMICO PARA MURO, ESTILO PIEDRA, REFERENCIA BERLÍN MARFIL O SIMILAR, FORMATO 30 × 60 CM. INCLUYE PREPARACIÓN DE SUPERFICIE, CORTES, ADHESIVO CERÁMICO BLANCO, BOQUILLA BLANCA Y LIMPIEZA FINAL.</v>
      </c>
      <c r="E209" s="583"/>
      <c r="F209" s="583"/>
      <c r="G209" s="583"/>
      <c r="H209" s="583"/>
      <c r="I209" s="583"/>
      <c r="J209" s="583"/>
      <c r="K209" s="583"/>
      <c r="L209" s="584"/>
      <c r="M209" s="526" t="str">
        <f>IFERROR(VLOOKUP(C209,PRESUPUESTO!$C$11:$K$366,6,FALSE)," ")</f>
        <v>ML</v>
      </c>
      <c r="N209" s="528"/>
      <c r="O209" s="243">
        <f>IFERROR(VLOOKUP(C209,PRESUPUESTO!$C$11:$K$366,7,FALSE)," ")</f>
        <v>243.7</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22831.8</v>
      </c>
      <c r="M214" s="523">
        <v>0.05</v>
      </c>
      <c r="N214" s="522"/>
      <c r="O214" s="307">
        <f>IFERROR(M214*L214,0)</f>
        <v>1141.5899999999999</v>
      </c>
      <c r="P214" s="85"/>
    </row>
    <row r="215" spans="2:16" ht="14.4">
      <c r="B215" s="44"/>
      <c r="C215" s="517" t="s">
        <v>1294</v>
      </c>
      <c r="D215" s="518"/>
      <c r="E215" s="518"/>
      <c r="F215" s="518"/>
      <c r="G215" s="519"/>
      <c r="H215" s="520"/>
      <c r="I215" s="520"/>
      <c r="J215" s="521" t="str">
        <f>IFERROR(VLOOKUP(C215,EQUIPOS!$C$13:$G$80,2,FALSE)," ")</f>
        <v>D</v>
      </c>
      <c r="K215" s="522"/>
      <c r="L215" s="308">
        <f>IFERROR(VLOOKUP(C215,EQUIPOS!$C$13:$G$80,5,FALSE)," ")</f>
        <v>53716</v>
      </c>
      <c r="M215" s="524">
        <f>1/0.02</f>
        <v>50</v>
      </c>
      <c r="N215" s="525"/>
      <c r="O215" s="307">
        <f>IFERROR(L215/M215,0)</f>
        <v>1074.32</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2215.91</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2301</v>
      </c>
      <c r="D224" s="518"/>
      <c r="E224" s="518"/>
      <c r="F224" s="518"/>
      <c r="G224" s="518"/>
      <c r="H224" s="518"/>
      <c r="I224" s="518"/>
      <c r="J224" s="519"/>
      <c r="K224" s="88" t="str">
        <f>IFERROR(VLOOKUP(C224,MATERIALES!$C$13:$G$2486,2,FALSE)," ")</f>
        <v>M2</v>
      </c>
      <c r="L224" s="89">
        <v>0.63</v>
      </c>
      <c r="M224" s="548">
        <f>IFERROR(VLOOKUP(C224,MATERIALES!$C$13:$G$2486,5,FALSE)," ")</f>
        <v>75680</v>
      </c>
      <c r="N224" s="549"/>
      <c r="O224" s="307">
        <f>IFERROR(M224*L224,0)</f>
        <v>47678.400000000001</v>
      </c>
      <c r="P224" s="85"/>
    </row>
    <row r="225" spans="2:16" ht="14.4">
      <c r="B225" s="44"/>
      <c r="C225" s="517" t="s">
        <v>2310</v>
      </c>
      <c r="D225" s="518"/>
      <c r="E225" s="518"/>
      <c r="F225" s="518"/>
      <c r="G225" s="518"/>
      <c r="H225" s="518"/>
      <c r="I225" s="518"/>
      <c r="J225" s="519"/>
      <c r="K225" s="88" t="str">
        <f>IFERROR(VLOOKUP(C225,MATERIALES!$C$13:$G$2486,2,FALSE)," ")</f>
        <v>KG</v>
      </c>
      <c r="L225" s="89">
        <v>2.7</v>
      </c>
      <c r="M225" s="548">
        <f>IFERROR(VLOOKUP(C225,MATERIALES!$C$13:$G$2486,5,FALSE)," ")</f>
        <v>3620</v>
      </c>
      <c r="N225" s="549"/>
      <c r="O225" s="307">
        <f t="shared" ref="O225:O235" si="13">IFERROR(M225*L225,0)</f>
        <v>9774</v>
      </c>
      <c r="P225" s="85"/>
    </row>
    <row r="226" spans="2:16" ht="14.4">
      <c r="B226" s="44"/>
      <c r="C226" s="517" t="s">
        <v>2311</v>
      </c>
      <c r="D226" s="518"/>
      <c r="E226" s="518"/>
      <c r="F226" s="518"/>
      <c r="G226" s="518"/>
      <c r="H226" s="518"/>
      <c r="I226" s="518"/>
      <c r="J226" s="519"/>
      <c r="K226" s="88" t="str">
        <f>IFERROR(VLOOKUP(C226,MATERIALES!$C$13:$G$2486,2,FALSE)," ")</f>
        <v>KG</v>
      </c>
      <c r="L226" s="89">
        <v>0.16</v>
      </c>
      <c r="M226" s="548">
        <f>IFERROR(VLOOKUP(C226,MATERIALES!$C$13:$G$2486,5,FALSE)," ")</f>
        <v>6980</v>
      </c>
      <c r="N226" s="549"/>
      <c r="O226" s="307">
        <f t="shared" si="13"/>
        <v>1116.8</v>
      </c>
      <c r="P226" s="85"/>
    </row>
    <row r="227" spans="2:16" ht="14.4">
      <c r="B227" s="44"/>
      <c r="C227" s="517" t="s">
        <v>2291</v>
      </c>
      <c r="D227" s="518"/>
      <c r="E227" s="518"/>
      <c r="F227" s="518"/>
      <c r="G227" s="518"/>
      <c r="H227" s="518"/>
      <c r="I227" s="518"/>
      <c r="J227" s="519"/>
      <c r="K227" s="88" t="str">
        <f>IFERROR(VLOOKUP(C227,MATERIALES!$C$13:$G$2486,2,FALSE)," ")</f>
        <v>UN</v>
      </c>
      <c r="L227" s="89">
        <v>4</v>
      </c>
      <c r="M227" s="548">
        <f>IFERROR(VLOOKUP(C227,MATERIALES!$C$13:$G$2486,5,FALSE)," ")</f>
        <v>54</v>
      </c>
      <c r="N227" s="549"/>
      <c r="O227" s="307">
        <f t="shared" si="13"/>
        <v>216</v>
      </c>
      <c r="P227" s="85"/>
    </row>
    <row r="228" spans="2:16" ht="14.4">
      <c r="B228" s="44"/>
      <c r="C228" s="517" t="s">
        <v>1337</v>
      </c>
      <c r="D228" s="518"/>
      <c r="E228" s="518"/>
      <c r="F228" s="518"/>
      <c r="G228" s="518"/>
      <c r="H228" s="518"/>
      <c r="I228" s="518"/>
      <c r="J228" s="519"/>
      <c r="K228" s="88" t="str">
        <f>IFERROR(VLOOKUP(C228,MATERIALES!$C$13:$G$2486,2,FALSE)," ")</f>
        <v>LT</v>
      </c>
      <c r="L228" s="89">
        <v>1</v>
      </c>
      <c r="M228" s="548">
        <f>IFERROR(VLOOKUP(C228,MATERIALES!$C$13:$G$2486,5,FALSE)," ")</f>
        <v>74</v>
      </c>
      <c r="N228" s="549"/>
      <c r="O228" s="307">
        <f t="shared" si="13"/>
        <v>74</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58859.200000000004</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6" ht="14.4">
      <c r="B241" s="44"/>
      <c r="C241" s="517"/>
      <c r="D241" s="518"/>
      <c r="E241" s="518"/>
      <c r="F241" s="518"/>
      <c r="G241" s="518"/>
      <c r="H241" s="518"/>
      <c r="I241" s="518"/>
      <c r="J241" s="92"/>
      <c r="K241" s="93">
        <v>25.1</v>
      </c>
      <c r="L241" s="92">
        <f>K241*J241</f>
        <v>0</v>
      </c>
      <c r="M241" s="548" t="str">
        <f>IFERROR(VLOOKUP(C241,TRANSPORTE!$C$14:$G$28,5,FALSE)," ")</f>
        <v xml:space="preserve"> </v>
      </c>
      <c r="N241" s="549"/>
      <c r="O241" s="307">
        <f>IFERROR(M241*L241,0)</f>
        <v>0</v>
      </c>
      <c r="P241" s="85"/>
    </row>
    <row r="242" spans="2:16" ht="15" thickBot="1">
      <c r="B242" s="44"/>
      <c r="C242" s="551"/>
      <c r="D242" s="552"/>
      <c r="E242" s="552"/>
      <c r="F242" s="552"/>
      <c r="G242" s="552"/>
      <c r="H242" s="552"/>
      <c r="I242" s="552"/>
      <c r="J242" s="94"/>
      <c r="K242" s="70"/>
      <c r="L242" s="94"/>
      <c r="M242" s="553"/>
      <c r="N242" s="554"/>
      <c r="O242" s="307">
        <f t="shared" ref="O242" si="14">IFERROR(M242*L242,0)</f>
        <v>0</v>
      </c>
      <c r="P242" s="85"/>
    </row>
    <row r="243" spans="2:16" ht="15" thickBot="1">
      <c r="B243" s="44"/>
      <c r="C243" s="545" t="s">
        <v>2244</v>
      </c>
      <c r="D243" s="546"/>
      <c r="E243" s="546"/>
      <c r="F243" s="546"/>
      <c r="G243" s="546"/>
      <c r="H243" s="546"/>
      <c r="I243" s="546"/>
      <c r="J243" s="546"/>
      <c r="K243" s="546"/>
      <c r="L243" s="546"/>
      <c r="M243" s="546"/>
      <c r="N243" s="547"/>
      <c r="O243" s="309">
        <f>+SUM(O241:O242)</f>
        <v>0</v>
      </c>
      <c r="P243" s="86"/>
    </row>
    <row r="244" spans="2:16">
      <c r="B244" s="44"/>
      <c r="C244" s="529" t="s">
        <v>70</v>
      </c>
      <c r="D244" s="530"/>
      <c r="E244" s="530"/>
      <c r="F244" s="530"/>
      <c r="G244" s="530"/>
      <c r="H244" s="530"/>
      <c r="I244" s="530"/>
      <c r="J244" s="530"/>
      <c r="K244" s="530"/>
      <c r="L244" s="530"/>
      <c r="M244" s="530"/>
      <c r="N244" s="530"/>
      <c r="O244" s="531"/>
      <c r="P244" s="80"/>
    </row>
    <row r="245" spans="2:16">
      <c r="B245" s="44"/>
      <c r="C245" s="532"/>
      <c r="D245" s="533"/>
      <c r="E245" s="533"/>
      <c r="F245" s="533"/>
      <c r="G245" s="533"/>
      <c r="H245" s="533"/>
      <c r="I245" s="533"/>
      <c r="J245" s="533"/>
      <c r="K245" s="533"/>
      <c r="L245" s="533"/>
      <c r="M245" s="533"/>
      <c r="N245" s="533"/>
      <c r="O245" s="534"/>
      <c r="P245" s="80"/>
    </row>
    <row r="246" spans="2:16" ht="14.4" thickBot="1">
      <c r="B246" s="44"/>
      <c r="C246" s="535"/>
      <c r="D246" s="536"/>
      <c r="E246" s="536"/>
      <c r="F246" s="536"/>
      <c r="G246" s="536"/>
      <c r="H246" s="536"/>
      <c r="I246" s="536"/>
      <c r="J246" s="536"/>
      <c r="K246" s="536"/>
      <c r="L246" s="536"/>
      <c r="M246" s="536"/>
      <c r="N246" s="536"/>
      <c r="O246" s="537"/>
      <c r="P246" s="80"/>
    </row>
    <row r="247" spans="2:16" ht="14.4">
      <c r="B247" s="44"/>
      <c r="C247" s="538" t="s">
        <v>71</v>
      </c>
      <c r="D247" s="550"/>
      <c r="E247" s="550"/>
      <c r="F247" s="550"/>
      <c r="G247" s="550"/>
      <c r="H247" s="550"/>
      <c r="I247" s="550"/>
      <c r="J247" s="82" t="s">
        <v>72</v>
      </c>
      <c r="K247" s="95" t="s">
        <v>73</v>
      </c>
      <c r="L247" s="96" t="s">
        <v>74</v>
      </c>
      <c r="M247" s="560" t="s">
        <v>60</v>
      </c>
      <c r="N247" s="561"/>
      <c r="O247" s="97" t="s">
        <v>61</v>
      </c>
      <c r="P247" s="98"/>
    </row>
    <row r="248" spans="2:16" ht="14.4">
      <c r="B248" s="44"/>
      <c r="C248" s="555" t="s">
        <v>1222</v>
      </c>
      <c r="D248" s="556"/>
      <c r="E248" s="556"/>
      <c r="F248" s="556"/>
      <c r="G248" s="556"/>
      <c r="H248" s="556"/>
      <c r="I248" s="522"/>
      <c r="J248" s="310">
        <f>IFERROR(VLOOKUP(C248,'MANO DE OBRA'!$C$13:$J$33,6,FALSE)," ")</f>
        <v>190265</v>
      </c>
      <c r="K248" s="318">
        <f>IFERROR(VLOOKUP(C248,'MANO DE OBRA'!$C$13:$J$33,7,FALSE)," ")</f>
        <v>2</v>
      </c>
      <c r="L248" s="311">
        <f>IFERROR(VLOOKUP(C248,'MANO DE OBRA'!$C$13:$J$33,8,FALSE)," ")</f>
        <v>380530</v>
      </c>
      <c r="M248" s="562">
        <f>1/0.06</f>
        <v>16.666666666666668</v>
      </c>
      <c r="N248" s="563"/>
      <c r="O248" s="312">
        <f>IFERROR((L248/M248),0)</f>
        <v>22831.8</v>
      </c>
      <c r="P248" s="99"/>
    </row>
    <row r="249" spans="2:16"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6"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6"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6" ht="15" thickBot="1">
      <c r="B252" s="44"/>
      <c r="C252" s="545" t="s">
        <v>2244</v>
      </c>
      <c r="D252" s="546"/>
      <c r="E252" s="546"/>
      <c r="F252" s="546"/>
      <c r="G252" s="546"/>
      <c r="H252" s="546"/>
      <c r="I252" s="546"/>
      <c r="J252" s="546"/>
      <c r="K252" s="546"/>
      <c r="L252" s="546"/>
      <c r="M252" s="546"/>
      <c r="N252" s="547"/>
      <c r="O252" s="309">
        <f>+SUM(O248:O251)</f>
        <v>22831.8</v>
      </c>
      <c r="P252" s="85"/>
    </row>
    <row r="253" spans="2:16" ht="15" thickBot="1">
      <c r="B253" s="44"/>
      <c r="C253" s="73"/>
      <c r="D253" s="52"/>
      <c r="E253" s="52"/>
      <c r="F253" s="52"/>
      <c r="G253" s="52"/>
      <c r="H253" s="52"/>
      <c r="I253" s="52"/>
      <c r="J253" s="52"/>
      <c r="K253" s="52"/>
      <c r="L253" s="52"/>
      <c r="M253" s="52"/>
      <c r="N253" s="52"/>
      <c r="O253" s="74"/>
      <c r="P253" s="45"/>
    </row>
    <row r="254" spans="2:16" ht="15" thickBot="1">
      <c r="B254" s="44"/>
      <c r="C254" s="557" t="s">
        <v>2245</v>
      </c>
      <c r="D254" s="558"/>
      <c r="E254" s="558"/>
      <c r="F254" s="558"/>
      <c r="G254" s="558"/>
      <c r="H254" s="558"/>
      <c r="I254" s="558"/>
      <c r="J254" s="558"/>
      <c r="K254" s="558"/>
      <c r="L254" s="558"/>
      <c r="M254" s="558"/>
      <c r="N254" s="559"/>
      <c r="O254" s="313">
        <f>ROUND(O243+O219+O236+O252,0)</f>
        <v>83907</v>
      </c>
      <c r="P254" s="100"/>
    </row>
    <row r="255" spans="2:16" ht="15" thickBot="1">
      <c r="B255" s="44"/>
      <c r="C255" s="73"/>
      <c r="D255" s="52"/>
      <c r="E255" s="52"/>
      <c r="F255" s="52"/>
      <c r="G255" s="52"/>
      <c r="H255" s="52"/>
      <c r="I255" s="52"/>
      <c r="J255" s="52"/>
      <c r="K255" s="52"/>
      <c r="L255" s="52"/>
      <c r="M255" s="52"/>
      <c r="N255" s="52"/>
      <c r="O255" s="74"/>
      <c r="P255" s="73"/>
    </row>
    <row r="256" spans="2:16">
      <c r="B256" s="44"/>
      <c r="C256" s="529" t="s">
        <v>2240</v>
      </c>
      <c r="D256" s="530"/>
      <c r="E256" s="530"/>
      <c r="F256" s="530"/>
      <c r="G256" s="530"/>
      <c r="H256" s="530"/>
      <c r="I256" s="530"/>
      <c r="J256" s="530"/>
      <c r="K256" s="530"/>
      <c r="L256" s="530"/>
      <c r="M256" s="530"/>
      <c r="N256" s="530"/>
      <c r="O256" s="531"/>
      <c r="P256" s="80"/>
    </row>
    <row r="257" spans="2:16">
      <c r="B257" s="44"/>
      <c r="C257" s="532"/>
      <c r="D257" s="533"/>
      <c r="E257" s="533"/>
      <c r="F257" s="533"/>
      <c r="G257" s="533"/>
      <c r="H257" s="533"/>
      <c r="I257" s="533"/>
      <c r="J257" s="533"/>
      <c r="K257" s="533"/>
      <c r="L257" s="533"/>
      <c r="M257" s="533"/>
      <c r="N257" s="533"/>
      <c r="O257" s="534"/>
      <c r="P257" s="80"/>
    </row>
    <row r="258" spans="2:16" ht="14.4" thickBot="1">
      <c r="B258" s="44"/>
      <c r="C258" s="535"/>
      <c r="D258" s="536"/>
      <c r="E258" s="536"/>
      <c r="F258" s="536"/>
      <c r="G258" s="536"/>
      <c r="H258" s="536"/>
      <c r="I258" s="536"/>
      <c r="J258" s="536"/>
      <c r="K258" s="536"/>
      <c r="L258" s="536"/>
      <c r="M258" s="536"/>
      <c r="N258" s="536"/>
      <c r="O258" s="537"/>
      <c r="P258" s="80"/>
    </row>
    <row r="259" spans="2:16" ht="15" thickBot="1">
      <c r="B259" s="44"/>
      <c r="C259" s="568" t="s">
        <v>10</v>
      </c>
      <c r="D259" s="569"/>
      <c r="E259" s="569"/>
      <c r="F259" s="569"/>
      <c r="G259" s="569"/>
      <c r="H259" s="569"/>
      <c r="I259" s="569"/>
      <c r="J259" s="569"/>
      <c r="K259" s="569"/>
      <c r="L259" s="569"/>
      <c r="M259" s="570"/>
      <c r="N259" s="303" t="s">
        <v>32</v>
      </c>
      <c r="O259" s="304" t="s">
        <v>29</v>
      </c>
      <c r="P259" s="80"/>
    </row>
    <row r="260" spans="2:16" ht="14.4">
      <c r="B260" s="44"/>
      <c r="C260" s="571" t="s">
        <v>2242</v>
      </c>
      <c r="D260" s="572"/>
      <c r="E260" s="572"/>
      <c r="F260" s="572"/>
      <c r="G260" s="572"/>
      <c r="H260" s="572"/>
      <c r="I260" s="572"/>
      <c r="J260" s="572"/>
      <c r="K260" s="572"/>
      <c r="L260" s="572"/>
      <c r="M260" s="572"/>
      <c r="N260" s="305">
        <f>PRESUPUESTO!$K$384</f>
        <v>0.26</v>
      </c>
      <c r="O260" s="314">
        <f>N260*O254</f>
        <v>21815.82</v>
      </c>
      <c r="P260" s="80"/>
    </row>
    <row r="261" spans="2:16" ht="14.4">
      <c r="B261" s="44"/>
      <c r="C261" s="573" t="s">
        <v>2241</v>
      </c>
      <c r="D261" s="574"/>
      <c r="E261" s="574"/>
      <c r="F261" s="574"/>
      <c r="G261" s="574"/>
      <c r="H261" s="574"/>
      <c r="I261" s="574"/>
      <c r="J261" s="574"/>
      <c r="K261" s="574"/>
      <c r="L261" s="574"/>
      <c r="M261" s="574"/>
      <c r="N261" s="302">
        <f>PRESUPUESTO!$K$385</f>
        <v>0.01</v>
      </c>
      <c r="O261" s="315">
        <f>N261*O254</f>
        <v>839.07</v>
      </c>
      <c r="P261" s="80"/>
    </row>
    <row r="262" spans="2:16" ht="15" thickBot="1">
      <c r="B262" s="44"/>
      <c r="C262" s="575" t="s">
        <v>28</v>
      </c>
      <c r="D262" s="576"/>
      <c r="E262" s="576"/>
      <c r="F262" s="576"/>
      <c r="G262" s="576"/>
      <c r="H262" s="576"/>
      <c r="I262" s="576"/>
      <c r="J262" s="576"/>
      <c r="K262" s="576"/>
      <c r="L262" s="576"/>
      <c r="M262" s="576"/>
      <c r="N262" s="306">
        <f>PRESUPUESTO!$K$386</f>
        <v>0.03</v>
      </c>
      <c r="O262" s="316">
        <f>N262*O254</f>
        <v>2517.21</v>
      </c>
      <c r="P262" s="80"/>
    </row>
    <row r="263" spans="2:16">
      <c r="B263" s="44"/>
      <c r="C263" s="296"/>
      <c r="D263" s="297"/>
      <c r="E263" s="297"/>
      <c r="F263" s="297"/>
      <c r="G263" s="297"/>
      <c r="H263" s="297"/>
      <c r="I263" s="297"/>
      <c r="J263" s="297"/>
      <c r="K263" s="297"/>
      <c r="L263" s="297"/>
      <c r="M263" s="297"/>
      <c r="N263" s="297"/>
      <c r="O263" s="298"/>
      <c r="P263" s="80"/>
    </row>
    <row r="264" spans="2:16" ht="14.4" thickBot="1">
      <c r="B264" s="44"/>
      <c r="C264" s="299"/>
      <c r="D264" s="300"/>
      <c r="E264" s="300"/>
      <c r="F264" s="300"/>
      <c r="G264" s="300"/>
      <c r="H264" s="300"/>
      <c r="I264" s="300"/>
      <c r="J264" s="300"/>
      <c r="K264" s="300"/>
      <c r="L264" s="300"/>
      <c r="M264" s="300"/>
      <c r="N264" s="300"/>
      <c r="O264" s="301"/>
      <c r="P264" s="80"/>
    </row>
    <row r="265" spans="2:16" ht="15" thickBot="1">
      <c r="B265" s="44"/>
      <c r="C265" s="557" t="s">
        <v>2246</v>
      </c>
      <c r="D265" s="558"/>
      <c r="E265" s="558"/>
      <c r="F265" s="558"/>
      <c r="G265" s="558"/>
      <c r="H265" s="558"/>
      <c r="I265" s="558"/>
      <c r="J265" s="558"/>
      <c r="K265" s="558"/>
      <c r="L265" s="558"/>
      <c r="M265" s="558"/>
      <c r="N265" s="559"/>
      <c r="O265" s="313">
        <f>ROUNDUP(O254+O260+O261+O262,0)</f>
        <v>109080</v>
      </c>
      <c r="P265" s="100"/>
    </row>
    <row r="266" spans="2:16" ht="14.4">
      <c r="B266" s="44"/>
      <c r="C266" s="73"/>
      <c r="D266" s="52"/>
      <c r="E266" s="52"/>
      <c r="F266" s="52"/>
      <c r="G266" s="52"/>
      <c r="H266" s="52"/>
      <c r="I266" s="52"/>
      <c r="J266" s="52"/>
      <c r="K266" s="52"/>
      <c r="L266" s="52"/>
      <c r="M266" s="52"/>
      <c r="N266" s="52"/>
      <c r="O266" s="74"/>
      <c r="P266" s="45"/>
    </row>
    <row r="267" spans="2:16" ht="14.4">
      <c r="B267" s="44"/>
      <c r="C267" s="73"/>
      <c r="D267" s="52"/>
      <c r="E267" s="52"/>
      <c r="F267" s="52"/>
      <c r="G267" s="52"/>
      <c r="H267" s="52"/>
      <c r="I267" s="52"/>
      <c r="J267" s="52"/>
      <c r="K267" s="52"/>
      <c r="L267" s="52"/>
      <c r="M267" s="52"/>
      <c r="N267" s="52"/>
      <c r="O267" s="74"/>
      <c r="P267" s="45"/>
    </row>
    <row r="268" spans="2:16" ht="18.75" customHeight="1" thickBot="1">
      <c r="B268" s="44"/>
      <c r="C268" s="564"/>
      <c r="D268" s="565"/>
      <c r="E268" s="565"/>
      <c r="F268" s="70"/>
      <c r="G268" s="70"/>
      <c r="H268" s="70"/>
      <c r="I268" s="70"/>
      <c r="J268" s="70"/>
      <c r="K268" s="566"/>
      <c r="L268" s="566"/>
      <c r="M268" s="566"/>
      <c r="N268" s="566"/>
      <c r="O268" s="567"/>
      <c r="P268" s="101"/>
    </row>
    <row r="269" spans="2:16" ht="14.4" thickBot="1">
      <c r="B269" s="102"/>
      <c r="C269" s="103"/>
      <c r="D269" s="103"/>
      <c r="E269" s="103"/>
      <c r="F269" s="103"/>
      <c r="G269" s="103"/>
      <c r="H269" s="103"/>
      <c r="I269" s="103"/>
      <c r="J269" s="103"/>
      <c r="K269" s="103"/>
      <c r="L269" s="103"/>
      <c r="M269" s="103"/>
      <c r="N269" s="103"/>
      <c r="O269" s="103"/>
      <c r="P269" s="104"/>
    </row>
    <row r="270" spans="2:16" ht="15.6" thickTop="1" thickBot="1">
      <c r="B270" s="44"/>
      <c r="C270" s="488" t="s">
        <v>54</v>
      </c>
      <c r="D270" s="489"/>
      <c r="E270" s="489"/>
      <c r="F270" s="489"/>
      <c r="G270" s="489"/>
      <c r="H270" s="489"/>
      <c r="I270" s="489"/>
      <c r="J270" s="489"/>
      <c r="K270" s="489"/>
      <c r="L270" s="489"/>
      <c r="M270" s="489"/>
      <c r="N270" s="489"/>
      <c r="O270" s="490"/>
      <c r="P270" s="75"/>
    </row>
    <row r="271" spans="2:16">
      <c r="B271" s="44"/>
      <c r="C271" s="76" t="s">
        <v>55</v>
      </c>
      <c r="D271" s="491" t="s">
        <v>10</v>
      </c>
      <c r="E271" s="492"/>
      <c r="F271" s="492"/>
      <c r="G271" s="492"/>
      <c r="H271" s="492"/>
      <c r="I271" s="492"/>
      <c r="J271" s="492"/>
      <c r="K271" s="492"/>
      <c r="L271" s="493"/>
      <c r="M271" s="494" t="s">
        <v>56</v>
      </c>
      <c r="N271" s="495"/>
      <c r="O271" s="76" t="s">
        <v>12</v>
      </c>
      <c r="P271" s="77"/>
    </row>
    <row r="272" spans="2:16" ht="51" customHeight="1" thickBot="1">
      <c r="B272" s="44"/>
      <c r="C272" s="78">
        <f>PRESUPUESTO!C278</f>
        <v>12.049999999999999</v>
      </c>
      <c r="D272" s="582" t="str">
        <f>IFERROR(VLOOKUP(C272,PRESUPUESTO!$C$11:$K$366,5,FALSE)," ")</f>
        <v>SUMINISTRO E INSTALACIÓN DE ENCHAPE TIPO FACHALETA, INCLUYE SUMINISTRO DE FACHALETA DE ARCILLA TIPO LADRILLO COLOR CAPUCHINO O SIMILAR, CORTES, NIVELACIÓN DE SUPERFICIE, ADHESIVO, LIMPIEZA FINAL Y ANDAMIAJE NECESARIO</v>
      </c>
      <c r="E272" s="583"/>
      <c r="F272" s="583"/>
      <c r="G272" s="583"/>
      <c r="H272" s="583"/>
      <c r="I272" s="583"/>
      <c r="J272" s="583"/>
      <c r="K272" s="583"/>
      <c r="L272" s="584"/>
      <c r="M272" s="526" t="str">
        <f>IFERROR(VLOOKUP(C272,PRESUPUESTO!$C$11:$K$366,6,FALSE)," ")</f>
        <v>ML</v>
      </c>
      <c r="N272" s="528"/>
      <c r="O272" s="243">
        <f>IFERROR(VLOOKUP(C272,PRESUPUESTO!$C$11:$K$366,7,FALSE)," ")</f>
        <v>688.82</v>
      </c>
      <c r="P272" s="79"/>
    </row>
    <row r="273" spans="2:16">
      <c r="B273" s="44"/>
      <c r="C273" s="529"/>
      <c r="D273" s="530"/>
      <c r="E273" s="530"/>
      <c r="F273" s="530"/>
      <c r="G273" s="530"/>
      <c r="H273" s="530"/>
      <c r="I273" s="530"/>
      <c r="J273" s="530"/>
      <c r="K273" s="530"/>
      <c r="L273" s="530"/>
      <c r="M273" s="530"/>
      <c r="N273" s="530"/>
      <c r="O273" s="531"/>
      <c r="P273" s="80"/>
    </row>
    <row r="274" spans="2:16">
      <c r="B274" s="44"/>
      <c r="C274" s="532"/>
      <c r="D274" s="533"/>
      <c r="E274" s="533"/>
      <c r="F274" s="533"/>
      <c r="G274" s="533"/>
      <c r="H274" s="533"/>
      <c r="I274" s="533"/>
      <c r="J274" s="533"/>
      <c r="K274" s="533"/>
      <c r="L274" s="533"/>
      <c r="M274" s="533"/>
      <c r="N274" s="533"/>
      <c r="O274" s="534"/>
      <c r="P274" s="80"/>
    </row>
    <row r="275" spans="2:16" ht="14.4" thickBot="1">
      <c r="B275" s="44"/>
      <c r="C275" s="535"/>
      <c r="D275" s="536"/>
      <c r="E275" s="536"/>
      <c r="F275" s="536"/>
      <c r="G275" s="536"/>
      <c r="H275" s="536"/>
      <c r="I275" s="536"/>
      <c r="J275" s="536"/>
      <c r="K275" s="536"/>
      <c r="L275" s="536"/>
      <c r="M275" s="536"/>
      <c r="N275" s="536"/>
      <c r="O275" s="537"/>
      <c r="P275" s="80"/>
    </row>
    <row r="276" spans="2:16" ht="14.4">
      <c r="B276" s="44"/>
      <c r="C276" s="538" t="s">
        <v>10</v>
      </c>
      <c r="D276" s="539"/>
      <c r="E276" s="539"/>
      <c r="F276" s="539"/>
      <c r="G276" s="540"/>
      <c r="H276" s="541" t="s">
        <v>57</v>
      </c>
      <c r="I276" s="539"/>
      <c r="J276" s="542" t="s">
        <v>58</v>
      </c>
      <c r="K276" s="543"/>
      <c r="L276" s="82" t="s">
        <v>59</v>
      </c>
      <c r="M276" s="541" t="s">
        <v>60</v>
      </c>
      <c r="N276" s="544"/>
      <c r="O276" s="83" t="s">
        <v>61</v>
      </c>
      <c r="P276" s="84"/>
    </row>
    <row r="277" spans="2:16" ht="14.4">
      <c r="B277" s="44"/>
      <c r="C277" s="517" t="s">
        <v>1281</v>
      </c>
      <c r="D277" s="518"/>
      <c r="E277" s="518"/>
      <c r="F277" s="518"/>
      <c r="G277" s="519"/>
      <c r="H277" s="520"/>
      <c r="I277" s="520"/>
      <c r="J277" s="521" t="str">
        <f>IFERROR(VLOOKUP(C277,EQUIPOS!$C$13:$G$80,2,FALSE)," ")</f>
        <v>%</v>
      </c>
      <c r="K277" s="522"/>
      <c r="L277" s="308">
        <f>O315</f>
        <v>11678.25156431438</v>
      </c>
      <c r="M277" s="523">
        <v>0.05</v>
      </c>
      <c r="N277" s="522"/>
      <c r="O277" s="307">
        <f>IFERROR(M277*L277,0)</f>
        <v>583.91257821571901</v>
      </c>
      <c r="P277" s="85"/>
    </row>
    <row r="278" spans="2:16" ht="14.4">
      <c r="B278" s="44"/>
      <c r="C278" s="517" t="s">
        <v>1298</v>
      </c>
      <c r="D278" s="518"/>
      <c r="E278" s="518"/>
      <c r="F278" s="518"/>
      <c r="G278" s="519"/>
      <c r="H278" s="520"/>
      <c r="I278" s="520"/>
      <c r="J278" s="521" t="str">
        <f>IFERROR(VLOOKUP(C278,EQUIPOS!$C$13:$G$80,2,FALSE)," ")</f>
        <v>D</v>
      </c>
      <c r="K278" s="522"/>
      <c r="L278" s="308">
        <f>IFERROR(VLOOKUP(C278,EQUIPOS!$C$13:$G$80,5,FALSE)," ")</f>
        <v>30496</v>
      </c>
      <c r="M278" s="524">
        <v>5</v>
      </c>
      <c r="N278" s="525"/>
      <c r="O278" s="307">
        <f>IFERROR(L278/M278,0)</f>
        <v>6099.2</v>
      </c>
      <c r="P278" s="85"/>
    </row>
    <row r="279" spans="2:16" ht="14.4">
      <c r="B279" s="44"/>
      <c r="C279" s="517"/>
      <c r="D279" s="518"/>
      <c r="E279" s="518"/>
      <c r="F279" s="518"/>
      <c r="G279" s="519"/>
      <c r="H279" s="520"/>
      <c r="I279" s="520"/>
      <c r="J279" s="521" t="str">
        <f>IFERROR(VLOOKUP(C279,EQUIPOS!$C$13:$G$80,2,FALSE)," ")</f>
        <v xml:space="preserve"> </v>
      </c>
      <c r="K279" s="522"/>
      <c r="L279" s="308" t="str">
        <f>IFERROR(VLOOKUP(C279,EQUIPOS!$C$13:$G$80,5,FALSE)," ")</f>
        <v xml:space="preserve"> </v>
      </c>
      <c r="M279" s="524"/>
      <c r="N279" s="525"/>
      <c r="O279" s="307">
        <f t="shared" ref="O279:O280" si="16">IFERROR(L279/M279,0)</f>
        <v>0</v>
      </c>
      <c r="P279" s="85"/>
    </row>
    <row r="280" spans="2:16" ht="14.4">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 t="shared" si="16"/>
        <v>0</v>
      </c>
      <c r="P280" s="85"/>
    </row>
    <row r="281" spans="2:16" ht="15" thickBot="1">
      <c r="B281" s="44"/>
      <c r="C281" s="517"/>
      <c r="D281" s="518"/>
      <c r="E281" s="518"/>
      <c r="F281" s="518"/>
      <c r="G281" s="519"/>
      <c r="H281" s="520"/>
      <c r="I281" s="520"/>
      <c r="J281" s="521" t="str">
        <f>IFERROR(VLOOKUP(C281,EQUIPOS!$C$13:$G$80,2,FALSE)," ")</f>
        <v xml:space="preserve"> </v>
      </c>
      <c r="K281" s="522"/>
      <c r="L281" s="308" t="str">
        <f>IFERROR(VLOOKUP(C281,EQUIPOS!$C$13:$G$80,5,FALSE)," ")</f>
        <v xml:space="preserve"> </v>
      </c>
      <c r="M281" s="524"/>
      <c r="N281" s="525"/>
      <c r="O281" s="307">
        <f>IFERROR(L281/M281,0)</f>
        <v>0</v>
      </c>
      <c r="P281" s="85"/>
    </row>
    <row r="282" spans="2:16" ht="15" thickBot="1">
      <c r="B282" s="44"/>
      <c r="C282" s="545" t="s">
        <v>2244</v>
      </c>
      <c r="D282" s="546"/>
      <c r="E282" s="546"/>
      <c r="F282" s="546"/>
      <c r="G282" s="546"/>
      <c r="H282" s="546"/>
      <c r="I282" s="546"/>
      <c r="J282" s="546"/>
      <c r="K282" s="546"/>
      <c r="L282" s="546"/>
      <c r="M282" s="546"/>
      <c r="N282" s="547"/>
      <c r="O282" s="309">
        <f>SUM(O277:O281)</f>
        <v>6683.1125782157187</v>
      </c>
      <c r="P282" s="86"/>
    </row>
    <row r="283" spans="2:16" ht="13.5" customHeight="1">
      <c r="B283" s="44"/>
      <c r="C283" s="529" t="s">
        <v>62</v>
      </c>
      <c r="D283" s="530"/>
      <c r="E283" s="530"/>
      <c r="F283" s="530"/>
      <c r="G283" s="530"/>
      <c r="H283" s="530"/>
      <c r="I283" s="530"/>
      <c r="J283" s="530"/>
      <c r="K283" s="530"/>
      <c r="L283" s="530"/>
      <c r="M283" s="530"/>
      <c r="N283" s="530"/>
      <c r="O283" s="531"/>
      <c r="P283" s="80"/>
    </row>
    <row r="284" spans="2:16">
      <c r="B284" s="44"/>
      <c r="C284" s="532"/>
      <c r="D284" s="533"/>
      <c r="E284" s="533"/>
      <c r="F284" s="533"/>
      <c r="G284" s="533"/>
      <c r="H284" s="533"/>
      <c r="I284" s="533"/>
      <c r="J284" s="533"/>
      <c r="K284" s="533"/>
      <c r="L284" s="533"/>
      <c r="M284" s="533"/>
      <c r="N284" s="533"/>
      <c r="O284" s="534"/>
      <c r="P284" s="80"/>
    </row>
    <row r="285" spans="2:16" ht="14.4" thickBot="1">
      <c r="B285" s="44"/>
      <c r="C285" s="535"/>
      <c r="D285" s="536"/>
      <c r="E285" s="536"/>
      <c r="F285" s="536"/>
      <c r="G285" s="536"/>
      <c r="H285" s="536"/>
      <c r="I285" s="536"/>
      <c r="J285" s="536"/>
      <c r="K285" s="536"/>
      <c r="L285" s="536"/>
      <c r="M285" s="536"/>
      <c r="N285" s="536"/>
      <c r="O285" s="537"/>
      <c r="P285" s="80"/>
    </row>
    <row r="286" spans="2:16" ht="14.4">
      <c r="B286" s="44"/>
      <c r="C286" s="538" t="s">
        <v>10</v>
      </c>
      <c r="D286" s="550"/>
      <c r="E286" s="550"/>
      <c r="F286" s="550"/>
      <c r="G286" s="550"/>
      <c r="H286" s="550"/>
      <c r="I286" s="550"/>
      <c r="J286" s="544"/>
      <c r="K286" s="81" t="s">
        <v>56</v>
      </c>
      <c r="L286" s="82" t="s">
        <v>12</v>
      </c>
      <c r="M286" s="541" t="s">
        <v>63</v>
      </c>
      <c r="N286" s="544"/>
      <c r="O286" s="83" t="s">
        <v>61</v>
      </c>
      <c r="P286" s="84"/>
    </row>
    <row r="287" spans="2:16" ht="14.4">
      <c r="B287" s="44"/>
      <c r="C287" s="622" t="s">
        <v>2286</v>
      </c>
      <c r="D287" s="623"/>
      <c r="E287" s="623"/>
      <c r="F287" s="623"/>
      <c r="G287" s="623"/>
      <c r="H287" s="623"/>
      <c r="I287" s="623"/>
      <c r="J287" s="624"/>
      <c r="K287" s="88" t="str">
        <f>IFERROR(VLOOKUP(C287,MATERIALES!$C$13:$G$2486,2,FALSE)," ")</f>
        <v>M3</v>
      </c>
      <c r="L287" s="360">
        <v>5.4999999999999997E-3</v>
      </c>
      <c r="M287" s="548">
        <f>IFERROR(VLOOKUP(C287,MATERIALES!$C$13:$G$2486,5,FALSE)," ")</f>
        <v>542652</v>
      </c>
      <c r="N287" s="549"/>
      <c r="O287" s="307">
        <f>IFERROR(M287*L287,0)</f>
        <v>2984.5859999999998</v>
      </c>
      <c r="P287" s="85"/>
    </row>
    <row r="288" spans="2:16" ht="14.4">
      <c r="B288" s="44"/>
      <c r="C288" s="622" t="s">
        <v>1337</v>
      </c>
      <c r="D288" s="623"/>
      <c r="E288" s="623"/>
      <c r="F288" s="623"/>
      <c r="G288" s="623"/>
      <c r="H288" s="623"/>
      <c r="I288" s="623"/>
      <c r="J288" s="624"/>
      <c r="K288" s="88" t="str">
        <f>IFERROR(VLOOKUP(C288,MATERIALES!$C$13:$G$2486,2,FALSE)," ")</f>
        <v>LT</v>
      </c>
      <c r="L288" s="360">
        <v>2</v>
      </c>
      <c r="M288" s="548">
        <f>IFERROR(VLOOKUP(C288,MATERIALES!$C$13:$G$2486,5,FALSE)," ")</f>
        <v>74</v>
      </c>
      <c r="N288" s="549"/>
      <c r="O288" s="307">
        <f t="shared" ref="O288:O298" si="17">IFERROR(M288*L288,0)</f>
        <v>148</v>
      </c>
      <c r="P288" s="85"/>
    </row>
    <row r="289" spans="2:16" ht="14.4">
      <c r="B289" s="44"/>
      <c r="C289" s="622" t="s">
        <v>2290</v>
      </c>
      <c r="D289" s="623"/>
      <c r="E289" s="623"/>
      <c r="F289" s="623"/>
      <c r="G289" s="623"/>
      <c r="H289" s="623"/>
      <c r="I289" s="623"/>
      <c r="J289" s="624"/>
      <c r="K289" s="88" t="str">
        <f>IFERROR(VLOOKUP(C289,MATERIALES!$C$13:$G$2486,2,FALSE)," ")</f>
        <v>KG</v>
      </c>
      <c r="L289" s="360">
        <v>0.62531662269129251</v>
      </c>
      <c r="M289" s="548">
        <f>IFERROR(VLOOKUP(C289,MATERIALES!$C$13:$G$2486,5,FALSE)," ")</f>
        <v>7580.4</v>
      </c>
      <c r="N289" s="549"/>
      <c r="O289" s="307">
        <f t="shared" si="17"/>
        <v>4740.1501266490732</v>
      </c>
      <c r="P289" s="85"/>
    </row>
    <row r="290" spans="2:16" ht="14.4">
      <c r="B290" s="44"/>
      <c r="C290" s="622" t="s">
        <v>2271</v>
      </c>
      <c r="D290" s="623"/>
      <c r="E290" s="623"/>
      <c r="F290" s="623"/>
      <c r="G290" s="623"/>
      <c r="H290" s="623"/>
      <c r="I290" s="623"/>
      <c r="J290" s="624"/>
      <c r="K290" s="88" t="str">
        <f>IFERROR(VLOOKUP(C290,MATERIALES!$C$13:$G$2486,2,FALSE)," ")</f>
        <v>UN</v>
      </c>
      <c r="L290" s="360">
        <v>21</v>
      </c>
      <c r="M290" s="548">
        <f>IFERROR(VLOOKUP(C290,MATERIALES!$C$13:$G$2486,5,FALSE)," ")</f>
        <v>1887</v>
      </c>
      <c r="N290" s="549"/>
      <c r="O290" s="307">
        <f t="shared" si="17"/>
        <v>39627</v>
      </c>
      <c r="P290" s="85"/>
    </row>
    <row r="291" spans="2:16" ht="14.4">
      <c r="B291" s="44"/>
      <c r="C291" s="517"/>
      <c r="D291" s="518"/>
      <c r="E291" s="518"/>
      <c r="F291" s="518"/>
      <c r="G291" s="518"/>
      <c r="H291" s="518"/>
      <c r="I291" s="518"/>
      <c r="J291" s="519"/>
      <c r="K291" s="88" t="str">
        <f>IFERROR(VLOOKUP(C291,MATERIALES!$C$13:$G$2486,2,FALSE)," ")</f>
        <v xml:space="preserve"> </v>
      </c>
      <c r="L291" s="89"/>
      <c r="M291" s="548" t="str">
        <f>IFERROR(VLOOKUP(C291,MATERIALES!$C$13:$G$2486,5,FALSE)," ")</f>
        <v xml:space="preserve"> </v>
      </c>
      <c r="N291" s="549"/>
      <c r="O291" s="307">
        <f t="shared" si="17"/>
        <v>0</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4.4">
      <c r="B297" s="44"/>
      <c r="C297" s="517"/>
      <c r="D297" s="518"/>
      <c r="E297" s="518"/>
      <c r="F297" s="518"/>
      <c r="G297" s="518"/>
      <c r="H297" s="518"/>
      <c r="I297" s="518"/>
      <c r="J297" s="519"/>
      <c r="K297" s="88" t="str">
        <f>IFERROR(VLOOKUP(C297,MATERIALES!$C$13:$G$2486,2,FALSE)," ")</f>
        <v xml:space="preserve"> </v>
      </c>
      <c r="L297" s="89"/>
      <c r="M297" s="548" t="str">
        <f>IFERROR(VLOOKUP(C297,MATERIALES!$C$13:$G$2486,5,FALSE)," ")</f>
        <v xml:space="preserve"> </v>
      </c>
      <c r="N297" s="549"/>
      <c r="O297" s="307">
        <f t="shared" si="17"/>
        <v>0</v>
      </c>
      <c r="P297" s="85"/>
    </row>
    <row r="298" spans="2:16" ht="15" thickBot="1">
      <c r="B298" s="44"/>
      <c r="C298" s="517"/>
      <c r="D298" s="518"/>
      <c r="E298" s="518"/>
      <c r="F298" s="518"/>
      <c r="G298" s="518"/>
      <c r="H298" s="518"/>
      <c r="I298" s="518"/>
      <c r="J298" s="519"/>
      <c r="K298" s="88" t="str">
        <f>IFERROR(VLOOKUP(C298,MATERIALES!$C$13:$G$2486,2,FALSE)," ")</f>
        <v xml:space="preserve"> </v>
      </c>
      <c r="L298" s="90"/>
      <c r="M298" s="548" t="str">
        <f>IFERROR(VLOOKUP(C298,MATERIALES!$C$13:$G$2486,5,FALSE)," ")</f>
        <v xml:space="preserve"> </v>
      </c>
      <c r="N298" s="549"/>
      <c r="O298" s="307">
        <f t="shared" si="17"/>
        <v>0</v>
      </c>
      <c r="P298" s="85"/>
    </row>
    <row r="299" spans="2:16" ht="15" thickBot="1">
      <c r="B299" s="44"/>
      <c r="C299" s="545" t="s">
        <v>2244</v>
      </c>
      <c r="D299" s="546"/>
      <c r="E299" s="546"/>
      <c r="F299" s="546"/>
      <c r="G299" s="546"/>
      <c r="H299" s="546"/>
      <c r="I299" s="546"/>
      <c r="J299" s="546"/>
      <c r="K299" s="546"/>
      <c r="L299" s="546"/>
      <c r="M299" s="546"/>
      <c r="N299" s="547"/>
      <c r="O299" s="309">
        <f>SUM(O287:O298)</f>
        <v>47499.736126649077</v>
      </c>
      <c r="P299" s="85"/>
    </row>
    <row r="300" spans="2:16">
      <c r="B300" s="44"/>
      <c r="C300" s="529" t="s">
        <v>64</v>
      </c>
      <c r="D300" s="530"/>
      <c r="E300" s="530"/>
      <c r="F300" s="530"/>
      <c r="G300" s="530"/>
      <c r="H300" s="530"/>
      <c r="I300" s="530"/>
      <c r="J300" s="530"/>
      <c r="K300" s="530"/>
      <c r="L300" s="530"/>
      <c r="M300" s="530"/>
      <c r="N300" s="530"/>
      <c r="O300" s="531"/>
      <c r="P300" s="80"/>
    </row>
    <row r="301" spans="2:16">
      <c r="B301" s="44"/>
      <c r="C301" s="532"/>
      <c r="D301" s="533"/>
      <c r="E301" s="533"/>
      <c r="F301" s="533"/>
      <c r="G301" s="533"/>
      <c r="H301" s="533"/>
      <c r="I301" s="533"/>
      <c r="J301" s="533"/>
      <c r="K301" s="533"/>
      <c r="L301" s="533"/>
      <c r="M301" s="533"/>
      <c r="N301" s="533"/>
      <c r="O301" s="534"/>
      <c r="P301" s="80"/>
    </row>
    <row r="302" spans="2:16" ht="14.4" thickBot="1">
      <c r="B302" s="44"/>
      <c r="C302" s="535"/>
      <c r="D302" s="536"/>
      <c r="E302" s="536"/>
      <c r="F302" s="536"/>
      <c r="G302" s="536"/>
      <c r="H302" s="536"/>
      <c r="I302" s="536"/>
      <c r="J302" s="536"/>
      <c r="K302" s="536"/>
      <c r="L302" s="536"/>
      <c r="M302" s="536"/>
      <c r="N302" s="536"/>
      <c r="O302" s="537"/>
      <c r="P302" s="80"/>
    </row>
    <row r="303" spans="2:16" ht="16.8">
      <c r="B303" s="44"/>
      <c r="C303" s="538" t="s">
        <v>65</v>
      </c>
      <c r="D303" s="550"/>
      <c r="E303" s="550"/>
      <c r="F303" s="550"/>
      <c r="G303" s="550"/>
      <c r="H303" s="550"/>
      <c r="I303" s="550"/>
      <c r="J303" s="82" t="s">
        <v>66</v>
      </c>
      <c r="K303" s="87" t="s">
        <v>67</v>
      </c>
      <c r="L303" s="91" t="s">
        <v>68</v>
      </c>
      <c r="M303" s="541" t="s">
        <v>69</v>
      </c>
      <c r="N303" s="544"/>
      <c r="O303" s="83" t="s">
        <v>61</v>
      </c>
      <c r="P303" s="84"/>
    </row>
    <row r="304" spans="2:16" ht="14.4">
      <c r="B304" s="44"/>
      <c r="C304" s="517"/>
      <c r="D304" s="518"/>
      <c r="E304" s="518"/>
      <c r="F304" s="518"/>
      <c r="G304" s="518"/>
      <c r="H304" s="518"/>
      <c r="I304" s="518"/>
      <c r="J304" s="92"/>
      <c r="K304" s="93">
        <v>25.1</v>
      </c>
      <c r="L304" s="92">
        <f>K304*J304</f>
        <v>0</v>
      </c>
      <c r="M304" s="548" t="str">
        <f>IFERROR(VLOOKUP(C304,TRANSPORTE!$C$14:$G$28,5,FALSE)," ")</f>
        <v xml:space="preserve"> </v>
      </c>
      <c r="N304" s="549"/>
      <c r="O304" s="307">
        <f>IFERROR(M304*L304,0)</f>
        <v>0</v>
      </c>
      <c r="P304" s="85"/>
    </row>
    <row r="305" spans="2:16" ht="15" thickBot="1">
      <c r="B305" s="44"/>
      <c r="C305" s="551"/>
      <c r="D305" s="552"/>
      <c r="E305" s="552"/>
      <c r="F305" s="552"/>
      <c r="G305" s="552"/>
      <c r="H305" s="552"/>
      <c r="I305" s="552"/>
      <c r="J305" s="94"/>
      <c r="K305" s="70"/>
      <c r="L305" s="94"/>
      <c r="M305" s="553"/>
      <c r="N305" s="554"/>
      <c r="O305" s="307">
        <f t="shared" ref="O305" si="18">IFERROR(M305*L305,0)</f>
        <v>0</v>
      </c>
      <c r="P305" s="85"/>
    </row>
    <row r="306" spans="2:16" ht="15" thickBot="1">
      <c r="B306" s="44"/>
      <c r="C306" s="545" t="s">
        <v>2244</v>
      </c>
      <c r="D306" s="546"/>
      <c r="E306" s="546"/>
      <c r="F306" s="546"/>
      <c r="G306" s="546"/>
      <c r="H306" s="546"/>
      <c r="I306" s="546"/>
      <c r="J306" s="546"/>
      <c r="K306" s="546"/>
      <c r="L306" s="546"/>
      <c r="M306" s="546"/>
      <c r="N306" s="547"/>
      <c r="O306" s="309">
        <f>+SUM(O304:O305)</f>
        <v>0</v>
      </c>
      <c r="P306" s="86"/>
    </row>
    <row r="307" spans="2:16">
      <c r="B307" s="44"/>
      <c r="C307" s="529" t="s">
        <v>70</v>
      </c>
      <c r="D307" s="530"/>
      <c r="E307" s="530"/>
      <c r="F307" s="530"/>
      <c r="G307" s="530"/>
      <c r="H307" s="530"/>
      <c r="I307" s="530"/>
      <c r="J307" s="530"/>
      <c r="K307" s="530"/>
      <c r="L307" s="530"/>
      <c r="M307" s="530"/>
      <c r="N307" s="530"/>
      <c r="O307" s="531"/>
      <c r="P307" s="80"/>
    </row>
    <row r="308" spans="2:16">
      <c r="B308" s="44"/>
      <c r="C308" s="532"/>
      <c r="D308" s="533"/>
      <c r="E308" s="533"/>
      <c r="F308" s="533"/>
      <c r="G308" s="533"/>
      <c r="H308" s="533"/>
      <c r="I308" s="533"/>
      <c r="J308" s="533"/>
      <c r="K308" s="533"/>
      <c r="L308" s="533"/>
      <c r="M308" s="533"/>
      <c r="N308" s="533"/>
      <c r="O308" s="534"/>
      <c r="P308" s="80"/>
    </row>
    <row r="309" spans="2:16" ht="14.4" thickBot="1">
      <c r="B309" s="44"/>
      <c r="C309" s="535"/>
      <c r="D309" s="536"/>
      <c r="E309" s="536"/>
      <c r="F309" s="536"/>
      <c r="G309" s="536"/>
      <c r="H309" s="536"/>
      <c r="I309" s="536"/>
      <c r="J309" s="536"/>
      <c r="K309" s="536"/>
      <c r="L309" s="536"/>
      <c r="M309" s="536"/>
      <c r="N309" s="536"/>
      <c r="O309" s="537"/>
      <c r="P309" s="80"/>
    </row>
    <row r="310" spans="2:16" ht="14.4">
      <c r="B310" s="44"/>
      <c r="C310" s="538" t="s">
        <v>71</v>
      </c>
      <c r="D310" s="550"/>
      <c r="E310" s="550"/>
      <c r="F310" s="550"/>
      <c r="G310" s="550"/>
      <c r="H310" s="550"/>
      <c r="I310" s="550"/>
      <c r="J310" s="82" t="s">
        <v>72</v>
      </c>
      <c r="K310" s="95" t="s">
        <v>73</v>
      </c>
      <c r="L310" s="96" t="s">
        <v>74</v>
      </c>
      <c r="M310" s="560" t="s">
        <v>60</v>
      </c>
      <c r="N310" s="561"/>
      <c r="O310" s="97" t="s">
        <v>61</v>
      </c>
      <c r="P310" s="98"/>
    </row>
    <row r="311" spans="2:16" ht="14.4">
      <c r="B311" s="44"/>
      <c r="C311" s="555" t="s">
        <v>1222</v>
      </c>
      <c r="D311" s="556"/>
      <c r="E311" s="556"/>
      <c r="F311" s="556"/>
      <c r="G311" s="556"/>
      <c r="H311" s="556"/>
      <c r="I311" s="522"/>
      <c r="J311" s="310">
        <f>IFERROR(VLOOKUP(C311,'MANO DE OBRA'!$C$13:$J$33,6,FALSE)," ")</f>
        <v>190265</v>
      </c>
      <c r="K311" s="318">
        <f>IFERROR(VLOOKUP(C311,'MANO DE OBRA'!$C$13:$J$33,7,FALSE)," ")</f>
        <v>2</v>
      </c>
      <c r="L311" s="311">
        <f>IFERROR(VLOOKUP(C311,'MANO DE OBRA'!$C$13:$J$33,8,FALSE)," ")</f>
        <v>380530</v>
      </c>
      <c r="M311" s="562">
        <v>32.584501019210627</v>
      </c>
      <c r="N311" s="563"/>
      <c r="O311" s="312">
        <f>IFERROR((L311/M311),0)</f>
        <v>11678.25156431438</v>
      </c>
      <c r="P311" s="99"/>
    </row>
    <row r="312" spans="2:16"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62"/>
      <c r="N312" s="563"/>
      <c r="O312" s="312">
        <f t="shared" ref="O312:O314" si="19">IFERROR((L312/M312),0)</f>
        <v>0</v>
      </c>
      <c r="P312" s="99"/>
    </row>
    <row r="313" spans="2:16" ht="14.4">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99"/>
    </row>
    <row r="314" spans="2:16" ht="15" thickBot="1">
      <c r="B314" s="44"/>
      <c r="C314" s="555"/>
      <c r="D314" s="556"/>
      <c r="E314" s="556"/>
      <c r="F314" s="556"/>
      <c r="G314" s="556"/>
      <c r="H314" s="556"/>
      <c r="I314" s="522"/>
      <c r="J314" s="310" t="str">
        <f>IFERROR(VLOOKUP(C314,'MANO DE OBRA'!$C$13:$J$33,6,FALSE)," ")</f>
        <v xml:space="preserve"> </v>
      </c>
      <c r="K314" s="318" t="str">
        <f>IFERROR(VLOOKUP(C314,'MANO DE OBRA'!$C$13:$J$33,7,FALSE)," ")</f>
        <v xml:space="preserve"> </v>
      </c>
      <c r="L314" s="311" t="str">
        <f>IFERROR(VLOOKUP(C314,'MANO DE OBRA'!$C$13:$J$33,8,FALSE)," ")</f>
        <v xml:space="preserve"> </v>
      </c>
      <c r="M314" s="524"/>
      <c r="N314" s="525"/>
      <c r="O314" s="312">
        <f t="shared" si="19"/>
        <v>0</v>
      </c>
      <c r="P314" s="85"/>
    </row>
    <row r="315" spans="2:16" ht="15" thickBot="1">
      <c r="B315" s="44"/>
      <c r="C315" s="545" t="s">
        <v>2244</v>
      </c>
      <c r="D315" s="546"/>
      <c r="E315" s="546"/>
      <c r="F315" s="546"/>
      <c r="G315" s="546"/>
      <c r="H315" s="546"/>
      <c r="I315" s="546"/>
      <c r="J315" s="546"/>
      <c r="K315" s="546"/>
      <c r="L315" s="546"/>
      <c r="M315" s="546"/>
      <c r="N315" s="547"/>
      <c r="O315" s="309">
        <f>+SUM(O311:O314)</f>
        <v>11678.25156431438</v>
      </c>
      <c r="P315" s="85"/>
    </row>
    <row r="316" spans="2:16" ht="15" thickBot="1">
      <c r="B316" s="44"/>
      <c r="C316" s="73"/>
      <c r="D316" s="52"/>
      <c r="E316" s="52"/>
      <c r="F316" s="52"/>
      <c r="G316" s="52"/>
      <c r="H316" s="52"/>
      <c r="I316" s="52"/>
      <c r="J316" s="52"/>
      <c r="K316" s="52"/>
      <c r="L316" s="52"/>
      <c r="M316" s="52"/>
      <c r="N316" s="52"/>
      <c r="O316" s="74"/>
      <c r="P316" s="45"/>
    </row>
    <row r="317" spans="2:16" ht="15" thickBot="1">
      <c r="B317" s="44"/>
      <c r="C317" s="557" t="s">
        <v>2245</v>
      </c>
      <c r="D317" s="558"/>
      <c r="E317" s="558"/>
      <c r="F317" s="558"/>
      <c r="G317" s="558"/>
      <c r="H317" s="558"/>
      <c r="I317" s="558"/>
      <c r="J317" s="558"/>
      <c r="K317" s="558"/>
      <c r="L317" s="558"/>
      <c r="M317" s="558"/>
      <c r="N317" s="559"/>
      <c r="O317" s="313">
        <f>ROUND(O306+O282+O299+O315,0)</f>
        <v>65861</v>
      </c>
      <c r="P317" s="100"/>
    </row>
    <row r="318" spans="2:16" ht="15" thickBot="1">
      <c r="B318" s="44"/>
      <c r="C318" s="73"/>
      <c r="D318" s="52"/>
      <c r="E318" s="52"/>
      <c r="F318" s="52"/>
      <c r="G318" s="52"/>
      <c r="H318" s="52"/>
      <c r="I318" s="52"/>
      <c r="J318" s="52"/>
      <c r="K318" s="52"/>
      <c r="L318" s="52"/>
      <c r="M318" s="52"/>
      <c r="N318" s="52"/>
      <c r="O318" s="74"/>
      <c r="P318" s="73"/>
    </row>
    <row r="319" spans="2:16">
      <c r="B319" s="44"/>
      <c r="C319" s="529" t="s">
        <v>2240</v>
      </c>
      <c r="D319" s="530"/>
      <c r="E319" s="530"/>
      <c r="F319" s="530"/>
      <c r="G319" s="530"/>
      <c r="H319" s="530"/>
      <c r="I319" s="530"/>
      <c r="J319" s="530"/>
      <c r="K319" s="530"/>
      <c r="L319" s="530"/>
      <c r="M319" s="530"/>
      <c r="N319" s="530"/>
      <c r="O319" s="531"/>
      <c r="P319" s="80"/>
    </row>
    <row r="320" spans="2:16">
      <c r="B320" s="44"/>
      <c r="C320" s="532"/>
      <c r="D320" s="533"/>
      <c r="E320" s="533"/>
      <c r="F320" s="533"/>
      <c r="G320" s="533"/>
      <c r="H320" s="533"/>
      <c r="I320" s="533"/>
      <c r="J320" s="533"/>
      <c r="K320" s="533"/>
      <c r="L320" s="533"/>
      <c r="M320" s="533"/>
      <c r="N320" s="533"/>
      <c r="O320" s="534"/>
      <c r="P320" s="80"/>
    </row>
    <row r="321" spans="2:18" ht="14.4" thickBot="1">
      <c r="B321" s="44"/>
      <c r="C321" s="535"/>
      <c r="D321" s="536"/>
      <c r="E321" s="536"/>
      <c r="F321" s="536"/>
      <c r="G321" s="536"/>
      <c r="H321" s="536"/>
      <c r="I321" s="536"/>
      <c r="J321" s="536"/>
      <c r="K321" s="536"/>
      <c r="L321" s="536"/>
      <c r="M321" s="536"/>
      <c r="N321" s="536"/>
      <c r="O321" s="537"/>
      <c r="P321" s="80"/>
    </row>
    <row r="322" spans="2:18" ht="15" thickBot="1">
      <c r="B322" s="44"/>
      <c r="C322" s="568" t="s">
        <v>10</v>
      </c>
      <c r="D322" s="569"/>
      <c r="E322" s="569"/>
      <c r="F322" s="569"/>
      <c r="G322" s="569"/>
      <c r="H322" s="569"/>
      <c r="I322" s="569"/>
      <c r="J322" s="569"/>
      <c r="K322" s="569"/>
      <c r="L322" s="569"/>
      <c r="M322" s="570"/>
      <c r="N322" s="303" t="s">
        <v>32</v>
      </c>
      <c r="O322" s="304" t="s">
        <v>29</v>
      </c>
      <c r="P322" s="80"/>
    </row>
    <row r="323" spans="2:18" ht="14.4">
      <c r="B323" s="44"/>
      <c r="C323" s="571" t="s">
        <v>2242</v>
      </c>
      <c r="D323" s="572"/>
      <c r="E323" s="572"/>
      <c r="F323" s="572"/>
      <c r="G323" s="572"/>
      <c r="H323" s="572"/>
      <c r="I323" s="572"/>
      <c r="J323" s="572"/>
      <c r="K323" s="572"/>
      <c r="L323" s="572"/>
      <c r="M323" s="572"/>
      <c r="N323" s="305">
        <f>PRESUPUESTO!$K$384</f>
        <v>0.26</v>
      </c>
      <c r="O323" s="314">
        <f>N323*O317</f>
        <v>17123.86</v>
      </c>
      <c r="P323" s="80"/>
    </row>
    <row r="324" spans="2:18" ht="14.4">
      <c r="B324" s="44"/>
      <c r="C324" s="573" t="s">
        <v>2241</v>
      </c>
      <c r="D324" s="574"/>
      <c r="E324" s="574"/>
      <c r="F324" s="574"/>
      <c r="G324" s="574"/>
      <c r="H324" s="574"/>
      <c r="I324" s="574"/>
      <c r="J324" s="574"/>
      <c r="K324" s="574"/>
      <c r="L324" s="574"/>
      <c r="M324" s="574"/>
      <c r="N324" s="302">
        <f>PRESUPUESTO!$K$385</f>
        <v>0.01</v>
      </c>
      <c r="O324" s="315">
        <f>N324*O317</f>
        <v>658.61</v>
      </c>
      <c r="P324" s="80"/>
    </row>
    <row r="325" spans="2:18" ht="15" thickBot="1">
      <c r="B325" s="44"/>
      <c r="C325" s="575" t="s">
        <v>28</v>
      </c>
      <c r="D325" s="576"/>
      <c r="E325" s="576"/>
      <c r="F325" s="576"/>
      <c r="G325" s="576"/>
      <c r="H325" s="576"/>
      <c r="I325" s="576"/>
      <c r="J325" s="576"/>
      <c r="K325" s="576"/>
      <c r="L325" s="576"/>
      <c r="M325" s="576"/>
      <c r="N325" s="306">
        <f>PRESUPUESTO!$K$386</f>
        <v>0.03</v>
      </c>
      <c r="O325" s="316">
        <f>N325*O317</f>
        <v>1975.83</v>
      </c>
      <c r="P325" s="80"/>
    </row>
    <row r="326" spans="2:18">
      <c r="B326" s="44"/>
      <c r="C326" s="296"/>
      <c r="D326" s="297"/>
      <c r="E326" s="297"/>
      <c r="F326" s="297"/>
      <c r="G326" s="297"/>
      <c r="H326" s="297"/>
      <c r="I326" s="297"/>
      <c r="J326" s="297"/>
      <c r="K326" s="297"/>
      <c r="L326" s="297"/>
      <c r="M326" s="297"/>
      <c r="N326" s="297"/>
      <c r="O326" s="298"/>
      <c r="P326" s="80"/>
    </row>
    <row r="327" spans="2:18" ht="14.4" thickBot="1">
      <c r="B327" s="44"/>
      <c r="C327" s="299"/>
      <c r="D327" s="300"/>
      <c r="E327" s="300"/>
      <c r="F327" s="300"/>
      <c r="G327" s="300"/>
      <c r="H327" s="300"/>
      <c r="I327" s="300"/>
      <c r="J327" s="300"/>
      <c r="K327" s="300"/>
      <c r="L327" s="300"/>
      <c r="M327" s="300"/>
      <c r="N327" s="300"/>
      <c r="O327" s="301"/>
      <c r="P327" s="80"/>
    </row>
    <row r="328" spans="2:18" ht="15" thickBot="1">
      <c r="B328" s="44"/>
      <c r="C328" s="557" t="s">
        <v>2246</v>
      </c>
      <c r="D328" s="558"/>
      <c r="E328" s="558"/>
      <c r="F328" s="558"/>
      <c r="G328" s="558"/>
      <c r="H328" s="558"/>
      <c r="I328" s="558"/>
      <c r="J328" s="558"/>
      <c r="K328" s="558"/>
      <c r="L328" s="558"/>
      <c r="M328" s="558"/>
      <c r="N328" s="559"/>
      <c r="O328" s="313">
        <f>ROUNDUP(O317+O323+O324+O325,0)</f>
        <v>85620</v>
      </c>
      <c r="P328" s="100"/>
    </row>
    <row r="329" spans="2:18" ht="14.4">
      <c r="B329" s="44"/>
      <c r="C329" s="73"/>
      <c r="D329" s="52"/>
      <c r="E329" s="52"/>
      <c r="F329" s="52"/>
      <c r="G329" s="52"/>
      <c r="H329" s="52"/>
      <c r="I329" s="52"/>
      <c r="J329" s="52"/>
      <c r="K329" s="52"/>
      <c r="L329" s="52"/>
      <c r="M329" s="52"/>
      <c r="N329" s="52"/>
      <c r="O329" s="74"/>
      <c r="P329" s="45"/>
      <c r="R329" s="342"/>
    </row>
    <row r="330" spans="2:18" ht="14.4">
      <c r="B330" s="44"/>
      <c r="C330" s="73"/>
      <c r="D330" s="52"/>
      <c r="E330" s="52"/>
      <c r="F330" s="52"/>
      <c r="G330" s="52"/>
      <c r="H330" s="52"/>
      <c r="I330" s="52"/>
      <c r="J330" s="52"/>
      <c r="K330" s="52"/>
      <c r="L330" s="52"/>
      <c r="M330" s="52"/>
      <c r="N330" s="52"/>
      <c r="O330" s="74"/>
      <c r="P330" s="45"/>
    </row>
    <row r="331" spans="2:18" ht="18.75" customHeight="1" thickBot="1">
      <c r="B331" s="44"/>
      <c r="C331" s="564"/>
      <c r="D331" s="565"/>
      <c r="E331" s="565"/>
      <c r="F331" s="70"/>
      <c r="G331" s="70"/>
      <c r="H331" s="70"/>
      <c r="I331" s="70"/>
      <c r="J331" s="70"/>
      <c r="K331" s="566"/>
      <c r="L331" s="566"/>
      <c r="M331" s="566"/>
      <c r="N331" s="566"/>
      <c r="O331" s="567"/>
      <c r="P331" s="101"/>
    </row>
    <row r="332" spans="2:18" ht="14.4" thickBot="1">
      <c r="B332" s="102"/>
      <c r="C332" s="103"/>
      <c r="D332" s="103"/>
      <c r="E332" s="103"/>
      <c r="F332" s="103"/>
      <c r="G332" s="103"/>
      <c r="H332" s="103"/>
      <c r="I332" s="103"/>
      <c r="J332" s="103"/>
      <c r="K332" s="103"/>
      <c r="L332" s="103"/>
      <c r="M332" s="103"/>
      <c r="N332" s="103"/>
      <c r="O332" s="103"/>
      <c r="P332" s="104"/>
    </row>
    <row r="333" spans="2:18" ht="14.4" thickTop="1"/>
  </sheetData>
  <mergeCells count="453">
    <mergeCell ref="C331:E331"/>
    <mergeCell ref="K331:O331"/>
    <mergeCell ref="C319:O321"/>
    <mergeCell ref="C322:M322"/>
    <mergeCell ref="C323:M323"/>
    <mergeCell ref="C324:M324"/>
    <mergeCell ref="C325:M325"/>
    <mergeCell ref="C328:N328"/>
    <mergeCell ref="C313:I313"/>
    <mergeCell ref="M313:N313"/>
    <mergeCell ref="C314:I314"/>
    <mergeCell ref="M314:N314"/>
    <mergeCell ref="C315:N315"/>
    <mergeCell ref="C317:N317"/>
    <mergeCell ref="C310:I310"/>
    <mergeCell ref="M310:N310"/>
    <mergeCell ref="C311:I311"/>
    <mergeCell ref="M311:N311"/>
    <mergeCell ref="C312:I312"/>
    <mergeCell ref="M312:N312"/>
    <mergeCell ref="C304:I304"/>
    <mergeCell ref="M304:N304"/>
    <mergeCell ref="C305:I305"/>
    <mergeCell ref="M305:N305"/>
    <mergeCell ref="C306:N306"/>
    <mergeCell ref="C307:O309"/>
    <mergeCell ref="C298:J298"/>
    <mergeCell ref="M298:N298"/>
    <mergeCell ref="C299:N299"/>
    <mergeCell ref="C300:O302"/>
    <mergeCell ref="C303:I303"/>
    <mergeCell ref="M303:N303"/>
    <mergeCell ref="C295:J295"/>
    <mergeCell ref="M295:N295"/>
    <mergeCell ref="C296:J296"/>
    <mergeCell ref="M296:N296"/>
    <mergeCell ref="C297:J297"/>
    <mergeCell ref="M297:N297"/>
    <mergeCell ref="C292:J292"/>
    <mergeCell ref="M292:N292"/>
    <mergeCell ref="C293:J293"/>
    <mergeCell ref="M293:N293"/>
    <mergeCell ref="C294:J294"/>
    <mergeCell ref="M294:N294"/>
    <mergeCell ref="C289:J289"/>
    <mergeCell ref="M289:N289"/>
    <mergeCell ref="C290:J290"/>
    <mergeCell ref="M290:N290"/>
    <mergeCell ref="C291:J291"/>
    <mergeCell ref="M291:N291"/>
    <mergeCell ref="C286:J286"/>
    <mergeCell ref="M286:N286"/>
    <mergeCell ref="C287:J287"/>
    <mergeCell ref="M287:N287"/>
    <mergeCell ref="C288:J288"/>
    <mergeCell ref="M288:N288"/>
    <mergeCell ref="C281:G281"/>
    <mergeCell ref="H281:I281"/>
    <mergeCell ref="J281:K281"/>
    <mergeCell ref="M281:N281"/>
    <mergeCell ref="C282:N282"/>
    <mergeCell ref="C283:O285"/>
    <mergeCell ref="C279:G279"/>
    <mergeCell ref="H279:I279"/>
    <mergeCell ref="J279:K279"/>
    <mergeCell ref="M279:N279"/>
    <mergeCell ref="C280:G280"/>
    <mergeCell ref="H280:I280"/>
    <mergeCell ref="J280:K280"/>
    <mergeCell ref="M280:N280"/>
    <mergeCell ref="C277:G277"/>
    <mergeCell ref="H277:I277"/>
    <mergeCell ref="J277:K277"/>
    <mergeCell ref="M277:N277"/>
    <mergeCell ref="C278:G278"/>
    <mergeCell ref="H278:I278"/>
    <mergeCell ref="J278:K278"/>
    <mergeCell ref="M278:N278"/>
    <mergeCell ref="D272:L272"/>
    <mergeCell ref="M272:N272"/>
    <mergeCell ref="C273:O275"/>
    <mergeCell ref="C276:G276"/>
    <mergeCell ref="H276:I276"/>
    <mergeCell ref="J276:K276"/>
    <mergeCell ref="M276:N276"/>
    <mergeCell ref="C262:M262"/>
    <mergeCell ref="C265:N265"/>
    <mergeCell ref="C268:E268"/>
    <mergeCell ref="K268:O268"/>
    <mergeCell ref="C270:O270"/>
    <mergeCell ref="D271:L271"/>
    <mergeCell ref="M271:N271"/>
    <mergeCell ref="C252:N252"/>
    <mergeCell ref="C254:N254"/>
    <mergeCell ref="C256:O258"/>
    <mergeCell ref="C259:M259"/>
    <mergeCell ref="C260:M260"/>
    <mergeCell ref="C261:M261"/>
    <mergeCell ref="C249:I249"/>
    <mergeCell ref="M249:N249"/>
    <mergeCell ref="C250:I250"/>
    <mergeCell ref="M250:N250"/>
    <mergeCell ref="C251:I251"/>
    <mergeCell ref="M251:N251"/>
    <mergeCell ref="C243:N243"/>
    <mergeCell ref="C244:O246"/>
    <mergeCell ref="C247:I247"/>
    <mergeCell ref="M247:N247"/>
    <mergeCell ref="C248:I248"/>
    <mergeCell ref="M248:N248"/>
    <mergeCell ref="C240:I240"/>
    <mergeCell ref="M240:N240"/>
    <mergeCell ref="C241:I241"/>
    <mergeCell ref="M241:N241"/>
    <mergeCell ref="C242:I242"/>
    <mergeCell ref="M242:N242"/>
    <mergeCell ref="C234:J234"/>
    <mergeCell ref="M234:N234"/>
    <mergeCell ref="C235:J235"/>
    <mergeCell ref="M235:N235"/>
    <mergeCell ref="C236:N236"/>
    <mergeCell ref="C237:O239"/>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25:J225"/>
    <mergeCell ref="M225:N225"/>
    <mergeCell ref="C226:J226"/>
    <mergeCell ref="M226:N226"/>
    <mergeCell ref="C227:J227"/>
    <mergeCell ref="M227:N227"/>
    <mergeCell ref="C219:N219"/>
    <mergeCell ref="C220:O222"/>
    <mergeCell ref="C223:J223"/>
    <mergeCell ref="M223:N223"/>
    <mergeCell ref="C224:J224"/>
    <mergeCell ref="M224:N224"/>
    <mergeCell ref="C217:G217"/>
    <mergeCell ref="H217:I217"/>
    <mergeCell ref="J217:K217"/>
    <mergeCell ref="M217:N217"/>
    <mergeCell ref="C218:G218"/>
    <mergeCell ref="H218:I218"/>
    <mergeCell ref="J218:K218"/>
    <mergeCell ref="M218:N218"/>
    <mergeCell ref="C215:G215"/>
    <mergeCell ref="H215:I215"/>
    <mergeCell ref="J215:K215"/>
    <mergeCell ref="M215:N215"/>
    <mergeCell ref="C216:G216"/>
    <mergeCell ref="H216:I216"/>
    <mergeCell ref="J216:K216"/>
    <mergeCell ref="M216:N216"/>
    <mergeCell ref="C210:O212"/>
    <mergeCell ref="C213:G213"/>
    <mergeCell ref="H213:I213"/>
    <mergeCell ref="J213:K213"/>
    <mergeCell ref="M213:N213"/>
    <mergeCell ref="C214:G214"/>
    <mergeCell ref="H214:I214"/>
    <mergeCell ref="J214:K214"/>
    <mergeCell ref="M214:N214"/>
    <mergeCell ref="C205:E205"/>
    <mergeCell ref="K205:O205"/>
    <mergeCell ref="C207:O207"/>
    <mergeCell ref="D208:L208"/>
    <mergeCell ref="M208:N208"/>
    <mergeCell ref="D209:L209"/>
    <mergeCell ref="M209:N209"/>
    <mergeCell ref="C193:O195"/>
    <mergeCell ref="C196:M196"/>
    <mergeCell ref="C197:M197"/>
    <mergeCell ref="C198:M198"/>
    <mergeCell ref="C199:M199"/>
    <mergeCell ref="C202:N202"/>
    <mergeCell ref="C187:I187"/>
    <mergeCell ref="M187:N187"/>
    <mergeCell ref="C188:I188"/>
    <mergeCell ref="M188:N188"/>
    <mergeCell ref="C189:N189"/>
    <mergeCell ref="C191:N191"/>
    <mergeCell ref="C184:I184"/>
    <mergeCell ref="M184:N184"/>
    <mergeCell ref="C185:I185"/>
    <mergeCell ref="M185:N185"/>
    <mergeCell ref="C186:I186"/>
    <mergeCell ref="M186:N186"/>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05:J105"/>
    <mergeCell ref="M105:N105"/>
    <mergeCell ref="C106:J106"/>
    <mergeCell ref="M106:N106"/>
    <mergeCell ref="C107:J107"/>
    <mergeCell ref="M107:N107"/>
    <mergeCell ref="C102:J102"/>
    <mergeCell ref="M102:N102"/>
    <mergeCell ref="C103:J103"/>
    <mergeCell ref="M103:N103"/>
    <mergeCell ref="C104:J104"/>
    <mergeCell ref="M104:N104"/>
    <mergeCell ref="C99:J99"/>
    <mergeCell ref="M99:N99"/>
    <mergeCell ref="C100:J100"/>
    <mergeCell ref="M100:N100"/>
    <mergeCell ref="C101:J101"/>
    <mergeCell ref="M101:N101"/>
    <mergeCell ref="C93:N93"/>
    <mergeCell ref="C94:O96"/>
    <mergeCell ref="C97:J97"/>
    <mergeCell ref="M97:N97"/>
    <mergeCell ref="C98:J98"/>
    <mergeCell ref="M98:N9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84:O86"/>
    <mergeCell ref="C87:G87"/>
    <mergeCell ref="H87:I87"/>
    <mergeCell ref="J87:K87"/>
    <mergeCell ref="M87:N87"/>
    <mergeCell ref="C88:G88"/>
    <mergeCell ref="H88:I88"/>
    <mergeCell ref="J88:K88"/>
    <mergeCell ref="M88:N88"/>
    <mergeCell ref="C79:E79"/>
    <mergeCell ref="K79:O79"/>
    <mergeCell ref="C81:O81"/>
    <mergeCell ref="D82:L82"/>
    <mergeCell ref="M82:N82"/>
    <mergeCell ref="D83:L83"/>
    <mergeCell ref="M83:N83"/>
    <mergeCell ref="C67:O69"/>
    <mergeCell ref="C70:M70"/>
    <mergeCell ref="C71:M71"/>
    <mergeCell ref="C72:M72"/>
    <mergeCell ref="C73:M73"/>
    <mergeCell ref="C76:N76"/>
    <mergeCell ref="C61:I61"/>
    <mergeCell ref="M61:N61"/>
    <mergeCell ref="C62:I62"/>
    <mergeCell ref="M62:N62"/>
    <mergeCell ref="C63:N63"/>
    <mergeCell ref="C65:N65"/>
    <mergeCell ref="C58:I58"/>
    <mergeCell ref="M58:N58"/>
    <mergeCell ref="C59:I59"/>
    <mergeCell ref="M59:N59"/>
    <mergeCell ref="C60:I60"/>
    <mergeCell ref="M60:N60"/>
    <mergeCell ref="C52:I52"/>
    <mergeCell ref="M52:N52"/>
    <mergeCell ref="C53:I53"/>
    <mergeCell ref="M53:N53"/>
    <mergeCell ref="C54:N54"/>
    <mergeCell ref="C55:O57"/>
    <mergeCell ref="C46:J46"/>
    <mergeCell ref="M46:N46"/>
    <mergeCell ref="C47:N47"/>
    <mergeCell ref="C48:O50"/>
    <mergeCell ref="C51:I51"/>
    <mergeCell ref="M51:N51"/>
    <mergeCell ref="C43:J43"/>
    <mergeCell ref="M43:N43"/>
    <mergeCell ref="C44:J44"/>
    <mergeCell ref="M44:N44"/>
    <mergeCell ref="C45:J45"/>
    <mergeCell ref="M45:N45"/>
    <mergeCell ref="C40:J40"/>
    <mergeCell ref="M40:N40"/>
    <mergeCell ref="C41:J41"/>
    <mergeCell ref="M41:N41"/>
    <mergeCell ref="C42:J42"/>
    <mergeCell ref="M42:N42"/>
    <mergeCell ref="C37:J37"/>
    <mergeCell ref="M37:N37"/>
    <mergeCell ref="C38:J38"/>
    <mergeCell ref="M38:N38"/>
    <mergeCell ref="C39:J39"/>
    <mergeCell ref="M39:N39"/>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s>
  <printOptions horizontalCentered="1"/>
  <pageMargins left="0.11811023622047245" right="0.11811023622047245" top="0.15748031496062992" bottom="0.15748031496062992" header="0" footer="0"/>
  <pageSetup scale="49" fitToHeight="0" orientation="portrait" r:id="rId1"/>
  <headerFooter alignWithMargins="0"/>
  <rowBreaks count="4" manualBreakCount="4">
    <brk id="80" min="1" max="15" man="1"/>
    <brk id="143" min="1" max="15" man="1"/>
    <brk id="206" min="1" max="15" man="1"/>
    <brk id="269"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91B53EE-105A-4817-B70A-FA2F0C4567B6}">
          <x14:formula1>
            <xm:f>'MANO DE OBRA'!$C$14:$C$33</xm:f>
          </x14:formula1>
          <xm:sqref>C59:I62 C122:I125 C185:I188 C248:I251 C311:I314</xm:sqref>
        </x14:dataValidation>
        <x14:dataValidation type="list" allowBlank="1" showInputMessage="1" showErrorMessage="1" xr:uid="{C3E772A4-F79B-4BBB-842A-53808873F8EE}">
          <x14:formula1>
            <xm:f>TRANSPORTE!$C$14:$C$28</xm:f>
          </x14:formula1>
          <xm:sqref>C52:I53 C115:I116 C178:I179 C241:I242 C304:I305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57049-FAB5-4F07-BCEC-B5F04700DF92}">
  <sheetPr>
    <pageSetUpPr fitToPage="1"/>
  </sheetPr>
  <dimension ref="B1:P207"/>
  <sheetViews>
    <sheetView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PRESUPUESTO!C281</f>
        <v>13.01</v>
      </c>
      <c r="D20" s="582" t="str">
        <f>IFERROR(VLOOKUP(C20,PRESUPUESTO!$C$11:$K$366,5,FALSE)," ")</f>
        <v>SUMINISTRO E INSTALACION ESTUCO PLASTICO Y VINILO 3 MANOS MUROS (INCLUYE ESTUCO, MANOS EN PINTURA ANTIBACTERIAL, FILOS Y DILATACIONES)</v>
      </c>
      <c r="E20" s="583"/>
      <c r="F20" s="583"/>
      <c r="G20" s="583"/>
      <c r="H20" s="583"/>
      <c r="I20" s="583"/>
      <c r="J20" s="583"/>
      <c r="K20" s="583"/>
      <c r="L20" s="584"/>
      <c r="M20" s="526" t="str">
        <f>IFERROR(VLOOKUP(C20,PRESUPUESTO!$C$11:$K$366,6,FALSE)," ")</f>
        <v>M2</v>
      </c>
      <c r="N20" s="528"/>
      <c r="O20" s="243">
        <f>IFERROR(VLOOKUP(C20,PRESUPUESTO!$C$11:$K$366,7,FALSE)," ")</f>
        <v>169.45</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22734.85</v>
      </c>
      <c r="M25" s="523">
        <v>0.05</v>
      </c>
      <c r="N25" s="522"/>
      <c r="O25" s="307">
        <f>IFERROR(M25*L25,0)</f>
        <v>1136.7425000000001</v>
      </c>
      <c r="P25" s="85"/>
    </row>
    <row r="26" spans="2:16" ht="14.4">
      <c r="B26" s="44"/>
      <c r="C26" s="517" t="s">
        <v>1298</v>
      </c>
      <c r="D26" s="518"/>
      <c r="E26" s="518"/>
      <c r="F26" s="518"/>
      <c r="G26" s="519"/>
      <c r="H26" s="520"/>
      <c r="I26" s="520"/>
      <c r="J26" s="521" t="str">
        <f>IFERROR(VLOOKUP(C26,EQUIPOS!$C$13:$G$80,2,FALSE)," ")</f>
        <v>D</v>
      </c>
      <c r="K26" s="522"/>
      <c r="L26" s="308">
        <f>IFERROR(VLOOKUP(C26,EQUIPOS!$C$13:$G$80,5,FALSE)," ")</f>
        <v>30496</v>
      </c>
      <c r="M26" s="524">
        <f>1/0.015</f>
        <v>66.666666666666671</v>
      </c>
      <c r="N26" s="525"/>
      <c r="O26" s="307">
        <f>IFERROR(L26/M26,0)</f>
        <v>457.43999999999994</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1594.1824999999999</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772</v>
      </c>
      <c r="D35" s="518"/>
      <c r="E35" s="518"/>
      <c r="F35" s="518"/>
      <c r="G35" s="518"/>
      <c r="H35" s="518"/>
      <c r="I35" s="518"/>
      <c r="J35" s="519"/>
      <c r="K35" s="88" t="str">
        <f>IFERROR(VLOOKUP(C35,MATERIALES!$C$13:$G$2486,2,FALSE)," ")</f>
        <v>GLN</v>
      </c>
      <c r="L35" s="89">
        <v>0.2</v>
      </c>
      <c r="M35" s="548">
        <f>IFERROR(VLOOKUP(C35,MATERIALES!$C$13:$G$2486,5,FALSE)," ")</f>
        <v>34210</v>
      </c>
      <c r="N35" s="549"/>
      <c r="O35" s="307">
        <f>IFERROR(M35*L35,0)</f>
        <v>6842</v>
      </c>
      <c r="P35" s="85"/>
    </row>
    <row r="36" spans="2:16" ht="14.4">
      <c r="B36" s="44"/>
      <c r="C36" s="517" t="s">
        <v>2313</v>
      </c>
      <c r="D36" s="518"/>
      <c r="E36" s="518"/>
      <c r="F36" s="518"/>
      <c r="G36" s="518"/>
      <c r="H36" s="518"/>
      <c r="I36" s="518"/>
      <c r="J36" s="519"/>
      <c r="K36" s="88" t="str">
        <f>IFERROR(VLOOKUP(C36,MATERIALES!$C$13:$G$2486,2,FALSE)," ")</f>
        <v>GLN</v>
      </c>
      <c r="L36" s="89">
        <v>8.9999999999999993E-3</v>
      </c>
      <c r="M36" s="548">
        <f>IFERROR(VLOOKUP(C36,MATERIALES!$C$13:$G$2486,5,FALSE)," ")</f>
        <v>93340</v>
      </c>
      <c r="N36" s="549"/>
      <c r="O36" s="307">
        <f t="shared" ref="O36:O46" si="1">IFERROR(M36*L36,0)</f>
        <v>840.06</v>
      </c>
      <c r="P36" s="85"/>
    </row>
    <row r="37" spans="2:16" ht="14.4">
      <c r="B37" s="44"/>
      <c r="C37" s="517" t="s">
        <v>1690</v>
      </c>
      <c r="D37" s="518"/>
      <c r="E37" s="518"/>
      <c r="F37" s="518"/>
      <c r="G37" s="518"/>
      <c r="H37" s="518"/>
      <c r="I37" s="518"/>
      <c r="J37" s="519"/>
      <c r="K37" s="88" t="str">
        <f>IFERROR(VLOOKUP(C37,MATERIALES!$C$13:$G$2486,2,FALSE)," ")</f>
        <v>UN</v>
      </c>
      <c r="L37" s="89">
        <v>0.12</v>
      </c>
      <c r="M37" s="548">
        <f>IFERROR(VLOOKUP(C37,MATERIALES!$C$13:$G$2486,5,FALSE)," ")</f>
        <v>1858</v>
      </c>
      <c r="N37" s="549"/>
      <c r="O37" s="307">
        <f t="shared" si="1"/>
        <v>222.95999999999998</v>
      </c>
      <c r="P37" s="85"/>
    </row>
    <row r="38" spans="2:16" ht="14.4">
      <c r="B38" s="44"/>
      <c r="C38" s="517" t="s">
        <v>1337</v>
      </c>
      <c r="D38" s="518"/>
      <c r="E38" s="518"/>
      <c r="F38" s="518"/>
      <c r="G38" s="518"/>
      <c r="H38" s="518"/>
      <c r="I38" s="518"/>
      <c r="J38" s="519"/>
      <c r="K38" s="88" t="str">
        <f>IFERROR(VLOOKUP(C38,MATERIALES!$C$13:$G$2486,2,FALSE)," ")</f>
        <v>LT</v>
      </c>
      <c r="L38" s="89">
        <v>1</v>
      </c>
      <c r="M38" s="548">
        <f>IFERROR(VLOOKUP(C38,MATERIALES!$C$13:$G$2486,5,FALSE)," ")</f>
        <v>74</v>
      </c>
      <c r="N38" s="549"/>
      <c r="O38" s="307">
        <f t="shared" si="1"/>
        <v>74</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7979.0199999999995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1233</v>
      </c>
      <c r="D59" s="556"/>
      <c r="E59" s="556"/>
      <c r="F59" s="556"/>
      <c r="G59" s="556"/>
      <c r="H59" s="556"/>
      <c r="I59" s="522"/>
      <c r="J59" s="310">
        <f>IFERROR(VLOOKUP(C59,'MANO DE OBRA'!$C$13:$J$33,6,FALSE)," ")</f>
        <v>227348.28295199995</v>
      </c>
      <c r="K59" s="318">
        <f>IFERROR(VLOOKUP(C59,'MANO DE OBRA'!$C$13:$J$33,7,FALSE)," ")</f>
        <v>2</v>
      </c>
      <c r="L59" s="311">
        <f>IFERROR(VLOOKUP(C59,'MANO DE OBRA'!$C$13:$J$33,8,FALSE)," ")</f>
        <v>454697</v>
      </c>
      <c r="M59" s="562">
        <f>1/0.05</f>
        <v>20</v>
      </c>
      <c r="N59" s="563"/>
      <c r="O59" s="312">
        <f>IFERROR((L59/M59),0)</f>
        <v>22734.85</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22734.85</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32308</v>
      </c>
      <c r="P65" s="100"/>
    </row>
    <row r="66" spans="2:16" ht="15" thickBot="1">
      <c r="B66" s="44"/>
      <c r="C66" s="73"/>
      <c r="D66" s="52"/>
      <c r="E66" s="52"/>
      <c r="F66" s="52"/>
      <c r="G66" s="52"/>
      <c r="H66" s="52"/>
      <c r="I66" s="52"/>
      <c r="J66" s="52"/>
      <c r="K66" s="52"/>
      <c r="L66" s="52"/>
      <c r="M66" s="52"/>
      <c r="N66" s="52"/>
      <c r="O66" s="74"/>
      <c r="P66" s="100"/>
    </row>
    <row r="67" spans="2:16">
      <c r="B67" s="44"/>
      <c r="C67" s="529" t="s">
        <v>2240</v>
      </c>
      <c r="D67" s="530"/>
      <c r="E67" s="530"/>
      <c r="F67" s="530"/>
      <c r="G67" s="530"/>
      <c r="H67" s="530"/>
      <c r="I67" s="530"/>
      <c r="J67" s="530"/>
      <c r="K67" s="530"/>
      <c r="L67" s="530"/>
      <c r="M67" s="530"/>
      <c r="N67" s="530"/>
      <c r="O67" s="531"/>
      <c r="P67" s="100"/>
    </row>
    <row r="68" spans="2:16">
      <c r="B68" s="44"/>
      <c r="C68" s="532"/>
      <c r="D68" s="533"/>
      <c r="E68" s="533"/>
      <c r="F68" s="533"/>
      <c r="G68" s="533"/>
      <c r="H68" s="533"/>
      <c r="I68" s="533"/>
      <c r="J68" s="533"/>
      <c r="K68" s="533"/>
      <c r="L68" s="533"/>
      <c r="M68" s="533"/>
      <c r="N68" s="533"/>
      <c r="O68" s="534"/>
      <c r="P68" s="10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8400.08</v>
      </c>
      <c r="P71" s="80"/>
    </row>
    <row r="72" spans="2:16" ht="14.4">
      <c r="B72" s="44"/>
      <c r="C72" s="573" t="s">
        <v>2241</v>
      </c>
      <c r="D72" s="574"/>
      <c r="E72" s="574"/>
      <c r="F72" s="574"/>
      <c r="G72" s="574"/>
      <c r="H72" s="574"/>
      <c r="I72" s="574"/>
      <c r="J72" s="574"/>
      <c r="K72" s="574"/>
      <c r="L72" s="574"/>
      <c r="M72" s="574"/>
      <c r="N72" s="302">
        <f>PRESUPUESTO!$K$385</f>
        <v>0.01</v>
      </c>
      <c r="O72" s="315">
        <f>N72*O65</f>
        <v>323.08</v>
      </c>
      <c r="P72" s="80"/>
    </row>
    <row r="73" spans="2:16" ht="15" thickBot="1">
      <c r="B73" s="44"/>
      <c r="C73" s="575" t="s">
        <v>28</v>
      </c>
      <c r="D73" s="576"/>
      <c r="E73" s="576"/>
      <c r="F73" s="576"/>
      <c r="G73" s="576"/>
      <c r="H73" s="576"/>
      <c r="I73" s="576"/>
      <c r="J73" s="576"/>
      <c r="K73" s="576"/>
      <c r="L73" s="576"/>
      <c r="M73" s="576"/>
      <c r="N73" s="306">
        <f>PRESUPUESTO!$K$386</f>
        <v>0.03</v>
      </c>
      <c r="O73" s="316">
        <f>N73*O65</f>
        <v>969.24</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42001</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PRESUPUESTO!C282</f>
        <v>13.02</v>
      </c>
      <c r="D83" s="582" t="str">
        <f>IFERROR(VLOOKUP(C83,PRESUPUESTO!$C$11:$K$366,5,FALSE)," ")</f>
        <v>SUMINISTRO E INSTALACION ESTUCO PLASTICO Y VINILO 3 MANOS MUROS (INCLUYE ESTUCO, MANOS EN PINTURA ANTIBACTERIAL, FILOS Y DILATACIONES)</v>
      </c>
      <c r="E83" s="583"/>
      <c r="F83" s="583"/>
      <c r="G83" s="583"/>
      <c r="H83" s="583"/>
      <c r="I83" s="583"/>
      <c r="J83" s="583"/>
      <c r="K83" s="583"/>
      <c r="L83" s="584"/>
      <c r="M83" s="526" t="str">
        <f>IFERROR(VLOOKUP(C83,PRESUPUESTO!$C$11:$K$366,6,FALSE)," ")</f>
        <v>ML</v>
      </c>
      <c r="N83" s="528"/>
      <c r="O83" s="243">
        <f>IFERROR(VLOOKUP(C83,PRESUPUESTO!$C$11:$K$366,7,FALSE)," ")</f>
        <v>153.80000000000001</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17278.485999999997</v>
      </c>
      <c r="M88" s="523">
        <v>0.05</v>
      </c>
      <c r="N88" s="522"/>
      <c r="O88" s="307">
        <f>IFERROR(M88*L88,0)</f>
        <v>863.9242999999999</v>
      </c>
      <c r="P88" s="85"/>
    </row>
    <row r="89" spans="2:16" ht="14.4">
      <c r="B89" s="44"/>
      <c r="C89" s="517" t="s">
        <v>1298</v>
      </c>
      <c r="D89" s="518"/>
      <c r="E89" s="518"/>
      <c r="F89" s="518"/>
      <c r="G89" s="519"/>
      <c r="H89" s="520"/>
      <c r="I89" s="520"/>
      <c r="J89" s="521" t="str">
        <f>IFERROR(VLOOKUP(C89,EQUIPOS!$C$13:$G$80,2,FALSE)," ")</f>
        <v>D</v>
      </c>
      <c r="K89" s="522"/>
      <c r="L89" s="308">
        <f>IFERROR(VLOOKUP(C89,EQUIPOS!$C$13:$G$80,5,FALSE)," ")</f>
        <v>30496</v>
      </c>
      <c r="M89" s="524">
        <f>1/0.012</f>
        <v>83.333333333333329</v>
      </c>
      <c r="N89" s="525"/>
      <c r="O89" s="307">
        <f>IFERROR(L89/M89,0)</f>
        <v>365.952</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1229.8762999999999</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772</v>
      </c>
      <c r="D98" s="518"/>
      <c r="E98" s="518"/>
      <c r="F98" s="518"/>
      <c r="G98" s="518"/>
      <c r="H98" s="518"/>
      <c r="I98" s="518"/>
      <c r="J98" s="519"/>
      <c r="K98" s="88" t="str">
        <f>IFERROR(VLOOKUP(C98,MATERIALES!$C$13:$G$2486,2,FALSE)," ")</f>
        <v>GLN</v>
      </c>
      <c r="L98" s="89">
        <v>0.12</v>
      </c>
      <c r="M98" s="548">
        <f>IFERROR(VLOOKUP(C98,MATERIALES!$C$13:$G$2486,5,FALSE)," ")</f>
        <v>34210</v>
      </c>
      <c r="N98" s="549"/>
      <c r="O98" s="307">
        <f>IFERROR(M98*L98,0)</f>
        <v>4105.2</v>
      </c>
      <c r="P98" s="85"/>
    </row>
    <row r="99" spans="2:16" ht="14.4">
      <c r="B99" s="44"/>
      <c r="C99" s="517" t="s">
        <v>2313</v>
      </c>
      <c r="D99" s="518"/>
      <c r="E99" s="518"/>
      <c r="F99" s="518"/>
      <c r="G99" s="518"/>
      <c r="H99" s="518"/>
      <c r="I99" s="518"/>
      <c r="J99" s="519"/>
      <c r="K99" s="88" t="str">
        <f>IFERROR(VLOOKUP(C99,MATERIALES!$C$13:$G$2486,2,FALSE)," ")</f>
        <v>GLN</v>
      </c>
      <c r="L99" s="89">
        <v>5.7000000000000002E-2</v>
      </c>
      <c r="M99" s="548">
        <f>IFERROR(VLOOKUP(C99,MATERIALES!$C$13:$G$2486,5,FALSE)," ")</f>
        <v>93340</v>
      </c>
      <c r="N99" s="549"/>
      <c r="O99" s="307">
        <f t="shared" ref="O99:O109" si="5">IFERROR(M99*L99,0)</f>
        <v>5320.38</v>
      </c>
      <c r="P99" s="85"/>
    </row>
    <row r="100" spans="2:16" ht="14.4">
      <c r="B100" s="44"/>
      <c r="C100" s="517" t="s">
        <v>1690</v>
      </c>
      <c r="D100" s="518"/>
      <c r="E100" s="518"/>
      <c r="F100" s="518"/>
      <c r="G100" s="518"/>
      <c r="H100" s="518"/>
      <c r="I100" s="518"/>
      <c r="J100" s="519"/>
      <c r="K100" s="88" t="str">
        <f>IFERROR(VLOOKUP(C100,MATERIALES!$C$13:$G$2486,2,FALSE)," ")</f>
        <v>UN</v>
      </c>
      <c r="L100" s="89">
        <v>0.08</v>
      </c>
      <c r="M100" s="548">
        <f>IFERROR(VLOOKUP(C100,MATERIALES!$C$13:$G$2486,5,FALSE)," ")</f>
        <v>1858</v>
      </c>
      <c r="N100" s="549"/>
      <c r="O100" s="307">
        <f t="shared" si="5"/>
        <v>148.64000000000001</v>
      </c>
      <c r="P100" s="85"/>
    </row>
    <row r="101" spans="2:16" ht="14.4">
      <c r="B101" s="44"/>
      <c r="C101" s="517" t="s">
        <v>1337</v>
      </c>
      <c r="D101" s="518"/>
      <c r="E101" s="518"/>
      <c r="F101" s="518"/>
      <c r="G101" s="518"/>
      <c r="H101" s="518"/>
      <c r="I101" s="518"/>
      <c r="J101" s="519"/>
      <c r="K101" s="88" t="str">
        <f>IFERROR(VLOOKUP(C101,MATERIALES!$C$13:$G$2486,2,FALSE)," ")</f>
        <v>LT</v>
      </c>
      <c r="L101" s="89">
        <v>0.6</v>
      </c>
      <c r="M101" s="548">
        <f>IFERROR(VLOOKUP(C101,MATERIALES!$C$13:$G$2486,5,FALSE)," ")</f>
        <v>74</v>
      </c>
      <c r="N101" s="549"/>
      <c r="O101" s="307">
        <f t="shared" si="5"/>
        <v>44.4</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9618.619999999999</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1233</v>
      </c>
      <c r="D122" s="556"/>
      <c r="E122" s="556"/>
      <c r="F122" s="556"/>
      <c r="G122" s="556"/>
      <c r="H122" s="556"/>
      <c r="I122" s="522"/>
      <c r="J122" s="310">
        <f>IFERROR(VLOOKUP(C122,'MANO DE OBRA'!$C$13:$J$33,6,FALSE)," ")</f>
        <v>227348.28295199995</v>
      </c>
      <c r="K122" s="318">
        <f>IFERROR(VLOOKUP(C122,'MANO DE OBRA'!$C$13:$J$33,7,FALSE)," ")</f>
        <v>2</v>
      </c>
      <c r="L122" s="311">
        <f>IFERROR(VLOOKUP(C122,'MANO DE OBRA'!$C$13:$J$33,8,FALSE)," ")</f>
        <v>454697</v>
      </c>
      <c r="M122" s="562">
        <f>1/0.038</f>
        <v>26.315789473684212</v>
      </c>
      <c r="N122" s="563"/>
      <c r="O122" s="312">
        <f>IFERROR((L122/M122),0)</f>
        <v>17278.485999999997</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17278.485999999997</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28127</v>
      </c>
      <c r="P128" s="100"/>
    </row>
    <row r="129" spans="2:16" ht="15" thickBot="1">
      <c r="B129" s="44"/>
      <c r="C129" s="73"/>
      <c r="D129" s="52"/>
      <c r="E129" s="52"/>
      <c r="F129" s="52"/>
      <c r="G129" s="52"/>
      <c r="H129" s="52"/>
      <c r="I129" s="52"/>
      <c r="J129" s="52"/>
      <c r="K129" s="52"/>
      <c r="L129" s="52"/>
      <c r="M129" s="52"/>
      <c r="N129" s="52"/>
      <c r="O129" s="74"/>
      <c r="P129" s="100"/>
    </row>
    <row r="130" spans="2:16">
      <c r="B130" s="44"/>
      <c r="C130" s="529" t="s">
        <v>2240</v>
      </c>
      <c r="D130" s="530"/>
      <c r="E130" s="530"/>
      <c r="F130" s="530"/>
      <c r="G130" s="530"/>
      <c r="H130" s="530"/>
      <c r="I130" s="530"/>
      <c r="J130" s="530"/>
      <c r="K130" s="530"/>
      <c r="L130" s="530"/>
      <c r="M130" s="530"/>
      <c r="N130" s="530"/>
      <c r="O130" s="531"/>
      <c r="P130" s="100"/>
    </row>
    <row r="131" spans="2:16">
      <c r="B131" s="44"/>
      <c r="C131" s="532"/>
      <c r="D131" s="533"/>
      <c r="E131" s="533"/>
      <c r="F131" s="533"/>
      <c r="G131" s="533"/>
      <c r="H131" s="533"/>
      <c r="I131" s="533"/>
      <c r="J131" s="533"/>
      <c r="K131" s="533"/>
      <c r="L131" s="533"/>
      <c r="M131" s="533"/>
      <c r="N131" s="533"/>
      <c r="O131" s="534"/>
      <c r="P131" s="10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7313.02</v>
      </c>
      <c r="P134" s="80"/>
    </row>
    <row r="135" spans="2:16" ht="14.4">
      <c r="B135" s="44"/>
      <c r="C135" s="573" t="s">
        <v>2241</v>
      </c>
      <c r="D135" s="574"/>
      <c r="E135" s="574"/>
      <c r="F135" s="574"/>
      <c r="G135" s="574"/>
      <c r="H135" s="574"/>
      <c r="I135" s="574"/>
      <c r="J135" s="574"/>
      <c r="K135" s="574"/>
      <c r="L135" s="574"/>
      <c r="M135" s="574"/>
      <c r="N135" s="302">
        <f>PRESUPUESTO!$K$385</f>
        <v>0.01</v>
      </c>
      <c r="O135" s="315">
        <f>N135*O128</f>
        <v>281.27</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843.81</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36566</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PRESUPUESTO!C283</f>
        <v>13.03</v>
      </c>
      <c r="D146" s="582" t="str">
        <f>IFERROR(VLOOKUP(C146,PRESUPUESTO!$C$11:$K$366,5,FALSE)," ")</f>
        <v>SUMINISTRO E INSTALACION DE VINILO 2 MANOS SOBRE CIELO RASO EN DRYWALL (INCLUYE PINTURA ANTIBACTERIAL, FILOS Y DILATACIONES)</v>
      </c>
      <c r="E146" s="583"/>
      <c r="F146" s="583"/>
      <c r="G146" s="583"/>
      <c r="H146" s="583"/>
      <c r="I146" s="583"/>
      <c r="J146" s="583"/>
      <c r="K146" s="583"/>
      <c r="L146" s="584"/>
      <c r="M146" s="526" t="str">
        <f>IFERROR(VLOOKUP(C146,PRESUPUESTO!$C$11:$K$366,6,FALSE)," ")</f>
        <v>M2</v>
      </c>
      <c r="N146" s="528"/>
      <c r="O146" s="243">
        <f>IFERROR(VLOOKUP(C146,PRESUPUESTO!$C$11:$K$366,7,FALSE)," ")</f>
        <v>185.87</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15914.395</v>
      </c>
      <c r="M151" s="523">
        <v>0.05</v>
      </c>
      <c r="N151" s="522"/>
      <c r="O151" s="307">
        <f>IFERROR(M151*L151,0)</f>
        <v>795.71975000000009</v>
      </c>
      <c r="P151" s="85"/>
    </row>
    <row r="152" spans="2:16" ht="14.4">
      <c r="B152" s="44"/>
      <c r="C152" s="517" t="s">
        <v>1298</v>
      </c>
      <c r="D152" s="518"/>
      <c r="E152" s="518"/>
      <c r="F152" s="518"/>
      <c r="G152" s="519"/>
      <c r="H152" s="520"/>
      <c r="I152" s="520"/>
      <c r="J152" s="521" t="str">
        <f>IFERROR(VLOOKUP(C152,EQUIPOS!$C$13:$G$80,2,FALSE)," ")</f>
        <v>D</v>
      </c>
      <c r="K152" s="522"/>
      <c r="L152" s="308">
        <f>IFERROR(VLOOKUP(C152,EQUIPOS!$C$13:$G$80,5,FALSE)," ")</f>
        <v>30496</v>
      </c>
      <c r="M152" s="524">
        <f>1/0.025</f>
        <v>40</v>
      </c>
      <c r="N152" s="525"/>
      <c r="O152" s="307">
        <f>IFERROR(L152/M152,0)</f>
        <v>762.4</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1558.1197500000001</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2276</v>
      </c>
      <c r="D161" s="518"/>
      <c r="E161" s="518"/>
      <c r="F161" s="518"/>
      <c r="G161" s="518"/>
      <c r="H161" s="518"/>
      <c r="I161" s="518"/>
      <c r="J161" s="519"/>
      <c r="K161" s="88" t="str">
        <f>IFERROR(VLOOKUP(C161,MATERIALES!$C$13:$G$2486,2,FALSE)," ")</f>
        <v>KG</v>
      </c>
      <c r="L161" s="89">
        <v>0.08</v>
      </c>
      <c r="M161" s="548">
        <f>IFERROR(VLOOKUP(C161,MATERIALES!$C$13:$G$2486,5,FALSE)," ")</f>
        <v>2139</v>
      </c>
      <c r="N161" s="549"/>
      <c r="O161" s="307">
        <f>IFERROR(M161*L161,0)</f>
        <v>171.12</v>
      </c>
      <c r="P161" s="85"/>
    </row>
    <row r="162" spans="2:16" ht="14.4">
      <c r="B162" s="44"/>
      <c r="C162" s="517" t="s">
        <v>2313</v>
      </c>
      <c r="D162" s="518"/>
      <c r="E162" s="518"/>
      <c r="F162" s="518"/>
      <c r="G162" s="518"/>
      <c r="H162" s="518"/>
      <c r="I162" s="518"/>
      <c r="J162" s="519"/>
      <c r="K162" s="88" t="str">
        <f>IFERROR(VLOOKUP(C162,MATERIALES!$C$13:$G$2486,2,FALSE)," ")</f>
        <v>GLN</v>
      </c>
      <c r="L162" s="89">
        <v>0.06</v>
      </c>
      <c r="M162" s="548">
        <f>IFERROR(VLOOKUP(C162,MATERIALES!$C$13:$G$2486,5,FALSE)," ")</f>
        <v>93340</v>
      </c>
      <c r="N162" s="549"/>
      <c r="O162" s="307">
        <f t="shared" ref="O162:O172" si="9">IFERROR(M162*L162,0)</f>
        <v>5600.4</v>
      </c>
      <c r="P162" s="85"/>
    </row>
    <row r="163" spans="2:16" ht="14.4">
      <c r="B163" s="44"/>
      <c r="C163" s="517" t="s">
        <v>1690</v>
      </c>
      <c r="D163" s="518"/>
      <c r="E163" s="518"/>
      <c r="F163" s="518"/>
      <c r="G163" s="518"/>
      <c r="H163" s="518"/>
      <c r="I163" s="518"/>
      <c r="J163" s="519"/>
      <c r="K163" s="88" t="str">
        <f>IFERROR(VLOOKUP(C163,MATERIALES!$C$13:$G$2486,2,FALSE)," ")</f>
        <v>UN</v>
      </c>
      <c r="L163" s="89">
        <v>0.08</v>
      </c>
      <c r="M163" s="548">
        <f>IFERROR(VLOOKUP(C163,MATERIALES!$C$13:$G$2486,5,FALSE)," ")</f>
        <v>1858</v>
      </c>
      <c r="N163" s="549"/>
      <c r="O163" s="307">
        <f t="shared" si="9"/>
        <v>148.64000000000001</v>
      </c>
      <c r="P163" s="85"/>
    </row>
    <row r="164" spans="2:16" ht="14.4">
      <c r="B164" s="44"/>
      <c r="C164" s="517" t="s">
        <v>1337</v>
      </c>
      <c r="D164" s="518"/>
      <c r="E164" s="518"/>
      <c r="F164" s="518"/>
      <c r="G164" s="518"/>
      <c r="H164" s="518"/>
      <c r="I164" s="518"/>
      <c r="J164" s="519"/>
      <c r="K164" s="88" t="str">
        <f>IFERROR(VLOOKUP(C164,MATERIALES!$C$13:$G$2486,2,FALSE)," ")</f>
        <v>LT</v>
      </c>
      <c r="L164" s="89">
        <v>0.5</v>
      </c>
      <c r="M164" s="548">
        <f>IFERROR(VLOOKUP(C164,MATERIALES!$C$13:$G$2486,5,FALSE)," ")</f>
        <v>74</v>
      </c>
      <c r="N164" s="549"/>
      <c r="O164" s="307">
        <f t="shared" si="9"/>
        <v>37</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5957.16</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1233</v>
      </c>
      <c r="D185" s="556"/>
      <c r="E185" s="556"/>
      <c r="F185" s="556"/>
      <c r="G185" s="556"/>
      <c r="H185" s="556"/>
      <c r="I185" s="522"/>
      <c r="J185" s="310">
        <f>IFERROR(VLOOKUP(C185,'MANO DE OBRA'!$C$13:$J$33,6,FALSE)," ")</f>
        <v>227348.28295199995</v>
      </c>
      <c r="K185" s="318">
        <f>IFERROR(VLOOKUP(C185,'MANO DE OBRA'!$C$13:$J$33,7,FALSE)," ")</f>
        <v>2</v>
      </c>
      <c r="L185" s="311">
        <f>IFERROR(VLOOKUP(C185,'MANO DE OBRA'!$C$13:$J$33,8,FALSE)," ")</f>
        <v>454697</v>
      </c>
      <c r="M185" s="562">
        <f>1/0.035</f>
        <v>28.571428571428569</v>
      </c>
      <c r="N185" s="563"/>
      <c r="O185" s="312">
        <f>IFERROR((L185/M185),0)</f>
        <v>15914.395</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15914.395</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23430</v>
      </c>
      <c r="P191" s="100"/>
    </row>
    <row r="192" spans="2:16" ht="15" thickBot="1">
      <c r="B192" s="44"/>
      <c r="C192" s="73"/>
      <c r="D192" s="52"/>
      <c r="E192" s="52"/>
      <c r="F192" s="52"/>
      <c r="G192" s="52"/>
      <c r="H192" s="52"/>
      <c r="I192" s="52"/>
      <c r="J192" s="52"/>
      <c r="K192" s="52"/>
      <c r="L192" s="52"/>
      <c r="M192" s="52"/>
      <c r="N192" s="52"/>
      <c r="O192" s="74"/>
      <c r="P192" s="100"/>
    </row>
    <row r="193" spans="2:16">
      <c r="B193" s="44"/>
      <c r="C193" s="529" t="s">
        <v>2240</v>
      </c>
      <c r="D193" s="530"/>
      <c r="E193" s="530"/>
      <c r="F193" s="530"/>
      <c r="G193" s="530"/>
      <c r="H193" s="530"/>
      <c r="I193" s="530"/>
      <c r="J193" s="530"/>
      <c r="K193" s="530"/>
      <c r="L193" s="530"/>
      <c r="M193" s="530"/>
      <c r="N193" s="530"/>
      <c r="O193" s="531"/>
      <c r="P193" s="100"/>
    </row>
    <row r="194" spans="2:16">
      <c r="B194" s="44"/>
      <c r="C194" s="532"/>
      <c r="D194" s="533"/>
      <c r="E194" s="533"/>
      <c r="F194" s="533"/>
      <c r="G194" s="533"/>
      <c r="H194" s="533"/>
      <c r="I194" s="533"/>
      <c r="J194" s="533"/>
      <c r="K194" s="533"/>
      <c r="L194" s="533"/>
      <c r="M194" s="533"/>
      <c r="N194" s="533"/>
      <c r="O194" s="534"/>
      <c r="P194" s="10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6091.8</v>
      </c>
      <c r="P197" s="80"/>
    </row>
    <row r="198" spans="2:16" ht="14.4">
      <c r="B198" s="44"/>
      <c r="C198" s="573" t="s">
        <v>2241</v>
      </c>
      <c r="D198" s="574"/>
      <c r="E198" s="574"/>
      <c r="F198" s="574"/>
      <c r="G198" s="574"/>
      <c r="H198" s="574"/>
      <c r="I198" s="574"/>
      <c r="J198" s="574"/>
      <c r="K198" s="574"/>
      <c r="L198" s="574"/>
      <c r="M198" s="574"/>
      <c r="N198" s="302">
        <f>PRESUPUESTO!$K$385</f>
        <v>0.01</v>
      </c>
      <c r="O198" s="315">
        <f>N198*O191</f>
        <v>234.3</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702.9</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30459</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4.4" thickTop="1"/>
  </sheetData>
  <mergeCells count="277">
    <mergeCell ref="C205:E205"/>
    <mergeCell ref="K205:O205"/>
    <mergeCell ref="C193:O195"/>
    <mergeCell ref="C196:M196"/>
    <mergeCell ref="C197:M197"/>
    <mergeCell ref="C198:M198"/>
    <mergeCell ref="C199:M199"/>
    <mergeCell ref="C202:N202"/>
    <mergeCell ref="C187:I187"/>
    <mergeCell ref="M187:N187"/>
    <mergeCell ref="C188:I188"/>
    <mergeCell ref="M188:N188"/>
    <mergeCell ref="C189:N189"/>
    <mergeCell ref="C191:N191"/>
    <mergeCell ref="C184:I184"/>
    <mergeCell ref="M184:N184"/>
    <mergeCell ref="C185:I185"/>
    <mergeCell ref="M185:N185"/>
    <mergeCell ref="C186:I186"/>
    <mergeCell ref="M186:N186"/>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05:J105"/>
    <mergeCell ref="M105:N105"/>
    <mergeCell ref="C106:J106"/>
    <mergeCell ref="M106:N106"/>
    <mergeCell ref="C107:J107"/>
    <mergeCell ref="M107:N107"/>
    <mergeCell ref="C102:J102"/>
    <mergeCell ref="M102:N102"/>
    <mergeCell ref="C103:J103"/>
    <mergeCell ref="M103:N103"/>
    <mergeCell ref="C104:J104"/>
    <mergeCell ref="M104:N104"/>
    <mergeCell ref="C99:J99"/>
    <mergeCell ref="M99:N99"/>
    <mergeCell ref="C100:J100"/>
    <mergeCell ref="M100:N100"/>
    <mergeCell ref="C101:J101"/>
    <mergeCell ref="M101:N101"/>
    <mergeCell ref="C93:N93"/>
    <mergeCell ref="C94:O96"/>
    <mergeCell ref="C97:J97"/>
    <mergeCell ref="M97:N97"/>
    <mergeCell ref="C98:J98"/>
    <mergeCell ref="M98:N9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84:O86"/>
    <mergeCell ref="C87:G87"/>
    <mergeCell ref="H87:I87"/>
    <mergeCell ref="J87:K87"/>
    <mergeCell ref="M87:N87"/>
    <mergeCell ref="C88:G88"/>
    <mergeCell ref="H88:I88"/>
    <mergeCell ref="J88:K88"/>
    <mergeCell ref="M88:N88"/>
    <mergeCell ref="C79:E79"/>
    <mergeCell ref="K79:O79"/>
    <mergeCell ref="C81:O81"/>
    <mergeCell ref="D82:L82"/>
    <mergeCell ref="M82:N82"/>
    <mergeCell ref="D83:L83"/>
    <mergeCell ref="M83:N83"/>
    <mergeCell ref="C67:O69"/>
    <mergeCell ref="C70:M70"/>
    <mergeCell ref="C71:M71"/>
    <mergeCell ref="C72:M72"/>
    <mergeCell ref="C73:M73"/>
    <mergeCell ref="C76:N76"/>
    <mergeCell ref="C61:I61"/>
    <mergeCell ref="M61:N61"/>
    <mergeCell ref="C62:I62"/>
    <mergeCell ref="M62:N62"/>
    <mergeCell ref="C63:N63"/>
    <mergeCell ref="C65:N65"/>
    <mergeCell ref="C58:I58"/>
    <mergeCell ref="M58:N58"/>
    <mergeCell ref="C59:I59"/>
    <mergeCell ref="M59:N59"/>
    <mergeCell ref="C60:I60"/>
    <mergeCell ref="M60:N60"/>
    <mergeCell ref="C52:I52"/>
    <mergeCell ref="M52:N52"/>
    <mergeCell ref="C53:I53"/>
    <mergeCell ref="M53:N53"/>
    <mergeCell ref="C54:N54"/>
    <mergeCell ref="C55:O57"/>
    <mergeCell ref="C46:J46"/>
    <mergeCell ref="M46:N46"/>
    <mergeCell ref="C47:N47"/>
    <mergeCell ref="C48:O50"/>
    <mergeCell ref="C51:I51"/>
    <mergeCell ref="M51:N51"/>
    <mergeCell ref="C43:J43"/>
    <mergeCell ref="M43:N43"/>
    <mergeCell ref="C44:J44"/>
    <mergeCell ref="M44:N44"/>
    <mergeCell ref="C45:J45"/>
    <mergeCell ref="M45:N45"/>
    <mergeCell ref="C40:J40"/>
    <mergeCell ref="M40:N40"/>
    <mergeCell ref="C41:J41"/>
    <mergeCell ref="M41:N41"/>
    <mergeCell ref="C42:J42"/>
    <mergeCell ref="M42:N42"/>
    <mergeCell ref="C37:J37"/>
    <mergeCell ref="M37:N37"/>
    <mergeCell ref="C38:J38"/>
    <mergeCell ref="M38:N38"/>
    <mergeCell ref="C39:J39"/>
    <mergeCell ref="M39:N39"/>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s>
  <printOptions horizontalCentered="1"/>
  <pageMargins left="0.11811023622047245" right="0.11811023622047245" top="0.15748031496062992" bottom="0.15748031496062992" header="0" footer="0"/>
  <pageSetup scale="49" fitToHeight="0" orientation="portrait" r:id="rId1"/>
  <headerFooter alignWithMargins="0"/>
  <rowBreaks count="2" manualBreakCount="2">
    <brk id="80" min="1" max="15" man="1"/>
    <brk id="143"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D5A2D8A-D9B6-45B8-808E-4FDAFF21E271}">
          <x14:formula1>
            <xm:f>'MANO DE OBRA'!$C$14:$C$33</xm:f>
          </x14:formula1>
          <xm:sqref>C59:I62 C122:I125 C185:I188</xm:sqref>
        </x14:dataValidation>
        <x14:dataValidation type="list" allowBlank="1" showInputMessage="1" showErrorMessage="1" xr:uid="{A45D5375-4069-46B4-9C3E-D7E231AEC98F}">
          <x14:formula1>
            <xm:f>TRANSPORTE!$C$14:$C$28</xm:f>
          </x14:formula1>
          <xm:sqref>C52:I53 C115:I116 C178:I179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90164-66B8-4641-8F18-703E95B9DEAD}">
  <sheetPr>
    <pageSetUpPr fitToPage="1"/>
  </sheetPr>
  <dimension ref="B1:T270"/>
  <sheetViews>
    <sheetView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PRESUPUESTO!C287</f>
        <v>14.02</v>
      </c>
      <c r="D20" s="582" t="str">
        <f>IFERROR(VLOOKUP(C20,PRESUPUESTO!$C$11:$K$366,5,FALSE)," ")</f>
        <v>CIELO RASO EN DRYWALL RH CON 1 MANO DE PINTURA</v>
      </c>
      <c r="E20" s="583"/>
      <c r="F20" s="583"/>
      <c r="G20" s="583"/>
      <c r="H20" s="583"/>
      <c r="I20" s="583"/>
      <c r="J20" s="583"/>
      <c r="K20" s="583"/>
      <c r="L20" s="584"/>
      <c r="M20" s="526" t="str">
        <f>IFERROR(VLOOKUP(C20,PRESUPUESTO!$C$11:$K$366,6,FALSE)," ")</f>
        <v>M2</v>
      </c>
      <c r="N20" s="528"/>
      <c r="O20" s="243">
        <f>IFERROR(VLOOKUP(C20,PRESUPUESTO!$C$11:$K$366,7,FALSE)," ")</f>
        <v>136.46</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38053</v>
      </c>
      <c r="M25" s="523">
        <v>0.05</v>
      </c>
      <c r="N25" s="522"/>
      <c r="O25" s="307">
        <f>IFERROR(M25*L25,0)</f>
        <v>1902.65</v>
      </c>
      <c r="P25" s="85"/>
    </row>
    <row r="26" spans="2:16" ht="14.4">
      <c r="B26" s="44"/>
      <c r="C26" s="517" t="s">
        <v>1298</v>
      </c>
      <c r="D26" s="518"/>
      <c r="E26" s="518"/>
      <c r="F26" s="518"/>
      <c r="G26" s="519"/>
      <c r="H26" s="520"/>
      <c r="I26" s="520"/>
      <c r="J26" s="521" t="str">
        <f>IFERROR(VLOOKUP(C26,EQUIPOS!$C$13:$G$80,2,FALSE)," ")</f>
        <v>D</v>
      </c>
      <c r="K26" s="522"/>
      <c r="L26" s="308">
        <f>IFERROR(VLOOKUP(C26,EQUIPOS!$C$13:$G$80,5,FALSE)," ")</f>
        <v>30496</v>
      </c>
      <c r="M26" s="524">
        <f>1/0.0667</f>
        <v>14.992503748125937</v>
      </c>
      <c r="N26" s="525"/>
      <c r="O26" s="307">
        <f>IFERROR(L26/M26,0)</f>
        <v>2034.0832</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3936.7332000000001</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2275</v>
      </c>
      <c r="D35" s="518"/>
      <c r="E35" s="518"/>
      <c r="F35" s="518"/>
      <c r="G35" s="518"/>
      <c r="H35" s="518"/>
      <c r="I35" s="518"/>
      <c r="J35" s="519"/>
      <c r="K35" s="88" t="str">
        <f>IFERROR(VLOOKUP(C35,MATERIALES!$C$13:$G$2486,2,FALSE)," ")</f>
        <v>M2</v>
      </c>
      <c r="L35" s="89">
        <v>1.05</v>
      </c>
      <c r="M35" s="548">
        <f>IFERROR(VLOOKUP(C35,MATERIALES!$C$13:$G$2486,5,FALSE)," ")</f>
        <v>30198</v>
      </c>
      <c r="N35" s="549"/>
      <c r="O35" s="307">
        <f>IFERROR(M35*L35,0)</f>
        <v>31707.9</v>
      </c>
      <c r="P35" s="85"/>
    </row>
    <row r="36" spans="2:16" ht="14.4">
      <c r="B36" s="44"/>
      <c r="C36" s="517" t="s">
        <v>2313</v>
      </c>
      <c r="D36" s="518"/>
      <c r="E36" s="518"/>
      <c r="F36" s="518"/>
      <c r="G36" s="518"/>
      <c r="H36" s="518"/>
      <c r="I36" s="518"/>
      <c r="J36" s="519"/>
      <c r="K36" s="88" t="str">
        <f>IFERROR(VLOOKUP(C36,MATERIALES!$C$13:$G$2486,2,FALSE)," ")</f>
        <v>GLN</v>
      </c>
      <c r="L36" s="89">
        <v>0.04</v>
      </c>
      <c r="M36" s="548">
        <f>IFERROR(VLOOKUP(C36,MATERIALES!$C$13:$G$2486,5,FALSE)," ")</f>
        <v>93340</v>
      </c>
      <c r="N36" s="549"/>
      <c r="O36" s="307">
        <f t="shared" ref="O36:O46" si="1">IFERROR(M36*L36,0)</f>
        <v>3733.6</v>
      </c>
      <c r="P36" s="85"/>
    </row>
    <row r="37" spans="2:16" ht="14.4">
      <c r="B37" s="44"/>
      <c r="C37" s="517" t="s">
        <v>2200</v>
      </c>
      <c r="D37" s="518"/>
      <c r="E37" s="518"/>
      <c r="F37" s="518"/>
      <c r="G37" s="518"/>
      <c r="H37" s="518"/>
      <c r="I37" s="518"/>
      <c r="J37" s="519"/>
      <c r="K37" s="88" t="str">
        <f>IFERROR(VLOOKUP(C37,MATERIALES!$C$13:$G$2486,2,FALSE)," ")</f>
        <v>UN</v>
      </c>
      <c r="L37" s="89">
        <v>0.45</v>
      </c>
      <c r="M37" s="548">
        <f>IFERROR(VLOOKUP(C37,MATERIALES!$C$13:$G$2486,5,FALSE)," ")</f>
        <v>6430</v>
      </c>
      <c r="N37" s="549"/>
      <c r="O37" s="307">
        <f t="shared" si="1"/>
        <v>2893.5</v>
      </c>
      <c r="P37" s="85"/>
    </row>
    <row r="38" spans="2:16" ht="14.4">
      <c r="B38" s="44"/>
      <c r="C38" s="517" t="s">
        <v>1485</v>
      </c>
      <c r="D38" s="518"/>
      <c r="E38" s="518"/>
      <c r="F38" s="518"/>
      <c r="G38" s="518"/>
      <c r="H38" s="518"/>
      <c r="I38" s="518"/>
      <c r="J38" s="519"/>
      <c r="K38" s="88" t="str">
        <f>IFERROR(VLOOKUP(C38,MATERIALES!$C$13:$G$2486,2,FALSE)," ")</f>
        <v>UN</v>
      </c>
      <c r="L38" s="89">
        <v>3</v>
      </c>
      <c r="M38" s="548">
        <f>IFERROR(VLOOKUP(C38,MATERIALES!$C$13:$G$2486,5,FALSE)," ")</f>
        <v>167</v>
      </c>
      <c r="N38" s="549"/>
      <c r="O38" s="307">
        <f t="shared" si="1"/>
        <v>501</v>
      </c>
      <c r="P38" s="85"/>
    </row>
    <row r="39" spans="2:16" ht="14.4">
      <c r="B39" s="44"/>
      <c r="C39" s="517" t="s">
        <v>1492</v>
      </c>
      <c r="D39" s="518"/>
      <c r="E39" s="518"/>
      <c r="F39" s="518"/>
      <c r="G39" s="518"/>
      <c r="H39" s="518"/>
      <c r="I39" s="518"/>
      <c r="J39" s="519"/>
      <c r="K39" s="88" t="str">
        <f>IFERROR(VLOOKUP(C39,MATERIALES!$C$13:$G$2486,2,FALSE)," ")</f>
        <v>RL</v>
      </c>
      <c r="L39" s="89">
        <v>7.0000000000000007E-2</v>
      </c>
      <c r="M39" s="548">
        <f>IFERROR(VLOOKUP(C39,MATERIALES!$C$13:$G$2486,5,FALSE)," ")</f>
        <v>11614</v>
      </c>
      <c r="N39" s="549"/>
      <c r="O39" s="307">
        <f t="shared" si="1"/>
        <v>812.98000000000013</v>
      </c>
      <c r="P39" s="85"/>
    </row>
    <row r="40" spans="2:16" ht="14.4">
      <c r="B40" s="44"/>
      <c r="C40" s="517" t="s">
        <v>1749</v>
      </c>
      <c r="D40" s="518"/>
      <c r="E40" s="518"/>
      <c r="F40" s="518"/>
      <c r="G40" s="518"/>
      <c r="H40" s="518"/>
      <c r="I40" s="518"/>
      <c r="J40" s="519"/>
      <c r="K40" s="88" t="str">
        <f>IFERROR(VLOOKUP(C40,MATERIALES!$C$13:$G$2486,2,FALSE)," ")</f>
        <v>GLN</v>
      </c>
      <c r="L40" s="89">
        <v>0.06</v>
      </c>
      <c r="M40" s="548">
        <f>IFERROR(VLOOKUP(C40,MATERIALES!$C$13:$G$2486,5,FALSE)," ")</f>
        <v>85293</v>
      </c>
      <c r="N40" s="549"/>
      <c r="O40" s="307">
        <f t="shared" si="1"/>
        <v>5117.58</v>
      </c>
      <c r="P40" s="85"/>
    </row>
    <row r="41" spans="2:16" ht="14.4">
      <c r="B41" s="44"/>
      <c r="C41" s="517" t="s">
        <v>1690</v>
      </c>
      <c r="D41" s="518"/>
      <c r="E41" s="518"/>
      <c r="F41" s="518"/>
      <c r="G41" s="518"/>
      <c r="H41" s="518"/>
      <c r="I41" s="518"/>
      <c r="J41" s="519"/>
      <c r="K41" s="88" t="str">
        <f>IFERROR(VLOOKUP(C41,MATERIALES!$C$13:$G$2486,2,FALSE)," ")</f>
        <v>UN</v>
      </c>
      <c r="L41" s="89">
        <v>1</v>
      </c>
      <c r="M41" s="548">
        <f>IFERROR(VLOOKUP(C41,MATERIALES!$C$13:$G$2486,5,FALSE)," ")</f>
        <v>1858</v>
      </c>
      <c r="N41" s="549"/>
      <c r="O41" s="307">
        <f t="shared" si="1"/>
        <v>1858</v>
      </c>
      <c r="P41" s="85"/>
    </row>
    <row r="42" spans="2:16" ht="14.4">
      <c r="B42" s="44"/>
      <c r="C42" s="517" t="s">
        <v>1801</v>
      </c>
      <c r="D42" s="518"/>
      <c r="E42" s="518"/>
      <c r="F42" s="518"/>
      <c r="G42" s="518"/>
      <c r="H42" s="518"/>
      <c r="I42" s="518"/>
      <c r="J42" s="519"/>
      <c r="K42" s="88" t="str">
        <f>IFERROR(VLOOKUP(C42,MATERIALES!$C$13:$G$2486,2,FALSE)," ")</f>
        <v>UN</v>
      </c>
      <c r="L42" s="89">
        <v>2</v>
      </c>
      <c r="M42" s="548">
        <f>IFERROR(VLOOKUP(C42,MATERIALES!$C$13:$G$2486,5,FALSE)," ")</f>
        <v>929</v>
      </c>
      <c r="N42" s="549"/>
      <c r="O42" s="307">
        <f t="shared" si="1"/>
        <v>1858</v>
      </c>
      <c r="P42" s="85"/>
    </row>
    <row r="43" spans="2:16" ht="14.4">
      <c r="B43" s="44"/>
      <c r="C43" s="517" t="s">
        <v>1798</v>
      </c>
      <c r="D43" s="518"/>
      <c r="E43" s="518"/>
      <c r="F43" s="518"/>
      <c r="G43" s="518"/>
      <c r="H43" s="518"/>
      <c r="I43" s="518"/>
      <c r="J43" s="519"/>
      <c r="K43" s="88" t="str">
        <f>IFERROR(VLOOKUP(C43,MATERIALES!$C$13:$G$2486,2,FALSE)," ")</f>
        <v>UN</v>
      </c>
      <c r="L43" s="89">
        <v>1.25</v>
      </c>
      <c r="M43" s="548">
        <f>IFERROR(VLOOKUP(C43,MATERIALES!$C$13:$G$2486,5,FALSE)," ")</f>
        <v>9477</v>
      </c>
      <c r="N43" s="549"/>
      <c r="O43" s="307">
        <f t="shared" si="1"/>
        <v>11846.25</v>
      </c>
      <c r="P43" s="85"/>
    </row>
    <row r="44" spans="2:16" ht="14.4">
      <c r="B44" s="44"/>
      <c r="C44" s="517" t="s">
        <v>2035</v>
      </c>
      <c r="D44" s="518"/>
      <c r="E44" s="518"/>
      <c r="F44" s="518"/>
      <c r="G44" s="518"/>
      <c r="H44" s="518"/>
      <c r="I44" s="518"/>
      <c r="J44" s="519"/>
      <c r="K44" s="88" t="str">
        <f>IFERROR(VLOOKUP(C44,MATERIALES!$C$13:$G$2486,2,FALSE)," ")</f>
        <v>UN</v>
      </c>
      <c r="L44" s="89">
        <v>15</v>
      </c>
      <c r="M44" s="548">
        <f>IFERROR(VLOOKUP(C44,MATERIALES!$C$13:$G$2486,5,FALSE)," ")</f>
        <v>32</v>
      </c>
      <c r="N44" s="549"/>
      <c r="O44" s="307">
        <f t="shared" si="1"/>
        <v>480</v>
      </c>
      <c r="P44" s="85"/>
    </row>
    <row r="45" spans="2:16" ht="14.4">
      <c r="B45" s="44"/>
      <c r="C45" s="517" t="s">
        <v>2033</v>
      </c>
      <c r="D45" s="518"/>
      <c r="E45" s="518"/>
      <c r="F45" s="518"/>
      <c r="G45" s="518"/>
      <c r="H45" s="518"/>
      <c r="I45" s="518"/>
      <c r="J45" s="519"/>
      <c r="K45" s="88" t="str">
        <f>IFERROR(VLOOKUP(C45,MATERIALES!$C$13:$G$2486,2,FALSE)," ")</f>
        <v>UN</v>
      </c>
      <c r="L45" s="89">
        <v>4</v>
      </c>
      <c r="M45" s="548">
        <f>IFERROR(VLOOKUP(C45,MATERIALES!$C$13:$G$2486,5,FALSE)," ")</f>
        <v>149</v>
      </c>
      <c r="N45" s="549"/>
      <c r="O45" s="307">
        <f t="shared" si="1"/>
        <v>596</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61404.810000000005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10</v>
      </c>
      <c r="N59" s="563"/>
      <c r="O59" s="312">
        <f>IFERROR((L59/M59),0)</f>
        <v>38053</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38053</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103395</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26882.7</v>
      </c>
      <c r="P71" s="80"/>
    </row>
    <row r="72" spans="2:16" ht="14.4">
      <c r="B72" s="44"/>
      <c r="C72" s="573" t="s">
        <v>2241</v>
      </c>
      <c r="D72" s="574"/>
      <c r="E72" s="574"/>
      <c r="F72" s="574"/>
      <c r="G72" s="574"/>
      <c r="H72" s="574"/>
      <c r="I72" s="574"/>
      <c r="J72" s="574"/>
      <c r="K72" s="574"/>
      <c r="L72" s="574"/>
      <c r="M72" s="574"/>
      <c r="N72" s="302">
        <f>PRESUPUESTO!$K$385</f>
        <v>0.01</v>
      </c>
      <c r="O72" s="315">
        <f>N72*O65</f>
        <v>1033.95</v>
      </c>
      <c r="P72" s="80"/>
    </row>
    <row r="73" spans="2:16" ht="15" thickBot="1">
      <c r="B73" s="44"/>
      <c r="C73" s="575" t="s">
        <v>28</v>
      </c>
      <c r="D73" s="576"/>
      <c r="E73" s="576"/>
      <c r="F73" s="576"/>
      <c r="G73" s="576"/>
      <c r="H73" s="576"/>
      <c r="I73" s="576"/>
      <c r="J73" s="576"/>
      <c r="K73" s="576"/>
      <c r="L73" s="576"/>
      <c r="M73" s="576"/>
      <c r="N73" s="306">
        <f>PRESUPUESTO!$K$386</f>
        <v>0.03</v>
      </c>
      <c r="O73" s="316">
        <f>N73*O65</f>
        <v>3101.85</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134414</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PRESUPUESTO!C288</f>
        <v>14.03</v>
      </c>
      <c r="D83" s="582" t="str">
        <f>IFERROR(VLOOKUP(C83,PRESUPUESTO!$C$11:$K$366,5,FALSE)," ")</f>
        <v xml:space="preserve">SUMINISTRO E INSTALACIÓN DE TAPAS DE INSPECCIÓN EN CIELORASO DE 60X60 DE MARCO OCULTO Y APERTURA PUSH, CON 1 MANO DE PINTURA ANTIBACTERIAL </v>
      </c>
      <c r="E83" s="583"/>
      <c r="F83" s="583"/>
      <c r="G83" s="583"/>
      <c r="H83" s="583"/>
      <c r="I83" s="583"/>
      <c r="J83" s="583"/>
      <c r="K83" s="583"/>
      <c r="L83" s="584"/>
      <c r="M83" s="526" t="str">
        <f>IFERROR(VLOOKUP(C83,PRESUPUESTO!$C$11:$K$366,6,FALSE)," ")</f>
        <v>UN</v>
      </c>
      <c r="N83" s="528"/>
      <c r="O83" s="243">
        <f>IFERROR(VLOOKUP(C83,PRESUPUESTO!$C$11:$K$366,7,FALSE)," ")</f>
        <v>29</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44768.23529411765</v>
      </c>
      <c r="M88" s="523">
        <v>0.05</v>
      </c>
      <c r="N88" s="522"/>
      <c r="O88" s="307">
        <f>IFERROR(M88*L88,0)</f>
        <v>2238.4117647058824</v>
      </c>
      <c r="P88" s="85"/>
    </row>
    <row r="89" spans="2:16" ht="14.4">
      <c r="B89" s="44"/>
      <c r="C89" s="517" t="s">
        <v>1298</v>
      </c>
      <c r="D89" s="518"/>
      <c r="E89" s="518"/>
      <c r="F89" s="518"/>
      <c r="G89" s="519"/>
      <c r="H89" s="520"/>
      <c r="I89" s="520"/>
      <c r="J89" s="521" t="str">
        <f>IFERROR(VLOOKUP(C89,EQUIPOS!$C$13:$G$80,2,FALSE)," ")</f>
        <v>D</v>
      </c>
      <c r="K89" s="522"/>
      <c r="L89" s="308">
        <f>IFERROR(VLOOKUP(C89,EQUIPOS!$C$13:$G$80,5,FALSE)," ")</f>
        <v>30496</v>
      </c>
      <c r="M89" s="524">
        <f>1/0.125</f>
        <v>8</v>
      </c>
      <c r="N89" s="525"/>
      <c r="O89" s="307">
        <f>IFERROR(L89/M89,0)</f>
        <v>3812</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6050.4117647058829</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2774</v>
      </c>
      <c r="D98" s="518"/>
      <c r="E98" s="518"/>
      <c r="F98" s="518"/>
      <c r="G98" s="518"/>
      <c r="H98" s="518"/>
      <c r="I98" s="518"/>
      <c r="J98" s="519"/>
      <c r="K98" s="88" t="str">
        <f>IFERROR(VLOOKUP(C98,MATERIALES!$C$13:$G$2486,2,FALSE)," ")</f>
        <v>UN</v>
      </c>
      <c r="L98" s="89">
        <v>1</v>
      </c>
      <c r="M98" s="548">
        <f>IFERROR(VLOOKUP(C98,MATERIALES!$C$13:$G$2486,5,FALSE)," ")</f>
        <v>161900</v>
      </c>
      <c r="N98" s="549"/>
      <c r="O98" s="307">
        <f>IFERROR(M98*L98,0)</f>
        <v>161900</v>
      </c>
      <c r="P98" s="85"/>
    </row>
    <row r="99" spans="2:16" ht="14.4">
      <c r="B99" s="44"/>
      <c r="C99" s="517" t="s">
        <v>2775</v>
      </c>
      <c r="D99" s="518"/>
      <c r="E99" s="518"/>
      <c r="F99" s="518"/>
      <c r="G99" s="518"/>
      <c r="H99" s="518"/>
      <c r="I99" s="518"/>
      <c r="J99" s="519"/>
      <c r="K99" s="88" t="str">
        <f>IFERROR(VLOOKUP(C99,MATERIALES!$C$13:$G$2486,2,FALSE)," ")</f>
        <v>UN</v>
      </c>
      <c r="L99" s="89">
        <v>1</v>
      </c>
      <c r="M99" s="548">
        <f>IFERROR(VLOOKUP(C99,MATERIALES!$C$13:$G$2486,5,FALSE)," ")</f>
        <v>10900</v>
      </c>
      <c r="N99" s="549"/>
      <c r="O99" s="307">
        <f t="shared" ref="O99:O109" si="5">IFERROR(M99*L99,0)</f>
        <v>10900</v>
      </c>
      <c r="P99" s="85"/>
    </row>
    <row r="100" spans="2:16" ht="14.4">
      <c r="B100" s="44"/>
      <c r="C100" s="517" t="s">
        <v>2278</v>
      </c>
      <c r="D100" s="518"/>
      <c r="E100" s="518"/>
      <c r="F100" s="518"/>
      <c r="G100" s="518"/>
      <c r="H100" s="518"/>
      <c r="I100" s="518"/>
      <c r="J100" s="519"/>
      <c r="K100" s="88" t="str">
        <f>IFERROR(VLOOKUP(C100,MATERIALES!$C$13:$G$2486,2,FALSE)," ")</f>
        <v>ML</v>
      </c>
      <c r="L100" s="89">
        <v>2.4</v>
      </c>
      <c r="M100" s="548">
        <f>IFERROR(VLOOKUP(C100,MATERIALES!$C$13:$G$2486,5,FALSE)," ")</f>
        <v>3147</v>
      </c>
      <c r="N100" s="549"/>
      <c r="O100" s="307">
        <f t="shared" si="5"/>
        <v>7552.7999999999993</v>
      </c>
      <c r="P100" s="85"/>
    </row>
    <row r="101" spans="2:16" ht="14.4">
      <c r="B101" s="44"/>
      <c r="C101" s="517" t="s">
        <v>2276</v>
      </c>
      <c r="D101" s="518"/>
      <c r="E101" s="518"/>
      <c r="F101" s="518"/>
      <c r="G101" s="518"/>
      <c r="H101" s="518"/>
      <c r="I101" s="518"/>
      <c r="J101" s="519"/>
      <c r="K101" s="88" t="str">
        <f>IFERROR(VLOOKUP(C101,MATERIALES!$C$13:$G$2486,2,FALSE)," ")</f>
        <v>KG</v>
      </c>
      <c r="L101" s="89">
        <v>0.35</v>
      </c>
      <c r="M101" s="548">
        <f>IFERROR(VLOOKUP(C101,MATERIALES!$C$13:$G$2486,5,FALSE)," ")</f>
        <v>2139</v>
      </c>
      <c r="N101" s="549"/>
      <c r="O101" s="307">
        <f t="shared" si="5"/>
        <v>748.65</v>
      </c>
      <c r="P101" s="85"/>
    </row>
    <row r="102" spans="2:16" ht="14.4">
      <c r="B102" s="44"/>
      <c r="C102" s="517" t="s">
        <v>2277</v>
      </c>
      <c r="D102" s="518"/>
      <c r="E102" s="518"/>
      <c r="F102" s="518"/>
      <c r="G102" s="518"/>
      <c r="H102" s="518"/>
      <c r="I102" s="518"/>
      <c r="J102" s="519"/>
      <c r="K102" s="88" t="str">
        <f>IFERROR(VLOOKUP(C102,MATERIALES!$C$13:$G$2486,2,FALSE)," ")</f>
        <v>ML</v>
      </c>
      <c r="L102" s="89">
        <v>2.4</v>
      </c>
      <c r="M102" s="548">
        <f>IFERROR(VLOOKUP(C102,MATERIALES!$C$13:$G$2486,5,FALSE)," ")</f>
        <v>160</v>
      </c>
      <c r="N102" s="549"/>
      <c r="O102" s="307">
        <f t="shared" si="5"/>
        <v>384</v>
      </c>
      <c r="P102" s="85"/>
    </row>
    <row r="103" spans="2:16" ht="14.4">
      <c r="B103" s="44"/>
      <c r="C103" s="517" t="s">
        <v>2313</v>
      </c>
      <c r="D103" s="518"/>
      <c r="E103" s="518"/>
      <c r="F103" s="518"/>
      <c r="G103" s="518"/>
      <c r="H103" s="518"/>
      <c r="I103" s="518"/>
      <c r="J103" s="519"/>
      <c r="K103" s="88" t="str">
        <f>IFERROR(VLOOKUP(C103,MATERIALES!$C$13:$G$2486,2,FALSE)," ")</f>
        <v>GLN</v>
      </c>
      <c r="L103" s="89">
        <v>1.4999999999999999E-2</v>
      </c>
      <c r="M103" s="548">
        <f>IFERROR(VLOOKUP(C103,MATERIALES!$C$13:$G$2486,5,FALSE)," ")</f>
        <v>93340</v>
      </c>
      <c r="N103" s="549"/>
      <c r="O103" s="307">
        <f t="shared" si="5"/>
        <v>1400.1</v>
      </c>
      <c r="P103" s="85"/>
    </row>
    <row r="104" spans="2:16" ht="14.4">
      <c r="B104" s="44"/>
      <c r="C104" s="517" t="s">
        <v>2035</v>
      </c>
      <c r="D104" s="518"/>
      <c r="E104" s="518"/>
      <c r="F104" s="518"/>
      <c r="G104" s="518"/>
      <c r="H104" s="518"/>
      <c r="I104" s="518"/>
      <c r="J104" s="519"/>
      <c r="K104" s="88" t="str">
        <f>IFERROR(VLOOKUP(C104,MATERIALES!$C$13:$G$2486,2,FALSE)," ")</f>
        <v>UN</v>
      </c>
      <c r="L104" s="89">
        <v>10</v>
      </c>
      <c r="M104" s="548">
        <f>IFERROR(VLOOKUP(C104,MATERIALES!$C$13:$G$2486,5,FALSE)," ")</f>
        <v>32</v>
      </c>
      <c r="N104" s="549"/>
      <c r="O104" s="307">
        <f t="shared" si="5"/>
        <v>320</v>
      </c>
      <c r="P104" s="85"/>
    </row>
    <row r="105" spans="2:16" ht="14.4">
      <c r="B105" s="44"/>
      <c r="C105" s="517" t="s">
        <v>1690</v>
      </c>
      <c r="D105" s="518"/>
      <c r="E105" s="518"/>
      <c r="F105" s="518"/>
      <c r="G105" s="518"/>
      <c r="H105" s="518"/>
      <c r="I105" s="518"/>
      <c r="J105" s="519"/>
      <c r="K105" s="88" t="str">
        <f>IFERROR(VLOOKUP(C105,MATERIALES!$C$13:$G$2486,2,FALSE)," ")</f>
        <v>UN</v>
      </c>
      <c r="L105" s="89">
        <v>0.25</v>
      </c>
      <c r="M105" s="548">
        <f>IFERROR(VLOOKUP(C105,MATERIALES!$C$13:$G$2486,5,FALSE)," ")</f>
        <v>1858</v>
      </c>
      <c r="N105" s="549"/>
      <c r="O105" s="307">
        <f t="shared" si="5"/>
        <v>464.5</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183670.05</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1222</v>
      </c>
      <c r="D122" s="556"/>
      <c r="E122" s="556"/>
      <c r="F122" s="556"/>
      <c r="G122" s="556"/>
      <c r="H122" s="556"/>
      <c r="I122" s="522"/>
      <c r="J122" s="310">
        <f>IFERROR(VLOOKUP(C122,'MANO DE OBRA'!$C$13:$J$33,6,FALSE)," ")</f>
        <v>190265</v>
      </c>
      <c r="K122" s="318">
        <f>IFERROR(VLOOKUP(C122,'MANO DE OBRA'!$C$13:$J$33,7,FALSE)," ")</f>
        <v>2</v>
      </c>
      <c r="L122" s="311">
        <f>IFERROR(VLOOKUP(C122,'MANO DE OBRA'!$C$13:$J$33,8,FALSE)," ")</f>
        <v>380530</v>
      </c>
      <c r="M122" s="562">
        <v>8.5</v>
      </c>
      <c r="N122" s="563"/>
      <c r="O122" s="312">
        <f>IFERROR((L122/M122),0)</f>
        <v>44768.23529411765</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44768.23529411765</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234489</v>
      </c>
      <c r="P128" s="100"/>
    </row>
    <row r="129" spans="2:16" ht="15" thickBot="1">
      <c r="B129" s="44"/>
      <c r="C129" s="73"/>
      <c r="D129" s="52"/>
      <c r="E129" s="52"/>
      <c r="F129" s="52"/>
      <c r="G129" s="52"/>
      <c r="H129" s="52"/>
      <c r="I129" s="52"/>
      <c r="J129" s="52"/>
      <c r="K129" s="52"/>
      <c r="L129" s="52"/>
      <c r="M129" s="52"/>
      <c r="N129" s="52"/>
      <c r="O129" s="74"/>
      <c r="P129" s="73"/>
    </row>
    <row r="130" spans="2:16">
      <c r="B130" s="44"/>
      <c r="C130" s="529" t="s">
        <v>2240</v>
      </c>
      <c r="D130" s="530"/>
      <c r="E130" s="530"/>
      <c r="F130" s="530"/>
      <c r="G130" s="530"/>
      <c r="H130" s="530"/>
      <c r="I130" s="530"/>
      <c r="J130" s="530"/>
      <c r="K130" s="530"/>
      <c r="L130" s="530"/>
      <c r="M130" s="530"/>
      <c r="N130" s="530"/>
      <c r="O130" s="531"/>
      <c r="P130" s="8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60967.14</v>
      </c>
      <c r="P134" s="80"/>
    </row>
    <row r="135" spans="2:16" ht="14.4">
      <c r="B135" s="44"/>
      <c r="C135" s="573" t="s">
        <v>2241</v>
      </c>
      <c r="D135" s="574"/>
      <c r="E135" s="574"/>
      <c r="F135" s="574"/>
      <c r="G135" s="574"/>
      <c r="H135" s="574"/>
      <c r="I135" s="574"/>
      <c r="J135" s="574"/>
      <c r="K135" s="574"/>
      <c r="L135" s="574"/>
      <c r="M135" s="574"/>
      <c r="N135" s="302">
        <f>PRESUPUESTO!$K$385</f>
        <v>0.01</v>
      </c>
      <c r="O135" s="315">
        <f>N135*O128</f>
        <v>2344.89</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7034.67</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304836</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PRESUPUESTO!C289</f>
        <v>14.04</v>
      </c>
      <c r="D146" s="582" t="str">
        <f>IFERROR(VLOOKUP(C146,PRESUPUESTO!$C$11:$K$366,5,FALSE)," ")</f>
        <v>SUMINISTRO E INSTALACIÓN DE DILATACIÓN EN Z</v>
      </c>
      <c r="E146" s="583"/>
      <c r="F146" s="583"/>
      <c r="G146" s="583"/>
      <c r="H146" s="583"/>
      <c r="I146" s="583"/>
      <c r="J146" s="583"/>
      <c r="K146" s="583"/>
      <c r="L146" s="584"/>
      <c r="M146" s="526" t="str">
        <f>IFERROR(VLOOKUP(C146,PRESUPUESTO!$C$11:$K$366,6,FALSE)," ")</f>
        <v>ML</v>
      </c>
      <c r="N146" s="528"/>
      <c r="O146" s="243">
        <f>IFERROR(VLOOKUP(C146,PRESUPUESTO!$C$11:$K$366,7,FALSE)," ")</f>
        <v>233.6</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8456.2222222222226</v>
      </c>
      <c r="M151" s="523">
        <v>0.05</v>
      </c>
      <c r="N151" s="522"/>
      <c r="O151" s="307">
        <f>IFERROR(M151*L151,0)</f>
        <v>422.81111111111113</v>
      </c>
      <c r="P151" s="85"/>
    </row>
    <row r="152" spans="2:16" ht="14.4">
      <c r="B152" s="44"/>
      <c r="C152" s="517" t="s">
        <v>1298</v>
      </c>
      <c r="D152" s="518"/>
      <c r="E152" s="518"/>
      <c r="F152" s="518"/>
      <c r="G152" s="519"/>
      <c r="H152" s="520"/>
      <c r="I152" s="520"/>
      <c r="J152" s="521" t="str">
        <f>IFERROR(VLOOKUP(C152,EQUIPOS!$C$13:$G$80,2,FALSE)," ")</f>
        <v>D</v>
      </c>
      <c r="K152" s="522"/>
      <c r="L152" s="308">
        <f>IFERROR(VLOOKUP(C152,EQUIPOS!$C$13:$G$80,5,FALSE)," ")</f>
        <v>30496</v>
      </c>
      <c r="M152" s="524">
        <f>1/0.025</f>
        <v>40</v>
      </c>
      <c r="N152" s="525"/>
      <c r="O152" s="307">
        <f>IFERROR(L152/M152,0)</f>
        <v>762.4</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1185.2111111111112</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2279</v>
      </c>
      <c r="D161" s="518"/>
      <c r="E161" s="518"/>
      <c r="F161" s="518"/>
      <c r="G161" s="518"/>
      <c r="H161" s="518"/>
      <c r="I161" s="518"/>
      <c r="J161" s="519"/>
      <c r="K161" s="88" t="str">
        <f>IFERROR(VLOOKUP(C161,MATERIALES!$C$13:$G$2486,2,FALSE)," ")</f>
        <v>ML</v>
      </c>
      <c r="L161" s="89">
        <v>1.05</v>
      </c>
      <c r="M161" s="548">
        <f>IFERROR(VLOOKUP(C161,MATERIALES!$C$13:$G$2486,5,FALSE)," ")</f>
        <v>3951</v>
      </c>
      <c r="N161" s="549"/>
      <c r="O161" s="307">
        <f>IFERROR(M161*L161,0)</f>
        <v>4148.55</v>
      </c>
      <c r="P161" s="85"/>
    </row>
    <row r="162" spans="2:16" ht="14.4">
      <c r="B162" s="44"/>
      <c r="C162" s="517" t="s">
        <v>2276</v>
      </c>
      <c r="D162" s="518"/>
      <c r="E162" s="518"/>
      <c r="F162" s="518"/>
      <c r="G162" s="518"/>
      <c r="H162" s="518"/>
      <c r="I162" s="518"/>
      <c r="J162" s="519"/>
      <c r="K162" s="88" t="str">
        <f>IFERROR(VLOOKUP(C162,MATERIALES!$C$13:$G$2486,2,FALSE)," ")</f>
        <v>KG</v>
      </c>
      <c r="L162" s="89">
        <v>0.12</v>
      </c>
      <c r="M162" s="548">
        <f>IFERROR(VLOOKUP(C162,MATERIALES!$C$13:$G$2486,5,FALSE)," ")</f>
        <v>2139</v>
      </c>
      <c r="N162" s="549"/>
      <c r="O162" s="307">
        <f t="shared" ref="O162:O172" si="9">IFERROR(M162*L162,0)</f>
        <v>256.68</v>
      </c>
      <c r="P162" s="85"/>
    </row>
    <row r="163" spans="2:16" ht="14.4">
      <c r="B163" s="44"/>
      <c r="C163" s="517"/>
      <c r="D163" s="518"/>
      <c r="E163" s="518"/>
      <c r="F163" s="518"/>
      <c r="G163" s="518"/>
      <c r="H163" s="518"/>
      <c r="I163" s="518"/>
      <c r="J163" s="519"/>
      <c r="K163" s="88" t="str">
        <f>IFERROR(VLOOKUP(C163,MATERIALES!$C$13:$G$2486,2,FALSE)," ")</f>
        <v xml:space="preserve"> </v>
      </c>
      <c r="L163" s="89"/>
      <c r="M163" s="548" t="str">
        <f>IFERROR(VLOOKUP(C163,MATERIALES!$C$13:$G$2486,5,FALSE)," ")</f>
        <v xml:space="preserve"> </v>
      </c>
      <c r="N163" s="549"/>
      <c r="O163" s="307">
        <f t="shared" si="9"/>
        <v>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4405.2300000000005</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1222</v>
      </c>
      <c r="D185" s="556"/>
      <c r="E185" s="556"/>
      <c r="F185" s="556"/>
      <c r="G185" s="556"/>
      <c r="H185" s="556"/>
      <c r="I185" s="522"/>
      <c r="J185" s="310">
        <f>IFERROR(VLOOKUP(C185,'MANO DE OBRA'!$C$13:$J$33,6,FALSE)," ")</f>
        <v>190265</v>
      </c>
      <c r="K185" s="318">
        <f>IFERROR(VLOOKUP(C185,'MANO DE OBRA'!$C$13:$J$33,7,FALSE)," ")</f>
        <v>2</v>
      </c>
      <c r="L185" s="311">
        <f>IFERROR(VLOOKUP(C185,'MANO DE OBRA'!$C$13:$J$33,8,FALSE)," ")</f>
        <v>380530</v>
      </c>
      <c r="M185" s="562">
        <v>45</v>
      </c>
      <c r="N185" s="563"/>
      <c r="O185" s="312">
        <f>IFERROR((L185/M185),0)</f>
        <v>8456.2222222222226</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8456.2222222222226</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14047</v>
      </c>
      <c r="P191" s="100"/>
    </row>
    <row r="192" spans="2:16" ht="15" thickBot="1">
      <c r="B192" s="44"/>
      <c r="C192" s="73"/>
      <c r="D192" s="52"/>
      <c r="E192" s="52"/>
      <c r="F192" s="52"/>
      <c r="G192" s="52"/>
      <c r="H192" s="52"/>
      <c r="I192" s="52"/>
      <c r="J192" s="52"/>
      <c r="K192" s="52"/>
      <c r="L192" s="52"/>
      <c r="M192" s="52"/>
      <c r="N192" s="52"/>
      <c r="O192" s="74"/>
      <c r="P192" s="73"/>
    </row>
    <row r="193" spans="2:16">
      <c r="B193" s="44"/>
      <c r="C193" s="529" t="s">
        <v>2240</v>
      </c>
      <c r="D193" s="530"/>
      <c r="E193" s="530"/>
      <c r="F193" s="530"/>
      <c r="G193" s="530"/>
      <c r="H193" s="530"/>
      <c r="I193" s="530"/>
      <c r="J193" s="530"/>
      <c r="K193" s="530"/>
      <c r="L193" s="530"/>
      <c r="M193" s="530"/>
      <c r="N193" s="530"/>
      <c r="O193" s="531"/>
      <c r="P193" s="80"/>
    </row>
    <row r="194" spans="2:16">
      <c r="B194" s="44"/>
      <c r="C194" s="532"/>
      <c r="D194" s="533"/>
      <c r="E194" s="533"/>
      <c r="F194" s="533"/>
      <c r="G194" s="533"/>
      <c r="H194" s="533"/>
      <c r="I194" s="533"/>
      <c r="J194" s="533"/>
      <c r="K194" s="533"/>
      <c r="L194" s="533"/>
      <c r="M194" s="533"/>
      <c r="N194" s="533"/>
      <c r="O194" s="534"/>
      <c r="P194" s="8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3652.2200000000003</v>
      </c>
      <c r="P197" s="80"/>
    </row>
    <row r="198" spans="2:16" ht="14.4">
      <c r="B198" s="44"/>
      <c r="C198" s="573" t="s">
        <v>2241</v>
      </c>
      <c r="D198" s="574"/>
      <c r="E198" s="574"/>
      <c r="F198" s="574"/>
      <c r="G198" s="574"/>
      <c r="H198" s="574"/>
      <c r="I198" s="574"/>
      <c r="J198" s="574"/>
      <c r="K198" s="574"/>
      <c r="L198" s="574"/>
      <c r="M198" s="574"/>
      <c r="N198" s="302">
        <f>PRESUPUESTO!$K$385</f>
        <v>0.01</v>
      </c>
      <c r="O198" s="315">
        <f>N198*O191</f>
        <v>140.47</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421.40999999999997</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18262</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5.6" thickTop="1" thickBot="1">
      <c r="B207" s="44"/>
      <c r="C207" s="488" t="s">
        <v>54</v>
      </c>
      <c r="D207" s="489"/>
      <c r="E207" s="489"/>
      <c r="F207" s="489"/>
      <c r="G207" s="489"/>
      <c r="H207" s="489"/>
      <c r="I207" s="489"/>
      <c r="J207" s="489"/>
      <c r="K207" s="489"/>
      <c r="L207" s="489"/>
      <c r="M207" s="489"/>
      <c r="N207" s="489"/>
      <c r="O207" s="490"/>
      <c r="P207" s="75"/>
    </row>
    <row r="208" spans="2:16">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f>PRESUPUESTO!C290</f>
        <v>14.049999999999999</v>
      </c>
      <c r="D209" s="582" t="str">
        <f>IFERROR(VLOOKUP(C209,PRESUPUESTO!$C$11:$K$366,5,FALSE)," ")</f>
        <v>SUMINISTRO E INSTALACIÓN DE PERFIL PVC TIPO MEDIA CAÑA DE 9 MM</v>
      </c>
      <c r="E209" s="583"/>
      <c r="F209" s="583"/>
      <c r="G209" s="583"/>
      <c r="H209" s="583"/>
      <c r="I209" s="583"/>
      <c r="J209" s="583"/>
      <c r="K209" s="583"/>
      <c r="L209" s="584"/>
      <c r="M209" s="526" t="str">
        <f>IFERROR(VLOOKUP(C209,PRESUPUESTO!$C$11:$K$366,6,FALSE)," ")</f>
        <v>ML</v>
      </c>
      <c r="N209" s="528"/>
      <c r="O209" s="243">
        <f>IFERROR(VLOOKUP(C209,PRESUPUESTO!$C$11:$K$366,7,FALSE)," ")</f>
        <v>93.58</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12224.279852907814</v>
      </c>
      <c r="M214" s="523">
        <v>0.05</v>
      </c>
      <c r="N214" s="522"/>
      <c r="O214" s="307">
        <f>IFERROR(M214*L214,0)</f>
        <v>611.2139926453907</v>
      </c>
      <c r="P214" s="85"/>
    </row>
    <row r="215" spans="2:16" ht="14.4">
      <c r="B215" s="44"/>
      <c r="C215" s="517" t="s">
        <v>1298</v>
      </c>
      <c r="D215" s="518"/>
      <c r="E215" s="518"/>
      <c r="F215" s="518"/>
      <c r="G215" s="519"/>
      <c r="H215" s="520"/>
      <c r="I215" s="520"/>
      <c r="J215" s="521" t="str">
        <f>IFERROR(VLOOKUP(C215,EQUIPOS!$C$13:$G$80,2,FALSE)," ")</f>
        <v>D</v>
      </c>
      <c r="K215" s="522"/>
      <c r="L215" s="308">
        <f>IFERROR(VLOOKUP(C215,EQUIPOS!$C$13:$G$80,5,FALSE)," ")</f>
        <v>30496</v>
      </c>
      <c r="M215" s="524">
        <f>1/0.025</f>
        <v>40</v>
      </c>
      <c r="N215" s="525"/>
      <c r="O215" s="307">
        <f>IFERROR(L215/M215,0)</f>
        <v>762.4</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1373.6139926453907</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2977</v>
      </c>
      <c r="D224" s="518"/>
      <c r="E224" s="518"/>
      <c r="F224" s="518"/>
      <c r="G224" s="518"/>
      <c r="H224" s="518"/>
      <c r="I224" s="518"/>
      <c r="J224" s="519"/>
      <c r="K224" s="88" t="str">
        <f>IFERROR(VLOOKUP(C224,MATERIALES!$C$13:$G$2486,2,FALSE)," ")</f>
        <v>ML</v>
      </c>
      <c r="L224" s="89">
        <v>1.05</v>
      </c>
      <c r="M224" s="548">
        <f>IFERROR(VLOOKUP(C224,MATERIALES!$C$13:$G$2486,5,FALSE)," ")</f>
        <v>25083.333333333332</v>
      </c>
      <c r="N224" s="549"/>
      <c r="O224" s="307">
        <f>IFERROR(M224*L224,0)</f>
        <v>26337.5</v>
      </c>
      <c r="P224" s="85"/>
    </row>
    <row r="225" spans="2:16" ht="14.4">
      <c r="B225" s="44"/>
      <c r="C225" s="517" t="s">
        <v>2276</v>
      </c>
      <c r="D225" s="518"/>
      <c r="E225" s="518"/>
      <c r="F225" s="518"/>
      <c r="G225" s="518"/>
      <c r="H225" s="518"/>
      <c r="I225" s="518"/>
      <c r="J225" s="519"/>
      <c r="K225" s="88" t="str">
        <f>IFERROR(VLOOKUP(C225,MATERIALES!$C$13:$G$2486,2,FALSE)," ")</f>
        <v>KG</v>
      </c>
      <c r="L225" s="89">
        <v>0.12</v>
      </c>
      <c r="M225" s="548">
        <f>IFERROR(VLOOKUP(C225,MATERIALES!$C$13:$G$2486,5,FALSE)," ")</f>
        <v>2139</v>
      </c>
      <c r="N225" s="549"/>
      <c r="O225" s="307">
        <f t="shared" ref="O225:O235" si="13">IFERROR(M225*L225,0)</f>
        <v>256.68</v>
      </c>
      <c r="P225" s="85"/>
    </row>
    <row r="226" spans="2:16" ht="14.4">
      <c r="B226" s="44"/>
      <c r="C226" s="517"/>
      <c r="D226" s="518"/>
      <c r="E226" s="518"/>
      <c r="F226" s="518"/>
      <c r="G226" s="518"/>
      <c r="H226" s="518"/>
      <c r="I226" s="518"/>
      <c r="J226" s="519"/>
      <c r="K226" s="88" t="str">
        <f>IFERROR(VLOOKUP(C226,MATERIALES!$C$13:$G$2486,2,FALSE)," ")</f>
        <v xml:space="preserve"> </v>
      </c>
      <c r="L226" s="89"/>
      <c r="M226" s="548" t="str">
        <f>IFERROR(VLOOKUP(C226,MATERIALES!$C$13:$G$2486,5,FALSE)," ")</f>
        <v xml:space="preserve"> </v>
      </c>
      <c r="N226" s="549"/>
      <c r="O226" s="307">
        <f t="shared" si="13"/>
        <v>0</v>
      </c>
      <c r="P226" s="85"/>
    </row>
    <row r="227" spans="2:16" ht="14.4">
      <c r="B227" s="44"/>
      <c r="C227" s="517"/>
      <c r="D227" s="518"/>
      <c r="E227" s="518"/>
      <c r="F227" s="518"/>
      <c r="G227" s="518"/>
      <c r="H227" s="518"/>
      <c r="I227" s="518"/>
      <c r="J227" s="519"/>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26594.18</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6" ht="14.4">
      <c r="B241" s="44"/>
      <c r="C241" s="517"/>
      <c r="D241" s="518"/>
      <c r="E241" s="518"/>
      <c r="F241" s="518"/>
      <c r="G241" s="518"/>
      <c r="H241" s="518"/>
      <c r="I241" s="518"/>
      <c r="J241" s="92"/>
      <c r="K241" s="93">
        <v>25.1</v>
      </c>
      <c r="L241" s="92">
        <f>K241*J241</f>
        <v>0</v>
      </c>
      <c r="M241" s="548" t="str">
        <f>IFERROR(VLOOKUP(C241,TRANSPORTE!$C$14:$G$28,5,FALSE)," ")</f>
        <v xml:space="preserve"> </v>
      </c>
      <c r="N241" s="549"/>
      <c r="O241" s="307">
        <f>IFERROR(M241*L241,0)</f>
        <v>0</v>
      </c>
      <c r="P241" s="85"/>
    </row>
    <row r="242" spans="2:16" ht="15" thickBot="1">
      <c r="B242" s="44"/>
      <c r="C242" s="551"/>
      <c r="D242" s="552"/>
      <c r="E242" s="552"/>
      <c r="F242" s="552"/>
      <c r="G242" s="552"/>
      <c r="H242" s="552"/>
      <c r="I242" s="552"/>
      <c r="J242" s="94"/>
      <c r="K242" s="70"/>
      <c r="L242" s="94"/>
      <c r="M242" s="553"/>
      <c r="N242" s="554"/>
      <c r="O242" s="307">
        <f t="shared" ref="O242" si="14">IFERROR(M242*L242,0)</f>
        <v>0</v>
      </c>
      <c r="P242" s="85"/>
    </row>
    <row r="243" spans="2:16" ht="15" thickBot="1">
      <c r="B243" s="44"/>
      <c r="C243" s="545" t="s">
        <v>2244</v>
      </c>
      <c r="D243" s="546"/>
      <c r="E243" s="546"/>
      <c r="F243" s="546"/>
      <c r="G243" s="546"/>
      <c r="H243" s="546"/>
      <c r="I243" s="546"/>
      <c r="J243" s="546"/>
      <c r="K243" s="546"/>
      <c r="L243" s="546"/>
      <c r="M243" s="546"/>
      <c r="N243" s="547"/>
      <c r="O243" s="309">
        <f>+SUM(O241:O242)</f>
        <v>0</v>
      </c>
      <c r="P243" s="86"/>
    </row>
    <row r="244" spans="2:16">
      <c r="B244" s="44"/>
      <c r="C244" s="529" t="s">
        <v>70</v>
      </c>
      <c r="D244" s="530"/>
      <c r="E244" s="530"/>
      <c r="F244" s="530"/>
      <c r="G244" s="530"/>
      <c r="H244" s="530"/>
      <c r="I244" s="530"/>
      <c r="J244" s="530"/>
      <c r="K244" s="530"/>
      <c r="L244" s="530"/>
      <c r="M244" s="530"/>
      <c r="N244" s="530"/>
      <c r="O244" s="531"/>
      <c r="P244" s="80"/>
    </row>
    <row r="245" spans="2:16">
      <c r="B245" s="44"/>
      <c r="C245" s="532"/>
      <c r="D245" s="533"/>
      <c r="E245" s="533"/>
      <c r="F245" s="533"/>
      <c r="G245" s="533"/>
      <c r="H245" s="533"/>
      <c r="I245" s="533"/>
      <c r="J245" s="533"/>
      <c r="K245" s="533"/>
      <c r="L245" s="533"/>
      <c r="M245" s="533"/>
      <c r="N245" s="533"/>
      <c r="O245" s="534"/>
      <c r="P245" s="80"/>
    </row>
    <row r="246" spans="2:16" ht="14.4" thickBot="1">
      <c r="B246" s="44"/>
      <c r="C246" s="535"/>
      <c r="D246" s="536"/>
      <c r="E246" s="536"/>
      <c r="F246" s="536"/>
      <c r="G246" s="536"/>
      <c r="H246" s="536"/>
      <c r="I246" s="536"/>
      <c r="J246" s="536"/>
      <c r="K246" s="536"/>
      <c r="L246" s="536"/>
      <c r="M246" s="536"/>
      <c r="N246" s="536"/>
      <c r="O246" s="537"/>
      <c r="P246" s="80"/>
    </row>
    <row r="247" spans="2:16" ht="14.4">
      <c r="B247" s="44"/>
      <c r="C247" s="538" t="s">
        <v>71</v>
      </c>
      <c r="D247" s="550"/>
      <c r="E247" s="550"/>
      <c r="F247" s="550"/>
      <c r="G247" s="550"/>
      <c r="H247" s="550"/>
      <c r="I247" s="550"/>
      <c r="J247" s="82" t="s">
        <v>72</v>
      </c>
      <c r="K247" s="95" t="s">
        <v>73</v>
      </c>
      <c r="L247" s="96" t="s">
        <v>74</v>
      </c>
      <c r="M247" s="560" t="s">
        <v>60</v>
      </c>
      <c r="N247" s="561"/>
      <c r="O247" s="97" t="s">
        <v>61</v>
      </c>
      <c r="P247" s="98"/>
    </row>
    <row r="248" spans="2:16" ht="14.4">
      <c r="B248" s="44"/>
      <c r="C248" s="555" t="s">
        <v>1222</v>
      </c>
      <c r="D248" s="556"/>
      <c r="E248" s="556"/>
      <c r="F248" s="556"/>
      <c r="G248" s="556"/>
      <c r="H248" s="556"/>
      <c r="I248" s="522"/>
      <c r="J248" s="310">
        <f>IFERROR(VLOOKUP(C248,'MANO DE OBRA'!$C$13:$J$33,6,FALSE)," ")</f>
        <v>190265</v>
      </c>
      <c r="K248" s="318">
        <f>IFERROR(VLOOKUP(C248,'MANO DE OBRA'!$C$13:$J$33,7,FALSE)," ")</f>
        <v>2</v>
      </c>
      <c r="L248" s="311">
        <f>IFERROR(VLOOKUP(C248,'MANO DE OBRA'!$C$13:$J$33,8,FALSE)," ")</f>
        <v>380530</v>
      </c>
      <c r="M248" s="562">
        <v>31.129032104863221</v>
      </c>
      <c r="N248" s="563"/>
      <c r="O248" s="312">
        <f>IFERROR((L248/M248),0)</f>
        <v>12224.279852907814</v>
      </c>
      <c r="P248" s="99"/>
    </row>
    <row r="249" spans="2:16"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6"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6"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6" ht="15" thickBot="1">
      <c r="B252" s="44"/>
      <c r="C252" s="545" t="s">
        <v>2244</v>
      </c>
      <c r="D252" s="546"/>
      <c r="E252" s="546"/>
      <c r="F252" s="546"/>
      <c r="G252" s="546"/>
      <c r="H252" s="546"/>
      <c r="I252" s="546"/>
      <c r="J252" s="546"/>
      <c r="K252" s="546"/>
      <c r="L252" s="546"/>
      <c r="M252" s="546"/>
      <c r="N252" s="547"/>
      <c r="O252" s="309">
        <f>+SUM(O248:O251)</f>
        <v>12224.279852907814</v>
      </c>
      <c r="P252" s="85"/>
    </row>
    <row r="253" spans="2:16" ht="15" thickBot="1">
      <c r="B253" s="44"/>
      <c r="C253" s="73"/>
      <c r="D253" s="52"/>
      <c r="E253" s="52"/>
      <c r="F253" s="52"/>
      <c r="G253" s="52"/>
      <c r="H253" s="52"/>
      <c r="I253" s="52"/>
      <c r="J253" s="52"/>
      <c r="K253" s="52"/>
      <c r="L253" s="52"/>
      <c r="M253" s="52"/>
      <c r="N253" s="52"/>
      <c r="O253" s="74"/>
      <c r="P253" s="45"/>
    </row>
    <row r="254" spans="2:16" ht="15" thickBot="1">
      <c r="B254" s="44"/>
      <c r="C254" s="557" t="s">
        <v>2245</v>
      </c>
      <c r="D254" s="558"/>
      <c r="E254" s="558"/>
      <c r="F254" s="558"/>
      <c r="G254" s="558"/>
      <c r="H254" s="558"/>
      <c r="I254" s="558"/>
      <c r="J254" s="558"/>
      <c r="K254" s="558"/>
      <c r="L254" s="558"/>
      <c r="M254" s="558"/>
      <c r="N254" s="559"/>
      <c r="O254" s="313">
        <f>ROUND(O243+O219+O236+O252,0)</f>
        <v>40192</v>
      </c>
      <c r="P254" s="100"/>
    </row>
    <row r="255" spans="2:16" ht="15" thickBot="1">
      <c r="B255" s="44"/>
      <c r="C255" s="73"/>
      <c r="D255" s="52"/>
      <c r="E255" s="52"/>
      <c r="F255" s="52"/>
      <c r="G255" s="52"/>
      <c r="H255" s="52"/>
      <c r="I255" s="52"/>
      <c r="J255" s="52"/>
      <c r="K255" s="52"/>
      <c r="L255" s="52"/>
      <c r="M255" s="52"/>
      <c r="N255" s="52"/>
      <c r="O255" s="74"/>
      <c r="P255" s="73"/>
    </row>
    <row r="256" spans="2:16">
      <c r="B256" s="44"/>
      <c r="C256" s="529" t="s">
        <v>2240</v>
      </c>
      <c r="D256" s="530"/>
      <c r="E256" s="530"/>
      <c r="F256" s="530"/>
      <c r="G256" s="530"/>
      <c r="H256" s="530"/>
      <c r="I256" s="530"/>
      <c r="J256" s="530"/>
      <c r="K256" s="530"/>
      <c r="L256" s="530"/>
      <c r="M256" s="530"/>
      <c r="N256" s="530"/>
      <c r="O256" s="531"/>
      <c r="P256" s="80"/>
    </row>
    <row r="257" spans="2:20">
      <c r="B257" s="44"/>
      <c r="C257" s="532"/>
      <c r="D257" s="533"/>
      <c r="E257" s="533"/>
      <c r="F257" s="533"/>
      <c r="G257" s="533"/>
      <c r="H257" s="533"/>
      <c r="I257" s="533"/>
      <c r="J257" s="533"/>
      <c r="K257" s="533"/>
      <c r="L257" s="533"/>
      <c r="M257" s="533"/>
      <c r="N257" s="533"/>
      <c r="O257" s="534"/>
      <c r="P257" s="80"/>
    </row>
    <row r="258" spans="2:20" ht="14.4" thickBot="1">
      <c r="B258" s="44"/>
      <c r="C258" s="535"/>
      <c r="D258" s="536"/>
      <c r="E258" s="536"/>
      <c r="F258" s="536"/>
      <c r="G258" s="536"/>
      <c r="H258" s="536"/>
      <c r="I258" s="536"/>
      <c r="J258" s="536"/>
      <c r="K258" s="536"/>
      <c r="L258" s="536"/>
      <c r="M258" s="536"/>
      <c r="N258" s="536"/>
      <c r="O258" s="537"/>
      <c r="P258" s="80"/>
    </row>
    <row r="259" spans="2:20" ht="15" thickBot="1">
      <c r="B259" s="44"/>
      <c r="C259" s="568" t="s">
        <v>10</v>
      </c>
      <c r="D259" s="569"/>
      <c r="E259" s="569"/>
      <c r="F259" s="569"/>
      <c r="G259" s="569"/>
      <c r="H259" s="569"/>
      <c r="I259" s="569"/>
      <c r="J259" s="569"/>
      <c r="K259" s="569"/>
      <c r="L259" s="569"/>
      <c r="M259" s="570"/>
      <c r="N259" s="303" t="s">
        <v>32</v>
      </c>
      <c r="O259" s="304" t="s">
        <v>29</v>
      </c>
      <c r="P259" s="80"/>
    </row>
    <row r="260" spans="2:20" ht="14.4">
      <c r="B260" s="44"/>
      <c r="C260" s="571" t="s">
        <v>2242</v>
      </c>
      <c r="D260" s="572"/>
      <c r="E260" s="572"/>
      <c r="F260" s="572"/>
      <c r="G260" s="572"/>
      <c r="H260" s="572"/>
      <c r="I260" s="572"/>
      <c r="J260" s="572"/>
      <c r="K260" s="572"/>
      <c r="L260" s="572"/>
      <c r="M260" s="572"/>
      <c r="N260" s="305">
        <f>PRESUPUESTO!$K$384</f>
        <v>0.26</v>
      </c>
      <c r="O260" s="314">
        <f>N260*O254</f>
        <v>10449.92</v>
      </c>
      <c r="P260" s="80"/>
    </row>
    <row r="261" spans="2:20" ht="14.4">
      <c r="B261" s="44"/>
      <c r="C261" s="573" t="s">
        <v>2241</v>
      </c>
      <c r="D261" s="574"/>
      <c r="E261" s="574"/>
      <c r="F261" s="574"/>
      <c r="G261" s="574"/>
      <c r="H261" s="574"/>
      <c r="I261" s="574"/>
      <c r="J261" s="574"/>
      <c r="K261" s="574"/>
      <c r="L261" s="574"/>
      <c r="M261" s="574"/>
      <c r="N261" s="302">
        <f>PRESUPUESTO!$K$385</f>
        <v>0.01</v>
      </c>
      <c r="O261" s="315">
        <f>N261*O254</f>
        <v>401.92</v>
      </c>
      <c r="P261" s="80"/>
    </row>
    <row r="262" spans="2:20" ht="15" thickBot="1">
      <c r="B262" s="44"/>
      <c r="C262" s="575" t="s">
        <v>28</v>
      </c>
      <c r="D262" s="576"/>
      <c r="E262" s="576"/>
      <c r="F262" s="576"/>
      <c r="G262" s="576"/>
      <c r="H262" s="576"/>
      <c r="I262" s="576"/>
      <c r="J262" s="576"/>
      <c r="K262" s="576"/>
      <c r="L262" s="576"/>
      <c r="M262" s="576"/>
      <c r="N262" s="306">
        <f>PRESUPUESTO!$K$386</f>
        <v>0.03</v>
      </c>
      <c r="O262" s="316">
        <f>N262*O254</f>
        <v>1205.76</v>
      </c>
      <c r="P262" s="80"/>
    </row>
    <row r="263" spans="2:20">
      <c r="B263" s="44"/>
      <c r="C263" s="296"/>
      <c r="D263" s="297"/>
      <c r="E263" s="297"/>
      <c r="F263" s="297"/>
      <c r="G263" s="297"/>
      <c r="H263" s="297"/>
      <c r="I263" s="297"/>
      <c r="J263" s="297"/>
      <c r="K263" s="297"/>
      <c r="L263" s="297"/>
      <c r="M263" s="297"/>
      <c r="N263" s="297"/>
      <c r="O263" s="298"/>
      <c r="P263" s="80"/>
    </row>
    <row r="264" spans="2:20" ht="14.4" thickBot="1">
      <c r="B264" s="44"/>
      <c r="C264" s="299"/>
      <c r="D264" s="300"/>
      <c r="E264" s="300"/>
      <c r="F264" s="300"/>
      <c r="G264" s="300"/>
      <c r="H264" s="300"/>
      <c r="I264" s="300"/>
      <c r="J264" s="300"/>
      <c r="K264" s="300"/>
      <c r="L264" s="300"/>
      <c r="M264" s="300"/>
      <c r="N264" s="300"/>
      <c r="O264" s="301"/>
      <c r="P264" s="80"/>
    </row>
    <row r="265" spans="2:20" ht="15" thickBot="1">
      <c r="B265" s="44"/>
      <c r="C265" s="557" t="s">
        <v>2246</v>
      </c>
      <c r="D265" s="558"/>
      <c r="E265" s="558"/>
      <c r="F265" s="558"/>
      <c r="G265" s="558"/>
      <c r="H265" s="558"/>
      <c r="I265" s="558"/>
      <c r="J265" s="558"/>
      <c r="K265" s="558"/>
      <c r="L265" s="558"/>
      <c r="M265" s="558"/>
      <c r="N265" s="559"/>
      <c r="O265" s="313">
        <f>ROUNDUP(O254+O260+O261+O262,0)</f>
        <v>52250</v>
      </c>
      <c r="P265" s="100"/>
      <c r="T265" s="342"/>
    </row>
    <row r="266" spans="2:20" ht="14.4">
      <c r="B266" s="44"/>
      <c r="C266" s="73"/>
      <c r="D266" s="52"/>
      <c r="E266" s="52"/>
      <c r="F266" s="52"/>
      <c r="G266" s="52"/>
      <c r="H266" s="52"/>
      <c r="I266" s="52"/>
      <c r="J266" s="52"/>
      <c r="K266" s="52"/>
      <c r="L266" s="52"/>
      <c r="M266" s="52"/>
      <c r="N266" s="52"/>
      <c r="O266" s="74"/>
      <c r="P266" s="45"/>
    </row>
    <row r="267" spans="2:20" ht="14.4">
      <c r="B267" s="44"/>
      <c r="C267" s="73"/>
      <c r="D267" s="52"/>
      <c r="E267" s="52"/>
      <c r="F267" s="52"/>
      <c r="G267" s="52"/>
      <c r="H267" s="52"/>
      <c r="I267" s="52"/>
      <c r="J267" s="52"/>
      <c r="K267" s="52"/>
      <c r="L267" s="52"/>
      <c r="M267" s="52"/>
      <c r="N267" s="52"/>
      <c r="O267" s="74"/>
      <c r="P267" s="45"/>
    </row>
    <row r="268" spans="2:20" ht="18.75" customHeight="1" thickBot="1">
      <c r="B268" s="44"/>
      <c r="C268" s="564"/>
      <c r="D268" s="565"/>
      <c r="E268" s="565"/>
      <c r="F268" s="70"/>
      <c r="G268" s="70"/>
      <c r="H268" s="70"/>
      <c r="I268" s="70"/>
      <c r="J268" s="70"/>
      <c r="K268" s="566"/>
      <c r="L268" s="566"/>
      <c r="M268" s="566"/>
      <c r="N268" s="566"/>
      <c r="O268" s="567"/>
      <c r="P268" s="101"/>
    </row>
    <row r="269" spans="2:20" ht="14.4" thickBot="1">
      <c r="B269" s="102"/>
      <c r="C269" s="103"/>
      <c r="D269" s="103"/>
      <c r="E269" s="103"/>
      <c r="F269" s="103"/>
      <c r="G269" s="103"/>
      <c r="H269" s="103"/>
      <c r="I269" s="103"/>
      <c r="J269" s="103"/>
      <c r="K269" s="103"/>
      <c r="L269" s="103"/>
      <c r="M269" s="103"/>
      <c r="N269" s="103"/>
      <c r="O269" s="103"/>
      <c r="P269" s="104"/>
    </row>
    <row r="270" spans="2:20" ht="14.4" thickTop="1"/>
  </sheetData>
  <mergeCells count="365">
    <mergeCell ref="C252:N252"/>
    <mergeCell ref="C254:N254"/>
    <mergeCell ref="C256:O258"/>
    <mergeCell ref="C259:M259"/>
    <mergeCell ref="C260:M260"/>
    <mergeCell ref="C261:M261"/>
    <mergeCell ref="C262:M262"/>
    <mergeCell ref="C265:N265"/>
    <mergeCell ref="C268:E268"/>
    <mergeCell ref="K268:O268"/>
    <mergeCell ref="C247:I247"/>
    <mergeCell ref="M247:N247"/>
    <mergeCell ref="C248:I248"/>
    <mergeCell ref="M248:N248"/>
    <mergeCell ref="C249:I249"/>
    <mergeCell ref="M249:N249"/>
    <mergeCell ref="C250:I250"/>
    <mergeCell ref="M250:N250"/>
    <mergeCell ref="C251:I251"/>
    <mergeCell ref="M251:N251"/>
    <mergeCell ref="C237:O239"/>
    <mergeCell ref="C240:I240"/>
    <mergeCell ref="M240:N240"/>
    <mergeCell ref="C241:I241"/>
    <mergeCell ref="M241:N241"/>
    <mergeCell ref="C242:I242"/>
    <mergeCell ref="M242:N242"/>
    <mergeCell ref="C243:N243"/>
    <mergeCell ref="C244:O246"/>
    <mergeCell ref="C232:J232"/>
    <mergeCell ref="M232:N232"/>
    <mergeCell ref="C233:J233"/>
    <mergeCell ref="M233:N233"/>
    <mergeCell ref="C234:J234"/>
    <mergeCell ref="M234:N234"/>
    <mergeCell ref="C235:J235"/>
    <mergeCell ref="M235:N235"/>
    <mergeCell ref="C236:N236"/>
    <mergeCell ref="C227:J227"/>
    <mergeCell ref="M227:N227"/>
    <mergeCell ref="C228:J228"/>
    <mergeCell ref="M228:N228"/>
    <mergeCell ref="C229:J229"/>
    <mergeCell ref="M229:N229"/>
    <mergeCell ref="C230:J230"/>
    <mergeCell ref="M230:N230"/>
    <mergeCell ref="C231:J231"/>
    <mergeCell ref="M231:N231"/>
    <mergeCell ref="C220:O222"/>
    <mergeCell ref="C223:J223"/>
    <mergeCell ref="M223:N223"/>
    <mergeCell ref="C224:J224"/>
    <mergeCell ref="M224:N224"/>
    <mergeCell ref="C225:J225"/>
    <mergeCell ref="M225:N225"/>
    <mergeCell ref="C226:J226"/>
    <mergeCell ref="M226:N226"/>
    <mergeCell ref="C217:G217"/>
    <mergeCell ref="H217:I217"/>
    <mergeCell ref="J217:K217"/>
    <mergeCell ref="M217:N217"/>
    <mergeCell ref="C218:G218"/>
    <mergeCell ref="H218:I218"/>
    <mergeCell ref="J218:K218"/>
    <mergeCell ref="M218:N218"/>
    <mergeCell ref="C219:N219"/>
    <mergeCell ref="C214:G214"/>
    <mergeCell ref="H214:I214"/>
    <mergeCell ref="J214:K214"/>
    <mergeCell ref="M214:N214"/>
    <mergeCell ref="C215:G215"/>
    <mergeCell ref="H215:I215"/>
    <mergeCell ref="J215:K215"/>
    <mergeCell ref="M215:N215"/>
    <mergeCell ref="C216:G216"/>
    <mergeCell ref="H216:I216"/>
    <mergeCell ref="J216:K216"/>
    <mergeCell ref="M216:N216"/>
    <mergeCell ref="C207:O207"/>
    <mergeCell ref="D208:L208"/>
    <mergeCell ref="M208:N208"/>
    <mergeCell ref="D209:L209"/>
    <mergeCell ref="M209:N209"/>
    <mergeCell ref="C210:O212"/>
    <mergeCell ref="C213:G213"/>
    <mergeCell ref="H213:I213"/>
    <mergeCell ref="J213:K213"/>
    <mergeCell ref="M213:N213"/>
    <mergeCell ref="C205:E205"/>
    <mergeCell ref="K205:O205"/>
    <mergeCell ref="C193:O195"/>
    <mergeCell ref="C196:M196"/>
    <mergeCell ref="C197:M197"/>
    <mergeCell ref="C198:M198"/>
    <mergeCell ref="C199:M199"/>
    <mergeCell ref="C202:N202"/>
    <mergeCell ref="C187:I187"/>
    <mergeCell ref="M187:N187"/>
    <mergeCell ref="C188:I188"/>
    <mergeCell ref="M188:N188"/>
    <mergeCell ref="C189:N189"/>
    <mergeCell ref="C191:N191"/>
    <mergeCell ref="C184:I184"/>
    <mergeCell ref="M184:N184"/>
    <mergeCell ref="C185:I185"/>
    <mergeCell ref="M185:N185"/>
    <mergeCell ref="C186:I186"/>
    <mergeCell ref="M186:N186"/>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05:J105"/>
    <mergeCell ref="M105:N105"/>
    <mergeCell ref="C106:J106"/>
    <mergeCell ref="M106:N106"/>
    <mergeCell ref="C107:J107"/>
    <mergeCell ref="M107:N107"/>
    <mergeCell ref="C102:J102"/>
    <mergeCell ref="M102:N102"/>
    <mergeCell ref="C103:J103"/>
    <mergeCell ref="M103:N103"/>
    <mergeCell ref="C104:J104"/>
    <mergeCell ref="M104:N104"/>
    <mergeCell ref="C99:J99"/>
    <mergeCell ref="M99:N99"/>
    <mergeCell ref="C100:J100"/>
    <mergeCell ref="M100:N100"/>
    <mergeCell ref="C101:J101"/>
    <mergeCell ref="M101:N101"/>
    <mergeCell ref="C93:N93"/>
    <mergeCell ref="C94:O96"/>
    <mergeCell ref="C97:J97"/>
    <mergeCell ref="M97:N97"/>
    <mergeCell ref="C98:J98"/>
    <mergeCell ref="M98:N9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84:O86"/>
    <mergeCell ref="C87:G87"/>
    <mergeCell ref="H87:I87"/>
    <mergeCell ref="J87:K87"/>
    <mergeCell ref="M87:N87"/>
    <mergeCell ref="C88:G88"/>
    <mergeCell ref="H88:I88"/>
    <mergeCell ref="J88:K88"/>
    <mergeCell ref="M88:N88"/>
    <mergeCell ref="C79:E79"/>
    <mergeCell ref="K79:O79"/>
    <mergeCell ref="C81:O81"/>
    <mergeCell ref="D82:L82"/>
    <mergeCell ref="M82:N82"/>
    <mergeCell ref="D83:L83"/>
    <mergeCell ref="M83:N83"/>
    <mergeCell ref="C67:O69"/>
    <mergeCell ref="C70:M70"/>
    <mergeCell ref="C71:M71"/>
    <mergeCell ref="C72:M72"/>
    <mergeCell ref="C73:M73"/>
    <mergeCell ref="C76:N76"/>
    <mergeCell ref="C61:I61"/>
    <mergeCell ref="M61:N61"/>
    <mergeCell ref="C62:I62"/>
    <mergeCell ref="M62:N62"/>
    <mergeCell ref="C63:N63"/>
    <mergeCell ref="C65:N65"/>
    <mergeCell ref="C58:I58"/>
    <mergeCell ref="M58:N58"/>
    <mergeCell ref="C59:I59"/>
    <mergeCell ref="M59:N59"/>
    <mergeCell ref="C60:I60"/>
    <mergeCell ref="M60:N60"/>
    <mergeCell ref="C52:I52"/>
    <mergeCell ref="M52:N52"/>
    <mergeCell ref="C53:I53"/>
    <mergeCell ref="M53:N53"/>
    <mergeCell ref="C54:N54"/>
    <mergeCell ref="C55:O57"/>
    <mergeCell ref="C46:J46"/>
    <mergeCell ref="M46:N46"/>
    <mergeCell ref="C47:N47"/>
    <mergeCell ref="C48:O50"/>
    <mergeCell ref="C51:I51"/>
    <mergeCell ref="M51:N51"/>
    <mergeCell ref="C43:J43"/>
    <mergeCell ref="M43:N43"/>
    <mergeCell ref="C44:J44"/>
    <mergeCell ref="M44:N44"/>
    <mergeCell ref="C45:J45"/>
    <mergeCell ref="M45:N45"/>
    <mergeCell ref="C40:J40"/>
    <mergeCell ref="M40:N40"/>
    <mergeCell ref="C41:J41"/>
    <mergeCell ref="M41:N41"/>
    <mergeCell ref="C42:J42"/>
    <mergeCell ref="M42:N42"/>
    <mergeCell ref="C37:J37"/>
    <mergeCell ref="M37:N37"/>
    <mergeCell ref="C38:J38"/>
    <mergeCell ref="M38:N38"/>
    <mergeCell ref="C39:J39"/>
    <mergeCell ref="M39:N39"/>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s>
  <printOptions horizontalCentered="1"/>
  <pageMargins left="0.11811023622047245" right="0.11811023622047245" top="0.15748031496062992" bottom="0.15748031496062992" header="0" footer="0"/>
  <pageSetup scale="49" fitToHeight="0" orientation="portrait" r:id="rId1"/>
  <headerFooter alignWithMargins="0"/>
  <rowBreaks count="3" manualBreakCount="3">
    <brk id="80" min="1" max="15" man="1"/>
    <brk id="143" min="1" max="15" man="1"/>
    <brk id="206"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A35BE41-D317-4361-994A-914E992877C0}">
          <x14:formula1>
            <xm:f>'MANO DE OBRA'!$C$14:$C$33</xm:f>
          </x14:formula1>
          <xm:sqref>C59:I62 C122:I125 C185:I188 C248:I251</xm:sqref>
        </x14:dataValidation>
        <x14:dataValidation type="list" allowBlank="1" showInputMessage="1" showErrorMessage="1" xr:uid="{C5C72719-7B93-4890-9BE7-39D47CE48385}">
          <x14:formula1>
            <xm:f>TRANSPORTE!$C$14:$C$28</xm:f>
          </x14:formula1>
          <xm:sqref>C52:I53 C115:I116 C178:I179 C241:I242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4FDC5-8C09-4355-98ED-2C142F5D77F2}">
  <sheetPr>
    <pageSetUpPr fitToPage="1"/>
  </sheetPr>
  <dimension ref="B1:S1089"/>
  <sheetViews>
    <sheetView view="pageBreakPreview" topLeftCell="A311" zoomScale="60" zoomScaleNormal="7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1.77734375" style="40" bestFit="1" customWidth="1"/>
    <col min="19" max="19" width="14.21875" style="40" bestFit="1" customWidth="1"/>
    <col min="20"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PRESUPUESTO!C293</f>
        <v>15.01</v>
      </c>
      <c r="D20" s="582" t="str">
        <f>IFERROR(VLOOKUP(C20,PRESUPUESTO!$C$11:$K$366,5,FALSE)," ")</f>
        <v>SUMINISTRO E INSTALACIÓN DE TAZA SANITARIA INSTITUCIONAL TIPO ADRIÁTICA PLUS O SIMILAR, EN PORCELANA VITRIFICADA COLOR BLANCO, CON ENTRADA POSTERIOR Y VÁLVULA PUSH DE EMPOTRAR. INCLUYE ASIENTO, CONEXIONES, ANCLAJES Y PRUEBA DE FUNCIONAMIENTO.</v>
      </c>
      <c r="E20" s="583"/>
      <c r="F20" s="583"/>
      <c r="G20" s="583"/>
      <c r="H20" s="583"/>
      <c r="I20" s="583"/>
      <c r="J20" s="583"/>
      <c r="K20" s="583"/>
      <c r="L20" s="584"/>
      <c r="M20" s="526" t="str">
        <f>IFERROR(VLOOKUP(C20,PRESUPUESTO!$C$11:$K$366,6,FALSE)," ")</f>
        <v>UN</v>
      </c>
      <c r="N20" s="528"/>
      <c r="O20" s="243">
        <f>IFERROR(VLOOKUP(C20,PRESUPUESTO!$C$11:$K$366,7,FALSE)," ")</f>
        <v>8</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10403.575000000001</v>
      </c>
      <c r="M25" s="523">
        <v>0.05</v>
      </c>
      <c r="N25" s="522"/>
      <c r="O25" s="307">
        <f>IFERROR(M25*L25,0)</f>
        <v>520.17875000000004</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520.17875000000004</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77" t="s">
        <v>2320</v>
      </c>
      <c r="D35" s="578"/>
      <c r="E35" s="578"/>
      <c r="F35" s="578"/>
      <c r="G35" s="578"/>
      <c r="H35" s="578"/>
      <c r="I35" s="578"/>
      <c r="J35" s="579"/>
      <c r="K35" s="88" t="str">
        <f>IFERROR(VLOOKUP(C35,MATERIALES!$C$13:$G$2486,2,FALSE)," ")</f>
        <v>UN</v>
      </c>
      <c r="L35" s="89">
        <v>1</v>
      </c>
      <c r="M35" s="548">
        <f>IFERROR(VLOOKUP(C35,MATERIALES!$C$13:$G$2486,5,FALSE)," ")</f>
        <v>1531900</v>
      </c>
      <c r="N35" s="549"/>
      <c r="O35" s="307">
        <f>IFERROR(M35*L35,0)</f>
        <v>1531900</v>
      </c>
      <c r="P35" s="85"/>
    </row>
    <row r="36" spans="2:16" ht="14.4">
      <c r="B36" s="44"/>
      <c r="C36" s="577" t="s">
        <v>2318</v>
      </c>
      <c r="D36" s="578"/>
      <c r="E36" s="578"/>
      <c r="F36" s="578"/>
      <c r="G36" s="578"/>
      <c r="H36" s="578"/>
      <c r="I36" s="578"/>
      <c r="J36" s="579"/>
      <c r="K36" s="88" t="str">
        <f>IFERROR(VLOOKUP(C36,MATERIALES!$C$13:$G$2486,2,FALSE)," ")</f>
        <v>UN</v>
      </c>
      <c r="L36" s="89">
        <v>0.4</v>
      </c>
      <c r="M36" s="548">
        <f>IFERROR(VLOOKUP(C36,MATERIALES!$C$13:$G$2486,5,FALSE)," ")</f>
        <v>17500</v>
      </c>
      <c r="N36" s="549"/>
      <c r="O36" s="307">
        <f t="shared" ref="O36:O46" si="1">IFERROR(M36*L36,0)</f>
        <v>7000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1538900</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1228</v>
      </c>
      <c r="D59" s="556"/>
      <c r="E59" s="556"/>
      <c r="F59" s="556"/>
      <c r="G59" s="556"/>
      <c r="H59" s="556"/>
      <c r="I59" s="522"/>
      <c r="J59" s="310">
        <f>IFERROR(VLOOKUP(C59,'MANO DE OBRA'!$C$13:$J$33,6,FALSE)," ")</f>
        <v>208071.6954</v>
      </c>
      <c r="K59" s="318">
        <f>IFERROR(VLOOKUP(C59,'MANO DE OBRA'!$C$13:$J$33,7,FALSE)," ")</f>
        <v>2</v>
      </c>
      <c r="L59" s="311">
        <f>IFERROR(VLOOKUP(C59,'MANO DE OBRA'!$C$13:$J$33,8,FALSE)," ")</f>
        <v>416143</v>
      </c>
      <c r="M59" s="562">
        <v>40</v>
      </c>
      <c r="N59" s="563"/>
      <c r="O59" s="312">
        <f>IFERROR((L59/M59),0)</f>
        <v>10403.575000000001</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10403.575000000001</v>
      </c>
      <c r="P63" s="85"/>
    </row>
    <row r="64" spans="2:16" ht="15" thickBot="1">
      <c r="B64" s="44"/>
      <c r="C64" s="73"/>
      <c r="D64" s="52"/>
      <c r="E64" s="52"/>
      <c r="F64" s="52"/>
      <c r="G64" s="52"/>
      <c r="H64" s="52"/>
      <c r="I64" s="52"/>
      <c r="J64" s="52"/>
      <c r="K64" s="52"/>
      <c r="L64" s="52"/>
      <c r="M64" s="52"/>
      <c r="N64" s="52"/>
      <c r="O64" s="74"/>
      <c r="P64" s="45"/>
    </row>
    <row r="65" spans="2:19" ht="15" thickBot="1">
      <c r="B65" s="44"/>
      <c r="C65" s="557" t="s">
        <v>2245</v>
      </c>
      <c r="D65" s="558"/>
      <c r="E65" s="558"/>
      <c r="F65" s="558"/>
      <c r="G65" s="558"/>
      <c r="H65" s="558"/>
      <c r="I65" s="558"/>
      <c r="J65" s="558"/>
      <c r="K65" s="558"/>
      <c r="L65" s="558"/>
      <c r="M65" s="558"/>
      <c r="N65" s="559"/>
      <c r="O65" s="313">
        <f>ROUND(O54+O30+O47+O63,0)</f>
        <v>1549824</v>
      </c>
      <c r="P65" s="100"/>
    </row>
    <row r="66" spans="2:19" ht="15" thickBot="1">
      <c r="B66" s="44"/>
      <c r="C66" s="73"/>
      <c r="D66" s="52"/>
      <c r="E66" s="52"/>
      <c r="F66" s="52"/>
      <c r="G66" s="52"/>
      <c r="H66" s="52"/>
      <c r="I66" s="52"/>
      <c r="J66" s="52"/>
      <c r="K66" s="52"/>
      <c r="L66" s="52"/>
      <c r="M66" s="52"/>
      <c r="N66" s="52"/>
      <c r="O66" s="74"/>
      <c r="P66" s="73"/>
    </row>
    <row r="67" spans="2:19">
      <c r="B67" s="44"/>
      <c r="C67" s="529" t="s">
        <v>2240</v>
      </c>
      <c r="D67" s="530"/>
      <c r="E67" s="530"/>
      <c r="F67" s="530"/>
      <c r="G67" s="530"/>
      <c r="H67" s="530"/>
      <c r="I67" s="530"/>
      <c r="J67" s="530"/>
      <c r="K67" s="530"/>
      <c r="L67" s="530"/>
      <c r="M67" s="530"/>
      <c r="N67" s="530"/>
      <c r="O67" s="531"/>
      <c r="P67" s="80"/>
    </row>
    <row r="68" spans="2:19">
      <c r="B68" s="44"/>
      <c r="C68" s="532"/>
      <c r="D68" s="533"/>
      <c r="E68" s="533"/>
      <c r="F68" s="533"/>
      <c r="G68" s="533"/>
      <c r="H68" s="533"/>
      <c r="I68" s="533"/>
      <c r="J68" s="533"/>
      <c r="K68" s="533"/>
      <c r="L68" s="533"/>
      <c r="M68" s="533"/>
      <c r="N68" s="533"/>
      <c r="O68" s="534"/>
      <c r="P68" s="80"/>
    </row>
    <row r="69" spans="2:19" ht="14.4" thickBot="1">
      <c r="B69" s="44"/>
      <c r="C69" s="535"/>
      <c r="D69" s="536"/>
      <c r="E69" s="536"/>
      <c r="F69" s="536"/>
      <c r="G69" s="536"/>
      <c r="H69" s="536"/>
      <c r="I69" s="536"/>
      <c r="J69" s="536"/>
      <c r="K69" s="536"/>
      <c r="L69" s="536"/>
      <c r="M69" s="536"/>
      <c r="N69" s="536"/>
      <c r="O69" s="537"/>
      <c r="P69" s="80"/>
    </row>
    <row r="70" spans="2:19" ht="15" thickBot="1">
      <c r="B70" s="44"/>
      <c r="C70" s="568" t="s">
        <v>10</v>
      </c>
      <c r="D70" s="569"/>
      <c r="E70" s="569"/>
      <c r="F70" s="569"/>
      <c r="G70" s="569"/>
      <c r="H70" s="569"/>
      <c r="I70" s="569"/>
      <c r="J70" s="569"/>
      <c r="K70" s="569"/>
      <c r="L70" s="569"/>
      <c r="M70" s="570"/>
      <c r="N70" s="303" t="s">
        <v>32</v>
      </c>
      <c r="O70" s="304" t="s">
        <v>29</v>
      </c>
      <c r="P70" s="80"/>
    </row>
    <row r="71" spans="2:19" ht="14.4">
      <c r="B71" s="44"/>
      <c r="C71" s="571" t="s">
        <v>2242</v>
      </c>
      <c r="D71" s="572"/>
      <c r="E71" s="572"/>
      <c r="F71" s="572"/>
      <c r="G71" s="572"/>
      <c r="H71" s="572"/>
      <c r="I71" s="572"/>
      <c r="J71" s="572"/>
      <c r="K71" s="572"/>
      <c r="L71" s="572"/>
      <c r="M71" s="572"/>
      <c r="N71" s="305">
        <f>PRESUPUESTO!$K$384</f>
        <v>0.26</v>
      </c>
      <c r="O71" s="314">
        <f>N71*O65</f>
        <v>402954.23999999999</v>
      </c>
      <c r="P71" s="80"/>
    </row>
    <row r="72" spans="2:19" ht="14.4">
      <c r="B72" s="44"/>
      <c r="C72" s="573" t="s">
        <v>2241</v>
      </c>
      <c r="D72" s="574"/>
      <c r="E72" s="574"/>
      <c r="F72" s="574"/>
      <c r="G72" s="574"/>
      <c r="H72" s="574"/>
      <c r="I72" s="574"/>
      <c r="J72" s="574"/>
      <c r="K72" s="574"/>
      <c r="L72" s="574"/>
      <c r="M72" s="574"/>
      <c r="N72" s="302">
        <f>PRESUPUESTO!$K$385</f>
        <v>0.01</v>
      </c>
      <c r="O72" s="315">
        <f>N72*O65</f>
        <v>15498.24</v>
      </c>
      <c r="P72" s="80"/>
    </row>
    <row r="73" spans="2:19" ht="15" thickBot="1">
      <c r="B73" s="44"/>
      <c r="C73" s="575" t="s">
        <v>28</v>
      </c>
      <c r="D73" s="576"/>
      <c r="E73" s="576"/>
      <c r="F73" s="576"/>
      <c r="G73" s="576"/>
      <c r="H73" s="576"/>
      <c r="I73" s="576"/>
      <c r="J73" s="576"/>
      <c r="K73" s="576"/>
      <c r="L73" s="576"/>
      <c r="M73" s="576"/>
      <c r="N73" s="306">
        <f>PRESUPUESTO!$K$386</f>
        <v>0.03</v>
      </c>
      <c r="O73" s="316">
        <f>N73*O65</f>
        <v>46494.720000000001</v>
      </c>
      <c r="P73" s="80"/>
    </row>
    <row r="74" spans="2:19">
      <c r="B74" s="44"/>
      <c r="C74" s="296"/>
      <c r="D74" s="297"/>
      <c r="E74" s="297"/>
      <c r="F74" s="297"/>
      <c r="G74" s="297"/>
      <c r="H74" s="297"/>
      <c r="I74" s="297"/>
      <c r="J74" s="297"/>
      <c r="K74" s="297"/>
      <c r="L74" s="297"/>
      <c r="M74" s="297"/>
      <c r="N74" s="297"/>
      <c r="O74" s="298"/>
      <c r="P74" s="80"/>
    </row>
    <row r="75" spans="2:19" ht="14.4" thickBot="1">
      <c r="B75" s="44"/>
      <c r="C75" s="299"/>
      <c r="D75" s="300"/>
      <c r="E75" s="300"/>
      <c r="F75" s="300"/>
      <c r="G75" s="300"/>
      <c r="H75" s="300"/>
      <c r="I75" s="300"/>
      <c r="J75" s="300"/>
      <c r="K75" s="300"/>
      <c r="L75" s="300"/>
      <c r="M75" s="300"/>
      <c r="N75" s="300"/>
      <c r="O75" s="301"/>
      <c r="P75" s="80"/>
    </row>
    <row r="76" spans="2:19" ht="15" thickBot="1">
      <c r="B76" s="44"/>
      <c r="C76" s="557" t="s">
        <v>2246</v>
      </c>
      <c r="D76" s="558"/>
      <c r="E76" s="558"/>
      <c r="F76" s="558"/>
      <c r="G76" s="558"/>
      <c r="H76" s="558"/>
      <c r="I76" s="558"/>
      <c r="J76" s="558"/>
      <c r="K76" s="558"/>
      <c r="L76" s="558"/>
      <c r="M76" s="558"/>
      <c r="N76" s="559"/>
      <c r="O76" s="313">
        <f>ROUNDUP(O65+O71+O72+O73,0)</f>
        <v>2014772</v>
      </c>
      <c r="P76" s="100"/>
      <c r="S76" s="342"/>
    </row>
    <row r="77" spans="2:19" ht="14.4">
      <c r="B77" s="44"/>
      <c r="C77" s="73"/>
      <c r="D77" s="52"/>
      <c r="E77" s="52"/>
      <c r="F77" s="52"/>
      <c r="G77" s="52"/>
      <c r="H77" s="52"/>
      <c r="I77" s="52"/>
      <c r="J77" s="52"/>
      <c r="K77" s="52"/>
      <c r="L77" s="52"/>
      <c r="M77" s="52"/>
      <c r="N77" s="52"/>
      <c r="O77" s="74"/>
      <c r="P77" s="45"/>
    </row>
    <row r="78" spans="2:19" ht="14.4">
      <c r="B78" s="44"/>
      <c r="C78" s="73"/>
      <c r="D78" s="52"/>
      <c r="E78" s="52"/>
      <c r="F78" s="52"/>
      <c r="G78" s="52"/>
      <c r="H78" s="52"/>
      <c r="I78" s="52"/>
      <c r="J78" s="52"/>
      <c r="K78" s="52"/>
      <c r="L78" s="52"/>
      <c r="M78" s="52"/>
      <c r="N78" s="52"/>
      <c r="O78" s="74"/>
      <c r="P78" s="45"/>
    </row>
    <row r="79" spans="2:19" ht="18.75" customHeight="1" thickBot="1">
      <c r="B79" s="44"/>
      <c r="C79" s="564"/>
      <c r="D79" s="565"/>
      <c r="E79" s="565"/>
      <c r="F79" s="70"/>
      <c r="G79" s="70"/>
      <c r="H79" s="70"/>
      <c r="I79" s="70"/>
      <c r="J79" s="70"/>
      <c r="K79" s="566"/>
      <c r="L79" s="566"/>
      <c r="M79" s="566"/>
      <c r="N79" s="566"/>
      <c r="O79" s="567"/>
      <c r="P79" s="101"/>
    </row>
    <row r="80" spans="2:19"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PRESUPUESTO!C294</f>
        <v>15.02</v>
      </c>
      <c r="D83" s="582" t="str">
        <f>IFERROR(VLOOKUP(C83,PRESUPUESTO!$C$11:$K$366,5,FALSE)," ")</f>
        <v>SUMINISTRO E INSTALACIÓN DE ORINAL INSTITUCIONAL TIPO GOTTA O SIMILAR, EN PORCELANA VITRIFICADA COLOR BLANCO, CON ENTRADA POSTERIOR Y VÁLVULA PUSH ANTIVANDÁLICA. INCLUYE CONEXIONES, FIJACIONES, SELLADO Y PRUEBA DE FUNCIONAMIENTO.</v>
      </c>
      <c r="E83" s="583"/>
      <c r="F83" s="583"/>
      <c r="G83" s="583"/>
      <c r="H83" s="583"/>
      <c r="I83" s="583"/>
      <c r="J83" s="583"/>
      <c r="K83" s="583"/>
      <c r="L83" s="584"/>
      <c r="M83" s="526" t="str">
        <f>IFERROR(VLOOKUP(C83,PRESUPUESTO!$C$11:$K$366,6,FALSE)," ")</f>
        <v>UN</v>
      </c>
      <c r="N83" s="528"/>
      <c r="O83" s="243">
        <f>IFERROR(VLOOKUP(C83,PRESUPUESTO!$C$11:$K$366,7,FALSE)," ")</f>
        <v>1</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6305.19696969697</v>
      </c>
      <c r="M88" s="523">
        <v>0.05</v>
      </c>
      <c r="N88" s="522"/>
      <c r="O88" s="307">
        <f>IFERROR(M88*L88,0)</f>
        <v>315.25984848484853</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315.25984848484853</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77" t="s">
        <v>2319</v>
      </c>
      <c r="D98" s="578"/>
      <c r="E98" s="578"/>
      <c r="F98" s="578"/>
      <c r="G98" s="578"/>
      <c r="H98" s="578"/>
      <c r="I98" s="578"/>
      <c r="J98" s="579"/>
      <c r="K98" s="88" t="str">
        <f>IFERROR(VLOOKUP(C98,MATERIALES!$C$13:$G$2486,2,FALSE)," ")</f>
        <v>UN</v>
      </c>
      <c r="L98" s="89">
        <v>1</v>
      </c>
      <c r="M98" s="548">
        <f>IFERROR(VLOOKUP(C98,MATERIALES!$C$13:$G$2486,5,FALSE)," ")</f>
        <v>1230900</v>
      </c>
      <c r="N98" s="549"/>
      <c r="O98" s="307">
        <f>IFERROR(M98*L98,0)</f>
        <v>1230900</v>
      </c>
      <c r="P98" s="85"/>
    </row>
    <row r="99" spans="2:16" ht="14.4">
      <c r="B99" s="44"/>
      <c r="C99" s="577" t="s">
        <v>2318</v>
      </c>
      <c r="D99" s="578"/>
      <c r="E99" s="578"/>
      <c r="F99" s="578"/>
      <c r="G99" s="578"/>
      <c r="H99" s="578"/>
      <c r="I99" s="578"/>
      <c r="J99" s="579"/>
      <c r="K99" s="88" t="str">
        <f>IFERROR(VLOOKUP(C99,MATERIALES!$C$13:$G$2486,2,FALSE)," ")</f>
        <v>UN</v>
      </c>
      <c r="L99" s="89">
        <v>0.05</v>
      </c>
      <c r="M99" s="548">
        <f>IFERROR(VLOOKUP(C99,MATERIALES!$C$13:$G$2486,5,FALSE)," ")</f>
        <v>17500</v>
      </c>
      <c r="N99" s="549"/>
      <c r="O99" s="307">
        <f t="shared" ref="O99:O109" si="5">IFERROR(M99*L99,0)</f>
        <v>875</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si="5"/>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1231775</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1228</v>
      </c>
      <c r="D122" s="556"/>
      <c r="E122" s="556"/>
      <c r="F122" s="556"/>
      <c r="G122" s="556"/>
      <c r="H122" s="556"/>
      <c r="I122" s="522"/>
      <c r="J122" s="310">
        <f>IFERROR(VLOOKUP(C122,'MANO DE OBRA'!$C$13:$J$33,6,FALSE)," ")</f>
        <v>208071.6954</v>
      </c>
      <c r="K122" s="318">
        <f>IFERROR(VLOOKUP(C122,'MANO DE OBRA'!$C$13:$J$33,7,FALSE)," ")</f>
        <v>2</v>
      </c>
      <c r="L122" s="311">
        <f>IFERROR(VLOOKUP(C122,'MANO DE OBRA'!$C$13:$J$33,8,FALSE)," ")</f>
        <v>416143</v>
      </c>
      <c r="M122" s="562">
        <v>66</v>
      </c>
      <c r="N122" s="563"/>
      <c r="O122" s="312">
        <f>IFERROR((L122/M122),0)</f>
        <v>6305.19696969697</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6305.19696969697</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1238395</v>
      </c>
      <c r="P128" s="100"/>
    </row>
    <row r="129" spans="2:19" ht="15" thickBot="1">
      <c r="B129" s="44"/>
      <c r="C129" s="73"/>
      <c r="D129" s="52"/>
      <c r="E129" s="52"/>
      <c r="F129" s="52"/>
      <c r="G129" s="52"/>
      <c r="H129" s="52"/>
      <c r="I129" s="52"/>
      <c r="J129" s="52"/>
      <c r="K129" s="52"/>
      <c r="L129" s="52"/>
      <c r="M129" s="52"/>
      <c r="N129" s="52"/>
      <c r="O129" s="74"/>
      <c r="P129" s="73"/>
    </row>
    <row r="130" spans="2:19">
      <c r="B130" s="44"/>
      <c r="C130" s="529" t="s">
        <v>2240</v>
      </c>
      <c r="D130" s="530"/>
      <c r="E130" s="530"/>
      <c r="F130" s="530"/>
      <c r="G130" s="530"/>
      <c r="H130" s="530"/>
      <c r="I130" s="530"/>
      <c r="J130" s="530"/>
      <c r="K130" s="530"/>
      <c r="L130" s="530"/>
      <c r="M130" s="530"/>
      <c r="N130" s="530"/>
      <c r="O130" s="531"/>
      <c r="P130" s="80"/>
    </row>
    <row r="131" spans="2:19">
      <c r="B131" s="44"/>
      <c r="C131" s="532"/>
      <c r="D131" s="533"/>
      <c r="E131" s="533"/>
      <c r="F131" s="533"/>
      <c r="G131" s="533"/>
      <c r="H131" s="533"/>
      <c r="I131" s="533"/>
      <c r="J131" s="533"/>
      <c r="K131" s="533"/>
      <c r="L131" s="533"/>
      <c r="M131" s="533"/>
      <c r="N131" s="533"/>
      <c r="O131" s="534"/>
      <c r="P131" s="80"/>
    </row>
    <row r="132" spans="2:19" ht="14.4" thickBot="1">
      <c r="B132" s="44"/>
      <c r="C132" s="535"/>
      <c r="D132" s="536"/>
      <c r="E132" s="536"/>
      <c r="F132" s="536"/>
      <c r="G132" s="536"/>
      <c r="H132" s="536"/>
      <c r="I132" s="536"/>
      <c r="J132" s="536"/>
      <c r="K132" s="536"/>
      <c r="L132" s="536"/>
      <c r="M132" s="536"/>
      <c r="N132" s="536"/>
      <c r="O132" s="537"/>
      <c r="P132" s="80"/>
    </row>
    <row r="133" spans="2:19" ht="15" thickBot="1">
      <c r="B133" s="44"/>
      <c r="C133" s="568" t="s">
        <v>10</v>
      </c>
      <c r="D133" s="569"/>
      <c r="E133" s="569"/>
      <c r="F133" s="569"/>
      <c r="G133" s="569"/>
      <c r="H133" s="569"/>
      <c r="I133" s="569"/>
      <c r="J133" s="569"/>
      <c r="K133" s="569"/>
      <c r="L133" s="569"/>
      <c r="M133" s="570"/>
      <c r="N133" s="303" t="s">
        <v>32</v>
      </c>
      <c r="O133" s="304" t="s">
        <v>29</v>
      </c>
      <c r="P133" s="80"/>
    </row>
    <row r="134" spans="2:19" ht="14.4">
      <c r="B134" s="44"/>
      <c r="C134" s="571" t="s">
        <v>2242</v>
      </c>
      <c r="D134" s="572"/>
      <c r="E134" s="572"/>
      <c r="F134" s="572"/>
      <c r="G134" s="572"/>
      <c r="H134" s="572"/>
      <c r="I134" s="572"/>
      <c r="J134" s="572"/>
      <c r="K134" s="572"/>
      <c r="L134" s="572"/>
      <c r="M134" s="572"/>
      <c r="N134" s="305">
        <f>PRESUPUESTO!$K$384</f>
        <v>0.26</v>
      </c>
      <c r="O134" s="314">
        <f>N134*O128</f>
        <v>321982.7</v>
      </c>
      <c r="P134" s="80"/>
    </row>
    <row r="135" spans="2:19" ht="14.4">
      <c r="B135" s="44"/>
      <c r="C135" s="573" t="s">
        <v>2241</v>
      </c>
      <c r="D135" s="574"/>
      <c r="E135" s="574"/>
      <c r="F135" s="574"/>
      <c r="G135" s="574"/>
      <c r="H135" s="574"/>
      <c r="I135" s="574"/>
      <c r="J135" s="574"/>
      <c r="K135" s="574"/>
      <c r="L135" s="574"/>
      <c r="M135" s="574"/>
      <c r="N135" s="302">
        <f>PRESUPUESTO!$K$385</f>
        <v>0.01</v>
      </c>
      <c r="O135" s="315">
        <f>N135*O128</f>
        <v>12383.95</v>
      </c>
      <c r="P135" s="80"/>
    </row>
    <row r="136" spans="2:19" ht="15" thickBot="1">
      <c r="B136" s="44"/>
      <c r="C136" s="575" t="s">
        <v>28</v>
      </c>
      <c r="D136" s="576"/>
      <c r="E136" s="576"/>
      <c r="F136" s="576"/>
      <c r="G136" s="576"/>
      <c r="H136" s="576"/>
      <c r="I136" s="576"/>
      <c r="J136" s="576"/>
      <c r="K136" s="576"/>
      <c r="L136" s="576"/>
      <c r="M136" s="576"/>
      <c r="N136" s="306">
        <f>PRESUPUESTO!$K$386</f>
        <v>0.03</v>
      </c>
      <c r="O136" s="316">
        <f>N136*O128</f>
        <v>37151.85</v>
      </c>
      <c r="P136" s="80"/>
    </row>
    <row r="137" spans="2:19">
      <c r="B137" s="44"/>
      <c r="C137" s="296"/>
      <c r="D137" s="297"/>
      <c r="E137" s="297"/>
      <c r="F137" s="297"/>
      <c r="G137" s="297"/>
      <c r="H137" s="297"/>
      <c r="I137" s="297"/>
      <c r="J137" s="297"/>
      <c r="K137" s="297"/>
      <c r="L137" s="297"/>
      <c r="M137" s="297"/>
      <c r="N137" s="297"/>
      <c r="O137" s="298"/>
      <c r="P137" s="80"/>
    </row>
    <row r="138" spans="2:19" ht="14.4" thickBot="1">
      <c r="B138" s="44"/>
      <c r="C138" s="299"/>
      <c r="D138" s="300"/>
      <c r="E138" s="300"/>
      <c r="F138" s="300"/>
      <c r="G138" s="300"/>
      <c r="H138" s="300"/>
      <c r="I138" s="300"/>
      <c r="J138" s="300"/>
      <c r="K138" s="300"/>
      <c r="L138" s="300"/>
      <c r="M138" s="300"/>
      <c r="N138" s="300"/>
      <c r="O138" s="301"/>
      <c r="P138" s="80"/>
    </row>
    <row r="139" spans="2:19" ht="15" thickBot="1">
      <c r="B139" s="44"/>
      <c r="C139" s="557" t="s">
        <v>2246</v>
      </c>
      <c r="D139" s="558"/>
      <c r="E139" s="558"/>
      <c r="F139" s="558"/>
      <c r="G139" s="558"/>
      <c r="H139" s="558"/>
      <c r="I139" s="558"/>
      <c r="J139" s="558"/>
      <c r="K139" s="558"/>
      <c r="L139" s="558"/>
      <c r="M139" s="558"/>
      <c r="N139" s="559"/>
      <c r="O139" s="313">
        <f>ROUNDUP(O128+O134+O135+O136,0)</f>
        <v>1609914</v>
      </c>
      <c r="P139" s="100"/>
      <c r="S139" s="342"/>
    </row>
    <row r="140" spans="2:19" ht="14.4">
      <c r="B140" s="44"/>
      <c r="C140" s="73"/>
      <c r="D140" s="52"/>
      <c r="E140" s="52"/>
      <c r="F140" s="52"/>
      <c r="G140" s="52"/>
      <c r="H140" s="52"/>
      <c r="I140" s="52"/>
      <c r="J140" s="52"/>
      <c r="K140" s="52"/>
      <c r="L140" s="52"/>
      <c r="M140" s="52"/>
      <c r="N140" s="52"/>
      <c r="O140" s="74"/>
      <c r="P140" s="45"/>
    </row>
    <row r="141" spans="2:19" ht="14.4">
      <c r="B141" s="44"/>
      <c r="C141" s="73"/>
      <c r="D141" s="52"/>
      <c r="E141" s="52"/>
      <c r="F141" s="52"/>
      <c r="G141" s="52"/>
      <c r="H141" s="52"/>
      <c r="I141" s="52"/>
      <c r="J141" s="52"/>
      <c r="K141" s="52"/>
      <c r="L141" s="52"/>
      <c r="M141" s="52"/>
      <c r="N141" s="52"/>
      <c r="O141" s="74"/>
      <c r="P141" s="45"/>
    </row>
    <row r="142" spans="2:19" ht="18.75" customHeight="1" thickBot="1">
      <c r="B142" s="44"/>
      <c r="C142" s="564"/>
      <c r="D142" s="565"/>
      <c r="E142" s="565"/>
      <c r="F142" s="70"/>
      <c r="G142" s="70"/>
      <c r="H142" s="70"/>
      <c r="I142" s="70"/>
      <c r="J142" s="70"/>
      <c r="K142" s="566"/>
      <c r="L142" s="566"/>
      <c r="M142" s="566"/>
      <c r="N142" s="566"/>
      <c r="O142" s="567"/>
      <c r="P142" s="101"/>
    </row>
    <row r="143" spans="2:19" ht="14.4" thickBot="1">
      <c r="B143" s="102"/>
      <c r="C143" s="103"/>
      <c r="D143" s="103"/>
      <c r="E143" s="103"/>
      <c r="F143" s="103"/>
      <c r="G143" s="103"/>
      <c r="H143" s="103"/>
      <c r="I143" s="103"/>
      <c r="J143" s="103"/>
      <c r="K143" s="103"/>
      <c r="L143" s="103"/>
      <c r="M143" s="103"/>
      <c r="N143" s="103"/>
      <c r="O143" s="103"/>
      <c r="P143" s="104"/>
    </row>
    <row r="144" spans="2:19"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PRESUPUESTO!C295</f>
        <v>15.03</v>
      </c>
      <c r="D146" s="582" t="str">
        <f>IFERROR(VLOOKUP(C146,PRESUPUESTO!$C$11:$K$366,5,FALSE)," ")</f>
        <v>SUMINISTRO E INSTALACIÓN DE LAVAMANOS PMR INSTITUCIONAL DE COLGAR, TIPO AQUAJET O SIMILAR, EN PORCELANA VITRIFICADA COLOR BLANCO. INCLUYE SOPORTES TIPO PARED, ANCLAJES, DESAGÜE, SIFÓN, CONEXIONES Y SELLADO.</v>
      </c>
      <c r="E146" s="583"/>
      <c r="F146" s="583"/>
      <c r="G146" s="583"/>
      <c r="H146" s="583"/>
      <c r="I146" s="583"/>
      <c r="J146" s="583"/>
      <c r="K146" s="583"/>
      <c r="L146" s="584"/>
      <c r="M146" s="526" t="str">
        <f>IFERROR(VLOOKUP(C146,PRESUPUESTO!$C$11:$K$366,6,FALSE)," ")</f>
        <v>UN</v>
      </c>
      <c r="N146" s="528"/>
      <c r="O146" s="243">
        <f>IFERROR(VLOOKUP(C146,PRESUPUESTO!$C$11:$K$366,7,FALSE)," ")</f>
        <v>2</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23119.055555555555</v>
      </c>
      <c r="M151" s="523">
        <v>0.05</v>
      </c>
      <c r="N151" s="522"/>
      <c r="O151" s="307">
        <f>IFERROR(M151*L151,0)</f>
        <v>1155.9527777777778</v>
      </c>
      <c r="P151" s="85"/>
    </row>
    <row r="152" spans="2:16" ht="14.4">
      <c r="B152" s="44"/>
      <c r="C152" s="517"/>
      <c r="D152" s="518"/>
      <c r="E152" s="518"/>
      <c r="F152" s="518"/>
      <c r="G152" s="519"/>
      <c r="H152" s="520"/>
      <c r="I152" s="520"/>
      <c r="J152" s="521" t="str">
        <f>IFERROR(VLOOKUP(C152,EQUIPOS!$C$13:$G$80,2,FALSE)," ")</f>
        <v xml:space="preserve"> </v>
      </c>
      <c r="K152" s="522"/>
      <c r="L152" s="308" t="str">
        <f>IFERROR(VLOOKUP(C152,EQUIPOS!$C$13:$G$80,5,FALSE)," ")</f>
        <v xml:space="preserve"> </v>
      </c>
      <c r="M152" s="524"/>
      <c r="N152" s="525"/>
      <c r="O152" s="307">
        <f>IFERROR(L152/M152,0)</f>
        <v>0</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1155.9527777777778</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625" t="s">
        <v>2314</v>
      </c>
      <c r="D161" s="626"/>
      <c r="E161" s="626"/>
      <c r="F161" s="626"/>
      <c r="G161" s="626"/>
      <c r="H161" s="626"/>
      <c r="I161" s="626"/>
      <c r="J161" s="627"/>
      <c r="K161" s="88" t="str">
        <f>IFERROR(VLOOKUP(C161,MATERIALES!$C$13:$G$2486,2,FALSE)," ")</f>
        <v>UN</v>
      </c>
      <c r="L161" s="89">
        <v>1</v>
      </c>
      <c r="M161" s="548">
        <f>IFERROR(VLOOKUP(C161,MATERIALES!$C$13:$G$2486,5,FALSE)," ")</f>
        <v>510000</v>
      </c>
      <c r="N161" s="549"/>
      <c r="O161" s="307">
        <f>IFERROR(M161*L161,0)</f>
        <v>510000</v>
      </c>
      <c r="P161" s="85"/>
    </row>
    <row r="162" spans="2:16" ht="14.4">
      <c r="B162" s="44"/>
      <c r="C162" s="622" t="s">
        <v>2318</v>
      </c>
      <c r="D162" s="623"/>
      <c r="E162" s="623"/>
      <c r="F162" s="623"/>
      <c r="G162" s="623"/>
      <c r="H162" s="623"/>
      <c r="I162" s="623"/>
      <c r="J162" s="624"/>
      <c r="K162" s="88" t="str">
        <f>IFERROR(VLOOKUP(C162,MATERIALES!$C$13:$G$2486,2,FALSE)," ")</f>
        <v>UN</v>
      </c>
      <c r="L162" s="89">
        <v>0.05</v>
      </c>
      <c r="M162" s="548">
        <f>IFERROR(VLOOKUP(C162,MATERIALES!$C$13:$G$2486,5,FALSE)," ")</f>
        <v>17500</v>
      </c>
      <c r="N162" s="549"/>
      <c r="O162" s="307">
        <f t="shared" ref="O162:O172" si="9">IFERROR(M162*L162,0)</f>
        <v>875</v>
      </c>
      <c r="P162" s="85"/>
    </row>
    <row r="163" spans="2:16" ht="14.4">
      <c r="B163" s="44"/>
      <c r="C163" s="622" t="s">
        <v>2316</v>
      </c>
      <c r="D163" s="623"/>
      <c r="E163" s="623"/>
      <c r="F163" s="623"/>
      <c r="G163" s="623"/>
      <c r="H163" s="623"/>
      <c r="I163" s="623"/>
      <c r="J163" s="624"/>
      <c r="K163" s="88" t="str">
        <f>IFERROR(VLOOKUP(C163,MATERIALES!$C$13:$G$2486,2,FALSE)," ")</f>
        <v>UN</v>
      </c>
      <c r="L163" s="89">
        <v>1</v>
      </c>
      <c r="M163" s="548">
        <f>IFERROR(VLOOKUP(C163,MATERIALES!$C$13:$G$2486,5,FALSE)," ")</f>
        <v>282900</v>
      </c>
      <c r="N163" s="549"/>
      <c r="O163" s="307">
        <f t="shared" si="9"/>
        <v>282900</v>
      </c>
      <c r="P163" s="85"/>
    </row>
    <row r="164" spans="2:16" ht="14.4">
      <c r="B164" s="44"/>
      <c r="C164" s="622" t="s">
        <v>2317</v>
      </c>
      <c r="D164" s="623"/>
      <c r="E164" s="623"/>
      <c r="F164" s="623"/>
      <c r="G164" s="623"/>
      <c r="H164" s="623"/>
      <c r="I164" s="623"/>
      <c r="J164" s="624"/>
      <c r="K164" s="88" t="str">
        <f>IFERROR(VLOOKUP(C164,MATERIALES!$C$13:$G$2486,2,FALSE)," ")</f>
        <v>UN</v>
      </c>
      <c r="L164" s="89">
        <v>1</v>
      </c>
      <c r="M164" s="548">
        <f>IFERROR(VLOOKUP(C164,MATERIALES!$C$13:$G$2486,5,FALSE)," ")</f>
        <v>134900</v>
      </c>
      <c r="N164" s="549"/>
      <c r="O164" s="307">
        <f t="shared" si="9"/>
        <v>134900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928675</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1228</v>
      </c>
      <c r="D185" s="556"/>
      <c r="E185" s="556"/>
      <c r="F185" s="556"/>
      <c r="G185" s="556"/>
      <c r="H185" s="556"/>
      <c r="I185" s="522"/>
      <c r="J185" s="310">
        <f>IFERROR(VLOOKUP(C185,'MANO DE OBRA'!$C$13:$J$33,6,FALSE)," ")</f>
        <v>208071.6954</v>
      </c>
      <c r="K185" s="318">
        <f>IFERROR(VLOOKUP(C185,'MANO DE OBRA'!$C$13:$J$33,7,FALSE)," ")</f>
        <v>2</v>
      </c>
      <c r="L185" s="311">
        <f>IFERROR(VLOOKUP(C185,'MANO DE OBRA'!$C$13:$J$33,8,FALSE)," ")</f>
        <v>416143</v>
      </c>
      <c r="M185" s="562">
        <v>18</v>
      </c>
      <c r="N185" s="563"/>
      <c r="O185" s="312">
        <f>IFERROR((L185/M185),0)</f>
        <v>23119.055555555555</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23119.055555555555</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952950</v>
      </c>
      <c r="P191" s="100"/>
    </row>
    <row r="192" spans="2:16" ht="15" thickBot="1">
      <c r="B192" s="44"/>
      <c r="C192" s="73"/>
      <c r="D192" s="52"/>
      <c r="E192" s="52"/>
      <c r="F192" s="52"/>
      <c r="G192" s="52"/>
      <c r="H192" s="52"/>
      <c r="I192" s="52"/>
      <c r="J192" s="52"/>
      <c r="K192" s="52"/>
      <c r="L192" s="52"/>
      <c r="M192" s="52"/>
      <c r="N192" s="52"/>
      <c r="O192" s="74"/>
      <c r="P192" s="73"/>
    </row>
    <row r="193" spans="2:19">
      <c r="B193" s="44"/>
      <c r="C193" s="529" t="s">
        <v>2240</v>
      </c>
      <c r="D193" s="530"/>
      <c r="E193" s="530"/>
      <c r="F193" s="530"/>
      <c r="G193" s="530"/>
      <c r="H193" s="530"/>
      <c r="I193" s="530"/>
      <c r="J193" s="530"/>
      <c r="K193" s="530"/>
      <c r="L193" s="530"/>
      <c r="M193" s="530"/>
      <c r="N193" s="530"/>
      <c r="O193" s="531"/>
      <c r="P193" s="80"/>
    </row>
    <row r="194" spans="2:19">
      <c r="B194" s="44"/>
      <c r="C194" s="532"/>
      <c r="D194" s="533"/>
      <c r="E194" s="533"/>
      <c r="F194" s="533"/>
      <c r="G194" s="533"/>
      <c r="H194" s="533"/>
      <c r="I194" s="533"/>
      <c r="J194" s="533"/>
      <c r="K194" s="533"/>
      <c r="L194" s="533"/>
      <c r="M194" s="533"/>
      <c r="N194" s="533"/>
      <c r="O194" s="534"/>
      <c r="P194" s="80"/>
    </row>
    <row r="195" spans="2:19" ht="14.4" thickBot="1">
      <c r="B195" s="44"/>
      <c r="C195" s="535"/>
      <c r="D195" s="536"/>
      <c r="E195" s="536"/>
      <c r="F195" s="536"/>
      <c r="G195" s="536"/>
      <c r="H195" s="536"/>
      <c r="I195" s="536"/>
      <c r="J195" s="536"/>
      <c r="K195" s="536"/>
      <c r="L195" s="536"/>
      <c r="M195" s="536"/>
      <c r="N195" s="536"/>
      <c r="O195" s="537"/>
      <c r="P195" s="80"/>
    </row>
    <row r="196" spans="2:19" ht="15" thickBot="1">
      <c r="B196" s="44"/>
      <c r="C196" s="568" t="s">
        <v>10</v>
      </c>
      <c r="D196" s="569"/>
      <c r="E196" s="569"/>
      <c r="F196" s="569"/>
      <c r="G196" s="569"/>
      <c r="H196" s="569"/>
      <c r="I196" s="569"/>
      <c r="J196" s="569"/>
      <c r="K196" s="569"/>
      <c r="L196" s="569"/>
      <c r="M196" s="570"/>
      <c r="N196" s="303" t="s">
        <v>32</v>
      </c>
      <c r="O196" s="304" t="s">
        <v>29</v>
      </c>
      <c r="P196" s="80"/>
    </row>
    <row r="197" spans="2:19" ht="14.4">
      <c r="B197" s="44"/>
      <c r="C197" s="571" t="s">
        <v>2242</v>
      </c>
      <c r="D197" s="572"/>
      <c r="E197" s="572"/>
      <c r="F197" s="572"/>
      <c r="G197" s="572"/>
      <c r="H197" s="572"/>
      <c r="I197" s="572"/>
      <c r="J197" s="572"/>
      <c r="K197" s="572"/>
      <c r="L197" s="572"/>
      <c r="M197" s="572"/>
      <c r="N197" s="305">
        <f>PRESUPUESTO!$K$384</f>
        <v>0.26</v>
      </c>
      <c r="O197" s="314">
        <f>N197*O191</f>
        <v>247767</v>
      </c>
      <c r="P197" s="80"/>
    </row>
    <row r="198" spans="2:19" ht="14.4">
      <c r="B198" s="44"/>
      <c r="C198" s="573" t="s">
        <v>2241</v>
      </c>
      <c r="D198" s="574"/>
      <c r="E198" s="574"/>
      <c r="F198" s="574"/>
      <c r="G198" s="574"/>
      <c r="H198" s="574"/>
      <c r="I198" s="574"/>
      <c r="J198" s="574"/>
      <c r="K198" s="574"/>
      <c r="L198" s="574"/>
      <c r="M198" s="574"/>
      <c r="N198" s="302">
        <f>PRESUPUESTO!$K$385</f>
        <v>0.01</v>
      </c>
      <c r="O198" s="315">
        <f>N198*O191</f>
        <v>9529.5</v>
      </c>
      <c r="P198" s="80"/>
    </row>
    <row r="199" spans="2:19" ht="15" thickBot="1">
      <c r="B199" s="44"/>
      <c r="C199" s="575" t="s">
        <v>28</v>
      </c>
      <c r="D199" s="576"/>
      <c r="E199" s="576"/>
      <c r="F199" s="576"/>
      <c r="G199" s="576"/>
      <c r="H199" s="576"/>
      <c r="I199" s="576"/>
      <c r="J199" s="576"/>
      <c r="K199" s="576"/>
      <c r="L199" s="576"/>
      <c r="M199" s="576"/>
      <c r="N199" s="306">
        <f>PRESUPUESTO!$K$386</f>
        <v>0.03</v>
      </c>
      <c r="O199" s="316">
        <f>N199*O191</f>
        <v>28588.5</v>
      </c>
      <c r="P199" s="80"/>
    </row>
    <row r="200" spans="2:19">
      <c r="B200" s="44"/>
      <c r="C200" s="296"/>
      <c r="D200" s="297"/>
      <c r="E200" s="297"/>
      <c r="F200" s="297"/>
      <c r="G200" s="297"/>
      <c r="H200" s="297"/>
      <c r="I200" s="297"/>
      <c r="J200" s="297"/>
      <c r="K200" s="297"/>
      <c r="L200" s="297"/>
      <c r="M200" s="297"/>
      <c r="N200" s="297"/>
      <c r="O200" s="298"/>
      <c r="P200" s="80"/>
    </row>
    <row r="201" spans="2:19" ht="14.4" thickBot="1">
      <c r="B201" s="44"/>
      <c r="C201" s="299"/>
      <c r="D201" s="300"/>
      <c r="E201" s="300"/>
      <c r="F201" s="300"/>
      <c r="G201" s="300"/>
      <c r="H201" s="300"/>
      <c r="I201" s="300"/>
      <c r="J201" s="300"/>
      <c r="K201" s="300"/>
      <c r="L201" s="300"/>
      <c r="M201" s="300"/>
      <c r="N201" s="300"/>
      <c r="O201" s="301"/>
      <c r="P201" s="80"/>
    </row>
    <row r="202" spans="2:19" ht="15" thickBot="1">
      <c r="B202" s="44"/>
      <c r="C202" s="557" t="s">
        <v>2246</v>
      </c>
      <c r="D202" s="558"/>
      <c r="E202" s="558"/>
      <c r="F202" s="558"/>
      <c r="G202" s="558"/>
      <c r="H202" s="558"/>
      <c r="I202" s="558"/>
      <c r="J202" s="558"/>
      <c r="K202" s="558"/>
      <c r="L202" s="558"/>
      <c r="M202" s="558"/>
      <c r="N202" s="559"/>
      <c r="O202" s="313">
        <f>ROUNDUP(O191+O197+O198+O199,0)</f>
        <v>1238835</v>
      </c>
      <c r="P202" s="100"/>
      <c r="S202" s="342"/>
    </row>
    <row r="203" spans="2:19" ht="14.4">
      <c r="B203" s="44"/>
      <c r="C203" s="73"/>
      <c r="D203" s="52"/>
      <c r="E203" s="52"/>
      <c r="F203" s="52"/>
      <c r="G203" s="52"/>
      <c r="H203" s="52"/>
      <c r="I203" s="52"/>
      <c r="J203" s="52"/>
      <c r="K203" s="52"/>
      <c r="L203" s="52"/>
      <c r="M203" s="52"/>
      <c r="N203" s="52"/>
      <c r="O203" s="74"/>
      <c r="P203" s="45"/>
    </row>
    <row r="204" spans="2:19" ht="14.4">
      <c r="B204" s="44"/>
      <c r="C204" s="73"/>
      <c r="D204" s="52"/>
      <c r="E204" s="52"/>
      <c r="F204" s="52"/>
      <c r="G204" s="52"/>
      <c r="H204" s="52"/>
      <c r="I204" s="52"/>
      <c r="J204" s="52"/>
      <c r="K204" s="52"/>
      <c r="L204" s="52"/>
      <c r="M204" s="52"/>
      <c r="N204" s="52"/>
      <c r="O204" s="74"/>
      <c r="P204" s="45"/>
    </row>
    <row r="205" spans="2:19" ht="18.75" customHeight="1" thickBot="1">
      <c r="B205" s="44"/>
      <c r="C205" s="564"/>
      <c r="D205" s="565"/>
      <c r="E205" s="565"/>
      <c r="F205" s="70"/>
      <c r="G205" s="70"/>
      <c r="H205" s="70"/>
      <c r="I205" s="70"/>
      <c r="J205" s="70"/>
      <c r="K205" s="566"/>
      <c r="L205" s="566"/>
      <c r="M205" s="566"/>
      <c r="N205" s="566"/>
      <c r="O205" s="567"/>
      <c r="P205" s="101"/>
    </row>
    <row r="206" spans="2:19" ht="14.4" thickBot="1">
      <c r="B206" s="102"/>
      <c r="C206" s="103"/>
      <c r="D206" s="103"/>
      <c r="E206" s="103"/>
      <c r="F206" s="103"/>
      <c r="G206" s="103"/>
      <c r="H206" s="103"/>
      <c r="I206" s="103"/>
      <c r="J206" s="103"/>
      <c r="K206" s="103"/>
      <c r="L206" s="103"/>
      <c r="M206" s="103"/>
      <c r="N206" s="103"/>
      <c r="O206" s="103"/>
      <c r="P206" s="104"/>
    </row>
    <row r="207" spans="2:19" ht="15.6" thickTop="1" thickBot="1">
      <c r="B207" s="44"/>
      <c r="C207" s="488" t="s">
        <v>54</v>
      </c>
      <c r="D207" s="489"/>
      <c r="E207" s="489"/>
      <c r="F207" s="489"/>
      <c r="G207" s="489"/>
      <c r="H207" s="489"/>
      <c r="I207" s="489"/>
      <c r="J207" s="489"/>
      <c r="K207" s="489"/>
      <c r="L207" s="489"/>
      <c r="M207" s="489"/>
      <c r="N207" s="489"/>
      <c r="O207" s="490"/>
      <c r="P207" s="75"/>
    </row>
    <row r="208" spans="2:19">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f>PRESUPUESTO!C296</f>
        <v>15.04</v>
      </c>
      <c r="D209" s="582" t="str">
        <f>IFERROR(VLOOKUP(C209,PRESUPUESTO!$C$11:$K$366,5,FALSE)," ")</f>
        <v>SUMINISTRO E INSTALACIÓN DE SANITARIO INFANTIL TIPO KIDDY ECOFLUSH DE CORONA O SIMILAR, EN PORCELANA VITRIFICADA COLOR BLANCO, CON VÁLVULA PUSH DE EMPOTRAR. INCLUYE ASIENTO, CONEXIONES, ANCLAJES Y PRUEBA DE FUNCIONAMIENTO.</v>
      </c>
      <c r="E209" s="583"/>
      <c r="F209" s="583"/>
      <c r="G209" s="583"/>
      <c r="H209" s="583"/>
      <c r="I209" s="583"/>
      <c r="J209" s="583"/>
      <c r="K209" s="583"/>
      <c r="L209" s="584"/>
      <c r="M209" s="526" t="str">
        <f>IFERROR(VLOOKUP(C209,PRESUPUESTO!$C$11:$K$366,6,FALSE)," ")</f>
        <v>UN</v>
      </c>
      <c r="N209" s="528"/>
      <c r="O209" s="243">
        <f>IFERROR(VLOOKUP(C209,PRESUPUESTO!$C$11:$K$366,7,FALSE)," ")</f>
        <v>14</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83228.600000000006</v>
      </c>
      <c r="M214" s="523">
        <v>0.05</v>
      </c>
      <c r="N214" s="522"/>
      <c r="O214" s="307">
        <f>IFERROR(M214*L214,0)</f>
        <v>4161.43</v>
      </c>
      <c r="P214" s="85"/>
    </row>
    <row r="215" spans="2:16" ht="14.4">
      <c r="B215" s="44"/>
      <c r="C215" s="517"/>
      <c r="D215" s="518"/>
      <c r="E215" s="518"/>
      <c r="F215" s="518"/>
      <c r="G215" s="519"/>
      <c r="H215" s="520"/>
      <c r="I215" s="520"/>
      <c r="J215" s="521" t="str">
        <f>IFERROR(VLOOKUP(C215,EQUIPOS!$C$13:$G$80,2,FALSE)," ")</f>
        <v xml:space="preserve"> </v>
      </c>
      <c r="K215" s="522"/>
      <c r="L215" s="308" t="str">
        <f>IFERROR(VLOOKUP(C215,EQUIPOS!$C$13:$G$80,5,FALSE)," ")</f>
        <v xml:space="preserve"> </v>
      </c>
      <c r="M215" s="524"/>
      <c r="N215" s="525"/>
      <c r="O215" s="307">
        <f>IFERROR(L215/M215,0)</f>
        <v>0</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4161.43</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625" t="s">
        <v>2789</v>
      </c>
      <c r="D224" s="626"/>
      <c r="E224" s="626"/>
      <c r="F224" s="626"/>
      <c r="G224" s="626"/>
      <c r="H224" s="626"/>
      <c r="I224" s="626"/>
      <c r="J224" s="627"/>
      <c r="K224" s="88" t="str">
        <f>IFERROR(VLOOKUP(C224,MATERIALES!$C$13:$G$2486,2,FALSE)," ")</f>
        <v>UN</v>
      </c>
      <c r="L224" s="89">
        <v>1</v>
      </c>
      <c r="M224" s="548">
        <f>IFERROR(VLOOKUP(C224,MATERIALES!$C$13:$G$2486,5,FALSE)," ")</f>
        <v>646900</v>
      </c>
      <c r="N224" s="549"/>
      <c r="O224" s="307">
        <f>IFERROR(M224*L224,0)</f>
        <v>646900</v>
      </c>
      <c r="P224" s="85"/>
    </row>
    <row r="225" spans="2:16" ht="14.4">
      <c r="B225" s="44"/>
      <c r="C225" s="622" t="s">
        <v>2318</v>
      </c>
      <c r="D225" s="623"/>
      <c r="E225" s="623"/>
      <c r="F225" s="623"/>
      <c r="G225" s="623"/>
      <c r="H225" s="623"/>
      <c r="I225" s="623"/>
      <c r="J225" s="624"/>
      <c r="K225" s="88" t="str">
        <f>IFERROR(VLOOKUP(C225,MATERIALES!$C$13:$G$2486,2,FALSE)," ")</f>
        <v>UN</v>
      </c>
      <c r="L225" s="89">
        <v>0.05</v>
      </c>
      <c r="M225" s="548">
        <f>IFERROR(VLOOKUP(C225,MATERIALES!$C$13:$G$2486,5,FALSE)," ")</f>
        <v>17500</v>
      </c>
      <c r="N225" s="549"/>
      <c r="O225" s="307">
        <f t="shared" ref="O225:O235" si="13">IFERROR(M225*L225,0)</f>
        <v>875</v>
      </c>
      <c r="P225" s="85"/>
    </row>
    <row r="226" spans="2:16" ht="14.4">
      <c r="B226" s="44"/>
      <c r="C226" s="622" t="s">
        <v>1472</v>
      </c>
      <c r="D226" s="623"/>
      <c r="E226" s="623"/>
      <c r="F226" s="623"/>
      <c r="G226" s="623"/>
      <c r="H226" s="623"/>
      <c r="I226" s="623"/>
      <c r="J226" s="624"/>
      <c r="K226" s="88" t="str">
        <f>IFERROR(VLOOKUP(C226,MATERIALES!$C$13:$G$2486,2,FALSE)," ")</f>
        <v>KG</v>
      </c>
      <c r="L226" s="89">
        <v>1.2</v>
      </c>
      <c r="M226" s="548">
        <f>IFERROR(VLOOKUP(C226,MATERIALES!$C$13:$G$2486,5,FALSE)," ")</f>
        <v>3189</v>
      </c>
      <c r="N226" s="549"/>
      <c r="O226" s="307">
        <f t="shared" si="13"/>
        <v>3826.7999999999997</v>
      </c>
      <c r="P226" s="85"/>
    </row>
    <row r="227" spans="2:16" ht="14.4">
      <c r="B227" s="44"/>
      <c r="C227" s="622"/>
      <c r="D227" s="623"/>
      <c r="E227" s="623"/>
      <c r="F227" s="623"/>
      <c r="G227" s="623"/>
      <c r="H227" s="623"/>
      <c r="I227" s="623"/>
      <c r="J227" s="624"/>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651601.80000000005</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6" ht="14.4">
      <c r="B241" s="44"/>
      <c r="C241" s="517"/>
      <c r="D241" s="518"/>
      <c r="E241" s="518"/>
      <c r="F241" s="518"/>
      <c r="G241" s="518"/>
      <c r="H241" s="518"/>
      <c r="I241" s="518"/>
      <c r="J241" s="92"/>
      <c r="K241" s="93">
        <v>25.1</v>
      </c>
      <c r="L241" s="92">
        <f>K241*J241</f>
        <v>0</v>
      </c>
      <c r="M241" s="548" t="str">
        <f>IFERROR(VLOOKUP(C241,TRANSPORTE!$C$14:$G$28,5,FALSE)," ")</f>
        <v xml:space="preserve"> </v>
      </c>
      <c r="N241" s="549"/>
      <c r="O241" s="307">
        <f>IFERROR(M241*L241,0)</f>
        <v>0</v>
      </c>
      <c r="P241" s="85"/>
    </row>
    <row r="242" spans="2:16" ht="15" thickBot="1">
      <c r="B242" s="44"/>
      <c r="C242" s="551"/>
      <c r="D242" s="552"/>
      <c r="E242" s="552"/>
      <c r="F242" s="552"/>
      <c r="G242" s="552"/>
      <c r="H242" s="552"/>
      <c r="I242" s="552"/>
      <c r="J242" s="94"/>
      <c r="K242" s="70"/>
      <c r="L242" s="94"/>
      <c r="M242" s="553"/>
      <c r="N242" s="554"/>
      <c r="O242" s="307">
        <f t="shared" ref="O242" si="14">IFERROR(M242*L242,0)</f>
        <v>0</v>
      </c>
      <c r="P242" s="85"/>
    </row>
    <row r="243" spans="2:16" ht="15" thickBot="1">
      <c r="B243" s="44"/>
      <c r="C243" s="545" t="s">
        <v>2244</v>
      </c>
      <c r="D243" s="546"/>
      <c r="E243" s="546"/>
      <c r="F243" s="546"/>
      <c r="G243" s="546"/>
      <c r="H243" s="546"/>
      <c r="I243" s="546"/>
      <c r="J243" s="546"/>
      <c r="K243" s="546"/>
      <c r="L243" s="546"/>
      <c r="M243" s="546"/>
      <c r="N243" s="547"/>
      <c r="O243" s="309">
        <f>+SUM(O241:O242)</f>
        <v>0</v>
      </c>
      <c r="P243" s="86"/>
    </row>
    <row r="244" spans="2:16">
      <c r="B244" s="44"/>
      <c r="C244" s="529" t="s">
        <v>70</v>
      </c>
      <c r="D244" s="530"/>
      <c r="E244" s="530"/>
      <c r="F244" s="530"/>
      <c r="G244" s="530"/>
      <c r="H244" s="530"/>
      <c r="I244" s="530"/>
      <c r="J244" s="530"/>
      <c r="K244" s="530"/>
      <c r="L244" s="530"/>
      <c r="M244" s="530"/>
      <c r="N244" s="530"/>
      <c r="O244" s="531"/>
      <c r="P244" s="80"/>
    </row>
    <row r="245" spans="2:16">
      <c r="B245" s="44"/>
      <c r="C245" s="532"/>
      <c r="D245" s="533"/>
      <c r="E245" s="533"/>
      <c r="F245" s="533"/>
      <c r="G245" s="533"/>
      <c r="H245" s="533"/>
      <c r="I245" s="533"/>
      <c r="J245" s="533"/>
      <c r="K245" s="533"/>
      <c r="L245" s="533"/>
      <c r="M245" s="533"/>
      <c r="N245" s="533"/>
      <c r="O245" s="534"/>
      <c r="P245" s="80"/>
    </row>
    <row r="246" spans="2:16" ht="14.4" thickBot="1">
      <c r="B246" s="44"/>
      <c r="C246" s="535"/>
      <c r="D246" s="536"/>
      <c r="E246" s="536"/>
      <c r="F246" s="536"/>
      <c r="G246" s="536"/>
      <c r="H246" s="536"/>
      <c r="I246" s="536"/>
      <c r="J246" s="536"/>
      <c r="K246" s="536"/>
      <c r="L246" s="536"/>
      <c r="M246" s="536"/>
      <c r="N246" s="536"/>
      <c r="O246" s="537"/>
      <c r="P246" s="80"/>
    </row>
    <row r="247" spans="2:16" ht="14.4">
      <c r="B247" s="44"/>
      <c r="C247" s="538" t="s">
        <v>71</v>
      </c>
      <c r="D247" s="550"/>
      <c r="E247" s="550"/>
      <c r="F247" s="550"/>
      <c r="G247" s="550"/>
      <c r="H247" s="550"/>
      <c r="I247" s="550"/>
      <c r="J247" s="82" t="s">
        <v>72</v>
      </c>
      <c r="K247" s="95" t="s">
        <v>73</v>
      </c>
      <c r="L247" s="96" t="s">
        <v>74</v>
      </c>
      <c r="M247" s="560" t="s">
        <v>60</v>
      </c>
      <c r="N247" s="561"/>
      <c r="O247" s="97" t="s">
        <v>61</v>
      </c>
      <c r="P247" s="98"/>
    </row>
    <row r="248" spans="2:16" ht="14.4">
      <c r="B248" s="44"/>
      <c r="C248" s="555" t="s">
        <v>1228</v>
      </c>
      <c r="D248" s="556"/>
      <c r="E248" s="556"/>
      <c r="F248" s="556"/>
      <c r="G248" s="556"/>
      <c r="H248" s="556"/>
      <c r="I248" s="522"/>
      <c r="J248" s="310">
        <f>IFERROR(VLOOKUP(C248,'MANO DE OBRA'!$C$13:$J$33,6,FALSE)," ")</f>
        <v>208071.6954</v>
      </c>
      <c r="K248" s="318">
        <f>IFERROR(VLOOKUP(C248,'MANO DE OBRA'!$C$13:$J$33,7,FALSE)," ")</f>
        <v>2</v>
      </c>
      <c r="L248" s="311">
        <f>IFERROR(VLOOKUP(C248,'MANO DE OBRA'!$C$13:$J$33,8,FALSE)," ")</f>
        <v>416143</v>
      </c>
      <c r="M248" s="562">
        <v>5</v>
      </c>
      <c r="N248" s="563"/>
      <c r="O248" s="312">
        <f>IFERROR((L248/M248),0)</f>
        <v>83228.600000000006</v>
      </c>
      <c r="P248" s="99"/>
    </row>
    <row r="249" spans="2:16"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6"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6"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6" ht="15" thickBot="1">
      <c r="B252" s="44"/>
      <c r="C252" s="545" t="s">
        <v>2244</v>
      </c>
      <c r="D252" s="546"/>
      <c r="E252" s="546"/>
      <c r="F252" s="546"/>
      <c r="G252" s="546"/>
      <c r="H252" s="546"/>
      <c r="I252" s="546"/>
      <c r="J252" s="546"/>
      <c r="K252" s="546"/>
      <c r="L252" s="546"/>
      <c r="M252" s="546"/>
      <c r="N252" s="547"/>
      <c r="O252" s="309">
        <f>+SUM(O248:O251)</f>
        <v>83228.600000000006</v>
      </c>
      <c r="P252" s="85"/>
    </row>
    <row r="253" spans="2:16" ht="15" thickBot="1">
      <c r="B253" s="44"/>
      <c r="C253" s="73"/>
      <c r="D253" s="52"/>
      <c r="E253" s="52"/>
      <c r="F253" s="52"/>
      <c r="G253" s="52"/>
      <c r="H253" s="52"/>
      <c r="I253" s="52"/>
      <c r="J253" s="52"/>
      <c r="K253" s="52"/>
      <c r="L253" s="52"/>
      <c r="M253" s="52"/>
      <c r="N253" s="52"/>
      <c r="O253" s="74"/>
      <c r="P253" s="45"/>
    </row>
    <row r="254" spans="2:16" ht="15" thickBot="1">
      <c r="B254" s="44"/>
      <c r="C254" s="557" t="s">
        <v>2245</v>
      </c>
      <c r="D254" s="558"/>
      <c r="E254" s="558"/>
      <c r="F254" s="558"/>
      <c r="G254" s="558"/>
      <c r="H254" s="558"/>
      <c r="I254" s="558"/>
      <c r="J254" s="558"/>
      <c r="K254" s="558"/>
      <c r="L254" s="558"/>
      <c r="M254" s="558"/>
      <c r="N254" s="559"/>
      <c r="O254" s="313">
        <f>ROUND(O243+O219+O236+O252,0)</f>
        <v>738992</v>
      </c>
      <c r="P254" s="100"/>
    </row>
    <row r="255" spans="2:16" ht="15" thickBot="1">
      <c r="B255" s="44"/>
      <c r="C255" s="73"/>
      <c r="D255" s="52"/>
      <c r="E255" s="52"/>
      <c r="F255" s="52"/>
      <c r="G255" s="52"/>
      <c r="H255" s="52"/>
      <c r="I255" s="52"/>
      <c r="J255" s="52"/>
      <c r="K255" s="52"/>
      <c r="L255" s="52"/>
      <c r="M255" s="52"/>
      <c r="N255" s="52"/>
      <c r="O255" s="74"/>
      <c r="P255" s="73"/>
    </row>
    <row r="256" spans="2:16">
      <c r="B256" s="44"/>
      <c r="C256" s="529" t="s">
        <v>2240</v>
      </c>
      <c r="D256" s="530"/>
      <c r="E256" s="530"/>
      <c r="F256" s="530"/>
      <c r="G256" s="530"/>
      <c r="H256" s="530"/>
      <c r="I256" s="530"/>
      <c r="J256" s="530"/>
      <c r="K256" s="530"/>
      <c r="L256" s="530"/>
      <c r="M256" s="530"/>
      <c r="N256" s="530"/>
      <c r="O256" s="531"/>
      <c r="P256" s="80"/>
    </row>
    <row r="257" spans="2:19">
      <c r="B257" s="44"/>
      <c r="C257" s="532"/>
      <c r="D257" s="533"/>
      <c r="E257" s="533"/>
      <c r="F257" s="533"/>
      <c r="G257" s="533"/>
      <c r="H257" s="533"/>
      <c r="I257" s="533"/>
      <c r="J257" s="533"/>
      <c r="K257" s="533"/>
      <c r="L257" s="533"/>
      <c r="M257" s="533"/>
      <c r="N257" s="533"/>
      <c r="O257" s="534"/>
      <c r="P257" s="80"/>
    </row>
    <row r="258" spans="2:19" ht="14.4" thickBot="1">
      <c r="B258" s="44"/>
      <c r="C258" s="535"/>
      <c r="D258" s="536"/>
      <c r="E258" s="536"/>
      <c r="F258" s="536"/>
      <c r="G258" s="536"/>
      <c r="H258" s="536"/>
      <c r="I258" s="536"/>
      <c r="J258" s="536"/>
      <c r="K258" s="536"/>
      <c r="L258" s="536"/>
      <c r="M258" s="536"/>
      <c r="N258" s="536"/>
      <c r="O258" s="537"/>
      <c r="P258" s="80"/>
    </row>
    <row r="259" spans="2:19" ht="15" thickBot="1">
      <c r="B259" s="44"/>
      <c r="C259" s="568" t="s">
        <v>10</v>
      </c>
      <c r="D259" s="569"/>
      <c r="E259" s="569"/>
      <c r="F259" s="569"/>
      <c r="G259" s="569"/>
      <c r="H259" s="569"/>
      <c r="I259" s="569"/>
      <c r="J259" s="569"/>
      <c r="K259" s="569"/>
      <c r="L259" s="569"/>
      <c r="M259" s="570"/>
      <c r="N259" s="303" t="s">
        <v>32</v>
      </c>
      <c r="O259" s="304" t="s">
        <v>29</v>
      </c>
      <c r="P259" s="80"/>
    </row>
    <row r="260" spans="2:19" ht="14.4">
      <c r="B260" s="44"/>
      <c r="C260" s="571" t="s">
        <v>2242</v>
      </c>
      <c r="D260" s="572"/>
      <c r="E260" s="572"/>
      <c r="F260" s="572"/>
      <c r="G260" s="572"/>
      <c r="H260" s="572"/>
      <c r="I260" s="572"/>
      <c r="J260" s="572"/>
      <c r="K260" s="572"/>
      <c r="L260" s="572"/>
      <c r="M260" s="572"/>
      <c r="N260" s="305">
        <f>PRESUPUESTO!$K$384</f>
        <v>0.26</v>
      </c>
      <c r="O260" s="314">
        <f>N260*O254</f>
        <v>192137.92</v>
      </c>
      <c r="P260" s="80"/>
    </row>
    <row r="261" spans="2:19" ht="14.4">
      <c r="B261" s="44"/>
      <c r="C261" s="573" t="s">
        <v>2241</v>
      </c>
      <c r="D261" s="574"/>
      <c r="E261" s="574"/>
      <c r="F261" s="574"/>
      <c r="G261" s="574"/>
      <c r="H261" s="574"/>
      <c r="I261" s="574"/>
      <c r="J261" s="574"/>
      <c r="K261" s="574"/>
      <c r="L261" s="574"/>
      <c r="M261" s="574"/>
      <c r="N261" s="302">
        <f>PRESUPUESTO!$K$385</f>
        <v>0.01</v>
      </c>
      <c r="O261" s="315">
        <f>N261*O254</f>
        <v>7389.92</v>
      </c>
      <c r="P261" s="80"/>
    </row>
    <row r="262" spans="2:19" ht="15" thickBot="1">
      <c r="B262" s="44"/>
      <c r="C262" s="575" t="s">
        <v>28</v>
      </c>
      <c r="D262" s="576"/>
      <c r="E262" s="576"/>
      <c r="F262" s="576"/>
      <c r="G262" s="576"/>
      <c r="H262" s="576"/>
      <c r="I262" s="576"/>
      <c r="J262" s="576"/>
      <c r="K262" s="576"/>
      <c r="L262" s="576"/>
      <c r="M262" s="576"/>
      <c r="N262" s="306">
        <f>PRESUPUESTO!$K$386</f>
        <v>0.03</v>
      </c>
      <c r="O262" s="316">
        <f>N262*O254</f>
        <v>22169.759999999998</v>
      </c>
      <c r="P262" s="80"/>
    </row>
    <row r="263" spans="2:19">
      <c r="B263" s="44"/>
      <c r="C263" s="296"/>
      <c r="D263" s="297"/>
      <c r="E263" s="297"/>
      <c r="F263" s="297"/>
      <c r="G263" s="297"/>
      <c r="H263" s="297"/>
      <c r="I263" s="297"/>
      <c r="J263" s="297"/>
      <c r="K263" s="297"/>
      <c r="L263" s="297"/>
      <c r="M263" s="297"/>
      <c r="N263" s="297"/>
      <c r="O263" s="298"/>
      <c r="P263" s="80"/>
    </row>
    <row r="264" spans="2:19" ht="14.4" thickBot="1">
      <c r="B264" s="44"/>
      <c r="C264" s="299"/>
      <c r="D264" s="300"/>
      <c r="E264" s="300"/>
      <c r="F264" s="300"/>
      <c r="G264" s="300"/>
      <c r="H264" s="300"/>
      <c r="I264" s="300"/>
      <c r="J264" s="300"/>
      <c r="K264" s="300"/>
      <c r="L264" s="300"/>
      <c r="M264" s="300"/>
      <c r="N264" s="300"/>
      <c r="O264" s="301"/>
      <c r="P264" s="80"/>
    </row>
    <row r="265" spans="2:19" ht="15" thickBot="1">
      <c r="B265" s="44"/>
      <c r="C265" s="557" t="s">
        <v>2246</v>
      </c>
      <c r="D265" s="558"/>
      <c r="E265" s="558"/>
      <c r="F265" s="558"/>
      <c r="G265" s="558"/>
      <c r="H265" s="558"/>
      <c r="I265" s="558"/>
      <c r="J265" s="558"/>
      <c r="K265" s="558"/>
      <c r="L265" s="558"/>
      <c r="M265" s="558"/>
      <c r="N265" s="559"/>
      <c r="O265" s="313">
        <f>ROUNDUP(O254+O260+O261+O262,0)</f>
        <v>960690</v>
      </c>
      <c r="P265" s="100"/>
      <c r="S265" s="342"/>
    </row>
    <row r="266" spans="2:19" ht="14.4">
      <c r="B266" s="44"/>
      <c r="C266" s="73"/>
      <c r="D266" s="52"/>
      <c r="E266" s="52"/>
      <c r="F266" s="52"/>
      <c r="G266" s="52"/>
      <c r="H266" s="52"/>
      <c r="I266" s="52"/>
      <c r="J266" s="52"/>
      <c r="K266" s="52"/>
      <c r="L266" s="52"/>
      <c r="M266" s="52"/>
      <c r="N266" s="52"/>
      <c r="O266" s="74"/>
      <c r="P266" s="45"/>
    </row>
    <row r="267" spans="2:19" ht="14.4">
      <c r="B267" s="44"/>
      <c r="C267" s="73"/>
      <c r="D267" s="52"/>
      <c r="E267" s="52"/>
      <c r="F267" s="52"/>
      <c r="G267" s="52"/>
      <c r="H267" s="52"/>
      <c r="I267" s="52"/>
      <c r="J267" s="52"/>
      <c r="K267" s="52"/>
      <c r="L267" s="52"/>
      <c r="M267" s="52"/>
      <c r="N267" s="52"/>
      <c r="O267" s="74"/>
      <c r="P267" s="45"/>
    </row>
    <row r="268" spans="2:19" ht="18.75" customHeight="1" thickBot="1">
      <c r="B268" s="44"/>
      <c r="C268" s="564"/>
      <c r="D268" s="565"/>
      <c r="E268" s="565"/>
      <c r="F268" s="70"/>
      <c r="G268" s="70"/>
      <c r="H268" s="70"/>
      <c r="I268" s="70"/>
      <c r="J268" s="70"/>
      <c r="K268" s="566"/>
      <c r="L268" s="566"/>
      <c r="M268" s="566"/>
      <c r="N268" s="566"/>
      <c r="O268" s="567"/>
      <c r="P268" s="101"/>
    </row>
    <row r="269" spans="2:19" ht="14.4" thickBot="1">
      <c r="B269" s="102"/>
      <c r="C269" s="103"/>
      <c r="D269" s="103"/>
      <c r="E269" s="103"/>
      <c r="F269" s="103"/>
      <c r="G269" s="103"/>
      <c r="H269" s="103"/>
      <c r="I269" s="103"/>
      <c r="J269" s="103"/>
      <c r="K269" s="103"/>
      <c r="L269" s="103"/>
      <c r="M269" s="103"/>
      <c r="N269" s="103"/>
      <c r="O269" s="103"/>
      <c r="P269" s="104"/>
    </row>
    <row r="270" spans="2:19" ht="15.6" thickTop="1" thickBot="1">
      <c r="B270" s="44"/>
      <c r="C270" s="488" t="s">
        <v>54</v>
      </c>
      <c r="D270" s="489"/>
      <c r="E270" s="489"/>
      <c r="F270" s="489"/>
      <c r="G270" s="489"/>
      <c r="H270" s="489"/>
      <c r="I270" s="489"/>
      <c r="J270" s="489"/>
      <c r="K270" s="489"/>
      <c r="L270" s="489"/>
      <c r="M270" s="489"/>
      <c r="N270" s="489"/>
      <c r="O270" s="490"/>
      <c r="P270" s="75"/>
    </row>
    <row r="271" spans="2:19">
      <c r="B271" s="44"/>
      <c r="C271" s="76" t="s">
        <v>55</v>
      </c>
      <c r="D271" s="491" t="s">
        <v>10</v>
      </c>
      <c r="E271" s="492"/>
      <c r="F271" s="492"/>
      <c r="G271" s="492"/>
      <c r="H271" s="492"/>
      <c r="I271" s="492"/>
      <c r="J271" s="492"/>
      <c r="K271" s="492"/>
      <c r="L271" s="493"/>
      <c r="M271" s="494" t="s">
        <v>56</v>
      </c>
      <c r="N271" s="495"/>
      <c r="O271" s="76" t="s">
        <v>12</v>
      </c>
      <c r="P271" s="77"/>
    </row>
    <row r="272" spans="2:19" ht="51" customHeight="1" thickBot="1">
      <c r="B272" s="44"/>
      <c r="C272" s="78">
        <f>PRESUPUESTO!C297</f>
        <v>15.049999999999999</v>
      </c>
      <c r="D272" s="582" t="str">
        <f>IFERROR(VLOOKUP(C272,PRESUPUESTO!$C$11:$K$366,5,FALSE)," ")</f>
        <v>SUMINISTRO E INSTALACIÓN DE GRIFERÍA INSTITUCIONAL TIPO PUSH PARA LAVAMANOS, DE MONTAJE EN MESA. INCLUYE CONEXIONES Y PRUEBA DE FUNCIONAMIENTO.</v>
      </c>
      <c r="E272" s="583"/>
      <c r="F272" s="583"/>
      <c r="G272" s="583"/>
      <c r="H272" s="583"/>
      <c r="I272" s="583"/>
      <c r="J272" s="583"/>
      <c r="K272" s="583"/>
      <c r="L272" s="584"/>
      <c r="M272" s="526" t="str">
        <f>IFERROR(VLOOKUP(C272,PRESUPUESTO!$C$11:$K$366,6,FALSE)," ")</f>
        <v>UN</v>
      </c>
      <c r="N272" s="528"/>
      <c r="O272" s="243">
        <f>IFERROR(VLOOKUP(C272,PRESUPUESTO!$C$11:$K$366,7,FALSE)," ")</f>
        <v>22</v>
      </c>
      <c r="P272" s="79"/>
    </row>
    <row r="273" spans="2:16">
      <c r="B273" s="44"/>
      <c r="C273" s="529"/>
      <c r="D273" s="530"/>
      <c r="E273" s="530"/>
      <c r="F273" s="530"/>
      <c r="G273" s="530"/>
      <c r="H273" s="530"/>
      <c r="I273" s="530"/>
      <c r="J273" s="530"/>
      <c r="K273" s="530"/>
      <c r="L273" s="530"/>
      <c r="M273" s="530"/>
      <c r="N273" s="530"/>
      <c r="O273" s="531"/>
      <c r="P273" s="80"/>
    </row>
    <row r="274" spans="2:16">
      <c r="B274" s="44"/>
      <c r="C274" s="532"/>
      <c r="D274" s="533"/>
      <c r="E274" s="533"/>
      <c r="F274" s="533"/>
      <c r="G274" s="533"/>
      <c r="H274" s="533"/>
      <c r="I274" s="533"/>
      <c r="J274" s="533"/>
      <c r="K274" s="533"/>
      <c r="L274" s="533"/>
      <c r="M274" s="533"/>
      <c r="N274" s="533"/>
      <c r="O274" s="534"/>
      <c r="P274" s="80"/>
    </row>
    <row r="275" spans="2:16" ht="14.4" thickBot="1">
      <c r="B275" s="44"/>
      <c r="C275" s="535"/>
      <c r="D275" s="536"/>
      <c r="E275" s="536"/>
      <c r="F275" s="536"/>
      <c r="G275" s="536"/>
      <c r="H275" s="536"/>
      <c r="I275" s="536"/>
      <c r="J275" s="536"/>
      <c r="K275" s="536"/>
      <c r="L275" s="536"/>
      <c r="M275" s="536"/>
      <c r="N275" s="536"/>
      <c r="O275" s="537"/>
      <c r="P275" s="80"/>
    </row>
    <row r="276" spans="2:16" ht="14.4">
      <c r="B276" s="44"/>
      <c r="C276" s="538" t="s">
        <v>10</v>
      </c>
      <c r="D276" s="539"/>
      <c r="E276" s="539"/>
      <c r="F276" s="539"/>
      <c r="G276" s="540"/>
      <c r="H276" s="541" t="s">
        <v>57</v>
      </c>
      <c r="I276" s="539"/>
      <c r="J276" s="542" t="s">
        <v>58</v>
      </c>
      <c r="K276" s="543"/>
      <c r="L276" s="82" t="s">
        <v>59</v>
      </c>
      <c r="M276" s="541" t="s">
        <v>60</v>
      </c>
      <c r="N276" s="544"/>
      <c r="O276" s="83" t="s">
        <v>61</v>
      </c>
      <c r="P276" s="84"/>
    </row>
    <row r="277" spans="2:16" ht="14.4">
      <c r="B277" s="44"/>
      <c r="C277" s="517" t="s">
        <v>1281</v>
      </c>
      <c r="D277" s="518"/>
      <c r="E277" s="518"/>
      <c r="F277" s="518"/>
      <c r="G277" s="519"/>
      <c r="H277" s="520"/>
      <c r="I277" s="520"/>
      <c r="J277" s="521" t="str">
        <f>IFERROR(VLOOKUP(C277,EQUIPOS!$C$13:$G$80,2,FALSE)," ")</f>
        <v>%</v>
      </c>
      <c r="K277" s="522"/>
      <c r="L277" s="308">
        <f>O315</f>
        <v>10400.974756310923</v>
      </c>
      <c r="M277" s="523">
        <v>0.05</v>
      </c>
      <c r="N277" s="522"/>
      <c r="O277" s="307">
        <f>IFERROR(M277*L277,0)</f>
        <v>520.04873781554613</v>
      </c>
      <c r="P277" s="85"/>
    </row>
    <row r="278" spans="2:16" ht="14.4">
      <c r="B278" s="44"/>
      <c r="C278" s="517"/>
      <c r="D278" s="518"/>
      <c r="E278" s="518"/>
      <c r="F278" s="518"/>
      <c r="G278" s="519"/>
      <c r="H278" s="520"/>
      <c r="I278" s="520"/>
      <c r="J278" s="521" t="str">
        <f>IFERROR(VLOOKUP(C278,EQUIPOS!$C$13:$G$80,2,FALSE)," ")</f>
        <v xml:space="preserve"> </v>
      </c>
      <c r="K278" s="522"/>
      <c r="L278" s="308" t="str">
        <f>IFERROR(VLOOKUP(C278,EQUIPOS!$C$13:$G$80,5,FALSE)," ")</f>
        <v xml:space="preserve"> </v>
      </c>
      <c r="M278" s="524"/>
      <c r="N278" s="525"/>
      <c r="O278" s="307">
        <f>IFERROR(L278/M278,0)</f>
        <v>0</v>
      </c>
      <c r="P278" s="85"/>
    </row>
    <row r="279" spans="2:16" ht="14.4">
      <c r="B279" s="44"/>
      <c r="C279" s="517"/>
      <c r="D279" s="518"/>
      <c r="E279" s="518"/>
      <c r="F279" s="518"/>
      <c r="G279" s="519"/>
      <c r="H279" s="520"/>
      <c r="I279" s="520"/>
      <c r="J279" s="521" t="str">
        <f>IFERROR(VLOOKUP(C279,EQUIPOS!$C$13:$G$80,2,FALSE)," ")</f>
        <v xml:space="preserve"> </v>
      </c>
      <c r="K279" s="522"/>
      <c r="L279" s="308" t="str">
        <f>IFERROR(VLOOKUP(C279,EQUIPOS!$C$13:$G$80,5,FALSE)," ")</f>
        <v xml:space="preserve"> </v>
      </c>
      <c r="M279" s="524"/>
      <c r="N279" s="525"/>
      <c r="O279" s="307">
        <f t="shared" ref="O279:O280" si="16">IFERROR(L279/M279,0)</f>
        <v>0</v>
      </c>
      <c r="P279" s="85"/>
    </row>
    <row r="280" spans="2:16" ht="14.4">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 t="shared" si="16"/>
        <v>0</v>
      </c>
      <c r="P280" s="85"/>
    </row>
    <row r="281" spans="2:16" ht="15" thickBot="1">
      <c r="B281" s="44"/>
      <c r="C281" s="517"/>
      <c r="D281" s="518"/>
      <c r="E281" s="518"/>
      <c r="F281" s="518"/>
      <c r="G281" s="519"/>
      <c r="H281" s="520"/>
      <c r="I281" s="520"/>
      <c r="J281" s="521" t="str">
        <f>IFERROR(VLOOKUP(C281,EQUIPOS!$C$13:$G$80,2,FALSE)," ")</f>
        <v xml:space="preserve"> </v>
      </c>
      <c r="K281" s="522"/>
      <c r="L281" s="308" t="str">
        <f>IFERROR(VLOOKUP(C281,EQUIPOS!$C$13:$G$80,5,FALSE)," ")</f>
        <v xml:space="preserve"> </v>
      </c>
      <c r="M281" s="524"/>
      <c r="N281" s="525"/>
      <c r="O281" s="307">
        <f>IFERROR(L281/M281,0)</f>
        <v>0</v>
      </c>
      <c r="P281" s="85"/>
    </row>
    <row r="282" spans="2:16" ht="15" thickBot="1">
      <c r="B282" s="44"/>
      <c r="C282" s="545" t="s">
        <v>2244</v>
      </c>
      <c r="D282" s="546"/>
      <c r="E282" s="546"/>
      <c r="F282" s="546"/>
      <c r="G282" s="546"/>
      <c r="H282" s="546"/>
      <c r="I282" s="546"/>
      <c r="J282" s="546"/>
      <c r="K282" s="546"/>
      <c r="L282" s="546"/>
      <c r="M282" s="546"/>
      <c r="N282" s="547"/>
      <c r="O282" s="309">
        <f>SUM(O277:O281)</f>
        <v>520.04873781554613</v>
      </c>
      <c r="P282" s="86"/>
    </row>
    <row r="283" spans="2:16" ht="13.5" customHeight="1">
      <c r="B283" s="44"/>
      <c r="C283" s="529" t="s">
        <v>62</v>
      </c>
      <c r="D283" s="530"/>
      <c r="E283" s="530"/>
      <c r="F283" s="530"/>
      <c r="G283" s="530"/>
      <c r="H283" s="530"/>
      <c r="I283" s="530"/>
      <c r="J283" s="530"/>
      <c r="K283" s="530"/>
      <c r="L283" s="530"/>
      <c r="M283" s="530"/>
      <c r="N283" s="530"/>
      <c r="O283" s="531"/>
      <c r="P283" s="80"/>
    </row>
    <row r="284" spans="2:16">
      <c r="B284" s="44"/>
      <c r="C284" s="532"/>
      <c r="D284" s="533"/>
      <c r="E284" s="533"/>
      <c r="F284" s="533"/>
      <c r="G284" s="533"/>
      <c r="H284" s="533"/>
      <c r="I284" s="533"/>
      <c r="J284" s="533"/>
      <c r="K284" s="533"/>
      <c r="L284" s="533"/>
      <c r="M284" s="533"/>
      <c r="N284" s="533"/>
      <c r="O284" s="534"/>
      <c r="P284" s="80"/>
    </row>
    <row r="285" spans="2:16" ht="14.4" thickBot="1">
      <c r="B285" s="44"/>
      <c r="C285" s="535"/>
      <c r="D285" s="536"/>
      <c r="E285" s="536"/>
      <c r="F285" s="536"/>
      <c r="G285" s="536"/>
      <c r="H285" s="536"/>
      <c r="I285" s="536"/>
      <c r="J285" s="536"/>
      <c r="K285" s="536"/>
      <c r="L285" s="536"/>
      <c r="M285" s="536"/>
      <c r="N285" s="536"/>
      <c r="O285" s="537"/>
      <c r="P285" s="80"/>
    </row>
    <row r="286" spans="2:16" ht="14.4">
      <c r="B286" s="44"/>
      <c r="C286" s="538" t="s">
        <v>10</v>
      </c>
      <c r="D286" s="550"/>
      <c r="E286" s="550"/>
      <c r="F286" s="550"/>
      <c r="G286" s="550"/>
      <c r="H286" s="550"/>
      <c r="I286" s="550"/>
      <c r="J286" s="544"/>
      <c r="K286" s="81" t="s">
        <v>56</v>
      </c>
      <c r="L286" s="82" t="s">
        <v>12</v>
      </c>
      <c r="M286" s="541" t="s">
        <v>63</v>
      </c>
      <c r="N286" s="544"/>
      <c r="O286" s="83" t="s">
        <v>61</v>
      </c>
      <c r="P286" s="84"/>
    </row>
    <row r="287" spans="2:16" ht="14.4">
      <c r="B287" s="44"/>
      <c r="C287" s="577" t="s">
        <v>2322</v>
      </c>
      <c r="D287" s="578"/>
      <c r="E287" s="578"/>
      <c r="F287" s="578"/>
      <c r="G287" s="578"/>
      <c r="H287" s="578"/>
      <c r="I287" s="578"/>
      <c r="J287" s="579"/>
      <c r="K287" s="88" t="str">
        <f>IFERROR(VLOOKUP(C287,MATERIALES!$C$13:$G$2486,2,FALSE)," ")</f>
        <v>UN</v>
      </c>
      <c r="L287" s="89">
        <v>1</v>
      </c>
      <c r="M287" s="548">
        <f>IFERROR(VLOOKUP(C287,MATERIALES!$C$13:$G$2486,5,FALSE)," ")</f>
        <v>272800</v>
      </c>
      <c r="N287" s="549"/>
      <c r="O287" s="307">
        <f>IFERROR(M287*L287,0)</f>
        <v>272800</v>
      </c>
      <c r="P287" s="85"/>
    </row>
    <row r="288" spans="2:16" ht="14.4">
      <c r="B288" s="44"/>
      <c r="C288" s="577" t="s">
        <v>2323</v>
      </c>
      <c r="D288" s="578"/>
      <c r="E288" s="578"/>
      <c r="F288" s="578"/>
      <c r="G288" s="578"/>
      <c r="H288" s="578"/>
      <c r="I288" s="578"/>
      <c r="J288" s="579"/>
      <c r="K288" s="88" t="str">
        <f>IFERROR(VLOOKUP(C288,MATERIALES!$C$13:$G$2486,2,FALSE)," ")</f>
        <v>UN</v>
      </c>
      <c r="L288" s="89">
        <v>1</v>
      </c>
      <c r="M288" s="548">
        <f>IFERROR(VLOOKUP(C288,MATERIALES!$C$13:$G$2486,5,FALSE)," ")</f>
        <v>27350</v>
      </c>
      <c r="N288" s="549"/>
      <c r="O288" s="307">
        <f t="shared" ref="O288:O298" si="17">IFERROR(M288*L288,0)</f>
        <v>27350</v>
      </c>
      <c r="P288" s="85"/>
    </row>
    <row r="289" spans="2:16" ht="14.4">
      <c r="B289" s="44"/>
      <c r="C289" s="577" t="s">
        <v>2318</v>
      </c>
      <c r="D289" s="578"/>
      <c r="E289" s="578"/>
      <c r="F289" s="578"/>
      <c r="G289" s="578"/>
      <c r="H289" s="578"/>
      <c r="I289" s="578"/>
      <c r="J289" s="579"/>
      <c r="K289" s="88" t="str">
        <f>IFERROR(VLOOKUP(C289,MATERIALES!$C$13:$G$2486,2,FALSE)," ")</f>
        <v>UN</v>
      </c>
      <c r="L289" s="432">
        <v>4.5999999999999999E-2</v>
      </c>
      <c r="M289" s="548">
        <f>IFERROR(VLOOKUP(C289,MATERIALES!$C$13:$G$2486,5,FALSE)," ")</f>
        <v>17500</v>
      </c>
      <c r="N289" s="549"/>
      <c r="O289" s="307">
        <f t="shared" si="17"/>
        <v>805</v>
      </c>
      <c r="P289" s="85"/>
    </row>
    <row r="290" spans="2:16" ht="14.4">
      <c r="B290" s="44"/>
      <c r="C290" s="622"/>
      <c r="D290" s="623"/>
      <c r="E290" s="623"/>
      <c r="F290" s="623"/>
      <c r="G290" s="623"/>
      <c r="H290" s="623"/>
      <c r="I290" s="623"/>
      <c r="J290" s="624"/>
      <c r="K290" s="88" t="str">
        <f>IFERROR(VLOOKUP(C290,MATERIALES!$C$13:$G$2486,2,FALSE)," ")</f>
        <v xml:space="preserve"> </v>
      </c>
      <c r="L290" s="89"/>
      <c r="M290" s="548" t="str">
        <f>IFERROR(VLOOKUP(C290,MATERIALES!$C$13:$G$2486,5,FALSE)," ")</f>
        <v xml:space="preserve"> </v>
      </c>
      <c r="N290" s="549"/>
      <c r="O290" s="307">
        <f t="shared" si="17"/>
        <v>0</v>
      </c>
      <c r="P290" s="85"/>
    </row>
    <row r="291" spans="2:16" ht="14.4">
      <c r="B291" s="44"/>
      <c r="C291" s="517"/>
      <c r="D291" s="518"/>
      <c r="E291" s="518"/>
      <c r="F291" s="518"/>
      <c r="G291" s="518"/>
      <c r="H291" s="518"/>
      <c r="I291" s="518"/>
      <c r="J291" s="519"/>
      <c r="K291" s="88" t="str">
        <f>IFERROR(VLOOKUP(C291,MATERIALES!$C$13:$G$2486,2,FALSE)," ")</f>
        <v xml:space="preserve"> </v>
      </c>
      <c r="L291" s="89"/>
      <c r="M291" s="548" t="str">
        <f>IFERROR(VLOOKUP(C291,MATERIALES!$C$13:$G$2486,5,FALSE)," ")</f>
        <v xml:space="preserve"> </v>
      </c>
      <c r="N291" s="549"/>
      <c r="O291" s="307">
        <f t="shared" si="17"/>
        <v>0</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4.4">
      <c r="B297" s="44"/>
      <c r="C297" s="517"/>
      <c r="D297" s="518"/>
      <c r="E297" s="518"/>
      <c r="F297" s="518"/>
      <c r="G297" s="518"/>
      <c r="H297" s="518"/>
      <c r="I297" s="518"/>
      <c r="J297" s="519"/>
      <c r="K297" s="88" t="str">
        <f>IFERROR(VLOOKUP(C297,MATERIALES!$C$13:$G$2486,2,FALSE)," ")</f>
        <v xml:space="preserve"> </v>
      </c>
      <c r="L297" s="89"/>
      <c r="M297" s="548" t="str">
        <f>IFERROR(VLOOKUP(C297,MATERIALES!$C$13:$G$2486,5,FALSE)," ")</f>
        <v xml:space="preserve"> </v>
      </c>
      <c r="N297" s="549"/>
      <c r="O297" s="307">
        <f t="shared" si="17"/>
        <v>0</v>
      </c>
      <c r="P297" s="85"/>
    </row>
    <row r="298" spans="2:16" ht="15" thickBot="1">
      <c r="B298" s="44"/>
      <c r="C298" s="517"/>
      <c r="D298" s="518"/>
      <c r="E298" s="518"/>
      <c r="F298" s="518"/>
      <c r="G298" s="518"/>
      <c r="H298" s="518"/>
      <c r="I298" s="518"/>
      <c r="J298" s="519"/>
      <c r="K298" s="88" t="str">
        <f>IFERROR(VLOOKUP(C298,MATERIALES!$C$13:$G$2486,2,FALSE)," ")</f>
        <v xml:space="preserve"> </v>
      </c>
      <c r="L298" s="90"/>
      <c r="M298" s="548" t="str">
        <f>IFERROR(VLOOKUP(C298,MATERIALES!$C$13:$G$2486,5,FALSE)," ")</f>
        <v xml:space="preserve"> </v>
      </c>
      <c r="N298" s="549"/>
      <c r="O298" s="307">
        <f t="shared" si="17"/>
        <v>0</v>
      </c>
      <c r="P298" s="85"/>
    </row>
    <row r="299" spans="2:16" ht="15" thickBot="1">
      <c r="B299" s="44"/>
      <c r="C299" s="545" t="s">
        <v>2244</v>
      </c>
      <c r="D299" s="546"/>
      <c r="E299" s="546"/>
      <c r="F299" s="546"/>
      <c r="G299" s="546"/>
      <c r="H299" s="546"/>
      <c r="I299" s="546"/>
      <c r="J299" s="546"/>
      <c r="K299" s="546"/>
      <c r="L299" s="546"/>
      <c r="M299" s="546"/>
      <c r="N299" s="547"/>
      <c r="O299" s="309">
        <f>SUM(O287:O298)</f>
        <v>300955</v>
      </c>
      <c r="P299" s="85"/>
    </row>
    <row r="300" spans="2:16">
      <c r="B300" s="44"/>
      <c r="C300" s="529" t="s">
        <v>64</v>
      </c>
      <c r="D300" s="530"/>
      <c r="E300" s="530"/>
      <c r="F300" s="530"/>
      <c r="G300" s="530"/>
      <c r="H300" s="530"/>
      <c r="I300" s="530"/>
      <c r="J300" s="530"/>
      <c r="K300" s="530"/>
      <c r="L300" s="530"/>
      <c r="M300" s="530"/>
      <c r="N300" s="530"/>
      <c r="O300" s="531"/>
      <c r="P300" s="80"/>
    </row>
    <row r="301" spans="2:16">
      <c r="B301" s="44"/>
      <c r="C301" s="532"/>
      <c r="D301" s="533"/>
      <c r="E301" s="533"/>
      <c r="F301" s="533"/>
      <c r="G301" s="533"/>
      <c r="H301" s="533"/>
      <c r="I301" s="533"/>
      <c r="J301" s="533"/>
      <c r="K301" s="533"/>
      <c r="L301" s="533"/>
      <c r="M301" s="533"/>
      <c r="N301" s="533"/>
      <c r="O301" s="534"/>
      <c r="P301" s="80"/>
    </row>
    <row r="302" spans="2:16" ht="14.4" thickBot="1">
      <c r="B302" s="44"/>
      <c r="C302" s="535"/>
      <c r="D302" s="536"/>
      <c r="E302" s="536"/>
      <c r="F302" s="536"/>
      <c r="G302" s="536"/>
      <c r="H302" s="536"/>
      <c r="I302" s="536"/>
      <c r="J302" s="536"/>
      <c r="K302" s="536"/>
      <c r="L302" s="536"/>
      <c r="M302" s="536"/>
      <c r="N302" s="536"/>
      <c r="O302" s="537"/>
      <c r="P302" s="80"/>
    </row>
    <row r="303" spans="2:16" ht="16.8">
      <c r="B303" s="44"/>
      <c r="C303" s="538" t="s">
        <v>65</v>
      </c>
      <c r="D303" s="550"/>
      <c r="E303" s="550"/>
      <c r="F303" s="550"/>
      <c r="G303" s="550"/>
      <c r="H303" s="550"/>
      <c r="I303" s="550"/>
      <c r="J303" s="82" t="s">
        <v>66</v>
      </c>
      <c r="K303" s="87" t="s">
        <v>67</v>
      </c>
      <c r="L303" s="91" t="s">
        <v>68</v>
      </c>
      <c r="M303" s="541" t="s">
        <v>69</v>
      </c>
      <c r="N303" s="544"/>
      <c r="O303" s="83" t="s">
        <v>61</v>
      </c>
      <c r="P303" s="84"/>
    </row>
    <row r="304" spans="2:16" ht="14.4">
      <c r="B304" s="44"/>
      <c r="C304" s="517"/>
      <c r="D304" s="518"/>
      <c r="E304" s="518"/>
      <c r="F304" s="518"/>
      <c r="G304" s="518"/>
      <c r="H304" s="518"/>
      <c r="I304" s="518"/>
      <c r="J304" s="92"/>
      <c r="K304" s="93"/>
      <c r="L304" s="92"/>
      <c r="M304" s="548" t="str">
        <f>IFERROR(VLOOKUP(C304,TRANSPORTE!$C$14:$G$28,5,FALSE)," ")</f>
        <v xml:space="preserve"> </v>
      </c>
      <c r="N304" s="549"/>
      <c r="O304" s="307">
        <f>IFERROR(M304*L304,0)</f>
        <v>0</v>
      </c>
      <c r="P304" s="85"/>
    </row>
    <row r="305" spans="2:16" ht="15" thickBot="1">
      <c r="B305" s="44"/>
      <c r="C305" s="551"/>
      <c r="D305" s="552"/>
      <c r="E305" s="552"/>
      <c r="F305" s="552"/>
      <c r="G305" s="552"/>
      <c r="H305" s="552"/>
      <c r="I305" s="552"/>
      <c r="J305" s="94"/>
      <c r="K305" s="70"/>
      <c r="L305" s="94"/>
      <c r="M305" s="553"/>
      <c r="N305" s="554"/>
      <c r="O305" s="307">
        <f t="shared" ref="O305" si="18">IFERROR(M305*L305,0)</f>
        <v>0</v>
      </c>
      <c r="P305" s="85"/>
    </row>
    <row r="306" spans="2:16" ht="15" thickBot="1">
      <c r="B306" s="44"/>
      <c r="C306" s="545" t="s">
        <v>2244</v>
      </c>
      <c r="D306" s="546"/>
      <c r="E306" s="546"/>
      <c r="F306" s="546"/>
      <c r="G306" s="546"/>
      <c r="H306" s="546"/>
      <c r="I306" s="546"/>
      <c r="J306" s="546"/>
      <c r="K306" s="546"/>
      <c r="L306" s="546"/>
      <c r="M306" s="546"/>
      <c r="N306" s="547"/>
      <c r="O306" s="309">
        <f>+SUM(O304:O305)</f>
        <v>0</v>
      </c>
      <c r="P306" s="86"/>
    </row>
    <row r="307" spans="2:16">
      <c r="B307" s="44"/>
      <c r="C307" s="529" t="s">
        <v>70</v>
      </c>
      <c r="D307" s="530"/>
      <c r="E307" s="530"/>
      <c r="F307" s="530"/>
      <c r="G307" s="530"/>
      <c r="H307" s="530"/>
      <c r="I307" s="530"/>
      <c r="J307" s="530"/>
      <c r="K307" s="530"/>
      <c r="L307" s="530"/>
      <c r="M307" s="530"/>
      <c r="N307" s="530"/>
      <c r="O307" s="531"/>
      <c r="P307" s="80"/>
    </row>
    <row r="308" spans="2:16">
      <c r="B308" s="44"/>
      <c r="C308" s="532"/>
      <c r="D308" s="533"/>
      <c r="E308" s="533"/>
      <c r="F308" s="533"/>
      <c r="G308" s="533"/>
      <c r="H308" s="533"/>
      <c r="I308" s="533"/>
      <c r="J308" s="533"/>
      <c r="K308" s="533"/>
      <c r="L308" s="533"/>
      <c r="M308" s="533"/>
      <c r="N308" s="533"/>
      <c r="O308" s="534"/>
      <c r="P308" s="80"/>
    </row>
    <row r="309" spans="2:16" ht="14.4" thickBot="1">
      <c r="B309" s="44"/>
      <c r="C309" s="535"/>
      <c r="D309" s="536"/>
      <c r="E309" s="536"/>
      <c r="F309" s="536"/>
      <c r="G309" s="536"/>
      <c r="H309" s="536"/>
      <c r="I309" s="536"/>
      <c r="J309" s="536"/>
      <c r="K309" s="536"/>
      <c r="L309" s="536"/>
      <c r="M309" s="536"/>
      <c r="N309" s="536"/>
      <c r="O309" s="537"/>
      <c r="P309" s="80"/>
    </row>
    <row r="310" spans="2:16" ht="14.4">
      <c r="B310" s="44"/>
      <c r="C310" s="538" t="s">
        <v>71</v>
      </c>
      <c r="D310" s="550"/>
      <c r="E310" s="550"/>
      <c r="F310" s="550"/>
      <c r="G310" s="550"/>
      <c r="H310" s="550"/>
      <c r="I310" s="550"/>
      <c r="J310" s="82" t="s">
        <v>72</v>
      </c>
      <c r="K310" s="95" t="s">
        <v>73</v>
      </c>
      <c r="L310" s="96" t="s">
        <v>74</v>
      </c>
      <c r="M310" s="560" t="s">
        <v>60</v>
      </c>
      <c r="N310" s="561"/>
      <c r="O310" s="97" t="s">
        <v>61</v>
      </c>
      <c r="P310" s="98"/>
    </row>
    <row r="311" spans="2:16" ht="14.4">
      <c r="B311" s="44"/>
      <c r="C311" s="555" t="s">
        <v>1228</v>
      </c>
      <c r="D311" s="556"/>
      <c r="E311" s="556"/>
      <c r="F311" s="556"/>
      <c r="G311" s="556"/>
      <c r="H311" s="556"/>
      <c r="I311" s="522"/>
      <c r="J311" s="310">
        <f>IFERROR(VLOOKUP(C311,'MANO DE OBRA'!$C$13:$J$33,6,FALSE)," ")</f>
        <v>208071.6954</v>
      </c>
      <c r="K311" s="318">
        <f>IFERROR(VLOOKUP(C311,'MANO DE OBRA'!$C$13:$J$33,7,FALSE)," ")</f>
        <v>2</v>
      </c>
      <c r="L311" s="311">
        <f>IFERROR(VLOOKUP(C311,'MANO DE OBRA'!$C$13:$J$33,8,FALSE)," ")</f>
        <v>416143</v>
      </c>
      <c r="M311" s="562">
        <v>40.01</v>
      </c>
      <c r="N311" s="563"/>
      <c r="O311" s="312">
        <f>IFERROR((L311/M311),0)</f>
        <v>10400.974756310923</v>
      </c>
      <c r="P311" s="99"/>
    </row>
    <row r="312" spans="2:16"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62"/>
      <c r="N312" s="563"/>
      <c r="O312" s="312">
        <f t="shared" ref="O312:O314" si="19">IFERROR((L312/M312),0)</f>
        <v>0</v>
      </c>
      <c r="P312" s="99"/>
    </row>
    <row r="313" spans="2:16" ht="14.4">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99"/>
    </row>
    <row r="314" spans="2:16" ht="15" thickBot="1">
      <c r="B314" s="44"/>
      <c r="C314" s="555"/>
      <c r="D314" s="556"/>
      <c r="E314" s="556"/>
      <c r="F314" s="556"/>
      <c r="G314" s="556"/>
      <c r="H314" s="556"/>
      <c r="I314" s="522"/>
      <c r="J314" s="310" t="str">
        <f>IFERROR(VLOOKUP(C314,'MANO DE OBRA'!$C$13:$J$33,6,FALSE)," ")</f>
        <v xml:space="preserve"> </v>
      </c>
      <c r="K314" s="318" t="str">
        <f>IFERROR(VLOOKUP(C314,'MANO DE OBRA'!$C$13:$J$33,7,FALSE)," ")</f>
        <v xml:space="preserve"> </v>
      </c>
      <c r="L314" s="311" t="str">
        <f>IFERROR(VLOOKUP(C314,'MANO DE OBRA'!$C$13:$J$33,8,FALSE)," ")</f>
        <v xml:space="preserve"> </v>
      </c>
      <c r="M314" s="524"/>
      <c r="N314" s="525"/>
      <c r="O314" s="312">
        <f t="shared" si="19"/>
        <v>0</v>
      </c>
      <c r="P314" s="85"/>
    </row>
    <row r="315" spans="2:16" ht="15" thickBot="1">
      <c r="B315" s="44"/>
      <c r="C315" s="545" t="s">
        <v>2244</v>
      </c>
      <c r="D315" s="546"/>
      <c r="E315" s="546"/>
      <c r="F315" s="546"/>
      <c r="G315" s="546"/>
      <c r="H315" s="546"/>
      <c r="I315" s="546"/>
      <c r="J315" s="546"/>
      <c r="K315" s="546"/>
      <c r="L315" s="546"/>
      <c r="M315" s="546"/>
      <c r="N315" s="547"/>
      <c r="O315" s="309">
        <f>+SUM(O311:O314)</f>
        <v>10400.974756310923</v>
      </c>
      <c r="P315" s="85"/>
    </row>
    <row r="316" spans="2:16" ht="15" thickBot="1">
      <c r="B316" s="44"/>
      <c r="C316" s="73"/>
      <c r="D316" s="52"/>
      <c r="E316" s="52"/>
      <c r="F316" s="52"/>
      <c r="G316" s="52"/>
      <c r="H316" s="52"/>
      <c r="I316" s="52"/>
      <c r="J316" s="52"/>
      <c r="K316" s="52"/>
      <c r="L316" s="52"/>
      <c r="M316" s="52"/>
      <c r="N316" s="52"/>
      <c r="O316" s="74"/>
      <c r="P316" s="45"/>
    </row>
    <row r="317" spans="2:16" ht="15" thickBot="1">
      <c r="B317" s="44"/>
      <c r="C317" s="557" t="s">
        <v>2245</v>
      </c>
      <c r="D317" s="558"/>
      <c r="E317" s="558"/>
      <c r="F317" s="558"/>
      <c r="G317" s="558"/>
      <c r="H317" s="558"/>
      <c r="I317" s="558"/>
      <c r="J317" s="558"/>
      <c r="K317" s="558"/>
      <c r="L317" s="558"/>
      <c r="M317" s="558"/>
      <c r="N317" s="559"/>
      <c r="O317" s="313">
        <f>ROUND(O306+O282+O299+O315,0)</f>
        <v>311876</v>
      </c>
      <c r="P317" s="100"/>
    </row>
    <row r="318" spans="2:16" ht="15" thickBot="1">
      <c r="B318" s="44"/>
      <c r="C318" s="73"/>
      <c r="D318" s="52"/>
      <c r="E318" s="52"/>
      <c r="F318" s="52"/>
      <c r="G318" s="52"/>
      <c r="H318" s="52"/>
      <c r="I318" s="52"/>
      <c r="J318" s="52"/>
      <c r="K318" s="52"/>
      <c r="L318" s="52"/>
      <c r="M318" s="52"/>
      <c r="N318" s="52"/>
      <c r="O318" s="74"/>
      <c r="P318" s="73"/>
    </row>
    <row r="319" spans="2:16">
      <c r="B319" s="44"/>
      <c r="C319" s="529" t="s">
        <v>2240</v>
      </c>
      <c r="D319" s="530"/>
      <c r="E319" s="530"/>
      <c r="F319" s="530"/>
      <c r="G319" s="530"/>
      <c r="H319" s="530"/>
      <c r="I319" s="530"/>
      <c r="J319" s="530"/>
      <c r="K319" s="530"/>
      <c r="L319" s="530"/>
      <c r="M319" s="530"/>
      <c r="N319" s="530"/>
      <c r="O319" s="531"/>
      <c r="P319" s="80"/>
    </row>
    <row r="320" spans="2:16">
      <c r="B320" s="44"/>
      <c r="C320" s="532"/>
      <c r="D320" s="533"/>
      <c r="E320" s="533"/>
      <c r="F320" s="533"/>
      <c r="G320" s="533"/>
      <c r="H320" s="533"/>
      <c r="I320" s="533"/>
      <c r="J320" s="533"/>
      <c r="K320" s="533"/>
      <c r="L320" s="533"/>
      <c r="M320" s="533"/>
      <c r="N320" s="533"/>
      <c r="O320" s="534"/>
      <c r="P320" s="80"/>
    </row>
    <row r="321" spans="2:19" ht="14.4" thickBot="1">
      <c r="B321" s="44"/>
      <c r="C321" s="535"/>
      <c r="D321" s="536"/>
      <c r="E321" s="536"/>
      <c r="F321" s="536"/>
      <c r="G321" s="536"/>
      <c r="H321" s="536"/>
      <c r="I321" s="536"/>
      <c r="J321" s="536"/>
      <c r="K321" s="536"/>
      <c r="L321" s="536"/>
      <c r="M321" s="536"/>
      <c r="N321" s="536"/>
      <c r="O321" s="537"/>
      <c r="P321" s="80"/>
    </row>
    <row r="322" spans="2:19" ht="15" thickBot="1">
      <c r="B322" s="44"/>
      <c r="C322" s="568" t="s">
        <v>10</v>
      </c>
      <c r="D322" s="569"/>
      <c r="E322" s="569"/>
      <c r="F322" s="569"/>
      <c r="G322" s="569"/>
      <c r="H322" s="569"/>
      <c r="I322" s="569"/>
      <c r="J322" s="569"/>
      <c r="K322" s="569"/>
      <c r="L322" s="569"/>
      <c r="M322" s="570"/>
      <c r="N322" s="303" t="s">
        <v>32</v>
      </c>
      <c r="O322" s="304" t="s">
        <v>29</v>
      </c>
      <c r="P322" s="80"/>
    </row>
    <row r="323" spans="2:19" ht="14.4">
      <c r="B323" s="44"/>
      <c r="C323" s="571" t="s">
        <v>2242</v>
      </c>
      <c r="D323" s="572"/>
      <c r="E323" s="572"/>
      <c r="F323" s="572"/>
      <c r="G323" s="572"/>
      <c r="H323" s="572"/>
      <c r="I323" s="572"/>
      <c r="J323" s="572"/>
      <c r="K323" s="572"/>
      <c r="L323" s="572"/>
      <c r="M323" s="572"/>
      <c r="N323" s="305">
        <f>PRESUPUESTO!$K$384</f>
        <v>0.26</v>
      </c>
      <c r="O323" s="314">
        <f>N323*O317</f>
        <v>81087.760000000009</v>
      </c>
      <c r="P323" s="80"/>
    </row>
    <row r="324" spans="2:19" ht="14.4">
      <c r="B324" s="44"/>
      <c r="C324" s="573" t="s">
        <v>2241</v>
      </c>
      <c r="D324" s="574"/>
      <c r="E324" s="574"/>
      <c r="F324" s="574"/>
      <c r="G324" s="574"/>
      <c r="H324" s="574"/>
      <c r="I324" s="574"/>
      <c r="J324" s="574"/>
      <c r="K324" s="574"/>
      <c r="L324" s="574"/>
      <c r="M324" s="574"/>
      <c r="N324" s="302">
        <f>PRESUPUESTO!$K$385</f>
        <v>0.01</v>
      </c>
      <c r="O324" s="315">
        <f>N324*O317</f>
        <v>3118.76</v>
      </c>
      <c r="P324" s="80"/>
    </row>
    <row r="325" spans="2:19" ht="15" thickBot="1">
      <c r="B325" s="44"/>
      <c r="C325" s="575" t="s">
        <v>28</v>
      </c>
      <c r="D325" s="576"/>
      <c r="E325" s="576"/>
      <c r="F325" s="576"/>
      <c r="G325" s="576"/>
      <c r="H325" s="576"/>
      <c r="I325" s="576"/>
      <c r="J325" s="576"/>
      <c r="K325" s="576"/>
      <c r="L325" s="576"/>
      <c r="M325" s="576"/>
      <c r="N325" s="306">
        <f>PRESUPUESTO!$K$386</f>
        <v>0.03</v>
      </c>
      <c r="O325" s="316">
        <f>N325*O317</f>
        <v>9356.2799999999988</v>
      </c>
      <c r="P325" s="80"/>
    </row>
    <row r="326" spans="2:19">
      <c r="B326" s="44"/>
      <c r="C326" s="296"/>
      <c r="D326" s="297"/>
      <c r="E326" s="297"/>
      <c r="F326" s="297"/>
      <c r="G326" s="297"/>
      <c r="H326" s="297"/>
      <c r="I326" s="297"/>
      <c r="J326" s="297"/>
      <c r="K326" s="297"/>
      <c r="L326" s="297"/>
      <c r="M326" s="297"/>
      <c r="N326" s="297"/>
      <c r="O326" s="298"/>
      <c r="P326" s="80"/>
    </row>
    <row r="327" spans="2:19" ht="14.4" thickBot="1">
      <c r="B327" s="44"/>
      <c r="C327" s="299"/>
      <c r="D327" s="300"/>
      <c r="E327" s="300"/>
      <c r="F327" s="300"/>
      <c r="G327" s="300"/>
      <c r="H327" s="300"/>
      <c r="I327" s="300"/>
      <c r="J327" s="300"/>
      <c r="K327" s="300"/>
      <c r="L327" s="300"/>
      <c r="M327" s="300"/>
      <c r="N327" s="300"/>
      <c r="O327" s="301"/>
      <c r="P327" s="80"/>
    </row>
    <row r="328" spans="2:19" ht="15" thickBot="1">
      <c r="B328" s="44"/>
      <c r="C328" s="557" t="s">
        <v>2246</v>
      </c>
      <c r="D328" s="558"/>
      <c r="E328" s="558"/>
      <c r="F328" s="558"/>
      <c r="G328" s="558"/>
      <c r="H328" s="558"/>
      <c r="I328" s="558"/>
      <c r="J328" s="558"/>
      <c r="K328" s="558"/>
      <c r="L328" s="558"/>
      <c r="M328" s="558"/>
      <c r="N328" s="559"/>
      <c r="O328" s="313">
        <f>ROUNDUP(O317+O323+O324+O325,0)</f>
        <v>405439</v>
      </c>
      <c r="P328" s="100"/>
      <c r="S328" s="342"/>
    </row>
    <row r="329" spans="2:19" ht="14.4">
      <c r="B329" s="44"/>
      <c r="C329" s="73"/>
      <c r="D329" s="52"/>
      <c r="E329" s="52"/>
      <c r="F329" s="52"/>
      <c r="G329" s="52"/>
      <c r="H329" s="52"/>
      <c r="I329" s="52"/>
      <c r="J329" s="52"/>
      <c r="K329" s="52"/>
      <c r="L329" s="52"/>
      <c r="M329" s="52"/>
      <c r="N329" s="52"/>
      <c r="O329" s="74"/>
      <c r="P329" s="45"/>
      <c r="R329" s="342"/>
    </row>
    <row r="330" spans="2:19" ht="14.4">
      <c r="B330" s="44"/>
      <c r="C330" s="73"/>
      <c r="D330" s="52"/>
      <c r="E330" s="52"/>
      <c r="F330" s="52"/>
      <c r="G330" s="52"/>
      <c r="H330" s="52"/>
      <c r="I330" s="52"/>
      <c r="J330" s="52"/>
      <c r="K330" s="52"/>
      <c r="L330" s="52"/>
      <c r="M330" s="52"/>
      <c r="N330" s="52"/>
      <c r="O330" s="74"/>
      <c r="P330" s="45"/>
    </row>
    <row r="331" spans="2:19" ht="18.75" customHeight="1" thickBot="1">
      <c r="B331" s="44"/>
      <c r="C331" s="564"/>
      <c r="D331" s="565"/>
      <c r="E331" s="565"/>
      <c r="F331" s="70"/>
      <c r="G331" s="70"/>
      <c r="H331" s="70"/>
      <c r="I331" s="70"/>
      <c r="J331" s="70"/>
      <c r="K331" s="566"/>
      <c r="L331" s="566"/>
      <c r="M331" s="566"/>
      <c r="N331" s="566"/>
      <c r="O331" s="567"/>
      <c r="P331" s="101"/>
    </row>
    <row r="332" spans="2:19" ht="14.4" thickBot="1">
      <c r="B332" s="102"/>
      <c r="C332" s="103"/>
      <c r="D332" s="103"/>
      <c r="E332" s="103"/>
      <c r="F332" s="103"/>
      <c r="G332" s="103"/>
      <c r="H332" s="103"/>
      <c r="I332" s="103"/>
      <c r="J332" s="103"/>
      <c r="K332" s="103"/>
      <c r="L332" s="103"/>
      <c r="M332" s="103"/>
      <c r="N332" s="103"/>
      <c r="O332" s="103"/>
      <c r="P332" s="104"/>
    </row>
    <row r="333" spans="2:19" ht="15.6" thickTop="1" thickBot="1">
      <c r="B333" s="44"/>
      <c r="C333" s="488" t="s">
        <v>54</v>
      </c>
      <c r="D333" s="489"/>
      <c r="E333" s="489"/>
      <c r="F333" s="489"/>
      <c r="G333" s="489"/>
      <c r="H333" s="489"/>
      <c r="I333" s="489"/>
      <c r="J333" s="489"/>
      <c r="K333" s="489"/>
      <c r="L333" s="489"/>
      <c r="M333" s="489"/>
      <c r="N333" s="489"/>
      <c r="O333" s="490"/>
      <c r="P333" s="75"/>
    </row>
    <row r="334" spans="2:19">
      <c r="B334" s="44"/>
      <c r="C334" s="76" t="s">
        <v>55</v>
      </c>
      <c r="D334" s="491" t="s">
        <v>10</v>
      </c>
      <c r="E334" s="492"/>
      <c r="F334" s="492"/>
      <c r="G334" s="492"/>
      <c r="H334" s="492"/>
      <c r="I334" s="492"/>
      <c r="J334" s="492"/>
      <c r="K334" s="492"/>
      <c r="L334" s="493"/>
      <c r="M334" s="494" t="s">
        <v>56</v>
      </c>
      <c r="N334" s="495"/>
      <c r="O334" s="76" t="s">
        <v>12</v>
      </c>
      <c r="P334" s="77"/>
    </row>
    <row r="335" spans="2:19" ht="51" customHeight="1" thickBot="1">
      <c r="B335" s="44"/>
      <c r="C335" s="243">
        <f>PRESUPUESTO!C298</f>
        <v>15.059999999999999</v>
      </c>
      <c r="D335" s="582" t="str">
        <f>IFERROR(VLOOKUP(C335,PRESUPUESTO!$C$11:$K$366,5,FALSE)," ")</f>
        <v>SUMINISTRO E INSTALACIÓN DE BARRA DE SEGURIDAD PLEGABLE EN ACERO INOXIDABLE. INCLUYE SOPORTES, ANCLAJES REFORZADOS Y FIJACIONES.</v>
      </c>
      <c r="E335" s="583"/>
      <c r="F335" s="583"/>
      <c r="G335" s="583"/>
      <c r="H335" s="583"/>
      <c r="I335" s="583"/>
      <c r="J335" s="583"/>
      <c r="K335" s="583"/>
      <c r="L335" s="584"/>
      <c r="M335" s="526" t="str">
        <f>IFERROR(VLOOKUP(C335,PRESUPUESTO!$C$11:$K$366,6,FALSE)," ")</f>
        <v>UN</v>
      </c>
      <c r="N335" s="528"/>
      <c r="O335" s="243">
        <f>IFERROR(VLOOKUP(C335,PRESUPUESTO!$C$11:$K$366,7,FALSE)," ")</f>
        <v>2</v>
      </c>
      <c r="P335" s="79"/>
    </row>
    <row r="336" spans="2:19">
      <c r="B336" s="44"/>
      <c r="C336" s="529"/>
      <c r="D336" s="530"/>
      <c r="E336" s="530"/>
      <c r="F336" s="530"/>
      <c r="G336" s="530"/>
      <c r="H336" s="530"/>
      <c r="I336" s="530"/>
      <c r="J336" s="530"/>
      <c r="K336" s="530"/>
      <c r="L336" s="530"/>
      <c r="M336" s="530"/>
      <c r="N336" s="530"/>
      <c r="O336" s="531"/>
      <c r="P336" s="80"/>
    </row>
    <row r="337" spans="2:16">
      <c r="B337" s="44"/>
      <c r="C337" s="532"/>
      <c r="D337" s="533"/>
      <c r="E337" s="533"/>
      <c r="F337" s="533"/>
      <c r="G337" s="533"/>
      <c r="H337" s="533"/>
      <c r="I337" s="533"/>
      <c r="J337" s="533"/>
      <c r="K337" s="533"/>
      <c r="L337" s="533"/>
      <c r="M337" s="533"/>
      <c r="N337" s="533"/>
      <c r="O337" s="534"/>
      <c r="P337" s="80"/>
    </row>
    <row r="338" spans="2:16" ht="14.4" thickBot="1">
      <c r="B338" s="44"/>
      <c r="C338" s="535"/>
      <c r="D338" s="536"/>
      <c r="E338" s="536"/>
      <c r="F338" s="536"/>
      <c r="G338" s="536"/>
      <c r="H338" s="536"/>
      <c r="I338" s="536"/>
      <c r="J338" s="536"/>
      <c r="K338" s="536"/>
      <c r="L338" s="536"/>
      <c r="M338" s="536"/>
      <c r="N338" s="536"/>
      <c r="O338" s="537"/>
      <c r="P338" s="80"/>
    </row>
    <row r="339" spans="2:16" ht="14.4">
      <c r="B339" s="44"/>
      <c r="C339" s="538" t="s">
        <v>10</v>
      </c>
      <c r="D339" s="539"/>
      <c r="E339" s="539"/>
      <c r="F339" s="539"/>
      <c r="G339" s="540"/>
      <c r="H339" s="541" t="s">
        <v>57</v>
      </c>
      <c r="I339" s="539"/>
      <c r="J339" s="542" t="s">
        <v>58</v>
      </c>
      <c r="K339" s="543"/>
      <c r="L339" s="82" t="s">
        <v>59</v>
      </c>
      <c r="M339" s="541" t="s">
        <v>60</v>
      </c>
      <c r="N339" s="544"/>
      <c r="O339" s="83" t="s">
        <v>61</v>
      </c>
      <c r="P339" s="84"/>
    </row>
    <row r="340" spans="2:16" ht="14.4">
      <c r="B340" s="44"/>
      <c r="C340" s="517" t="s">
        <v>1281</v>
      </c>
      <c r="D340" s="518"/>
      <c r="E340" s="518"/>
      <c r="F340" s="518"/>
      <c r="G340" s="519"/>
      <c r="H340" s="520"/>
      <c r="I340" s="520"/>
      <c r="J340" s="521" t="str">
        <f>IFERROR(VLOOKUP(C340,EQUIPOS!$C$13:$G$80,2,FALSE)," ")</f>
        <v>%</v>
      </c>
      <c r="K340" s="522"/>
      <c r="L340" s="308">
        <f>O378</f>
        <v>8322.86</v>
      </c>
      <c r="M340" s="523">
        <v>0.05</v>
      </c>
      <c r="N340" s="522"/>
      <c r="O340" s="307">
        <f>IFERROR(M340*L340,0)</f>
        <v>416.14300000000003</v>
      </c>
      <c r="P340" s="85"/>
    </row>
    <row r="341" spans="2:16" ht="14.4">
      <c r="B341" s="44"/>
      <c r="C341" s="517"/>
      <c r="D341" s="518"/>
      <c r="E341" s="518"/>
      <c r="F341" s="518"/>
      <c r="G341" s="519"/>
      <c r="H341" s="520"/>
      <c r="I341" s="520"/>
      <c r="J341" s="521" t="str">
        <f>IFERROR(VLOOKUP(C341,EQUIPOS!$C$13:$G$80,2,FALSE)," ")</f>
        <v xml:space="preserve"> </v>
      </c>
      <c r="K341" s="522"/>
      <c r="L341" s="308" t="str">
        <f>IFERROR(VLOOKUP(C341,EQUIPOS!$C$13:$G$80,5,FALSE)," ")</f>
        <v xml:space="preserve"> </v>
      </c>
      <c r="M341" s="524"/>
      <c r="N341" s="525"/>
      <c r="O341" s="307">
        <f>IFERROR(L341/M341,0)</f>
        <v>0</v>
      </c>
      <c r="P341" s="85"/>
    </row>
    <row r="342" spans="2:16" ht="14.4">
      <c r="B342" s="44"/>
      <c r="C342" s="517"/>
      <c r="D342" s="518"/>
      <c r="E342" s="518"/>
      <c r="F342" s="518"/>
      <c r="G342" s="519"/>
      <c r="H342" s="520"/>
      <c r="I342" s="520"/>
      <c r="J342" s="521" t="str">
        <f>IFERROR(VLOOKUP(C342,EQUIPOS!$C$13:$G$80,2,FALSE)," ")</f>
        <v xml:space="preserve"> </v>
      </c>
      <c r="K342" s="522"/>
      <c r="L342" s="308" t="str">
        <f>IFERROR(VLOOKUP(C342,EQUIPOS!$C$13:$G$80,5,FALSE)," ")</f>
        <v xml:space="preserve"> </v>
      </c>
      <c r="M342" s="524"/>
      <c r="N342" s="525"/>
      <c r="O342" s="307">
        <f t="shared" ref="O342:O343" si="20">IFERROR(L342/M342,0)</f>
        <v>0</v>
      </c>
      <c r="P342" s="85"/>
    </row>
    <row r="343" spans="2:16" ht="14.4">
      <c r="B343" s="44"/>
      <c r="C343" s="517"/>
      <c r="D343" s="518"/>
      <c r="E343" s="518"/>
      <c r="F343" s="518"/>
      <c r="G343" s="519"/>
      <c r="H343" s="520"/>
      <c r="I343" s="520"/>
      <c r="J343" s="521" t="str">
        <f>IFERROR(VLOOKUP(C343,EQUIPOS!$C$13:$G$80,2,FALSE)," ")</f>
        <v xml:space="preserve"> </v>
      </c>
      <c r="K343" s="522"/>
      <c r="L343" s="308" t="str">
        <f>IFERROR(VLOOKUP(C343,EQUIPOS!$C$13:$G$80,5,FALSE)," ")</f>
        <v xml:space="preserve"> </v>
      </c>
      <c r="M343" s="524"/>
      <c r="N343" s="525"/>
      <c r="O343" s="307">
        <f t="shared" si="20"/>
        <v>0</v>
      </c>
      <c r="P343" s="85"/>
    </row>
    <row r="344" spans="2:16" ht="15" thickBot="1">
      <c r="B344" s="44"/>
      <c r="C344" s="517"/>
      <c r="D344" s="518"/>
      <c r="E344" s="518"/>
      <c r="F344" s="518"/>
      <c r="G344" s="519"/>
      <c r="H344" s="520"/>
      <c r="I344" s="520"/>
      <c r="J344" s="521" t="str">
        <f>IFERROR(VLOOKUP(C344,EQUIPOS!$C$13:$G$80,2,FALSE)," ")</f>
        <v xml:space="preserve"> </v>
      </c>
      <c r="K344" s="522"/>
      <c r="L344" s="308" t="str">
        <f>IFERROR(VLOOKUP(C344,EQUIPOS!$C$13:$G$80,5,FALSE)," ")</f>
        <v xml:space="preserve"> </v>
      </c>
      <c r="M344" s="524"/>
      <c r="N344" s="525"/>
      <c r="O344" s="307">
        <f>IFERROR(L344/M344,0)</f>
        <v>0</v>
      </c>
      <c r="P344" s="85"/>
    </row>
    <row r="345" spans="2:16" ht="15" thickBot="1">
      <c r="B345" s="44"/>
      <c r="C345" s="545" t="s">
        <v>2244</v>
      </c>
      <c r="D345" s="546"/>
      <c r="E345" s="546"/>
      <c r="F345" s="546"/>
      <c r="G345" s="546"/>
      <c r="H345" s="546"/>
      <c r="I345" s="546"/>
      <c r="J345" s="546"/>
      <c r="K345" s="546"/>
      <c r="L345" s="546"/>
      <c r="M345" s="546"/>
      <c r="N345" s="547"/>
      <c r="O345" s="309">
        <f>SUM(O340:O344)</f>
        <v>416.14300000000003</v>
      </c>
      <c r="P345" s="86"/>
    </row>
    <row r="346" spans="2:16" ht="13.5" customHeight="1">
      <c r="B346" s="44"/>
      <c r="C346" s="529" t="s">
        <v>62</v>
      </c>
      <c r="D346" s="530"/>
      <c r="E346" s="530"/>
      <c r="F346" s="530"/>
      <c r="G346" s="530"/>
      <c r="H346" s="530"/>
      <c r="I346" s="530"/>
      <c r="J346" s="530"/>
      <c r="K346" s="530"/>
      <c r="L346" s="530"/>
      <c r="M346" s="530"/>
      <c r="N346" s="530"/>
      <c r="O346" s="531"/>
      <c r="P346" s="80"/>
    </row>
    <row r="347" spans="2:16">
      <c r="B347" s="44"/>
      <c r="C347" s="532"/>
      <c r="D347" s="533"/>
      <c r="E347" s="533"/>
      <c r="F347" s="533"/>
      <c r="G347" s="533"/>
      <c r="H347" s="533"/>
      <c r="I347" s="533"/>
      <c r="J347" s="533"/>
      <c r="K347" s="533"/>
      <c r="L347" s="533"/>
      <c r="M347" s="533"/>
      <c r="N347" s="533"/>
      <c r="O347" s="534"/>
      <c r="P347" s="80"/>
    </row>
    <row r="348" spans="2:16" ht="14.4" thickBot="1">
      <c r="B348" s="44"/>
      <c r="C348" s="535"/>
      <c r="D348" s="536"/>
      <c r="E348" s="536"/>
      <c r="F348" s="536"/>
      <c r="G348" s="536"/>
      <c r="H348" s="536"/>
      <c r="I348" s="536"/>
      <c r="J348" s="536"/>
      <c r="K348" s="536"/>
      <c r="L348" s="536"/>
      <c r="M348" s="536"/>
      <c r="N348" s="536"/>
      <c r="O348" s="537"/>
      <c r="P348" s="80"/>
    </row>
    <row r="349" spans="2:16" ht="14.4">
      <c r="B349" s="44"/>
      <c r="C349" s="538" t="s">
        <v>10</v>
      </c>
      <c r="D349" s="550"/>
      <c r="E349" s="550"/>
      <c r="F349" s="550"/>
      <c r="G349" s="550"/>
      <c r="H349" s="550"/>
      <c r="I349" s="550"/>
      <c r="J349" s="544"/>
      <c r="K349" s="81" t="s">
        <v>56</v>
      </c>
      <c r="L349" s="82" t="s">
        <v>12</v>
      </c>
      <c r="M349" s="541" t="s">
        <v>63</v>
      </c>
      <c r="N349" s="544"/>
      <c r="O349" s="83" t="s">
        <v>61</v>
      </c>
      <c r="P349" s="84"/>
    </row>
    <row r="350" spans="2:16" ht="14.4">
      <c r="B350" s="44"/>
      <c r="C350" s="577" t="s">
        <v>2327</v>
      </c>
      <c r="D350" s="578"/>
      <c r="E350" s="578"/>
      <c r="F350" s="578"/>
      <c r="G350" s="578"/>
      <c r="H350" s="578"/>
      <c r="I350" s="578"/>
      <c r="J350" s="579"/>
      <c r="K350" s="88" t="str">
        <f>IFERROR(VLOOKUP(C350,MATERIALES!$C$13:$G$2486,2,FALSE)," ")</f>
        <v>UN</v>
      </c>
      <c r="L350" s="89">
        <v>1</v>
      </c>
      <c r="M350" s="548">
        <f>IFERROR(VLOOKUP(C350,MATERIALES!$C$13:$G$2486,5,FALSE)," ")</f>
        <v>801900</v>
      </c>
      <c r="N350" s="549"/>
      <c r="O350" s="307">
        <f>IFERROR(M350*L350,0)</f>
        <v>801900</v>
      </c>
      <c r="P350" s="85"/>
    </row>
    <row r="351" spans="2:16" ht="14.4">
      <c r="B351" s="44"/>
      <c r="C351" s="577"/>
      <c r="D351" s="578"/>
      <c r="E351" s="578"/>
      <c r="F351" s="578"/>
      <c r="G351" s="578"/>
      <c r="H351" s="578"/>
      <c r="I351" s="578"/>
      <c r="J351" s="579"/>
      <c r="K351" s="88" t="str">
        <f>IFERROR(VLOOKUP(C351,MATERIALES!$C$13:$G$2486,2,FALSE)," ")</f>
        <v xml:space="preserve"> </v>
      </c>
      <c r="L351" s="89"/>
      <c r="M351" s="548" t="str">
        <f>IFERROR(VLOOKUP(C351,MATERIALES!$C$13:$G$2486,5,FALSE)," ")</f>
        <v xml:space="preserve"> </v>
      </c>
      <c r="N351" s="549"/>
      <c r="O351" s="307">
        <f t="shared" ref="O351:O361" si="21">IFERROR(M351*L351,0)</f>
        <v>0</v>
      </c>
      <c r="P351" s="85"/>
    </row>
    <row r="352" spans="2:16" ht="14.4">
      <c r="B352" s="44"/>
      <c r="C352" s="577"/>
      <c r="D352" s="578"/>
      <c r="E352" s="578"/>
      <c r="F352" s="578"/>
      <c r="G352" s="578"/>
      <c r="H352" s="578"/>
      <c r="I352" s="578"/>
      <c r="J352" s="579"/>
      <c r="K352" s="88" t="str">
        <f>IFERROR(VLOOKUP(C352,MATERIALES!$C$13:$G$2486,2,FALSE)," ")</f>
        <v xml:space="preserve"> </v>
      </c>
      <c r="L352" s="89"/>
      <c r="M352" s="548" t="str">
        <f>IFERROR(VLOOKUP(C352,MATERIALES!$C$13:$G$2486,5,FALSE)," ")</f>
        <v xml:space="preserve"> </v>
      </c>
      <c r="N352" s="549"/>
      <c r="O352" s="307">
        <f t="shared" si="21"/>
        <v>0</v>
      </c>
      <c r="P352" s="85"/>
    </row>
    <row r="353" spans="2:16" ht="14.4">
      <c r="B353" s="44"/>
      <c r="C353" s="622"/>
      <c r="D353" s="623"/>
      <c r="E353" s="623"/>
      <c r="F353" s="623"/>
      <c r="G353" s="623"/>
      <c r="H353" s="623"/>
      <c r="I353" s="623"/>
      <c r="J353" s="624"/>
      <c r="K353" s="88" t="str">
        <f>IFERROR(VLOOKUP(C353,MATERIALES!$C$13:$G$2486,2,FALSE)," ")</f>
        <v xml:space="preserve"> </v>
      </c>
      <c r="L353" s="89"/>
      <c r="M353" s="548" t="str">
        <f>IFERROR(VLOOKUP(C353,MATERIALES!$C$13:$G$2486,5,FALSE)," ")</f>
        <v xml:space="preserve"> </v>
      </c>
      <c r="N353" s="549"/>
      <c r="O353" s="307">
        <f t="shared" si="21"/>
        <v>0</v>
      </c>
      <c r="P353" s="85"/>
    </row>
    <row r="354" spans="2:16" ht="14.4">
      <c r="B354" s="44"/>
      <c r="C354" s="517"/>
      <c r="D354" s="518"/>
      <c r="E354" s="518"/>
      <c r="F354" s="518"/>
      <c r="G354" s="518"/>
      <c r="H354" s="518"/>
      <c r="I354" s="518"/>
      <c r="J354" s="519"/>
      <c r="K354" s="88" t="str">
        <f>IFERROR(VLOOKUP(C354,MATERIALES!$C$13:$G$2486,2,FALSE)," ")</f>
        <v xml:space="preserve"> </v>
      </c>
      <c r="L354" s="89"/>
      <c r="M354" s="548" t="str">
        <f>IFERROR(VLOOKUP(C354,MATERIALES!$C$13:$G$2486,5,FALSE)," ")</f>
        <v xml:space="preserve"> </v>
      </c>
      <c r="N354" s="549"/>
      <c r="O354" s="307">
        <f t="shared" si="21"/>
        <v>0</v>
      </c>
      <c r="P354" s="85"/>
    </row>
    <row r="355" spans="2:16" ht="14.4">
      <c r="B355" s="44"/>
      <c r="C355" s="517"/>
      <c r="D355" s="518"/>
      <c r="E355" s="518"/>
      <c r="F355" s="518"/>
      <c r="G355" s="518"/>
      <c r="H355" s="518"/>
      <c r="I355" s="518"/>
      <c r="J355" s="519"/>
      <c r="K355" s="88" t="str">
        <f>IFERROR(VLOOKUP(C355,MATERIALES!$C$13:$G$2486,2,FALSE)," ")</f>
        <v xml:space="preserve"> </v>
      </c>
      <c r="L355" s="89"/>
      <c r="M355" s="548" t="str">
        <f>IFERROR(VLOOKUP(C355,MATERIALES!$C$13:$G$2486,5,FALSE)," ")</f>
        <v xml:space="preserve"> </v>
      </c>
      <c r="N355" s="549"/>
      <c r="O355" s="307">
        <f t="shared" si="21"/>
        <v>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si="21"/>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4.4">
      <c r="B359" s="44"/>
      <c r="C359" s="517"/>
      <c r="D359" s="518"/>
      <c r="E359" s="518"/>
      <c r="F359" s="518"/>
      <c r="G359" s="518"/>
      <c r="H359" s="518"/>
      <c r="I359" s="518"/>
      <c r="J359" s="519"/>
      <c r="K359" s="88" t="str">
        <f>IFERROR(VLOOKUP(C359,MATERIALES!$C$13:$G$2486,2,FALSE)," ")</f>
        <v xml:space="preserve"> </v>
      </c>
      <c r="L359" s="89"/>
      <c r="M359" s="548" t="str">
        <f>IFERROR(VLOOKUP(C359,MATERIALES!$C$13:$G$2486,5,FALSE)," ")</f>
        <v xml:space="preserve"> </v>
      </c>
      <c r="N359" s="549"/>
      <c r="O359" s="307">
        <f t="shared" si="21"/>
        <v>0</v>
      </c>
      <c r="P359" s="85"/>
    </row>
    <row r="360" spans="2:16" ht="14.4">
      <c r="B360" s="44"/>
      <c r="C360" s="517"/>
      <c r="D360" s="518"/>
      <c r="E360" s="518"/>
      <c r="F360" s="518"/>
      <c r="G360" s="518"/>
      <c r="H360" s="518"/>
      <c r="I360" s="518"/>
      <c r="J360" s="519"/>
      <c r="K360" s="88" t="str">
        <f>IFERROR(VLOOKUP(C360,MATERIALES!$C$13:$G$2486,2,FALSE)," ")</f>
        <v xml:space="preserve"> </v>
      </c>
      <c r="L360" s="89"/>
      <c r="M360" s="548" t="str">
        <f>IFERROR(VLOOKUP(C360,MATERIALES!$C$13:$G$2486,5,FALSE)," ")</f>
        <v xml:space="preserve"> </v>
      </c>
      <c r="N360" s="549"/>
      <c r="O360" s="307">
        <f t="shared" si="21"/>
        <v>0</v>
      </c>
      <c r="P360" s="85"/>
    </row>
    <row r="361" spans="2:16" ht="15" thickBot="1">
      <c r="B361" s="44"/>
      <c r="C361" s="517"/>
      <c r="D361" s="518"/>
      <c r="E361" s="518"/>
      <c r="F361" s="518"/>
      <c r="G361" s="518"/>
      <c r="H361" s="518"/>
      <c r="I361" s="518"/>
      <c r="J361" s="519"/>
      <c r="K361" s="88" t="str">
        <f>IFERROR(VLOOKUP(C361,MATERIALES!$C$13:$G$2486,2,FALSE)," ")</f>
        <v xml:space="preserve"> </v>
      </c>
      <c r="L361" s="90"/>
      <c r="M361" s="548" t="str">
        <f>IFERROR(VLOOKUP(C361,MATERIALES!$C$13:$G$2486,5,FALSE)," ")</f>
        <v xml:space="preserve"> </v>
      </c>
      <c r="N361" s="549"/>
      <c r="O361" s="307">
        <f t="shared" si="21"/>
        <v>0</v>
      </c>
      <c r="P361" s="85"/>
    </row>
    <row r="362" spans="2:16" ht="15" thickBot="1">
      <c r="B362" s="44"/>
      <c r="C362" s="545" t="s">
        <v>2244</v>
      </c>
      <c r="D362" s="546"/>
      <c r="E362" s="546"/>
      <c r="F362" s="546"/>
      <c r="G362" s="546"/>
      <c r="H362" s="546"/>
      <c r="I362" s="546"/>
      <c r="J362" s="546"/>
      <c r="K362" s="546"/>
      <c r="L362" s="546"/>
      <c r="M362" s="546"/>
      <c r="N362" s="547"/>
      <c r="O362" s="309">
        <f>SUM(O350:O361)</f>
        <v>801900</v>
      </c>
      <c r="P362" s="85"/>
    </row>
    <row r="363" spans="2:16">
      <c r="B363" s="44"/>
      <c r="C363" s="529" t="s">
        <v>64</v>
      </c>
      <c r="D363" s="530"/>
      <c r="E363" s="530"/>
      <c r="F363" s="530"/>
      <c r="G363" s="530"/>
      <c r="H363" s="530"/>
      <c r="I363" s="530"/>
      <c r="J363" s="530"/>
      <c r="K363" s="530"/>
      <c r="L363" s="530"/>
      <c r="M363" s="530"/>
      <c r="N363" s="530"/>
      <c r="O363" s="531"/>
      <c r="P363" s="80"/>
    </row>
    <row r="364" spans="2:16">
      <c r="B364" s="44"/>
      <c r="C364" s="532"/>
      <c r="D364" s="533"/>
      <c r="E364" s="533"/>
      <c r="F364" s="533"/>
      <c r="G364" s="533"/>
      <c r="H364" s="533"/>
      <c r="I364" s="533"/>
      <c r="J364" s="533"/>
      <c r="K364" s="533"/>
      <c r="L364" s="533"/>
      <c r="M364" s="533"/>
      <c r="N364" s="533"/>
      <c r="O364" s="534"/>
      <c r="P364" s="80"/>
    </row>
    <row r="365" spans="2:16" ht="14.4" thickBot="1">
      <c r="B365" s="44"/>
      <c r="C365" s="535"/>
      <c r="D365" s="536"/>
      <c r="E365" s="536"/>
      <c r="F365" s="536"/>
      <c r="G365" s="536"/>
      <c r="H365" s="536"/>
      <c r="I365" s="536"/>
      <c r="J365" s="536"/>
      <c r="K365" s="536"/>
      <c r="L365" s="536"/>
      <c r="M365" s="536"/>
      <c r="N365" s="536"/>
      <c r="O365" s="537"/>
      <c r="P365" s="80"/>
    </row>
    <row r="366" spans="2:16" ht="16.8">
      <c r="B366" s="44"/>
      <c r="C366" s="538" t="s">
        <v>65</v>
      </c>
      <c r="D366" s="550"/>
      <c r="E366" s="550"/>
      <c r="F366" s="550"/>
      <c r="G366" s="550"/>
      <c r="H366" s="550"/>
      <c r="I366" s="550"/>
      <c r="J366" s="82" t="s">
        <v>66</v>
      </c>
      <c r="K366" s="87" t="s">
        <v>67</v>
      </c>
      <c r="L366" s="91" t="s">
        <v>68</v>
      </c>
      <c r="M366" s="541" t="s">
        <v>69</v>
      </c>
      <c r="N366" s="544"/>
      <c r="O366" s="83" t="s">
        <v>61</v>
      </c>
      <c r="P366" s="84"/>
    </row>
    <row r="367" spans="2:16" ht="14.4">
      <c r="B367" s="44"/>
      <c r="C367" s="517"/>
      <c r="D367" s="518"/>
      <c r="E367" s="518"/>
      <c r="F367" s="518"/>
      <c r="G367" s="518"/>
      <c r="H367" s="518"/>
      <c r="I367" s="518"/>
      <c r="J367" s="92"/>
      <c r="K367" s="93">
        <v>25.1</v>
      </c>
      <c r="L367" s="92">
        <f>K367*J367</f>
        <v>0</v>
      </c>
      <c r="M367" s="548" t="str">
        <f>IFERROR(VLOOKUP(C367,TRANSPORTE!$C$14:$G$28,5,FALSE)," ")</f>
        <v xml:space="preserve"> </v>
      </c>
      <c r="N367" s="549"/>
      <c r="O367" s="307">
        <f>IFERROR(M367*L367,0)</f>
        <v>0</v>
      </c>
      <c r="P367" s="85"/>
    </row>
    <row r="368" spans="2:16" ht="15" thickBot="1">
      <c r="B368" s="44"/>
      <c r="C368" s="551"/>
      <c r="D368" s="552"/>
      <c r="E368" s="552"/>
      <c r="F368" s="552"/>
      <c r="G368" s="552"/>
      <c r="H368" s="552"/>
      <c r="I368" s="552"/>
      <c r="J368" s="94"/>
      <c r="K368" s="70"/>
      <c r="L368" s="94"/>
      <c r="M368" s="553"/>
      <c r="N368" s="554"/>
      <c r="O368" s="307">
        <f t="shared" ref="O368" si="22">IFERROR(M368*L368,0)</f>
        <v>0</v>
      </c>
      <c r="P368" s="85"/>
    </row>
    <row r="369" spans="2:16" ht="15" thickBot="1">
      <c r="B369" s="44"/>
      <c r="C369" s="545" t="s">
        <v>2244</v>
      </c>
      <c r="D369" s="546"/>
      <c r="E369" s="546"/>
      <c r="F369" s="546"/>
      <c r="G369" s="546"/>
      <c r="H369" s="546"/>
      <c r="I369" s="546"/>
      <c r="J369" s="546"/>
      <c r="K369" s="546"/>
      <c r="L369" s="546"/>
      <c r="M369" s="546"/>
      <c r="N369" s="547"/>
      <c r="O369" s="309">
        <f>+SUM(O367:O368)</f>
        <v>0</v>
      </c>
      <c r="P369" s="86"/>
    </row>
    <row r="370" spans="2:16">
      <c r="B370" s="44"/>
      <c r="C370" s="529" t="s">
        <v>70</v>
      </c>
      <c r="D370" s="530"/>
      <c r="E370" s="530"/>
      <c r="F370" s="530"/>
      <c r="G370" s="530"/>
      <c r="H370" s="530"/>
      <c r="I370" s="530"/>
      <c r="J370" s="530"/>
      <c r="K370" s="530"/>
      <c r="L370" s="530"/>
      <c r="M370" s="530"/>
      <c r="N370" s="530"/>
      <c r="O370" s="531"/>
      <c r="P370" s="80"/>
    </row>
    <row r="371" spans="2:16">
      <c r="B371" s="44"/>
      <c r="C371" s="532"/>
      <c r="D371" s="533"/>
      <c r="E371" s="533"/>
      <c r="F371" s="533"/>
      <c r="G371" s="533"/>
      <c r="H371" s="533"/>
      <c r="I371" s="533"/>
      <c r="J371" s="533"/>
      <c r="K371" s="533"/>
      <c r="L371" s="533"/>
      <c r="M371" s="533"/>
      <c r="N371" s="533"/>
      <c r="O371" s="534"/>
      <c r="P371" s="80"/>
    </row>
    <row r="372" spans="2:16" ht="14.4" thickBot="1">
      <c r="B372" s="44"/>
      <c r="C372" s="535"/>
      <c r="D372" s="536"/>
      <c r="E372" s="536"/>
      <c r="F372" s="536"/>
      <c r="G372" s="536"/>
      <c r="H372" s="536"/>
      <c r="I372" s="536"/>
      <c r="J372" s="536"/>
      <c r="K372" s="536"/>
      <c r="L372" s="536"/>
      <c r="M372" s="536"/>
      <c r="N372" s="536"/>
      <c r="O372" s="537"/>
      <c r="P372" s="80"/>
    </row>
    <row r="373" spans="2:16" ht="14.4">
      <c r="B373" s="44"/>
      <c r="C373" s="538" t="s">
        <v>71</v>
      </c>
      <c r="D373" s="550"/>
      <c r="E373" s="550"/>
      <c r="F373" s="550"/>
      <c r="G373" s="550"/>
      <c r="H373" s="550"/>
      <c r="I373" s="550"/>
      <c r="J373" s="82" t="s">
        <v>72</v>
      </c>
      <c r="K373" s="95" t="s">
        <v>73</v>
      </c>
      <c r="L373" s="96" t="s">
        <v>74</v>
      </c>
      <c r="M373" s="560" t="s">
        <v>60</v>
      </c>
      <c r="N373" s="561"/>
      <c r="O373" s="97" t="s">
        <v>61</v>
      </c>
      <c r="P373" s="98"/>
    </row>
    <row r="374" spans="2:16" ht="14.4">
      <c r="B374" s="44"/>
      <c r="C374" s="555" t="s">
        <v>1228</v>
      </c>
      <c r="D374" s="556"/>
      <c r="E374" s="556"/>
      <c r="F374" s="556"/>
      <c r="G374" s="556"/>
      <c r="H374" s="556"/>
      <c r="I374" s="522"/>
      <c r="J374" s="310">
        <f>IFERROR(VLOOKUP(C374,'MANO DE OBRA'!$C$13:$J$33,6,FALSE)," ")</f>
        <v>208071.6954</v>
      </c>
      <c r="K374" s="318">
        <f>IFERROR(VLOOKUP(C374,'MANO DE OBRA'!$C$13:$J$33,7,FALSE)," ")</f>
        <v>2</v>
      </c>
      <c r="L374" s="311">
        <f>IFERROR(VLOOKUP(C374,'MANO DE OBRA'!$C$13:$J$33,8,FALSE)," ")</f>
        <v>416143</v>
      </c>
      <c r="M374" s="562">
        <v>50</v>
      </c>
      <c r="N374" s="563"/>
      <c r="O374" s="312">
        <f>IFERROR((L374/M374),0)</f>
        <v>8322.86</v>
      </c>
      <c r="P374" s="99"/>
    </row>
    <row r="375" spans="2:16" ht="14.4">
      <c r="B375" s="44"/>
      <c r="C375" s="555"/>
      <c r="D375" s="556"/>
      <c r="E375" s="556"/>
      <c r="F375" s="556"/>
      <c r="G375" s="556"/>
      <c r="H375" s="556"/>
      <c r="I375" s="522"/>
      <c r="J375" s="310" t="str">
        <f>IFERROR(VLOOKUP(C375,'MANO DE OBRA'!$C$13:$J$33,6,FALSE)," ")</f>
        <v xml:space="preserve"> </v>
      </c>
      <c r="K375" s="318" t="str">
        <f>IFERROR(VLOOKUP(C375,'MANO DE OBRA'!$C$13:$J$33,7,FALSE)," ")</f>
        <v xml:space="preserve"> </v>
      </c>
      <c r="L375" s="311" t="str">
        <f>IFERROR(VLOOKUP(C375,'MANO DE OBRA'!$C$13:$J$33,8,FALSE)," ")</f>
        <v xml:space="preserve"> </v>
      </c>
      <c r="M375" s="562"/>
      <c r="N375" s="563"/>
      <c r="O375" s="312">
        <f t="shared" ref="O375:O377" si="23">IFERROR((L375/M375),0)</f>
        <v>0</v>
      </c>
      <c r="P375" s="99"/>
    </row>
    <row r="376" spans="2:16" ht="14.4">
      <c r="B376" s="44"/>
      <c r="C376" s="555"/>
      <c r="D376" s="556"/>
      <c r="E376" s="556"/>
      <c r="F376" s="556"/>
      <c r="G376" s="556"/>
      <c r="H376" s="556"/>
      <c r="I376" s="522"/>
      <c r="J376" s="310" t="str">
        <f>IFERROR(VLOOKUP(C376,'MANO DE OBRA'!$C$13:$J$33,6,FALSE)," ")</f>
        <v xml:space="preserve"> </v>
      </c>
      <c r="K376" s="318" t="str">
        <f>IFERROR(VLOOKUP(C376,'MANO DE OBRA'!$C$13:$J$33,7,FALSE)," ")</f>
        <v xml:space="preserve"> </v>
      </c>
      <c r="L376" s="311" t="str">
        <f>IFERROR(VLOOKUP(C376,'MANO DE OBRA'!$C$13:$J$33,8,FALSE)," ")</f>
        <v xml:space="preserve"> </v>
      </c>
      <c r="M376" s="524"/>
      <c r="N376" s="525"/>
      <c r="O376" s="312">
        <f t="shared" si="23"/>
        <v>0</v>
      </c>
      <c r="P376" s="99"/>
    </row>
    <row r="377" spans="2:16" ht="15" thickBot="1">
      <c r="B377" s="44"/>
      <c r="C377" s="555"/>
      <c r="D377" s="556"/>
      <c r="E377" s="556"/>
      <c r="F377" s="556"/>
      <c r="G377" s="556"/>
      <c r="H377" s="556"/>
      <c r="I377" s="522"/>
      <c r="J377" s="310" t="str">
        <f>IFERROR(VLOOKUP(C377,'MANO DE OBRA'!$C$13:$J$33,6,FALSE)," ")</f>
        <v xml:space="preserve"> </v>
      </c>
      <c r="K377" s="318" t="str">
        <f>IFERROR(VLOOKUP(C377,'MANO DE OBRA'!$C$13:$J$33,7,FALSE)," ")</f>
        <v xml:space="preserve"> </v>
      </c>
      <c r="L377" s="311" t="str">
        <f>IFERROR(VLOOKUP(C377,'MANO DE OBRA'!$C$13:$J$33,8,FALSE)," ")</f>
        <v xml:space="preserve"> </v>
      </c>
      <c r="M377" s="524"/>
      <c r="N377" s="525"/>
      <c r="O377" s="312">
        <f t="shared" si="23"/>
        <v>0</v>
      </c>
      <c r="P377" s="85"/>
    </row>
    <row r="378" spans="2:16" ht="15" thickBot="1">
      <c r="B378" s="44"/>
      <c r="C378" s="545" t="s">
        <v>2244</v>
      </c>
      <c r="D378" s="546"/>
      <c r="E378" s="546"/>
      <c r="F378" s="546"/>
      <c r="G378" s="546"/>
      <c r="H378" s="546"/>
      <c r="I378" s="546"/>
      <c r="J378" s="546"/>
      <c r="K378" s="546"/>
      <c r="L378" s="546"/>
      <c r="M378" s="546"/>
      <c r="N378" s="547"/>
      <c r="O378" s="309">
        <f>+SUM(O374:O377)</f>
        <v>8322.86</v>
      </c>
      <c r="P378" s="85"/>
    </row>
    <row r="379" spans="2:16" ht="15" thickBot="1">
      <c r="B379" s="44"/>
      <c r="C379" s="73"/>
      <c r="D379" s="52"/>
      <c r="E379" s="52"/>
      <c r="F379" s="52"/>
      <c r="G379" s="52"/>
      <c r="H379" s="52"/>
      <c r="I379" s="52"/>
      <c r="J379" s="52"/>
      <c r="K379" s="52"/>
      <c r="L379" s="52"/>
      <c r="M379" s="52"/>
      <c r="N379" s="52"/>
      <c r="O379" s="74"/>
      <c r="P379" s="45"/>
    </row>
    <row r="380" spans="2:16" ht="15" thickBot="1">
      <c r="B380" s="44"/>
      <c r="C380" s="557" t="s">
        <v>2245</v>
      </c>
      <c r="D380" s="558"/>
      <c r="E380" s="558"/>
      <c r="F380" s="558"/>
      <c r="G380" s="558"/>
      <c r="H380" s="558"/>
      <c r="I380" s="558"/>
      <c r="J380" s="558"/>
      <c r="K380" s="558"/>
      <c r="L380" s="558"/>
      <c r="M380" s="558"/>
      <c r="N380" s="559"/>
      <c r="O380" s="313">
        <f>ROUND(O369+O345+O362+O378,0)</f>
        <v>810639</v>
      </c>
      <c r="P380" s="100"/>
    </row>
    <row r="381" spans="2:16" ht="15" thickBot="1">
      <c r="B381" s="44"/>
      <c r="C381" s="73"/>
      <c r="D381" s="52"/>
      <c r="E381" s="52"/>
      <c r="F381" s="52"/>
      <c r="G381" s="52"/>
      <c r="H381" s="52"/>
      <c r="I381" s="52"/>
      <c r="J381" s="52"/>
      <c r="K381" s="52"/>
      <c r="L381" s="52"/>
      <c r="M381" s="52"/>
      <c r="N381" s="52"/>
      <c r="O381" s="74"/>
      <c r="P381" s="73"/>
    </row>
    <row r="382" spans="2:16">
      <c r="B382" s="44"/>
      <c r="C382" s="529" t="s">
        <v>2240</v>
      </c>
      <c r="D382" s="530"/>
      <c r="E382" s="530"/>
      <c r="F382" s="530"/>
      <c r="G382" s="530"/>
      <c r="H382" s="530"/>
      <c r="I382" s="530"/>
      <c r="J382" s="530"/>
      <c r="K382" s="530"/>
      <c r="L382" s="530"/>
      <c r="M382" s="530"/>
      <c r="N382" s="530"/>
      <c r="O382" s="531"/>
      <c r="P382" s="80"/>
    </row>
    <row r="383" spans="2:16">
      <c r="B383" s="44"/>
      <c r="C383" s="532"/>
      <c r="D383" s="533"/>
      <c r="E383" s="533"/>
      <c r="F383" s="533"/>
      <c r="G383" s="533"/>
      <c r="H383" s="533"/>
      <c r="I383" s="533"/>
      <c r="J383" s="533"/>
      <c r="K383" s="533"/>
      <c r="L383" s="533"/>
      <c r="M383" s="533"/>
      <c r="N383" s="533"/>
      <c r="O383" s="534"/>
      <c r="P383" s="80"/>
    </row>
    <row r="384" spans="2:16" ht="14.4" thickBot="1">
      <c r="B384" s="44"/>
      <c r="C384" s="535"/>
      <c r="D384" s="536"/>
      <c r="E384" s="536"/>
      <c r="F384" s="536"/>
      <c r="G384" s="536"/>
      <c r="H384" s="536"/>
      <c r="I384" s="536"/>
      <c r="J384" s="536"/>
      <c r="K384" s="536"/>
      <c r="L384" s="536"/>
      <c r="M384" s="536"/>
      <c r="N384" s="536"/>
      <c r="O384" s="537"/>
      <c r="P384" s="80"/>
    </row>
    <row r="385" spans="2:19" ht="15" thickBot="1">
      <c r="B385" s="44"/>
      <c r="C385" s="568" t="s">
        <v>10</v>
      </c>
      <c r="D385" s="569"/>
      <c r="E385" s="569"/>
      <c r="F385" s="569"/>
      <c r="G385" s="569"/>
      <c r="H385" s="569"/>
      <c r="I385" s="569"/>
      <c r="J385" s="569"/>
      <c r="K385" s="569"/>
      <c r="L385" s="569"/>
      <c r="M385" s="570"/>
      <c r="N385" s="303" t="s">
        <v>32</v>
      </c>
      <c r="O385" s="304" t="s">
        <v>29</v>
      </c>
      <c r="P385" s="80"/>
    </row>
    <row r="386" spans="2:19" ht="14.4">
      <c r="B386" s="44"/>
      <c r="C386" s="571" t="s">
        <v>2242</v>
      </c>
      <c r="D386" s="572"/>
      <c r="E386" s="572"/>
      <c r="F386" s="572"/>
      <c r="G386" s="572"/>
      <c r="H386" s="572"/>
      <c r="I386" s="572"/>
      <c r="J386" s="572"/>
      <c r="K386" s="572"/>
      <c r="L386" s="572"/>
      <c r="M386" s="572"/>
      <c r="N386" s="305">
        <f>PRESUPUESTO!$K$384</f>
        <v>0.26</v>
      </c>
      <c r="O386" s="314">
        <f>N386*O380</f>
        <v>210766.14</v>
      </c>
      <c r="P386" s="80"/>
    </row>
    <row r="387" spans="2:19" ht="14.4">
      <c r="B387" s="44"/>
      <c r="C387" s="573" t="s">
        <v>2241</v>
      </c>
      <c r="D387" s="574"/>
      <c r="E387" s="574"/>
      <c r="F387" s="574"/>
      <c r="G387" s="574"/>
      <c r="H387" s="574"/>
      <c r="I387" s="574"/>
      <c r="J387" s="574"/>
      <c r="K387" s="574"/>
      <c r="L387" s="574"/>
      <c r="M387" s="574"/>
      <c r="N387" s="302">
        <f>PRESUPUESTO!$K$385</f>
        <v>0.01</v>
      </c>
      <c r="O387" s="315">
        <f>N387*O380</f>
        <v>8106.39</v>
      </c>
      <c r="P387" s="80"/>
    </row>
    <row r="388" spans="2:19" ht="15" thickBot="1">
      <c r="B388" s="44"/>
      <c r="C388" s="575" t="s">
        <v>28</v>
      </c>
      <c r="D388" s="576"/>
      <c r="E388" s="576"/>
      <c r="F388" s="576"/>
      <c r="G388" s="576"/>
      <c r="H388" s="576"/>
      <c r="I388" s="576"/>
      <c r="J388" s="576"/>
      <c r="K388" s="576"/>
      <c r="L388" s="576"/>
      <c r="M388" s="576"/>
      <c r="N388" s="306">
        <f>PRESUPUESTO!$K$386</f>
        <v>0.03</v>
      </c>
      <c r="O388" s="316">
        <f>N388*O380</f>
        <v>24319.17</v>
      </c>
      <c r="P388" s="80"/>
    </row>
    <row r="389" spans="2:19">
      <c r="B389" s="44"/>
      <c r="C389" s="296"/>
      <c r="D389" s="297"/>
      <c r="E389" s="297"/>
      <c r="F389" s="297"/>
      <c r="G389" s="297"/>
      <c r="H389" s="297"/>
      <c r="I389" s="297"/>
      <c r="J389" s="297"/>
      <c r="K389" s="297"/>
      <c r="L389" s="297"/>
      <c r="M389" s="297"/>
      <c r="N389" s="297"/>
      <c r="O389" s="298"/>
      <c r="P389" s="80"/>
    </row>
    <row r="390" spans="2:19" ht="14.4" thickBot="1">
      <c r="B390" s="44"/>
      <c r="C390" s="299"/>
      <c r="D390" s="300"/>
      <c r="E390" s="300"/>
      <c r="F390" s="300"/>
      <c r="G390" s="300"/>
      <c r="H390" s="300"/>
      <c r="I390" s="300"/>
      <c r="J390" s="300"/>
      <c r="K390" s="300"/>
      <c r="L390" s="300"/>
      <c r="M390" s="300"/>
      <c r="N390" s="300"/>
      <c r="O390" s="301"/>
      <c r="P390" s="80"/>
    </row>
    <row r="391" spans="2:19" ht="15" thickBot="1">
      <c r="B391" s="44"/>
      <c r="C391" s="557" t="s">
        <v>2246</v>
      </c>
      <c r="D391" s="558"/>
      <c r="E391" s="558"/>
      <c r="F391" s="558"/>
      <c r="G391" s="558"/>
      <c r="H391" s="558"/>
      <c r="I391" s="558"/>
      <c r="J391" s="558"/>
      <c r="K391" s="558"/>
      <c r="L391" s="558"/>
      <c r="M391" s="558"/>
      <c r="N391" s="559"/>
      <c r="O391" s="313">
        <f>ROUNDUP(O380+O386+O387+O388,0)</f>
        <v>1053831</v>
      </c>
      <c r="P391" s="100"/>
      <c r="R391" s="40">
        <v>206509</v>
      </c>
      <c r="S391" s="342">
        <f>R391-O391</f>
        <v>-847322</v>
      </c>
    </row>
    <row r="392" spans="2:19" ht="14.4">
      <c r="B392" s="44"/>
      <c r="C392" s="73"/>
      <c r="D392" s="52"/>
      <c r="E392" s="52"/>
      <c r="F392" s="52"/>
      <c r="G392" s="52"/>
      <c r="H392" s="52"/>
      <c r="I392" s="52"/>
      <c r="J392" s="52"/>
      <c r="K392" s="52"/>
      <c r="L392" s="52"/>
      <c r="M392" s="52"/>
      <c r="N392" s="52"/>
      <c r="O392" s="74"/>
      <c r="P392" s="45"/>
    </row>
    <row r="393" spans="2:19" ht="14.4">
      <c r="B393" s="44"/>
      <c r="C393" s="73"/>
      <c r="D393" s="52"/>
      <c r="E393" s="52"/>
      <c r="F393" s="52"/>
      <c r="G393" s="52"/>
      <c r="H393" s="52"/>
      <c r="I393" s="52"/>
      <c r="J393" s="52"/>
      <c r="K393" s="52"/>
      <c r="L393" s="52"/>
      <c r="M393" s="52"/>
      <c r="N393" s="52"/>
      <c r="O393" s="74"/>
      <c r="P393" s="45"/>
    </row>
    <row r="394" spans="2:19" ht="18.75" customHeight="1" thickBot="1">
      <c r="B394" s="44"/>
      <c r="C394" s="564"/>
      <c r="D394" s="565"/>
      <c r="E394" s="565"/>
      <c r="F394" s="70"/>
      <c r="G394" s="70"/>
      <c r="H394" s="70"/>
      <c r="I394" s="70"/>
      <c r="J394" s="70"/>
      <c r="K394" s="566"/>
      <c r="L394" s="566"/>
      <c r="M394" s="566"/>
      <c r="N394" s="566"/>
      <c r="O394" s="567"/>
      <c r="P394" s="101"/>
    </row>
    <row r="395" spans="2:19" ht="14.4" thickBot="1">
      <c r="B395" s="102"/>
      <c r="C395" s="103"/>
      <c r="D395" s="103"/>
      <c r="E395" s="103"/>
      <c r="F395" s="103"/>
      <c r="G395" s="103"/>
      <c r="H395" s="103"/>
      <c r="I395" s="103"/>
      <c r="J395" s="103"/>
      <c r="K395" s="103"/>
      <c r="L395" s="103"/>
      <c r="M395" s="103"/>
      <c r="N395" s="103"/>
      <c r="O395" s="103"/>
      <c r="P395" s="104"/>
    </row>
    <row r="396" spans="2:19" ht="15.6" thickTop="1" thickBot="1">
      <c r="B396" s="44"/>
      <c r="C396" s="488" t="s">
        <v>54</v>
      </c>
      <c r="D396" s="489"/>
      <c r="E396" s="489"/>
      <c r="F396" s="489"/>
      <c r="G396" s="489"/>
      <c r="H396" s="489"/>
      <c r="I396" s="489"/>
      <c r="J396" s="489"/>
      <c r="K396" s="489"/>
      <c r="L396" s="489"/>
      <c r="M396" s="489"/>
      <c r="N396" s="489"/>
      <c r="O396" s="490"/>
      <c r="P396" s="75"/>
    </row>
    <row r="397" spans="2:19">
      <c r="B397" s="44"/>
      <c r="C397" s="76" t="s">
        <v>55</v>
      </c>
      <c r="D397" s="491" t="s">
        <v>10</v>
      </c>
      <c r="E397" s="492"/>
      <c r="F397" s="492"/>
      <c r="G397" s="492"/>
      <c r="H397" s="492"/>
      <c r="I397" s="492"/>
      <c r="J397" s="492"/>
      <c r="K397" s="492"/>
      <c r="L397" s="493"/>
      <c r="M397" s="494" t="s">
        <v>56</v>
      </c>
      <c r="N397" s="495"/>
      <c r="O397" s="76" t="s">
        <v>12</v>
      </c>
      <c r="P397" s="77"/>
    </row>
    <row r="398" spans="2:19" ht="51" customHeight="1" thickBot="1">
      <c r="B398" s="44"/>
      <c r="C398" s="243">
        <f>PRESUPUESTO!C299</f>
        <v>15.069999999999999</v>
      </c>
      <c r="D398" s="582" t="str">
        <f>IFERROR(VLOOKUP(C398,PRESUPUESTO!$C$11:$K$366,5,FALSE)," ")</f>
        <v>SUMINISTRO E INSTALACIÓN DE BARRA DE SEGURIDAD FIJA EN ACERO INOXIDABLE DE 18 PULGADAS. INCLUYE ANCLAJES Y FIJACIONES.</v>
      </c>
      <c r="E398" s="583"/>
      <c r="F398" s="583"/>
      <c r="G398" s="583"/>
      <c r="H398" s="583"/>
      <c r="I398" s="583"/>
      <c r="J398" s="583"/>
      <c r="K398" s="583"/>
      <c r="L398" s="584"/>
      <c r="M398" s="526" t="str">
        <f>IFERROR(VLOOKUP(C398,PRESUPUESTO!$C$11:$K$366,6,FALSE)," ")</f>
        <v>UN</v>
      </c>
      <c r="N398" s="528"/>
      <c r="O398" s="243">
        <f>IFERROR(VLOOKUP(C398,PRESUPUESTO!$C$11:$K$366,7,FALSE)," ")</f>
        <v>2</v>
      </c>
      <c r="P398" s="79"/>
    </row>
    <row r="399" spans="2:19">
      <c r="B399" s="44"/>
      <c r="C399" s="529"/>
      <c r="D399" s="530"/>
      <c r="E399" s="530"/>
      <c r="F399" s="530"/>
      <c r="G399" s="530"/>
      <c r="H399" s="530"/>
      <c r="I399" s="530"/>
      <c r="J399" s="530"/>
      <c r="K399" s="530"/>
      <c r="L399" s="530"/>
      <c r="M399" s="530"/>
      <c r="N399" s="530"/>
      <c r="O399" s="531"/>
      <c r="P399" s="80"/>
    </row>
    <row r="400" spans="2:19">
      <c r="B400" s="44"/>
      <c r="C400" s="532"/>
      <c r="D400" s="533"/>
      <c r="E400" s="533"/>
      <c r="F400" s="533"/>
      <c r="G400" s="533"/>
      <c r="H400" s="533"/>
      <c r="I400" s="533"/>
      <c r="J400" s="533"/>
      <c r="K400" s="533"/>
      <c r="L400" s="533"/>
      <c r="M400" s="533"/>
      <c r="N400" s="533"/>
      <c r="O400" s="534"/>
      <c r="P400" s="80"/>
    </row>
    <row r="401" spans="2:16" ht="14.4" thickBot="1">
      <c r="B401" s="44"/>
      <c r="C401" s="535"/>
      <c r="D401" s="536"/>
      <c r="E401" s="536"/>
      <c r="F401" s="536"/>
      <c r="G401" s="536"/>
      <c r="H401" s="536"/>
      <c r="I401" s="536"/>
      <c r="J401" s="536"/>
      <c r="K401" s="536"/>
      <c r="L401" s="536"/>
      <c r="M401" s="536"/>
      <c r="N401" s="536"/>
      <c r="O401" s="537"/>
      <c r="P401" s="80"/>
    </row>
    <row r="402" spans="2:16" ht="14.4">
      <c r="B402" s="44"/>
      <c r="C402" s="538" t="s">
        <v>10</v>
      </c>
      <c r="D402" s="539"/>
      <c r="E402" s="539"/>
      <c r="F402" s="539"/>
      <c r="G402" s="540"/>
      <c r="H402" s="541" t="s">
        <v>57</v>
      </c>
      <c r="I402" s="539"/>
      <c r="J402" s="542" t="s">
        <v>58</v>
      </c>
      <c r="K402" s="543"/>
      <c r="L402" s="82" t="s">
        <v>59</v>
      </c>
      <c r="M402" s="541" t="s">
        <v>60</v>
      </c>
      <c r="N402" s="544"/>
      <c r="O402" s="83" t="s">
        <v>61</v>
      </c>
      <c r="P402" s="84"/>
    </row>
    <row r="403" spans="2:16" ht="14.4">
      <c r="B403" s="44"/>
      <c r="C403" s="517" t="s">
        <v>1281</v>
      </c>
      <c r="D403" s="518"/>
      <c r="E403" s="518"/>
      <c r="F403" s="518"/>
      <c r="G403" s="519"/>
      <c r="H403" s="520"/>
      <c r="I403" s="520"/>
      <c r="J403" s="521" t="str">
        <f>IFERROR(VLOOKUP(C403,EQUIPOS!$C$13:$G$80,2,FALSE)," ")</f>
        <v>%</v>
      </c>
      <c r="K403" s="522"/>
      <c r="L403" s="308">
        <f>O441</f>
        <v>8322.86</v>
      </c>
      <c r="M403" s="523">
        <v>0.05</v>
      </c>
      <c r="N403" s="522"/>
      <c r="O403" s="307">
        <f>IFERROR(M403*L403,0)</f>
        <v>416.14300000000003</v>
      </c>
      <c r="P403" s="85"/>
    </row>
    <row r="404" spans="2:16" ht="14.4">
      <c r="B404" s="44"/>
      <c r="C404" s="517"/>
      <c r="D404" s="518"/>
      <c r="E404" s="518"/>
      <c r="F404" s="518"/>
      <c r="G404" s="519"/>
      <c r="H404" s="520"/>
      <c r="I404" s="520"/>
      <c r="J404" s="521" t="str">
        <f>IFERROR(VLOOKUP(C404,EQUIPOS!$C$13:$G$80,2,FALSE)," ")</f>
        <v xml:space="preserve"> </v>
      </c>
      <c r="K404" s="522"/>
      <c r="L404" s="308" t="str">
        <f>IFERROR(VLOOKUP(C404,EQUIPOS!$C$13:$G$80,5,FALSE)," ")</f>
        <v xml:space="preserve"> </v>
      </c>
      <c r="M404" s="524"/>
      <c r="N404" s="525"/>
      <c r="O404" s="307">
        <f>IFERROR(L404/M404,0)</f>
        <v>0</v>
      </c>
      <c r="P404" s="85"/>
    </row>
    <row r="405" spans="2:16" ht="14.4">
      <c r="B405" s="44"/>
      <c r="C405" s="517"/>
      <c r="D405" s="518"/>
      <c r="E405" s="518"/>
      <c r="F405" s="518"/>
      <c r="G405" s="519"/>
      <c r="H405" s="520"/>
      <c r="I405" s="520"/>
      <c r="J405" s="521" t="str">
        <f>IFERROR(VLOOKUP(C405,EQUIPOS!$C$13:$G$80,2,FALSE)," ")</f>
        <v xml:space="preserve"> </v>
      </c>
      <c r="K405" s="522"/>
      <c r="L405" s="308" t="str">
        <f>IFERROR(VLOOKUP(C405,EQUIPOS!$C$13:$G$80,5,FALSE)," ")</f>
        <v xml:space="preserve"> </v>
      </c>
      <c r="M405" s="524"/>
      <c r="N405" s="525"/>
      <c r="O405" s="307">
        <f t="shared" ref="O405:O406" si="24">IFERROR(L405/M405,0)</f>
        <v>0</v>
      </c>
      <c r="P405" s="85"/>
    </row>
    <row r="406" spans="2:16" ht="14.4">
      <c r="B406" s="44"/>
      <c r="C406" s="517"/>
      <c r="D406" s="518"/>
      <c r="E406" s="518"/>
      <c r="F406" s="518"/>
      <c r="G406" s="519"/>
      <c r="H406" s="520"/>
      <c r="I406" s="520"/>
      <c r="J406" s="521" t="str">
        <f>IFERROR(VLOOKUP(C406,EQUIPOS!$C$13:$G$80,2,FALSE)," ")</f>
        <v xml:space="preserve"> </v>
      </c>
      <c r="K406" s="522"/>
      <c r="L406" s="308" t="str">
        <f>IFERROR(VLOOKUP(C406,EQUIPOS!$C$13:$G$80,5,FALSE)," ")</f>
        <v xml:space="preserve"> </v>
      </c>
      <c r="M406" s="524"/>
      <c r="N406" s="525"/>
      <c r="O406" s="307">
        <f t="shared" si="24"/>
        <v>0</v>
      </c>
      <c r="P406" s="85"/>
    </row>
    <row r="407" spans="2:16" ht="15" thickBot="1">
      <c r="B407" s="44"/>
      <c r="C407" s="517"/>
      <c r="D407" s="518"/>
      <c r="E407" s="518"/>
      <c r="F407" s="518"/>
      <c r="G407" s="519"/>
      <c r="H407" s="520"/>
      <c r="I407" s="520"/>
      <c r="J407" s="521" t="str">
        <f>IFERROR(VLOOKUP(C407,EQUIPOS!$C$13:$G$80,2,FALSE)," ")</f>
        <v xml:space="preserve"> </v>
      </c>
      <c r="K407" s="522"/>
      <c r="L407" s="308" t="str">
        <f>IFERROR(VLOOKUP(C407,EQUIPOS!$C$13:$G$80,5,FALSE)," ")</f>
        <v xml:space="preserve"> </v>
      </c>
      <c r="M407" s="524"/>
      <c r="N407" s="525"/>
      <c r="O407" s="307">
        <f>IFERROR(L407/M407,0)</f>
        <v>0</v>
      </c>
      <c r="P407" s="85"/>
    </row>
    <row r="408" spans="2:16" ht="15" thickBot="1">
      <c r="B408" s="44"/>
      <c r="C408" s="545" t="s">
        <v>2244</v>
      </c>
      <c r="D408" s="546"/>
      <c r="E408" s="546"/>
      <c r="F408" s="546"/>
      <c r="G408" s="546"/>
      <c r="H408" s="546"/>
      <c r="I408" s="546"/>
      <c r="J408" s="546"/>
      <c r="K408" s="546"/>
      <c r="L408" s="546"/>
      <c r="M408" s="546"/>
      <c r="N408" s="547"/>
      <c r="O408" s="309">
        <f>SUM(O403:O407)</f>
        <v>416.14300000000003</v>
      </c>
      <c r="P408" s="86"/>
    </row>
    <row r="409" spans="2:16" ht="13.5" customHeight="1">
      <c r="B409" s="44"/>
      <c r="C409" s="529" t="s">
        <v>62</v>
      </c>
      <c r="D409" s="530"/>
      <c r="E409" s="530"/>
      <c r="F409" s="530"/>
      <c r="G409" s="530"/>
      <c r="H409" s="530"/>
      <c r="I409" s="530"/>
      <c r="J409" s="530"/>
      <c r="K409" s="530"/>
      <c r="L409" s="530"/>
      <c r="M409" s="530"/>
      <c r="N409" s="530"/>
      <c r="O409" s="531"/>
      <c r="P409" s="80"/>
    </row>
    <row r="410" spans="2:16">
      <c r="B410" s="44"/>
      <c r="C410" s="532"/>
      <c r="D410" s="533"/>
      <c r="E410" s="533"/>
      <c r="F410" s="533"/>
      <c r="G410" s="533"/>
      <c r="H410" s="533"/>
      <c r="I410" s="533"/>
      <c r="J410" s="533"/>
      <c r="K410" s="533"/>
      <c r="L410" s="533"/>
      <c r="M410" s="533"/>
      <c r="N410" s="533"/>
      <c r="O410" s="534"/>
      <c r="P410" s="80"/>
    </row>
    <row r="411" spans="2:16" ht="14.4" thickBot="1">
      <c r="B411" s="44"/>
      <c r="C411" s="535"/>
      <c r="D411" s="536"/>
      <c r="E411" s="536"/>
      <c r="F411" s="536"/>
      <c r="G411" s="536"/>
      <c r="H411" s="536"/>
      <c r="I411" s="536"/>
      <c r="J411" s="536"/>
      <c r="K411" s="536"/>
      <c r="L411" s="536"/>
      <c r="M411" s="536"/>
      <c r="N411" s="536"/>
      <c r="O411" s="537"/>
      <c r="P411" s="80"/>
    </row>
    <row r="412" spans="2:16" ht="14.4">
      <c r="B412" s="44"/>
      <c r="C412" s="538" t="s">
        <v>10</v>
      </c>
      <c r="D412" s="550"/>
      <c r="E412" s="550"/>
      <c r="F412" s="550"/>
      <c r="G412" s="550"/>
      <c r="H412" s="550"/>
      <c r="I412" s="550"/>
      <c r="J412" s="544"/>
      <c r="K412" s="81" t="s">
        <v>56</v>
      </c>
      <c r="L412" s="82" t="s">
        <v>12</v>
      </c>
      <c r="M412" s="541" t="s">
        <v>63</v>
      </c>
      <c r="N412" s="544"/>
      <c r="O412" s="83" t="s">
        <v>61</v>
      </c>
      <c r="P412" s="84"/>
    </row>
    <row r="413" spans="2:16" ht="14.4">
      <c r="B413" s="44"/>
      <c r="C413" s="577" t="s">
        <v>2790</v>
      </c>
      <c r="D413" s="578"/>
      <c r="E413" s="578"/>
      <c r="F413" s="578"/>
      <c r="G413" s="578"/>
      <c r="H413" s="578"/>
      <c r="I413" s="578"/>
      <c r="J413" s="579"/>
      <c r="K413" s="88" t="str">
        <f>IFERROR(VLOOKUP(C413,MATERIALES!$C$13:$G$2486,2,FALSE)," ")</f>
        <v>UN</v>
      </c>
      <c r="L413" s="89">
        <v>1</v>
      </c>
      <c r="M413" s="548">
        <f>IFERROR(VLOOKUP(C413,MATERIALES!$C$13:$G$2486,5,FALSE)," ")</f>
        <v>181900</v>
      </c>
      <c r="N413" s="549"/>
      <c r="O413" s="307">
        <f>IFERROR(M413*L413,0)</f>
        <v>181900</v>
      </c>
      <c r="P413" s="85"/>
    </row>
    <row r="414" spans="2:16" ht="14.4">
      <c r="B414" s="44"/>
      <c r="C414" s="577"/>
      <c r="D414" s="578"/>
      <c r="E414" s="578"/>
      <c r="F414" s="578"/>
      <c r="G414" s="578"/>
      <c r="H414" s="578"/>
      <c r="I414" s="578"/>
      <c r="J414" s="579"/>
      <c r="K414" s="88" t="str">
        <f>IFERROR(VLOOKUP(C414,MATERIALES!$C$13:$G$2486,2,FALSE)," ")</f>
        <v xml:space="preserve"> </v>
      </c>
      <c r="L414" s="89"/>
      <c r="M414" s="548" t="str">
        <f>IFERROR(VLOOKUP(C414,MATERIALES!$C$13:$G$2486,5,FALSE)," ")</f>
        <v xml:space="preserve"> </v>
      </c>
      <c r="N414" s="549"/>
      <c r="O414" s="307">
        <f t="shared" ref="O414:O424" si="25">IFERROR(M414*L414,0)</f>
        <v>0</v>
      </c>
      <c r="P414" s="85"/>
    </row>
    <row r="415" spans="2:16" ht="14.4">
      <c r="B415" s="44"/>
      <c r="C415" s="577"/>
      <c r="D415" s="578"/>
      <c r="E415" s="578"/>
      <c r="F415" s="578"/>
      <c r="G415" s="578"/>
      <c r="H415" s="578"/>
      <c r="I415" s="578"/>
      <c r="J415" s="579"/>
      <c r="K415" s="88" t="str">
        <f>IFERROR(VLOOKUP(C415,MATERIALES!$C$13:$G$2486,2,FALSE)," ")</f>
        <v xml:space="preserve"> </v>
      </c>
      <c r="L415" s="89"/>
      <c r="M415" s="548" t="str">
        <f>IFERROR(VLOOKUP(C415,MATERIALES!$C$13:$G$2486,5,FALSE)," ")</f>
        <v xml:space="preserve"> </v>
      </c>
      <c r="N415" s="549"/>
      <c r="O415" s="307">
        <f t="shared" si="25"/>
        <v>0</v>
      </c>
      <c r="P415" s="85"/>
    </row>
    <row r="416" spans="2:16" ht="14.4">
      <c r="B416" s="44"/>
      <c r="C416" s="622"/>
      <c r="D416" s="623"/>
      <c r="E416" s="623"/>
      <c r="F416" s="623"/>
      <c r="G416" s="623"/>
      <c r="H416" s="623"/>
      <c r="I416" s="623"/>
      <c r="J416" s="624"/>
      <c r="K416" s="88" t="str">
        <f>IFERROR(VLOOKUP(C416,MATERIALES!$C$13:$G$2486,2,FALSE)," ")</f>
        <v xml:space="preserve"> </v>
      </c>
      <c r="L416" s="89"/>
      <c r="M416" s="548" t="str">
        <f>IFERROR(VLOOKUP(C416,MATERIALES!$C$13:$G$2486,5,FALSE)," ")</f>
        <v xml:space="preserve"> </v>
      </c>
      <c r="N416" s="549"/>
      <c r="O416" s="307">
        <f t="shared" si="25"/>
        <v>0</v>
      </c>
      <c r="P416" s="85"/>
    </row>
    <row r="417" spans="2:16" ht="14.4">
      <c r="B417" s="44"/>
      <c r="C417" s="517"/>
      <c r="D417" s="518"/>
      <c r="E417" s="518"/>
      <c r="F417" s="518"/>
      <c r="G417" s="518"/>
      <c r="H417" s="518"/>
      <c r="I417" s="518"/>
      <c r="J417" s="519"/>
      <c r="K417" s="88" t="str">
        <f>IFERROR(VLOOKUP(C417,MATERIALES!$C$13:$G$2486,2,FALSE)," ")</f>
        <v xml:space="preserve"> </v>
      </c>
      <c r="L417" s="89"/>
      <c r="M417" s="548" t="str">
        <f>IFERROR(VLOOKUP(C417,MATERIALES!$C$13:$G$2486,5,FALSE)," ")</f>
        <v xml:space="preserve"> </v>
      </c>
      <c r="N417" s="549"/>
      <c r="O417" s="307">
        <f t="shared" si="25"/>
        <v>0</v>
      </c>
      <c r="P417" s="85"/>
    </row>
    <row r="418" spans="2:16" ht="14.4">
      <c r="B418" s="44"/>
      <c r="C418" s="517"/>
      <c r="D418" s="518"/>
      <c r="E418" s="518"/>
      <c r="F418" s="518"/>
      <c r="G418" s="518"/>
      <c r="H418" s="518"/>
      <c r="I418" s="518"/>
      <c r="J418" s="519"/>
      <c r="K418" s="88" t="str">
        <f>IFERROR(VLOOKUP(C418,MATERIALES!$C$13:$G$2486,2,FALSE)," ")</f>
        <v xml:space="preserve"> </v>
      </c>
      <c r="L418" s="89"/>
      <c r="M418" s="548" t="str">
        <f>IFERROR(VLOOKUP(C418,MATERIALES!$C$13:$G$2486,5,FALSE)," ")</f>
        <v xml:space="preserve"> </v>
      </c>
      <c r="N418" s="549"/>
      <c r="O418" s="307">
        <f t="shared" si="25"/>
        <v>0</v>
      </c>
      <c r="P418" s="85"/>
    </row>
    <row r="419" spans="2:16" ht="14.4">
      <c r="B419" s="44"/>
      <c r="C419" s="517"/>
      <c r="D419" s="518"/>
      <c r="E419" s="518"/>
      <c r="F419" s="518"/>
      <c r="G419" s="518"/>
      <c r="H419" s="518"/>
      <c r="I419" s="518"/>
      <c r="J419" s="519"/>
      <c r="K419" s="88" t="str">
        <f>IFERROR(VLOOKUP(C419,MATERIALES!$C$13:$G$2486,2,FALSE)," ")</f>
        <v xml:space="preserve"> </v>
      </c>
      <c r="L419" s="89"/>
      <c r="M419" s="548" t="str">
        <f>IFERROR(VLOOKUP(C419,MATERIALES!$C$13:$G$2486,5,FALSE)," ")</f>
        <v xml:space="preserve"> </v>
      </c>
      <c r="N419" s="549"/>
      <c r="O419" s="307">
        <f t="shared" si="25"/>
        <v>0</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si="25"/>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4.4">
      <c r="B422" s="44"/>
      <c r="C422" s="517"/>
      <c r="D422" s="518"/>
      <c r="E422" s="518"/>
      <c r="F422" s="518"/>
      <c r="G422" s="518"/>
      <c r="H422" s="518"/>
      <c r="I422" s="518"/>
      <c r="J422" s="519"/>
      <c r="K422" s="88" t="str">
        <f>IFERROR(VLOOKUP(C422,MATERIALES!$C$13:$G$2486,2,FALSE)," ")</f>
        <v xml:space="preserve"> </v>
      </c>
      <c r="L422" s="89"/>
      <c r="M422" s="548" t="str">
        <f>IFERROR(VLOOKUP(C422,MATERIALES!$C$13:$G$2486,5,FALSE)," ")</f>
        <v xml:space="preserve"> </v>
      </c>
      <c r="N422" s="549"/>
      <c r="O422" s="307">
        <f t="shared" si="25"/>
        <v>0</v>
      </c>
      <c r="P422" s="85"/>
    </row>
    <row r="423" spans="2:16" ht="14.4">
      <c r="B423" s="44"/>
      <c r="C423" s="517"/>
      <c r="D423" s="518"/>
      <c r="E423" s="518"/>
      <c r="F423" s="518"/>
      <c r="G423" s="518"/>
      <c r="H423" s="518"/>
      <c r="I423" s="518"/>
      <c r="J423" s="519"/>
      <c r="K423" s="88" t="str">
        <f>IFERROR(VLOOKUP(C423,MATERIALES!$C$13:$G$2486,2,FALSE)," ")</f>
        <v xml:space="preserve"> </v>
      </c>
      <c r="L423" s="89"/>
      <c r="M423" s="548" t="str">
        <f>IFERROR(VLOOKUP(C423,MATERIALES!$C$13:$G$2486,5,FALSE)," ")</f>
        <v xml:space="preserve"> </v>
      </c>
      <c r="N423" s="549"/>
      <c r="O423" s="307">
        <f t="shared" si="25"/>
        <v>0</v>
      </c>
      <c r="P423" s="85"/>
    </row>
    <row r="424" spans="2:16" ht="15" thickBot="1">
      <c r="B424" s="44"/>
      <c r="C424" s="517"/>
      <c r="D424" s="518"/>
      <c r="E424" s="518"/>
      <c r="F424" s="518"/>
      <c r="G424" s="518"/>
      <c r="H424" s="518"/>
      <c r="I424" s="518"/>
      <c r="J424" s="519"/>
      <c r="K424" s="88" t="str">
        <f>IFERROR(VLOOKUP(C424,MATERIALES!$C$13:$G$2486,2,FALSE)," ")</f>
        <v xml:space="preserve"> </v>
      </c>
      <c r="L424" s="90"/>
      <c r="M424" s="548" t="str">
        <f>IFERROR(VLOOKUP(C424,MATERIALES!$C$13:$G$2486,5,FALSE)," ")</f>
        <v xml:space="preserve"> </v>
      </c>
      <c r="N424" s="549"/>
      <c r="O424" s="307">
        <f t="shared" si="25"/>
        <v>0</v>
      </c>
      <c r="P424" s="85"/>
    </row>
    <row r="425" spans="2:16" ht="15" thickBot="1">
      <c r="B425" s="44"/>
      <c r="C425" s="545" t="s">
        <v>2244</v>
      </c>
      <c r="D425" s="546"/>
      <c r="E425" s="546"/>
      <c r="F425" s="546"/>
      <c r="G425" s="546"/>
      <c r="H425" s="546"/>
      <c r="I425" s="546"/>
      <c r="J425" s="546"/>
      <c r="K425" s="546"/>
      <c r="L425" s="546"/>
      <c r="M425" s="546"/>
      <c r="N425" s="547"/>
      <c r="O425" s="309">
        <f>SUM(O413:O424)</f>
        <v>181900</v>
      </c>
      <c r="P425" s="85"/>
    </row>
    <row r="426" spans="2:16">
      <c r="B426" s="44"/>
      <c r="C426" s="529" t="s">
        <v>64</v>
      </c>
      <c r="D426" s="530"/>
      <c r="E426" s="530"/>
      <c r="F426" s="530"/>
      <c r="G426" s="530"/>
      <c r="H426" s="530"/>
      <c r="I426" s="530"/>
      <c r="J426" s="530"/>
      <c r="K426" s="530"/>
      <c r="L426" s="530"/>
      <c r="M426" s="530"/>
      <c r="N426" s="530"/>
      <c r="O426" s="531"/>
      <c r="P426" s="80"/>
    </row>
    <row r="427" spans="2:16">
      <c r="B427" s="44"/>
      <c r="C427" s="532"/>
      <c r="D427" s="533"/>
      <c r="E427" s="533"/>
      <c r="F427" s="533"/>
      <c r="G427" s="533"/>
      <c r="H427" s="533"/>
      <c r="I427" s="533"/>
      <c r="J427" s="533"/>
      <c r="K427" s="533"/>
      <c r="L427" s="533"/>
      <c r="M427" s="533"/>
      <c r="N427" s="533"/>
      <c r="O427" s="534"/>
      <c r="P427" s="80"/>
    </row>
    <row r="428" spans="2:16" ht="14.4" thickBot="1">
      <c r="B428" s="44"/>
      <c r="C428" s="535"/>
      <c r="D428" s="536"/>
      <c r="E428" s="536"/>
      <c r="F428" s="536"/>
      <c r="G428" s="536"/>
      <c r="H428" s="536"/>
      <c r="I428" s="536"/>
      <c r="J428" s="536"/>
      <c r="K428" s="536"/>
      <c r="L428" s="536"/>
      <c r="M428" s="536"/>
      <c r="N428" s="536"/>
      <c r="O428" s="537"/>
      <c r="P428" s="80"/>
    </row>
    <row r="429" spans="2:16" ht="16.8">
      <c r="B429" s="44"/>
      <c r="C429" s="538" t="s">
        <v>65</v>
      </c>
      <c r="D429" s="550"/>
      <c r="E429" s="550"/>
      <c r="F429" s="550"/>
      <c r="G429" s="550"/>
      <c r="H429" s="550"/>
      <c r="I429" s="550"/>
      <c r="J429" s="82" t="s">
        <v>66</v>
      </c>
      <c r="K429" s="87" t="s">
        <v>67</v>
      </c>
      <c r="L429" s="91" t="s">
        <v>68</v>
      </c>
      <c r="M429" s="541" t="s">
        <v>69</v>
      </c>
      <c r="N429" s="544"/>
      <c r="O429" s="83" t="s">
        <v>61</v>
      </c>
      <c r="P429" s="84"/>
    </row>
    <row r="430" spans="2:16" ht="14.4">
      <c r="B430" s="44"/>
      <c r="C430" s="517"/>
      <c r="D430" s="518"/>
      <c r="E430" s="518"/>
      <c r="F430" s="518"/>
      <c r="G430" s="518"/>
      <c r="H430" s="518"/>
      <c r="I430" s="518"/>
      <c r="J430" s="92"/>
      <c r="K430" s="93">
        <v>25.1</v>
      </c>
      <c r="L430" s="92">
        <f>K430*J430</f>
        <v>0</v>
      </c>
      <c r="M430" s="548" t="str">
        <f>IFERROR(VLOOKUP(C430,TRANSPORTE!$C$14:$G$28,5,FALSE)," ")</f>
        <v xml:space="preserve"> </v>
      </c>
      <c r="N430" s="549"/>
      <c r="O430" s="307">
        <f>IFERROR(M430*L430,0)</f>
        <v>0</v>
      </c>
      <c r="P430" s="85"/>
    </row>
    <row r="431" spans="2:16" ht="15" thickBot="1">
      <c r="B431" s="44"/>
      <c r="C431" s="551"/>
      <c r="D431" s="552"/>
      <c r="E431" s="552"/>
      <c r="F431" s="552"/>
      <c r="G431" s="552"/>
      <c r="H431" s="552"/>
      <c r="I431" s="552"/>
      <c r="J431" s="94"/>
      <c r="K431" s="70"/>
      <c r="L431" s="94"/>
      <c r="M431" s="553"/>
      <c r="N431" s="554"/>
      <c r="O431" s="307">
        <f t="shared" ref="O431" si="26">IFERROR(M431*L431,0)</f>
        <v>0</v>
      </c>
      <c r="P431" s="85"/>
    </row>
    <row r="432" spans="2:16" ht="15" thickBot="1">
      <c r="B432" s="44"/>
      <c r="C432" s="545" t="s">
        <v>2244</v>
      </c>
      <c r="D432" s="546"/>
      <c r="E432" s="546"/>
      <c r="F432" s="546"/>
      <c r="G432" s="546"/>
      <c r="H432" s="546"/>
      <c r="I432" s="546"/>
      <c r="J432" s="546"/>
      <c r="K432" s="546"/>
      <c r="L432" s="546"/>
      <c r="M432" s="546"/>
      <c r="N432" s="547"/>
      <c r="O432" s="309">
        <f>+SUM(O430:O431)</f>
        <v>0</v>
      </c>
      <c r="P432" s="86"/>
    </row>
    <row r="433" spans="2:16">
      <c r="B433" s="44"/>
      <c r="C433" s="529" t="s">
        <v>70</v>
      </c>
      <c r="D433" s="530"/>
      <c r="E433" s="530"/>
      <c r="F433" s="530"/>
      <c r="G433" s="530"/>
      <c r="H433" s="530"/>
      <c r="I433" s="530"/>
      <c r="J433" s="530"/>
      <c r="K433" s="530"/>
      <c r="L433" s="530"/>
      <c r="M433" s="530"/>
      <c r="N433" s="530"/>
      <c r="O433" s="531"/>
      <c r="P433" s="80"/>
    </row>
    <row r="434" spans="2:16">
      <c r="B434" s="44"/>
      <c r="C434" s="532"/>
      <c r="D434" s="533"/>
      <c r="E434" s="533"/>
      <c r="F434" s="533"/>
      <c r="G434" s="533"/>
      <c r="H434" s="533"/>
      <c r="I434" s="533"/>
      <c r="J434" s="533"/>
      <c r="K434" s="533"/>
      <c r="L434" s="533"/>
      <c r="M434" s="533"/>
      <c r="N434" s="533"/>
      <c r="O434" s="534"/>
      <c r="P434" s="80"/>
    </row>
    <row r="435" spans="2:16" ht="14.4" thickBot="1">
      <c r="B435" s="44"/>
      <c r="C435" s="535"/>
      <c r="D435" s="536"/>
      <c r="E435" s="536"/>
      <c r="F435" s="536"/>
      <c r="G435" s="536"/>
      <c r="H435" s="536"/>
      <c r="I435" s="536"/>
      <c r="J435" s="536"/>
      <c r="K435" s="536"/>
      <c r="L435" s="536"/>
      <c r="M435" s="536"/>
      <c r="N435" s="536"/>
      <c r="O435" s="537"/>
      <c r="P435" s="80"/>
    </row>
    <row r="436" spans="2:16" ht="14.4">
      <c r="B436" s="44"/>
      <c r="C436" s="538" t="s">
        <v>71</v>
      </c>
      <c r="D436" s="550"/>
      <c r="E436" s="550"/>
      <c r="F436" s="550"/>
      <c r="G436" s="550"/>
      <c r="H436" s="550"/>
      <c r="I436" s="550"/>
      <c r="J436" s="82" t="s">
        <v>72</v>
      </c>
      <c r="K436" s="95" t="s">
        <v>73</v>
      </c>
      <c r="L436" s="96" t="s">
        <v>74</v>
      </c>
      <c r="M436" s="560" t="s">
        <v>60</v>
      </c>
      <c r="N436" s="561"/>
      <c r="O436" s="97" t="s">
        <v>61</v>
      </c>
      <c r="P436" s="98"/>
    </row>
    <row r="437" spans="2:16" ht="14.4">
      <c r="B437" s="44"/>
      <c r="C437" s="555" t="s">
        <v>1228</v>
      </c>
      <c r="D437" s="556"/>
      <c r="E437" s="556"/>
      <c r="F437" s="556"/>
      <c r="G437" s="556"/>
      <c r="H437" s="556"/>
      <c r="I437" s="522"/>
      <c r="J437" s="310">
        <f>IFERROR(VLOOKUP(C437,'MANO DE OBRA'!$C$13:$J$33,6,FALSE)," ")</f>
        <v>208071.6954</v>
      </c>
      <c r="K437" s="318">
        <f>IFERROR(VLOOKUP(C437,'MANO DE OBRA'!$C$13:$J$33,7,FALSE)," ")</f>
        <v>2</v>
      </c>
      <c r="L437" s="311">
        <f>IFERROR(VLOOKUP(C437,'MANO DE OBRA'!$C$13:$J$33,8,FALSE)," ")</f>
        <v>416143</v>
      </c>
      <c r="M437" s="562">
        <v>50</v>
      </c>
      <c r="N437" s="563"/>
      <c r="O437" s="312">
        <f>IFERROR((L437/M437),0)</f>
        <v>8322.86</v>
      </c>
      <c r="P437" s="99"/>
    </row>
    <row r="438" spans="2:16" ht="14.4">
      <c r="B438" s="44"/>
      <c r="C438" s="555"/>
      <c r="D438" s="556"/>
      <c r="E438" s="556"/>
      <c r="F438" s="556"/>
      <c r="G438" s="556"/>
      <c r="H438" s="556"/>
      <c r="I438" s="522"/>
      <c r="J438" s="310" t="str">
        <f>IFERROR(VLOOKUP(C438,'MANO DE OBRA'!$C$13:$J$33,6,FALSE)," ")</f>
        <v xml:space="preserve"> </v>
      </c>
      <c r="K438" s="318" t="str">
        <f>IFERROR(VLOOKUP(C438,'MANO DE OBRA'!$C$13:$J$33,7,FALSE)," ")</f>
        <v xml:space="preserve"> </v>
      </c>
      <c r="L438" s="311" t="str">
        <f>IFERROR(VLOOKUP(C438,'MANO DE OBRA'!$C$13:$J$33,8,FALSE)," ")</f>
        <v xml:space="preserve"> </v>
      </c>
      <c r="M438" s="562"/>
      <c r="N438" s="563"/>
      <c r="O438" s="312">
        <f t="shared" ref="O438:O440" si="27">IFERROR((L438/M438),0)</f>
        <v>0</v>
      </c>
      <c r="P438" s="99"/>
    </row>
    <row r="439" spans="2:16" ht="14.4">
      <c r="B439" s="44"/>
      <c r="C439" s="555"/>
      <c r="D439" s="556"/>
      <c r="E439" s="556"/>
      <c r="F439" s="556"/>
      <c r="G439" s="556"/>
      <c r="H439" s="556"/>
      <c r="I439" s="522"/>
      <c r="J439" s="310" t="str">
        <f>IFERROR(VLOOKUP(C439,'MANO DE OBRA'!$C$13:$J$33,6,FALSE)," ")</f>
        <v xml:space="preserve"> </v>
      </c>
      <c r="K439" s="318" t="str">
        <f>IFERROR(VLOOKUP(C439,'MANO DE OBRA'!$C$13:$J$33,7,FALSE)," ")</f>
        <v xml:space="preserve"> </v>
      </c>
      <c r="L439" s="311" t="str">
        <f>IFERROR(VLOOKUP(C439,'MANO DE OBRA'!$C$13:$J$33,8,FALSE)," ")</f>
        <v xml:space="preserve"> </v>
      </c>
      <c r="M439" s="524"/>
      <c r="N439" s="525"/>
      <c r="O439" s="312">
        <f t="shared" si="27"/>
        <v>0</v>
      </c>
      <c r="P439" s="99"/>
    </row>
    <row r="440" spans="2:16" ht="15" thickBot="1">
      <c r="B440" s="44"/>
      <c r="C440" s="555"/>
      <c r="D440" s="556"/>
      <c r="E440" s="556"/>
      <c r="F440" s="556"/>
      <c r="G440" s="556"/>
      <c r="H440" s="556"/>
      <c r="I440" s="522"/>
      <c r="J440" s="310" t="str">
        <f>IFERROR(VLOOKUP(C440,'MANO DE OBRA'!$C$13:$J$33,6,FALSE)," ")</f>
        <v xml:space="preserve"> </v>
      </c>
      <c r="K440" s="318" t="str">
        <f>IFERROR(VLOOKUP(C440,'MANO DE OBRA'!$C$13:$J$33,7,FALSE)," ")</f>
        <v xml:space="preserve"> </v>
      </c>
      <c r="L440" s="311" t="str">
        <f>IFERROR(VLOOKUP(C440,'MANO DE OBRA'!$C$13:$J$33,8,FALSE)," ")</f>
        <v xml:space="preserve"> </v>
      </c>
      <c r="M440" s="524"/>
      <c r="N440" s="525"/>
      <c r="O440" s="312">
        <f t="shared" si="27"/>
        <v>0</v>
      </c>
      <c r="P440" s="85"/>
    </row>
    <row r="441" spans="2:16" ht="15" thickBot="1">
      <c r="B441" s="44"/>
      <c r="C441" s="545" t="s">
        <v>2244</v>
      </c>
      <c r="D441" s="546"/>
      <c r="E441" s="546"/>
      <c r="F441" s="546"/>
      <c r="G441" s="546"/>
      <c r="H441" s="546"/>
      <c r="I441" s="546"/>
      <c r="J441" s="546"/>
      <c r="K441" s="546"/>
      <c r="L441" s="546"/>
      <c r="M441" s="546"/>
      <c r="N441" s="547"/>
      <c r="O441" s="309">
        <f>+SUM(O437:O440)</f>
        <v>8322.86</v>
      </c>
      <c r="P441" s="85"/>
    </row>
    <row r="442" spans="2:16" ht="15" thickBot="1">
      <c r="B442" s="44"/>
      <c r="C442" s="73"/>
      <c r="D442" s="52"/>
      <c r="E442" s="52"/>
      <c r="F442" s="52"/>
      <c r="G442" s="52"/>
      <c r="H442" s="52"/>
      <c r="I442" s="52"/>
      <c r="J442" s="52"/>
      <c r="K442" s="52"/>
      <c r="L442" s="52"/>
      <c r="M442" s="52"/>
      <c r="N442" s="52"/>
      <c r="O442" s="74"/>
      <c r="P442" s="45"/>
    </row>
    <row r="443" spans="2:16" ht="15" thickBot="1">
      <c r="B443" s="44"/>
      <c r="C443" s="557" t="s">
        <v>2245</v>
      </c>
      <c r="D443" s="558"/>
      <c r="E443" s="558"/>
      <c r="F443" s="558"/>
      <c r="G443" s="558"/>
      <c r="H443" s="558"/>
      <c r="I443" s="558"/>
      <c r="J443" s="558"/>
      <c r="K443" s="558"/>
      <c r="L443" s="558"/>
      <c r="M443" s="558"/>
      <c r="N443" s="559"/>
      <c r="O443" s="313">
        <f>ROUND(O432+O408+O425+O441,0)</f>
        <v>190639</v>
      </c>
      <c r="P443" s="100"/>
    </row>
    <row r="444" spans="2:16" ht="15" thickBot="1">
      <c r="B444" s="44"/>
      <c r="C444" s="73"/>
      <c r="D444" s="52"/>
      <c r="E444" s="52"/>
      <c r="F444" s="52"/>
      <c r="G444" s="52"/>
      <c r="H444" s="52"/>
      <c r="I444" s="52"/>
      <c r="J444" s="52"/>
      <c r="K444" s="52"/>
      <c r="L444" s="52"/>
      <c r="M444" s="52"/>
      <c r="N444" s="52"/>
      <c r="O444" s="74"/>
      <c r="P444" s="73"/>
    </row>
    <row r="445" spans="2:16">
      <c r="B445" s="44"/>
      <c r="C445" s="529" t="s">
        <v>2240</v>
      </c>
      <c r="D445" s="530"/>
      <c r="E445" s="530"/>
      <c r="F445" s="530"/>
      <c r="G445" s="530"/>
      <c r="H445" s="530"/>
      <c r="I445" s="530"/>
      <c r="J445" s="530"/>
      <c r="K445" s="530"/>
      <c r="L445" s="530"/>
      <c r="M445" s="530"/>
      <c r="N445" s="530"/>
      <c r="O445" s="531"/>
      <c r="P445" s="80"/>
    </row>
    <row r="446" spans="2:16">
      <c r="B446" s="44"/>
      <c r="C446" s="532"/>
      <c r="D446" s="533"/>
      <c r="E446" s="533"/>
      <c r="F446" s="533"/>
      <c r="G446" s="533"/>
      <c r="H446" s="533"/>
      <c r="I446" s="533"/>
      <c r="J446" s="533"/>
      <c r="K446" s="533"/>
      <c r="L446" s="533"/>
      <c r="M446" s="533"/>
      <c r="N446" s="533"/>
      <c r="O446" s="534"/>
      <c r="P446" s="80"/>
    </row>
    <row r="447" spans="2:16" ht="14.4" thickBot="1">
      <c r="B447" s="44"/>
      <c r="C447" s="535"/>
      <c r="D447" s="536"/>
      <c r="E447" s="536"/>
      <c r="F447" s="536"/>
      <c r="G447" s="536"/>
      <c r="H447" s="536"/>
      <c r="I447" s="536"/>
      <c r="J447" s="536"/>
      <c r="K447" s="536"/>
      <c r="L447" s="536"/>
      <c r="M447" s="536"/>
      <c r="N447" s="536"/>
      <c r="O447" s="537"/>
      <c r="P447" s="80"/>
    </row>
    <row r="448" spans="2:16" ht="15" thickBot="1">
      <c r="B448" s="44"/>
      <c r="C448" s="568" t="s">
        <v>10</v>
      </c>
      <c r="D448" s="569"/>
      <c r="E448" s="569"/>
      <c r="F448" s="569"/>
      <c r="G448" s="569"/>
      <c r="H448" s="569"/>
      <c r="I448" s="569"/>
      <c r="J448" s="569"/>
      <c r="K448" s="569"/>
      <c r="L448" s="569"/>
      <c r="M448" s="570"/>
      <c r="N448" s="303" t="s">
        <v>32</v>
      </c>
      <c r="O448" s="304" t="s">
        <v>29</v>
      </c>
      <c r="P448" s="80"/>
    </row>
    <row r="449" spans="2:19" ht="14.4">
      <c r="B449" s="44"/>
      <c r="C449" s="571" t="s">
        <v>2242</v>
      </c>
      <c r="D449" s="572"/>
      <c r="E449" s="572"/>
      <c r="F449" s="572"/>
      <c r="G449" s="572"/>
      <c r="H449" s="572"/>
      <c r="I449" s="572"/>
      <c r="J449" s="572"/>
      <c r="K449" s="572"/>
      <c r="L449" s="572"/>
      <c r="M449" s="572"/>
      <c r="N449" s="305">
        <f>PRESUPUESTO!$K$384</f>
        <v>0.26</v>
      </c>
      <c r="O449" s="314">
        <f>N449*O443</f>
        <v>49566.14</v>
      </c>
      <c r="P449" s="80"/>
    </row>
    <row r="450" spans="2:19" ht="14.4">
      <c r="B450" s="44"/>
      <c r="C450" s="573" t="s">
        <v>2241</v>
      </c>
      <c r="D450" s="574"/>
      <c r="E450" s="574"/>
      <c r="F450" s="574"/>
      <c r="G450" s="574"/>
      <c r="H450" s="574"/>
      <c r="I450" s="574"/>
      <c r="J450" s="574"/>
      <c r="K450" s="574"/>
      <c r="L450" s="574"/>
      <c r="M450" s="574"/>
      <c r="N450" s="302">
        <f>PRESUPUESTO!$K$385</f>
        <v>0.01</v>
      </c>
      <c r="O450" s="315">
        <f>N450*O443</f>
        <v>1906.39</v>
      </c>
      <c r="P450" s="80"/>
    </row>
    <row r="451" spans="2:19" ht="15" thickBot="1">
      <c r="B451" s="44"/>
      <c r="C451" s="575" t="s">
        <v>28</v>
      </c>
      <c r="D451" s="576"/>
      <c r="E451" s="576"/>
      <c r="F451" s="576"/>
      <c r="G451" s="576"/>
      <c r="H451" s="576"/>
      <c r="I451" s="576"/>
      <c r="J451" s="576"/>
      <c r="K451" s="576"/>
      <c r="L451" s="576"/>
      <c r="M451" s="576"/>
      <c r="N451" s="306">
        <f>PRESUPUESTO!$K$386</f>
        <v>0.03</v>
      </c>
      <c r="O451" s="316">
        <f>N451*O443</f>
        <v>5719.17</v>
      </c>
      <c r="P451" s="80"/>
    </row>
    <row r="452" spans="2:19">
      <c r="B452" s="44"/>
      <c r="C452" s="296"/>
      <c r="D452" s="297"/>
      <c r="E452" s="297"/>
      <c r="F452" s="297"/>
      <c r="G452" s="297"/>
      <c r="H452" s="297"/>
      <c r="I452" s="297"/>
      <c r="J452" s="297"/>
      <c r="K452" s="297"/>
      <c r="L452" s="297"/>
      <c r="M452" s="297"/>
      <c r="N452" s="297"/>
      <c r="O452" s="298"/>
      <c r="P452" s="80"/>
    </row>
    <row r="453" spans="2:19" ht="14.4" thickBot="1">
      <c r="B453" s="44"/>
      <c r="C453" s="299"/>
      <c r="D453" s="300"/>
      <c r="E453" s="300"/>
      <c r="F453" s="300"/>
      <c r="G453" s="300"/>
      <c r="H453" s="300"/>
      <c r="I453" s="300"/>
      <c r="J453" s="300"/>
      <c r="K453" s="300"/>
      <c r="L453" s="300"/>
      <c r="M453" s="300"/>
      <c r="N453" s="300"/>
      <c r="O453" s="301"/>
      <c r="P453" s="80"/>
    </row>
    <row r="454" spans="2:19" ht="15" thickBot="1">
      <c r="B454" s="44"/>
      <c r="C454" s="557" t="s">
        <v>2246</v>
      </c>
      <c r="D454" s="558"/>
      <c r="E454" s="558"/>
      <c r="F454" s="558"/>
      <c r="G454" s="558"/>
      <c r="H454" s="558"/>
      <c r="I454" s="558"/>
      <c r="J454" s="558"/>
      <c r="K454" s="558"/>
      <c r="L454" s="558"/>
      <c r="M454" s="558"/>
      <c r="N454" s="559"/>
      <c r="O454" s="313">
        <f>ROUNDUP(O443+O449+O450+O451,0)</f>
        <v>247831</v>
      </c>
      <c r="P454" s="100"/>
      <c r="R454" s="40">
        <v>206509</v>
      </c>
      <c r="S454" s="342">
        <f>R454-O454</f>
        <v>-41322</v>
      </c>
    </row>
    <row r="455" spans="2:19" ht="14.4">
      <c r="B455" s="44"/>
      <c r="C455" s="73"/>
      <c r="D455" s="52"/>
      <c r="E455" s="52"/>
      <c r="F455" s="52"/>
      <c r="G455" s="52"/>
      <c r="H455" s="52"/>
      <c r="I455" s="52"/>
      <c r="J455" s="52"/>
      <c r="K455" s="52"/>
      <c r="L455" s="52"/>
      <c r="M455" s="52"/>
      <c r="N455" s="52"/>
      <c r="O455" s="74"/>
      <c r="P455" s="45"/>
    </row>
    <row r="456" spans="2:19" ht="14.4">
      <c r="B456" s="44"/>
      <c r="C456" s="73"/>
      <c r="D456" s="52"/>
      <c r="E456" s="52"/>
      <c r="F456" s="52"/>
      <c r="G456" s="52"/>
      <c r="H456" s="52"/>
      <c r="I456" s="52"/>
      <c r="J456" s="52"/>
      <c r="K456" s="52"/>
      <c r="L456" s="52"/>
      <c r="M456" s="52"/>
      <c r="N456" s="52"/>
      <c r="O456" s="74"/>
      <c r="P456" s="45"/>
    </row>
    <row r="457" spans="2:19" ht="18.75" customHeight="1" thickBot="1">
      <c r="B457" s="44"/>
      <c r="C457" s="564"/>
      <c r="D457" s="565"/>
      <c r="E457" s="565"/>
      <c r="F457" s="70"/>
      <c r="G457" s="70"/>
      <c r="H457" s="70"/>
      <c r="I457" s="70"/>
      <c r="J457" s="70"/>
      <c r="K457" s="566"/>
      <c r="L457" s="566"/>
      <c r="M457" s="566"/>
      <c r="N457" s="566"/>
      <c r="O457" s="567"/>
      <c r="P457" s="101"/>
    </row>
    <row r="458" spans="2:19" ht="14.4" thickBot="1">
      <c r="B458" s="102"/>
      <c r="C458" s="103"/>
      <c r="D458" s="103"/>
      <c r="E458" s="103"/>
      <c r="F458" s="103"/>
      <c r="G458" s="103"/>
      <c r="H458" s="103"/>
      <c r="I458" s="103"/>
      <c r="J458" s="103"/>
      <c r="K458" s="103"/>
      <c r="L458" s="103"/>
      <c r="M458" s="103"/>
      <c r="N458" s="103"/>
      <c r="O458" s="103"/>
      <c r="P458" s="104"/>
    </row>
    <row r="459" spans="2:19" ht="15.6" thickTop="1" thickBot="1">
      <c r="B459" s="44"/>
      <c r="C459" s="488" t="s">
        <v>54</v>
      </c>
      <c r="D459" s="489"/>
      <c r="E459" s="489"/>
      <c r="F459" s="489"/>
      <c r="G459" s="489"/>
      <c r="H459" s="489"/>
      <c r="I459" s="489"/>
      <c r="J459" s="489"/>
      <c r="K459" s="489"/>
      <c r="L459" s="489"/>
      <c r="M459" s="489"/>
      <c r="N459" s="489"/>
      <c r="O459" s="490"/>
      <c r="P459" s="75"/>
    </row>
    <row r="460" spans="2:19">
      <c r="B460" s="44"/>
      <c r="C460" s="76" t="s">
        <v>55</v>
      </c>
      <c r="D460" s="491" t="s">
        <v>10</v>
      </c>
      <c r="E460" s="492"/>
      <c r="F460" s="492"/>
      <c r="G460" s="492"/>
      <c r="H460" s="492"/>
      <c r="I460" s="492"/>
      <c r="J460" s="492"/>
      <c r="K460" s="492"/>
      <c r="L460" s="493"/>
      <c r="M460" s="494" t="s">
        <v>56</v>
      </c>
      <c r="N460" s="495"/>
      <c r="O460" s="76" t="s">
        <v>12</v>
      </c>
      <c r="P460" s="77"/>
    </row>
    <row r="461" spans="2:19" ht="51" customHeight="1" thickBot="1">
      <c r="B461" s="44"/>
      <c r="C461" s="243">
        <f>PRESUPUESTO!C300</f>
        <v>15.079999999999998</v>
      </c>
      <c r="D461" s="582" t="str">
        <f>IFERROR(VLOOKUP(C461,PRESUPUESTO!$C$11:$K$366,5,FALSE)," ")</f>
        <v>SUMINISTRO E INSTALACIÓN DE REJILLA DE PISO CLÁSICA TIPO 3P ANTIPLAGAS O SIMILAR. INCLUYE CONEXIÓN AL DESAGÜE Y SELLADO PERIMETRAL.</v>
      </c>
      <c r="E461" s="583"/>
      <c r="F461" s="583"/>
      <c r="G461" s="583"/>
      <c r="H461" s="583"/>
      <c r="I461" s="583"/>
      <c r="J461" s="583"/>
      <c r="K461" s="583"/>
      <c r="L461" s="584"/>
      <c r="M461" s="526" t="str">
        <f>IFERROR(VLOOKUP(C461,PRESUPUESTO!$C$11:$K$366,6,FALSE)," ")</f>
        <v>UN</v>
      </c>
      <c r="N461" s="528"/>
      <c r="O461" s="243">
        <f>IFERROR(VLOOKUP(C461,PRESUPUESTO!$C$11:$K$366,7,FALSE)," ")</f>
        <v>14</v>
      </c>
      <c r="P461" s="79"/>
    </row>
    <row r="462" spans="2:19">
      <c r="B462" s="44"/>
      <c r="C462" s="529"/>
      <c r="D462" s="530"/>
      <c r="E462" s="530"/>
      <c r="F462" s="530"/>
      <c r="G462" s="530"/>
      <c r="H462" s="530"/>
      <c r="I462" s="530"/>
      <c r="J462" s="530"/>
      <c r="K462" s="530"/>
      <c r="L462" s="530"/>
      <c r="M462" s="530"/>
      <c r="N462" s="530"/>
      <c r="O462" s="531"/>
      <c r="P462" s="80"/>
    </row>
    <row r="463" spans="2:19">
      <c r="B463" s="44"/>
      <c r="C463" s="532"/>
      <c r="D463" s="533"/>
      <c r="E463" s="533"/>
      <c r="F463" s="533"/>
      <c r="G463" s="533"/>
      <c r="H463" s="533"/>
      <c r="I463" s="533"/>
      <c r="J463" s="533"/>
      <c r="K463" s="533"/>
      <c r="L463" s="533"/>
      <c r="M463" s="533"/>
      <c r="N463" s="533"/>
      <c r="O463" s="534"/>
      <c r="P463" s="80"/>
    </row>
    <row r="464" spans="2:19" ht="14.4" thickBot="1">
      <c r="B464" s="44"/>
      <c r="C464" s="535"/>
      <c r="D464" s="536"/>
      <c r="E464" s="536"/>
      <c r="F464" s="536"/>
      <c r="G464" s="536"/>
      <c r="H464" s="536"/>
      <c r="I464" s="536"/>
      <c r="J464" s="536"/>
      <c r="K464" s="536"/>
      <c r="L464" s="536"/>
      <c r="M464" s="536"/>
      <c r="N464" s="536"/>
      <c r="O464" s="537"/>
      <c r="P464" s="80"/>
    </row>
    <row r="465" spans="2:16" ht="14.4">
      <c r="B465" s="44"/>
      <c r="C465" s="538" t="s">
        <v>10</v>
      </c>
      <c r="D465" s="539"/>
      <c r="E465" s="539"/>
      <c r="F465" s="539"/>
      <c r="G465" s="540"/>
      <c r="H465" s="541" t="s">
        <v>57</v>
      </c>
      <c r="I465" s="539"/>
      <c r="J465" s="542" t="s">
        <v>58</v>
      </c>
      <c r="K465" s="543"/>
      <c r="L465" s="82" t="s">
        <v>59</v>
      </c>
      <c r="M465" s="541" t="s">
        <v>60</v>
      </c>
      <c r="N465" s="544"/>
      <c r="O465" s="83" t="s">
        <v>61</v>
      </c>
      <c r="P465" s="84"/>
    </row>
    <row r="466" spans="2:16" ht="14.4">
      <c r="B466" s="44"/>
      <c r="C466" s="517" t="s">
        <v>1281</v>
      </c>
      <c r="D466" s="518"/>
      <c r="E466" s="518"/>
      <c r="F466" s="518"/>
      <c r="G466" s="519"/>
      <c r="H466" s="520"/>
      <c r="I466" s="520"/>
      <c r="J466" s="521" t="str">
        <f>IFERROR(VLOOKUP(C466,EQUIPOS!$C$13:$G$80,2,FALSE)," ")</f>
        <v>%</v>
      </c>
      <c r="K466" s="522"/>
      <c r="L466" s="308">
        <f>O504</f>
        <v>8322.86</v>
      </c>
      <c r="M466" s="523">
        <v>0.05</v>
      </c>
      <c r="N466" s="522"/>
      <c r="O466" s="307">
        <f>IFERROR(M466*L466,0)</f>
        <v>416.14300000000003</v>
      </c>
      <c r="P466" s="85"/>
    </row>
    <row r="467" spans="2:16" ht="14.4">
      <c r="B467" s="44"/>
      <c r="C467" s="517"/>
      <c r="D467" s="518"/>
      <c r="E467" s="518"/>
      <c r="F467" s="518"/>
      <c r="G467" s="519"/>
      <c r="H467" s="520"/>
      <c r="I467" s="520"/>
      <c r="J467" s="521" t="str">
        <f>IFERROR(VLOOKUP(C467,EQUIPOS!$C$13:$G$80,2,FALSE)," ")</f>
        <v xml:space="preserve"> </v>
      </c>
      <c r="K467" s="522"/>
      <c r="L467" s="308" t="str">
        <f>IFERROR(VLOOKUP(C467,EQUIPOS!$C$13:$G$80,5,FALSE)," ")</f>
        <v xml:space="preserve"> </v>
      </c>
      <c r="M467" s="524"/>
      <c r="N467" s="525"/>
      <c r="O467" s="307">
        <f>IFERROR(L467/M467,0)</f>
        <v>0</v>
      </c>
      <c r="P467" s="85"/>
    </row>
    <row r="468" spans="2:16" ht="14.4">
      <c r="B468" s="44"/>
      <c r="C468" s="517"/>
      <c r="D468" s="518"/>
      <c r="E468" s="518"/>
      <c r="F468" s="518"/>
      <c r="G468" s="519"/>
      <c r="H468" s="520"/>
      <c r="I468" s="520"/>
      <c r="J468" s="521" t="str">
        <f>IFERROR(VLOOKUP(C468,EQUIPOS!$C$13:$G$80,2,FALSE)," ")</f>
        <v xml:space="preserve"> </v>
      </c>
      <c r="K468" s="522"/>
      <c r="L468" s="308" t="str">
        <f>IFERROR(VLOOKUP(C468,EQUIPOS!$C$13:$G$80,5,FALSE)," ")</f>
        <v xml:space="preserve"> </v>
      </c>
      <c r="M468" s="524"/>
      <c r="N468" s="525"/>
      <c r="O468" s="307">
        <f t="shared" ref="O468:O469" si="28">IFERROR(L468/M468,0)</f>
        <v>0</v>
      </c>
      <c r="P468" s="85"/>
    </row>
    <row r="469" spans="2:16" ht="14.4">
      <c r="B469" s="44"/>
      <c r="C469" s="517"/>
      <c r="D469" s="518"/>
      <c r="E469" s="518"/>
      <c r="F469" s="518"/>
      <c r="G469" s="519"/>
      <c r="H469" s="520"/>
      <c r="I469" s="520"/>
      <c r="J469" s="521" t="str">
        <f>IFERROR(VLOOKUP(C469,EQUIPOS!$C$13:$G$80,2,FALSE)," ")</f>
        <v xml:space="preserve"> </v>
      </c>
      <c r="K469" s="522"/>
      <c r="L469" s="308" t="str">
        <f>IFERROR(VLOOKUP(C469,EQUIPOS!$C$13:$G$80,5,FALSE)," ")</f>
        <v xml:space="preserve"> </v>
      </c>
      <c r="M469" s="524"/>
      <c r="N469" s="525"/>
      <c r="O469" s="307">
        <f t="shared" si="28"/>
        <v>0</v>
      </c>
      <c r="P469" s="85"/>
    </row>
    <row r="470" spans="2:16" ht="15" thickBot="1">
      <c r="B470" s="44"/>
      <c r="C470" s="517"/>
      <c r="D470" s="518"/>
      <c r="E470" s="518"/>
      <c r="F470" s="518"/>
      <c r="G470" s="519"/>
      <c r="H470" s="520"/>
      <c r="I470" s="520"/>
      <c r="J470" s="521" t="str">
        <f>IFERROR(VLOOKUP(C470,EQUIPOS!$C$13:$G$80,2,FALSE)," ")</f>
        <v xml:space="preserve"> </v>
      </c>
      <c r="K470" s="522"/>
      <c r="L470" s="308" t="str">
        <f>IFERROR(VLOOKUP(C470,EQUIPOS!$C$13:$G$80,5,FALSE)," ")</f>
        <v xml:space="preserve"> </v>
      </c>
      <c r="M470" s="524"/>
      <c r="N470" s="525"/>
      <c r="O470" s="307">
        <f>IFERROR(L470/M470,0)</f>
        <v>0</v>
      </c>
      <c r="P470" s="85"/>
    </row>
    <row r="471" spans="2:16" ht="15" thickBot="1">
      <c r="B471" s="44"/>
      <c r="C471" s="545" t="s">
        <v>2244</v>
      </c>
      <c r="D471" s="546"/>
      <c r="E471" s="546"/>
      <c r="F471" s="546"/>
      <c r="G471" s="546"/>
      <c r="H471" s="546"/>
      <c r="I471" s="546"/>
      <c r="J471" s="546"/>
      <c r="K471" s="546"/>
      <c r="L471" s="546"/>
      <c r="M471" s="546"/>
      <c r="N471" s="547"/>
      <c r="O471" s="309">
        <f>SUM(O466:O470)</f>
        <v>416.14300000000003</v>
      </c>
      <c r="P471" s="86"/>
    </row>
    <row r="472" spans="2:16" ht="13.5" customHeight="1">
      <c r="B472" s="44"/>
      <c r="C472" s="529" t="s">
        <v>62</v>
      </c>
      <c r="D472" s="530"/>
      <c r="E472" s="530"/>
      <c r="F472" s="530"/>
      <c r="G472" s="530"/>
      <c r="H472" s="530"/>
      <c r="I472" s="530"/>
      <c r="J472" s="530"/>
      <c r="K472" s="530"/>
      <c r="L472" s="530"/>
      <c r="M472" s="530"/>
      <c r="N472" s="530"/>
      <c r="O472" s="531"/>
      <c r="P472" s="80"/>
    </row>
    <row r="473" spans="2:16">
      <c r="B473" s="44"/>
      <c r="C473" s="532"/>
      <c r="D473" s="533"/>
      <c r="E473" s="533"/>
      <c r="F473" s="533"/>
      <c r="G473" s="533"/>
      <c r="H473" s="533"/>
      <c r="I473" s="533"/>
      <c r="J473" s="533"/>
      <c r="K473" s="533"/>
      <c r="L473" s="533"/>
      <c r="M473" s="533"/>
      <c r="N473" s="533"/>
      <c r="O473" s="534"/>
      <c r="P473" s="80"/>
    </row>
    <row r="474" spans="2:16" ht="14.4" thickBot="1">
      <c r="B474" s="44"/>
      <c r="C474" s="535"/>
      <c r="D474" s="536"/>
      <c r="E474" s="536"/>
      <c r="F474" s="536"/>
      <c r="G474" s="536"/>
      <c r="H474" s="536"/>
      <c r="I474" s="536"/>
      <c r="J474" s="536"/>
      <c r="K474" s="536"/>
      <c r="L474" s="536"/>
      <c r="M474" s="536"/>
      <c r="N474" s="536"/>
      <c r="O474" s="537"/>
      <c r="P474" s="80"/>
    </row>
    <row r="475" spans="2:16" ht="14.4">
      <c r="B475" s="44"/>
      <c r="C475" s="538" t="s">
        <v>10</v>
      </c>
      <c r="D475" s="550"/>
      <c r="E475" s="550"/>
      <c r="F475" s="550"/>
      <c r="G475" s="550"/>
      <c r="H475" s="550"/>
      <c r="I475" s="550"/>
      <c r="J475" s="544"/>
      <c r="K475" s="81" t="s">
        <v>56</v>
      </c>
      <c r="L475" s="82" t="s">
        <v>12</v>
      </c>
      <c r="M475" s="541" t="s">
        <v>63</v>
      </c>
      <c r="N475" s="544"/>
      <c r="O475" s="83" t="s">
        <v>61</v>
      </c>
      <c r="P475" s="84"/>
    </row>
    <row r="476" spans="2:16" ht="14.4">
      <c r="B476" s="44"/>
      <c r="C476" s="577" t="s">
        <v>2324</v>
      </c>
      <c r="D476" s="578"/>
      <c r="E476" s="578"/>
      <c r="F476" s="578"/>
      <c r="G476" s="578"/>
      <c r="H476" s="578"/>
      <c r="I476" s="578"/>
      <c r="J476" s="579"/>
      <c r="K476" s="88" t="str">
        <f>IFERROR(VLOOKUP(C476,MATERIALES!$C$13:$G$2486,2,FALSE)," ")</f>
        <v>UN</v>
      </c>
      <c r="L476" s="89">
        <v>1</v>
      </c>
      <c r="M476" s="548">
        <f>IFERROR(VLOOKUP(C476,MATERIALES!$C$13:$G$2486,5,FALSE)," ")</f>
        <v>39900</v>
      </c>
      <c r="N476" s="549"/>
      <c r="O476" s="307">
        <f>IFERROR(M476*L476,0)</f>
        <v>39900</v>
      </c>
      <c r="P476" s="85"/>
    </row>
    <row r="477" spans="2:16" ht="14.4">
      <c r="B477" s="44"/>
      <c r="C477" s="577" t="s">
        <v>1472</v>
      </c>
      <c r="D477" s="578"/>
      <c r="E477" s="578"/>
      <c r="F477" s="578"/>
      <c r="G477" s="578"/>
      <c r="H477" s="578"/>
      <c r="I477" s="578"/>
      <c r="J477" s="579"/>
      <c r="K477" s="88" t="str">
        <f>IFERROR(VLOOKUP(C477,MATERIALES!$C$13:$G$2486,2,FALSE)," ")</f>
        <v>KG</v>
      </c>
      <c r="L477" s="89">
        <v>0.3</v>
      </c>
      <c r="M477" s="548">
        <f>IFERROR(VLOOKUP(C477,MATERIALES!$C$13:$G$2486,5,FALSE)," ")</f>
        <v>3189</v>
      </c>
      <c r="N477" s="549"/>
      <c r="O477" s="307">
        <f t="shared" ref="O477:O487" si="29">IFERROR(M477*L477,0)</f>
        <v>956.69999999999993</v>
      </c>
      <c r="P477" s="85"/>
    </row>
    <row r="478" spans="2:16" ht="14.4">
      <c r="B478" s="44"/>
      <c r="C478" s="577" t="s">
        <v>2318</v>
      </c>
      <c r="D478" s="578"/>
      <c r="E478" s="578"/>
      <c r="F478" s="578"/>
      <c r="G478" s="578"/>
      <c r="H478" s="578"/>
      <c r="I478" s="578"/>
      <c r="J478" s="579"/>
      <c r="K478" s="88" t="str">
        <f>IFERROR(VLOOKUP(C478,MATERIALES!$C$13:$G$2486,2,FALSE)," ")</f>
        <v>UN</v>
      </c>
      <c r="L478" s="89">
        <v>0.08</v>
      </c>
      <c r="M478" s="548">
        <f>IFERROR(VLOOKUP(C478,MATERIALES!$C$13:$G$2486,5,FALSE)," ")</f>
        <v>17500</v>
      </c>
      <c r="N478" s="549"/>
      <c r="O478" s="307">
        <f t="shared" si="29"/>
        <v>1400</v>
      </c>
      <c r="P478" s="85"/>
    </row>
    <row r="479" spans="2:16" ht="14.4">
      <c r="B479" s="44"/>
      <c r="C479" s="622"/>
      <c r="D479" s="623"/>
      <c r="E479" s="623"/>
      <c r="F479" s="623"/>
      <c r="G479" s="623"/>
      <c r="H479" s="623"/>
      <c r="I479" s="623"/>
      <c r="J479" s="624"/>
      <c r="K479" s="88" t="str">
        <f>IFERROR(VLOOKUP(C479,MATERIALES!$C$13:$G$2486,2,FALSE)," ")</f>
        <v xml:space="preserve"> </v>
      </c>
      <c r="L479" s="89"/>
      <c r="M479" s="548" t="str">
        <f>IFERROR(VLOOKUP(C479,MATERIALES!$C$13:$G$2486,5,FALSE)," ")</f>
        <v xml:space="preserve"> </v>
      </c>
      <c r="N479" s="549"/>
      <c r="O479" s="307">
        <f t="shared" si="29"/>
        <v>0</v>
      </c>
      <c r="P479" s="85"/>
    </row>
    <row r="480" spans="2:16" ht="14.4">
      <c r="B480" s="44"/>
      <c r="C480" s="517"/>
      <c r="D480" s="518"/>
      <c r="E480" s="518"/>
      <c r="F480" s="518"/>
      <c r="G480" s="518"/>
      <c r="H480" s="518"/>
      <c r="I480" s="518"/>
      <c r="J480" s="519"/>
      <c r="K480" s="88" t="str">
        <f>IFERROR(VLOOKUP(C480,MATERIALES!$C$13:$G$2486,2,FALSE)," ")</f>
        <v xml:space="preserve"> </v>
      </c>
      <c r="L480" s="89"/>
      <c r="M480" s="548" t="str">
        <f>IFERROR(VLOOKUP(C480,MATERIALES!$C$13:$G$2486,5,FALSE)," ")</f>
        <v xml:space="preserve"> </v>
      </c>
      <c r="N480" s="549"/>
      <c r="O480" s="307">
        <f t="shared" si="29"/>
        <v>0</v>
      </c>
      <c r="P480" s="85"/>
    </row>
    <row r="481" spans="2:16" ht="14.4">
      <c r="B481" s="44"/>
      <c r="C481" s="517"/>
      <c r="D481" s="518"/>
      <c r="E481" s="518"/>
      <c r="F481" s="518"/>
      <c r="G481" s="518"/>
      <c r="H481" s="518"/>
      <c r="I481" s="518"/>
      <c r="J481" s="519"/>
      <c r="K481" s="88" t="str">
        <f>IFERROR(VLOOKUP(C481,MATERIALES!$C$13:$G$2486,2,FALSE)," ")</f>
        <v xml:space="preserve"> </v>
      </c>
      <c r="L481" s="89"/>
      <c r="M481" s="548" t="str">
        <f>IFERROR(VLOOKUP(C481,MATERIALES!$C$13:$G$2486,5,FALSE)," ")</f>
        <v xml:space="preserve"> </v>
      </c>
      <c r="N481" s="549"/>
      <c r="O481" s="307">
        <f t="shared" si="29"/>
        <v>0</v>
      </c>
      <c r="P481" s="85"/>
    </row>
    <row r="482" spans="2:16" ht="14.4">
      <c r="B482" s="44"/>
      <c r="C482" s="517"/>
      <c r="D482" s="518"/>
      <c r="E482" s="518"/>
      <c r="F482" s="518"/>
      <c r="G482" s="518"/>
      <c r="H482" s="518"/>
      <c r="I482" s="518"/>
      <c r="J482" s="519"/>
      <c r="K482" s="88" t="str">
        <f>IFERROR(VLOOKUP(C482,MATERIALES!$C$13:$G$2486,2,FALSE)," ")</f>
        <v xml:space="preserve"> </v>
      </c>
      <c r="L482" s="89"/>
      <c r="M482" s="548" t="str">
        <f>IFERROR(VLOOKUP(C482,MATERIALES!$C$13:$G$2486,5,FALSE)," ")</f>
        <v xml:space="preserve"> </v>
      </c>
      <c r="N482" s="549"/>
      <c r="O482" s="307">
        <f t="shared" si="29"/>
        <v>0</v>
      </c>
      <c r="P482" s="85"/>
    </row>
    <row r="483" spans="2:16" ht="14.4">
      <c r="B483" s="44"/>
      <c r="C483" s="517"/>
      <c r="D483" s="518"/>
      <c r="E483" s="518"/>
      <c r="F483" s="518"/>
      <c r="G483" s="518"/>
      <c r="H483" s="518"/>
      <c r="I483" s="518"/>
      <c r="J483" s="519"/>
      <c r="K483" s="88" t="str">
        <f>IFERROR(VLOOKUP(C483,MATERIALES!$C$13:$G$2486,2,FALSE)," ")</f>
        <v xml:space="preserve"> </v>
      </c>
      <c r="L483" s="89"/>
      <c r="M483" s="548" t="str">
        <f>IFERROR(VLOOKUP(C483,MATERIALES!$C$13:$G$2486,5,FALSE)," ")</f>
        <v xml:space="preserve"> </v>
      </c>
      <c r="N483" s="549"/>
      <c r="O483" s="307">
        <f t="shared" si="29"/>
        <v>0</v>
      </c>
      <c r="P483" s="85"/>
    </row>
    <row r="484" spans="2:16" ht="14.4">
      <c r="B484" s="44"/>
      <c r="C484" s="517"/>
      <c r="D484" s="518"/>
      <c r="E484" s="518"/>
      <c r="F484" s="518"/>
      <c r="G484" s="518"/>
      <c r="H484" s="518"/>
      <c r="I484" s="518"/>
      <c r="J484" s="519"/>
      <c r="K484" s="88" t="str">
        <f>IFERROR(VLOOKUP(C484,MATERIALES!$C$13:$G$2486,2,FALSE)," ")</f>
        <v xml:space="preserve"> </v>
      </c>
      <c r="L484" s="89"/>
      <c r="M484" s="548" t="str">
        <f>IFERROR(VLOOKUP(C484,MATERIALES!$C$13:$G$2486,5,FALSE)," ")</f>
        <v xml:space="preserve"> </v>
      </c>
      <c r="N484" s="549"/>
      <c r="O484" s="307">
        <f t="shared" si="29"/>
        <v>0</v>
      </c>
      <c r="P484" s="85"/>
    </row>
    <row r="485" spans="2:16" ht="14.4">
      <c r="B485" s="44"/>
      <c r="C485" s="517"/>
      <c r="D485" s="518"/>
      <c r="E485" s="518"/>
      <c r="F485" s="518"/>
      <c r="G485" s="518"/>
      <c r="H485" s="518"/>
      <c r="I485" s="518"/>
      <c r="J485" s="519"/>
      <c r="K485" s="88" t="str">
        <f>IFERROR(VLOOKUP(C485,MATERIALES!$C$13:$G$2486,2,FALSE)," ")</f>
        <v xml:space="preserve"> </v>
      </c>
      <c r="L485" s="89"/>
      <c r="M485" s="548" t="str">
        <f>IFERROR(VLOOKUP(C485,MATERIALES!$C$13:$G$2486,5,FALSE)," ")</f>
        <v xml:space="preserve"> </v>
      </c>
      <c r="N485" s="549"/>
      <c r="O485" s="307">
        <f t="shared" si="29"/>
        <v>0</v>
      </c>
      <c r="P485" s="85"/>
    </row>
    <row r="486" spans="2:16" ht="14.4">
      <c r="B486" s="44"/>
      <c r="C486" s="517"/>
      <c r="D486" s="518"/>
      <c r="E486" s="518"/>
      <c r="F486" s="518"/>
      <c r="G486" s="518"/>
      <c r="H486" s="518"/>
      <c r="I486" s="518"/>
      <c r="J486" s="519"/>
      <c r="K486" s="88" t="str">
        <f>IFERROR(VLOOKUP(C486,MATERIALES!$C$13:$G$2486,2,FALSE)," ")</f>
        <v xml:space="preserve"> </v>
      </c>
      <c r="L486" s="89"/>
      <c r="M486" s="548" t="str">
        <f>IFERROR(VLOOKUP(C486,MATERIALES!$C$13:$G$2486,5,FALSE)," ")</f>
        <v xml:space="preserve"> </v>
      </c>
      <c r="N486" s="549"/>
      <c r="O486" s="307">
        <f t="shared" si="29"/>
        <v>0</v>
      </c>
      <c r="P486" s="85"/>
    </row>
    <row r="487" spans="2:16" ht="15" thickBot="1">
      <c r="B487" s="44"/>
      <c r="C487" s="517"/>
      <c r="D487" s="518"/>
      <c r="E487" s="518"/>
      <c r="F487" s="518"/>
      <c r="G487" s="518"/>
      <c r="H487" s="518"/>
      <c r="I487" s="518"/>
      <c r="J487" s="519"/>
      <c r="K487" s="88" t="str">
        <f>IFERROR(VLOOKUP(C487,MATERIALES!$C$13:$G$2486,2,FALSE)," ")</f>
        <v xml:space="preserve"> </v>
      </c>
      <c r="L487" s="90"/>
      <c r="M487" s="548" t="str">
        <f>IFERROR(VLOOKUP(C487,MATERIALES!$C$13:$G$2486,5,FALSE)," ")</f>
        <v xml:space="preserve"> </v>
      </c>
      <c r="N487" s="549"/>
      <c r="O487" s="307">
        <f t="shared" si="29"/>
        <v>0</v>
      </c>
      <c r="P487" s="85"/>
    </row>
    <row r="488" spans="2:16" ht="15" thickBot="1">
      <c r="B488" s="44"/>
      <c r="C488" s="545" t="s">
        <v>2244</v>
      </c>
      <c r="D488" s="546"/>
      <c r="E488" s="546"/>
      <c r="F488" s="546"/>
      <c r="G488" s="546"/>
      <c r="H488" s="546"/>
      <c r="I488" s="546"/>
      <c r="J488" s="546"/>
      <c r="K488" s="546"/>
      <c r="L488" s="546"/>
      <c r="M488" s="546"/>
      <c r="N488" s="547"/>
      <c r="O488" s="309">
        <f>SUM(O476:O487)</f>
        <v>42256.7</v>
      </c>
      <c r="P488" s="85"/>
    </row>
    <row r="489" spans="2:16">
      <c r="B489" s="44"/>
      <c r="C489" s="529" t="s">
        <v>64</v>
      </c>
      <c r="D489" s="530"/>
      <c r="E489" s="530"/>
      <c r="F489" s="530"/>
      <c r="G489" s="530"/>
      <c r="H489" s="530"/>
      <c r="I489" s="530"/>
      <c r="J489" s="530"/>
      <c r="K489" s="530"/>
      <c r="L489" s="530"/>
      <c r="M489" s="530"/>
      <c r="N489" s="530"/>
      <c r="O489" s="531"/>
      <c r="P489" s="80"/>
    </row>
    <row r="490" spans="2:16">
      <c r="B490" s="44"/>
      <c r="C490" s="532"/>
      <c r="D490" s="533"/>
      <c r="E490" s="533"/>
      <c r="F490" s="533"/>
      <c r="G490" s="533"/>
      <c r="H490" s="533"/>
      <c r="I490" s="533"/>
      <c r="J490" s="533"/>
      <c r="K490" s="533"/>
      <c r="L490" s="533"/>
      <c r="M490" s="533"/>
      <c r="N490" s="533"/>
      <c r="O490" s="534"/>
      <c r="P490" s="80"/>
    </row>
    <row r="491" spans="2:16" ht="14.4" thickBot="1">
      <c r="B491" s="44"/>
      <c r="C491" s="535"/>
      <c r="D491" s="536"/>
      <c r="E491" s="536"/>
      <c r="F491" s="536"/>
      <c r="G491" s="536"/>
      <c r="H491" s="536"/>
      <c r="I491" s="536"/>
      <c r="J491" s="536"/>
      <c r="K491" s="536"/>
      <c r="L491" s="536"/>
      <c r="M491" s="536"/>
      <c r="N491" s="536"/>
      <c r="O491" s="537"/>
      <c r="P491" s="80"/>
    </row>
    <row r="492" spans="2:16" ht="16.8">
      <c r="B492" s="44"/>
      <c r="C492" s="538" t="s">
        <v>65</v>
      </c>
      <c r="D492" s="550"/>
      <c r="E492" s="550"/>
      <c r="F492" s="550"/>
      <c r="G492" s="550"/>
      <c r="H492" s="550"/>
      <c r="I492" s="550"/>
      <c r="J492" s="82" t="s">
        <v>66</v>
      </c>
      <c r="K492" s="87" t="s">
        <v>67</v>
      </c>
      <c r="L492" s="91" t="s">
        <v>68</v>
      </c>
      <c r="M492" s="541" t="s">
        <v>69</v>
      </c>
      <c r="N492" s="544"/>
      <c r="O492" s="83" t="s">
        <v>61</v>
      </c>
      <c r="P492" s="84"/>
    </row>
    <row r="493" spans="2:16" ht="14.4">
      <c r="B493" s="44"/>
      <c r="C493" s="517"/>
      <c r="D493" s="518"/>
      <c r="E493" s="518"/>
      <c r="F493" s="518"/>
      <c r="G493" s="518"/>
      <c r="H493" s="518"/>
      <c r="I493" s="518"/>
      <c r="J493" s="92"/>
      <c r="K493" s="93">
        <v>25.1</v>
      </c>
      <c r="L493" s="92">
        <f>K493*J493</f>
        <v>0</v>
      </c>
      <c r="M493" s="548" t="str">
        <f>IFERROR(VLOOKUP(C493,TRANSPORTE!$C$14:$G$28,5,FALSE)," ")</f>
        <v xml:space="preserve"> </v>
      </c>
      <c r="N493" s="549"/>
      <c r="O493" s="307">
        <f>IFERROR(M493*L493,0)</f>
        <v>0</v>
      </c>
      <c r="P493" s="85"/>
    </row>
    <row r="494" spans="2:16" ht="15" thickBot="1">
      <c r="B494" s="44"/>
      <c r="C494" s="551"/>
      <c r="D494" s="552"/>
      <c r="E494" s="552"/>
      <c r="F494" s="552"/>
      <c r="G494" s="552"/>
      <c r="H494" s="552"/>
      <c r="I494" s="552"/>
      <c r="J494" s="94"/>
      <c r="K494" s="70"/>
      <c r="L494" s="94"/>
      <c r="M494" s="553"/>
      <c r="N494" s="554"/>
      <c r="O494" s="307">
        <f t="shared" ref="O494" si="30">IFERROR(M494*L494,0)</f>
        <v>0</v>
      </c>
      <c r="P494" s="85"/>
    </row>
    <row r="495" spans="2:16" ht="15" thickBot="1">
      <c r="B495" s="44"/>
      <c r="C495" s="545" t="s">
        <v>2244</v>
      </c>
      <c r="D495" s="546"/>
      <c r="E495" s="546"/>
      <c r="F495" s="546"/>
      <c r="G495" s="546"/>
      <c r="H495" s="546"/>
      <c r="I495" s="546"/>
      <c r="J495" s="546"/>
      <c r="K495" s="546"/>
      <c r="L495" s="546"/>
      <c r="M495" s="546"/>
      <c r="N495" s="547"/>
      <c r="O495" s="309">
        <f>+SUM(O493:O494)</f>
        <v>0</v>
      </c>
      <c r="P495" s="86"/>
    </row>
    <row r="496" spans="2:16">
      <c r="B496" s="44"/>
      <c r="C496" s="529" t="s">
        <v>70</v>
      </c>
      <c r="D496" s="530"/>
      <c r="E496" s="530"/>
      <c r="F496" s="530"/>
      <c r="G496" s="530"/>
      <c r="H496" s="530"/>
      <c r="I496" s="530"/>
      <c r="J496" s="530"/>
      <c r="K496" s="530"/>
      <c r="L496" s="530"/>
      <c r="M496" s="530"/>
      <c r="N496" s="530"/>
      <c r="O496" s="531"/>
      <c r="P496" s="80"/>
    </row>
    <row r="497" spans="2:16">
      <c r="B497" s="44"/>
      <c r="C497" s="532"/>
      <c r="D497" s="533"/>
      <c r="E497" s="533"/>
      <c r="F497" s="533"/>
      <c r="G497" s="533"/>
      <c r="H497" s="533"/>
      <c r="I497" s="533"/>
      <c r="J497" s="533"/>
      <c r="K497" s="533"/>
      <c r="L497" s="533"/>
      <c r="M497" s="533"/>
      <c r="N497" s="533"/>
      <c r="O497" s="534"/>
      <c r="P497" s="80"/>
    </row>
    <row r="498" spans="2:16" ht="14.4" thickBot="1">
      <c r="B498" s="44"/>
      <c r="C498" s="535"/>
      <c r="D498" s="536"/>
      <c r="E498" s="536"/>
      <c r="F498" s="536"/>
      <c r="G498" s="536"/>
      <c r="H498" s="536"/>
      <c r="I498" s="536"/>
      <c r="J498" s="536"/>
      <c r="K498" s="536"/>
      <c r="L498" s="536"/>
      <c r="M498" s="536"/>
      <c r="N498" s="536"/>
      <c r="O498" s="537"/>
      <c r="P498" s="80"/>
    </row>
    <row r="499" spans="2:16" ht="14.4">
      <c r="B499" s="44"/>
      <c r="C499" s="538" t="s">
        <v>71</v>
      </c>
      <c r="D499" s="550"/>
      <c r="E499" s="550"/>
      <c r="F499" s="550"/>
      <c r="G499" s="550"/>
      <c r="H499" s="550"/>
      <c r="I499" s="550"/>
      <c r="J499" s="82" t="s">
        <v>72</v>
      </c>
      <c r="K499" s="95" t="s">
        <v>73</v>
      </c>
      <c r="L499" s="96" t="s">
        <v>74</v>
      </c>
      <c r="M499" s="560" t="s">
        <v>60</v>
      </c>
      <c r="N499" s="561"/>
      <c r="O499" s="97" t="s">
        <v>61</v>
      </c>
      <c r="P499" s="98"/>
    </row>
    <row r="500" spans="2:16" ht="14.4">
      <c r="B500" s="44"/>
      <c r="C500" s="555" t="s">
        <v>1228</v>
      </c>
      <c r="D500" s="556"/>
      <c r="E500" s="556"/>
      <c r="F500" s="556"/>
      <c r="G500" s="556"/>
      <c r="H500" s="556"/>
      <c r="I500" s="522"/>
      <c r="J500" s="310">
        <f>IFERROR(VLOOKUP(C500,'MANO DE OBRA'!$C$13:$J$33,6,FALSE)," ")</f>
        <v>208071.6954</v>
      </c>
      <c r="K500" s="318">
        <f>IFERROR(VLOOKUP(C500,'MANO DE OBRA'!$C$13:$J$33,7,FALSE)," ")</f>
        <v>2</v>
      </c>
      <c r="L500" s="311">
        <f>IFERROR(VLOOKUP(C500,'MANO DE OBRA'!$C$13:$J$33,8,FALSE)," ")</f>
        <v>416143</v>
      </c>
      <c r="M500" s="562">
        <v>50</v>
      </c>
      <c r="N500" s="563"/>
      <c r="O500" s="312">
        <f>IFERROR((L500/M500),0)</f>
        <v>8322.86</v>
      </c>
      <c r="P500" s="99"/>
    </row>
    <row r="501" spans="2:16" ht="14.4">
      <c r="B501" s="44"/>
      <c r="C501" s="555"/>
      <c r="D501" s="556"/>
      <c r="E501" s="556"/>
      <c r="F501" s="556"/>
      <c r="G501" s="556"/>
      <c r="H501" s="556"/>
      <c r="I501" s="522"/>
      <c r="J501" s="310" t="str">
        <f>IFERROR(VLOOKUP(C501,'MANO DE OBRA'!$C$13:$J$33,6,FALSE)," ")</f>
        <v xml:space="preserve"> </v>
      </c>
      <c r="K501" s="318" t="str">
        <f>IFERROR(VLOOKUP(C501,'MANO DE OBRA'!$C$13:$J$33,7,FALSE)," ")</f>
        <v xml:space="preserve"> </v>
      </c>
      <c r="L501" s="311" t="str">
        <f>IFERROR(VLOOKUP(C501,'MANO DE OBRA'!$C$13:$J$33,8,FALSE)," ")</f>
        <v xml:space="preserve"> </v>
      </c>
      <c r="M501" s="562"/>
      <c r="N501" s="563"/>
      <c r="O501" s="312">
        <f t="shared" ref="O501:O503" si="31">IFERROR((L501/M501),0)</f>
        <v>0</v>
      </c>
      <c r="P501" s="99"/>
    </row>
    <row r="502" spans="2:16" ht="14.4">
      <c r="B502" s="44"/>
      <c r="C502" s="555"/>
      <c r="D502" s="556"/>
      <c r="E502" s="556"/>
      <c r="F502" s="556"/>
      <c r="G502" s="556"/>
      <c r="H502" s="556"/>
      <c r="I502" s="522"/>
      <c r="J502" s="310" t="str">
        <f>IFERROR(VLOOKUP(C502,'MANO DE OBRA'!$C$13:$J$33,6,FALSE)," ")</f>
        <v xml:space="preserve"> </v>
      </c>
      <c r="K502" s="318" t="str">
        <f>IFERROR(VLOOKUP(C502,'MANO DE OBRA'!$C$13:$J$33,7,FALSE)," ")</f>
        <v xml:space="preserve"> </v>
      </c>
      <c r="L502" s="311" t="str">
        <f>IFERROR(VLOOKUP(C502,'MANO DE OBRA'!$C$13:$J$33,8,FALSE)," ")</f>
        <v xml:space="preserve"> </v>
      </c>
      <c r="M502" s="524"/>
      <c r="N502" s="525"/>
      <c r="O502" s="312">
        <f t="shared" si="31"/>
        <v>0</v>
      </c>
      <c r="P502" s="99"/>
    </row>
    <row r="503" spans="2:16" ht="15" thickBot="1">
      <c r="B503" s="44"/>
      <c r="C503" s="555"/>
      <c r="D503" s="556"/>
      <c r="E503" s="556"/>
      <c r="F503" s="556"/>
      <c r="G503" s="556"/>
      <c r="H503" s="556"/>
      <c r="I503" s="522"/>
      <c r="J503" s="310" t="str">
        <f>IFERROR(VLOOKUP(C503,'MANO DE OBRA'!$C$13:$J$33,6,FALSE)," ")</f>
        <v xml:space="preserve"> </v>
      </c>
      <c r="K503" s="318" t="str">
        <f>IFERROR(VLOOKUP(C503,'MANO DE OBRA'!$C$13:$J$33,7,FALSE)," ")</f>
        <v xml:space="preserve"> </v>
      </c>
      <c r="L503" s="311" t="str">
        <f>IFERROR(VLOOKUP(C503,'MANO DE OBRA'!$C$13:$J$33,8,FALSE)," ")</f>
        <v xml:space="preserve"> </v>
      </c>
      <c r="M503" s="524"/>
      <c r="N503" s="525"/>
      <c r="O503" s="312">
        <f t="shared" si="31"/>
        <v>0</v>
      </c>
      <c r="P503" s="85"/>
    </row>
    <row r="504" spans="2:16" ht="15" thickBot="1">
      <c r="B504" s="44"/>
      <c r="C504" s="545" t="s">
        <v>2244</v>
      </c>
      <c r="D504" s="546"/>
      <c r="E504" s="546"/>
      <c r="F504" s="546"/>
      <c r="G504" s="546"/>
      <c r="H504" s="546"/>
      <c r="I504" s="546"/>
      <c r="J504" s="546"/>
      <c r="K504" s="546"/>
      <c r="L504" s="546"/>
      <c r="M504" s="546"/>
      <c r="N504" s="547"/>
      <c r="O504" s="309">
        <f>+SUM(O500:O503)</f>
        <v>8322.86</v>
      </c>
      <c r="P504" s="85"/>
    </row>
    <row r="505" spans="2:16" ht="15" thickBot="1">
      <c r="B505" s="44"/>
      <c r="C505" s="73"/>
      <c r="D505" s="52"/>
      <c r="E505" s="52"/>
      <c r="F505" s="52"/>
      <c r="G505" s="52"/>
      <c r="H505" s="52"/>
      <c r="I505" s="52"/>
      <c r="J505" s="52"/>
      <c r="K505" s="52"/>
      <c r="L505" s="52"/>
      <c r="M505" s="52"/>
      <c r="N505" s="52"/>
      <c r="O505" s="74"/>
      <c r="P505" s="45"/>
    </row>
    <row r="506" spans="2:16" ht="15" thickBot="1">
      <c r="B506" s="44"/>
      <c r="C506" s="557" t="s">
        <v>2245</v>
      </c>
      <c r="D506" s="558"/>
      <c r="E506" s="558"/>
      <c r="F506" s="558"/>
      <c r="G506" s="558"/>
      <c r="H506" s="558"/>
      <c r="I506" s="558"/>
      <c r="J506" s="558"/>
      <c r="K506" s="558"/>
      <c r="L506" s="558"/>
      <c r="M506" s="558"/>
      <c r="N506" s="559"/>
      <c r="O506" s="313">
        <f>ROUND(O495+O471+O488+O504,0)</f>
        <v>50996</v>
      </c>
      <c r="P506" s="100"/>
    </row>
    <row r="507" spans="2:16" ht="15" thickBot="1">
      <c r="B507" s="44"/>
      <c r="C507" s="73"/>
      <c r="D507" s="52"/>
      <c r="E507" s="52"/>
      <c r="F507" s="52"/>
      <c r="G507" s="52"/>
      <c r="H507" s="52"/>
      <c r="I507" s="52"/>
      <c r="J507" s="52"/>
      <c r="K507" s="52"/>
      <c r="L507" s="52"/>
      <c r="M507" s="52"/>
      <c r="N507" s="52"/>
      <c r="O507" s="74"/>
      <c r="P507" s="73"/>
    </row>
    <row r="508" spans="2:16">
      <c r="B508" s="44"/>
      <c r="C508" s="529" t="s">
        <v>2240</v>
      </c>
      <c r="D508" s="530"/>
      <c r="E508" s="530"/>
      <c r="F508" s="530"/>
      <c r="G508" s="530"/>
      <c r="H508" s="530"/>
      <c r="I508" s="530"/>
      <c r="J508" s="530"/>
      <c r="K508" s="530"/>
      <c r="L508" s="530"/>
      <c r="M508" s="530"/>
      <c r="N508" s="530"/>
      <c r="O508" s="531"/>
      <c r="P508" s="80"/>
    </row>
    <row r="509" spans="2:16">
      <c r="B509" s="44"/>
      <c r="C509" s="532"/>
      <c r="D509" s="533"/>
      <c r="E509" s="533"/>
      <c r="F509" s="533"/>
      <c r="G509" s="533"/>
      <c r="H509" s="533"/>
      <c r="I509" s="533"/>
      <c r="J509" s="533"/>
      <c r="K509" s="533"/>
      <c r="L509" s="533"/>
      <c r="M509" s="533"/>
      <c r="N509" s="533"/>
      <c r="O509" s="534"/>
      <c r="P509" s="80"/>
    </row>
    <row r="510" spans="2:16" ht="14.4" thickBot="1">
      <c r="B510" s="44"/>
      <c r="C510" s="535"/>
      <c r="D510" s="536"/>
      <c r="E510" s="536"/>
      <c r="F510" s="536"/>
      <c r="G510" s="536"/>
      <c r="H510" s="536"/>
      <c r="I510" s="536"/>
      <c r="J510" s="536"/>
      <c r="K510" s="536"/>
      <c r="L510" s="536"/>
      <c r="M510" s="536"/>
      <c r="N510" s="536"/>
      <c r="O510" s="537"/>
      <c r="P510" s="80"/>
    </row>
    <row r="511" spans="2:16" ht="15" thickBot="1">
      <c r="B511" s="44"/>
      <c r="C511" s="568" t="s">
        <v>10</v>
      </c>
      <c r="D511" s="569"/>
      <c r="E511" s="569"/>
      <c r="F511" s="569"/>
      <c r="G511" s="569"/>
      <c r="H511" s="569"/>
      <c r="I511" s="569"/>
      <c r="J511" s="569"/>
      <c r="K511" s="569"/>
      <c r="L511" s="569"/>
      <c r="M511" s="570"/>
      <c r="N511" s="303" t="s">
        <v>32</v>
      </c>
      <c r="O511" s="304" t="s">
        <v>29</v>
      </c>
      <c r="P511" s="80"/>
    </row>
    <row r="512" spans="2:16" ht="14.4">
      <c r="B512" s="44"/>
      <c r="C512" s="571" t="s">
        <v>2242</v>
      </c>
      <c r="D512" s="572"/>
      <c r="E512" s="572"/>
      <c r="F512" s="572"/>
      <c r="G512" s="572"/>
      <c r="H512" s="572"/>
      <c r="I512" s="572"/>
      <c r="J512" s="572"/>
      <c r="K512" s="572"/>
      <c r="L512" s="572"/>
      <c r="M512" s="572"/>
      <c r="N512" s="305">
        <f>PRESUPUESTO!$K$384</f>
        <v>0.26</v>
      </c>
      <c r="O512" s="314">
        <f>N512*O506</f>
        <v>13258.960000000001</v>
      </c>
      <c r="P512" s="80"/>
    </row>
    <row r="513" spans="2:19" ht="14.4">
      <c r="B513" s="44"/>
      <c r="C513" s="573" t="s">
        <v>2241</v>
      </c>
      <c r="D513" s="574"/>
      <c r="E513" s="574"/>
      <c r="F513" s="574"/>
      <c r="G513" s="574"/>
      <c r="H513" s="574"/>
      <c r="I513" s="574"/>
      <c r="J513" s="574"/>
      <c r="K513" s="574"/>
      <c r="L513" s="574"/>
      <c r="M513" s="574"/>
      <c r="N513" s="302">
        <f>PRESUPUESTO!$K$385</f>
        <v>0.01</v>
      </c>
      <c r="O513" s="315">
        <f>N513*O506</f>
        <v>509.96000000000004</v>
      </c>
      <c r="P513" s="80"/>
    </row>
    <row r="514" spans="2:19" ht="15" thickBot="1">
      <c r="B514" s="44"/>
      <c r="C514" s="575" t="s">
        <v>28</v>
      </c>
      <c r="D514" s="576"/>
      <c r="E514" s="576"/>
      <c r="F514" s="576"/>
      <c r="G514" s="576"/>
      <c r="H514" s="576"/>
      <c r="I514" s="576"/>
      <c r="J514" s="576"/>
      <c r="K514" s="576"/>
      <c r="L514" s="576"/>
      <c r="M514" s="576"/>
      <c r="N514" s="306">
        <f>PRESUPUESTO!$K$386</f>
        <v>0.03</v>
      </c>
      <c r="O514" s="316">
        <f>N514*O506</f>
        <v>1529.8799999999999</v>
      </c>
      <c r="P514" s="80"/>
    </row>
    <row r="515" spans="2:19">
      <c r="B515" s="44"/>
      <c r="C515" s="296"/>
      <c r="D515" s="297"/>
      <c r="E515" s="297"/>
      <c r="F515" s="297"/>
      <c r="G515" s="297"/>
      <c r="H515" s="297"/>
      <c r="I515" s="297"/>
      <c r="J515" s="297"/>
      <c r="K515" s="297"/>
      <c r="L515" s="297"/>
      <c r="M515" s="297"/>
      <c r="N515" s="297"/>
      <c r="O515" s="298"/>
      <c r="P515" s="80"/>
    </row>
    <row r="516" spans="2:19" ht="14.4" thickBot="1">
      <c r="B516" s="44"/>
      <c r="C516" s="299"/>
      <c r="D516" s="300"/>
      <c r="E516" s="300"/>
      <c r="F516" s="300"/>
      <c r="G516" s="300"/>
      <c r="H516" s="300"/>
      <c r="I516" s="300"/>
      <c r="J516" s="300"/>
      <c r="K516" s="300"/>
      <c r="L516" s="300"/>
      <c r="M516" s="300"/>
      <c r="N516" s="300"/>
      <c r="O516" s="301"/>
      <c r="P516" s="80"/>
    </row>
    <row r="517" spans="2:19" ht="15" thickBot="1">
      <c r="B517" s="44"/>
      <c r="C517" s="557" t="s">
        <v>2246</v>
      </c>
      <c r="D517" s="558"/>
      <c r="E517" s="558"/>
      <c r="F517" s="558"/>
      <c r="G517" s="558"/>
      <c r="H517" s="558"/>
      <c r="I517" s="558"/>
      <c r="J517" s="558"/>
      <c r="K517" s="558"/>
      <c r="L517" s="558"/>
      <c r="M517" s="558"/>
      <c r="N517" s="559"/>
      <c r="O517" s="313">
        <f>ROUNDUP(O506+O512+O513+O514,0)</f>
        <v>66295</v>
      </c>
      <c r="P517" s="100"/>
      <c r="S517" s="342"/>
    </row>
    <row r="518" spans="2:19" ht="14.4">
      <c r="B518" s="44"/>
      <c r="C518" s="73"/>
      <c r="D518" s="52"/>
      <c r="E518" s="52"/>
      <c r="F518" s="52"/>
      <c r="G518" s="52"/>
      <c r="H518" s="52"/>
      <c r="I518" s="52"/>
      <c r="J518" s="52"/>
      <c r="K518" s="52"/>
      <c r="L518" s="52"/>
      <c r="M518" s="52"/>
      <c r="N518" s="52"/>
      <c r="O518" s="74"/>
      <c r="P518" s="45"/>
    </row>
    <row r="519" spans="2:19" ht="14.4">
      <c r="B519" s="44"/>
      <c r="C519" s="73"/>
      <c r="D519" s="52"/>
      <c r="E519" s="52"/>
      <c r="F519" s="52"/>
      <c r="G519" s="52"/>
      <c r="H519" s="52"/>
      <c r="I519" s="52"/>
      <c r="J519" s="52"/>
      <c r="K519" s="52"/>
      <c r="L519" s="52"/>
      <c r="M519" s="52"/>
      <c r="N519" s="52"/>
      <c r="O519" s="74"/>
      <c r="P519" s="45"/>
    </row>
    <row r="520" spans="2:19" ht="18.75" customHeight="1" thickBot="1">
      <c r="B520" s="44"/>
      <c r="C520" s="564"/>
      <c r="D520" s="565"/>
      <c r="E520" s="565"/>
      <c r="F520" s="70"/>
      <c r="G520" s="70"/>
      <c r="H520" s="70"/>
      <c r="I520" s="70"/>
      <c r="J520" s="70"/>
      <c r="K520" s="566"/>
      <c r="L520" s="566"/>
      <c r="M520" s="566"/>
      <c r="N520" s="566"/>
      <c r="O520" s="567"/>
      <c r="P520" s="101"/>
    </row>
    <row r="521" spans="2:19" ht="14.4" thickBot="1">
      <c r="B521" s="102"/>
      <c r="C521" s="103"/>
      <c r="D521" s="103"/>
      <c r="E521" s="103"/>
      <c r="F521" s="103"/>
      <c r="G521" s="103"/>
      <c r="H521" s="103"/>
      <c r="I521" s="103"/>
      <c r="J521" s="103"/>
      <c r="K521" s="103"/>
      <c r="L521" s="103"/>
      <c r="M521" s="103"/>
      <c r="N521" s="103"/>
      <c r="O521" s="103"/>
      <c r="P521" s="104"/>
    </row>
    <row r="522" spans="2:19" ht="15.6" thickTop="1" thickBot="1">
      <c r="B522" s="44"/>
      <c r="C522" s="488" t="s">
        <v>54</v>
      </c>
      <c r="D522" s="489"/>
      <c r="E522" s="489"/>
      <c r="F522" s="489"/>
      <c r="G522" s="489"/>
      <c r="H522" s="489"/>
      <c r="I522" s="489"/>
      <c r="J522" s="489"/>
      <c r="K522" s="489"/>
      <c r="L522" s="489"/>
      <c r="M522" s="489"/>
      <c r="N522" s="489"/>
      <c r="O522" s="490"/>
      <c r="P522" s="75"/>
    </row>
    <row r="523" spans="2:19">
      <c r="B523" s="44"/>
      <c r="C523" s="76" t="s">
        <v>55</v>
      </c>
      <c r="D523" s="491" t="s">
        <v>10</v>
      </c>
      <c r="E523" s="492"/>
      <c r="F523" s="492"/>
      <c r="G523" s="492"/>
      <c r="H523" s="492"/>
      <c r="I523" s="492"/>
      <c r="J523" s="492"/>
      <c r="K523" s="492"/>
      <c r="L523" s="493"/>
      <c r="M523" s="494" t="s">
        <v>56</v>
      </c>
      <c r="N523" s="495"/>
      <c r="O523" s="76" t="s">
        <v>12</v>
      </c>
      <c r="P523" s="77"/>
    </row>
    <row r="524" spans="2:19" ht="51" customHeight="1" thickBot="1">
      <c r="B524" s="44"/>
      <c r="C524" s="243">
        <f>PRESUPUESTO!C301</f>
        <v>15.089999999999998</v>
      </c>
      <c r="D524" s="582" t="str">
        <f>IFERROR(VLOOKUP(C524,PRESUPUESTO!$C$11:$K$366,5,FALSE)," ")</f>
        <v>SUMINISTRO E INSTALACIÓN DE ESPEJO FLOTANTE EN CRISTAL DE 4 MM CON ESTRUCTURA OCULTA EN ALUMINIO O SIMILAR. INCLUYE SOPORTES, FIJACIONES Y LIMPIEZA FINAL.</v>
      </c>
      <c r="E524" s="583"/>
      <c r="F524" s="583"/>
      <c r="G524" s="583"/>
      <c r="H524" s="583"/>
      <c r="I524" s="583"/>
      <c r="J524" s="583"/>
      <c r="K524" s="583"/>
      <c r="L524" s="584"/>
      <c r="M524" s="526" t="str">
        <f>IFERROR(VLOOKUP(C524,PRESUPUESTO!$C$11:$K$366,6,FALSE)," ")</f>
        <v>M2</v>
      </c>
      <c r="N524" s="528"/>
      <c r="O524" s="243">
        <f>IFERROR(VLOOKUP(C524,PRESUPUESTO!$C$11:$K$366,7,FALSE)," ")</f>
        <v>9</v>
      </c>
      <c r="P524" s="79"/>
    </row>
    <row r="525" spans="2:19">
      <c r="B525" s="44"/>
      <c r="C525" s="529"/>
      <c r="D525" s="530"/>
      <c r="E525" s="530"/>
      <c r="F525" s="530"/>
      <c r="G525" s="530"/>
      <c r="H525" s="530"/>
      <c r="I525" s="530"/>
      <c r="J525" s="530"/>
      <c r="K525" s="530"/>
      <c r="L525" s="530"/>
      <c r="M525" s="530"/>
      <c r="N525" s="530"/>
      <c r="O525" s="531"/>
      <c r="P525" s="80"/>
    </row>
    <row r="526" spans="2:19">
      <c r="B526" s="44"/>
      <c r="C526" s="532"/>
      <c r="D526" s="533"/>
      <c r="E526" s="533"/>
      <c r="F526" s="533"/>
      <c r="G526" s="533"/>
      <c r="H526" s="533"/>
      <c r="I526" s="533"/>
      <c r="J526" s="533"/>
      <c r="K526" s="533"/>
      <c r="L526" s="533"/>
      <c r="M526" s="533"/>
      <c r="N526" s="533"/>
      <c r="O526" s="534"/>
      <c r="P526" s="80"/>
    </row>
    <row r="527" spans="2:19" ht="14.4" thickBot="1">
      <c r="B527" s="44"/>
      <c r="C527" s="535"/>
      <c r="D527" s="536"/>
      <c r="E527" s="536"/>
      <c r="F527" s="536"/>
      <c r="G527" s="536"/>
      <c r="H527" s="536"/>
      <c r="I527" s="536"/>
      <c r="J527" s="536"/>
      <c r="K527" s="536"/>
      <c r="L527" s="536"/>
      <c r="M527" s="536"/>
      <c r="N527" s="536"/>
      <c r="O527" s="537"/>
      <c r="P527" s="80"/>
    </row>
    <row r="528" spans="2:19" ht="14.4">
      <c r="B528" s="44"/>
      <c r="C528" s="538" t="s">
        <v>10</v>
      </c>
      <c r="D528" s="539"/>
      <c r="E528" s="539"/>
      <c r="F528" s="539"/>
      <c r="G528" s="540"/>
      <c r="H528" s="541" t="s">
        <v>57</v>
      </c>
      <c r="I528" s="539"/>
      <c r="J528" s="542" t="s">
        <v>58</v>
      </c>
      <c r="K528" s="543"/>
      <c r="L528" s="82" t="s">
        <v>59</v>
      </c>
      <c r="M528" s="541" t="s">
        <v>60</v>
      </c>
      <c r="N528" s="544"/>
      <c r="O528" s="83" t="s">
        <v>61</v>
      </c>
      <c r="P528" s="84"/>
    </row>
    <row r="529" spans="2:16" ht="14.4">
      <c r="B529" s="44"/>
      <c r="C529" s="517" t="s">
        <v>1281</v>
      </c>
      <c r="D529" s="518"/>
      <c r="E529" s="518"/>
      <c r="F529" s="518"/>
      <c r="G529" s="519"/>
      <c r="H529" s="520"/>
      <c r="I529" s="520"/>
      <c r="J529" s="521" t="str">
        <f>IFERROR(VLOOKUP(C529,EQUIPOS!$C$13:$G$80,2,FALSE)," ")</f>
        <v>%</v>
      </c>
      <c r="K529" s="522"/>
      <c r="L529" s="308">
        <f>O567</f>
        <v>8322.86</v>
      </c>
      <c r="M529" s="523">
        <v>0.05</v>
      </c>
      <c r="N529" s="522"/>
      <c r="O529" s="307">
        <f>IFERROR(M529*L529,0)</f>
        <v>416.14300000000003</v>
      </c>
      <c r="P529" s="85"/>
    </row>
    <row r="530" spans="2:16" ht="14.4">
      <c r="B530" s="44"/>
      <c r="C530" s="517"/>
      <c r="D530" s="518"/>
      <c r="E530" s="518"/>
      <c r="F530" s="518"/>
      <c r="G530" s="519"/>
      <c r="H530" s="520"/>
      <c r="I530" s="520"/>
      <c r="J530" s="521" t="str">
        <f>IFERROR(VLOOKUP(C530,EQUIPOS!$C$13:$G$80,2,FALSE)," ")</f>
        <v xml:space="preserve"> </v>
      </c>
      <c r="K530" s="522"/>
      <c r="L530" s="308" t="str">
        <f>IFERROR(VLOOKUP(C530,EQUIPOS!$C$13:$G$80,5,FALSE)," ")</f>
        <v xml:space="preserve"> </v>
      </c>
      <c r="M530" s="524"/>
      <c r="N530" s="525"/>
      <c r="O530" s="307">
        <f>IFERROR(L530/M530,0)</f>
        <v>0</v>
      </c>
      <c r="P530" s="85"/>
    </row>
    <row r="531" spans="2:16" ht="14.4">
      <c r="B531" s="44"/>
      <c r="C531" s="517"/>
      <c r="D531" s="518"/>
      <c r="E531" s="518"/>
      <c r="F531" s="518"/>
      <c r="G531" s="519"/>
      <c r="H531" s="520"/>
      <c r="I531" s="520"/>
      <c r="J531" s="521" t="str">
        <f>IFERROR(VLOOKUP(C531,EQUIPOS!$C$13:$G$80,2,FALSE)," ")</f>
        <v xml:space="preserve"> </v>
      </c>
      <c r="K531" s="522"/>
      <c r="L531" s="308" t="str">
        <f>IFERROR(VLOOKUP(C531,EQUIPOS!$C$13:$G$80,5,FALSE)," ")</f>
        <v xml:space="preserve"> </v>
      </c>
      <c r="M531" s="524"/>
      <c r="N531" s="525"/>
      <c r="O531" s="307">
        <f t="shared" ref="O531:O532" si="32">IFERROR(L531/M531,0)</f>
        <v>0</v>
      </c>
      <c r="P531" s="85"/>
    </row>
    <row r="532" spans="2:16" ht="14.4">
      <c r="B532" s="44"/>
      <c r="C532" s="517"/>
      <c r="D532" s="518"/>
      <c r="E532" s="518"/>
      <c r="F532" s="518"/>
      <c r="G532" s="519"/>
      <c r="H532" s="520"/>
      <c r="I532" s="520"/>
      <c r="J532" s="521" t="str">
        <f>IFERROR(VLOOKUP(C532,EQUIPOS!$C$13:$G$80,2,FALSE)," ")</f>
        <v xml:space="preserve"> </v>
      </c>
      <c r="K532" s="522"/>
      <c r="L532" s="308" t="str">
        <f>IFERROR(VLOOKUP(C532,EQUIPOS!$C$13:$G$80,5,FALSE)," ")</f>
        <v xml:space="preserve"> </v>
      </c>
      <c r="M532" s="524"/>
      <c r="N532" s="525"/>
      <c r="O532" s="307">
        <f t="shared" si="32"/>
        <v>0</v>
      </c>
      <c r="P532" s="85"/>
    </row>
    <row r="533" spans="2:16" ht="15" thickBot="1">
      <c r="B533" s="44"/>
      <c r="C533" s="517"/>
      <c r="D533" s="518"/>
      <c r="E533" s="518"/>
      <c r="F533" s="518"/>
      <c r="G533" s="519"/>
      <c r="H533" s="520"/>
      <c r="I533" s="520"/>
      <c r="J533" s="521" t="str">
        <f>IFERROR(VLOOKUP(C533,EQUIPOS!$C$13:$G$80,2,FALSE)," ")</f>
        <v xml:space="preserve"> </v>
      </c>
      <c r="K533" s="522"/>
      <c r="L533" s="308" t="str">
        <f>IFERROR(VLOOKUP(C533,EQUIPOS!$C$13:$G$80,5,FALSE)," ")</f>
        <v xml:space="preserve"> </v>
      </c>
      <c r="M533" s="524"/>
      <c r="N533" s="525"/>
      <c r="O533" s="307">
        <f>IFERROR(L533/M533,0)</f>
        <v>0</v>
      </c>
      <c r="P533" s="85"/>
    </row>
    <row r="534" spans="2:16" ht="15" thickBot="1">
      <c r="B534" s="44"/>
      <c r="C534" s="545" t="s">
        <v>2244</v>
      </c>
      <c r="D534" s="546"/>
      <c r="E534" s="546"/>
      <c r="F534" s="546"/>
      <c r="G534" s="546"/>
      <c r="H534" s="546"/>
      <c r="I534" s="546"/>
      <c r="J534" s="546"/>
      <c r="K534" s="546"/>
      <c r="L534" s="546"/>
      <c r="M534" s="546"/>
      <c r="N534" s="547"/>
      <c r="O534" s="309">
        <f>SUM(O529:O533)</f>
        <v>416.14300000000003</v>
      </c>
      <c r="P534" s="86"/>
    </row>
    <row r="535" spans="2:16" ht="13.5" customHeight="1">
      <c r="B535" s="44"/>
      <c r="C535" s="529" t="s">
        <v>62</v>
      </c>
      <c r="D535" s="530"/>
      <c r="E535" s="530"/>
      <c r="F535" s="530"/>
      <c r="G535" s="530"/>
      <c r="H535" s="530"/>
      <c r="I535" s="530"/>
      <c r="J535" s="530"/>
      <c r="K535" s="530"/>
      <c r="L535" s="530"/>
      <c r="M535" s="530"/>
      <c r="N535" s="530"/>
      <c r="O535" s="531"/>
      <c r="P535" s="80"/>
    </row>
    <row r="536" spans="2:16">
      <c r="B536" s="44"/>
      <c r="C536" s="532"/>
      <c r="D536" s="533"/>
      <c r="E536" s="533"/>
      <c r="F536" s="533"/>
      <c r="G536" s="533"/>
      <c r="H536" s="533"/>
      <c r="I536" s="533"/>
      <c r="J536" s="533"/>
      <c r="K536" s="533"/>
      <c r="L536" s="533"/>
      <c r="M536" s="533"/>
      <c r="N536" s="533"/>
      <c r="O536" s="534"/>
      <c r="P536" s="80"/>
    </row>
    <row r="537" spans="2:16" ht="14.4" thickBot="1">
      <c r="B537" s="44"/>
      <c r="C537" s="535"/>
      <c r="D537" s="536"/>
      <c r="E537" s="536"/>
      <c r="F537" s="536"/>
      <c r="G537" s="536"/>
      <c r="H537" s="536"/>
      <c r="I537" s="536"/>
      <c r="J537" s="536"/>
      <c r="K537" s="536"/>
      <c r="L537" s="536"/>
      <c r="M537" s="536"/>
      <c r="N537" s="536"/>
      <c r="O537" s="537"/>
      <c r="P537" s="80"/>
    </row>
    <row r="538" spans="2:16" ht="14.4">
      <c r="B538" s="44"/>
      <c r="C538" s="538" t="s">
        <v>10</v>
      </c>
      <c r="D538" s="550"/>
      <c r="E538" s="550"/>
      <c r="F538" s="550"/>
      <c r="G538" s="550"/>
      <c r="H538" s="550"/>
      <c r="I538" s="550"/>
      <c r="J538" s="544"/>
      <c r="K538" s="81" t="s">
        <v>56</v>
      </c>
      <c r="L538" s="82" t="s">
        <v>12</v>
      </c>
      <c r="M538" s="541" t="s">
        <v>63</v>
      </c>
      <c r="N538" s="544"/>
      <c r="O538" s="83" t="s">
        <v>61</v>
      </c>
      <c r="P538" s="84"/>
    </row>
    <row r="539" spans="2:16" ht="14.4">
      <c r="B539" s="44"/>
      <c r="C539" s="577" t="s">
        <v>2324</v>
      </c>
      <c r="D539" s="578"/>
      <c r="E539" s="578"/>
      <c r="F539" s="578"/>
      <c r="G539" s="578"/>
      <c r="H539" s="578"/>
      <c r="I539" s="578"/>
      <c r="J539" s="579"/>
      <c r="K539" s="88" t="str">
        <f>IFERROR(VLOOKUP(C539,MATERIALES!$C$13:$G$2486,2,FALSE)," ")</f>
        <v>UN</v>
      </c>
      <c r="L539" s="89">
        <v>1</v>
      </c>
      <c r="M539" s="548">
        <f>IFERROR(VLOOKUP(C539,MATERIALES!$C$13:$G$2486,5,FALSE)," ")</f>
        <v>39900</v>
      </c>
      <c r="N539" s="549"/>
      <c r="O539" s="307">
        <f>IFERROR(M539*L539,0)</f>
        <v>39900</v>
      </c>
      <c r="P539" s="85"/>
    </row>
    <row r="540" spans="2:16" ht="14.4">
      <c r="B540" s="44"/>
      <c r="C540" s="577" t="s">
        <v>1472</v>
      </c>
      <c r="D540" s="578"/>
      <c r="E540" s="578"/>
      <c r="F540" s="578"/>
      <c r="G540" s="578"/>
      <c r="H540" s="578"/>
      <c r="I540" s="578"/>
      <c r="J540" s="579"/>
      <c r="K540" s="88" t="str">
        <f>IFERROR(VLOOKUP(C540,MATERIALES!$C$13:$G$2486,2,FALSE)," ")</f>
        <v>KG</v>
      </c>
      <c r="L540" s="89">
        <v>1</v>
      </c>
      <c r="M540" s="548">
        <f>IFERROR(VLOOKUP(C540,MATERIALES!$C$13:$G$2486,5,FALSE)," ")</f>
        <v>3189</v>
      </c>
      <c r="N540" s="549"/>
      <c r="O540" s="307">
        <f t="shared" ref="O540:O550" si="33">IFERROR(M540*L540,0)</f>
        <v>3189</v>
      </c>
      <c r="P540" s="85"/>
    </row>
    <row r="541" spans="2:16" ht="14.4">
      <c r="B541" s="44"/>
      <c r="C541" s="577" t="s">
        <v>2318</v>
      </c>
      <c r="D541" s="578"/>
      <c r="E541" s="578"/>
      <c r="F541" s="578"/>
      <c r="G541" s="578"/>
      <c r="H541" s="578"/>
      <c r="I541" s="578"/>
      <c r="J541" s="579"/>
      <c r="K541" s="88" t="str">
        <f>IFERROR(VLOOKUP(C541,MATERIALES!$C$13:$G$2486,2,FALSE)," ")</f>
        <v>UN</v>
      </c>
      <c r="L541" s="89">
        <v>0.88</v>
      </c>
      <c r="M541" s="548">
        <f>IFERROR(VLOOKUP(C541,MATERIALES!$C$13:$G$2486,5,FALSE)," ")</f>
        <v>17500</v>
      </c>
      <c r="N541" s="549"/>
      <c r="O541" s="307">
        <f t="shared" si="33"/>
        <v>15400</v>
      </c>
      <c r="P541" s="85"/>
    </row>
    <row r="542" spans="2:16" ht="14.4">
      <c r="B542" s="44"/>
      <c r="C542" s="622"/>
      <c r="D542" s="623"/>
      <c r="E542" s="623"/>
      <c r="F542" s="623"/>
      <c r="G542" s="623"/>
      <c r="H542" s="623"/>
      <c r="I542" s="623"/>
      <c r="J542" s="624"/>
      <c r="K542" s="88" t="str">
        <f>IFERROR(VLOOKUP(C542,MATERIALES!$C$13:$G$2486,2,FALSE)," ")</f>
        <v xml:space="preserve"> </v>
      </c>
      <c r="L542" s="89"/>
      <c r="M542" s="548" t="str">
        <f>IFERROR(VLOOKUP(C542,MATERIALES!$C$13:$G$2486,5,FALSE)," ")</f>
        <v xml:space="preserve"> </v>
      </c>
      <c r="N542" s="549"/>
      <c r="O542" s="307">
        <f t="shared" si="33"/>
        <v>0</v>
      </c>
      <c r="P542" s="85"/>
    </row>
    <row r="543" spans="2:16" ht="14.4">
      <c r="B543" s="44"/>
      <c r="C543" s="517"/>
      <c r="D543" s="518"/>
      <c r="E543" s="518"/>
      <c r="F543" s="518"/>
      <c r="G543" s="518"/>
      <c r="H543" s="518"/>
      <c r="I543" s="518"/>
      <c r="J543" s="519"/>
      <c r="K543" s="88" t="str">
        <f>IFERROR(VLOOKUP(C543,MATERIALES!$C$13:$G$2486,2,FALSE)," ")</f>
        <v xml:space="preserve"> </v>
      </c>
      <c r="L543" s="89"/>
      <c r="M543" s="548" t="str">
        <f>IFERROR(VLOOKUP(C543,MATERIALES!$C$13:$G$2486,5,FALSE)," ")</f>
        <v xml:space="preserve"> </v>
      </c>
      <c r="N543" s="549"/>
      <c r="O543" s="307">
        <f t="shared" si="33"/>
        <v>0</v>
      </c>
      <c r="P543" s="85"/>
    </row>
    <row r="544" spans="2:16" ht="14.4">
      <c r="B544" s="44"/>
      <c r="C544" s="517"/>
      <c r="D544" s="518"/>
      <c r="E544" s="518"/>
      <c r="F544" s="518"/>
      <c r="G544" s="518"/>
      <c r="H544" s="518"/>
      <c r="I544" s="518"/>
      <c r="J544" s="519"/>
      <c r="K544" s="88" t="str">
        <f>IFERROR(VLOOKUP(C544,MATERIALES!$C$13:$G$2486,2,FALSE)," ")</f>
        <v xml:space="preserve"> </v>
      </c>
      <c r="L544" s="89"/>
      <c r="M544" s="548" t="str">
        <f>IFERROR(VLOOKUP(C544,MATERIALES!$C$13:$G$2486,5,FALSE)," ")</f>
        <v xml:space="preserve"> </v>
      </c>
      <c r="N544" s="549"/>
      <c r="O544" s="307">
        <f t="shared" si="33"/>
        <v>0</v>
      </c>
      <c r="P544" s="85"/>
    </row>
    <row r="545" spans="2:16" ht="14.4">
      <c r="B545" s="44"/>
      <c r="C545" s="517"/>
      <c r="D545" s="518"/>
      <c r="E545" s="518"/>
      <c r="F545" s="518"/>
      <c r="G545" s="518"/>
      <c r="H545" s="518"/>
      <c r="I545" s="518"/>
      <c r="J545" s="519"/>
      <c r="K545" s="88" t="str">
        <f>IFERROR(VLOOKUP(C545,MATERIALES!$C$13:$G$2486,2,FALSE)," ")</f>
        <v xml:space="preserve"> </v>
      </c>
      <c r="L545" s="89"/>
      <c r="M545" s="548" t="str">
        <f>IFERROR(VLOOKUP(C545,MATERIALES!$C$13:$G$2486,5,FALSE)," ")</f>
        <v xml:space="preserve"> </v>
      </c>
      <c r="N545" s="549"/>
      <c r="O545" s="307">
        <f t="shared" si="33"/>
        <v>0</v>
      </c>
      <c r="P545" s="85"/>
    </row>
    <row r="546" spans="2:16" ht="14.4">
      <c r="B546" s="44"/>
      <c r="C546" s="517"/>
      <c r="D546" s="518"/>
      <c r="E546" s="518"/>
      <c r="F546" s="518"/>
      <c r="G546" s="518"/>
      <c r="H546" s="518"/>
      <c r="I546" s="518"/>
      <c r="J546" s="519"/>
      <c r="K546" s="88" t="str">
        <f>IFERROR(VLOOKUP(C546,MATERIALES!$C$13:$G$2486,2,FALSE)," ")</f>
        <v xml:space="preserve"> </v>
      </c>
      <c r="L546" s="89"/>
      <c r="M546" s="548" t="str">
        <f>IFERROR(VLOOKUP(C546,MATERIALES!$C$13:$G$2486,5,FALSE)," ")</f>
        <v xml:space="preserve"> </v>
      </c>
      <c r="N546" s="549"/>
      <c r="O546" s="307">
        <f t="shared" si="33"/>
        <v>0</v>
      </c>
      <c r="P546" s="85"/>
    </row>
    <row r="547" spans="2:16" ht="14.4">
      <c r="B547" s="44"/>
      <c r="C547" s="517"/>
      <c r="D547" s="518"/>
      <c r="E547" s="518"/>
      <c r="F547" s="518"/>
      <c r="G547" s="518"/>
      <c r="H547" s="518"/>
      <c r="I547" s="518"/>
      <c r="J547" s="519"/>
      <c r="K547" s="88" t="str">
        <f>IFERROR(VLOOKUP(C547,MATERIALES!$C$13:$G$2486,2,FALSE)," ")</f>
        <v xml:space="preserve"> </v>
      </c>
      <c r="L547" s="89"/>
      <c r="M547" s="548" t="str">
        <f>IFERROR(VLOOKUP(C547,MATERIALES!$C$13:$G$2486,5,FALSE)," ")</f>
        <v xml:space="preserve"> </v>
      </c>
      <c r="N547" s="549"/>
      <c r="O547" s="307">
        <f t="shared" si="33"/>
        <v>0</v>
      </c>
      <c r="P547" s="85"/>
    </row>
    <row r="548" spans="2:16" ht="14.4">
      <c r="B548" s="44"/>
      <c r="C548" s="517"/>
      <c r="D548" s="518"/>
      <c r="E548" s="518"/>
      <c r="F548" s="518"/>
      <c r="G548" s="518"/>
      <c r="H548" s="518"/>
      <c r="I548" s="518"/>
      <c r="J548" s="519"/>
      <c r="K548" s="88" t="str">
        <f>IFERROR(VLOOKUP(C548,MATERIALES!$C$13:$G$2486,2,FALSE)," ")</f>
        <v xml:space="preserve"> </v>
      </c>
      <c r="L548" s="89"/>
      <c r="M548" s="548" t="str">
        <f>IFERROR(VLOOKUP(C548,MATERIALES!$C$13:$G$2486,5,FALSE)," ")</f>
        <v xml:space="preserve"> </v>
      </c>
      <c r="N548" s="549"/>
      <c r="O548" s="307">
        <f t="shared" si="33"/>
        <v>0</v>
      </c>
      <c r="P548" s="85"/>
    </row>
    <row r="549" spans="2:16" ht="14.4">
      <c r="B549" s="44"/>
      <c r="C549" s="517"/>
      <c r="D549" s="518"/>
      <c r="E549" s="518"/>
      <c r="F549" s="518"/>
      <c r="G549" s="518"/>
      <c r="H549" s="518"/>
      <c r="I549" s="518"/>
      <c r="J549" s="519"/>
      <c r="K549" s="88" t="str">
        <f>IFERROR(VLOOKUP(C549,MATERIALES!$C$13:$G$2486,2,FALSE)," ")</f>
        <v xml:space="preserve"> </v>
      </c>
      <c r="L549" s="89"/>
      <c r="M549" s="548" t="str">
        <f>IFERROR(VLOOKUP(C549,MATERIALES!$C$13:$G$2486,5,FALSE)," ")</f>
        <v xml:space="preserve"> </v>
      </c>
      <c r="N549" s="549"/>
      <c r="O549" s="307">
        <f t="shared" si="33"/>
        <v>0</v>
      </c>
      <c r="P549" s="85"/>
    </row>
    <row r="550" spans="2:16" ht="15" thickBot="1">
      <c r="B550" s="44"/>
      <c r="C550" s="517"/>
      <c r="D550" s="518"/>
      <c r="E550" s="518"/>
      <c r="F550" s="518"/>
      <c r="G550" s="518"/>
      <c r="H550" s="518"/>
      <c r="I550" s="518"/>
      <c r="J550" s="519"/>
      <c r="K550" s="88" t="str">
        <f>IFERROR(VLOOKUP(C550,MATERIALES!$C$13:$G$2486,2,FALSE)," ")</f>
        <v xml:space="preserve"> </v>
      </c>
      <c r="L550" s="90"/>
      <c r="M550" s="548" t="str">
        <f>IFERROR(VLOOKUP(C550,MATERIALES!$C$13:$G$2486,5,FALSE)," ")</f>
        <v xml:space="preserve"> </v>
      </c>
      <c r="N550" s="549"/>
      <c r="O550" s="307">
        <f t="shared" si="33"/>
        <v>0</v>
      </c>
      <c r="P550" s="85"/>
    </row>
    <row r="551" spans="2:16" ht="15" thickBot="1">
      <c r="B551" s="44"/>
      <c r="C551" s="545" t="s">
        <v>2244</v>
      </c>
      <c r="D551" s="546"/>
      <c r="E551" s="546"/>
      <c r="F551" s="546"/>
      <c r="G551" s="546"/>
      <c r="H551" s="546"/>
      <c r="I551" s="546"/>
      <c r="J551" s="546"/>
      <c r="K551" s="546"/>
      <c r="L551" s="546"/>
      <c r="M551" s="546"/>
      <c r="N551" s="547"/>
      <c r="O551" s="309">
        <f>SUM(O539:O550)</f>
        <v>58489</v>
      </c>
      <c r="P551" s="85"/>
    </row>
    <row r="552" spans="2:16">
      <c r="B552" s="44"/>
      <c r="C552" s="529" t="s">
        <v>64</v>
      </c>
      <c r="D552" s="530"/>
      <c r="E552" s="530"/>
      <c r="F552" s="530"/>
      <c r="G552" s="530"/>
      <c r="H552" s="530"/>
      <c r="I552" s="530"/>
      <c r="J552" s="530"/>
      <c r="K552" s="530"/>
      <c r="L552" s="530"/>
      <c r="M552" s="530"/>
      <c r="N552" s="530"/>
      <c r="O552" s="531"/>
      <c r="P552" s="80"/>
    </row>
    <row r="553" spans="2:16">
      <c r="B553" s="44"/>
      <c r="C553" s="532"/>
      <c r="D553" s="533"/>
      <c r="E553" s="533"/>
      <c r="F553" s="533"/>
      <c r="G553" s="533"/>
      <c r="H553" s="533"/>
      <c r="I553" s="533"/>
      <c r="J553" s="533"/>
      <c r="K553" s="533"/>
      <c r="L553" s="533"/>
      <c r="M553" s="533"/>
      <c r="N553" s="533"/>
      <c r="O553" s="534"/>
      <c r="P553" s="80"/>
    </row>
    <row r="554" spans="2:16" ht="14.4" thickBot="1">
      <c r="B554" s="44"/>
      <c r="C554" s="535"/>
      <c r="D554" s="536"/>
      <c r="E554" s="536"/>
      <c r="F554" s="536"/>
      <c r="G554" s="536"/>
      <c r="H554" s="536"/>
      <c r="I554" s="536"/>
      <c r="J554" s="536"/>
      <c r="K554" s="536"/>
      <c r="L554" s="536"/>
      <c r="M554" s="536"/>
      <c r="N554" s="536"/>
      <c r="O554" s="537"/>
      <c r="P554" s="80"/>
    </row>
    <row r="555" spans="2:16" ht="16.8">
      <c r="B555" s="44"/>
      <c r="C555" s="538" t="s">
        <v>65</v>
      </c>
      <c r="D555" s="550"/>
      <c r="E555" s="550"/>
      <c r="F555" s="550"/>
      <c r="G555" s="550"/>
      <c r="H555" s="550"/>
      <c r="I555" s="550"/>
      <c r="J555" s="82" t="s">
        <v>66</v>
      </c>
      <c r="K555" s="87" t="s">
        <v>67</v>
      </c>
      <c r="L555" s="91" t="s">
        <v>68</v>
      </c>
      <c r="M555" s="541" t="s">
        <v>69</v>
      </c>
      <c r="N555" s="544"/>
      <c r="O555" s="83" t="s">
        <v>61</v>
      </c>
      <c r="P555" s="84"/>
    </row>
    <row r="556" spans="2:16" ht="14.4">
      <c r="B556" s="44"/>
      <c r="C556" s="517"/>
      <c r="D556" s="518"/>
      <c r="E556" s="518"/>
      <c r="F556" s="518"/>
      <c r="G556" s="518"/>
      <c r="H556" s="518"/>
      <c r="I556" s="518"/>
      <c r="J556" s="92"/>
      <c r="K556" s="93">
        <v>25.1</v>
      </c>
      <c r="L556" s="92">
        <f>K556*J556</f>
        <v>0</v>
      </c>
      <c r="M556" s="548" t="str">
        <f>IFERROR(VLOOKUP(C556,TRANSPORTE!$C$14:$G$28,5,FALSE)," ")</f>
        <v xml:space="preserve"> </v>
      </c>
      <c r="N556" s="549"/>
      <c r="O556" s="307">
        <f>IFERROR(M556*L556,0)</f>
        <v>0</v>
      </c>
      <c r="P556" s="85"/>
    </row>
    <row r="557" spans="2:16" ht="15" thickBot="1">
      <c r="B557" s="44"/>
      <c r="C557" s="551"/>
      <c r="D557" s="552"/>
      <c r="E557" s="552"/>
      <c r="F557" s="552"/>
      <c r="G557" s="552"/>
      <c r="H557" s="552"/>
      <c r="I557" s="552"/>
      <c r="J557" s="94"/>
      <c r="K557" s="70"/>
      <c r="L557" s="94"/>
      <c r="M557" s="553"/>
      <c r="N557" s="554"/>
      <c r="O557" s="307">
        <f t="shared" ref="O557" si="34">IFERROR(M557*L557,0)</f>
        <v>0</v>
      </c>
      <c r="P557" s="85"/>
    </row>
    <row r="558" spans="2:16" ht="15" thickBot="1">
      <c r="B558" s="44"/>
      <c r="C558" s="545" t="s">
        <v>2244</v>
      </c>
      <c r="D558" s="546"/>
      <c r="E558" s="546"/>
      <c r="F558" s="546"/>
      <c r="G558" s="546"/>
      <c r="H558" s="546"/>
      <c r="I558" s="546"/>
      <c r="J558" s="546"/>
      <c r="K558" s="546"/>
      <c r="L558" s="546"/>
      <c r="M558" s="546"/>
      <c r="N558" s="547"/>
      <c r="O558" s="309">
        <f>+SUM(O556:O557)</f>
        <v>0</v>
      </c>
      <c r="P558" s="86"/>
    </row>
    <row r="559" spans="2:16">
      <c r="B559" s="44"/>
      <c r="C559" s="529" t="s">
        <v>70</v>
      </c>
      <c r="D559" s="530"/>
      <c r="E559" s="530"/>
      <c r="F559" s="530"/>
      <c r="G559" s="530"/>
      <c r="H559" s="530"/>
      <c r="I559" s="530"/>
      <c r="J559" s="530"/>
      <c r="K559" s="530"/>
      <c r="L559" s="530"/>
      <c r="M559" s="530"/>
      <c r="N559" s="530"/>
      <c r="O559" s="531"/>
      <c r="P559" s="80"/>
    </row>
    <row r="560" spans="2:16">
      <c r="B560" s="44"/>
      <c r="C560" s="532"/>
      <c r="D560" s="533"/>
      <c r="E560" s="533"/>
      <c r="F560" s="533"/>
      <c r="G560" s="533"/>
      <c r="H560" s="533"/>
      <c r="I560" s="533"/>
      <c r="J560" s="533"/>
      <c r="K560" s="533"/>
      <c r="L560" s="533"/>
      <c r="M560" s="533"/>
      <c r="N560" s="533"/>
      <c r="O560" s="534"/>
      <c r="P560" s="80"/>
    </row>
    <row r="561" spans="2:16" ht="14.4" thickBot="1">
      <c r="B561" s="44"/>
      <c r="C561" s="535"/>
      <c r="D561" s="536"/>
      <c r="E561" s="536"/>
      <c r="F561" s="536"/>
      <c r="G561" s="536"/>
      <c r="H561" s="536"/>
      <c r="I561" s="536"/>
      <c r="J561" s="536"/>
      <c r="K561" s="536"/>
      <c r="L561" s="536"/>
      <c r="M561" s="536"/>
      <c r="N561" s="536"/>
      <c r="O561" s="537"/>
      <c r="P561" s="80"/>
    </row>
    <row r="562" spans="2:16" ht="14.4">
      <c r="B562" s="44"/>
      <c r="C562" s="538" t="s">
        <v>71</v>
      </c>
      <c r="D562" s="550"/>
      <c r="E562" s="550"/>
      <c r="F562" s="550"/>
      <c r="G562" s="550"/>
      <c r="H562" s="550"/>
      <c r="I562" s="550"/>
      <c r="J562" s="82" t="s">
        <v>72</v>
      </c>
      <c r="K562" s="95" t="s">
        <v>73</v>
      </c>
      <c r="L562" s="96" t="s">
        <v>74</v>
      </c>
      <c r="M562" s="560" t="s">
        <v>60</v>
      </c>
      <c r="N562" s="561"/>
      <c r="O562" s="97" t="s">
        <v>61</v>
      </c>
      <c r="P562" s="98"/>
    </row>
    <row r="563" spans="2:16" ht="14.4">
      <c r="B563" s="44"/>
      <c r="C563" s="555" t="s">
        <v>1228</v>
      </c>
      <c r="D563" s="556"/>
      <c r="E563" s="556"/>
      <c r="F563" s="556"/>
      <c r="G563" s="556"/>
      <c r="H563" s="556"/>
      <c r="I563" s="522"/>
      <c r="J563" s="310">
        <f>IFERROR(VLOOKUP(C563,'MANO DE OBRA'!$C$13:$J$33,6,FALSE)," ")</f>
        <v>208071.6954</v>
      </c>
      <c r="K563" s="318">
        <f>IFERROR(VLOOKUP(C563,'MANO DE OBRA'!$C$13:$J$33,7,FALSE)," ")</f>
        <v>2</v>
      </c>
      <c r="L563" s="311">
        <f>IFERROR(VLOOKUP(C563,'MANO DE OBRA'!$C$13:$J$33,8,FALSE)," ")</f>
        <v>416143</v>
      </c>
      <c r="M563" s="562">
        <v>50</v>
      </c>
      <c r="N563" s="563"/>
      <c r="O563" s="312">
        <f>IFERROR((L563/M563),0)</f>
        <v>8322.86</v>
      </c>
      <c r="P563" s="99"/>
    </row>
    <row r="564" spans="2:16" ht="14.4">
      <c r="B564" s="44"/>
      <c r="C564" s="555"/>
      <c r="D564" s="556"/>
      <c r="E564" s="556"/>
      <c r="F564" s="556"/>
      <c r="G564" s="556"/>
      <c r="H564" s="556"/>
      <c r="I564" s="522"/>
      <c r="J564" s="310" t="str">
        <f>IFERROR(VLOOKUP(C564,'MANO DE OBRA'!$C$13:$J$33,6,FALSE)," ")</f>
        <v xml:space="preserve"> </v>
      </c>
      <c r="K564" s="318" t="str">
        <f>IFERROR(VLOOKUP(C564,'MANO DE OBRA'!$C$13:$J$33,7,FALSE)," ")</f>
        <v xml:space="preserve"> </v>
      </c>
      <c r="L564" s="311" t="str">
        <f>IFERROR(VLOOKUP(C564,'MANO DE OBRA'!$C$13:$J$33,8,FALSE)," ")</f>
        <v xml:space="preserve"> </v>
      </c>
      <c r="M564" s="562"/>
      <c r="N564" s="563"/>
      <c r="O564" s="312">
        <f t="shared" ref="O564:O566" si="35">IFERROR((L564/M564),0)</f>
        <v>0</v>
      </c>
      <c r="P564" s="99"/>
    </row>
    <row r="565" spans="2:16" ht="14.4">
      <c r="B565" s="44"/>
      <c r="C565" s="555"/>
      <c r="D565" s="556"/>
      <c r="E565" s="556"/>
      <c r="F565" s="556"/>
      <c r="G565" s="556"/>
      <c r="H565" s="556"/>
      <c r="I565" s="522"/>
      <c r="J565" s="310" t="str">
        <f>IFERROR(VLOOKUP(C565,'MANO DE OBRA'!$C$13:$J$33,6,FALSE)," ")</f>
        <v xml:space="preserve"> </v>
      </c>
      <c r="K565" s="318" t="str">
        <f>IFERROR(VLOOKUP(C565,'MANO DE OBRA'!$C$13:$J$33,7,FALSE)," ")</f>
        <v xml:space="preserve"> </v>
      </c>
      <c r="L565" s="311" t="str">
        <f>IFERROR(VLOOKUP(C565,'MANO DE OBRA'!$C$13:$J$33,8,FALSE)," ")</f>
        <v xml:space="preserve"> </v>
      </c>
      <c r="M565" s="524"/>
      <c r="N565" s="525"/>
      <c r="O565" s="312">
        <f t="shared" si="35"/>
        <v>0</v>
      </c>
      <c r="P565" s="99"/>
    </row>
    <row r="566" spans="2:16" ht="15" thickBot="1">
      <c r="B566" s="44"/>
      <c r="C566" s="555"/>
      <c r="D566" s="556"/>
      <c r="E566" s="556"/>
      <c r="F566" s="556"/>
      <c r="G566" s="556"/>
      <c r="H566" s="556"/>
      <c r="I566" s="522"/>
      <c r="J566" s="310" t="str">
        <f>IFERROR(VLOOKUP(C566,'MANO DE OBRA'!$C$13:$J$33,6,FALSE)," ")</f>
        <v xml:space="preserve"> </v>
      </c>
      <c r="K566" s="318" t="str">
        <f>IFERROR(VLOOKUP(C566,'MANO DE OBRA'!$C$13:$J$33,7,FALSE)," ")</f>
        <v xml:space="preserve"> </v>
      </c>
      <c r="L566" s="311" t="str">
        <f>IFERROR(VLOOKUP(C566,'MANO DE OBRA'!$C$13:$J$33,8,FALSE)," ")</f>
        <v xml:space="preserve"> </v>
      </c>
      <c r="M566" s="524"/>
      <c r="N566" s="525"/>
      <c r="O566" s="312">
        <f t="shared" si="35"/>
        <v>0</v>
      </c>
      <c r="P566" s="85"/>
    </row>
    <row r="567" spans="2:16" ht="15" thickBot="1">
      <c r="B567" s="44"/>
      <c r="C567" s="545" t="s">
        <v>2244</v>
      </c>
      <c r="D567" s="546"/>
      <c r="E567" s="546"/>
      <c r="F567" s="546"/>
      <c r="G567" s="546"/>
      <c r="H567" s="546"/>
      <c r="I567" s="546"/>
      <c r="J567" s="546"/>
      <c r="K567" s="546"/>
      <c r="L567" s="546"/>
      <c r="M567" s="546"/>
      <c r="N567" s="547"/>
      <c r="O567" s="309">
        <f>+SUM(O563:O566)</f>
        <v>8322.86</v>
      </c>
      <c r="P567" s="85"/>
    </row>
    <row r="568" spans="2:16" ht="15" thickBot="1">
      <c r="B568" s="44"/>
      <c r="C568" s="73"/>
      <c r="D568" s="52"/>
      <c r="E568" s="52"/>
      <c r="F568" s="52"/>
      <c r="G568" s="52"/>
      <c r="H568" s="52"/>
      <c r="I568" s="52"/>
      <c r="J568" s="52"/>
      <c r="K568" s="52"/>
      <c r="L568" s="52"/>
      <c r="M568" s="52"/>
      <c r="N568" s="52"/>
      <c r="O568" s="74"/>
      <c r="P568" s="45"/>
    </row>
    <row r="569" spans="2:16" ht="15" thickBot="1">
      <c r="B569" s="44"/>
      <c r="C569" s="557" t="s">
        <v>2245</v>
      </c>
      <c r="D569" s="558"/>
      <c r="E569" s="558"/>
      <c r="F569" s="558"/>
      <c r="G569" s="558"/>
      <c r="H569" s="558"/>
      <c r="I569" s="558"/>
      <c r="J569" s="558"/>
      <c r="K569" s="558"/>
      <c r="L569" s="558"/>
      <c r="M569" s="558"/>
      <c r="N569" s="559"/>
      <c r="O569" s="313">
        <f>ROUND(O558+O534+O551+O567,0)</f>
        <v>67228</v>
      </c>
      <c r="P569" s="100"/>
    </row>
    <row r="570" spans="2:16" ht="15" thickBot="1">
      <c r="B570" s="44"/>
      <c r="C570" s="73"/>
      <c r="D570" s="52"/>
      <c r="E570" s="52"/>
      <c r="F570" s="52"/>
      <c r="G570" s="52"/>
      <c r="H570" s="52"/>
      <c r="I570" s="52"/>
      <c r="J570" s="52"/>
      <c r="K570" s="52"/>
      <c r="L570" s="52"/>
      <c r="M570" s="52"/>
      <c r="N570" s="52"/>
      <c r="O570" s="74"/>
      <c r="P570" s="73"/>
    </row>
    <row r="571" spans="2:16">
      <c r="B571" s="44"/>
      <c r="C571" s="529" t="s">
        <v>2240</v>
      </c>
      <c r="D571" s="530"/>
      <c r="E571" s="530"/>
      <c r="F571" s="530"/>
      <c r="G571" s="530"/>
      <c r="H571" s="530"/>
      <c r="I571" s="530"/>
      <c r="J571" s="530"/>
      <c r="K571" s="530"/>
      <c r="L571" s="530"/>
      <c r="M571" s="530"/>
      <c r="N571" s="530"/>
      <c r="O571" s="531"/>
      <c r="P571" s="80"/>
    </row>
    <row r="572" spans="2:16">
      <c r="B572" s="44"/>
      <c r="C572" s="532"/>
      <c r="D572" s="533"/>
      <c r="E572" s="533"/>
      <c r="F572" s="533"/>
      <c r="G572" s="533"/>
      <c r="H572" s="533"/>
      <c r="I572" s="533"/>
      <c r="J572" s="533"/>
      <c r="K572" s="533"/>
      <c r="L572" s="533"/>
      <c r="M572" s="533"/>
      <c r="N572" s="533"/>
      <c r="O572" s="534"/>
      <c r="P572" s="80"/>
    </row>
    <row r="573" spans="2:16" ht="14.4" thickBot="1">
      <c r="B573" s="44"/>
      <c r="C573" s="535"/>
      <c r="D573" s="536"/>
      <c r="E573" s="536"/>
      <c r="F573" s="536"/>
      <c r="G573" s="536"/>
      <c r="H573" s="536"/>
      <c r="I573" s="536"/>
      <c r="J573" s="536"/>
      <c r="K573" s="536"/>
      <c r="L573" s="536"/>
      <c r="M573" s="536"/>
      <c r="N573" s="536"/>
      <c r="O573" s="537"/>
      <c r="P573" s="80"/>
    </row>
    <row r="574" spans="2:16" ht="15" thickBot="1">
      <c r="B574" s="44"/>
      <c r="C574" s="568" t="s">
        <v>10</v>
      </c>
      <c r="D574" s="569"/>
      <c r="E574" s="569"/>
      <c r="F574" s="569"/>
      <c r="G574" s="569"/>
      <c r="H574" s="569"/>
      <c r="I574" s="569"/>
      <c r="J574" s="569"/>
      <c r="K574" s="569"/>
      <c r="L574" s="569"/>
      <c r="M574" s="570"/>
      <c r="N574" s="303" t="s">
        <v>32</v>
      </c>
      <c r="O574" s="304" t="s">
        <v>29</v>
      </c>
      <c r="P574" s="80"/>
    </row>
    <row r="575" spans="2:16" ht="14.4">
      <c r="B575" s="44"/>
      <c r="C575" s="571" t="s">
        <v>2242</v>
      </c>
      <c r="D575" s="572"/>
      <c r="E575" s="572"/>
      <c r="F575" s="572"/>
      <c r="G575" s="572"/>
      <c r="H575" s="572"/>
      <c r="I575" s="572"/>
      <c r="J575" s="572"/>
      <c r="K575" s="572"/>
      <c r="L575" s="572"/>
      <c r="M575" s="572"/>
      <c r="N575" s="305">
        <f>PRESUPUESTO!$K$384</f>
        <v>0.26</v>
      </c>
      <c r="O575" s="314">
        <f>N575*O569</f>
        <v>17479.28</v>
      </c>
      <c r="P575" s="80"/>
    </row>
    <row r="576" spans="2:16" ht="14.4">
      <c r="B576" s="44"/>
      <c r="C576" s="573" t="s">
        <v>2241</v>
      </c>
      <c r="D576" s="574"/>
      <c r="E576" s="574"/>
      <c r="F576" s="574"/>
      <c r="G576" s="574"/>
      <c r="H576" s="574"/>
      <c r="I576" s="574"/>
      <c r="J576" s="574"/>
      <c r="K576" s="574"/>
      <c r="L576" s="574"/>
      <c r="M576" s="574"/>
      <c r="N576" s="302">
        <f>PRESUPUESTO!$K$385</f>
        <v>0.01</v>
      </c>
      <c r="O576" s="315">
        <f>N576*O569</f>
        <v>672.28</v>
      </c>
      <c r="P576" s="80"/>
    </row>
    <row r="577" spans="2:19" ht="15" thickBot="1">
      <c r="B577" s="44"/>
      <c r="C577" s="575" t="s">
        <v>28</v>
      </c>
      <c r="D577" s="576"/>
      <c r="E577" s="576"/>
      <c r="F577" s="576"/>
      <c r="G577" s="576"/>
      <c r="H577" s="576"/>
      <c r="I577" s="576"/>
      <c r="J577" s="576"/>
      <c r="K577" s="576"/>
      <c r="L577" s="576"/>
      <c r="M577" s="576"/>
      <c r="N577" s="306">
        <f>PRESUPUESTO!$K$386</f>
        <v>0.03</v>
      </c>
      <c r="O577" s="316">
        <f>N577*O569</f>
        <v>2016.84</v>
      </c>
      <c r="P577" s="80"/>
    </row>
    <row r="578" spans="2:19">
      <c r="B578" s="44"/>
      <c r="C578" s="296"/>
      <c r="D578" s="297"/>
      <c r="E578" s="297"/>
      <c r="F578" s="297"/>
      <c r="G578" s="297"/>
      <c r="H578" s="297"/>
      <c r="I578" s="297"/>
      <c r="J578" s="297"/>
      <c r="K578" s="297"/>
      <c r="L578" s="297"/>
      <c r="M578" s="297"/>
      <c r="N578" s="297"/>
      <c r="O578" s="298"/>
      <c r="P578" s="80"/>
    </row>
    <row r="579" spans="2:19" ht="14.4" thickBot="1">
      <c r="B579" s="44"/>
      <c r="C579" s="299"/>
      <c r="D579" s="300"/>
      <c r="E579" s="300"/>
      <c r="F579" s="300"/>
      <c r="G579" s="300"/>
      <c r="H579" s="300"/>
      <c r="I579" s="300"/>
      <c r="J579" s="300"/>
      <c r="K579" s="300"/>
      <c r="L579" s="300"/>
      <c r="M579" s="300"/>
      <c r="N579" s="300"/>
      <c r="O579" s="301"/>
      <c r="P579" s="80"/>
    </row>
    <row r="580" spans="2:19" ht="15" thickBot="1">
      <c r="B580" s="44"/>
      <c r="C580" s="557" t="s">
        <v>2246</v>
      </c>
      <c r="D580" s="558"/>
      <c r="E580" s="558"/>
      <c r="F580" s="558"/>
      <c r="G580" s="558"/>
      <c r="H580" s="558"/>
      <c r="I580" s="558"/>
      <c r="J580" s="558"/>
      <c r="K580" s="558"/>
      <c r="L580" s="558"/>
      <c r="M580" s="558"/>
      <c r="N580" s="559"/>
      <c r="O580" s="313">
        <f>ROUNDUP(O569+O575+O576+O577,0)</f>
        <v>87397</v>
      </c>
      <c r="P580" s="100"/>
      <c r="S580" s="342"/>
    </row>
    <row r="581" spans="2:19" ht="14.4">
      <c r="B581" s="44"/>
      <c r="C581" s="73"/>
      <c r="D581" s="52"/>
      <c r="E581" s="52"/>
      <c r="F581" s="52"/>
      <c r="G581" s="52"/>
      <c r="H581" s="52"/>
      <c r="I581" s="52"/>
      <c r="J581" s="52"/>
      <c r="K581" s="52"/>
      <c r="L581" s="52"/>
      <c r="M581" s="52"/>
      <c r="N581" s="52"/>
      <c r="O581" s="74"/>
      <c r="P581" s="45"/>
    </row>
    <row r="582" spans="2:19" ht="14.4">
      <c r="B582" s="44"/>
      <c r="C582" s="73"/>
      <c r="D582" s="52"/>
      <c r="E582" s="52"/>
      <c r="F582" s="52"/>
      <c r="G582" s="52"/>
      <c r="H582" s="52"/>
      <c r="I582" s="52"/>
      <c r="J582" s="52"/>
      <c r="K582" s="52"/>
      <c r="L582" s="52"/>
      <c r="M582" s="52"/>
      <c r="N582" s="52"/>
      <c r="O582" s="74"/>
      <c r="P582" s="45"/>
    </row>
    <row r="583" spans="2:19" ht="18.75" customHeight="1" thickBot="1">
      <c r="B583" s="44"/>
      <c r="C583" s="564"/>
      <c r="D583" s="565"/>
      <c r="E583" s="565"/>
      <c r="F583" s="70"/>
      <c r="G583" s="70"/>
      <c r="H583" s="70"/>
      <c r="I583" s="70"/>
      <c r="J583" s="70"/>
      <c r="K583" s="566"/>
      <c r="L583" s="566"/>
      <c r="M583" s="566"/>
      <c r="N583" s="566"/>
      <c r="O583" s="567"/>
      <c r="P583" s="101"/>
    </row>
    <row r="584" spans="2:19" ht="14.4" thickBot="1">
      <c r="B584" s="102"/>
      <c r="C584" s="103"/>
      <c r="D584" s="103"/>
      <c r="E584" s="103"/>
      <c r="F584" s="103"/>
      <c r="G584" s="103"/>
      <c r="H584" s="103"/>
      <c r="I584" s="103"/>
      <c r="J584" s="103"/>
      <c r="K584" s="103"/>
      <c r="L584" s="103"/>
      <c r="M584" s="103"/>
      <c r="N584" s="103"/>
      <c r="O584" s="103"/>
      <c r="P584" s="104"/>
    </row>
    <row r="585" spans="2:19" ht="15.6" thickTop="1" thickBot="1">
      <c r="B585" s="44"/>
      <c r="C585" s="488" t="s">
        <v>54</v>
      </c>
      <c r="D585" s="489"/>
      <c r="E585" s="489"/>
      <c r="F585" s="489"/>
      <c r="G585" s="489"/>
      <c r="H585" s="489"/>
      <c r="I585" s="489"/>
      <c r="J585" s="489"/>
      <c r="K585" s="489"/>
      <c r="L585" s="489"/>
      <c r="M585" s="489"/>
      <c r="N585" s="489"/>
      <c r="O585" s="490"/>
      <c r="P585" s="75"/>
    </row>
    <row r="586" spans="2:19">
      <c r="B586" s="44"/>
      <c r="C586" s="76" t="s">
        <v>55</v>
      </c>
      <c r="D586" s="491" t="s">
        <v>10</v>
      </c>
      <c r="E586" s="492"/>
      <c r="F586" s="492"/>
      <c r="G586" s="492"/>
      <c r="H586" s="492"/>
      <c r="I586" s="492"/>
      <c r="J586" s="492"/>
      <c r="K586" s="492"/>
      <c r="L586" s="493"/>
      <c r="M586" s="494" t="s">
        <v>56</v>
      </c>
      <c r="N586" s="495"/>
      <c r="O586" s="76" t="s">
        <v>12</v>
      </c>
      <c r="P586" s="77"/>
    </row>
    <row r="587" spans="2:19" ht="51" customHeight="1" thickBot="1">
      <c r="B587" s="44"/>
      <c r="C587" s="243">
        <f>PRESUPUESTO!C301</f>
        <v>15.089999999999998</v>
      </c>
      <c r="D587" s="582" t="str">
        <f>IFERROR(VLOOKUP(C587,PRESUPUESTO!$C$11:$K$366,5,FALSE)," ")</f>
        <v>SUMINISTRO E INSTALACIÓN DE ESPEJO FLOTANTE EN CRISTAL DE 4 MM CON ESTRUCTURA OCULTA EN ALUMINIO O SIMILAR. INCLUYE SOPORTES, FIJACIONES Y LIMPIEZA FINAL.</v>
      </c>
      <c r="E587" s="583"/>
      <c r="F587" s="583"/>
      <c r="G587" s="583"/>
      <c r="H587" s="583"/>
      <c r="I587" s="583"/>
      <c r="J587" s="583"/>
      <c r="K587" s="583"/>
      <c r="L587" s="584"/>
      <c r="M587" s="526" t="str">
        <f>IFERROR(VLOOKUP(C587,PRESUPUESTO!$C$11:$K$366,6,FALSE)," ")</f>
        <v>M2</v>
      </c>
      <c r="N587" s="528"/>
      <c r="O587" s="243">
        <f>IFERROR(VLOOKUP(C587,PRESUPUESTO!$C$11:$K$366,7,FALSE)," ")</f>
        <v>9</v>
      </c>
      <c r="P587" s="79"/>
    </row>
    <row r="588" spans="2:19">
      <c r="B588" s="44"/>
      <c r="C588" s="529"/>
      <c r="D588" s="530"/>
      <c r="E588" s="530"/>
      <c r="F588" s="530"/>
      <c r="G588" s="530"/>
      <c r="H588" s="530"/>
      <c r="I588" s="530"/>
      <c r="J588" s="530"/>
      <c r="K588" s="530"/>
      <c r="L588" s="530"/>
      <c r="M588" s="530"/>
      <c r="N588" s="530"/>
      <c r="O588" s="531"/>
      <c r="P588" s="80"/>
    </row>
    <row r="589" spans="2:19">
      <c r="B589" s="44"/>
      <c r="C589" s="532"/>
      <c r="D589" s="533"/>
      <c r="E589" s="533"/>
      <c r="F589" s="533"/>
      <c r="G589" s="533"/>
      <c r="H589" s="533"/>
      <c r="I589" s="533"/>
      <c r="J589" s="533"/>
      <c r="K589" s="533"/>
      <c r="L589" s="533"/>
      <c r="M589" s="533"/>
      <c r="N589" s="533"/>
      <c r="O589" s="534"/>
      <c r="P589" s="80"/>
    </row>
    <row r="590" spans="2:19" ht="14.4" thickBot="1">
      <c r="B590" s="44"/>
      <c r="C590" s="535"/>
      <c r="D590" s="536"/>
      <c r="E590" s="536"/>
      <c r="F590" s="536"/>
      <c r="G590" s="536"/>
      <c r="H590" s="536"/>
      <c r="I590" s="536"/>
      <c r="J590" s="536"/>
      <c r="K590" s="536"/>
      <c r="L590" s="536"/>
      <c r="M590" s="536"/>
      <c r="N590" s="536"/>
      <c r="O590" s="537"/>
      <c r="P590" s="80"/>
    </row>
    <row r="591" spans="2:19" ht="14.4">
      <c r="B591" s="44"/>
      <c r="C591" s="538" t="s">
        <v>10</v>
      </c>
      <c r="D591" s="539"/>
      <c r="E591" s="539"/>
      <c r="F591" s="539"/>
      <c r="G591" s="540"/>
      <c r="H591" s="541" t="s">
        <v>57</v>
      </c>
      <c r="I591" s="539"/>
      <c r="J591" s="542" t="s">
        <v>58</v>
      </c>
      <c r="K591" s="543"/>
      <c r="L591" s="82" t="s">
        <v>59</v>
      </c>
      <c r="M591" s="541" t="s">
        <v>60</v>
      </c>
      <c r="N591" s="544"/>
      <c r="O591" s="83" t="s">
        <v>61</v>
      </c>
      <c r="P591" s="84"/>
    </row>
    <row r="592" spans="2:19" ht="14.4">
      <c r="B592" s="44"/>
      <c r="C592" s="517"/>
      <c r="D592" s="518"/>
      <c r="E592" s="518"/>
      <c r="F592" s="518"/>
      <c r="G592" s="519"/>
      <c r="H592" s="520"/>
      <c r="I592" s="520"/>
      <c r="J592" s="521" t="str">
        <f>IFERROR(VLOOKUP(C592,EQUIPOS!$C$13:$G$80,2,FALSE)," ")</f>
        <v xml:space="preserve"> </v>
      </c>
      <c r="K592" s="522"/>
      <c r="L592" s="308">
        <f>O630</f>
        <v>0</v>
      </c>
      <c r="M592" s="523"/>
      <c r="N592" s="522"/>
      <c r="O592" s="307">
        <f>IFERROR(M592*L592,0)</f>
        <v>0</v>
      </c>
      <c r="P592" s="85"/>
    </row>
    <row r="593" spans="2:16" ht="14.4">
      <c r="B593" s="44"/>
      <c r="C593" s="517"/>
      <c r="D593" s="518"/>
      <c r="E593" s="518"/>
      <c r="F593" s="518"/>
      <c r="G593" s="519"/>
      <c r="H593" s="520"/>
      <c r="I593" s="520"/>
      <c r="J593" s="521" t="str">
        <f>IFERROR(VLOOKUP(C593,EQUIPOS!$C$13:$G$80,2,FALSE)," ")</f>
        <v xml:space="preserve"> </v>
      </c>
      <c r="K593" s="522"/>
      <c r="L593" s="308" t="str">
        <f>IFERROR(VLOOKUP(C593,EQUIPOS!$C$13:$G$80,5,FALSE)," ")</f>
        <v xml:space="preserve"> </v>
      </c>
      <c r="M593" s="524"/>
      <c r="N593" s="525"/>
      <c r="O593" s="307">
        <f>IFERROR(L593/M593,0)</f>
        <v>0</v>
      </c>
      <c r="P593" s="85"/>
    </row>
    <row r="594" spans="2:16" ht="14.4">
      <c r="B594" s="44"/>
      <c r="C594" s="517"/>
      <c r="D594" s="518"/>
      <c r="E594" s="518"/>
      <c r="F594" s="518"/>
      <c r="G594" s="519"/>
      <c r="H594" s="520"/>
      <c r="I594" s="520"/>
      <c r="J594" s="521" t="str">
        <f>IFERROR(VLOOKUP(C594,EQUIPOS!$C$13:$G$80,2,FALSE)," ")</f>
        <v xml:space="preserve"> </v>
      </c>
      <c r="K594" s="522"/>
      <c r="L594" s="308" t="str">
        <f>IFERROR(VLOOKUP(C594,EQUIPOS!$C$13:$G$80,5,FALSE)," ")</f>
        <v xml:space="preserve"> </v>
      </c>
      <c r="M594" s="524"/>
      <c r="N594" s="525"/>
      <c r="O594" s="307">
        <f t="shared" ref="O594:O595" si="36">IFERROR(L594/M594,0)</f>
        <v>0</v>
      </c>
      <c r="P594" s="85"/>
    </row>
    <row r="595" spans="2:16" ht="14.4">
      <c r="B595" s="44"/>
      <c r="C595" s="517"/>
      <c r="D595" s="518"/>
      <c r="E595" s="518"/>
      <c r="F595" s="518"/>
      <c r="G595" s="519"/>
      <c r="H595" s="520"/>
      <c r="I595" s="520"/>
      <c r="J595" s="521" t="str">
        <f>IFERROR(VLOOKUP(C595,EQUIPOS!$C$13:$G$80,2,FALSE)," ")</f>
        <v xml:space="preserve"> </v>
      </c>
      <c r="K595" s="522"/>
      <c r="L595" s="308" t="str">
        <f>IFERROR(VLOOKUP(C595,EQUIPOS!$C$13:$G$80,5,FALSE)," ")</f>
        <v xml:space="preserve"> </v>
      </c>
      <c r="M595" s="524"/>
      <c r="N595" s="525"/>
      <c r="O595" s="307">
        <f t="shared" si="36"/>
        <v>0</v>
      </c>
      <c r="P595" s="85"/>
    </row>
    <row r="596" spans="2:16" ht="15" thickBot="1">
      <c r="B596" s="44"/>
      <c r="C596" s="517"/>
      <c r="D596" s="518"/>
      <c r="E596" s="518"/>
      <c r="F596" s="518"/>
      <c r="G596" s="519"/>
      <c r="H596" s="520"/>
      <c r="I596" s="520"/>
      <c r="J596" s="521" t="str">
        <f>IFERROR(VLOOKUP(C596,EQUIPOS!$C$13:$G$80,2,FALSE)," ")</f>
        <v xml:space="preserve"> </v>
      </c>
      <c r="K596" s="522"/>
      <c r="L596" s="308" t="str">
        <f>IFERROR(VLOOKUP(C596,EQUIPOS!$C$13:$G$80,5,FALSE)," ")</f>
        <v xml:space="preserve"> </v>
      </c>
      <c r="M596" s="524"/>
      <c r="N596" s="525"/>
      <c r="O596" s="307">
        <f>IFERROR(L596/M596,0)</f>
        <v>0</v>
      </c>
      <c r="P596" s="85"/>
    </row>
    <row r="597" spans="2:16" ht="15" thickBot="1">
      <c r="B597" s="44"/>
      <c r="C597" s="545" t="s">
        <v>2244</v>
      </c>
      <c r="D597" s="546"/>
      <c r="E597" s="546"/>
      <c r="F597" s="546"/>
      <c r="G597" s="546"/>
      <c r="H597" s="546"/>
      <c r="I597" s="546"/>
      <c r="J597" s="546"/>
      <c r="K597" s="546"/>
      <c r="L597" s="546"/>
      <c r="M597" s="546"/>
      <c r="N597" s="547"/>
      <c r="O597" s="309">
        <f>SUM(O592:O596)</f>
        <v>0</v>
      </c>
      <c r="P597" s="86"/>
    </row>
    <row r="598" spans="2:16" ht="13.5" customHeight="1">
      <c r="B598" s="44"/>
      <c r="C598" s="529" t="s">
        <v>62</v>
      </c>
      <c r="D598" s="530"/>
      <c r="E598" s="530"/>
      <c r="F598" s="530"/>
      <c r="G598" s="530"/>
      <c r="H598" s="530"/>
      <c r="I598" s="530"/>
      <c r="J598" s="530"/>
      <c r="K598" s="530"/>
      <c r="L598" s="530"/>
      <c r="M598" s="530"/>
      <c r="N598" s="530"/>
      <c r="O598" s="531"/>
      <c r="P598" s="80"/>
    </row>
    <row r="599" spans="2:16">
      <c r="B599" s="44"/>
      <c r="C599" s="532"/>
      <c r="D599" s="533"/>
      <c r="E599" s="533"/>
      <c r="F599" s="533"/>
      <c r="G599" s="533"/>
      <c r="H599" s="533"/>
      <c r="I599" s="533"/>
      <c r="J599" s="533"/>
      <c r="K599" s="533"/>
      <c r="L599" s="533"/>
      <c r="M599" s="533"/>
      <c r="N599" s="533"/>
      <c r="O599" s="534"/>
      <c r="P599" s="80"/>
    </row>
    <row r="600" spans="2:16" ht="14.4" thickBot="1">
      <c r="B600" s="44"/>
      <c r="C600" s="535"/>
      <c r="D600" s="536"/>
      <c r="E600" s="536"/>
      <c r="F600" s="536"/>
      <c r="G600" s="536"/>
      <c r="H600" s="536"/>
      <c r="I600" s="536"/>
      <c r="J600" s="536"/>
      <c r="K600" s="536"/>
      <c r="L600" s="536"/>
      <c r="M600" s="536"/>
      <c r="N600" s="536"/>
      <c r="O600" s="537"/>
      <c r="P600" s="80"/>
    </row>
    <row r="601" spans="2:16" ht="14.4">
      <c r="B601" s="44"/>
      <c r="C601" s="538" t="s">
        <v>10</v>
      </c>
      <c r="D601" s="550"/>
      <c r="E601" s="550"/>
      <c r="F601" s="550"/>
      <c r="G601" s="550"/>
      <c r="H601" s="550"/>
      <c r="I601" s="550"/>
      <c r="J601" s="544"/>
      <c r="K601" s="81" t="s">
        <v>56</v>
      </c>
      <c r="L601" s="82" t="s">
        <v>12</v>
      </c>
      <c r="M601" s="541" t="s">
        <v>63</v>
      </c>
      <c r="N601" s="544"/>
      <c r="O601" s="83" t="s">
        <v>61</v>
      </c>
      <c r="P601" s="84"/>
    </row>
    <row r="602" spans="2:16" ht="14.4">
      <c r="B602" s="44"/>
      <c r="C602" s="577" t="s">
        <v>2328</v>
      </c>
      <c r="D602" s="578"/>
      <c r="E602" s="578"/>
      <c r="F602" s="578"/>
      <c r="G602" s="578"/>
      <c r="H602" s="578"/>
      <c r="I602" s="578"/>
      <c r="J602" s="579"/>
      <c r="K602" s="88" t="str">
        <f>IFERROR(VLOOKUP(C602,MATERIALES!$C$13:$G$2486,2,FALSE)," ")</f>
        <v>M2</v>
      </c>
      <c r="L602" s="89">
        <v>1.05</v>
      </c>
      <c r="M602" s="548">
        <f>IFERROR(VLOOKUP(C602,MATERIALES!$C$13:$G$2486,5,FALSE)," ")</f>
        <v>276000</v>
      </c>
      <c r="N602" s="549"/>
      <c r="O602" s="307">
        <f>IFERROR(M602*L602,0)</f>
        <v>289800</v>
      </c>
      <c r="P602" s="85"/>
    </row>
    <row r="603" spans="2:16" ht="14.4">
      <c r="B603" s="44"/>
      <c r="C603" s="577"/>
      <c r="D603" s="578"/>
      <c r="E603" s="578"/>
      <c r="F603" s="578"/>
      <c r="G603" s="578"/>
      <c r="H603" s="578"/>
      <c r="I603" s="578"/>
      <c r="J603" s="579"/>
      <c r="K603" s="88" t="str">
        <f>IFERROR(VLOOKUP(C603,MATERIALES!$C$13:$G$2486,2,FALSE)," ")</f>
        <v xml:space="preserve"> </v>
      </c>
      <c r="L603" s="89"/>
      <c r="M603" s="548" t="str">
        <f>IFERROR(VLOOKUP(C603,MATERIALES!$C$13:$G$2486,5,FALSE)," ")</f>
        <v xml:space="preserve"> </v>
      </c>
      <c r="N603" s="549"/>
      <c r="O603" s="307">
        <f t="shared" ref="O603:O613" si="37">IFERROR(M603*L603,0)</f>
        <v>0</v>
      </c>
      <c r="P603" s="85"/>
    </row>
    <row r="604" spans="2:16" ht="14.4">
      <c r="B604" s="44"/>
      <c r="C604" s="577"/>
      <c r="D604" s="578"/>
      <c r="E604" s="578"/>
      <c r="F604" s="578"/>
      <c r="G604" s="578"/>
      <c r="H604" s="578"/>
      <c r="I604" s="578"/>
      <c r="J604" s="579"/>
      <c r="K604" s="88" t="str">
        <f>IFERROR(VLOOKUP(C604,MATERIALES!$C$13:$G$2486,2,FALSE)," ")</f>
        <v xml:space="preserve"> </v>
      </c>
      <c r="L604" s="89"/>
      <c r="M604" s="548" t="str">
        <f>IFERROR(VLOOKUP(C604,MATERIALES!$C$13:$G$2486,5,FALSE)," ")</f>
        <v xml:space="preserve"> </v>
      </c>
      <c r="N604" s="549"/>
      <c r="O604" s="307">
        <f t="shared" si="37"/>
        <v>0</v>
      </c>
      <c r="P604" s="85"/>
    </row>
    <row r="605" spans="2:16" ht="14.4">
      <c r="B605" s="44"/>
      <c r="C605" s="622"/>
      <c r="D605" s="623"/>
      <c r="E605" s="623"/>
      <c r="F605" s="623"/>
      <c r="G605" s="623"/>
      <c r="H605" s="623"/>
      <c r="I605" s="623"/>
      <c r="J605" s="624"/>
      <c r="K605" s="88" t="str">
        <f>IFERROR(VLOOKUP(C605,MATERIALES!$C$13:$G$2486,2,FALSE)," ")</f>
        <v xml:space="preserve"> </v>
      </c>
      <c r="L605" s="89"/>
      <c r="M605" s="548" t="str">
        <f>IFERROR(VLOOKUP(C605,MATERIALES!$C$13:$G$2486,5,FALSE)," ")</f>
        <v xml:space="preserve"> </v>
      </c>
      <c r="N605" s="549"/>
      <c r="O605" s="307">
        <f t="shared" si="37"/>
        <v>0</v>
      </c>
      <c r="P605" s="85"/>
    </row>
    <row r="606" spans="2:16" ht="14.4">
      <c r="B606" s="44"/>
      <c r="C606" s="517"/>
      <c r="D606" s="518"/>
      <c r="E606" s="518"/>
      <c r="F606" s="518"/>
      <c r="G606" s="518"/>
      <c r="H606" s="518"/>
      <c r="I606" s="518"/>
      <c r="J606" s="519"/>
      <c r="K606" s="88" t="str">
        <f>IFERROR(VLOOKUP(C606,MATERIALES!$C$13:$G$2486,2,FALSE)," ")</f>
        <v xml:space="preserve"> </v>
      </c>
      <c r="L606" s="89"/>
      <c r="M606" s="548" t="str">
        <f>IFERROR(VLOOKUP(C606,MATERIALES!$C$13:$G$2486,5,FALSE)," ")</f>
        <v xml:space="preserve"> </v>
      </c>
      <c r="N606" s="549"/>
      <c r="O606" s="307">
        <f t="shared" si="37"/>
        <v>0</v>
      </c>
      <c r="P606" s="85"/>
    </row>
    <row r="607" spans="2:16" ht="14.4">
      <c r="B607" s="44"/>
      <c r="C607" s="517"/>
      <c r="D607" s="518"/>
      <c r="E607" s="518"/>
      <c r="F607" s="518"/>
      <c r="G607" s="518"/>
      <c r="H607" s="518"/>
      <c r="I607" s="518"/>
      <c r="J607" s="519"/>
      <c r="K607" s="88" t="str">
        <f>IFERROR(VLOOKUP(C607,MATERIALES!$C$13:$G$2486,2,FALSE)," ")</f>
        <v xml:space="preserve"> </v>
      </c>
      <c r="L607" s="89"/>
      <c r="M607" s="548" t="str">
        <f>IFERROR(VLOOKUP(C607,MATERIALES!$C$13:$G$2486,5,FALSE)," ")</f>
        <v xml:space="preserve"> </v>
      </c>
      <c r="N607" s="549"/>
      <c r="O607" s="307">
        <f t="shared" si="37"/>
        <v>0</v>
      </c>
      <c r="P607" s="85"/>
    </row>
    <row r="608" spans="2:16" ht="14.4">
      <c r="B608" s="44"/>
      <c r="C608" s="517"/>
      <c r="D608" s="518"/>
      <c r="E608" s="518"/>
      <c r="F608" s="518"/>
      <c r="G608" s="518"/>
      <c r="H608" s="518"/>
      <c r="I608" s="518"/>
      <c r="J608" s="519"/>
      <c r="K608" s="88" t="str">
        <f>IFERROR(VLOOKUP(C608,MATERIALES!$C$13:$G$2486,2,FALSE)," ")</f>
        <v xml:space="preserve"> </v>
      </c>
      <c r="L608" s="89"/>
      <c r="M608" s="548" t="str">
        <f>IFERROR(VLOOKUP(C608,MATERIALES!$C$13:$G$2486,5,FALSE)," ")</f>
        <v xml:space="preserve"> </v>
      </c>
      <c r="N608" s="549"/>
      <c r="O608" s="307">
        <f t="shared" si="37"/>
        <v>0</v>
      </c>
      <c r="P608" s="85"/>
    </row>
    <row r="609" spans="2:16" ht="14.4">
      <c r="B609" s="44"/>
      <c r="C609" s="517"/>
      <c r="D609" s="518"/>
      <c r="E609" s="518"/>
      <c r="F609" s="518"/>
      <c r="G609" s="518"/>
      <c r="H609" s="518"/>
      <c r="I609" s="518"/>
      <c r="J609" s="519"/>
      <c r="K609" s="88" t="str">
        <f>IFERROR(VLOOKUP(C609,MATERIALES!$C$13:$G$2486,2,FALSE)," ")</f>
        <v xml:space="preserve"> </v>
      </c>
      <c r="L609" s="89"/>
      <c r="M609" s="548" t="str">
        <f>IFERROR(VLOOKUP(C609,MATERIALES!$C$13:$G$2486,5,FALSE)," ")</f>
        <v xml:space="preserve"> </v>
      </c>
      <c r="N609" s="549"/>
      <c r="O609" s="307">
        <f t="shared" si="37"/>
        <v>0</v>
      </c>
      <c r="P609" s="85"/>
    </row>
    <row r="610" spans="2:16" ht="14.4">
      <c r="B610" s="44"/>
      <c r="C610" s="517"/>
      <c r="D610" s="518"/>
      <c r="E610" s="518"/>
      <c r="F610" s="518"/>
      <c r="G610" s="518"/>
      <c r="H610" s="518"/>
      <c r="I610" s="518"/>
      <c r="J610" s="519"/>
      <c r="K610" s="88" t="str">
        <f>IFERROR(VLOOKUP(C610,MATERIALES!$C$13:$G$2486,2,FALSE)," ")</f>
        <v xml:space="preserve"> </v>
      </c>
      <c r="L610" s="89"/>
      <c r="M610" s="548" t="str">
        <f>IFERROR(VLOOKUP(C610,MATERIALES!$C$13:$G$2486,5,FALSE)," ")</f>
        <v xml:space="preserve"> </v>
      </c>
      <c r="N610" s="549"/>
      <c r="O610" s="307">
        <f t="shared" si="37"/>
        <v>0</v>
      </c>
      <c r="P610" s="85"/>
    </row>
    <row r="611" spans="2:16" ht="14.4">
      <c r="B611" s="44"/>
      <c r="C611" s="517"/>
      <c r="D611" s="518"/>
      <c r="E611" s="518"/>
      <c r="F611" s="518"/>
      <c r="G611" s="518"/>
      <c r="H611" s="518"/>
      <c r="I611" s="518"/>
      <c r="J611" s="519"/>
      <c r="K611" s="88" t="str">
        <f>IFERROR(VLOOKUP(C611,MATERIALES!$C$13:$G$2486,2,FALSE)," ")</f>
        <v xml:space="preserve"> </v>
      </c>
      <c r="L611" s="89"/>
      <c r="M611" s="548" t="str">
        <f>IFERROR(VLOOKUP(C611,MATERIALES!$C$13:$G$2486,5,FALSE)," ")</f>
        <v xml:space="preserve"> </v>
      </c>
      <c r="N611" s="549"/>
      <c r="O611" s="307">
        <f t="shared" si="37"/>
        <v>0</v>
      </c>
      <c r="P611" s="85"/>
    </row>
    <row r="612" spans="2:16" ht="14.4">
      <c r="B612" s="44"/>
      <c r="C612" s="517"/>
      <c r="D612" s="518"/>
      <c r="E612" s="518"/>
      <c r="F612" s="518"/>
      <c r="G612" s="518"/>
      <c r="H612" s="518"/>
      <c r="I612" s="518"/>
      <c r="J612" s="519"/>
      <c r="K612" s="88" t="str">
        <f>IFERROR(VLOOKUP(C612,MATERIALES!$C$13:$G$2486,2,FALSE)," ")</f>
        <v xml:space="preserve"> </v>
      </c>
      <c r="L612" s="89"/>
      <c r="M612" s="548" t="str">
        <f>IFERROR(VLOOKUP(C612,MATERIALES!$C$13:$G$2486,5,FALSE)," ")</f>
        <v xml:space="preserve"> </v>
      </c>
      <c r="N612" s="549"/>
      <c r="O612" s="307">
        <f t="shared" si="37"/>
        <v>0</v>
      </c>
      <c r="P612" s="85"/>
    </row>
    <row r="613" spans="2:16" ht="15" thickBot="1">
      <c r="B613" s="44"/>
      <c r="C613" s="517"/>
      <c r="D613" s="518"/>
      <c r="E613" s="518"/>
      <c r="F613" s="518"/>
      <c r="G613" s="518"/>
      <c r="H613" s="518"/>
      <c r="I613" s="518"/>
      <c r="J613" s="519"/>
      <c r="K613" s="88" t="str">
        <f>IFERROR(VLOOKUP(C613,MATERIALES!$C$13:$G$2486,2,FALSE)," ")</f>
        <v xml:space="preserve"> </v>
      </c>
      <c r="L613" s="90"/>
      <c r="M613" s="548" t="str">
        <f>IFERROR(VLOOKUP(C613,MATERIALES!$C$13:$G$2486,5,FALSE)," ")</f>
        <v xml:space="preserve"> </v>
      </c>
      <c r="N613" s="549"/>
      <c r="O613" s="307">
        <f t="shared" si="37"/>
        <v>0</v>
      </c>
      <c r="P613" s="85"/>
    </row>
    <row r="614" spans="2:16" ht="15" thickBot="1">
      <c r="B614" s="44"/>
      <c r="C614" s="545" t="s">
        <v>2244</v>
      </c>
      <c r="D614" s="546"/>
      <c r="E614" s="546"/>
      <c r="F614" s="546"/>
      <c r="G614" s="546"/>
      <c r="H614" s="546"/>
      <c r="I614" s="546"/>
      <c r="J614" s="546"/>
      <c r="K614" s="546"/>
      <c r="L614" s="546"/>
      <c r="M614" s="546"/>
      <c r="N614" s="547"/>
      <c r="O614" s="309">
        <f>SUM(O602:O613)</f>
        <v>289800</v>
      </c>
      <c r="P614" s="85"/>
    </row>
    <row r="615" spans="2:16">
      <c r="B615" s="44"/>
      <c r="C615" s="529" t="s">
        <v>64</v>
      </c>
      <c r="D615" s="530"/>
      <c r="E615" s="530"/>
      <c r="F615" s="530"/>
      <c r="G615" s="530"/>
      <c r="H615" s="530"/>
      <c r="I615" s="530"/>
      <c r="J615" s="530"/>
      <c r="K615" s="530"/>
      <c r="L615" s="530"/>
      <c r="M615" s="530"/>
      <c r="N615" s="530"/>
      <c r="O615" s="531"/>
      <c r="P615" s="80"/>
    </row>
    <row r="616" spans="2:16">
      <c r="B616" s="44"/>
      <c r="C616" s="532"/>
      <c r="D616" s="533"/>
      <c r="E616" s="533"/>
      <c r="F616" s="533"/>
      <c r="G616" s="533"/>
      <c r="H616" s="533"/>
      <c r="I616" s="533"/>
      <c r="J616" s="533"/>
      <c r="K616" s="533"/>
      <c r="L616" s="533"/>
      <c r="M616" s="533"/>
      <c r="N616" s="533"/>
      <c r="O616" s="534"/>
      <c r="P616" s="80"/>
    </row>
    <row r="617" spans="2:16" ht="14.4" thickBot="1">
      <c r="B617" s="44"/>
      <c r="C617" s="535"/>
      <c r="D617" s="536"/>
      <c r="E617" s="536"/>
      <c r="F617" s="536"/>
      <c r="G617" s="536"/>
      <c r="H617" s="536"/>
      <c r="I617" s="536"/>
      <c r="J617" s="536"/>
      <c r="K617" s="536"/>
      <c r="L617" s="536"/>
      <c r="M617" s="536"/>
      <c r="N617" s="536"/>
      <c r="O617" s="537"/>
      <c r="P617" s="80"/>
    </row>
    <row r="618" spans="2:16" ht="16.8">
      <c r="B618" s="44"/>
      <c r="C618" s="538" t="s">
        <v>65</v>
      </c>
      <c r="D618" s="550"/>
      <c r="E618" s="550"/>
      <c r="F618" s="550"/>
      <c r="G618" s="550"/>
      <c r="H618" s="550"/>
      <c r="I618" s="550"/>
      <c r="J618" s="82" t="s">
        <v>66</v>
      </c>
      <c r="K618" s="87" t="s">
        <v>67</v>
      </c>
      <c r="L618" s="91" t="s">
        <v>68</v>
      </c>
      <c r="M618" s="541" t="s">
        <v>69</v>
      </c>
      <c r="N618" s="544"/>
      <c r="O618" s="83" t="s">
        <v>61</v>
      </c>
      <c r="P618" s="84"/>
    </row>
    <row r="619" spans="2:16" ht="14.4">
      <c r="B619" s="44"/>
      <c r="C619" s="517"/>
      <c r="D619" s="518"/>
      <c r="E619" s="518"/>
      <c r="F619" s="518"/>
      <c r="G619" s="518"/>
      <c r="H619" s="518"/>
      <c r="I619" s="518"/>
      <c r="J619" s="92"/>
      <c r="K619" s="93">
        <v>25.1</v>
      </c>
      <c r="L619" s="92">
        <f>K619*J619</f>
        <v>0</v>
      </c>
      <c r="M619" s="548" t="str">
        <f>IFERROR(VLOOKUP(C619,TRANSPORTE!$C$14:$G$28,5,FALSE)," ")</f>
        <v xml:space="preserve"> </v>
      </c>
      <c r="N619" s="549"/>
      <c r="O619" s="307">
        <f>IFERROR(M619*L619,0)</f>
        <v>0</v>
      </c>
      <c r="P619" s="85"/>
    </row>
    <row r="620" spans="2:16" ht="15" thickBot="1">
      <c r="B620" s="44"/>
      <c r="C620" s="551"/>
      <c r="D620" s="552"/>
      <c r="E620" s="552"/>
      <c r="F620" s="552"/>
      <c r="G620" s="552"/>
      <c r="H620" s="552"/>
      <c r="I620" s="552"/>
      <c r="J620" s="94"/>
      <c r="K620" s="70"/>
      <c r="L620" s="94"/>
      <c r="M620" s="553"/>
      <c r="N620" s="554"/>
      <c r="O620" s="307">
        <f t="shared" ref="O620" si="38">IFERROR(M620*L620,0)</f>
        <v>0</v>
      </c>
      <c r="P620" s="85"/>
    </row>
    <row r="621" spans="2:16" ht="15" thickBot="1">
      <c r="B621" s="44"/>
      <c r="C621" s="545" t="s">
        <v>2244</v>
      </c>
      <c r="D621" s="546"/>
      <c r="E621" s="546"/>
      <c r="F621" s="546"/>
      <c r="G621" s="546"/>
      <c r="H621" s="546"/>
      <c r="I621" s="546"/>
      <c r="J621" s="546"/>
      <c r="K621" s="546"/>
      <c r="L621" s="546"/>
      <c r="M621" s="546"/>
      <c r="N621" s="547"/>
      <c r="O621" s="309">
        <f>+SUM(O619:O620)</f>
        <v>0</v>
      </c>
      <c r="P621" s="86"/>
    </row>
    <row r="622" spans="2:16">
      <c r="B622" s="44"/>
      <c r="C622" s="529" t="s">
        <v>70</v>
      </c>
      <c r="D622" s="530"/>
      <c r="E622" s="530"/>
      <c r="F622" s="530"/>
      <c r="G622" s="530"/>
      <c r="H622" s="530"/>
      <c r="I622" s="530"/>
      <c r="J622" s="530"/>
      <c r="K622" s="530"/>
      <c r="L622" s="530"/>
      <c r="M622" s="530"/>
      <c r="N622" s="530"/>
      <c r="O622" s="531"/>
      <c r="P622" s="80"/>
    </row>
    <row r="623" spans="2:16">
      <c r="B623" s="44"/>
      <c r="C623" s="532"/>
      <c r="D623" s="533"/>
      <c r="E623" s="533"/>
      <c r="F623" s="533"/>
      <c r="G623" s="533"/>
      <c r="H623" s="533"/>
      <c r="I623" s="533"/>
      <c r="J623" s="533"/>
      <c r="K623" s="533"/>
      <c r="L623" s="533"/>
      <c r="M623" s="533"/>
      <c r="N623" s="533"/>
      <c r="O623" s="534"/>
      <c r="P623" s="80"/>
    </row>
    <row r="624" spans="2:16" ht="14.4" thickBot="1">
      <c r="B624" s="44"/>
      <c r="C624" s="535"/>
      <c r="D624" s="536"/>
      <c r="E624" s="536"/>
      <c r="F624" s="536"/>
      <c r="G624" s="536"/>
      <c r="H624" s="536"/>
      <c r="I624" s="536"/>
      <c r="J624" s="536"/>
      <c r="K624" s="536"/>
      <c r="L624" s="536"/>
      <c r="M624" s="536"/>
      <c r="N624" s="536"/>
      <c r="O624" s="537"/>
      <c r="P624" s="80"/>
    </row>
    <row r="625" spans="2:16" ht="14.4">
      <c r="B625" s="44"/>
      <c r="C625" s="538" t="s">
        <v>71</v>
      </c>
      <c r="D625" s="550"/>
      <c r="E625" s="550"/>
      <c r="F625" s="550"/>
      <c r="G625" s="550"/>
      <c r="H625" s="550"/>
      <c r="I625" s="550"/>
      <c r="J625" s="82" t="s">
        <v>72</v>
      </c>
      <c r="K625" s="95" t="s">
        <v>73</v>
      </c>
      <c r="L625" s="96" t="s">
        <v>74</v>
      </c>
      <c r="M625" s="560" t="s">
        <v>60</v>
      </c>
      <c r="N625" s="561"/>
      <c r="O625" s="97" t="s">
        <v>61</v>
      </c>
      <c r="P625" s="98"/>
    </row>
    <row r="626" spans="2:16" ht="14.4">
      <c r="B626" s="44"/>
      <c r="C626" s="555"/>
      <c r="D626" s="556"/>
      <c r="E626" s="556"/>
      <c r="F626" s="556"/>
      <c r="G626" s="556"/>
      <c r="H626" s="556"/>
      <c r="I626" s="522"/>
      <c r="J626" s="310" t="str">
        <f>IFERROR(VLOOKUP(C626,'MANO DE OBRA'!$C$13:$J$33,6,FALSE)," ")</f>
        <v xml:space="preserve"> </v>
      </c>
      <c r="K626" s="318" t="str">
        <f>IFERROR(VLOOKUP(C626,'MANO DE OBRA'!$C$13:$J$33,7,FALSE)," ")</f>
        <v xml:space="preserve"> </v>
      </c>
      <c r="L626" s="311" t="str">
        <f>IFERROR(VLOOKUP(C626,'MANO DE OBRA'!$C$13:$J$33,8,FALSE)," ")</f>
        <v xml:space="preserve"> </v>
      </c>
      <c r="M626" s="562"/>
      <c r="N626" s="563"/>
      <c r="O626" s="312">
        <f>IFERROR((L626/M626),0)</f>
        <v>0</v>
      </c>
      <c r="P626" s="99"/>
    </row>
    <row r="627" spans="2:16" ht="14.4">
      <c r="B627" s="44"/>
      <c r="C627" s="555"/>
      <c r="D627" s="556"/>
      <c r="E627" s="556"/>
      <c r="F627" s="556"/>
      <c r="G627" s="556"/>
      <c r="H627" s="556"/>
      <c r="I627" s="522"/>
      <c r="J627" s="310" t="str">
        <f>IFERROR(VLOOKUP(C627,'MANO DE OBRA'!$C$13:$J$33,6,FALSE)," ")</f>
        <v xml:space="preserve"> </v>
      </c>
      <c r="K627" s="318" t="str">
        <f>IFERROR(VLOOKUP(C627,'MANO DE OBRA'!$C$13:$J$33,7,FALSE)," ")</f>
        <v xml:space="preserve"> </v>
      </c>
      <c r="L627" s="311" t="str">
        <f>IFERROR(VLOOKUP(C627,'MANO DE OBRA'!$C$13:$J$33,8,FALSE)," ")</f>
        <v xml:space="preserve"> </v>
      </c>
      <c r="M627" s="562"/>
      <c r="N627" s="563"/>
      <c r="O627" s="312">
        <f t="shared" ref="O627:O629" si="39">IFERROR((L627/M627),0)</f>
        <v>0</v>
      </c>
      <c r="P627" s="99"/>
    </row>
    <row r="628" spans="2:16" ht="14.4">
      <c r="B628" s="44"/>
      <c r="C628" s="555"/>
      <c r="D628" s="556"/>
      <c r="E628" s="556"/>
      <c r="F628" s="556"/>
      <c r="G628" s="556"/>
      <c r="H628" s="556"/>
      <c r="I628" s="522"/>
      <c r="J628" s="310" t="str">
        <f>IFERROR(VLOOKUP(C628,'MANO DE OBRA'!$C$13:$J$33,6,FALSE)," ")</f>
        <v xml:space="preserve"> </v>
      </c>
      <c r="K628" s="318" t="str">
        <f>IFERROR(VLOOKUP(C628,'MANO DE OBRA'!$C$13:$J$33,7,FALSE)," ")</f>
        <v xml:space="preserve"> </v>
      </c>
      <c r="L628" s="311" t="str">
        <f>IFERROR(VLOOKUP(C628,'MANO DE OBRA'!$C$13:$J$33,8,FALSE)," ")</f>
        <v xml:space="preserve"> </v>
      </c>
      <c r="M628" s="524"/>
      <c r="N628" s="525"/>
      <c r="O628" s="312">
        <f t="shared" si="39"/>
        <v>0</v>
      </c>
      <c r="P628" s="99"/>
    </row>
    <row r="629" spans="2:16" ht="15" thickBot="1">
      <c r="B629" s="44"/>
      <c r="C629" s="555"/>
      <c r="D629" s="556"/>
      <c r="E629" s="556"/>
      <c r="F629" s="556"/>
      <c r="G629" s="556"/>
      <c r="H629" s="556"/>
      <c r="I629" s="522"/>
      <c r="J629" s="310" t="str">
        <f>IFERROR(VLOOKUP(C629,'MANO DE OBRA'!$C$13:$J$33,6,FALSE)," ")</f>
        <v xml:space="preserve"> </v>
      </c>
      <c r="K629" s="318" t="str">
        <f>IFERROR(VLOOKUP(C629,'MANO DE OBRA'!$C$13:$J$33,7,FALSE)," ")</f>
        <v xml:space="preserve"> </v>
      </c>
      <c r="L629" s="311" t="str">
        <f>IFERROR(VLOOKUP(C629,'MANO DE OBRA'!$C$13:$J$33,8,FALSE)," ")</f>
        <v xml:space="preserve"> </v>
      </c>
      <c r="M629" s="524"/>
      <c r="N629" s="525"/>
      <c r="O629" s="312">
        <f t="shared" si="39"/>
        <v>0</v>
      </c>
      <c r="P629" s="85"/>
    </row>
    <row r="630" spans="2:16" ht="15" thickBot="1">
      <c r="B630" s="44"/>
      <c r="C630" s="545" t="s">
        <v>2244</v>
      </c>
      <c r="D630" s="546"/>
      <c r="E630" s="546"/>
      <c r="F630" s="546"/>
      <c r="G630" s="546"/>
      <c r="H630" s="546"/>
      <c r="I630" s="546"/>
      <c r="J630" s="546"/>
      <c r="K630" s="546"/>
      <c r="L630" s="546"/>
      <c r="M630" s="546"/>
      <c r="N630" s="547"/>
      <c r="O630" s="309">
        <f>+SUM(O626:O629)</f>
        <v>0</v>
      </c>
      <c r="P630" s="85"/>
    </row>
    <row r="631" spans="2:16" ht="15" thickBot="1">
      <c r="B631" s="44"/>
      <c r="C631" s="73"/>
      <c r="D631" s="52"/>
      <c r="E631" s="52"/>
      <c r="F631" s="52"/>
      <c r="G631" s="52"/>
      <c r="H631" s="52"/>
      <c r="I631" s="52"/>
      <c r="J631" s="52"/>
      <c r="K631" s="52"/>
      <c r="L631" s="52"/>
      <c r="M631" s="52"/>
      <c r="N631" s="52"/>
      <c r="O631" s="74"/>
      <c r="P631" s="45"/>
    </row>
    <row r="632" spans="2:16" ht="15" thickBot="1">
      <c r="B632" s="44"/>
      <c r="C632" s="557" t="s">
        <v>2245</v>
      </c>
      <c r="D632" s="558"/>
      <c r="E632" s="558"/>
      <c r="F632" s="558"/>
      <c r="G632" s="558"/>
      <c r="H632" s="558"/>
      <c r="I632" s="558"/>
      <c r="J632" s="558"/>
      <c r="K632" s="558"/>
      <c r="L632" s="558"/>
      <c r="M632" s="558"/>
      <c r="N632" s="559"/>
      <c r="O632" s="313">
        <f>ROUND(O621+O597+O614+O630,0)</f>
        <v>289800</v>
      </c>
      <c r="P632" s="100"/>
    </row>
    <row r="633" spans="2:16" ht="15" thickBot="1">
      <c r="B633" s="44"/>
      <c r="C633" s="73"/>
      <c r="D633" s="52"/>
      <c r="E633" s="52"/>
      <c r="F633" s="52"/>
      <c r="G633" s="52"/>
      <c r="H633" s="52"/>
      <c r="I633" s="52"/>
      <c r="J633" s="52"/>
      <c r="K633" s="52"/>
      <c r="L633" s="52"/>
      <c r="M633" s="52"/>
      <c r="N633" s="52"/>
      <c r="O633" s="74"/>
      <c r="P633" s="73"/>
    </row>
    <row r="634" spans="2:16">
      <c r="B634" s="44"/>
      <c r="C634" s="529" t="s">
        <v>2240</v>
      </c>
      <c r="D634" s="530"/>
      <c r="E634" s="530"/>
      <c r="F634" s="530"/>
      <c r="G634" s="530"/>
      <c r="H634" s="530"/>
      <c r="I634" s="530"/>
      <c r="J634" s="530"/>
      <c r="K634" s="530"/>
      <c r="L634" s="530"/>
      <c r="M634" s="530"/>
      <c r="N634" s="530"/>
      <c r="O634" s="531"/>
      <c r="P634" s="80"/>
    </row>
    <row r="635" spans="2:16">
      <c r="B635" s="44"/>
      <c r="C635" s="532"/>
      <c r="D635" s="533"/>
      <c r="E635" s="533"/>
      <c r="F635" s="533"/>
      <c r="G635" s="533"/>
      <c r="H635" s="533"/>
      <c r="I635" s="533"/>
      <c r="J635" s="533"/>
      <c r="K635" s="533"/>
      <c r="L635" s="533"/>
      <c r="M635" s="533"/>
      <c r="N635" s="533"/>
      <c r="O635" s="534"/>
      <c r="P635" s="80"/>
    </row>
    <row r="636" spans="2:16" ht="14.4" thickBot="1">
      <c r="B636" s="44"/>
      <c r="C636" s="535"/>
      <c r="D636" s="536"/>
      <c r="E636" s="536"/>
      <c r="F636" s="536"/>
      <c r="G636" s="536"/>
      <c r="H636" s="536"/>
      <c r="I636" s="536"/>
      <c r="J636" s="536"/>
      <c r="K636" s="536"/>
      <c r="L636" s="536"/>
      <c r="M636" s="536"/>
      <c r="N636" s="536"/>
      <c r="O636" s="537"/>
      <c r="P636" s="80"/>
    </row>
    <row r="637" spans="2:16" ht="15" thickBot="1">
      <c r="B637" s="44"/>
      <c r="C637" s="568" t="s">
        <v>10</v>
      </c>
      <c r="D637" s="569"/>
      <c r="E637" s="569"/>
      <c r="F637" s="569"/>
      <c r="G637" s="569"/>
      <c r="H637" s="569"/>
      <c r="I637" s="569"/>
      <c r="J637" s="569"/>
      <c r="K637" s="569"/>
      <c r="L637" s="569"/>
      <c r="M637" s="570"/>
      <c r="N637" s="303" t="s">
        <v>32</v>
      </c>
      <c r="O637" s="304" t="s">
        <v>29</v>
      </c>
      <c r="P637" s="80"/>
    </row>
    <row r="638" spans="2:16" ht="14.4">
      <c r="B638" s="44"/>
      <c r="C638" s="571" t="s">
        <v>2242</v>
      </c>
      <c r="D638" s="572"/>
      <c r="E638" s="572"/>
      <c r="F638" s="572"/>
      <c r="G638" s="572"/>
      <c r="H638" s="572"/>
      <c r="I638" s="572"/>
      <c r="J638" s="572"/>
      <c r="K638" s="572"/>
      <c r="L638" s="572"/>
      <c r="M638" s="572"/>
      <c r="N638" s="305">
        <f>PRESUPUESTO!$K$384</f>
        <v>0.26</v>
      </c>
      <c r="O638" s="314">
        <f>N638*O632</f>
        <v>75348</v>
      </c>
      <c r="P638" s="80"/>
    </row>
    <row r="639" spans="2:16" ht="14.4">
      <c r="B639" s="44"/>
      <c r="C639" s="573" t="s">
        <v>2241</v>
      </c>
      <c r="D639" s="574"/>
      <c r="E639" s="574"/>
      <c r="F639" s="574"/>
      <c r="G639" s="574"/>
      <c r="H639" s="574"/>
      <c r="I639" s="574"/>
      <c r="J639" s="574"/>
      <c r="K639" s="574"/>
      <c r="L639" s="574"/>
      <c r="M639" s="574"/>
      <c r="N639" s="302">
        <f>PRESUPUESTO!$K$385</f>
        <v>0.01</v>
      </c>
      <c r="O639" s="315">
        <f>N639*O632</f>
        <v>2898</v>
      </c>
      <c r="P639" s="80"/>
    </row>
    <row r="640" spans="2:16" ht="15" thickBot="1">
      <c r="B640" s="44"/>
      <c r="C640" s="575" t="s">
        <v>28</v>
      </c>
      <c r="D640" s="576"/>
      <c r="E640" s="576"/>
      <c r="F640" s="576"/>
      <c r="G640" s="576"/>
      <c r="H640" s="576"/>
      <c r="I640" s="576"/>
      <c r="J640" s="576"/>
      <c r="K640" s="576"/>
      <c r="L640" s="576"/>
      <c r="M640" s="576"/>
      <c r="N640" s="306">
        <f>PRESUPUESTO!$K$386</f>
        <v>0.03</v>
      </c>
      <c r="O640" s="316">
        <f>N640*O632</f>
        <v>8694</v>
      </c>
      <c r="P640" s="80"/>
    </row>
    <row r="641" spans="2:19">
      <c r="B641" s="44"/>
      <c r="C641" s="296"/>
      <c r="D641" s="297"/>
      <c r="E641" s="297"/>
      <c r="F641" s="297"/>
      <c r="G641" s="297"/>
      <c r="H641" s="297"/>
      <c r="I641" s="297"/>
      <c r="J641" s="297"/>
      <c r="K641" s="297"/>
      <c r="L641" s="297"/>
      <c r="M641" s="297"/>
      <c r="N641" s="297"/>
      <c r="O641" s="298"/>
      <c r="P641" s="80"/>
    </row>
    <row r="642" spans="2:19" ht="14.4" thickBot="1">
      <c r="B642" s="44"/>
      <c r="C642" s="299"/>
      <c r="D642" s="300"/>
      <c r="E642" s="300"/>
      <c r="F642" s="300"/>
      <c r="G642" s="300"/>
      <c r="H642" s="300"/>
      <c r="I642" s="300"/>
      <c r="J642" s="300"/>
      <c r="K642" s="300"/>
      <c r="L642" s="300"/>
      <c r="M642" s="300"/>
      <c r="N642" s="300"/>
      <c r="O642" s="301"/>
      <c r="P642" s="80"/>
    </row>
    <row r="643" spans="2:19" ht="15" thickBot="1">
      <c r="B643" s="44"/>
      <c r="C643" s="557" t="s">
        <v>2246</v>
      </c>
      <c r="D643" s="558"/>
      <c r="E643" s="558"/>
      <c r="F643" s="558"/>
      <c r="G643" s="558"/>
      <c r="H643" s="558"/>
      <c r="I643" s="558"/>
      <c r="J643" s="558"/>
      <c r="K643" s="558"/>
      <c r="L643" s="558"/>
      <c r="M643" s="558"/>
      <c r="N643" s="559"/>
      <c r="O643" s="313">
        <f>ROUNDUP(O632+O638+O639+O640,0)</f>
        <v>376740</v>
      </c>
      <c r="P643" s="100"/>
      <c r="S643" s="342"/>
    </row>
    <row r="644" spans="2:19" ht="14.4">
      <c r="B644" s="44"/>
      <c r="C644" s="73"/>
      <c r="D644" s="52"/>
      <c r="E644" s="52"/>
      <c r="F644" s="52"/>
      <c r="G644" s="52"/>
      <c r="H644" s="52"/>
      <c r="I644" s="52"/>
      <c r="J644" s="52"/>
      <c r="K644" s="52"/>
      <c r="L644" s="52"/>
      <c r="M644" s="52"/>
      <c r="N644" s="52"/>
      <c r="O644" s="74"/>
      <c r="P644" s="45"/>
    </row>
    <row r="645" spans="2:19" ht="14.4">
      <c r="B645" s="44"/>
      <c r="C645" s="73"/>
      <c r="D645" s="52"/>
      <c r="E645" s="52"/>
      <c r="F645" s="52"/>
      <c r="G645" s="52"/>
      <c r="H645" s="52"/>
      <c r="I645" s="52"/>
      <c r="J645" s="52"/>
      <c r="K645" s="52"/>
      <c r="L645" s="52"/>
      <c r="M645" s="52"/>
      <c r="N645" s="52"/>
      <c r="O645" s="74"/>
      <c r="P645" s="45"/>
    </row>
    <row r="646" spans="2:19" ht="18.75" customHeight="1" thickBot="1">
      <c r="B646" s="44"/>
      <c r="C646" s="564"/>
      <c r="D646" s="565"/>
      <c r="E646" s="565"/>
      <c r="F646" s="70"/>
      <c r="G646" s="70"/>
      <c r="H646" s="70"/>
      <c r="I646" s="70"/>
      <c r="J646" s="70"/>
      <c r="K646" s="566"/>
      <c r="L646" s="566"/>
      <c r="M646" s="566"/>
      <c r="N646" s="566"/>
      <c r="O646" s="567"/>
      <c r="P646" s="101"/>
    </row>
    <row r="647" spans="2:19" ht="14.4" thickBot="1">
      <c r="B647" s="102"/>
      <c r="C647" s="103"/>
      <c r="D647" s="103"/>
      <c r="E647" s="103"/>
      <c r="F647" s="103"/>
      <c r="G647" s="103"/>
      <c r="H647" s="103"/>
      <c r="I647" s="103"/>
      <c r="J647" s="103"/>
      <c r="K647" s="103"/>
      <c r="L647" s="103"/>
      <c r="M647" s="103"/>
      <c r="N647" s="103"/>
      <c r="O647" s="103"/>
      <c r="P647" s="104"/>
    </row>
    <row r="648" spans="2:19" ht="15.6" thickTop="1" thickBot="1">
      <c r="B648" s="44"/>
      <c r="C648" s="488" t="s">
        <v>54</v>
      </c>
      <c r="D648" s="489"/>
      <c r="E648" s="489"/>
      <c r="F648" s="489"/>
      <c r="G648" s="489"/>
      <c r="H648" s="489"/>
      <c r="I648" s="489"/>
      <c r="J648" s="489"/>
      <c r="K648" s="489"/>
      <c r="L648" s="489"/>
      <c r="M648" s="489"/>
      <c r="N648" s="489"/>
      <c r="O648" s="490"/>
      <c r="P648" s="75"/>
    </row>
    <row r="649" spans="2:19">
      <c r="B649" s="44"/>
      <c r="C649" s="76" t="s">
        <v>55</v>
      </c>
      <c r="D649" s="491" t="s">
        <v>10</v>
      </c>
      <c r="E649" s="492"/>
      <c r="F649" s="492"/>
      <c r="G649" s="492"/>
      <c r="H649" s="492"/>
      <c r="I649" s="492"/>
      <c r="J649" s="492"/>
      <c r="K649" s="492"/>
      <c r="L649" s="493"/>
      <c r="M649" s="494" t="s">
        <v>56</v>
      </c>
      <c r="N649" s="495"/>
      <c r="O649" s="76" t="s">
        <v>12</v>
      </c>
      <c r="P649" s="77"/>
    </row>
    <row r="650" spans="2:19" ht="51" customHeight="1" thickBot="1">
      <c r="B650" s="44"/>
      <c r="C650" s="243">
        <f>PRESUPUESTO!C302</f>
        <v>15.099999999999998</v>
      </c>
      <c r="D650" s="582" t="str">
        <f>IFERROR(VLOOKUP(C650,PRESUPUESTO!$C$11:$K$366,5,FALSE)," ")</f>
        <v>SUMINISTRO E INSTALACIÓN DE ESPEJO PARA BAÑO PMR EN CRISTAL DE 4 MM, CON SOPORTE OCULTO EN ALUMINIO INCLINADO E INSTALACIÓN FLOTANTE. INCLUYE FIJACIONES Y LIMPIEZA FINAL.</v>
      </c>
      <c r="E650" s="583"/>
      <c r="F650" s="583"/>
      <c r="G650" s="583"/>
      <c r="H650" s="583"/>
      <c r="I650" s="583"/>
      <c r="J650" s="583"/>
      <c r="K650" s="583"/>
      <c r="L650" s="584"/>
      <c r="M650" s="526" t="str">
        <f>IFERROR(VLOOKUP(C650,PRESUPUESTO!$C$11:$K$366,6,FALSE)," ")</f>
        <v>M2</v>
      </c>
      <c r="N650" s="528"/>
      <c r="O650" s="243">
        <f>IFERROR(VLOOKUP(C650,PRESUPUESTO!$C$11:$K$366,7,FALSE)," ")</f>
        <v>1.2</v>
      </c>
      <c r="P650" s="79"/>
    </row>
    <row r="651" spans="2:19">
      <c r="B651" s="44"/>
      <c r="C651" s="529"/>
      <c r="D651" s="530"/>
      <c r="E651" s="530"/>
      <c r="F651" s="530"/>
      <c r="G651" s="530"/>
      <c r="H651" s="530"/>
      <c r="I651" s="530"/>
      <c r="J651" s="530"/>
      <c r="K651" s="530"/>
      <c r="L651" s="530"/>
      <c r="M651" s="530"/>
      <c r="N651" s="530"/>
      <c r="O651" s="531"/>
      <c r="P651" s="80"/>
    </row>
    <row r="652" spans="2:19">
      <c r="B652" s="44"/>
      <c r="C652" s="532"/>
      <c r="D652" s="533"/>
      <c r="E652" s="533"/>
      <c r="F652" s="533"/>
      <c r="G652" s="533"/>
      <c r="H652" s="533"/>
      <c r="I652" s="533"/>
      <c r="J652" s="533"/>
      <c r="K652" s="533"/>
      <c r="L652" s="533"/>
      <c r="M652" s="533"/>
      <c r="N652" s="533"/>
      <c r="O652" s="534"/>
      <c r="P652" s="80"/>
    </row>
    <row r="653" spans="2:19" ht="14.4" thickBot="1">
      <c r="B653" s="44"/>
      <c r="C653" s="535"/>
      <c r="D653" s="536"/>
      <c r="E653" s="536"/>
      <c r="F653" s="536"/>
      <c r="G653" s="536"/>
      <c r="H653" s="536"/>
      <c r="I653" s="536"/>
      <c r="J653" s="536"/>
      <c r="K653" s="536"/>
      <c r="L653" s="536"/>
      <c r="M653" s="536"/>
      <c r="N653" s="536"/>
      <c r="O653" s="537"/>
      <c r="P653" s="80"/>
    </row>
    <row r="654" spans="2:19" ht="14.4">
      <c r="B654" s="44"/>
      <c r="C654" s="538" t="s">
        <v>10</v>
      </c>
      <c r="D654" s="539"/>
      <c r="E654" s="539"/>
      <c r="F654" s="539"/>
      <c r="G654" s="540"/>
      <c r="H654" s="541" t="s">
        <v>57</v>
      </c>
      <c r="I654" s="539"/>
      <c r="J654" s="542" t="s">
        <v>58</v>
      </c>
      <c r="K654" s="543"/>
      <c r="L654" s="82" t="s">
        <v>59</v>
      </c>
      <c r="M654" s="541" t="s">
        <v>60</v>
      </c>
      <c r="N654" s="544"/>
      <c r="O654" s="83" t="s">
        <v>61</v>
      </c>
      <c r="P654" s="84"/>
    </row>
    <row r="655" spans="2:19" ht="14.4">
      <c r="B655" s="44"/>
      <c r="C655" s="517"/>
      <c r="D655" s="518"/>
      <c r="E655" s="518"/>
      <c r="F655" s="518"/>
      <c r="G655" s="519"/>
      <c r="H655" s="520"/>
      <c r="I655" s="520"/>
      <c r="J655" s="521" t="str">
        <f>IFERROR(VLOOKUP(C655,EQUIPOS!$C$13:$G$80,2,FALSE)," ")</f>
        <v xml:space="preserve"> </v>
      </c>
      <c r="K655" s="522"/>
      <c r="L655" s="308">
        <f>O693</f>
        <v>0</v>
      </c>
      <c r="M655" s="523"/>
      <c r="N655" s="522"/>
      <c r="O655" s="307">
        <f>IFERROR(M655*L655,0)</f>
        <v>0</v>
      </c>
      <c r="P655" s="85"/>
    </row>
    <row r="656" spans="2:19" ht="14.4">
      <c r="B656" s="44"/>
      <c r="C656" s="517"/>
      <c r="D656" s="518"/>
      <c r="E656" s="518"/>
      <c r="F656" s="518"/>
      <c r="G656" s="519"/>
      <c r="H656" s="520"/>
      <c r="I656" s="520"/>
      <c r="J656" s="521" t="str">
        <f>IFERROR(VLOOKUP(C656,EQUIPOS!$C$13:$G$80,2,FALSE)," ")</f>
        <v xml:space="preserve"> </v>
      </c>
      <c r="K656" s="522"/>
      <c r="L656" s="308" t="str">
        <f>IFERROR(VLOOKUP(C656,EQUIPOS!$C$13:$G$80,5,FALSE)," ")</f>
        <v xml:space="preserve"> </v>
      </c>
      <c r="M656" s="524"/>
      <c r="N656" s="525"/>
      <c r="O656" s="307">
        <f>IFERROR(L656/M656,0)</f>
        <v>0</v>
      </c>
      <c r="P656" s="85"/>
    </row>
    <row r="657" spans="2:16" ht="14.4">
      <c r="B657" s="44"/>
      <c r="C657" s="517"/>
      <c r="D657" s="518"/>
      <c r="E657" s="518"/>
      <c r="F657" s="518"/>
      <c r="G657" s="519"/>
      <c r="H657" s="520"/>
      <c r="I657" s="520"/>
      <c r="J657" s="521" t="str">
        <f>IFERROR(VLOOKUP(C657,EQUIPOS!$C$13:$G$80,2,FALSE)," ")</f>
        <v xml:space="preserve"> </v>
      </c>
      <c r="K657" s="522"/>
      <c r="L657" s="308" t="str">
        <f>IFERROR(VLOOKUP(C657,EQUIPOS!$C$13:$G$80,5,FALSE)," ")</f>
        <v xml:space="preserve"> </v>
      </c>
      <c r="M657" s="524"/>
      <c r="N657" s="525"/>
      <c r="O657" s="307">
        <f t="shared" ref="O657:O658" si="40">IFERROR(L657/M657,0)</f>
        <v>0</v>
      </c>
      <c r="P657" s="85"/>
    </row>
    <row r="658" spans="2:16" ht="14.4">
      <c r="B658" s="44"/>
      <c r="C658" s="517"/>
      <c r="D658" s="518"/>
      <c r="E658" s="518"/>
      <c r="F658" s="518"/>
      <c r="G658" s="519"/>
      <c r="H658" s="520"/>
      <c r="I658" s="520"/>
      <c r="J658" s="521" t="str">
        <f>IFERROR(VLOOKUP(C658,EQUIPOS!$C$13:$G$80,2,FALSE)," ")</f>
        <v xml:space="preserve"> </v>
      </c>
      <c r="K658" s="522"/>
      <c r="L658" s="308" t="str">
        <f>IFERROR(VLOOKUP(C658,EQUIPOS!$C$13:$G$80,5,FALSE)," ")</f>
        <v xml:space="preserve"> </v>
      </c>
      <c r="M658" s="524"/>
      <c r="N658" s="525"/>
      <c r="O658" s="307">
        <f t="shared" si="40"/>
        <v>0</v>
      </c>
      <c r="P658" s="85"/>
    </row>
    <row r="659" spans="2:16" ht="15" thickBot="1">
      <c r="B659" s="44"/>
      <c r="C659" s="517"/>
      <c r="D659" s="518"/>
      <c r="E659" s="518"/>
      <c r="F659" s="518"/>
      <c r="G659" s="519"/>
      <c r="H659" s="520"/>
      <c r="I659" s="520"/>
      <c r="J659" s="521" t="str">
        <f>IFERROR(VLOOKUP(C659,EQUIPOS!$C$13:$G$80,2,FALSE)," ")</f>
        <v xml:space="preserve"> </v>
      </c>
      <c r="K659" s="522"/>
      <c r="L659" s="308" t="str">
        <f>IFERROR(VLOOKUP(C659,EQUIPOS!$C$13:$G$80,5,FALSE)," ")</f>
        <v xml:space="preserve"> </v>
      </c>
      <c r="M659" s="524"/>
      <c r="N659" s="525"/>
      <c r="O659" s="307">
        <f>IFERROR(L659/M659,0)</f>
        <v>0</v>
      </c>
      <c r="P659" s="85"/>
    </row>
    <row r="660" spans="2:16" ht="15" thickBot="1">
      <c r="B660" s="44"/>
      <c r="C660" s="545" t="s">
        <v>2244</v>
      </c>
      <c r="D660" s="546"/>
      <c r="E660" s="546"/>
      <c r="F660" s="546"/>
      <c r="G660" s="546"/>
      <c r="H660" s="546"/>
      <c r="I660" s="546"/>
      <c r="J660" s="546"/>
      <c r="K660" s="546"/>
      <c r="L660" s="546"/>
      <c r="M660" s="546"/>
      <c r="N660" s="547"/>
      <c r="O660" s="309">
        <f>SUM(O655:O659)</f>
        <v>0</v>
      </c>
      <c r="P660" s="86"/>
    </row>
    <row r="661" spans="2:16" ht="13.5" customHeight="1">
      <c r="B661" s="44"/>
      <c r="C661" s="529" t="s">
        <v>62</v>
      </c>
      <c r="D661" s="530"/>
      <c r="E661" s="530"/>
      <c r="F661" s="530"/>
      <c r="G661" s="530"/>
      <c r="H661" s="530"/>
      <c r="I661" s="530"/>
      <c r="J661" s="530"/>
      <c r="K661" s="530"/>
      <c r="L661" s="530"/>
      <c r="M661" s="530"/>
      <c r="N661" s="530"/>
      <c r="O661" s="531"/>
      <c r="P661" s="80"/>
    </row>
    <row r="662" spans="2:16">
      <c r="B662" s="44"/>
      <c r="C662" s="532"/>
      <c r="D662" s="533"/>
      <c r="E662" s="533"/>
      <c r="F662" s="533"/>
      <c r="G662" s="533"/>
      <c r="H662" s="533"/>
      <c r="I662" s="533"/>
      <c r="J662" s="533"/>
      <c r="K662" s="533"/>
      <c r="L662" s="533"/>
      <c r="M662" s="533"/>
      <c r="N662" s="533"/>
      <c r="O662" s="534"/>
      <c r="P662" s="80"/>
    </row>
    <row r="663" spans="2:16" ht="14.4" thickBot="1">
      <c r="B663" s="44"/>
      <c r="C663" s="535"/>
      <c r="D663" s="536"/>
      <c r="E663" s="536"/>
      <c r="F663" s="536"/>
      <c r="G663" s="536"/>
      <c r="H663" s="536"/>
      <c r="I663" s="536"/>
      <c r="J663" s="536"/>
      <c r="K663" s="536"/>
      <c r="L663" s="536"/>
      <c r="M663" s="536"/>
      <c r="N663" s="536"/>
      <c r="O663" s="537"/>
      <c r="P663" s="80"/>
    </row>
    <row r="664" spans="2:16" ht="14.4">
      <c r="B664" s="44"/>
      <c r="C664" s="538" t="s">
        <v>10</v>
      </c>
      <c r="D664" s="550"/>
      <c r="E664" s="550"/>
      <c r="F664" s="550"/>
      <c r="G664" s="550"/>
      <c r="H664" s="550"/>
      <c r="I664" s="550"/>
      <c r="J664" s="544"/>
      <c r="K664" s="81" t="s">
        <v>56</v>
      </c>
      <c r="L664" s="82" t="s">
        <v>12</v>
      </c>
      <c r="M664" s="541" t="s">
        <v>63</v>
      </c>
      <c r="N664" s="544"/>
      <c r="O664" s="83" t="s">
        <v>61</v>
      </c>
      <c r="P664" s="84"/>
    </row>
    <row r="665" spans="2:16" ht="14.4">
      <c r="B665" s="44"/>
      <c r="C665" s="577" t="s">
        <v>2329</v>
      </c>
      <c r="D665" s="578"/>
      <c r="E665" s="578"/>
      <c r="F665" s="578"/>
      <c r="G665" s="578"/>
      <c r="H665" s="578"/>
      <c r="I665" s="578"/>
      <c r="J665" s="579"/>
      <c r="K665" s="88" t="str">
        <f>IFERROR(VLOOKUP(C665,MATERIALES!$C$13:$G$2486,2,FALSE)," ")</f>
        <v>M2</v>
      </c>
      <c r="L665" s="89">
        <v>1.05</v>
      </c>
      <c r="M665" s="548">
        <f>IFERROR(VLOOKUP(C665,MATERIALES!$C$13:$G$2486,5,FALSE)," ")</f>
        <v>575000</v>
      </c>
      <c r="N665" s="549"/>
      <c r="O665" s="307">
        <f>IFERROR(M665*L665,0)</f>
        <v>603750</v>
      </c>
      <c r="P665" s="85"/>
    </row>
    <row r="666" spans="2:16" ht="14.4">
      <c r="B666" s="44"/>
      <c r="C666" s="577"/>
      <c r="D666" s="578"/>
      <c r="E666" s="578"/>
      <c r="F666" s="578"/>
      <c r="G666" s="578"/>
      <c r="H666" s="578"/>
      <c r="I666" s="578"/>
      <c r="J666" s="579"/>
      <c r="K666" s="88" t="str">
        <f>IFERROR(VLOOKUP(C666,MATERIALES!$C$13:$G$2486,2,FALSE)," ")</f>
        <v xml:space="preserve"> </v>
      </c>
      <c r="L666" s="89"/>
      <c r="M666" s="548" t="str">
        <f>IFERROR(VLOOKUP(C666,MATERIALES!$C$13:$G$2486,5,FALSE)," ")</f>
        <v xml:space="preserve"> </v>
      </c>
      <c r="N666" s="549"/>
      <c r="O666" s="307">
        <f t="shared" ref="O666:O676" si="41">IFERROR(M666*L666,0)</f>
        <v>0</v>
      </c>
      <c r="P666" s="85"/>
    </row>
    <row r="667" spans="2:16" ht="14.4">
      <c r="B667" s="44"/>
      <c r="C667" s="577"/>
      <c r="D667" s="578"/>
      <c r="E667" s="578"/>
      <c r="F667" s="578"/>
      <c r="G667" s="578"/>
      <c r="H667" s="578"/>
      <c r="I667" s="578"/>
      <c r="J667" s="579"/>
      <c r="K667" s="88" t="str">
        <f>IFERROR(VLOOKUP(C667,MATERIALES!$C$13:$G$2486,2,FALSE)," ")</f>
        <v xml:space="preserve"> </v>
      </c>
      <c r="L667" s="89"/>
      <c r="M667" s="548" t="str">
        <f>IFERROR(VLOOKUP(C667,MATERIALES!$C$13:$G$2486,5,FALSE)," ")</f>
        <v xml:space="preserve"> </v>
      </c>
      <c r="N667" s="549"/>
      <c r="O667" s="307">
        <f t="shared" si="41"/>
        <v>0</v>
      </c>
      <c r="P667" s="85"/>
    </row>
    <row r="668" spans="2:16" ht="14.4">
      <c r="B668" s="44"/>
      <c r="C668" s="622"/>
      <c r="D668" s="623"/>
      <c r="E668" s="623"/>
      <c r="F668" s="623"/>
      <c r="G668" s="623"/>
      <c r="H668" s="623"/>
      <c r="I668" s="623"/>
      <c r="J668" s="624"/>
      <c r="K668" s="88" t="str">
        <f>IFERROR(VLOOKUP(C668,MATERIALES!$C$13:$G$2486,2,FALSE)," ")</f>
        <v xml:space="preserve"> </v>
      </c>
      <c r="L668" s="89"/>
      <c r="M668" s="548" t="str">
        <f>IFERROR(VLOOKUP(C668,MATERIALES!$C$13:$G$2486,5,FALSE)," ")</f>
        <v xml:space="preserve"> </v>
      </c>
      <c r="N668" s="549"/>
      <c r="O668" s="307">
        <f t="shared" si="41"/>
        <v>0</v>
      </c>
      <c r="P668" s="85"/>
    </row>
    <row r="669" spans="2:16" ht="14.4">
      <c r="B669" s="44"/>
      <c r="C669" s="517"/>
      <c r="D669" s="518"/>
      <c r="E669" s="518"/>
      <c r="F669" s="518"/>
      <c r="G669" s="518"/>
      <c r="H669" s="518"/>
      <c r="I669" s="518"/>
      <c r="J669" s="519"/>
      <c r="K669" s="88" t="str">
        <f>IFERROR(VLOOKUP(C669,MATERIALES!$C$13:$G$2486,2,FALSE)," ")</f>
        <v xml:space="preserve"> </v>
      </c>
      <c r="L669" s="89"/>
      <c r="M669" s="548" t="str">
        <f>IFERROR(VLOOKUP(C669,MATERIALES!$C$13:$G$2486,5,FALSE)," ")</f>
        <v xml:space="preserve"> </v>
      </c>
      <c r="N669" s="549"/>
      <c r="O669" s="307">
        <f t="shared" si="41"/>
        <v>0</v>
      </c>
      <c r="P669" s="85"/>
    </row>
    <row r="670" spans="2:16" ht="14.4">
      <c r="B670" s="44"/>
      <c r="C670" s="517"/>
      <c r="D670" s="518"/>
      <c r="E670" s="518"/>
      <c r="F670" s="518"/>
      <c r="G670" s="518"/>
      <c r="H670" s="518"/>
      <c r="I670" s="518"/>
      <c r="J670" s="519"/>
      <c r="K670" s="88" t="str">
        <f>IFERROR(VLOOKUP(C670,MATERIALES!$C$13:$G$2486,2,FALSE)," ")</f>
        <v xml:space="preserve"> </v>
      </c>
      <c r="L670" s="89"/>
      <c r="M670" s="548" t="str">
        <f>IFERROR(VLOOKUP(C670,MATERIALES!$C$13:$G$2486,5,FALSE)," ")</f>
        <v xml:space="preserve"> </v>
      </c>
      <c r="N670" s="549"/>
      <c r="O670" s="307">
        <f t="shared" si="41"/>
        <v>0</v>
      </c>
      <c r="P670" s="85"/>
    </row>
    <row r="671" spans="2:16" ht="14.4">
      <c r="B671" s="44"/>
      <c r="C671" s="517"/>
      <c r="D671" s="518"/>
      <c r="E671" s="518"/>
      <c r="F671" s="518"/>
      <c r="G671" s="518"/>
      <c r="H671" s="518"/>
      <c r="I671" s="518"/>
      <c r="J671" s="519"/>
      <c r="K671" s="88" t="str">
        <f>IFERROR(VLOOKUP(C671,MATERIALES!$C$13:$G$2486,2,FALSE)," ")</f>
        <v xml:space="preserve"> </v>
      </c>
      <c r="L671" s="89"/>
      <c r="M671" s="548" t="str">
        <f>IFERROR(VLOOKUP(C671,MATERIALES!$C$13:$G$2486,5,FALSE)," ")</f>
        <v xml:space="preserve"> </v>
      </c>
      <c r="N671" s="549"/>
      <c r="O671" s="307">
        <f t="shared" si="41"/>
        <v>0</v>
      </c>
      <c r="P671" s="85"/>
    </row>
    <row r="672" spans="2:16" ht="14.4">
      <c r="B672" s="44"/>
      <c r="C672" s="517"/>
      <c r="D672" s="518"/>
      <c r="E672" s="518"/>
      <c r="F672" s="518"/>
      <c r="G672" s="518"/>
      <c r="H672" s="518"/>
      <c r="I672" s="518"/>
      <c r="J672" s="519"/>
      <c r="K672" s="88" t="str">
        <f>IFERROR(VLOOKUP(C672,MATERIALES!$C$13:$G$2486,2,FALSE)," ")</f>
        <v xml:space="preserve"> </v>
      </c>
      <c r="L672" s="89"/>
      <c r="M672" s="548" t="str">
        <f>IFERROR(VLOOKUP(C672,MATERIALES!$C$13:$G$2486,5,FALSE)," ")</f>
        <v xml:space="preserve"> </v>
      </c>
      <c r="N672" s="549"/>
      <c r="O672" s="307">
        <f t="shared" si="41"/>
        <v>0</v>
      </c>
      <c r="P672" s="85"/>
    </row>
    <row r="673" spans="2:16" ht="14.4">
      <c r="B673" s="44"/>
      <c r="C673" s="517"/>
      <c r="D673" s="518"/>
      <c r="E673" s="518"/>
      <c r="F673" s="518"/>
      <c r="G673" s="518"/>
      <c r="H673" s="518"/>
      <c r="I673" s="518"/>
      <c r="J673" s="519"/>
      <c r="K673" s="88" t="str">
        <f>IFERROR(VLOOKUP(C673,MATERIALES!$C$13:$G$2486,2,FALSE)," ")</f>
        <v xml:space="preserve"> </v>
      </c>
      <c r="L673" s="89"/>
      <c r="M673" s="548" t="str">
        <f>IFERROR(VLOOKUP(C673,MATERIALES!$C$13:$G$2486,5,FALSE)," ")</f>
        <v xml:space="preserve"> </v>
      </c>
      <c r="N673" s="549"/>
      <c r="O673" s="307">
        <f t="shared" si="41"/>
        <v>0</v>
      </c>
      <c r="P673" s="85"/>
    </row>
    <row r="674" spans="2:16" ht="14.4">
      <c r="B674" s="44"/>
      <c r="C674" s="517"/>
      <c r="D674" s="518"/>
      <c r="E674" s="518"/>
      <c r="F674" s="518"/>
      <c r="G674" s="518"/>
      <c r="H674" s="518"/>
      <c r="I674" s="518"/>
      <c r="J674" s="519"/>
      <c r="K674" s="88" t="str">
        <f>IFERROR(VLOOKUP(C674,MATERIALES!$C$13:$G$2486,2,FALSE)," ")</f>
        <v xml:space="preserve"> </v>
      </c>
      <c r="L674" s="89"/>
      <c r="M674" s="548" t="str">
        <f>IFERROR(VLOOKUP(C674,MATERIALES!$C$13:$G$2486,5,FALSE)," ")</f>
        <v xml:space="preserve"> </v>
      </c>
      <c r="N674" s="549"/>
      <c r="O674" s="307">
        <f t="shared" si="41"/>
        <v>0</v>
      </c>
      <c r="P674" s="85"/>
    </row>
    <row r="675" spans="2:16" ht="14.4">
      <c r="B675" s="44"/>
      <c r="C675" s="517"/>
      <c r="D675" s="518"/>
      <c r="E675" s="518"/>
      <c r="F675" s="518"/>
      <c r="G675" s="518"/>
      <c r="H675" s="518"/>
      <c r="I675" s="518"/>
      <c r="J675" s="519"/>
      <c r="K675" s="88" t="str">
        <f>IFERROR(VLOOKUP(C675,MATERIALES!$C$13:$G$2486,2,FALSE)," ")</f>
        <v xml:space="preserve"> </v>
      </c>
      <c r="L675" s="89"/>
      <c r="M675" s="548" t="str">
        <f>IFERROR(VLOOKUP(C675,MATERIALES!$C$13:$G$2486,5,FALSE)," ")</f>
        <v xml:space="preserve"> </v>
      </c>
      <c r="N675" s="549"/>
      <c r="O675" s="307">
        <f t="shared" si="41"/>
        <v>0</v>
      </c>
      <c r="P675" s="85"/>
    </row>
    <row r="676" spans="2:16" ht="15" thickBot="1">
      <c r="B676" s="44"/>
      <c r="C676" s="517"/>
      <c r="D676" s="518"/>
      <c r="E676" s="518"/>
      <c r="F676" s="518"/>
      <c r="G676" s="518"/>
      <c r="H676" s="518"/>
      <c r="I676" s="518"/>
      <c r="J676" s="519"/>
      <c r="K676" s="88" t="str">
        <f>IFERROR(VLOOKUP(C676,MATERIALES!$C$13:$G$2486,2,FALSE)," ")</f>
        <v xml:space="preserve"> </v>
      </c>
      <c r="L676" s="90"/>
      <c r="M676" s="548" t="str">
        <f>IFERROR(VLOOKUP(C676,MATERIALES!$C$13:$G$2486,5,FALSE)," ")</f>
        <v xml:space="preserve"> </v>
      </c>
      <c r="N676" s="549"/>
      <c r="O676" s="307">
        <f t="shared" si="41"/>
        <v>0</v>
      </c>
      <c r="P676" s="85"/>
    </row>
    <row r="677" spans="2:16" ht="15" thickBot="1">
      <c r="B677" s="44"/>
      <c r="C677" s="545" t="s">
        <v>2244</v>
      </c>
      <c r="D677" s="546"/>
      <c r="E677" s="546"/>
      <c r="F677" s="546"/>
      <c r="G677" s="546"/>
      <c r="H677" s="546"/>
      <c r="I677" s="546"/>
      <c r="J677" s="546"/>
      <c r="K677" s="546"/>
      <c r="L677" s="546"/>
      <c r="M677" s="546"/>
      <c r="N677" s="547"/>
      <c r="O677" s="309">
        <f>SUM(O665:O676)</f>
        <v>603750</v>
      </c>
      <c r="P677" s="85"/>
    </row>
    <row r="678" spans="2:16">
      <c r="B678" s="44"/>
      <c r="C678" s="529" t="s">
        <v>64</v>
      </c>
      <c r="D678" s="530"/>
      <c r="E678" s="530"/>
      <c r="F678" s="530"/>
      <c r="G678" s="530"/>
      <c r="H678" s="530"/>
      <c r="I678" s="530"/>
      <c r="J678" s="530"/>
      <c r="K678" s="530"/>
      <c r="L678" s="530"/>
      <c r="M678" s="530"/>
      <c r="N678" s="530"/>
      <c r="O678" s="531"/>
      <c r="P678" s="80"/>
    </row>
    <row r="679" spans="2:16">
      <c r="B679" s="44"/>
      <c r="C679" s="532"/>
      <c r="D679" s="533"/>
      <c r="E679" s="533"/>
      <c r="F679" s="533"/>
      <c r="G679" s="533"/>
      <c r="H679" s="533"/>
      <c r="I679" s="533"/>
      <c r="J679" s="533"/>
      <c r="K679" s="533"/>
      <c r="L679" s="533"/>
      <c r="M679" s="533"/>
      <c r="N679" s="533"/>
      <c r="O679" s="534"/>
      <c r="P679" s="80"/>
    </row>
    <row r="680" spans="2:16" ht="14.4" thickBot="1">
      <c r="B680" s="44"/>
      <c r="C680" s="535"/>
      <c r="D680" s="536"/>
      <c r="E680" s="536"/>
      <c r="F680" s="536"/>
      <c r="G680" s="536"/>
      <c r="H680" s="536"/>
      <c r="I680" s="536"/>
      <c r="J680" s="536"/>
      <c r="K680" s="536"/>
      <c r="L680" s="536"/>
      <c r="M680" s="536"/>
      <c r="N680" s="536"/>
      <c r="O680" s="537"/>
      <c r="P680" s="80"/>
    </row>
    <row r="681" spans="2:16" ht="16.8">
      <c r="B681" s="44"/>
      <c r="C681" s="538" t="s">
        <v>65</v>
      </c>
      <c r="D681" s="550"/>
      <c r="E681" s="550"/>
      <c r="F681" s="550"/>
      <c r="G681" s="550"/>
      <c r="H681" s="550"/>
      <c r="I681" s="550"/>
      <c r="J681" s="82" t="s">
        <v>66</v>
      </c>
      <c r="K681" s="87" t="s">
        <v>67</v>
      </c>
      <c r="L681" s="91" t="s">
        <v>68</v>
      </c>
      <c r="M681" s="541" t="s">
        <v>69</v>
      </c>
      <c r="N681" s="544"/>
      <c r="O681" s="83" t="s">
        <v>61</v>
      </c>
      <c r="P681" s="84"/>
    </row>
    <row r="682" spans="2:16" ht="14.4">
      <c r="B682" s="44"/>
      <c r="C682" s="517"/>
      <c r="D682" s="518"/>
      <c r="E682" s="518"/>
      <c r="F682" s="518"/>
      <c r="G682" s="518"/>
      <c r="H682" s="518"/>
      <c r="I682" s="518"/>
      <c r="J682" s="92"/>
      <c r="K682" s="93">
        <v>25.1</v>
      </c>
      <c r="L682" s="92">
        <f>K682*J682</f>
        <v>0</v>
      </c>
      <c r="M682" s="548" t="str">
        <f>IFERROR(VLOOKUP(C682,TRANSPORTE!$C$14:$G$28,5,FALSE)," ")</f>
        <v xml:space="preserve"> </v>
      </c>
      <c r="N682" s="549"/>
      <c r="O682" s="307">
        <f>IFERROR(M682*L682,0)</f>
        <v>0</v>
      </c>
      <c r="P682" s="85"/>
    </row>
    <row r="683" spans="2:16" ht="15" thickBot="1">
      <c r="B683" s="44"/>
      <c r="C683" s="551"/>
      <c r="D683" s="552"/>
      <c r="E683" s="552"/>
      <c r="F683" s="552"/>
      <c r="G683" s="552"/>
      <c r="H683" s="552"/>
      <c r="I683" s="552"/>
      <c r="J683" s="94"/>
      <c r="K683" s="70"/>
      <c r="L683" s="94"/>
      <c r="M683" s="553"/>
      <c r="N683" s="554"/>
      <c r="O683" s="307">
        <f t="shared" ref="O683" si="42">IFERROR(M683*L683,0)</f>
        <v>0</v>
      </c>
      <c r="P683" s="85"/>
    </row>
    <row r="684" spans="2:16" ht="15" thickBot="1">
      <c r="B684" s="44"/>
      <c r="C684" s="545" t="s">
        <v>2244</v>
      </c>
      <c r="D684" s="546"/>
      <c r="E684" s="546"/>
      <c r="F684" s="546"/>
      <c r="G684" s="546"/>
      <c r="H684" s="546"/>
      <c r="I684" s="546"/>
      <c r="J684" s="546"/>
      <c r="K684" s="546"/>
      <c r="L684" s="546"/>
      <c r="M684" s="546"/>
      <c r="N684" s="547"/>
      <c r="O684" s="309">
        <f>+SUM(O682:O683)</f>
        <v>0</v>
      </c>
      <c r="P684" s="86"/>
    </row>
    <row r="685" spans="2:16">
      <c r="B685" s="44"/>
      <c r="C685" s="529" t="s">
        <v>70</v>
      </c>
      <c r="D685" s="530"/>
      <c r="E685" s="530"/>
      <c r="F685" s="530"/>
      <c r="G685" s="530"/>
      <c r="H685" s="530"/>
      <c r="I685" s="530"/>
      <c r="J685" s="530"/>
      <c r="K685" s="530"/>
      <c r="L685" s="530"/>
      <c r="M685" s="530"/>
      <c r="N685" s="530"/>
      <c r="O685" s="531"/>
      <c r="P685" s="80"/>
    </row>
    <row r="686" spans="2:16">
      <c r="B686" s="44"/>
      <c r="C686" s="532"/>
      <c r="D686" s="533"/>
      <c r="E686" s="533"/>
      <c r="F686" s="533"/>
      <c r="G686" s="533"/>
      <c r="H686" s="533"/>
      <c r="I686" s="533"/>
      <c r="J686" s="533"/>
      <c r="K686" s="533"/>
      <c r="L686" s="533"/>
      <c r="M686" s="533"/>
      <c r="N686" s="533"/>
      <c r="O686" s="534"/>
      <c r="P686" s="80"/>
    </row>
    <row r="687" spans="2:16" ht="14.4" thickBot="1">
      <c r="B687" s="44"/>
      <c r="C687" s="535"/>
      <c r="D687" s="536"/>
      <c r="E687" s="536"/>
      <c r="F687" s="536"/>
      <c r="G687" s="536"/>
      <c r="H687" s="536"/>
      <c r="I687" s="536"/>
      <c r="J687" s="536"/>
      <c r="K687" s="536"/>
      <c r="L687" s="536"/>
      <c r="M687" s="536"/>
      <c r="N687" s="536"/>
      <c r="O687" s="537"/>
      <c r="P687" s="80"/>
    </row>
    <row r="688" spans="2:16" ht="14.4">
      <c r="B688" s="44"/>
      <c r="C688" s="538" t="s">
        <v>71</v>
      </c>
      <c r="D688" s="550"/>
      <c r="E688" s="550"/>
      <c r="F688" s="550"/>
      <c r="G688" s="550"/>
      <c r="H688" s="550"/>
      <c r="I688" s="550"/>
      <c r="J688" s="82" t="s">
        <v>72</v>
      </c>
      <c r="K688" s="95" t="s">
        <v>73</v>
      </c>
      <c r="L688" s="96" t="s">
        <v>74</v>
      </c>
      <c r="M688" s="560" t="s">
        <v>60</v>
      </c>
      <c r="N688" s="561"/>
      <c r="O688" s="97" t="s">
        <v>61</v>
      </c>
      <c r="P688" s="98"/>
    </row>
    <row r="689" spans="2:16" ht="14.4">
      <c r="B689" s="44"/>
      <c r="C689" s="555"/>
      <c r="D689" s="556"/>
      <c r="E689" s="556"/>
      <c r="F689" s="556"/>
      <c r="G689" s="556"/>
      <c r="H689" s="556"/>
      <c r="I689" s="522"/>
      <c r="J689" s="310" t="str">
        <f>IFERROR(VLOOKUP(C689,'MANO DE OBRA'!$C$13:$J$33,6,FALSE)," ")</f>
        <v xml:space="preserve"> </v>
      </c>
      <c r="K689" s="318" t="str">
        <f>IFERROR(VLOOKUP(C689,'MANO DE OBRA'!$C$13:$J$33,7,FALSE)," ")</f>
        <v xml:space="preserve"> </v>
      </c>
      <c r="L689" s="311" t="str">
        <f>IFERROR(VLOOKUP(C689,'MANO DE OBRA'!$C$13:$J$33,8,FALSE)," ")</f>
        <v xml:space="preserve"> </v>
      </c>
      <c r="M689" s="562"/>
      <c r="N689" s="563"/>
      <c r="O689" s="312">
        <f>IFERROR((L689/M689),0)</f>
        <v>0</v>
      </c>
      <c r="P689" s="99"/>
    </row>
    <row r="690" spans="2:16" ht="14.4">
      <c r="B690" s="44"/>
      <c r="C690" s="555"/>
      <c r="D690" s="556"/>
      <c r="E690" s="556"/>
      <c r="F690" s="556"/>
      <c r="G690" s="556"/>
      <c r="H690" s="556"/>
      <c r="I690" s="522"/>
      <c r="J690" s="310" t="str">
        <f>IFERROR(VLOOKUP(C690,'MANO DE OBRA'!$C$13:$J$33,6,FALSE)," ")</f>
        <v xml:space="preserve"> </v>
      </c>
      <c r="K690" s="318" t="str">
        <f>IFERROR(VLOOKUP(C690,'MANO DE OBRA'!$C$13:$J$33,7,FALSE)," ")</f>
        <v xml:space="preserve"> </v>
      </c>
      <c r="L690" s="311" t="str">
        <f>IFERROR(VLOOKUP(C690,'MANO DE OBRA'!$C$13:$J$33,8,FALSE)," ")</f>
        <v xml:space="preserve"> </v>
      </c>
      <c r="M690" s="562"/>
      <c r="N690" s="563"/>
      <c r="O690" s="312">
        <f t="shared" ref="O690:O692" si="43">IFERROR((L690/M690),0)</f>
        <v>0</v>
      </c>
      <c r="P690" s="99"/>
    </row>
    <row r="691" spans="2:16" ht="14.4">
      <c r="B691" s="44"/>
      <c r="C691" s="555"/>
      <c r="D691" s="556"/>
      <c r="E691" s="556"/>
      <c r="F691" s="556"/>
      <c r="G691" s="556"/>
      <c r="H691" s="556"/>
      <c r="I691" s="522"/>
      <c r="J691" s="310" t="str">
        <f>IFERROR(VLOOKUP(C691,'MANO DE OBRA'!$C$13:$J$33,6,FALSE)," ")</f>
        <v xml:space="preserve"> </v>
      </c>
      <c r="K691" s="318" t="str">
        <f>IFERROR(VLOOKUP(C691,'MANO DE OBRA'!$C$13:$J$33,7,FALSE)," ")</f>
        <v xml:space="preserve"> </v>
      </c>
      <c r="L691" s="311" t="str">
        <f>IFERROR(VLOOKUP(C691,'MANO DE OBRA'!$C$13:$J$33,8,FALSE)," ")</f>
        <v xml:space="preserve"> </v>
      </c>
      <c r="M691" s="524"/>
      <c r="N691" s="525"/>
      <c r="O691" s="312">
        <f t="shared" si="43"/>
        <v>0</v>
      </c>
      <c r="P691" s="99"/>
    </row>
    <row r="692" spans="2:16" ht="15" thickBot="1">
      <c r="B692" s="44"/>
      <c r="C692" s="555"/>
      <c r="D692" s="556"/>
      <c r="E692" s="556"/>
      <c r="F692" s="556"/>
      <c r="G692" s="556"/>
      <c r="H692" s="556"/>
      <c r="I692" s="522"/>
      <c r="J692" s="310" t="str">
        <f>IFERROR(VLOOKUP(C692,'MANO DE OBRA'!$C$13:$J$33,6,FALSE)," ")</f>
        <v xml:space="preserve"> </v>
      </c>
      <c r="K692" s="318" t="str">
        <f>IFERROR(VLOOKUP(C692,'MANO DE OBRA'!$C$13:$J$33,7,FALSE)," ")</f>
        <v xml:space="preserve"> </v>
      </c>
      <c r="L692" s="311" t="str">
        <f>IFERROR(VLOOKUP(C692,'MANO DE OBRA'!$C$13:$J$33,8,FALSE)," ")</f>
        <v xml:space="preserve"> </v>
      </c>
      <c r="M692" s="524"/>
      <c r="N692" s="525"/>
      <c r="O692" s="312">
        <f t="shared" si="43"/>
        <v>0</v>
      </c>
      <c r="P692" s="85"/>
    </row>
    <row r="693" spans="2:16" ht="15" thickBot="1">
      <c r="B693" s="44"/>
      <c r="C693" s="545" t="s">
        <v>2244</v>
      </c>
      <c r="D693" s="546"/>
      <c r="E693" s="546"/>
      <c r="F693" s="546"/>
      <c r="G693" s="546"/>
      <c r="H693" s="546"/>
      <c r="I693" s="546"/>
      <c r="J693" s="546"/>
      <c r="K693" s="546"/>
      <c r="L693" s="546"/>
      <c r="M693" s="546"/>
      <c r="N693" s="547"/>
      <c r="O693" s="309">
        <f>+SUM(O689:O692)</f>
        <v>0</v>
      </c>
      <c r="P693" s="85"/>
    </row>
    <row r="694" spans="2:16" ht="15" thickBot="1">
      <c r="B694" s="44"/>
      <c r="C694" s="73"/>
      <c r="D694" s="52"/>
      <c r="E694" s="52"/>
      <c r="F694" s="52"/>
      <c r="G694" s="52"/>
      <c r="H694" s="52"/>
      <c r="I694" s="52"/>
      <c r="J694" s="52"/>
      <c r="K694" s="52"/>
      <c r="L694" s="52"/>
      <c r="M694" s="52"/>
      <c r="N694" s="52"/>
      <c r="O694" s="74"/>
      <c r="P694" s="45"/>
    </row>
    <row r="695" spans="2:16" ht="15" thickBot="1">
      <c r="B695" s="44"/>
      <c r="C695" s="557" t="s">
        <v>2245</v>
      </c>
      <c r="D695" s="558"/>
      <c r="E695" s="558"/>
      <c r="F695" s="558"/>
      <c r="G695" s="558"/>
      <c r="H695" s="558"/>
      <c r="I695" s="558"/>
      <c r="J695" s="558"/>
      <c r="K695" s="558"/>
      <c r="L695" s="558"/>
      <c r="M695" s="558"/>
      <c r="N695" s="559"/>
      <c r="O695" s="313">
        <f>ROUND(O684+O660+O677+O693,0)</f>
        <v>603750</v>
      </c>
      <c r="P695" s="100"/>
    </row>
    <row r="696" spans="2:16" ht="15" thickBot="1">
      <c r="B696" s="44"/>
      <c r="C696" s="73"/>
      <c r="D696" s="52"/>
      <c r="E696" s="52"/>
      <c r="F696" s="52"/>
      <c r="G696" s="52"/>
      <c r="H696" s="52"/>
      <c r="I696" s="52"/>
      <c r="J696" s="52"/>
      <c r="K696" s="52"/>
      <c r="L696" s="52"/>
      <c r="M696" s="52"/>
      <c r="N696" s="52"/>
      <c r="O696" s="74"/>
      <c r="P696" s="73"/>
    </row>
    <row r="697" spans="2:16">
      <c r="B697" s="44"/>
      <c r="C697" s="529" t="s">
        <v>2240</v>
      </c>
      <c r="D697" s="530"/>
      <c r="E697" s="530"/>
      <c r="F697" s="530"/>
      <c r="G697" s="530"/>
      <c r="H697" s="530"/>
      <c r="I697" s="530"/>
      <c r="J697" s="530"/>
      <c r="K697" s="530"/>
      <c r="L697" s="530"/>
      <c r="M697" s="530"/>
      <c r="N697" s="530"/>
      <c r="O697" s="531"/>
      <c r="P697" s="80"/>
    </row>
    <row r="698" spans="2:16">
      <c r="B698" s="44"/>
      <c r="C698" s="532"/>
      <c r="D698" s="533"/>
      <c r="E698" s="533"/>
      <c r="F698" s="533"/>
      <c r="G698" s="533"/>
      <c r="H698" s="533"/>
      <c r="I698" s="533"/>
      <c r="J698" s="533"/>
      <c r="K698" s="533"/>
      <c r="L698" s="533"/>
      <c r="M698" s="533"/>
      <c r="N698" s="533"/>
      <c r="O698" s="534"/>
      <c r="P698" s="80"/>
    </row>
    <row r="699" spans="2:16" ht="14.4" thickBot="1">
      <c r="B699" s="44"/>
      <c r="C699" s="535"/>
      <c r="D699" s="536"/>
      <c r="E699" s="536"/>
      <c r="F699" s="536"/>
      <c r="G699" s="536"/>
      <c r="H699" s="536"/>
      <c r="I699" s="536"/>
      <c r="J699" s="536"/>
      <c r="K699" s="536"/>
      <c r="L699" s="536"/>
      <c r="M699" s="536"/>
      <c r="N699" s="536"/>
      <c r="O699" s="537"/>
      <c r="P699" s="80"/>
    </row>
    <row r="700" spans="2:16" ht="15" thickBot="1">
      <c r="B700" s="44"/>
      <c r="C700" s="568" t="s">
        <v>10</v>
      </c>
      <c r="D700" s="569"/>
      <c r="E700" s="569"/>
      <c r="F700" s="569"/>
      <c r="G700" s="569"/>
      <c r="H700" s="569"/>
      <c r="I700" s="569"/>
      <c r="J700" s="569"/>
      <c r="K700" s="569"/>
      <c r="L700" s="569"/>
      <c r="M700" s="570"/>
      <c r="N700" s="303" t="s">
        <v>32</v>
      </c>
      <c r="O700" s="304" t="s">
        <v>29</v>
      </c>
      <c r="P700" s="80"/>
    </row>
    <row r="701" spans="2:16" ht="14.4">
      <c r="B701" s="44"/>
      <c r="C701" s="571" t="s">
        <v>2242</v>
      </c>
      <c r="D701" s="572"/>
      <c r="E701" s="572"/>
      <c r="F701" s="572"/>
      <c r="G701" s="572"/>
      <c r="H701" s="572"/>
      <c r="I701" s="572"/>
      <c r="J701" s="572"/>
      <c r="K701" s="572"/>
      <c r="L701" s="572"/>
      <c r="M701" s="572"/>
      <c r="N701" s="305">
        <f>PRESUPUESTO!$K$384</f>
        <v>0.26</v>
      </c>
      <c r="O701" s="314">
        <f>N701*O695</f>
        <v>156975</v>
      </c>
      <c r="P701" s="80"/>
    </row>
    <row r="702" spans="2:16" ht="14.4">
      <c r="B702" s="44"/>
      <c r="C702" s="573" t="s">
        <v>2241</v>
      </c>
      <c r="D702" s="574"/>
      <c r="E702" s="574"/>
      <c r="F702" s="574"/>
      <c r="G702" s="574"/>
      <c r="H702" s="574"/>
      <c r="I702" s="574"/>
      <c r="J702" s="574"/>
      <c r="K702" s="574"/>
      <c r="L702" s="574"/>
      <c r="M702" s="574"/>
      <c r="N702" s="302">
        <f>PRESUPUESTO!$K$385</f>
        <v>0.01</v>
      </c>
      <c r="O702" s="315">
        <f>N702*O695</f>
        <v>6037.5</v>
      </c>
      <c r="P702" s="80"/>
    </row>
    <row r="703" spans="2:16" ht="15" thickBot="1">
      <c r="B703" s="44"/>
      <c r="C703" s="575" t="s">
        <v>28</v>
      </c>
      <c r="D703" s="576"/>
      <c r="E703" s="576"/>
      <c r="F703" s="576"/>
      <c r="G703" s="576"/>
      <c r="H703" s="576"/>
      <c r="I703" s="576"/>
      <c r="J703" s="576"/>
      <c r="K703" s="576"/>
      <c r="L703" s="576"/>
      <c r="M703" s="576"/>
      <c r="N703" s="306">
        <f>PRESUPUESTO!$K$386</f>
        <v>0.03</v>
      </c>
      <c r="O703" s="316">
        <f>N703*O695</f>
        <v>18112.5</v>
      </c>
      <c r="P703" s="80"/>
    </row>
    <row r="704" spans="2:16">
      <c r="B704" s="44"/>
      <c r="C704" s="296"/>
      <c r="D704" s="297"/>
      <c r="E704" s="297"/>
      <c r="F704" s="297"/>
      <c r="G704" s="297"/>
      <c r="H704" s="297"/>
      <c r="I704" s="297"/>
      <c r="J704" s="297"/>
      <c r="K704" s="297"/>
      <c r="L704" s="297"/>
      <c r="M704" s="297"/>
      <c r="N704" s="297"/>
      <c r="O704" s="298"/>
      <c r="P704" s="80"/>
    </row>
    <row r="705" spans="2:19" ht="14.4" thickBot="1">
      <c r="B705" s="44"/>
      <c r="C705" s="299"/>
      <c r="D705" s="300"/>
      <c r="E705" s="300"/>
      <c r="F705" s="300"/>
      <c r="G705" s="300"/>
      <c r="H705" s="300"/>
      <c r="I705" s="300"/>
      <c r="J705" s="300"/>
      <c r="K705" s="300"/>
      <c r="L705" s="300"/>
      <c r="M705" s="300"/>
      <c r="N705" s="300"/>
      <c r="O705" s="301"/>
      <c r="P705" s="80"/>
    </row>
    <row r="706" spans="2:19" ht="15" thickBot="1">
      <c r="B706" s="44"/>
      <c r="C706" s="557" t="s">
        <v>2246</v>
      </c>
      <c r="D706" s="558"/>
      <c r="E706" s="558"/>
      <c r="F706" s="558"/>
      <c r="G706" s="558"/>
      <c r="H706" s="558"/>
      <c r="I706" s="558"/>
      <c r="J706" s="558"/>
      <c r="K706" s="558"/>
      <c r="L706" s="558"/>
      <c r="M706" s="558"/>
      <c r="N706" s="559"/>
      <c r="O706" s="313">
        <f>ROUNDUP(O695+O701+O702+O703,0)</f>
        <v>784875</v>
      </c>
      <c r="P706" s="100"/>
      <c r="S706" s="342"/>
    </row>
    <row r="707" spans="2:19" ht="14.4">
      <c r="B707" s="44"/>
      <c r="C707" s="73"/>
      <c r="D707" s="52"/>
      <c r="E707" s="52"/>
      <c r="F707" s="52"/>
      <c r="G707" s="52"/>
      <c r="H707" s="52"/>
      <c r="I707" s="52"/>
      <c r="J707" s="52"/>
      <c r="K707" s="52"/>
      <c r="L707" s="52"/>
      <c r="M707" s="52"/>
      <c r="N707" s="52"/>
      <c r="O707" s="74"/>
      <c r="P707" s="45"/>
    </row>
    <row r="708" spans="2:19" ht="14.4">
      <c r="B708" s="44"/>
      <c r="C708" s="73"/>
      <c r="D708" s="52"/>
      <c r="E708" s="52"/>
      <c r="F708" s="52"/>
      <c r="G708" s="52"/>
      <c r="H708" s="52"/>
      <c r="I708" s="52"/>
      <c r="J708" s="52"/>
      <c r="K708" s="52"/>
      <c r="L708" s="52"/>
      <c r="M708" s="52"/>
      <c r="N708" s="52"/>
      <c r="O708" s="74"/>
      <c r="P708" s="45"/>
    </row>
    <row r="709" spans="2:19" ht="18.75" customHeight="1" thickBot="1">
      <c r="B709" s="44"/>
      <c r="C709" s="564"/>
      <c r="D709" s="565"/>
      <c r="E709" s="565"/>
      <c r="F709" s="70"/>
      <c r="G709" s="70"/>
      <c r="H709" s="70"/>
      <c r="I709" s="70"/>
      <c r="J709" s="70"/>
      <c r="K709" s="566"/>
      <c r="L709" s="566"/>
      <c r="M709" s="566"/>
      <c r="N709" s="566"/>
      <c r="O709" s="567"/>
      <c r="P709" s="101"/>
    </row>
    <row r="710" spans="2:19" ht="14.4" thickBot="1">
      <c r="B710" s="102"/>
      <c r="C710" s="103"/>
      <c r="D710" s="103"/>
      <c r="E710" s="103"/>
      <c r="F710" s="103"/>
      <c r="G710" s="103"/>
      <c r="H710" s="103"/>
      <c r="I710" s="103"/>
      <c r="J710" s="103"/>
      <c r="K710" s="103"/>
      <c r="L710" s="103"/>
      <c r="M710" s="103"/>
      <c r="N710" s="103"/>
      <c r="O710" s="103"/>
      <c r="P710" s="104"/>
    </row>
    <row r="711" spans="2:19" ht="15.6" thickTop="1" thickBot="1">
      <c r="B711" s="44"/>
      <c r="C711" s="488" t="s">
        <v>54</v>
      </c>
      <c r="D711" s="489"/>
      <c r="E711" s="489"/>
      <c r="F711" s="489"/>
      <c r="G711" s="489"/>
      <c r="H711" s="489"/>
      <c r="I711" s="489"/>
      <c r="J711" s="489"/>
      <c r="K711" s="489"/>
      <c r="L711" s="489"/>
      <c r="M711" s="489"/>
      <c r="N711" s="489"/>
      <c r="O711" s="490"/>
      <c r="P711" s="75"/>
    </row>
    <row r="712" spans="2:19">
      <c r="B712" s="44"/>
      <c r="C712" s="76" t="s">
        <v>55</v>
      </c>
      <c r="D712" s="491" t="s">
        <v>10</v>
      </c>
      <c r="E712" s="492"/>
      <c r="F712" s="492"/>
      <c r="G712" s="492"/>
      <c r="H712" s="492"/>
      <c r="I712" s="492"/>
      <c r="J712" s="492"/>
      <c r="K712" s="492"/>
      <c r="L712" s="493"/>
      <c r="M712" s="494" t="s">
        <v>56</v>
      </c>
      <c r="N712" s="495"/>
      <c r="O712" s="76" t="s">
        <v>12</v>
      </c>
      <c r="P712" s="77"/>
    </row>
    <row r="713" spans="2:19" ht="51" customHeight="1" thickBot="1">
      <c r="B713" s="44"/>
      <c r="C713" s="243">
        <f>PRESUPUESTO!C303</f>
        <v>15.109999999999998</v>
      </c>
      <c r="D713" s="582" t="str">
        <f>IFERROR(VLOOKUP(C713,PRESUPUESTO!$C$11:$K$366,5,FALSE)," ")</f>
        <v>SUMINISTRO E INSTALACIÓN DE CAMBIADOR DE PAÑALES PARA BEBÉ, DE MONTAJE EN MURO. INCLUYE SOPORTES, ANCLAJES Y LIMPIEZA FINAL.</v>
      </c>
      <c r="E713" s="583"/>
      <c r="F713" s="583"/>
      <c r="G713" s="583"/>
      <c r="H713" s="583"/>
      <c r="I713" s="583"/>
      <c r="J713" s="583"/>
      <c r="K713" s="583"/>
      <c r="L713" s="584"/>
      <c r="M713" s="526" t="str">
        <f>IFERROR(VLOOKUP(C713,PRESUPUESTO!$C$11:$K$366,6,FALSE)," ")</f>
        <v>UN</v>
      </c>
      <c r="N713" s="528"/>
      <c r="O713" s="243">
        <f>IFERROR(VLOOKUP(C713,PRESUPUESTO!$C$11:$K$366,7,FALSE)," ")</f>
        <v>1</v>
      </c>
      <c r="P713" s="79"/>
    </row>
    <row r="714" spans="2:19">
      <c r="B714" s="44"/>
      <c r="C714" s="529"/>
      <c r="D714" s="530"/>
      <c r="E714" s="530"/>
      <c r="F714" s="530"/>
      <c r="G714" s="530"/>
      <c r="H714" s="530"/>
      <c r="I714" s="530"/>
      <c r="J714" s="530"/>
      <c r="K714" s="530"/>
      <c r="L714" s="530"/>
      <c r="M714" s="530"/>
      <c r="N714" s="530"/>
      <c r="O714" s="531"/>
      <c r="P714" s="80"/>
    </row>
    <row r="715" spans="2:19">
      <c r="B715" s="44"/>
      <c r="C715" s="532"/>
      <c r="D715" s="533"/>
      <c r="E715" s="533"/>
      <c r="F715" s="533"/>
      <c r="G715" s="533"/>
      <c r="H715" s="533"/>
      <c r="I715" s="533"/>
      <c r="J715" s="533"/>
      <c r="K715" s="533"/>
      <c r="L715" s="533"/>
      <c r="M715" s="533"/>
      <c r="N715" s="533"/>
      <c r="O715" s="534"/>
      <c r="P715" s="80"/>
    </row>
    <row r="716" spans="2:19" ht="14.4" thickBot="1">
      <c r="B716" s="44"/>
      <c r="C716" s="535"/>
      <c r="D716" s="536"/>
      <c r="E716" s="536"/>
      <c r="F716" s="536"/>
      <c r="G716" s="536"/>
      <c r="H716" s="536"/>
      <c r="I716" s="536"/>
      <c r="J716" s="536"/>
      <c r="K716" s="536"/>
      <c r="L716" s="536"/>
      <c r="M716" s="536"/>
      <c r="N716" s="536"/>
      <c r="O716" s="537"/>
      <c r="P716" s="80"/>
    </row>
    <row r="717" spans="2:19" ht="14.4">
      <c r="B717" s="44"/>
      <c r="C717" s="538" t="s">
        <v>10</v>
      </c>
      <c r="D717" s="539"/>
      <c r="E717" s="539"/>
      <c r="F717" s="539"/>
      <c r="G717" s="540"/>
      <c r="H717" s="541" t="s">
        <v>57</v>
      </c>
      <c r="I717" s="539"/>
      <c r="J717" s="542" t="s">
        <v>58</v>
      </c>
      <c r="K717" s="543"/>
      <c r="L717" s="82" t="s">
        <v>59</v>
      </c>
      <c r="M717" s="541" t="s">
        <v>60</v>
      </c>
      <c r="N717" s="544"/>
      <c r="O717" s="83" t="s">
        <v>61</v>
      </c>
      <c r="P717" s="84"/>
    </row>
    <row r="718" spans="2:19" ht="14.4">
      <c r="B718" s="44"/>
      <c r="C718" s="517" t="s">
        <v>1281</v>
      </c>
      <c r="D718" s="518"/>
      <c r="E718" s="518"/>
      <c r="F718" s="518"/>
      <c r="G718" s="519"/>
      <c r="H718" s="520"/>
      <c r="I718" s="520"/>
      <c r="J718" s="521" t="str">
        <f>IFERROR(VLOOKUP(C718,EQUIPOS!$C$13:$G$80,2,FALSE)," ")</f>
        <v>%</v>
      </c>
      <c r="K718" s="522"/>
      <c r="L718" s="308">
        <f>O756</f>
        <v>64528.4</v>
      </c>
      <c r="M718" s="523">
        <v>0.05</v>
      </c>
      <c r="N718" s="522"/>
      <c r="O718" s="307">
        <f>IFERROR(M718*L718,0)</f>
        <v>3226.42</v>
      </c>
      <c r="P718" s="85"/>
    </row>
    <row r="719" spans="2:19" ht="14.4">
      <c r="B719" s="44"/>
      <c r="C719" s="517"/>
      <c r="D719" s="518"/>
      <c r="E719" s="518"/>
      <c r="F719" s="518"/>
      <c r="G719" s="519"/>
      <c r="H719" s="520"/>
      <c r="I719" s="520"/>
      <c r="J719" s="521" t="str">
        <f>IFERROR(VLOOKUP(C719,EQUIPOS!$C$13:$G$80,2,FALSE)," ")</f>
        <v xml:space="preserve"> </v>
      </c>
      <c r="K719" s="522"/>
      <c r="L719" s="308" t="str">
        <f>IFERROR(VLOOKUP(C719,EQUIPOS!$C$13:$G$80,5,FALSE)," ")</f>
        <v xml:space="preserve"> </v>
      </c>
      <c r="M719" s="524"/>
      <c r="N719" s="525"/>
      <c r="O719" s="307">
        <f>IFERROR(L719/M719,0)</f>
        <v>0</v>
      </c>
      <c r="P719" s="85"/>
    </row>
    <row r="720" spans="2:19" ht="14.4">
      <c r="B720" s="44"/>
      <c r="C720" s="517"/>
      <c r="D720" s="518"/>
      <c r="E720" s="518"/>
      <c r="F720" s="518"/>
      <c r="G720" s="519"/>
      <c r="H720" s="520"/>
      <c r="I720" s="520"/>
      <c r="J720" s="521" t="str">
        <f>IFERROR(VLOOKUP(C720,EQUIPOS!$C$13:$G$80,2,FALSE)," ")</f>
        <v xml:space="preserve"> </v>
      </c>
      <c r="K720" s="522"/>
      <c r="L720" s="308" t="str">
        <f>IFERROR(VLOOKUP(C720,EQUIPOS!$C$13:$G$80,5,FALSE)," ")</f>
        <v xml:space="preserve"> </v>
      </c>
      <c r="M720" s="524"/>
      <c r="N720" s="525"/>
      <c r="O720" s="307">
        <f t="shared" ref="O720:O721" si="44">IFERROR(L720/M720,0)</f>
        <v>0</v>
      </c>
      <c r="P720" s="85"/>
    </row>
    <row r="721" spans="2:16" ht="14.4">
      <c r="B721" s="44"/>
      <c r="C721" s="517"/>
      <c r="D721" s="518"/>
      <c r="E721" s="518"/>
      <c r="F721" s="518"/>
      <c r="G721" s="519"/>
      <c r="H721" s="520"/>
      <c r="I721" s="520"/>
      <c r="J721" s="521" t="str">
        <f>IFERROR(VLOOKUP(C721,EQUIPOS!$C$13:$G$80,2,FALSE)," ")</f>
        <v xml:space="preserve"> </v>
      </c>
      <c r="K721" s="522"/>
      <c r="L721" s="308" t="str">
        <f>IFERROR(VLOOKUP(C721,EQUIPOS!$C$13:$G$80,5,FALSE)," ")</f>
        <v xml:space="preserve"> </v>
      </c>
      <c r="M721" s="524"/>
      <c r="N721" s="525"/>
      <c r="O721" s="307">
        <f t="shared" si="44"/>
        <v>0</v>
      </c>
      <c r="P721" s="85"/>
    </row>
    <row r="722" spans="2:16" ht="15" thickBot="1">
      <c r="B722" s="44"/>
      <c r="C722" s="517"/>
      <c r="D722" s="518"/>
      <c r="E722" s="518"/>
      <c r="F722" s="518"/>
      <c r="G722" s="519"/>
      <c r="H722" s="520"/>
      <c r="I722" s="520"/>
      <c r="J722" s="521" t="str">
        <f>IFERROR(VLOOKUP(C722,EQUIPOS!$C$13:$G$80,2,FALSE)," ")</f>
        <v xml:space="preserve"> </v>
      </c>
      <c r="K722" s="522"/>
      <c r="L722" s="308" t="str">
        <f>IFERROR(VLOOKUP(C722,EQUIPOS!$C$13:$G$80,5,FALSE)," ")</f>
        <v xml:space="preserve"> </v>
      </c>
      <c r="M722" s="524"/>
      <c r="N722" s="525"/>
      <c r="O722" s="307">
        <f>IFERROR(L722/M722,0)</f>
        <v>0</v>
      </c>
      <c r="P722" s="85"/>
    </row>
    <row r="723" spans="2:16" ht="15" thickBot="1">
      <c r="B723" s="44"/>
      <c r="C723" s="545" t="s">
        <v>2244</v>
      </c>
      <c r="D723" s="546"/>
      <c r="E723" s="546"/>
      <c r="F723" s="546"/>
      <c r="G723" s="546"/>
      <c r="H723" s="546"/>
      <c r="I723" s="546"/>
      <c r="J723" s="546"/>
      <c r="K723" s="546"/>
      <c r="L723" s="546"/>
      <c r="M723" s="546"/>
      <c r="N723" s="547"/>
      <c r="O723" s="309">
        <f>SUM(O718:O722)</f>
        <v>3226.42</v>
      </c>
      <c r="P723" s="86"/>
    </row>
    <row r="724" spans="2:16" ht="13.5" customHeight="1">
      <c r="B724" s="44"/>
      <c r="C724" s="529" t="s">
        <v>62</v>
      </c>
      <c r="D724" s="530"/>
      <c r="E724" s="530"/>
      <c r="F724" s="530"/>
      <c r="G724" s="530"/>
      <c r="H724" s="530"/>
      <c r="I724" s="530"/>
      <c r="J724" s="530"/>
      <c r="K724" s="530"/>
      <c r="L724" s="530"/>
      <c r="M724" s="530"/>
      <c r="N724" s="530"/>
      <c r="O724" s="531"/>
      <c r="P724" s="80"/>
    </row>
    <row r="725" spans="2:16">
      <c r="B725" s="44"/>
      <c r="C725" s="532"/>
      <c r="D725" s="533"/>
      <c r="E725" s="533"/>
      <c r="F725" s="533"/>
      <c r="G725" s="533"/>
      <c r="H725" s="533"/>
      <c r="I725" s="533"/>
      <c r="J725" s="533"/>
      <c r="K725" s="533"/>
      <c r="L725" s="533"/>
      <c r="M725" s="533"/>
      <c r="N725" s="533"/>
      <c r="O725" s="534"/>
      <c r="P725" s="80"/>
    </row>
    <row r="726" spans="2:16" ht="14.4" thickBot="1">
      <c r="B726" s="44"/>
      <c r="C726" s="535"/>
      <c r="D726" s="536"/>
      <c r="E726" s="536"/>
      <c r="F726" s="536"/>
      <c r="G726" s="536"/>
      <c r="H726" s="536"/>
      <c r="I726" s="536"/>
      <c r="J726" s="536"/>
      <c r="K726" s="536"/>
      <c r="L726" s="536"/>
      <c r="M726" s="536"/>
      <c r="N726" s="536"/>
      <c r="O726" s="537"/>
      <c r="P726" s="80"/>
    </row>
    <row r="727" spans="2:16" ht="14.4">
      <c r="B727" s="44"/>
      <c r="C727" s="538" t="s">
        <v>10</v>
      </c>
      <c r="D727" s="550"/>
      <c r="E727" s="550"/>
      <c r="F727" s="550"/>
      <c r="G727" s="550"/>
      <c r="H727" s="550"/>
      <c r="I727" s="550"/>
      <c r="J727" s="544"/>
      <c r="K727" s="81" t="s">
        <v>56</v>
      </c>
      <c r="L727" s="82" t="s">
        <v>12</v>
      </c>
      <c r="M727" s="541" t="s">
        <v>63</v>
      </c>
      <c r="N727" s="544"/>
      <c r="O727" s="83" t="s">
        <v>61</v>
      </c>
      <c r="P727" s="84"/>
    </row>
    <row r="728" spans="2:16" ht="14.4">
      <c r="B728" s="44"/>
      <c r="C728" s="628" t="s">
        <v>2793</v>
      </c>
      <c r="D728" s="578"/>
      <c r="E728" s="578"/>
      <c r="F728" s="578"/>
      <c r="G728" s="578"/>
      <c r="H728" s="578"/>
      <c r="I728" s="578"/>
      <c r="J728" s="579"/>
      <c r="K728" s="88" t="str">
        <f>IFERROR(VLOOKUP(C728,MATERIALES!$C$13:$G$2486,2,FALSE)," ")</f>
        <v>UN</v>
      </c>
      <c r="L728" s="89">
        <v>1</v>
      </c>
      <c r="M728" s="548">
        <f>IFERROR(VLOOKUP(C728,MATERIALES!$C$13:$G$2486,5,FALSE)," ")</f>
        <v>2040900</v>
      </c>
      <c r="N728" s="549"/>
      <c r="O728" s="307">
        <f>IFERROR(M728*L728,0)</f>
        <v>2040900</v>
      </c>
      <c r="P728" s="85"/>
    </row>
    <row r="729" spans="2:16" ht="14.4">
      <c r="B729" s="44"/>
      <c r="C729" s="577" t="s">
        <v>251</v>
      </c>
      <c r="D729" s="578"/>
      <c r="E729" s="578"/>
      <c r="F729" s="578"/>
      <c r="G729" s="578"/>
      <c r="H729" s="578"/>
      <c r="I729" s="578"/>
      <c r="J729" s="579"/>
      <c r="K729" s="88" t="str">
        <f>IFERROR(VLOOKUP(C729,MATERIALES!$C$13:$G$2486,2,FALSE)," ")</f>
        <v>UN</v>
      </c>
      <c r="L729" s="89">
        <v>4</v>
      </c>
      <c r="M729" s="548">
        <f>IFERROR(VLOOKUP(C729,MATERIALES!$C$13:$G$2486,5,FALSE)," ")</f>
        <v>2156</v>
      </c>
      <c r="N729" s="549"/>
      <c r="O729" s="307">
        <f t="shared" ref="O729:O739" si="45">IFERROR(M729*L729,0)</f>
        <v>8624</v>
      </c>
      <c r="P729" s="85"/>
    </row>
    <row r="730" spans="2:16" ht="14.4">
      <c r="B730" s="44"/>
      <c r="C730" s="577" t="s">
        <v>2318</v>
      </c>
      <c r="D730" s="578"/>
      <c r="E730" s="578"/>
      <c r="F730" s="578"/>
      <c r="G730" s="578"/>
      <c r="H730" s="578"/>
      <c r="I730" s="578"/>
      <c r="J730" s="579"/>
      <c r="K730" s="88" t="str">
        <f>IFERROR(VLOOKUP(C730,MATERIALES!$C$13:$G$2486,2,FALSE)," ")</f>
        <v>UN</v>
      </c>
      <c r="L730" s="89">
        <v>0.08</v>
      </c>
      <c r="M730" s="548">
        <f>IFERROR(VLOOKUP(C730,MATERIALES!$C$13:$G$2486,5,FALSE)," ")</f>
        <v>17500</v>
      </c>
      <c r="N730" s="549"/>
      <c r="O730" s="307">
        <f t="shared" si="45"/>
        <v>1400</v>
      </c>
      <c r="P730" s="85"/>
    </row>
    <row r="731" spans="2:16" ht="14.4">
      <c r="B731" s="44"/>
      <c r="C731" s="622"/>
      <c r="D731" s="623"/>
      <c r="E731" s="623"/>
      <c r="F731" s="623"/>
      <c r="G731" s="623"/>
      <c r="H731" s="623"/>
      <c r="I731" s="623"/>
      <c r="J731" s="624"/>
      <c r="K731" s="88" t="str">
        <f>IFERROR(VLOOKUP(C731,MATERIALES!$C$13:$G$2486,2,FALSE)," ")</f>
        <v xml:space="preserve"> </v>
      </c>
      <c r="L731" s="89"/>
      <c r="M731" s="548" t="str">
        <f>IFERROR(VLOOKUP(C731,MATERIALES!$C$13:$G$2486,5,FALSE)," ")</f>
        <v xml:space="preserve"> </v>
      </c>
      <c r="N731" s="549"/>
      <c r="O731" s="307">
        <f t="shared" si="45"/>
        <v>0</v>
      </c>
      <c r="P731" s="85"/>
    </row>
    <row r="732" spans="2:16" ht="14.4">
      <c r="B732" s="44"/>
      <c r="C732" s="517"/>
      <c r="D732" s="518"/>
      <c r="E732" s="518"/>
      <c r="F732" s="518"/>
      <c r="G732" s="518"/>
      <c r="H732" s="518"/>
      <c r="I732" s="518"/>
      <c r="J732" s="519"/>
      <c r="K732" s="88" t="str">
        <f>IFERROR(VLOOKUP(C732,MATERIALES!$C$13:$G$2486,2,FALSE)," ")</f>
        <v xml:space="preserve"> </v>
      </c>
      <c r="L732" s="89"/>
      <c r="M732" s="548" t="str">
        <f>IFERROR(VLOOKUP(C732,MATERIALES!$C$13:$G$2486,5,FALSE)," ")</f>
        <v xml:space="preserve"> </v>
      </c>
      <c r="N732" s="549"/>
      <c r="O732" s="307">
        <f t="shared" si="45"/>
        <v>0</v>
      </c>
      <c r="P732" s="85"/>
    </row>
    <row r="733" spans="2:16" ht="14.4">
      <c r="B733" s="44"/>
      <c r="C733" s="517"/>
      <c r="D733" s="518"/>
      <c r="E733" s="518"/>
      <c r="F733" s="518"/>
      <c r="G733" s="518"/>
      <c r="H733" s="518"/>
      <c r="I733" s="518"/>
      <c r="J733" s="519"/>
      <c r="K733" s="88" t="str">
        <f>IFERROR(VLOOKUP(C733,MATERIALES!$C$13:$G$2486,2,FALSE)," ")</f>
        <v xml:space="preserve"> </v>
      </c>
      <c r="L733" s="89"/>
      <c r="M733" s="548" t="str">
        <f>IFERROR(VLOOKUP(C733,MATERIALES!$C$13:$G$2486,5,FALSE)," ")</f>
        <v xml:space="preserve"> </v>
      </c>
      <c r="N733" s="549"/>
      <c r="O733" s="307">
        <f t="shared" si="45"/>
        <v>0</v>
      </c>
      <c r="P733" s="85"/>
    </row>
    <row r="734" spans="2:16" ht="14.4">
      <c r="B734" s="44"/>
      <c r="C734" s="517"/>
      <c r="D734" s="518"/>
      <c r="E734" s="518"/>
      <c r="F734" s="518"/>
      <c r="G734" s="518"/>
      <c r="H734" s="518"/>
      <c r="I734" s="518"/>
      <c r="J734" s="519"/>
      <c r="K734" s="88" t="str">
        <f>IFERROR(VLOOKUP(C734,MATERIALES!$C$13:$G$2486,2,FALSE)," ")</f>
        <v xml:space="preserve"> </v>
      </c>
      <c r="L734" s="89"/>
      <c r="M734" s="548" t="str">
        <f>IFERROR(VLOOKUP(C734,MATERIALES!$C$13:$G$2486,5,FALSE)," ")</f>
        <v xml:space="preserve"> </v>
      </c>
      <c r="N734" s="549"/>
      <c r="O734" s="307">
        <f t="shared" si="45"/>
        <v>0</v>
      </c>
      <c r="P734" s="85"/>
    </row>
    <row r="735" spans="2:16" ht="14.4">
      <c r="B735" s="44"/>
      <c r="C735" s="517"/>
      <c r="D735" s="518"/>
      <c r="E735" s="518"/>
      <c r="F735" s="518"/>
      <c r="G735" s="518"/>
      <c r="H735" s="518"/>
      <c r="I735" s="518"/>
      <c r="J735" s="519"/>
      <c r="K735" s="88" t="str">
        <f>IFERROR(VLOOKUP(C735,MATERIALES!$C$13:$G$2486,2,FALSE)," ")</f>
        <v xml:space="preserve"> </v>
      </c>
      <c r="L735" s="89"/>
      <c r="M735" s="548" t="str">
        <f>IFERROR(VLOOKUP(C735,MATERIALES!$C$13:$G$2486,5,FALSE)," ")</f>
        <v xml:space="preserve"> </v>
      </c>
      <c r="N735" s="549"/>
      <c r="O735" s="307">
        <f t="shared" si="45"/>
        <v>0</v>
      </c>
      <c r="P735" s="85"/>
    </row>
    <row r="736" spans="2:16" ht="14.4">
      <c r="B736" s="44"/>
      <c r="C736" s="517"/>
      <c r="D736" s="518"/>
      <c r="E736" s="518"/>
      <c r="F736" s="518"/>
      <c r="G736" s="518"/>
      <c r="H736" s="518"/>
      <c r="I736" s="518"/>
      <c r="J736" s="519"/>
      <c r="K736" s="88" t="str">
        <f>IFERROR(VLOOKUP(C736,MATERIALES!$C$13:$G$2486,2,FALSE)," ")</f>
        <v xml:space="preserve"> </v>
      </c>
      <c r="L736" s="89"/>
      <c r="M736" s="548" t="str">
        <f>IFERROR(VLOOKUP(C736,MATERIALES!$C$13:$G$2486,5,FALSE)," ")</f>
        <v xml:space="preserve"> </v>
      </c>
      <c r="N736" s="549"/>
      <c r="O736" s="307">
        <f t="shared" si="45"/>
        <v>0</v>
      </c>
      <c r="P736" s="85"/>
    </row>
    <row r="737" spans="2:16" ht="14.4">
      <c r="B737" s="44"/>
      <c r="C737" s="517"/>
      <c r="D737" s="518"/>
      <c r="E737" s="518"/>
      <c r="F737" s="518"/>
      <c r="G737" s="518"/>
      <c r="H737" s="518"/>
      <c r="I737" s="518"/>
      <c r="J737" s="519"/>
      <c r="K737" s="88" t="str">
        <f>IFERROR(VLOOKUP(C737,MATERIALES!$C$13:$G$2486,2,FALSE)," ")</f>
        <v xml:space="preserve"> </v>
      </c>
      <c r="L737" s="89"/>
      <c r="M737" s="548" t="str">
        <f>IFERROR(VLOOKUP(C737,MATERIALES!$C$13:$G$2486,5,FALSE)," ")</f>
        <v xml:space="preserve"> </v>
      </c>
      <c r="N737" s="549"/>
      <c r="O737" s="307">
        <f t="shared" si="45"/>
        <v>0</v>
      </c>
      <c r="P737" s="85"/>
    </row>
    <row r="738" spans="2:16" ht="14.4">
      <c r="B738" s="44"/>
      <c r="C738" s="517"/>
      <c r="D738" s="518"/>
      <c r="E738" s="518"/>
      <c r="F738" s="518"/>
      <c r="G738" s="518"/>
      <c r="H738" s="518"/>
      <c r="I738" s="518"/>
      <c r="J738" s="519"/>
      <c r="K738" s="88" t="str">
        <f>IFERROR(VLOOKUP(C738,MATERIALES!$C$13:$G$2486,2,FALSE)," ")</f>
        <v xml:space="preserve"> </v>
      </c>
      <c r="L738" s="89"/>
      <c r="M738" s="548" t="str">
        <f>IFERROR(VLOOKUP(C738,MATERIALES!$C$13:$G$2486,5,FALSE)," ")</f>
        <v xml:space="preserve"> </v>
      </c>
      <c r="N738" s="549"/>
      <c r="O738" s="307">
        <f t="shared" si="45"/>
        <v>0</v>
      </c>
      <c r="P738" s="85"/>
    </row>
    <row r="739" spans="2:16" ht="15" thickBot="1">
      <c r="B739" s="44"/>
      <c r="C739" s="517"/>
      <c r="D739" s="518"/>
      <c r="E739" s="518"/>
      <c r="F739" s="518"/>
      <c r="G739" s="518"/>
      <c r="H739" s="518"/>
      <c r="I739" s="518"/>
      <c r="J739" s="519"/>
      <c r="K739" s="88" t="str">
        <f>IFERROR(VLOOKUP(C739,MATERIALES!$C$13:$G$2486,2,FALSE)," ")</f>
        <v xml:space="preserve"> </v>
      </c>
      <c r="L739" s="90"/>
      <c r="M739" s="548" t="str">
        <f>IFERROR(VLOOKUP(C739,MATERIALES!$C$13:$G$2486,5,FALSE)," ")</f>
        <v xml:space="preserve"> </v>
      </c>
      <c r="N739" s="549"/>
      <c r="O739" s="307">
        <f t="shared" si="45"/>
        <v>0</v>
      </c>
      <c r="P739" s="85"/>
    </row>
    <row r="740" spans="2:16" ht="15" thickBot="1">
      <c r="B740" s="44"/>
      <c r="C740" s="545" t="s">
        <v>2244</v>
      </c>
      <c r="D740" s="546"/>
      <c r="E740" s="546"/>
      <c r="F740" s="546"/>
      <c r="G740" s="546"/>
      <c r="H740" s="546"/>
      <c r="I740" s="546"/>
      <c r="J740" s="546"/>
      <c r="K740" s="546"/>
      <c r="L740" s="546"/>
      <c r="M740" s="546"/>
      <c r="N740" s="547"/>
      <c r="O740" s="309">
        <f>SUM(O728:O739)</f>
        <v>2050924</v>
      </c>
      <c r="P740" s="85"/>
    </row>
    <row r="741" spans="2:16">
      <c r="B741" s="44"/>
      <c r="C741" s="529" t="s">
        <v>64</v>
      </c>
      <c r="D741" s="530"/>
      <c r="E741" s="530"/>
      <c r="F741" s="530"/>
      <c r="G741" s="530"/>
      <c r="H741" s="530"/>
      <c r="I741" s="530"/>
      <c r="J741" s="530"/>
      <c r="K741" s="530"/>
      <c r="L741" s="530"/>
      <c r="M741" s="530"/>
      <c r="N741" s="530"/>
      <c r="O741" s="531"/>
      <c r="P741" s="80"/>
    </row>
    <row r="742" spans="2:16">
      <c r="B742" s="44"/>
      <c r="C742" s="532"/>
      <c r="D742" s="533"/>
      <c r="E742" s="533"/>
      <c r="F742" s="533"/>
      <c r="G742" s="533"/>
      <c r="H742" s="533"/>
      <c r="I742" s="533"/>
      <c r="J742" s="533"/>
      <c r="K742" s="533"/>
      <c r="L742" s="533"/>
      <c r="M742" s="533"/>
      <c r="N742" s="533"/>
      <c r="O742" s="534"/>
      <c r="P742" s="80"/>
    </row>
    <row r="743" spans="2:16" ht="14.4" thickBot="1">
      <c r="B743" s="44"/>
      <c r="C743" s="535"/>
      <c r="D743" s="536"/>
      <c r="E743" s="536"/>
      <c r="F743" s="536"/>
      <c r="G743" s="536"/>
      <c r="H743" s="536"/>
      <c r="I743" s="536"/>
      <c r="J743" s="536"/>
      <c r="K743" s="536"/>
      <c r="L743" s="536"/>
      <c r="M743" s="536"/>
      <c r="N743" s="536"/>
      <c r="O743" s="537"/>
      <c r="P743" s="80"/>
    </row>
    <row r="744" spans="2:16" ht="16.8">
      <c r="B744" s="44"/>
      <c r="C744" s="538" t="s">
        <v>65</v>
      </c>
      <c r="D744" s="550"/>
      <c r="E744" s="550"/>
      <c r="F744" s="550"/>
      <c r="G744" s="550"/>
      <c r="H744" s="550"/>
      <c r="I744" s="550"/>
      <c r="J744" s="82" t="s">
        <v>66</v>
      </c>
      <c r="K744" s="87" t="s">
        <v>67</v>
      </c>
      <c r="L744" s="91" t="s">
        <v>68</v>
      </c>
      <c r="M744" s="541" t="s">
        <v>69</v>
      </c>
      <c r="N744" s="544"/>
      <c r="O744" s="83" t="s">
        <v>61</v>
      </c>
      <c r="P744" s="84"/>
    </row>
    <row r="745" spans="2:16" ht="14.4">
      <c r="B745" s="44"/>
      <c r="C745" s="517"/>
      <c r="D745" s="518"/>
      <c r="E745" s="518"/>
      <c r="F745" s="518"/>
      <c r="G745" s="518"/>
      <c r="H745" s="518"/>
      <c r="I745" s="518"/>
      <c r="J745" s="92"/>
      <c r="K745" s="93">
        <v>25.1</v>
      </c>
      <c r="L745" s="92">
        <f>K745*J745</f>
        <v>0</v>
      </c>
      <c r="M745" s="548" t="str">
        <f>IFERROR(VLOOKUP(C745,TRANSPORTE!$C$14:$G$28,5,FALSE)," ")</f>
        <v xml:space="preserve"> </v>
      </c>
      <c r="N745" s="549"/>
      <c r="O745" s="307">
        <f>IFERROR(M745*L745,0)</f>
        <v>0</v>
      </c>
      <c r="P745" s="85"/>
    </row>
    <row r="746" spans="2:16" ht="15" thickBot="1">
      <c r="B746" s="44"/>
      <c r="C746" s="551"/>
      <c r="D746" s="552"/>
      <c r="E746" s="552"/>
      <c r="F746" s="552"/>
      <c r="G746" s="552"/>
      <c r="H746" s="552"/>
      <c r="I746" s="552"/>
      <c r="J746" s="94"/>
      <c r="K746" s="70"/>
      <c r="L746" s="94"/>
      <c r="M746" s="553"/>
      <c r="N746" s="554"/>
      <c r="O746" s="307">
        <f t="shared" ref="O746" si="46">IFERROR(M746*L746,0)</f>
        <v>0</v>
      </c>
      <c r="P746" s="85"/>
    </row>
    <row r="747" spans="2:16" ht="15" thickBot="1">
      <c r="B747" s="44"/>
      <c r="C747" s="545" t="s">
        <v>2244</v>
      </c>
      <c r="D747" s="546"/>
      <c r="E747" s="546"/>
      <c r="F747" s="546"/>
      <c r="G747" s="546"/>
      <c r="H747" s="546"/>
      <c r="I747" s="546"/>
      <c r="J747" s="546"/>
      <c r="K747" s="546"/>
      <c r="L747" s="546"/>
      <c r="M747" s="546"/>
      <c r="N747" s="547"/>
      <c r="O747" s="309">
        <f>+SUM(O745:O746)</f>
        <v>0</v>
      </c>
      <c r="P747" s="86"/>
    </row>
    <row r="748" spans="2:16">
      <c r="B748" s="44"/>
      <c r="C748" s="529" t="s">
        <v>70</v>
      </c>
      <c r="D748" s="530"/>
      <c r="E748" s="530"/>
      <c r="F748" s="530"/>
      <c r="G748" s="530"/>
      <c r="H748" s="530"/>
      <c r="I748" s="530"/>
      <c r="J748" s="530"/>
      <c r="K748" s="530"/>
      <c r="L748" s="530"/>
      <c r="M748" s="530"/>
      <c r="N748" s="530"/>
      <c r="O748" s="531"/>
      <c r="P748" s="80"/>
    </row>
    <row r="749" spans="2:16">
      <c r="B749" s="44"/>
      <c r="C749" s="532"/>
      <c r="D749" s="533"/>
      <c r="E749" s="533"/>
      <c r="F749" s="533"/>
      <c r="G749" s="533"/>
      <c r="H749" s="533"/>
      <c r="I749" s="533"/>
      <c r="J749" s="533"/>
      <c r="K749" s="533"/>
      <c r="L749" s="533"/>
      <c r="M749" s="533"/>
      <c r="N749" s="533"/>
      <c r="O749" s="534"/>
      <c r="P749" s="80"/>
    </row>
    <row r="750" spans="2:16" ht="14.4" thickBot="1">
      <c r="B750" s="44"/>
      <c r="C750" s="535"/>
      <c r="D750" s="536"/>
      <c r="E750" s="536"/>
      <c r="F750" s="536"/>
      <c r="G750" s="536"/>
      <c r="H750" s="536"/>
      <c r="I750" s="536"/>
      <c r="J750" s="536"/>
      <c r="K750" s="536"/>
      <c r="L750" s="536"/>
      <c r="M750" s="536"/>
      <c r="N750" s="536"/>
      <c r="O750" s="537"/>
      <c r="P750" s="80"/>
    </row>
    <row r="751" spans="2:16" ht="14.4">
      <c r="B751" s="44"/>
      <c r="C751" s="538" t="s">
        <v>71</v>
      </c>
      <c r="D751" s="550"/>
      <c r="E751" s="550"/>
      <c r="F751" s="550"/>
      <c r="G751" s="550"/>
      <c r="H751" s="550"/>
      <c r="I751" s="550"/>
      <c r="J751" s="82" t="s">
        <v>72</v>
      </c>
      <c r="K751" s="95" t="s">
        <v>73</v>
      </c>
      <c r="L751" s="96" t="s">
        <v>74</v>
      </c>
      <c r="M751" s="560" t="s">
        <v>60</v>
      </c>
      <c r="N751" s="561"/>
      <c r="O751" s="97" t="s">
        <v>61</v>
      </c>
      <c r="P751" s="98"/>
    </row>
    <row r="752" spans="2:16" ht="14.4">
      <c r="B752" s="44"/>
      <c r="C752" s="555" t="s">
        <v>1232</v>
      </c>
      <c r="D752" s="556"/>
      <c r="E752" s="556"/>
      <c r="F752" s="556"/>
      <c r="G752" s="556"/>
      <c r="H752" s="556"/>
      <c r="I752" s="522"/>
      <c r="J752" s="310">
        <f>IFERROR(VLOOKUP(C752,'MANO DE OBRA'!$C$13:$J$33,6,FALSE)," ")</f>
        <v>161320.97208780001</v>
      </c>
      <c r="K752" s="318">
        <f>IFERROR(VLOOKUP(C752,'MANO DE OBRA'!$C$13:$J$33,7,FALSE)," ")</f>
        <v>2</v>
      </c>
      <c r="L752" s="311">
        <f>IFERROR(VLOOKUP(C752,'MANO DE OBRA'!$C$13:$J$33,8,FALSE)," ")</f>
        <v>322642</v>
      </c>
      <c r="M752" s="562">
        <f>1/0.2</f>
        <v>5</v>
      </c>
      <c r="N752" s="563"/>
      <c r="O752" s="312">
        <f>IFERROR((L752/M752),0)</f>
        <v>64528.4</v>
      </c>
      <c r="P752" s="99"/>
    </row>
    <row r="753" spans="2:16" ht="14.4">
      <c r="B753" s="44"/>
      <c r="C753" s="555"/>
      <c r="D753" s="556"/>
      <c r="E753" s="556"/>
      <c r="F753" s="556"/>
      <c r="G753" s="556"/>
      <c r="H753" s="556"/>
      <c r="I753" s="522"/>
      <c r="J753" s="310" t="str">
        <f>IFERROR(VLOOKUP(C753,'MANO DE OBRA'!$C$13:$J$33,6,FALSE)," ")</f>
        <v xml:space="preserve"> </v>
      </c>
      <c r="K753" s="318" t="str">
        <f>IFERROR(VLOOKUP(C753,'MANO DE OBRA'!$C$13:$J$33,7,FALSE)," ")</f>
        <v xml:space="preserve"> </v>
      </c>
      <c r="L753" s="311" t="str">
        <f>IFERROR(VLOOKUP(C753,'MANO DE OBRA'!$C$13:$J$33,8,FALSE)," ")</f>
        <v xml:space="preserve"> </v>
      </c>
      <c r="M753" s="562"/>
      <c r="N753" s="563"/>
      <c r="O753" s="312">
        <f t="shared" ref="O753:O755" si="47">IFERROR((L753/M753),0)</f>
        <v>0</v>
      </c>
      <c r="P753" s="99"/>
    </row>
    <row r="754" spans="2:16" ht="14.4">
      <c r="B754" s="44"/>
      <c r="C754" s="555"/>
      <c r="D754" s="556"/>
      <c r="E754" s="556"/>
      <c r="F754" s="556"/>
      <c r="G754" s="556"/>
      <c r="H754" s="556"/>
      <c r="I754" s="522"/>
      <c r="J754" s="310" t="str">
        <f>IFERROR(VLOOKUP(C754,'MANO DE OBRA'!$C$13:$J$33,6,FALSE)," ")</f>
        <v xml:space="preserve"> </v>
      </c>
      <c r="K754" s="318" t="str">
        <f>IFERROR(VLOOKUP(C754,'MANO DE OBRA'!$C$13:$J$33,7,FALSE)," ")</f>
        <v xml:space="preserve"> </v>
      </c>
      <c r="L754" s="311" t="str">
        <f>IFERROR(VLOOKUP(C754,'MANO DE OBRA'!$C$13:$J$33,8,FALSE)," ")</f>
        <v xml:space="preserve"> </v>
      </c>
      <c r="M754" s="524"/>
      <c r="N754" s="525"/>
      <c r="O754" s="312">
        <f t="shared" si="47"/>
        <v>0</v>
      </c>
      <c r="P754" s="99"/>
    </row>
    <row r="755" spans="2:16" ht="15" thickBot="1">
      <c r="B755" s="44"/>
      <c r="C755" s="555"/>
      <c r="D755" s="556"/>
      <c r="E755" s="556"/>
      <c r="F755" s="556"/>
      <c r="G755" s="556"/>
      <c r="H755" s="556"/>
      <c r="I755" s="522"/>
      <c r="J755" s="310" t="str">
        <f>IFERROR(VLOOKUP(C755,'MANO DE OBRA'!$C$13:$J$33,6,FALSE)," ")</f>
        <v xml:space="preserve"> </v>
      </c>
      <c r="K755" s="318" t="str">
        <f>IFERROR(VLOOKUP(C755,'MANO DE OBRA'!$C$13:$J$33,7,FALSE)," ")</f>
        <v xml:space="preserve"> </v>
      </c>
      <c r="L755" s="311" t="str">
        <f>IFERROR(VLOOKUP(C755,'MANO DE OBRA'!$C$13:$J$33,8,FALSE)," ")</f>
        <v xml:space="preserve"> </v>
      </c>
      <c r="M755" s="524"/>
      <c r="N755" s="525"/>
      <c r="O755" s="312">
        <f t="shared" si="47"/>
        <v>0</v>
      </c>
      <c r="P755" s="85"/>
    </row>
    <row r="756" spans="2:16" ht="15" thickBot="1">
      <c r="B756" s="44"/>
      <c r="C756" s="545" t="s">
        <v>2244</v>
      </c>
      <c r="D756" s="546"/>
      <c r="E756" s="546"/>
      <c r="F756" s="546"/>
      <c r="G756" s="546"/>
      <c r="H756" s="546"/>
      <c r="I756" s="546"/>
      <c r="J756" s="546"/>
      <c r="K756" s="546"/>
      <c r="L756" s="546"/>
      <c r="M756" s="546"/>
      <c r="N756" s="547"/>
      <c r="O756" s="309">
        <f>+SUM(O752:O755)</f>
        <v>64528.4</v>
      </c>
      <c r="P756" s="85"/>
    </row>
    <row r="757" spans="2:16" ht="15" thickBot="1">
      <c r="B757" s="44"/>
      <c r="C757" s="73"/>
      <c r="D757" s="52"/>
      <c r="E757" s="52"/>
      <c r="F757" s="52"/>
      <c r="G757" s="52"/>
      <c r="H757" s="52"/>
      <c r="I757" s="52"/>
      <c r="J757" s="52"/>
      <c r="K757" s="52"/>
      <c r="L757" s="52"/>
      <c r="M757" s="52"/>
      <c r="N757" s="52"/>
      <c r="O757" s="74"/>
      <c r="P757" s="45"/>
    </row>
    <row r="758" spans="2:16" ht="15" thickBot="1">
      <c r="B758" s="44"/>
      <c r="C758" s="557" t="s">
        <v>2245</v>
      </c>
      <c r="D758" s="558"/>
      <c r="E758" s="558"/>
      <c r="F758" s="558"/>
      <c r="G758" s="558"/>
      <c r="H758" s="558"/>
      <c r="I758" s="558"/>
      <c r="J758" s="558"/>
      <c r="K758" s="558"/>
      <c r="L758" s="558"/>
      <c r="M758" s="558"/>
      <c r="N758" s="559"/>
      <c r="O758" s="313">
        <f>ROUND(O747+O723+O740+O756,0)</f>
        <v>2118679</v>
      </c>
      <c r="P758" s="100"/>
    </row>
    <row r="759" spans="2:16" ht="15" thickBot="1">
      <c r="B759" s="44"/>
      <c r="C759" s="73"/>
      <c r="D759" s="52"/>
      <c r="E759" s="52"/>
      <c r="F759" s="52"/>
      <c r="G759" s="52"/>
      <c r="H759" s="52"/>
      <c r="I759" s="52"/>
      <c r="J759" s="52"/>
      <c r="K759" s="52"/>
      <c r="L759" s="52"/>
      <c r="M759" s="52"/>
      <c r="N759" s="52"/>
      <c r="O759" s="74"/>
      <c r="P759" s="73"/>
    </row>
    <row r="760" spans="2:16">
      <c r="B760" s="44"/>
      <c r="C760" s="529" t="s">
        <v>2240</v>
      </c>
      <c r="D760" s="530"/>
      <c r="E760" s="530"/>
      <c r="F760" s="530"/>
      <c r="G760" s="530"/>
      <c r="H760" s="530"/>
      <c r="I760" s="530"/>
      <c r="J760" s="530"/>
      <c r="K760" s="530"/>
      <c r="L760" s="530"/>
      <c r="M760" s="530"/>
      <c r="N760" s="530"/>
      <c r="O760" s="531"/>
      <c r="P760" s="80"/>
    </row>
    <row r="761" spans="2:16">
      <c r="B761" s="44"/>
      <c r="C761" s="532"/>
      <c r="D761" s="533"/>
      <c r="E761" s="533"/>
      <c r="F761" s="533"/>
      <c r="G761" s="533"/>
      <c r="H761" s="533"/>
      <c r="I761" s="533"/>
      <c r="J761" s="533"/>
      <c r="K761" s="533"/>
      <c r="L761" s="533"/>
      <c r="M761" s="533"/>
      <c r="N761" s="533"/>
      <c r="O761" s="534"/>
      <c r="P761" s="80"/>
    </row>
    <row r="762" spans="2:16" ht="14.4" thickBot="1">
      <c r="B762" s="44"/>
      <c r="C762" s="535"/>
      <c r="D762" s="536"/>
      <c r="E762" s="536"/>
      <c r="F762" s="536"/>
      <c r="G762" s="536"/>
      <c r="H762" s="536"/>
      <c r="I762" s="536"/>
      <c r="J762" s="536"/>
      <c r="K762" s="536"/>
      <c r="L762" s="536"/>
      <c r="M762" s="536"/>
      <c r="N762" s="536"/>
      <c r="O762" s="537"/>
      <c r="P762" s="80"/>
    </row>
    <row r="763" spans="2:16" ht="15" thickBot="1">
      <c r="B763" s="44"/>
      <c r="C763" s="568" t="s">
        <v>10</v>
      </c>
      <c r="D763" s="569"/>
      <c r="E763" s="569"/>
      <c r="F763" s="569"/>
      <c r="G763" s="569"/>
      <c r="H763" s="569"/>
      <c r="I763" s="569"/>
      <c r="J763" s="569"/>
      <c r="K763" s="569"/>
      <c r="L763" s="569"/>
      <c r="M763" s="570"/>
      <c r="N763" s="303" t="s">
        <v>32</v>
      </c>
      <c r="O763" s="304" t="s">
        <v>29</v>
      </c>
      <c r="P763" s="80"/>
    </row>
    <row r="764" spans="2:16" ht="14.4">
      <c r="B764" s="44"/>
      <c r="C764" s="571" t="s">
        <v>2242</v>
      </c>
      <c r="D764" s="572"/>
      <c r="E764" s="572"/>
      <c r="F764" s="572"/>
      <c r="G764" s="572"/>
      <c r="H764" s="572"/>
      <c r="I764" s="572"/>
      <c r="J764" s="572"/>
      <c r="K764" s="572"/>
      <c r="L764" s="572"/>
      <c r="M764" s="572"/>
      <c r="N764" s="305">
        <f>PRESUPUESTO!$K$384</f>
        <v>0.26</v>
      </c>
      <c r="O764" s="314">
        <f>N764*O758</f>
        <v>550856.54</v>
      </c>
      <c r="P764" s="80"/>
    </row>
    <row r="765" spans="2:16" ht="14.4">
      <c r="B765" s="44"/>
      <c r="C765" s="573" t="s">
        <v>2241</v>
      </c>
      <c r="D765" s="574"/>
      <c r="E765" s="574"/>
      <c r="F765" s="574"/>
      <c r="G765" s="574"/>
      <c r="H765" s="574"/>
      <c r="I765" s="574"/>
      <c r="J765" s="574"/>
      <c r="K765" s="574"/>
      <c r="L765" s="574"/>
      <c r="M765" s="574"/>
      <c r="N765" s="302">
        <f>PRESUPUESTO!$K$385</f>
        <v>0.01</v>
      </c>
      <c r="O765" s="315">
        <f>N765*O758</f>
        <v>21186.79</v>
      </c>
      <c r="P765" s="80"/>
    </row>
    <row r="766" spans="2:16" ht="15" thickBot="1">
      <c r="B766" s="44"/>
      <c r="C766" s="575" t="s">
        <v>28</v>
      </c>
      <c r="D766" s="576"/>
      <c r="E766" s="576"/>
      <c r="F766" s="576"/>
      <c r="G766" s="576"/>
      <c r="H766" s="576"/>
      <c r="I766" s="576"/>
      <c r="J766" s="576"/>
      <c r="K766" s="576"/>
      <c r="L766" s="576"/>
      <c r="M766" s="576"/>
      <c r="N766" s="306">
        <f>PRESUPUESTO!$K$386</f>
        <v>0.03</v>
      </c>
      <c r="O766" s="316">
        <f>N766*O758</f>
        <v>63560.369999999995</v>
      </c>
      <c r="P766" s="80"/>
    </row>
    <row r="767" spans="2:16">
      <c r="B767" s="44"/>
      <c r="C767" s="296"/>
      <c r="D767" s="297"/>
      <c r="E767" s="297"/>
      <c r="F767" s="297"/>
      <c r="G767" s="297"/>
      <c r="H767" s="297"/>
      <c r="I767" s="297"/>
      <c r="J767" s="297"/>
      <c r="K767" s="297"/>
      <c r="L767" s="297"/>
      <c r="M767" s="297"/>
      <c r="N767" s="297"/>
      <c r="O767" s="298"/>
      <c r="P767" s="80"/>
    </row>
    <row r="768" spans="2:16" ht="14.4" thickBot="1">
      <c r="B768" s="44"/>
      <c r="C768" s="299"/>
      <c r="D768" s="300"/>
      <c r="E768" s="300"/>
      <c r="F768" s="300"/>
      <c r="G768" s="300"/>
      <c r="H768" s="300"/>
      <c r="I768" s="300"/>
      <c r="J768" s="300"/>
      <c r="K768" s="300"/>
      <c r="L768" s="300"/>
      <c r="M768" s="300"/>
      <c r="N768" s="300"/>
      <c r="O768" s="301"/>
      <c r="P768" s="80"/>
    </row>
    <row r="769" spans="2:19" ht="15" thickBot="1">
      <c r="B769" s="44"/>
      <c r="C769" s="557" t="s">
        <v>2246</v>
      </c>
      <c r="D769" s="558"/>
      <c r="E769" s="558"/>
      <c r="F769" s="558"/>
      <c r="G769" s="558"/>
      <c r="H769" s="558"/>
      <c r="I769" s="558"/>
      <c r="J769" s="558"/>
      <c r="K769" s="558"/>
      <c r="L769" s="558"/>
      <c r="M769" s="558"/>
      <c r="N769" s="559"/>
      <c r="O769" s="313">
        <f>ROUNDUP(O758+O764+O765+O766,0)</f>
        <v>2754283</v>
      </c>
      <c r="P769" s="100"/>
      <c r="S769" s="342"/>
    </row>
    <row r="770" spans="2:19" ht="14.4">
      <c r="B770" s="44"/>
      <c r="C770" s="73"/>
      <c r="D770" s="52"/>
      <c r="E770" s="52"/>
      <c r="F770" s="52"/>
      <c r="G770" s="52"/>
      <c r="H770" s="52"/>
      <c r="I770" s="52"/>
      <c r="J770" s="52"/>
      <c r="K770" s="52"/>
      <c r="L770" s="52"/>
      <c r="M770" s="52"/>
      <c r="N770" s="52"/>
      <c r="O770" s="74"/>
      <c r="P770" s="45"/>
    </row>
    <row r="771" spans="2:19" ht="14.4">
      <c r="B771" s="44"/>
      <c r="C771" s="73"/>
      <c r="D771" s="52"/>
      <c r="E771" s="52"/>
      <c r="F771" s="52"/>
      <c r="G771" s="52"/>
      <c r="H771" s="52"/>
      <c r="I771" s="52"/>
      <c r="J771" s="52"/>
      <c r="K771" s="52"/>
      <c r="L771" s="52"/>
      <c r="M771" s="52"/>
      <c r="N771" s="52"/>
      <c r="O771" s="74"/>
      <c r="P771" s="45"/>
    </row>
    <row r="772" spans="2:19" ht="18.75" customHeight="1" thickBot="1">
      <c r="B772" s="44"/>
      <c r="C772" s="564"/>
      <c r="D772" s="565"/>
      <c r="E772" s="565"/>
      <c r="F772" s="70"/>
      <c r="G772" s="70"/>
      <c r="H772" s="70"/>
      <c r="I772" s="70"/>
      <c r="J772" s="70"/>
      <c r="K772" s="566"/>
      <c r="L772" s="566"/>
      <c r="M772" s="566"/>
      <c r="N772" s="566"/>
      <c r="O772" s="567"/>
      <c r="P772" s="101"/>
    </row>
    <row r="773" spans="2:19" ht="14.4" thickBot="1">
      <c r="B773" s="102"/>
      <c r="C773" s="103"/>
      <c r="D773" s="103"/>
      <c r="E773" s="103"/>
      <c r="F773" s="103"/>
      <c r="G773" s="103"/>
      <c r="H773" s="103"/>
      <c r="I773" s="103"/>
      <c r="J773" s="103"/>
      <c r="K773" s="103"/>
      <c r="L773" s="103"/>
      <c r="M773" s="103"/>
      <c r="N773" s="103"/>
      <c r="O773" s="103"/>
      <c r="P773" s="104"/>
    </row>
    <row r="774" spans="2:19" ht="15.6" thickTop="1" thickBot="1">
      <c r="B774" s="44"/>
      <c r="C774" s="488" t="s">
        <v>54</v>
      </c>
      <c r="D774" s="489"/>
      <c r="E774" s="489"/>
      <c r="F774" s="489"/>
      <c r="G774" s="489"/>
      <c r="H774" s="489"/>
      <c r="I774" s="489"/>
      <c r="J774" s="489"/>
      <c r="K774" s="489"/>
      <c r="L774" s="489"/>
      <c r="M774" s="489"/>
      <c r="N774" s="489"/>
      <c r="O774" s="490"/>
      <c r="P774" s="75"/>
    </row>
    <row r="775" spans="2:19">
      <c r="B775" s="44"/>
      <c r="C775" s="76" t="s">
        <v>55</v>
      </c>
      <c r="D775" s="491" t="s">
        <v>10</v>
      </c>
      <c r="E775" s="492"/>
      <c r="F775" s="492"/>
      <c r="G775" s="492"/>
      <c r="H775" s="492"/>
      <c r="I775" s="492"/>
      <c r="J775" s="492"/>
      <c r="K775" s="492"/>
      <c r="L775" s="493"/>
      <c r="M775" s="494" t="s">
        <v>56</v>
      </c>
      <c r="N775" s="495"/>
      <c r="O775" s="76" t="s">
        <v>12</v>
      </c>
      <c r="P775" s="77"/>
    </row>
    <row r="776" spans="2:19" ht="51" customHeight="1" thickBot="1">
      <c r="B776" s="44"/>
      <c r="C776" s="243">
        <f>PRESUPUESTO!C304</f>
        <v>15.119999999999997</v>
      </c>
      <c r="D776" s="582" t="str">
        <f>IFERROR(VLOOKUP(C776,PRESUPUESTO!$C$11:$K$366,5,FALSE)," ")</f>
        <v>SUMINISTRO E INSTALACIÓN DE BAÑERA PARA BEBÉ, DE SOBREPONER O EMPOTRAR. INCLUYE SOPORTES, DESAGÜE, CONEXIONES, SELLADO Y PRUEBA DE FUNCIONAMIENTO.</v>
      </c>
      <c r="E776" s="583"/>
      <c r="F776" s="583"/>
      <c r="G776" s="583"/>
      <c r="H776" s="583"/>
      <c r="I776" s="583"/>
      <c r="J776" s="583"/>
      <c r="K776" s="583"/>
      <c r="L776" s="584"/>
      <c r="M776" s="526" t="str">
        <f>IFERROR(VLOOKUP(C776,PRESUPUESTO!$C$11:$K$366,6,FALSE)," ")</f>
        <v>UN</v>
      </c>
      <c r="N776" s="528"/>
      <c r="O776" s="243">
        <f>IFERROR(VLOOKUP(C776,PRESUPUESTO!$C$11:$K$366,7,FALSE)," ")</f>
        <v>1</v>
      </c>
      <c r="P776" s="79"/>
    </row>
    <row r="777" spans="2:19">
      <c r="B777" s="44"/>
      <c r="C777" s="529"/>
      <c r="D777" s="530"/>
      <c r="E777" s="530"/>
      <c r="F777" s="530"/>
      <c r="G777" s="530"/>
      <c r="H777" s="530"/>
      <c r="I777" s="530"/>
      <c r="J777" s="530"/>
      <c r="K777" s="530"/>
      <c r="L777" s="530"/>
      <c r="M777" s="530"/>
      <c r="N777" s="530"/>
      <c r="O777" s="531"/>
      <c r="P777" s="80"/>
    </row>
    <row r="778" spans="2:19">
      <c r="B778" s="44"/>
      <c r="C778" s="532"/>
      <c r="D778" s="533"/>
      <c r="E778" s="533"/>
      <c r="F778" s="533"/>
      <c r="G778" s="533"/>
      <c r="H778" s="533"/>
      <c r="I778" s="533"/>
      <c r="J778" s="533"/>
      <c r="K778" s="533"/>
      <c r="L778" s="533"/>
      <c r="M778" s="533"/>
      <c r="N778" s="533"/>
      <c r="O778" s="534"/>
      <c r="P778" s="80"/>
    </row>
    <row r="779" spans="2:19" ht="14.4" thickBot="1">
      <c r="B779" s="44"/>
      <c r="C779" s="535"/>
      <c r="D779" s="536"/>
      <c r="E779" s="536"/>
      <c r="F779" s="536"/>
      <c r="G779" s="536"/>
      <c r="H779" s="536"/>
      <c r="I779" s="536"/>
      <c r="J779" s="536"/>
      <c r="K779" s="536"/>
      <c r="L779" s="536"/>
      <c r="M779" s="536"/>
      <c r="N779" s="536"/>
      <c r="O779" s="537"/>
      <c r="P779" s="80"/>
    </row>
    <row r="780" spans="2:19" ht="14.4">
      <c r="B780" s="44"/>
      <c r="C780" s="538" t="s">
        <v>10</v>
      </c>
      <c r="D780" s="539"/>
      <c r="E780" s="539"/>
      <c r="F780" s="539"/>
      <c r="G780" s="540"/>
      <c r="H780" s="541" t="s">
        <v>57</v>
      </c>
      <c r="I780" s="539"/>
      <c r="J780" s="542" t="s">
        <v>58</v>
      </c>
      <c r="K780" s="543"/>
      <c r="L780" s="82" t="s">
        <v>59</v>
      </c>
      <c r="M780" s="541" t="s">
        <v>60</v>
      </c>
      <c r="N780" s="544"/>
      <c r="O780" s="83" t="s">
        <v>61</v>
      </c>
      <c r="P780" s="84"/>
    </row>
    <row r="781" spans="2:19" ht="14.4">
      <c r="B781" s="44"/>
      <c r="C781" s="517" t="s">
        <v>1281</v>
      </c>
      <c r="D781" s="518"/>
      <c r="E781" s="518"/>
      <c r="F781" s="518"/>
      <c r="G781" s="519"/>
      <c r="H781" s="520"/>
      <c r="I781" s="520"/>
      <c r="J781" s="521" t="str">
        <f>IFERROR(VLOOKUP(C781,EQUIPOS!$C$13:$G$80,2,FALSE)," ")</f>
        <v>%</v>
      </c>
      <c r="K781" s="522"/>
      <c r="L781" s="308">
        <f>O819</f>
        <v>64528.4</v>
      </c>
      <c r="M781" s="523">
        <v>0.05</v>
      </c>
      <c r="N781" s="522"/>
      <c r="O781" s="307">
        <f>IFERROR(M781*L781,0)</f>
        <v>3226.42</v>
      </c>
      <c r="P781" s="85"/>
    </row>
    <row r="782" spans="2:19" ht="14.4">
      <c r="B782" s="44"/>
      <c r="C782" s="517"/>
      <c r="D782" s="518"/>
      <c r="E782" s="518"/>
      <c r="F782" s="518"/>
      <c r="G782" s="519"/>
      <c r="H782" s="520"/>
      <c r="I782" s="520"/>
      <c r="J782" s="521" t="str">
        <f>IFERROR(VLOOKUP(C782,EQUIPOS!$C$13:$G$80,2,FALSE)," ")</f>
        <v xml:space="preserve"> </v>
      </c>
      <c r="K782" s="522"/>
      <c r="L782" s="308" t="str">
        <f>IFERROR(VLOOKUP(C782,EQUIPOS!$C$13:$G$80,5,FALSE)," ")</f>
        <v xml:space="preserve"> </v>
      </c>
      <c r="M782" s="524"/>
      <c r="N782" s="525"/>
      <c r="O782" s="307">
        <f>IFERROR(L782/M782,0)</f>
        <v>0</v>
      </c>
      <c r="P782" s="85"/>
    </row>
    <row r="783" spans="2:19" ht="14.4">
      <c r="B783" s="44"/>
      <c r="C783" s="517"/>
      <c r="D783" s="518"/>
      <c r="E783" s="518"/>
      <c r="F783" s="518"/>
      <c r="G783" s="519"/>
      <c r="H783" s="520"/>
      <c r="I783" s="520"/>
      <c r="J783" s="521" t="str">
        <f>IFERROR(VLOOKUP(C783,EQUIPOS!$C$13:$G$80,2,FALSE)," ")</f>
        <v xml:space="preserve"> </v>
      </c>
      <c r="K783" s="522"/>
      <c r="L783" s="308" t="str">
        <f>IFERROR(VLOOKUP(C783,EQUIPOS!$C$13:$G$80,5,FALSE)," ")</f>
        <v xml:space="preserve"> </v>
      </c>
      <c r="M783" s="524"/>
      <c r="N783" s="525"/>
      <c r="O783" s="307">
        <f t="shared" ref="O783:O784" si="48">IFERROR(L783/M783,0)</f>
        <v>0</v>
      </c>
      <c r="P783" s="85"/>
    </row>
    <row r="784" spans="2:19" ht="14.4">
      <c r="B784" s="44"/>
      <c r="C784" s="517"/>
      <c r="D784" s="518"/>
      <c r="E784" s="518"/>
      <c r="F784" s="518"/>
      <c r="G784" s="519"/>
      <c r="H784" s="520"/>
      <c r="I784" s="520"/>
      <c r="J784" s="521" t="str">
        <f>IFERROR(VLOOKUP(C784,EQUIPOS!$C$13:$G$80,2,FALSE)," ")</f>
        <v xml:space="preserve"> </v>
      </c>
      <c r="K784" s="522"/>
      <c r="L784" s="308" t="str">
        <f>IFERROR(VLOOKUP(C784,EQUIPOS!$C$13:$G$80,5,FALSE)," ")</f>
        <v xml:space="preserve"> </v>
      </c>
      <c r="M784" s="524"/>
      <c r="N784" s="525"/>
      <c r="O784" s="307">
        <f t="shared" si="48"/>
        <v>0</v>
      </c>
      <c r="P784" s="85"/>
    </row>
    <row r="785" spans="2:16" ht="15" thickBot="1">
      <c r="B785" s="44"/>
      <c r="C785" s="517"/>
      <c r="D785" s="518"/>
      <c r="E785" s="518"/>
      <c r="F785" s="518"/>
      <c r="G785" s="519"/>
      <c r="H785" s="520"/>
      <c r="I785" s="520"/>
      <c r="J785" s="521" t="str">
        <f>IFERROR(VLOOKUP(C785,EQUIPOS!$C$13:$G$80,2,FALSE)," ")</f>
        <v xml:space="preserve"> </v>
      </c>
      <c r="K785" s="522"/>
      <c r="L785" s="308" t="str">
        <f>IFERROR(VLOOKUP(C785,EQUIPOS!$C$13:$G$80,5,FALSE)," ")</f>
        <v xml:space="preserve"> </v>
      </c>
      <c r="M785" s="524"/>
      <c r="N785" s="525"/>
      <c r="O785" s="307">
        <f>IFERROR(L785/M785,0)</f>
        <v>0</v>
      </c>
      <c r="P785" s="85"/>
    </row>
    <row r="786" spans="2:16" ht="15" thickBot="1">
      <c r="B786" s="44"/>
      <c r="C786" s="545" t="s">
        <v>2244</v>
      </c>
      <c r="D786" s="546"/>
      <c r="E786" s="546"/>
      <c r="F786" s="546"/>
      <c r="G786" s="546"/>
      <c r="H786" s="546"/>
      <c r="I786" s="546"/>
      <c r="J786" s="546"/>
      <c r="K786" s="546"/>
      <c r="L786" s="546"/>
      <c r="M786" s="546"/>
      <c r="N786" s="547"/>
      <c r="O786" s="309">
        <f>SUM(O781:O785)</f>
        <v>3226.42</v>
      </c>
      <c r="P786" s="86"/>
    </row>
    <row r="787" spans="2:16" ht="13.5" customHeight="1">
      <c r="B787" s="44"/>
      <c r="C787" s="529" t="s">
        <v>62</v>
      </c>
      <c r="D787" s="530"/>
      <c r="E787" s="530"/>
      <c r="F787" s="530"/>
      <c r="G787" s="530"/>
      <c r="H787" s="530"/>
      <c r="I787" s="530"/>
      <c r="J787" s="530"/>
      <c r="K787" s="530"/>
      <c r="L787" s="530"/>
      <c r="M787" s="530"/>
      <c r="N787" s="530"/>
      <c r="O787" s="531"/>
      <c r="P787" s="80"/>
    </row>
    <row r="788" spans="2:16">
      <c r="B788" s="44"/>
      <c r="C788" s="532"/>
      <c r="D788" s="533"/>
      <c r="E788" s="533"/>
      <c r="F788" s="533"/>
      <c r="G788" s="533"/>
      <c r="H788" s="533"/>
      <c r="I788" s="533"/>
      <c r="J788" s="533"/>
      <c r="K788" s="533"/>
      <c r="L788" s="533"/>
      <c r="M788" s="533"/>
      <c r="N788" s="533"/>
      <c r="O788" s="534"/>
      <c r="P788" s="80"/>
    </row>
    <row r="789" spans="2:16" ht="14.4" thickBot="1">
      <c r="B789" s="44"/>
      <c r="C789" s="535"/>
      <c r="D789" s="536"/>
      <c r="E789" s="536"/>
      <c r="F789" s="536"/>
      <c r="G789" s="536"/>
      <c r="H789" s="536"/>
      <c r="I789" s="536"/>
      <c r="J789" s="536"/>
      <c r="K789" s="536"/>
      <c r="L789" s="536"/>
      <c r="M789" s="536"/>
      <c r="N789" s="536"/>
      <c r="O789" s="537"/>
      <c r="P789" s="80"/>
    </row>
    <row r="790" spans="2:16" ht="14.4">
      <c r="B790" s="44"/>
      <c r="C790" s="538" t="s">
        <v>10</v>
      </c>
      <c r="D790" s="550"/>
      <c r="E790" s="550"/>
      <c r="F790" s="550"/>
      <c r="G790" s="550"/>
      <c r="H790" s="550"/>
      <c r="I790" s="550"/>
      <c r="J790" s="544"/>
      <c r="K790" s="81" t="s">
        <v>56</v>
      </c>
      <c r="L790" s="82" t="s">
        <v>12</v>
      </c>
      <c r="M790" s="541" t="s">
        <v>63</v>
      </c>
      <c r="N790" s="544"/>
      <c r="O790" s="83" t="s">
        <v>61</v>
      </c>
      <c r="P790" s="84"/>
    </row>
    <row r="791" spans="2:16" ht="14.4">
      <c r="B791" s="44"/>
      <c r="C791" s="628" t="s">
        <v>2794</v>
      </c>
      <c r="D791" s="578"/>
      <c r="E791" s="578"/>
      <c r="F791" s="578"/>
      <c r="G791" s="578"/>
      <c r="H791" s="578"/>
      <c r="I791" s="578"/>
      <c r="J791" s="579"/>
      <c r="K791" s="88" t="str">
        <f>IFERROR(VLOOKUP(C791,MATERIALES!$C$13:$G$2486,2,FALSE)," ")</f>
        <v>UN</v>
      </c>
      <c r="L791" s="89">
        <v>1</v>
      </c>
      <c r="M791" s="548">
        <f>IFERROR(VLOOKUP(C791,MATERIALES!$C$13:$G$2486,5,FALSE)," ")</f>
        <v>652300</v>
      </c>
      <c r="N791" s="549"/>
      <c r="O791" s="307">
        <f>IFERROR(M791*L791,0)</f>
        <v>652300</v>
      </c>
      <c r="P791" s="85"/>
    </row>
    <row r="792" spans="2:16" ht="14.4">
      <c r="B792" s="44"/>
      <c r="C792" s="577" t="s">
        <v>1496</v>
      </c>
      <c r="D792" s="578"/>
      <c r="E792" s="578"/>
      <c r="F792" s="578"/>
      <c r="G792" s="578"/>
      <c r="H792" s="578"/>
      <c r="I792" s="578"/>
      <c r="J792" s="579"/>
      <c r="K792" s="88" t="str">
        <f>IFERROR(VLOOKUP(C792,MATERIALES!$C$13:$G$2486,2,FALSE)," ")</f>
        <v>UN</v>
      </c>
      <c r="L792" s="89">
        <v>0.1</v>
      </c>
      <c r="M792" s="548">
        <f>IFERROR(VLOOKUP(C792,MATERIALES!$C$13:$G$2486,5,FALSE)," ")</f>
        <v>5389</v>
      </c>
      <c r="N792" s="549"/>
      <c r="O792" s="307">
        <f t="shared" ref="O792:O802" si="49">IFERROR(M792*L792,0)</f>
        <v>538.9</v>
      </c>
      <c r="P792" s="85"/>
    </row>
    <row r="793" spans="2:16" ht="14.4">
      <c r="B793" s="44"/>
      <c r="C793" s="577" t="s">
        <v>2318</v>
      </c>
      <c r="D793" s="578"/>
      <c r="E793" s="578"/>
      <c r="F793" s="578"/>
      <c r="G793" s="578"/>
      <c r="H793" s="578"/>
      <c r="I793" s="578"/>
      <c r="J793" s="579"/>
      <c r="K793" s="88" t="str">
        <f>IFERROR(VLOOKUP(C793,MATERIALES!$C$13:$G$2486,2,FALSE)," ")</f>
        <v>UN</v>
      </c>
      <c r="L793" s="89">
        <v>0.2</v>
      </c>
      <c r="M793" s="548">
        <f>IFERROR(VLOOKUP(C793,MATERIALES!$C$13:$G$2486,5,FALSE)," ")</f>
        <v>17500</v>
      </c>
      <c r="N793" s="549"/>
      <c r="O793" s="307">
        <f t="shared" si="49"/>
        <v>3500</v>
      </c>
      <c r="P793" s="85"/>
    </row>
    <row r="794" spans="2:16" ht="14.4">
      <c r="B794" s="44"/>
      <c r="C794" s="622" t="s">
        <v>2317</v>
      </c>
      <c r="D794" s="623"/>
      <c r="E794" s="623"/>
      <c r="F794" s="623"/>
      <c r="G794" s="623"/>
      <c r="H794" s="623"/>
      <c r="I794" s="623"/>
      <c r="J794" s="624"/>
      <c r="K794" s="88" t="str">
        <f>IFERROR(VLOOKUP(C794,MATERIALES!$C$13:$G$2486,2,FALSE)," ")</f>
        <v>UN</v>
      </c>
      <c r="L794" s="89">
        <v>1</v>
      </c>
      <c r="M794" s="548">
        <f>IFERROR(VLOOKUP(C794,MATERIALES!$C$13:$G$2486,5,FALSE)," ")</f>
        <v>134900</v>
      </c>
      <c r="N794" s="549"/>
      <c r="O794" s="307">
        <f t="shared" si="49"/>
        <v>134900</v>
      </c>
      <c r="P794" s="85"/>
    </row>
    <row r="795" spans="2:16" ht="14.4">
      <c r="B795" s="44"/>
      <c r="C795" s="517"/>
      <c r="D795" s="518"/>
      <c r="E795" s="518"/>
      <c r="F795" s="518"/>
      <c r="G795" s="518"/>
      <c r="H795" s="518"/>
      <c r="I795" s="518"/>
      <c r="J795" s="519"/>
      <c r="K795" s="88" t="str">
        <f>IFERROR(VLOOKUP(C795,MATERIALES!$C$13:$G$2486,2,FALSE)," ")</f>
        <v xml:space="preserve"> </v>
      </c>
      <c r="L795" s="89"/>
      <c r="M795" s="548" t="str">
        <f>IFERROR(VLOOKUP(C795,MATERIALES!$C$13:$G$2486,5,FALSE)," ")</f>
        <v xml:space="preserve"> </v>
      </c>
      <c r="N795" s="549"/>
      <c r="O795" s="307">
        <f t="shared" si="49"/>
        <v>0</v>
      </c>
      <c r="P795" s="85"/>
    </row>
    <row r="796" spans="2:16" ht="14.4">
      <c r="B796" s="44"/>
      <c r="C796" s="517"/>
      <c r="D796" s="518"/>
      <c r="E796" s="518"/>
      <c r="F796" s="518"/>
      <c r="G796" s="518"/>
      <c r="H796" s="518"/>
      <c r="I796" s="518"/>
      <c r="J796" s="519"/>
      <c r="K796" s="88" t="str">
        <f>IFERROR(VLOOKUP(C796,MATERIALES!$C$13:$G$2486,2,FALSE)," ")</f>
        <v xml:space="preserve"> </v>
      </c>
      <c r="L796" s="89"/>
      <c r="M796" s="548" t="str">
        <f>IFERROR(VLOOKUP(C796,MATERIALES!$C$13:$G$2486,5,FALSE)," ")</f>
        <v xml:space="preserve"> </v>
      </c>
      <c r="N796" s="549"/>
      <c r="O796" s="307">
        <f t="shared" si="49"/>
        <v>0</v>
      </c>
      <c r="P796" s="85"/>
    </row>
    <row r="797" spans="2:16" ht="14.4">
      <c r="B797" s="44"/>
      <c r="C797" s="517"/>
      <c r="D797" s="518"/>
      <c r="E797" s="518"/>
      <c r="F797" s="518"/>
      <c r="G797" s="518"/>
      <c r="H797" s="518"/>
      <c r="I797" s="518"/>
      <c r="J797" s="519"/>
      <c r="K797" s="88" t="str">
        <f>IFERROR(VLOOKUP(C797,MATERIALES!$C$13:$G$2486,2,FALSE)," ")</f>
        <v xml:space="preserve"> </v>
      </c>
      <c r="L797" s="89"/>
      <c r="M797" s="548" t="str">
        <f>IFERROR(VLOOKUP(C797,MATERIALES!$C$13:$G$2486,5,FALSE)," ")</f>
        <v xml:space="preserve"> </v>
      </c>
      <c r="N797" s="549"/>
      <c r="O797" s="307">
        <f t="shared" si="49"/>
        <v>0</v>
      </c>
      <c r="P797" s="85"/>
    </row>
    <row r="798" spans="2:16" ht="14.4">
      <c r="B798" s="44"/>
      <c r="C798" s="517"/>
      <c r="D798" s="518"/>
      <c r="E798" s="518"/>
      <c r="F798" s="518"/>
      <c r="G798" s="518"/>
      <c r="H798" s="518"/>
      <c r="I798" s="518"/>
      <c r="J798" s="519"/>
      <c r="K798" s="88" t="str">
        <f>IFERROR(VLOOKUP(C798,MATERIALES!$C$13:$G$2486,2,FALSE)," ")</f>
        <v xml:space="preserve"> </v>
      </c>
      <c r="L798" s="89"/>
      <c r="M798" s="548" t="str">
        <f>IFERROR(VLOOKUP(C798,MATERIALES!$C$13:$G$2486,5,FALSE)," ")</f>
        <v xml:space="preserve"> </v>
      </c>
      <c r="N798" s="549"/>
      <c r="O798" s="307">
        <f t="shared" si="49"/>
        <v>0</v>
      </c>
      <c r="P798" s="85"/>
    </row>
    <row r="799" spans="2:16" ht="14.4">
      <c r="B799" s="44"/>
      <c r="C799" s="517"/>
      <c r="D799" s="518"/>
      <c r="E799" s="518"/>
      <c r="F799" s="518"/>
      <c r="G799" s="518"/>
      <c r="H799" s="518"/>
      <c r="I799" s="518"/>
      <c r="J799" s="519"/>
      <c r="K799" s="88" t="str">
        <f>IFERROR(VLOOKUP(C799,MATERIALES!$C$13:$G$2486,2,FALSE)," ")</f>
        <v xml:space="preserve"> </v>
      </c>
      <c r="L799" s="89"/>
      <c r="M799" s="548" t="str">
        <f>IFERROR(VLOOKUP(C799,MATERIALES!$C$13:$G$2486,5,FALSE)," ")</f>
        <v xml:space="preserve"> </v>
      </c>
      <c r="N799" s="549"/>
      <c r="O799" s="307">
        <f t="shared" si="49"/>
        <v>0</v>
      </c>
      <c r="P799" s="85"/>
    </row>
    <row r="800" spans="2:16" ht="14.4">
      <c r="B800" s="44"/>
      <c r="C800" s="517"/>
      <c r="D800" s="518"/>
      <c r="E800" s="518"/>
      <c r="F800" s="518"/>
      <c r="G800" s="518"/>
      <c r="H800" s="518"/>
      <c r="I800" s="518"/>
      <c r="J800" s="519"/>
      <c r="K800" s="88" t="str">
        <f>IFERROR(VLOOKUP(C800,MATERIALES!$C$13:$G$2486,2,FALSE)," ")</f>
        <v xml:space="preserve"> </v>
      </c>
      <c r="L800" s="89"/>
      <c r="M800" s="548" t="str">
        <f>IFERROR(VLOOKUP(C800,MATERIALES!$C$13:$G$2486,5,FALSE)," ")</f>
        <v xml:space="preserve"> </v>
      </c>
      <c r="N800" s="549"/>
      <c r="O800" s="307">
        <f t="shared" si="49"/>
        <v>0</v>
      </c>
      <c r="P800" s="85"/>
    </row>
    <row r="801" spans="2:16" ht="14.4">
      <c r="B801" s="44"/>
      <c r="C801" s="517"/>
      <c r="D801" s="518"/>
      <c r="E801" s="518"/>
      <c r="F801" s="518"/>
      <c r="G801" s="518"/>
      <c r="H801" s="518"/>
      <c r="I801" s="518"/>
      <c r="J801" s="519"/>
      <c r="K801" s="88" t="str">
        <f>IFERROR(VLOOKUP(C801,MATERIALES!$C$13:$G$2486,2,FALSE)," ")</f>
        <v xml:space="preserve"> </v>
      </c>
      <c r="L801" s="89"/>
      <c r="M801" s="548" t="str">
        <f>IFERROR(VLOOKUP(C801,MATERIALES!$C$13:$G$2486,5,FALSE)," ")</f>
        <v xml:space="preserve"> </v>
      </c>
      <c r="N801" s="549"/>
      <c r="O801" s="307">
        <f t="shared" si="49"/>
        <v>0</v>
      </c>
      <c r="P801" s="85"/>
    </row>
    <row r="802" spans="2:16" ht="15" thickBot="1">
      <c r="B802" s="44"/>
      <c r="C802" s="517"/>
      <c r="D802" s="518"/>
      <c r="E802" s="518"/>
      <c r="F802" s="518"/>
      <c r="G802" s="518"/>
      <c r="H802" s="518"/>
      <c r="I802" s="518"/>
      <c r="J802" s="519"/>
      <c r="K802" s="88" t="str">
        <f>IFERROR(VLOOKUP(C802,MATERIALES!$C$13:$G$2486,2,FALSE)," ")</f>
        <v xml:space="preserve"> </v>
      </c>
      <c r="L802" s="90"/>
      <c r="M802" s="548" t="str">
        <f>IFERROR(VLOOKUP(C802,MATERIALES!$C$13:$G$2486,5,FALSE)," ")</f>
        <v xml:space="preserve"> </v>
      </c>
      <c r="N802" s="549"/>
      <c r="O802" s="307">
        <f t="shared" si="49"/>
        <v>0</v>
      </c>
      <c r="P802" s="85"/>
    </row>
    <row r="803" spans="2:16" ht="15" thickBot="1">
      <c r="B803" s="44"/>
      <c r="C803" s="545" t="s">
        <v>2244</v>
      </c>
      <c r="D803" s="546"/>
      <c r="E803" s="546"/>
      <c r="F803" s="546"/>
      <c r="G803" s="546"/>
      <c r="H803" s="546"/>
      <c r="I803" s="546"/>
      <c r="J803" s="546"/>
      <c r="K803" s="546"/>
      <c r="L803" s="546"/>
      <c r="M803" s="546"/>
      <c r="N803" s="547"/>
      <c r="O803" s="309">
        <f>SUM(O791:O802)</f>
        <v>791238.9</v>
      </c>
      <c r="P803" s="85"/>
    </row>
    <row r="804" spans="2:16">
      <c r="B804" s="44"/>
      <c r="C804" s="529" t="s">
        <v>64</v>
      </c>
      <c r="D804" s="530"/>
      <c r="E804" s="530"/>
      <c r="F804" s="530"/>
      <c r="G804" s="530"/>
      <c r="H804" s="530"/>
      <c r="I804" s="530"/>
      <c r="J804" s="530"/>
      <c r="K804" s="530"/>
      <c r="L804" s="530"/>
      <c r="M804" s="530"/>
      <c r="N804" s="530"/>
      <c r="O804" s="531"/>
      <c r="P804" s="80"/>
    </row>
    <row r="805" spans="2:16">
      <c r="B805" s="44"/>
      <c r="C805" s="532"/>
      <c r="D805" s="533"/>
      <c r="E805" s="533"/>
      <c r="F805" s="533"/>
      <c r="G805" s="533"/>
      <c r="H805" s="533"/>
      <c r="I805" s="533"/>
      <c r="J805" s="533"/>
      <c r="K805" s="533"/>
      <c r="L805" s="533"/>
      <c r="M805" s="533"/>
      <c r="N805" s="533"/>
      <c r="O805" s="534"/>
      <c r="P805" s="80"/>
    </row>
    <row r="806" spans="2:16" ht="14.4" thickBot="1">
      <c r="B806" s="44"/>
      <c r="C806" s="535"/>
      <c r="D806" s="536"/>
      <c r="E806" s="536"/>
      <c r="F806" s="536"/>
      <c r="G806" s="536"/>
      <c r="H806" s="536"/>
      <c r="I806" s="536"/>
      <c r="J806" s="536"/>
      <c r="K806" s="536"/>
      <c r="L806" s="536"/>
      <c r="M806" s="536"/>
      <c r="N806" s="536"/>
      <c r="O806" s="537"/>
      <c r="P806" s="80"/>
    </row>
    <row r="807" spans="2:16" ht="16.8">
      <c r="B807" s="44"/>
      <c r="C807" s="538" t="s">
        <v>65</v>
      </c>
      <c r="D807" s="550"/>
      <c r="E807" s="550"/>
      <c r="F807" s="550"/>
      <c r="G807" s="550"/>
      <c r="H807" s="550"/>
      <c r="I807" s="550"/>
      <c r="J807" s="82" t="s">
        <v>66</v>
      </c>
      <c r="K807" s="87" t="s">
        <v>67</v>
      </c>
      <c r="L807" s="91" t="s">
        <v>68</v>
      </c>
      <c r="M807" s="541" t="s">
        <v>69</v>
      </c>
      <c r="N807" s="544"/>
      <c r="O807" s="83" t="s">
        <v>61</v>
      </c>
      <c r="P807" s="84"/>
    </row>
    <row r="808" spans="2:16" ht="14.4">
      <c r="B808" s="44"/>
      <c r="C808" s="517"/>
      <c r="D808" s="518"/>
      <c r="E808" s="518"/>
      <c r="F808" s="518"/>
      <c r="G808" s="518"/>
      <c r="H808" s="518"/>
      <c r="I808" s="518"/>
      <c r="J808" s="92"/>
      <c r="K808" s="93">
        <v>25.1</v>
      </c>
      <c r="L808" s="92">
        <f>K808*J808</f>
        <v>0</v>
      </c>
      <c r="M808" s="548" t="str">
        <f>IFERROR(VLOOKUP(C808,TRANSPORTE!$C$14:$G$28,5,FALSE)," ")</f>
        <v xml:space="preserve"> </v>
      </c>
      <c r="N808" s="549"/>
      <c r="O808" s="307">
        <f>IFERROR(M808*L808,0)</f>
        <v>0</v>
      </c>
      <c r="P808" s="85"/>
    </row>
    <row r="809" spans="2:16" ht="15" thickBot="1">
      <c r="B809" s="44"/>
      <c r="C809" s="551"/>
      <c r="D809" s="552"/>
      <c r="E809" s="552"/>
      <c r="F809" s="552"/>
      <c r="G809" s="552"/>
      <c r="H809" s="552"/>
      <c r="I809" s="552"/>
      <c r="J809" s="94"/>
      <c r="K809" s="70"/>
      <c r="L809" s="94"/>
      <c r="M809" s="553"/>
      <c r="N809" s="554"/>
      <c r="O809" s="307">
        <f t="shared" ref="O809" si="50">IFERROR(M809*L809,0)</f>
        <v>0</v>
      </c>
      <c r="P809" s="85"/>
    </row>
    <row r="810" spans="2:16" ht="15" thickBot="1">
      <c r="B810" s="44"/>
      <c r="C810" s="545" t="s">
        <v>2244</v>
      </c>
      <c r="D810" s="546"/>
      <c r="E810" s="546"/>
      <c r="F810" s="546"/>
      <c r="G810" s="546"/>
      <c r="H810" s="546"/>
      <c r="I810" s="546"/>
      <c r="J810" s="546"/>
      <c r="K810" s="546"/>
      <c r="L810" s="546"/>
      <c r="M810" s="546"/>
      <c r="N810" s="547"/>
      <c r="O810" s="309">
        <f>+SUM(O808:O809)</f>
        <v>0</v>
      </c>
      <c r="P810" s="86"/>
    </row>
    <row r="811" spans="2:16">
      <c r="B811" s="44"/>
      <c r="C811" s="529" t="s">
        <v>70</v>
      </c>
      <c r="D811" s="530"/>
      <c r="E811" s="530"/>
      <c r="F811" s="530"/>
      <c r="G811" s="530"/>
      <c r="H811" s="530"/>
      <c r="I811" s="530"/>
      <c r="J811" s="530"/>
      <c r="K811" s="530"/>
      <c r="L811" s="530"/>
      <c r="M811" s="530"/>
      <c r="N811" s="530"/>
      <c r="O811" s="531"/>
      <c r="P811" s="80"/>
    </row>
    <row r="812" spans="2:16">
      <c r="B812" s="44"/>
      <c r="C812" s="532"/>
      <c r="D812" s="533"/>
      <c r="E812" s="533"/>
      <c r="F812" s="533"/>
      <c r="G812" s="533"/>
      <c r="H812" s="533"/>
      <c r="I812" s="533"/>
      <c r="J812" s="533"/>
      <c r="K812" s="533"/>
      <c r="L812" s="533"/>
      <c r="M812" s="533"/>
      <c r="N812" s="533"/>
      <c r="O812" s="534"/>
      <c r="P812" s="80"/>
    </row>
    <row r="813" spans="2:16" ht="14.4" thickBot="1">
      <c r="B813" s="44"/>
      <c r="C813" s="535"/>
      <c r="D813" s="536"/>
      <c r="E813" s="536"/>
      <c r="F813" s="536"/>
      <c r="G813" s="536"/>
      <c r="H813" s="536"/>
      <c r="I813" s="536"/>
      <c r="J813" s="536"/>
      <c r="K813" s="536"/>
      <c r="L813" s="536"/>
      <c r="M813" s="536"/>
      <c r="N813" s="536"/>
      <c r="O813" s="537"/>
      <c r="P813" s="80"/>
    </row>
    <row r="814" spans="2:16" ht="14.4">
      <c r="B814" s="44"/>
      <c r="C814" s="538" t="s">
        <v>71</v>
      </c>
      <c r="D814" s="550"/>
      <c r="E814" s="550"/>
      <c r="F814" s="550"/>
      <c r="G814" s="550"/>
      <c r="H814" s="550"/>
      <c r="I814" s="550"/>
      <c r="J814" s="82" t="s">
        <v>72</v>
      </c>
      <c r="K814" s="95" t="s">
        <v>73</v>
      </c>
      <c r="L814" s="96" t="s">
        <v>74</v>
      </c>
      <c r="M814" s="560" t="s">
        <v>60</v>
      </c>
      <c r="N814" s="561"/>
      <c r="O814" s="97" t="s">
        <v>61</v>
      </c>
      <c r="P814" s="98"/>
    </row>
    <row r="815" spans="2:16" ht="14.4">
      <c r="B815" s="44"/>
      <c r="C815" s="555" t="s">
        <v>1232</v>
      </c>
      <c r="D815" s="556"/>
      <c r="E815" s="556"/>
      <c r="F815" s="556"/>
      <c r="G815" s="556"/>
      <c r="H815" s="556"/>
      <c r="I815" s="522"/>
      <c r="J815" s="310">
        <f>IFERROR(VLOOKUP(C815,'MANO DE OBRA'!$C$13:$J$33,6,FALSE)," ")</f>
        <v>161320.97208780001</v>
      </c>
      <c r="K815" s="318">
        <f>IFERROR(VLOOKUP(C815,'MANO DE OBRA'!$C$13:$J$33,7,FALSE)," ")</f>
        <v>2</v>
      </c>
      <c r="L815" s="311">
        <f>IFERROR(VLOOKUP(C815,'MANO DE OBRA'!$C$13:$J$33,8,FALSE)," ")</f>
        <v>322642</v>
      </c>
      <c r="M815" s="562">
        <f>1/0.2</f>
        <v>5</v>
      </c>
      <c r="N815" s="563"/>
      <c r="O815" s="312">
        <f>IFERROR((L815/M815),0)</f>
        <v>64528.4</v>
      </c>
      <c r="P815" s="99"/>
    </row>
    <row r="816" spans="2:16" ht="14.4">
      <c r="B816" s="44"/>
      <c r="C816" s="555"/>
      <c r="D816" s="556"/>
      <c r="E816" s="556"/>
      <c r="F816" s="556"/>
      <c r="G816" s="556"/>
      <c r="H816" s="556"/>
      <c r="I816" s="522"/>
      <c r="J816" s="310" t="str">
        <f>IFERROR(VLOOKUP(C816,'MANO DE OBRA'!$C$13:$J$33,6,FALSE)," ")</f>
        <v xml:space="preserve"> </v>
      </c>
      <c r="K816" s="318" t="str">
        <f>IFERROR(VLOOKUP(C816,'MANO DE OBRA'!$C$13:$J$33,7,FALSE)," ")</f>
        <v xml:space="preserve"> </v>
      </c>
      <c r="L816" s="311" t="str">
        <f>IFERROR(VLOOKUP(C816,'MANO DE OBRA'!$C$13:$J$33,8,FALSE)," ")</f>
        <v xml:space="preserve"> </v>
      </c>
      <c r="M816" s="562"/>
      <c r="N816" s="563"/>
      <c r="O816" s="312">
        <f t="shared" ref="O816:O818" si="51">IFERROR((L816/M816),0)</f>
        <v>0</v>
      </c>
      <c r="P816" s="99"/>
    </row>
    <row r="817" spans="2:19" ht="14.4">
      <c r="B817" s="44"/>
      <c r="C817" s="555"/>
      <c r="D817" s="556"/>
      <c r="E817" s="556"/>
      <c r="F817" s="556"/>
      <c r="G817" s="556"/>
      <c r="H817" s="556"/>
      <c r="I817" s="522"/>
      <c r="J817" s="310" t="str">
        <f>IFERROR(VLOOKUP(C817,'MANO DE OBRA'!$C$13:$J$33,6,FALSE)," ")</f>
        <v xml:space="preserve"> </v>
      </c>
      <c r="K817" s="318" t="str">
        <f>IFERROR(VLOOKUP(C817,'MANO DE OBRA'!$C$13:$J$33,7,FALSE)," ")</f>
        <v xml:space="preserve"> </v>
      </c>
      <c r="L817" s="311" t="str">
        <f>IFERROR(VLOOKUP(C817,'MANO DE OBRA'!$C$13:$J$33,8,FALSE)," ")</f>
        <v xml:space="preserve"> </v>
      </c>
      <c r="M817" s="524"/>
      <c r="N817" s="525"/>
      <c r="O817" s="312">
        <f t="shared" si="51"/>
        <v>0</v>
      </c>
      <c r="P817" s="99"/>
    </row>
    <row r="818" spans="2:19" ht="15" thickBot="1">
      <c r="B818" s="44"/>
      <c r="C818" s="555"/>
      <c r="D818" s="556"/>
      <c r="E818" s="556"/>
      <c r="F818" s="556"/>
      <c r="G818" s="556"/>
      <c r="H818" s="556"/>
      <c r="I818" s="522"/>
      <c r="J818" s="310" t="str">
        <f>IFERROR(VLOOKUP(C818,'MANO DE OBRA'!$C$13:$J$33,6,FALSE)," ")</f>
        <v xml:space="preserve"> </v>
      </c>
      <c r="K818" s="318" t="str">
        <f>IFERROR(VLOOKUP(C818,'MANO DE OBRA'!$C$13:$J$33,7,FALSE)," ")</f>
        <v xml:space="preserve"> </v>
      </c>
      <c r="L818" s="311" t="str">
        <f>IFERROR(VLOOKUP(C818,'MANO DE OBRA'!$C$13:$J$33,8,FALSE)," ")</f>
        <v xml:space="preserve"> </v>
      </c>
      <c r="M818" s="524"/>
      <c r="N818" s="525"/>
      <c r="O818" s="312">
        <f t="shared" si="51"/>
        <v>0</v>
      </c>
      <c r="P818" s="85"/>
    </row>
    <row r="819" spans="2:19" ht="15" thickBot="1">
      <c r="B819" s="44"/>
      <c r="C819" s="545" t="s">
        <v>2244</v>
      </c>
      <c r="D819" s="546"/>
      <c r="E819" s="546"/>
      <c r="F819" s="546"/>
      <c r="G819" s="546"/>
      <c r="H819" s="546"/>
      <c r="I819" s="546"/>
      <c r="J819" s="546"/>
      <c r="K819" s="546"/>
      <c r="L819" s="546"/>
      <c r="M819" s="546"/>
      <c r="N819" s="547"/>
      <c r="O819" s="309">
        <f>+SUM(O815:O818)</f>
        <v>64528.4</v>
      </c>
      <c r="P819" s="85"/>
    </row>
    <row r="820" spans="2:19" ht="15" thickBot="1">
      <c r="B820" s="44"/>
      <c r="C820" s="73"/>
      <c r="D820" s="52"/>
      <c r="E820" s="52"/>
      <c r="F820" s="52"/>
      <c r="G820" s="52"/>
      <c r="H820" s="52"/>
      <c r="I820" s="52"/>
      <c r="J820" s="52"/>
      <c r="K820" s="52"/>
      <c r="L820" s="52"/>
      <c r="M820" s="52"/>
      <c r="N820" s="52"/>
      <c r="O820" s="74"/>
      <c r="P820" s="45"/>
    </row>
    <row r="821" spans="2:19" ht="15" thickBot="1">
      <c r="B821" s="44"/>
      <c r="C821" s="557" t="s">
        <v>2245</v>
      </c>
      <c r="D821" s="558"/>
      <c r="E821" s="558"/>
      <c r="F821" s="558"/>
      <c r="G821" s="558"/>
      <c r="H821" s="558"/>
      <c r="I821" s="558"/>
      <c r="J821" s="558"/>
      <c r="K821" s="558"/>
      <c r="L821" s="558"/>
      <c r="M821" s="558"/>
      <c r="N821" s="559"/>
      <c r="O821" s="313">
        <f>ROUND(O810+O786+O803+O819,0)</f>
        <v>858994</v>
      </c>
      <c r="P821" s="100"/>
    </row>
    <row r="822" spans="2:19" ht="15" thickBot="1">
      <c r="B822" s="44"/>
      <c r="C822" s="73"/>
      <c r="D822" s="52"/>
      <c r="E822" s="52"/>
      <c r="F822" s="52"/>
      <c r="G822" s="52"/>
      <c r="H822" s="52"/>
      <c r="I822" s="52"/>
      <c r="J822" s="52"/>
      <c r="K822" s="52"/>
      <c r="L822" s="52"/>
      <c r="M822" s="52"/>
      <c r="N822" s="52"/>
      <c r="O822" s="74"/>
      <c r="P822" s="73"/>
    </row>
    <row r="823" spans="2:19">
      <c r="B823" s="44"/>
      <c r="C823" s="529" t="s">
        <v>2240</v>
      </c>
      <c r="D823" s="530"/>
      <c r="E823" s="530"/>
      <c r="F823" s="530"/>
      <c r="G823" s="530"/>
      <c r="H823" s="530"/>
      <c r="I823" s="530"/>
      <c r="J823" s="530"/>
      <c r="K823" s="530"/>
      <c r="L823" s="530"/>
      <c r="M823" s="530"/>
      <c r="N823" s="530"/>
      <c r="O823" s="531"/>
      <c r="P823" s="80"/>
    </row>
    <row r="824" spans="2:19">
      <c r="B824" s="44"/>
      <c r="C824" s="532"/>
      <c r="D824" s="533"/>
      <c r="E824" s="533"/>
      <c r="F824" s="533"/>
      <c r="G824" s="533"/>
      <c r="H824" s="533"/>
      <c r="I824" s="533"/>
      <c r="J824" s="533"/>
      <c r="K824" s="533"/>
      <c r="L824" s="533"/>
      <c r="M824" s="533"/>
      <c r="N824" s="533"/>
      <c r="O824" s="534"/>
      <c r="P824" s="80"/>
    </row>
    <row r="825" spans="2:19" ht="14.4" thickBot="1">
      <c r="B825" s="44"/>
      <c r="C825" s="535"/>
      <c r="D825" s="536"/>
      <c r="E825" s="536"/>
      <c r="F825" s="536"/>
      <c r="G825" s="536"/>
      <c r="H825" s="536"/>
      <c r="I825" s="536"/>
      <c r="J825" s="536"/>
      <c r="K825" s="536"/>
      <c r="L825" s="536"/>
      <c r="M825" s="536"/>
      <c r="N825" s="536"/>
      <c r="O825" s="537"/>
      <c r="P825" s="80"/>
    </row>
    <row r="826" spans="2:19" ht="15" thickBot="1">
      <c r="B826" s="44"/>
      <c r="C826" s="568" t="s">
        <v>10</v>
      </c>
      <c r="D826" s="569"/>
      <c r="E826" s="569"/>
      <c r="F826" s="569"/>
      <c r="G826" s="569"/>
      <c r="H826" s="569"/>
      <c r="I826" s="569"/>
      <c r="J826" s="569"/>
      <c r="K826" s="569"/>
      <c r="L826" s="569"/>
      <c r="M826" s="570"/>
      <c r="N826" s="303" t="s">
        <v>32</v>
      </c>
      <c r="O826" s="304" t="s">
        <v>29</v>
      </c>
      <c r="P826" s="80"/>
    </row>
    <row r="827" spans="2:19" ht="14.4">
      <c r="B827" s="44"/>
      <c r="C827" s="571" t="s">
        <v>2242</v>
      </c>
      <c r="D827" s="572"/>
      <c r="E827" s="572"/>
      <c r="F827" s="572"/>
      <c r="G827" s="572"/>
      <c r="H827" s="572"/>
      <c r="I827" s="572"/>
      <c r="J827" s="572"/>
      <c r="K827" s="572"/>
      <c r="L827" s="572"/>
      <c r="M827" s="572"/>
      <c r="N827" s="305">
        <f>PRESUPUESTO!$K$384</f>
        <v>0.26</v>
      </c>
      <c r="O827" s="314">
        <f>N827*O821</f>
        <v>223338.44</v>
      </c>
      <c r="P827" s="80"/>
    </row>
    <row r="828" spans="2:19" ht="14.4">
      <c r="B828" s="44"/>
      <c r="C828" s="573" t="s">
        <v>2241</v>
      </c>
      <c r="D828" s="574"/>
      <c r="E828" s="574"/>
      <c r="F828" s="574"/>
      <c r="G828" s="574"/>
      <c r="H828" s="574"/>
      <c r="I828" s="574"/>
      <c r="J828" s="574"/>
      <c r="K828" s="574"/>
      <c r="L828" s="574"/>
      <c r="M828" s="574"/>
      <c r="N828" s="302">
        <f>PRESUPUESTO!$K$385</f>
        <v>0.01</v>
      </c>
      <c r="O828" s="315">
        <f>N828*O821</f>
        <v>8589.94</v>
      </c>
      <c r="P828" s="80"/>
    </row>
    <row r="829" spans="2:19" ht="15" thickBot="1">
      <c r="B829" s="44"/>
      <c r="C829" s="575" t="s">
        <v>28</v>
      </c>
      <c r="D829" s="576"/>
      <c r="E829" s="576"/>
      <c r="F829" s="576"/>
      <c r="G829" s="576"/>
      <c r="H829" s="576"/>
      <c r="I829" s="576"/>
      <c r="J829" s="576"/>
      <c r="K829" s="576"/>
      <c r="L829" s="576"/>
      <c r="M829" s="576"/>
      <c r="N829" s="306">
        <f>PRESUPUESTO!$K$386</f>
        <v>0.03</v>
      </c>
      <c r="O829" s="316">
        <f>N829*O821</f>
        <v>25769.82</v>
      </c>
      <c r="P829" s="80"/>
    </row>
    <row r="830" spans="2:19">
      <c r="B830" s="44"/>
      <c r="C830" s="296"/>
      <c r="D830" s="297"/>
      <c r="E830" s="297"/>
      <c r="F830" s="297"/>
      <c r="G830" s="297"/>
      <c r="H830" s="297"/>
      <c r="I830" s="297"/>
      <c r="J830" s="297"/>
      <c r="K830" s="297"/>
      <c r="L830" s="297"/>
      <c r="M830" s="297"/>
      <c r="N830" s="297"/>
      <c r="O830" s="298"/>
      <c r="P830" s="80"/>
    </row>
    <row r="831" spans="2:19" ht="14.4" thickBot="1">
      <c r="B831" s="44"/>
      <c r="C831" s="299"/>
      <c r="D831" s="300"/>
      <c r="E831" s="300"/>
      <c r="F831" s="300"/>
      <c r="G831" s="300"/>
      <c r="H831" s="300"/>
      <c r="I831" s="300"/>
      <c r="J831" s="300"/>
      <c r="K831" s="300"/>
      <c r="L831" s="300"/>
      <c r="M831" s="300"/>
      <c r="N831" s="300"/>
      <c r="O831" s="301"/>
      <c r="P831" s="80"/>
    </row>
    <row r="832" spans="2:19" ht="15" thickBot="1">
      <c r="B832" s="44"/>
      <c r="C832" s="557" t="s">
        <v>2246</v>
      </c>
      <c r="D832" s="558"/>
      <c r="E832" s="558"/>
      <c r="F832" s="558"/>
      <c r="G832" s="558"/>
      <c r="H832" s="558"/>
      <c r="I832" s="558"/>
      <c r="J832" s="558"/>
      <c r="K832" s="558"/>
      <c r="L832" s="558"/>
      <c r="M832" s="558"/>
      <c r="N832" s="559"/>
      <c r="O832" s="313">
        <f>ROUNDUP(O821+O827+O828+O829,0)</f>
        <v>1116693</v>
      </c>
      <c r="P832" s="100"/>
      <c r="S832" s="342"/>
    </row>
    <row r="833" spans="2:16" ht="14.4">
      <c r="B833" s="44"/>
      <c r="C833" s="73"/>
      <c r="D833" s="52"/>
      <c r="E833" s="52"/>
      <c r="F833" s="52"/>
      <c r="G833" s="52"/>
      <c r="H833" s="52"/>
      <c r="I833" s="52"/>
      <c r="J833" s="52"/>
      <c r="K833" s="52"/>
      <c r="L833" s="52"/>
      <c r="M833" s="52"/>
      <c r="N833" s="52"/>
      <c r="O833" s="74"/>
      <c r="P833" s="45"/>
    </row>
    <row r="834" spans="2:16" ht="14.4">
      <c r="B834" s="44"/>
      <c r="C834" s="73"/>
      <c r="D834" s="52"/>
      <c r="E834" s="52"/>
      <c r="F834" s="52"/>
      <c r="G834" s="52"/>
      <c r="H834" s="52"/>
      <c r="I834" s="52"/>
      <c r="J834" s="52"/>
      <c r="K834" s="52"/>
      <c r="L834" s="52"/>
      <c r="M834" s="52"/>
      <c r="N834" s="52"/>
      <c r="O834" s="74"/>
      <c r="P834" s="45"/>
    </row>
    <row r="835" spans="2:16" ht="18.75" customHeight="1" thickBot="1">
      <c r="B835" s="44"/>
      <c r="C835" s="564"/>
      <c r="D835" s="565"/>
      <c r="E835" s="565"/>
      <c r="F835" s="70"/>
      <c r="G835" s="70"/>
      <c r="H835" s="70"/>
      <c r="I835" s="70"/>
      <c r="J835" s="70"/>
      <c r="K835" s="566"/>
      <c r="L835" s="566"/>
      <c r="M835" s="566"/>
      <c r="N835" s="566"/>
      <c r="O835" s="567"/>
      <c r="P835" s="101"/>
    </row>
    <row r="836" spans="2:16" ht="14.4" thickBot="1">
      <c r="B836" s="102"/>
      <c r="C836" s="103"/>
      <c r="D836" s="103"/>
      <c r="E836" s="103"/>
      <c r="F836" s="103"/>
      <c r="G836" s="103"/>
      <c r="H836" s="103"/>
      <c r="I836" s="103"/>
      <c r="J836" s="103"/>
      <c r="K836" s="103"/>
      <c r="L836" s="103"/>
      <c r="M836" s="103"/>
      <c r="N836" s="103"/>
      <c r="O836" s="103"/>
      <c r="P836" s="104"/>
    </row>
    <row r="837" spans="2:16" ht="15.6" thickTop="1" thickBot="1">
      <c r="B837" s="44"/>
      <c r="C837" s="488" t="s">
        <v>54</v>
      </c>
      <c r="D837" s="489"/>
      <c r="E837" s="489"/>
      <c r="F837" s="489"/>
      <c r="G837" s="489"/>
      <c r="H837" s="489"/>
      <c r="I837" s="489"/>
      <c r="J837" s="489"/>
      <c r="K837" s="489"/>
      <c r="L837" s="489"/>
      <c r="M837" s="489"/>
      <c r="N837" s="489"/>
      <c r="O837" s="490"/>
      <c r="P837" s="75"/>
    </row>
    <row r="838" spans="2:16">
      <c r="B838" s="44"/>
      <c r="C838" s="76" t="s">
        <v>55</v>
      </c>
      <c r="D838" s="491" t="s">
        <v>10</v>
      </c>
      <c r="E838" s="492"/>
      <c r="F838" s="492"/>
      <c r="G838" s="492"/>
      <c r="H838" s="492"/>
      <c r="I838" s="492"/>
      <c r="J838" s="492"/>
      <c r="K838" s="492"/>
      <c r="L838" s="493"/>
      <c r="M838" s="494" t="s">
        <v>56</v>
      </c>
      <c r="N838" s="495"/>
      <c r="O838" s="76" t="s">
        <v>12</v>
      </c>
      <c r="P838" s="77"/>
    </row>
    <row r="839" spans="2:16" ht="51" customHeight="1" thickBot="1">
      <c r="B839" s="44"/>
      <c r="C839" s="243">
        <f>PRESUPUESTO!C305</f>
        <v>15.129999999999997</v>
      </c>
      <c r="D839" s="582" t="str">
        <f>IFERROR(VLOOKUP(C839,PRESUPUESTO!$C$11:$K$366,5,FALSE)," ")</f>
        <v>SUMINISTRO E INSTALACIÓN DE DUCHA TIPO TELÉFONO GRADUABLE, CON SOPORTE Y MANGUERA DE 1,50 M. INCLUYE CONEXIONES Y PRUEBA DE FUNCIONAMIENTO.</v>
      </c>
      <c r="E839" s="583"/>
      <c r="F839" s="583"/>
      <c r="G839" s="583"/>
      <c r="H839" s="583"/>
      <c r="I839" s="583"/>
      <c r="J839" s="583"/>
      <c r="K839" s="583"/>
      <c r="L839" s="584"/>
      <c r="M839" s="526" t="str">
        <f>IFERROR(VLOOKUP(C839,PRESUPUESTO!$C$11:$K$366,6,FALSE)," ")</f>
        <v>UN</v>
      </c>
      <c r="N839" s="528"/>
      <c r="O839" s="243">
        <f>IFERROR(VLOOKUP(C839,PRESUPUESTO!$C$11:$K$366,7,FALSE)," ")</f>
        <v>3</v>
      </c>
      <c r="P839" s="79"/>
    </row>
    <row r="840" spans="2:16">
      <c r="B840" s="44"/>
      <c r="C840" s="529"/>
      <c r="D840" s="530"/>
      <c r="E840" s="530"/>
      <c r="F840" s="530"/>
      <c r="G840" s="530"/>
      <c r="H840" s="530"/>
      <c r="I840" s="530"/>
      <c r="J840" s="530"/>
      <c r="K840" s="530"/>
      <c r="L840" s="530"/>
      <c r="M840" s="530"/>
      <c r="N840" s="530"/>
      <c r="O840" s="531"/>
      <c r="P840" s="80"/>
    </row>
    <row r="841" spans="2:16">
      <c r="B841" s="44"/>
      <c r="C841" s="532"/>
      <c r="D841" s="533"/>
      <c r="E841" s="533"/>
      <c r="F841" s="533"/>
      <c r="G841" s="533"/>
      <c r="H841" s="533"/>
      <c r="I841" s="533"/>
      <c r="J841" s="533"/>
      <c r="K841" s="533"/>
      <c r="L841" s="533"/>
      <c r="M841" s="533"/>
      <c r="N841" s="533"/>
      <c r="O841" s="534"/>
      <c r="P841" s="80"/>
    </row>
    <row r="842" spans="2:16" ht="14.4" thickBot="1">
      <c r="B842" s="44"/>
      <c r="C842" s="535"/>
      <c r="D842" s="536"/>
      <c r="E842" s="536"/>
      <c r="F842" s="536"/>
      <c r="G842" s="536"/>
      <c r="H842" s="536"/>
      <c r="I842" s="536"/>
      <c r="J842" s="536"/>
      <c r="K842" s="536"/>
      <c r="L842" s="536"/>
      <c r="M842" s="536"/>
      <c r="N842" s="536"/>
      <c r="O842" s="537"/>
      <c r="P842" s="80"/>
    </row>
    <row r="843" spans="2:16" ht="14.4">
      <c r="B843" s="44"/>
      <c r="C843" s="538" t="s">
        <v>10</v>
      </c>
      <c r="D843" s="539"/>
      <c r="E843" s="539"/>
      <c r="F843" s="539"/>
      <c r="G843" s="540"/>
      <c r="H843" s="541" t="s">
        <v>57</v>
      </c>
      <c r="I843" s="539"/>
      <c r="J843" s="542" t="s">
        <v>58</v>
      </c>
      <c r="K843" s="543"/>
      <c r="L843" s="82" t="s">
        <v>59</v>
      </c>
      <c r="M843" s="541" t="s">
        <v>60</v>
      </c>
      <c r="N843" s="544"/>
      <c r="O843" s="83" t="s">
        <v>61</v>
      </c>
      <c r="P843" s="84"/>
    </row>
    <row r="844" spans="2:16" ht="14.4">
      <c r="B844" s="44"/>
      <c r="C844" s="517" t="s">
        <v>1281</v>
      </c>
      <c r="D844" s="518"/>
      <c r="E844" s="518"/>
      <c r="F844" s="518"/>
      <c r="G844" s="519"/>
      <c r="H844" s="520"/>
      <c r="I844" s="520"/>
      <c r="J844" s="521" t="str">
        <f>IFERROR(VLOOKUP(C844,EQUIPOS!$C$13:$G$80,2,FALSE)," ")</f>
        <v>%</v>
      </c>
      <c r="K844" s="522"/>
      <c r="L844" s="308">
        <f>O882</f>
        <v>29037.780000000002</v>
      </c>
      <c r="M844" s="523">
        <v>0.05</v>
      </c>
      <c r="N844" s="522"/>
      <c r="O844" s="307">
        <f>IFERROR(M844*L844,0)</f>
        <v>1451.8890000000001</v>
      </c>
      <c r="P844" s="85"/>
    </row>
    <row r="845" spans="2:16" ht="14.4">
      <c r="B845" s="44"/>
      <c r="C845" s="517"/>
      <c r="D845" s="518"/>
      <c r="E845" s="518"/>
      <c r="F845" s="518"/>
      <c r="G845" s="519"/>
      <c r="H845" s="520"/>
      <c r="I845" s="520"/>
      <c r="J845" s="521" t="str">
        <f>IFERROR(VLOOKUP(C845,EQUIPOS!$C$13:$G$80,2,FALSE)," ")</f>
        <v xml:space="preserve"> </v>
      </c>
      <c r="K845" s="522"/>
      <c r="L845" s="308" t="str">
        <f>IFERROR(VLOOKUP(C845,EQUIPOS!$C$13:$G$80,5,FALSE)," ")</f>
        <v xml:space="preserve"> </v>
      </c>
      <c r="M845" s="524"/>
      <c r="N845" s="525"/>
      <c r="O845" s="307">
        <f>IFERROR(L845/M845,0)</f>
        <v>0</v>
      </c>
      <c r="P845" s="85"/>
    </row>
    <row r="846" spans="2:16" ht="14.4">
      <c r="B846" s="44"/>
      <c r="C846" s="517"/>
      <c r="D846" s="518"/>
      <c r="E846" s="518"/>
      <c r="F846" s="518"/>
      <c r="G846" s="519"/>
      <c r="H846" s="520"/>
      <c r="I846" s="520"/>
      <c r="J846" s="521" t="str">
        <f>IFERROR(VLOOKUP(C846,EQUIPOS!$C$13:$G$80,2,FALSE)," ")</f>
        <v xml:space="preserve"> </v>
      </c>
      <c r="K846" s="522"/>
      <c r="L846" s="308" t="str">
        <f>IFERROR(VLOOKUP(C846,EQUIPOS!$C$13:$G$80,5,FALSE)," ")</f>
        <v xml:space="preserve"> </v>
      </c>
      <c r="M846" s="524"/>
      <c r="N846" s="525"/>
      <c r="O846" s="307">
        <f t="shared" ref="O846:O847" si="52">IFERROR(L846/M846,0)</f>
        <v>0</v>
      </c>
      <c r="P846" s="85"/>
    </row>
    <row r="847" spans="2:16" ht="14.4">
      <c r="B847" s="44"/>
      <c r="C847" s="517"/>
      <c r="D847" s="518"/>
      <c r="E847" s="518"/>
      <c r="F847" s="518"/>
      <c r="G847" s="519"/>
      <c r="H847" s="520"/>
      <c r="I847" s="520"/>
      <c r="J847" s="521" t="str">
        <f>IFERROR(VLOOKUP(C847,EQUIPOS!$C$13:$G$80,2,FALSE)," ")</f>
        <v xml:space="preserve"> </v>
      </c>
      <c r="K847" s="522"/>
      <c r="L847" s="308" t="str">
        <f>IFERROR(VLOOKUP(C847,EQUIPOS!$C$13:$G$80,5,FALSE)," ")</f>
        <v xml:space="preserve"> </v>
      </c>
      <c r="M847" s="524"/>
      <c r="N847" s="525"/>
      <c r="O847" s="307">
        <f t="shared" si="52"/>
        <v>0</v>
      </c>
      <c r="P847" s="85"/>
    </row>
    <row r="848" spans="2:16" ht="15" thickBot="1">
      <c r="B848" s="44"/>
      <c r="C848" s="517"/>
      <c r="D848" s="518"/>
      <c r="E848" s="518"/>
      <c r="F848" s="518"/>
      <c r="G848" s="519"/>
      <c r="H848" s="520"/>
      <c r="I848" s="520"/>
      <c r="J848" s="521" t="str">
        <f>IFERROR(VLOOKUP(C848,EQUIPOS!$C$13:$G$80,2,FALSE)," ")</f>
        <v xml:space="preserve"> </v>
      </c>
      <c r="K848" s="522"/>
      <c r="L848" s="308" t="str">
        <f>IFERROR(VLOOKUP(C848,EQUIPOS!$C$13:$G$80,5,FALSE)," ")</f>
        <v xml:space="preserve"> </v>
      </c>
      <c r="M848" s="524"/>
      <c r="N848" s="525"/>
      <c r="O848" s="307">
        <f>IFERROR(L848/M848,0)</f>
        <v>0</v>
      </c>
      <c r="P848" s="85"/>
    </row>
    <row r="849" spans="2:16" ht="15" thickBot="1">
      <c r="B849" s="44"/>
      <c r="C849" s="545" t="s">
        <v>2244</v>
      </c>
      <c r="D849" s="546"/>
      <c r="E849" s="546"/>
      <c r="F849" s="546"/>
      <c r="G849" s="546"/>
      <c r="H849" s="546"/>
      <c r="I849" s="546"/>
      <c r="J849" s="546"/>
      <c r="K849" s="546"/>
      <c r="L849" s="546"/>
      <c r="M849" s="546"/>
      <c r="N849" s="547"/>
      <c r="O849" s="309">
        <f>SUM(O844:O848)</f>
        <v>1451.8890000000001</v>
      </c>
      <c r="P849" s="86"/>
    </row>
    <row r="850" spans="2:16" ht="13.5" customHeight="1">
      <c r="B850" s="44"/>
      <c r="C850" s="529" t="s">
        <v>62</v>
      </c>
      <c r="D850" s="530"/>
      <c r="E850" s="530"/>
      <c r="F850" s="530"/>
      <c r="G850" s="530"/>
      <c r="H850" s="530"/>
      <c r="I850" s="530"/>
      <c r="J850" s="530"/>
      <c r="K850" s="530"/>
      <c r="L850" s="530"/>
      <c r="M850" s="530"/>
      <c r="N850" s="530"/>
      <c r="O850" s="531"/>
      <c r="P850" s="80"/>
    </row>
    <row r="851" spans="2:16">
      <c r="B851" s="44"/>
      <c r="C851" s="532"/>
      <c r="D851" s="533"/>
      <c r="E851" s="533"/>
      <c r="F851" s="533"/>
      <c r="G851" s="533"/>
      <c r="H851" s="533"/>
      <c r="I851" s="533"/>
      <c r="J851" s="533"/>
      <c r="K851" s="533"/>
      <c r="L851" s="533"/>
      <c r="M851" s="533"/>
      <c r="N851" s="533"/>
      <c r="O851" s="534"/>
      <c r="P851" s="80"/>
    </row>
    <row r="852" spans="2:16" ht="14.4" thickBot="1">
      <c r="B852" s="44"/>
      <c r="C852" s="535"/>
      <c r="D852" s="536"/>
      <c r="E852" s="536"/>
      <c r="F852" s="536"/>
      <c r="G852" s="536"/>
      <c r="H852" s="536"/>
      <c r="I852" s="536"/>
      <c r="J852" s="536"/>
      <c r="K852" s="536"/>
      <c r="L852" s="536"/>
      <c r="M852" s="536"/>
      <c r="N852" s="536"/>
      <c r="O852" s="537"/>
      <c r="P852" s="80"/>
    </row>
    <row r="853" spans="2:16" ht="14.4">
      <c r="B853" s="44"/>
      <c r="C853" s="538" t="s">
        <v>10</v>
      </c>
      <c r="D853" s="550"/>
      <c r="E853" s="550"/>
      <c r="F853" s="550"/>
      <c r="G853" s="550"/>
      <c r="H853" s="550"/>
      <c r="I853" s="550"/>
      <c r="J853" s="544"/>
      <c r="K853" s="81" t="s">
        <v>56</v>
      </c>
      <c r="L853" s="82" t="s">
        <v>12</v>
      </c>
      <c r="M853" s="541" t="s">
        <v>63</v>
      </c>
      <c r="N853" s="544"/>
      <c r="O853" s="83" t="s">
        <v>61</v>
      </c>
      <c r="P853" s="84"/>
    </row>
    <row r="854" spans="2:16" ht="14.4">
      <c r="B854" s="44"/>
      <c r="C854" s="628" t="s">
        <v>2795</v>
      </c>
      <c r="D854" s="578"/>
      <c r="E854" s="578"/>
      <c r="F854" s="578"/>
      <c r="G854" s="578"/>
      <c r="H854" s="578"/>
      <c r="I854" s="578"/>
      <c r="J854" s="579"/>
      <c r="K854" s="88" t="str">
        <f>IFERROR(VLOOKUP(C854,MATERIALES!$C$13:$G$2486,2,FALSE)," ")</f>
        <v>UN</v>
      </c>
      <c r="L854" s="89">
        <v>1</v>
      </c>
      <c r="M854" s="548">
        <f>IFERROR(VLOOKUP(C854,MATERIALES!$C$13:$G$2486,5,FALSE)," ")</f>
        <v>109900</v>
      </c>
      <c r="N854" s="549"/>
      <c r="O854" s="307">
        <f>IFERROR(M854*L854,0)</f>
        <v>109900</v>
      </c>
      <c r="P854" s="85"/>
    </row>
    <row r="855" spans="2:16" ht="14.4">
      <c r="B855" s="44"/>
      <c r="C855" s="577" t="s">
        <v>1496</v>
      </c>
      <c r="D855" s="578"/>
      <c r="E855" s="578"/>
      <c r="F855" s="578"/>
      <c r="G855" s="578"/>
      <c r="H855" s="578"/>
      <c r="I855" s="578"/>
      <c r="J855" s="579"/>
      <c r="K855" s="88" t="str">
        <f>IFERROR(VLOOKUP(C855,MATERIALES!$C$13:$G$2486,2,FALSE)," ")</f>
        <v>UN</v>
      </c>
      <c r="L855" s="89">
        <v>0.1</v>
      </c>
      <c r="M855" s="548">
        <f>IFERROR(VLOOKUP(C855,MATERIALES!$C$13:$G$2486,5,FALSE)," ")</f>
        <v>5389</v>
      </c>
      <c r="N855" s="549"/>
      <c r="O855" s="307">
        <f t="shared" ref="O855:O865" si="53">IFERROR(M855*L855,0)</f>
        <v>538.9</v>
      </c>
      <c r="P855" s="85"/>
    </row>
    <row r="856" spans="2:16" ht="14.4">
      <c r="B856" s="44"/>
      <c r="C856" s="577" t="s">
        <v>1485</v>
      </c>
      <c r="D856" s="578"/>
      <c r="E856" s="578"/>
      <c r="F856" s="578"/>
      <c r="G856" s="578"/>
      <c r="H856" s="578"/>
      <c r="I856" s="578"/>
      <c r="J856" s="579"/>
      <c r="K856" s="88" t="str">
        <f>IFERROR(VLOOKUP(C856,MATERIALES!$C$13:$G$2486,2,FALSE)," ")</f>
        <v>UN</v>
      </c>
      <c r="L856" s="89">
        <v>2</v>
      </c>
      <c r="M856" s="548">
        <f>IFERROR(VLOOKUP(C856,MATERIALES!$C$13:$G$2486,5,FALSE)," ")</f>
        <v>167</v>
      </c>
      <c r="N856" s="549"/>
      <c r="O856" s="307">
        <f t="shared" si="53"/>
        <v>334</v>
      </c>
      <c r="P856" s="85"/>
    </row>
    <row r="857" spans="2:16" ht="14.4">
      <c r="B857" s="44"/>
      <c r="C857" s="622" t="s">
        <v>2030</v>
      </c>
      <c r="D857" s="623"/>
      <c r="E857" s="623"/>
      <c r="F857" s="623"/>
      <c r="G857" s="623"/>
      <c r="H857" s="623"/>
      <c r="I857" s="623"/>
      <c r="J857" s="624"/>
      <c r="K857" s="88" t="str">
        <f>IFERROR(VLOOKUP(C857,MATERIALES!$C$13:$G$2486,2,FALSE)," ")</f>
        <v>UN</v>
      </c>
      <c r="L857" s="89">
        <v>2</v>
      </c>
      <c r="M857" s="548">
        <f>IFERROR(VLOOKUP(C857,MATERIALES!$C$13:$G$2486,5,FALSE)," ")</f>
        <v>186</v>
      </c>
      <c r="N857" s="549"/>
      <c r="O857" s="307">
        <f t="shared" si="53"/>
        <v>372</v>
      </c>
      <c r="P857" s="85"/>
    </row>
    <row r="858" spans="2:16" ht="14.4">
      <c r="B858" s="44"/>
      <c r="C858" s="517"/>
      <c r="D858" s="518"/>
      <c r="E858" s="518"/>
      <c r="F858" s="518"/>
      <c r="G858" s="518"/>
      <c r="H858" s="518"/>
      <c r="I858" s="518"/>
      <c r="J858" s="519"/>
      <c r="K858" s="88" t="str">
        <f>IFERROR(VLOOKUP(C858,MATERIALES!$C$13:$G$2486,2,FALSE)," ")</f>
        <v xml:space="preserve"> </v>
      </c>
      <c r="L858" s="89"/>
      <c r="M858" s="548" t="str">
        <f>IFERROR(VLOOKUP(C858,MATERIALES!$C$13:$G$2486,5,FALSE)," ")</f>
        <v xml:space="preserve"> </v>
      </c>
      <c r="N858" s="549"/>
      <c r="O858" s="307">
        <f t="shared" si="53"/>
        <v>0</v>
      </c>
      <c r="P858" s="85"/>
    </row>
    <row r="859" spans="2:16" ht="14.4">
      <c r="B859" s="44"/>
      <c r="C859" s="517"/>
      <c r="D859" s="518"/>
      <c r="E859" s="518"/>
      <c r="F859" s="518"/>
      <c r="G859" s="518"/>
      <c r="H859" s="518"/>
      <c r="I859" s="518"/>
      <c r="J859" s="519"/>
      <c r="K859" s="88" t="str">
        <f>IFERROR(VLOOKUP(C859,MATERIALES!$C$13:$G$2486,2,FALSE)," ")</f>
        <v xml:space="preserve"> </v>
      </c>
      <c r="L859" s="89"/>
      <c r="M859" s="548" t="str">
        <f>IFERROR(VLOOKUP(C859,MATERIALES!$C$13:$G$2486,5,FALSE)," ")</f>
        <v xml:space="preserve"> </v>
      </c>
      <c r="N859" s="549"/>
      <c r="O859" s="307">
        <f t="shared" si="53"/>
        <v>0</v>
      </c>
      <c r="P859" s="85"/>
    </row>
    <row r="860" spans="2:16" ht="14.4">
      <c r="B860" s="44"/>
      <c r="C860" s="517"/>
      <c r="D860" s="518"/>
      <c r="E860" s="518"/>
      <c r="F860" s="518"/>
      <c r="G860" s="518"/>
      <c r="H860" s="518"/>
      <c r="I860" s="518"/>
      <c r="J860" s="519"/>
      <c r="K860" s="88" t="str">
        <f>IFERROR(VLOOKUP(C860,MATERIALES!$C$13:$G$2486,2,FALSE)," ")</f>
        <v xml:space="preserve"> </v>
      </c>
      <c r="L860" s="89"/>
      <c r="M860" s="548" t="str">
        <f>IFERROR(VLOOKUP(C860,MATERIALES!$C$13:$G$2486,5,FALSE)," ")</f>
        <v xml:space="preserve"> </v>
      </c>
      <c r="N860" s="549"/>
      <c r="O860" s="307">
        <f t="shared" si="53"/>
        <v>0</v>
      </c>
      <c r="P860" s="85"/>
    </row>
    <row r="861" spans="2:16" ht="14.4">
      <c r="B861" s="44"/>
      <c r="C861" s="517"/>
      <c r="D861" s="518"/>
      <c r="E861" s="518"/>
      <c r="F861" s="518"/>
      <c r="G861" s="518"/>
      <c r="H861" s="518"/>
      <c r="I861" s="518"/>
      <c r="J861" s="519"/>
      <c r="K861" s="88" t="str">
        <f>IFERROR(VLOOKUP(C861,MATERIALES!$C$13:$G$2486,2,FALSE)," ")</f>
        <v xml:space="preserve"> </v>
      </c>
      <c r="L861" s="89"/>
      <c r="M861" s="548" t="str">
        <f>IFERROR(VLOOKUP(C861,MATERIALES!$C$13:$G$2486,5,FALSE)," ")</f>
        <v xml:space="preserve"> </v>
      </c>
      <c r="N861" s="549"/>
      <c r="O861" s="307">
        <f t="shared" si="53"/>
        <v>0</v>
      </c>
      <c r="P861" s="85"/>
    </row>
    <row r="862" spans="2:16" ht="14.4">
      <c r="B862" s="44"/>
      <c r="C862" s="517"/>
      <c r="D862" s="518"/>
      <c r="E862" s="518"/>
      <c r="F862" s="518"/>
      <c r="G862" s="518"/>
      <c r="H862" s="518"/>
      <c r="I862" s="518"/>
      <c r="J862" s="519"/>
      <c r="K862" s="88" t="str">
        <f>IFERROR(VLOOKUP(C862,MATERIALES!$C$13:$G$2486,2,FALSE)," ")</f>
        <v xml:space="preserve"> </v>
      </c>
      <c r="L862" s="89"/>
      <c r="M862" s="548" t="str">
        <f>IFERROR(VLOOKUP(C862,MATERIALES!$C$13:$G$2486,5,FALSE)," ")</f>
        <v xml:space="preserve"> </v>
      </c>
      <c r="N862" s="549"/>
      <c r="O862" s="307">
        <f t="shared" si="53"/>
        <v>0</v>
      </c>
      <c r="P862" s="85"/>
    </row>
    <row r="863" spans="2:16" ht="14.4">
      <c r="B863" s="44"/>
      <c r="C863" s="517"/>
      <c r="D863" s="518"/>
      <c r="E863" s="518"/>
      <c r="F863" s="518"/>
      <c r="G863" s="518"/>
      <c r="H863" s="518"/>
      <c r="I863" s="518"/>
      <c r="J863" s="519"/>
      <c r="K863" s="88" t="str">
        <f>IFERROR(VLOOKUP(C863,MATERIALES!$C$13:$G$2486,2,FALSE)," ")</f>
        <v xml:space="preserve"> </v>
      </c>
      <c r="L863" s="89"/>
      <c r="M863" s="548" t="str">
        <f>IFERROR(VLOOKUP(C863,MATERIALES!$C$13:$G$2486,5,FALSE)," ")</f>
        <v xml:space="preserve"> </v>
      </c>
      <c r="N863" s="549"/>
      <c r="O863" s="307">
        <f t="shared" si="53"/>
        <v>0</v>
      </c>
      <c r="P863" s="85"/>
    </row>
    <row r="864" spans="2:16" ht="14.4">
      <c r="B864" s="44"/>
      <c r="C864" s="517"/>
      <c r="D864" s="518"/>
      <c r="E864" s="518"/>
      <c r="F864" s="518"/>
      <c r="G864" s="518"/>
      <c r="H864" s="518"/>
      <c r="I864" s="518"/>
      <c r="J864" s="519"/>
      <c r="K864" s="88" t="str">
        <f>IFERROR(VLOOKUP(C864,MATERIALES!$C$13:$G$2486,2,FALSE)," ")</f>
        <v xml:space="preserve"> </v>
      </c>
      <c r="L864" s="89"/>
      <c r="M864" s="548" t="str">
        <f>IFERROR(VLOOKUP(C864,MATERIALES!$C$13:$G$2486,5,FALSE)," ")</f>
        <v xml:space="preserve"> </v>
      </c>
      <c r="N864" s="549"/>
      <c r="O864" s="307">
        <f t="shared" si="53"/>
        <v>0</v>
      </c>
      <c r="P864" s="85"/>
    </row>
    <row r="865" spans="2:16" ht="15" thickBot="1">
      <c r="B865" s="44"/>
      <c r="C865" s="517"/>
      <c r="D865" s="518"/>
      <c r="E865" s="518"/>
      <c r="F865" s="518"/>
      <c r="G865" s="518"/>
      <c r="H865" s="518"/>
      <c r="I865" s="518"/>
      <c r="J865" s="519"/>
      <c r="K865" s="88" t="str">
        <f>IFERROR(VLOOKUP(C865,MATERIALES!$C$13:$G$2486,2,FALSE)," ")</f>
        <v xml:space="preserve"> </v>
      </c>
      <c r="L865" s="90"/>
      <c r="M865" s="548" t="str">
        <f>IFERROR(VLOOKUP(C865,MATERIALES!$C$13:$G$2486,5,FALSE)," ")</f>
        <v xml:space="preserve"> </v>
      </c>
      <c r="N865" s="549"/>
      <c r="O865" s="307">
        <f t="shared" si="53"/>
        <v>0</v>
      </c>
      <c r="P865" s="85"/>
    </row>
    <row r="866" spans="2:16" ht="15" thickBot="1">
      <c r="B866" s="44"/>
      <c r="C866" s="545" t="s">
        <v>2244</v>
      </c>
      <c r="D866" s="546"/>
      <c r="E866" s="546"/>
      <c r="F866" s="546"/>
      <c r="G866" s="546"/>
      <c r="H866" s="546"/>
      <c r="I866" s="546"/>
      <c r="J866" s="546"/>
      <c r="K866" s="546"/>
      <c r="L866" s="546"/>
      <c r="M866" s="546"/>
      <c r="N866" s="547"/>
      <c r="O866" s="309">
        <f>SUM(O854:O865)</f>
        <v>111144.9</v>
      </c>
      <c r="P866" s="85"/>
    </row>
    <row r="867" spans="2:16">
      <c r="B867" s="44"/>
      <c r="C867" s="529" t="s">
        <v>64</v>
      </c>
      <c r="D867" s="530"/>
      <c r="E867" s="530"/>
      <c r="F867" s="530"/>
      <c r="G867" s="530"/>
      <c r="H867" s="530"/>
      <c r="I867" s="530"/>
      <c r="J867" s="530"/>
      <c r="K867" s="530"/>
      <c r="L867" s="530"/>
      <c r="M867" s="530"/>
      <c r="N867" s="530"/>
      <c r="O867" s="531"/>
      <c r="P867" s="80"/>
    </row>
    <row r="868" spans="2:16">
      <c r="B868" s="44"/>
      <c r="C868" s="532"/>
      <c r="D868" s="533"/>
      <c r="E868" s="533"/>
      <c r="F868" s="533"/>
      <c r="G868" s="533"/>
      <c r="H868" s="533"/>
      <c r="I868" s="533"/>
      <c r="J868" s="533"/>
      <c r="K868" s="533"/>
      <c r="L868" s="533"/>
      <c r="M868" s="533"/>
      <c r="N868" s="533"/>
      <c r="O868" s="534"/>
      <c r="P868" s="80"/>
    </row>
    <row r="869" spans="2:16" ht="14.4" thickBot="1">
      <c r="B869" s="44"/>
      <c r="C869" s="535"/>
      <c r="D869" s="536"/>
      <c r="E869" s="536"/>
      <c r="F869" s="536"/>
      <c r="G869" s="536"/>
      <c r="H869" s="536"/>
      <c r="I869" s="536"/>
      <c r="J869" s="536"/>
      <c r="K869" s="536"/>
      <c r="L869" s="536"/>
      <c r="M869" s="536"/>
      <c r="N869" s="536"/>
      <c r="O869" s="537"/>
      <c r="P869" s="80"/>
    </row>
    <row r="870" spans="2:16" ht="16.8">
      <c r="B870" s="44"/>
      <c r="C870" s="538" t="s">
        <v>65</v>
      </c>
      <c r="D870" s="550"/>
      <c r="E870" s="550"/>
      <c r="F870" s="550"/>
      <c r="G870" s="550"/>
      <c r="H870" s="550"/>
      <c r="I870" s="550"/>
      <c r="J870" s="82" t="s">
        <v>66</v>
      </c>
      <c r="K870" s="87" t="s">
        <v>67</v>
      </c>
      <c r="L870" s="91" t="s">
        <v>68</v>
      </c>
      <c r="M870" s="541" t="s">
        <v>69</v>
      </c>
      <c r="N870" s="544"/>
      <c r="O870" s="83" t="s">
        <v>61</v>
      </c>
      <c r="P870" s="84"/>
    </row>
    <row r="871" spans="2:16" ht="14.4">
      <c r="B871" s="44"/>
      <c r="C871" s="517"/>
      <c r="D871" s="518"/>
      <c r="E871" s="518"/>
      <c r="F871" s="518"/>
      <c r="G871" s="518"/>
      <c r="H871" s="518"/>
      <c r="I871" s="518"/>
      <c r="J871" s="92"/>
      <c r="K871" s="93">
        <v>25.1</v>
      </c>
      <c r="L871" s="92">
        <f>K871*J871</f>
        <v>0</v>
      </c>
      <c r="M871" s="548" t="str">
        <f>IFERROR(VLOOKUP(C871,TRANSPORTE!$C$14:$G$28,5,FALSE)," ")</f>
        <v xml:space="preserve"> </v>
      </c>
      <c r="N871" s="549"/>
      <c r="O871" s="307">
        <f>IFERROR(M871*L871,0)</f>
        <v>0</v>
      </c>
      <c r="P871" s="85"/>
    </row>
    <row r="872" spans="2:16" ht="15" thickBot="1">
      <c r="B872" s="44"/>
      <c r="C872" s="551"/>
      <c r="D872" s="552"/>
      <c r="E872" s="552"/>
      <c r="F872" s="552"/>
      <c r="G872" s="552"/>
      <c r="H872" s="552"/>
      <c r="I872" s="552"/>
      <c r="J872" s="94"/>
      <c r="K872" s="70"/>
      <c r="L872" s="94"/>
      <c r="M872" s="553"/>
      <c r="N872" s="554"/>
      <c r="O872" s="307">
        <f t="shared" ref="O872" si="54">IFERROR(M872*L872,0)</f>
        <v>0</v>
      </c>
      <c r="P872" s="85"/>
    </row>
    <row r="873" spans="2:16" ht="15" thickBot="1">
      <c r="B873" s="44"/>
      <c r="C873" s="545" t="s">
        <v>2244</v>
      </c>
      <c r="D873" s="546"/>
      <c r="E873" s="546"/>
      <c r="F873" s="546"/>
      <c r="G873" s="546"/>
      <c r="H873" s="546"/>
      <c r="I873" s="546"/>
      <c r="J873" s="546"/>
      <c r="K873" s="546"/>
      <c r="L873" s="546"/>
      <c r="M873" s="546"/>
      <c r="N873" s="547"/>
      <c r="O873" s="309">
        <f>+SUM(O871:O872)</f>
        <v>0</v>
      </c>
      <c r="P873" s="86"/>
    </row>
    <row r="874" spans="2:16">
      <c r="B874" s="44"/>
      <c r="C874" s="529" t="s">
        <v>70</v>
      </c>
      <c r="D874" s="530"/>
      <c r="E874" s="530"/>
      <c r="F874" s="530"/>
      <c r="G874" s="530"/>
      <c r="H874" s="530"/>
      <c r="I874" s="530"/>
      <c r="J874" s="530"/>
      <c r="K874" s="530"/>
      <c r="L874" s="530"/>
      <c r="M874" s="530"/>
      <c r="N874" s="530"/>
      <c r="O874" s="531"/>
      <c r="P874" s="80"/>
    </row>
    <row r="875" spans="2:16">
      <c r="B875" s="44"/>
      <c r="C875" s="532"/>
      <c r="D875" s="533"/>
      <c r="E875" s="533"/>
      <c r="F875" s="533"/>
      <c r="G875" s="533"/>
      <c r="H875" s="533"/>
      <c r="I875" s="533"/>
      <c r="J875" s="533"/>
      <c r="K875" s="533"/>
      <c r="L875" s="533"/>
      <c r="M875" s="533"/>
      <c r="N875" s="533"/>
      <c r="O875" s="534"/>
      <c r="P875" s="80"/>
    </row>
    <row r="876" spans="2:16" ht="14.4" thickBot="1">
      <c r="B876" s="44"/>
      <c r="C876" s="535"/>
      <c r="D876" s="536"/>
      <c r="E876" s="536"/>
      <c r="F876" s="536"/>
      <c r="G876" s="536"/>
      <c r="H876" s="536"/>
      <c r="I876" s="536"/>
      <c r="J876" s="536"/>
      <c r="K876" s="536"/>
      <c r="L876" s="536"/>
      <c r="M876" s="536"/>
      <c r="N876" s="536"/>
      <c r="O876" s="537"/>
      <c r="P876" s="80"/>
    </row>
    <row r="877" spans="2:16" ht="14.4">
      <c r="B877" s="44"/>
      <c r="C877" s="538" t="s">
        <v>71</v>
      </c>
      <c r="D877" s="550"/>
      <c r="E877" s="550"/>
      <c r="F877" s="550"/>
      <c r="G877" s="550"/>
      <c r="H877" s="550"/>
      <c r="I877" s="550"/>
      <c r="J877" s="82" t="s">
        <v>72</v>
      </c>
      <c r="K877" s="95" t="s">
        <v>73</v>
      </c>
      <c r="L877" s="96" t="s">
        <v>74</v>
      </c>
      <c r="M877" s="560" t="s">
        <v>60</v>
      </c>
      <c r="N877" s="561"/>
      <c r="O877" s="97" t="s">
        <v>61</v>
      </c>
      <c r="P877" s="98"/>
    </row>
    <row r="878" spans="2:16" ht="14.4">
      <c r="B878" s="44"/>
      <c r="C878" s="555" t="s">
        <v>1232</v>
      </c>
      <c r="D878" s="556"/>
      <c r="E878" s="556"/>
      <c r="F878" s="556"/>
      <c r="G878" s="556"/>
      <c r="H878" s="556"/>
      <c r="I878" s="522"/>
      <c r="J878" s="310">
        <f>IFERROR(VLOOKUP(C878,'MANO DE OBRA'!$C$13:$J$33,6,FALSE)," ")</f>
        <v>161320.97208780001</v>
      </c>
      <c r="K878" s="318">
        <f>IFERROR(VLOOKUP(C878,'MANO DE OBRA'!$C$13:$J$33,7,FALSE)," ")</f>
        <v>2</v>
      </c>
      <c r="L878" s="311">
        <f>IFERROR(VLOOKUP(C878,'MANO DE OBRA'!$C$13:$J$33,8,FALSE)," ")</f>
        <v>322642</v>
      </c>
      <c r="M878" s="562">
        <f>1/0.09</f>
        <v>11.111111111111111</v>
      </c>
      <c r="N878" s="563"/>
      <c r="O878" s="312">
        <f>IFERROR((L878/M878),0)</f>
        <v>29037.780000000002</v>
      </c>
      <c r="P878" s="99"/>
    </row>
    <row r="879" spans="2:16" ht="14.4">
      <c r="B879" s="44"/>
      <c r="C879" s="555"/>
      <c r="D879" s="556"/>
      <c r="E879" s="556"/>
      <c r="F879" s="556"/>
      <c r="G879" s="556"/>
      <c r="H879" s="556"/>
      <c r="I879" s="522"/>
      <c r="J879" s="310" t="str">
        <f>IFERROR(VLOOKUP(C879,'MANO DE OBRA'!$C$13:$J$33,6,FALSE)," ")</f>
        <v xml:space="preserve"> </v>
      </c>
      <c r="K879" s="318" t="str">
        <f>IFERROR(VLOOKUP(C879,'MANO DE OBRA'!$C$13:$J$33,7,FALSE)," ")</f>
        <v xml:space="preserve"> </v>
      </c>
      <c r="L879" s="311" t="str">
        <f>IFERROR(VLOOKUP(C879,'MANO DE OBRA'!$C$13:$J$33,8,FALSE)," ")</f>
        <v xml:space="preserve"> </v>
      </c>
      <c r="M879" s="562"/>
      <c r="N879" s="563"/>
      <c r="O879" s="312">
        <f t="shared" ref="O879:O881" si="55">IFERROR((L879/M879),0)</f>
        <v>0</v>
      </c>
      <c r="P879" s="99"/>
    </row>
    <row r="880" spans="2:16" ht="14.4">
      <c r="B880" s="44"/>
      <c r="C880" s="555"/>
      <c r="D880" s="556"/>
      <c r="E880" s="556"/>
      <c r="F880" s="556"/>
      <c r="G880" s="556"/>
      <c r="H880" s="556"/>
      <c r="I880" s="522"/>
      <c r="J880" s="310" t="str">
        <f>IFERROR(VLOOKUP(C880,'MANO DE OBRA'!$C$13:$J$33,6,FALSE)," ")</f>
        <v xml:space="preserve"> </v>
      </c>
      <c r="K880" s="318" t="str">
        <f>IFERROR(VLOOKUP(C880,'MANO DE OBRA'!$C$13:$J$33,7,FALSE)," ")</f>
        <v xml:space="preserve"> </v>
      </c>
      <c r="L880" s="311" t="str">
        <f>IFERROR(VLOOKUP(C880,'MANO DE OBRA'!$C$13:$J$33,8,FALSE)," ")</f>
        <v xml:space="preserve"> </v>
      </c>
      <c r="M880" s="524"/>
      <c r="N880" s="525"/>
      <c r="O880" s="312">
        <f t="shared" si="55"/>
        <v>0</v>
      </c>
      <c r="P880" s="99"/>
    </row>
    <row r="881" spans="2:19" ht="15" thickBot="1">
      <c r="B881" s="44"/>
      <c r="C881" s="555"/>
      <c r="D881" s="556"/>
      <c r="E881" s="556"/>
      <c r="F881" s="556"/>
      <c r="G881" s="556"/>
      <c r="H881" s="556"/>
      <c r="I881" s="522"/>
      <c r="J881" s="310" t="str">
        <f>IFERROR(VLOOKUP(C881,'MANO DE OBRA'!$C$13:$J$33,6,FALSE)," ")</f>
        <v xml:space="preserve"> </v>
      </c>
      <c r="K881" s="318" t="str">
        <f>IFERROR(VLOOKUP(C881,'MANO DE OBRA'!$C$13:$J$33,7,FALSE)," ")</f>
        <v xml:space="preserve"> </v>
      </c>
      <c r="L881" s="311" t="str">
        <f>IFERROR(VLOOKUP(C881,'MANO DE OBRA'!$C$13:$J$33,8,FALSE)," ")</f>
        <v xml:space="preserve"> </v>
      </c>
      <c r="M881" s="524"/>
      <c r="N881" s="525"/>
      <c r="O881" s="312">
        <f t="shared" si="55"/>
        <v>0</v>
      </c>
      <c r="P881" s="85"/>
    </row>
    <row r="882" spans="2:19" ht="15" thickBot="1">
      <c r="B882" s="44"/>
      <c r="C882" s="545" t="s">
        <v>2244</v>
      </c>
      <c r="D882" s="546"/>
      <c r="E882" s="546"/>
      <c r="F882" s="546"/>
      <c r="G882" s="546"/>
      <c r="H882" s="546"/>
      <c r="I882" s="546"/>
      <c r="J882" s="546"/>
      <c r="K882" s="546"/>
      <c r="L882" s="546"/>
      <c r="M882" s="546"/>
      <c r="N882" s="547"/>
      <c r="O882" s="309">
        <f>+SUM(O878:O881)</f>
        <v>29037.780000000002</v>
      </c>
      <c r="P882" s="85"/>
    </row>
    <row r="883" spans="2:19" ht="15" thickBot="1">
      <c r="B883" s="44"/>
      <c r="C883" s="73"/>
      <c r="D883" s="52"/>
      <c r="E883" s="52"/>
      <c r="F883" s="52"/>
      <c r="G883" s="52"/>
      <c r="H883" s="52"/>
      <c r="I883" s="52"/>
      <c r="J883" s="52"/>
      <c r="K883" s="52"/>
      <c r="L883" s="52"/>
      <c r="M883" s="52"/>
      <c r="N883" s="52"/>
      <c r="O883" s="74"/>
      <c r="P883" s="45"/>
    </row>
    <row r="884" spans="2:19" ht="15" thickBot="1">
      <c r="B884" s="44"/>
      <c r="C884" s="557" t="s">
        <v>2245</v>
      </c>
      <c r="D884" s="558"/>
      <c r="E884" s="558"/>
      <c r="F884" s="558"/>
      <c r="G884" s="558"/>
      <c r="H884" s="558"/>
      <c r="I884" s="558"/>
      <c r="J884" s="558"/>
      <c r="K884" s="558"/>
      <c r="L884" s="558"/>
      <c r="M884" s="558"/>
      <c r="N884" s="559"/>
      <c r="O884" s="313">
        <f>ROUND(O873+O849+O866+O882,0)</f>
        <v>141635</v>
      </c>
      <c r="P884" s="100"/>
    </row>
    <row r="885" spans="2:19" ht="15" thickBot="1">
      <c r="B885" s="44"/>
      <c r="C885" s="73"/>
      <c r="D885" s="52"/>
      <c r="E885" s="52"/>
      <c r="F885" s="52"/>
      <c r="G885" s="52"/>
      <c r="H885" s="52"/>
      <c r="I885" s="52"/>
      <c r="J885" s="52"/>
      <c r="K885" s="52"/>
      <c r="L885" s="52"/>
      <c r="M885" s="52"/>
      <c r="N885" s="52"/>
      <c r="O885" s="74"/>
      <c r="P885" s="73"/>
    </row>
    <row r="886" spans="2:19">
      <c r="B886" s="44"/>
      <c r="C886" s="529" t="s">
        <v>2240</v>
      </c>
      <c r="D886" s="530"/>
      <c r="E886" s="530"/>
      <c r="F886" s="530"/>
      <c r="G886" s="530"/>
      <c r="H886" s="530"/>
      <c r="I886" s="530"/>
      <c r="J886" s="530"/>
      <c r="K886" s="530"/>
      <c r="L886" s="530"/>
      <c r="M886" s="530"/>
      <c r="N886" s="530"/>
      <c r="O886" s="531"/>
      <c r="P886" s="80"/>
    </row>
    <row r="887" spans="2:19">
      <c r="B887" s="44"/>
      <c r="C887" s="532"/>
      <c r="D887" s="533"/>
      <c r="E887" s="533"/>
      <c r="F887" s="533"/>
      <c r="G887" s="533"/>
      <c r="H887" s="533"/>
      <c r="I887" s="533"/>
      <c r="J887" s="533"/>
      <c r="K887" s="533"/>
      <c r="L887" s="533"/>
      <c r="M887" s="533"/>
      <c r="N887" s="533"/>
      <c r="O887" s="534"/>
      <c r="P887" s="80"/>
    </row>
    <row r="888" spans="2:19" ht="14.4" thickBot="1">
      <c r="B888" s="44"/>
      <c r="C888" s="535"/>
      <c r="D888" s="536"/>
      <c r="E888" s="536"/>
      <c r="F888" s="536"/>
      <c r="G888" s="536"/>
      <c r="H888" s="536"/>
      <c r="I888" s="536"/>
      <c r="J888" s="536"/>
      <c r="K888" s="536"/>
      <c r="L888" s="536"/>
      <c r="M888" s="536"/>
      <c r="N888" s="536"/>
      <c r="O888" s="537"/>
      <c r="P888" s="80"/>
    </row>
    <row r="889" spans="2:19" ht="15" thickBot="1">
      <c r="B889" s="44"/>
      <c r="C889" s="568" t="s">
        <v>10</v>
      </c>
      <c r="D889" s="569"/>
      <c r="E889" s="569"/>
      <c r="F889" s="569"/>
      <c r="G889" s="569"/>
      <c r="H889" s="569"/>
      <c r="I889" s="569"/>
      <c r="J889" s="569"/>
      <c r="K889" s="569"/>
      <c r="L889" s="569"/>
      <c r="M889" s="570"/>
      <c r="N889" s="303" t="s">
        <v>32</v>
      </c>
      <c r="O889" s="304" t="s">
        <v>29</v>
      </c>
      <c r="P889" s="80"/>
    </row>
    <row r="890" spans="2:19" ht="14.4">
      <c r="B890" s="44"/>
      <c r="C890" s="571" t="s">
        <v>2242</v>
      </c>
      <c r="D890" s="572"/>
      <c r="E890" s="572"/>
      <c r="F890" s="572"/>
      <c r="G890" s="572"/>
      <c r="H890" s="572"/>
      <c r="I890" s="572"/>
      <c r="J890" s="572"/>
      <c r="K890" s="572"/>
      <c r="L890" s="572"/>
      <c r="M890" s="572"/>
      <c r="N890" s="305">
        <f>PRESUPUESTO!$K$384</f>
        <v>0.26</v>
      </c>
      <c r="O890" s="314">
        <f>N890*O884</f>
        <v>36825.1</v>
      </c>
      <c r="P890" s="80"/>
    </row>
    <row r="891" spans="2:19" ht="14.4">
      <c r="B891" s="44"/>
      <c r="C891" s="573" t="s">
        <v>2241</v>
      </c>
      <c r="D891" s="574"/>
      <c r="E891" s="574"/>
      <c r="F891" s="574"/>
      <c r="G891" s="574"/>
      <c r="H891" s="574"/>
      <c r="I891" s="574"/>
      <c r="J891" s="574"/>
      <c r="K891" s="574"/>
      <c r="L891" s="574"/>
      <c r="M891" s="574"/>
      <c r="N891" s="302">
        <f>PRESUPUESTO!$K$385</f>
        <v>0.01</v>
      </c>
      <c r="O891" s="315">
        <f>N891*O884</f>
        <v>1416.3500000000001</v>
      </c>
      <c r="P891" s="80"/>
    </row>
    <row r="892" spans="2:19" ht="15" thickBot="1">
      <c r="B892" s="44"/>
      <c r="C892" s="575" t="s">
        <v>28</v>
      </c>
      <c r="D892" s="576"/>
      <c r="E892" s="576"/>
      <c r="F892" s="576"/>
      <c r="G892" s="576"/>
      <c r="H892" s="576"/>
      <c r="I892" s="576"/>
      <c r="J892" s="576"/>
      <c r="K892" s="576"/>
      <c r="L892" s="576"/>
      <c r="M892" s="576"/>
      <c r="N892" s="306">
        <f>PRESUPUESTO!$K$386</f>
        <v>0.03</v>
      </c>
      <c r="O892" s="316">
        <f>N892*O884</f>
        <v>4249.05</v>
      </c>
      <c r="P892" s="80"/>
    </row>
    <row r="893" spans="2:19">
      <c r="B893" s="44"/>
      <c r="C893" s="296"/>
      <c r="D893" s="297"/>
      <c r="E893" s="297"/>
      <c r="F893" s="297"/>
      <c r="G893" s="297"/>
      <c r="H893" s="297"/>
      <c r="I893" s="297"/>
      <c r="J893" s="297"/>
      <c r="K893" s="297"/>
      <c r="L893" s="297"/>
      <c r="M893" s="297"/>
      <c r="N893" s="297"/>
      <c r="O893" s="298"/>
      <c r="P893" s="80"/>
    </row>
    <row r="894" spans="2:19" ht="14.4" thickBot="1">
      <c r="B894" s="44"/>
      <c r="C894" s="299"/>
      <c r="D894" s="300"/>
      <c r="E894" s="300"/>
      <c r="F894" s="300"/>
      <c r="G894" s="300"/>
      <c r="H894" s="300"/>
      <c r="I894" s="300"/>
      <c r="J894" s="300"/>
      <c r="K894" s="300"/>
      <c r="L894" s="300"/>
      <c r="M894" s="300"/>
      <c r="N894" s="300"/>
      <c r="O894" s="301"/>
      <c r="P894" s="80"/>
    </row>
    <row r="895" spans="2:19" ht="15" thickBot="1">
      <c r="B895" s="44"/>
      <c r="C895" s="557" t="s">
        <v>2246</v>
      </c>
      <c r="D895" s="558"/>
      <c r="E895" s="558"/>
      <c r="F895" s="558"/>
      <c r="G895" s="558"/>
      <c r="H895" s="558"/>
      <c r="I895" s="558"/>
      <c r="J895" s="558"/>
      <c r="K895" s="558"/>
      <c r="L895" s="558"/>
      <c r="M895" s="558"/>
      <c r="N895" s="559"/>
      <c r="O895" s="313">
        <f>ROUNDUP(O884+O890+O891+O892,0)</f>
        <v>184126</v>
      </c>
      <c r="P895" s="100"/>
      <c r="S895" s="342"/>
    </row>
    <row r="896" spans="2:19" ht="14.4">
      <c r="B896" s="44"/>
      <c r="C896" s="73"/>
      <c r="D896" s="52"/>
      <c r="E896" s="52"/>
      <c r="F896" s="52"/>
      <c r="G896" s="52"/>
      <c r="H896" s="52"/>
      <c r="I896" s="52"/>
      <c r="J896" s="52"/>
      <c r="K896" s="52"/>
      <c r="L896" s="52"/>
      <c r="M896" s="52"/>
      <c r="N896" s="52"/>
      <c r="O896" s="74"/>
      <c r="P896" s="45"/>
    </row>
    <row r="897" spans="2:16" ht="14.4">
      <c r="B897" s="44"/>
      <c r="C897" s="73"/>
      <c r="D897" s="52"/>
      <c r="E897" s="52"/>
      <c r="F897" s="52"/>
      <c r="G897" s="52"/>
      <c r="H897" s="52"/>
      <c r="I897" s="52"/>
      <c r="J897" s="52"/>
      <c r="K897" s="52"/>
      <c r="L897" s="52"/>
      <c r="M897" s="52"/>
      <c r="N897" s="52"/>
      <c r="O897" s="74"/>
      <c r="P897" s="45"/>
    </row>
    <row r="898" spans="2:16" ht="18.75" customHeight="1" thickBot="1">
      <c r="B898" s="44"/>
      <c r="C898" s="564"/>
      <c r="D898" s="565"/>
      <c r="E898" s="565"/>
      <c r="F898" s="70"/>
      <c r="G898" s="70"/>
      <c r="H898" s="70"/>
      <c r="I898" s="70"/>
      <c r="J898" s="70"/>
      <c r="K898" s="566"/>
      <c r="L898" s="566"/>
      <c r="M898" s="566"/>
      <c r="N898" s="566"/>
      <c r="O898" s="567"/>
      <c r="P898" s="101"/>
    </row>
    <row r="899" spans="2:16" ht="14.4" thickBot="1">
      <c r="B899" s="102"/>
      <c r="C899" s="103"/>
      <c r="D899" s="103"/>
      <c r="E899" s="103"/>
      <c r="F899" s="103"/>
      <c r="G899" s="103"/>
      <c r="H899" s="103"/>
      <c r="I899" s="103"/>
      <c r="J899" s="103"/>
      <c r="K899" s="103"/>
      <c r="L899" s="103"/>
      <c r="M899" s="103"/>
      <c r="N899" s="103"/>
      <c r="O899" s="103"/>
      <c r="P899" s="104"/>
    </row>
    <row r="900" spans="2:16" ht="15.6" thickTop="1" thickBot="1">
      <c r="B900" s="44"/>
      <c r="C900" s="488" t="s">
        <v>54</v>
      </c>
      <c r="D900" s="489"/>
      <c r="E900" s="489"/>
      <c r="F900" s="489"/>
      <c r="G900" s="489"/>
      <c r="H900" s="489"/>
      <c r="I900" s="489"/>
      <c r="J900" s="489"/>
      <c r="K900" s="489"/>
      <c r="L900" s="489"/>
      <c r="M900" s="489"/>
      <c r="N900" s="489"/>
      <c r="O900" s="490"/>
      <c r="P900" s="75"/>
    </row>
    <row r="901" spans="2:16">
      <c r="B901" s="44"/>
      <c r="C901" s="76" t="s">
        <v>55</v>
      </c>
      <c r="D901" s="491" t="s">
        <v>10</v>
      </c>
      <c r="E901" s="492"/>
      <c r="F901" s="492"/>
      <c r="G901" s="492"/>
      <c r="H901" s="492"/>
      <c r="I901" s="492"/>
      <c r="J901" s="492"/>
      <c r="K901" s="492"/>
      <c r="L901" s="493"/>
      <c r="M901" s="494" t="s">
        <v>56</v>
      </c>
      <c r="N901" s="495"/>
      <c r="O901" s="76" t="s">
        <v>12</v>
      </c>
      <c r="P901" s="77"/>
    </row>
    <row r="902" spans="2:16" ht="51" customHeight="1" thickBot="1">
      <c r="B902" s="44"/>
      <c r="C902" s="243">
        <f>PRESUPUESTO!C307</f>
        <v>15.149999999999997</v>
      </c>
      <c r="D902" s="582" t="str">
        <f>IFERROR(VLOOKUP(C902,PRESUPUESTO!$C$11:$K$366,5,FALSE)," ")</f>
        <v>SUMINISTRO E INSTALACIÓN DE LLAVE DE JARDÍN CON ACABADO SATINADO Y SISTEMA DE CIERRE TIPO BOLA, MARCA GRIVAL O SIMILAR. INCLUYE CONEXIONES Y PRUEBA DE FUNCIONAMIENTO.</v>
      </c>
      <c r="E902" s="583"/>
      <c r="F902" s="583"/>
      <c r="G902" s="583"/>
      <c r="H902" s="583"/>
      <c r="I902" s="583"/>
      <c r="J902" s="583"/>
      <c r="K902" s="583"/>
      <c r="L902" s="584"/>
      <c r="M902" s="526" t="str">
        <f>IFERROR(VLOOKUP(C902,PRESUPUESTO!$C$11:$K$366,6,FALSE)," ")</f>
        <v>UN</v>
      </c>
      <c r="N902" s="528"/>
      <c r="O902" s="243">
        <f>IFERROR(VLOOKUP(C902,PRESUPUESTO!$C$11:$K$366,7,FALSE)," ")</f>
        <v>14</v>
      </c>
      <c r="P902" s="79"/>
    </row>
    <row r="903" spans="2:16">
      <c r="B903" s="44"/>
      <c r="C903" s="529"/>
      <c r="D903" s="530"/>
      <c r="E903" s="530"/>
      <c r="F903" s="530"/>
      <c r="G903" s="530"/>
      <c r="H903" s="530"/>
      <c r="I903" s="530"/>
      <c r="J903" s="530"/>
      <c r="K903" s="530"/>
      <c r="L903" s="530"/>
      <c r="M903" s="530"/>
      <c r="N903" s="530"/>
      <c r="O903" s="531"/>
      <c r="P903" s="80"/>
    </row>
    <row r="904" spans="2:16">
      <c r="B904" s="44"/>
      <c r="C904" s="532"/>
      <c r="D904" s="533"/>
      <c r="E904" s="533"/>
      <c r="F904" s="533"/>
      <c r="G904" s="533"/>
      <c r="H904" s="533"/>
      <c r="I904" s="533"/>
      <c r="J904" s="533"/>
      <c r="K904" s="533"/>
      <c r="L904" s="533"/>
      <c r="M904" s="533"/>
      <c r="N904" s="533"/>
      <c r="O904" s="534"/>
      <c r="P904" s="80"/>
    </row>
    <row r="905" spans="2:16" ht="14.4" thickBot="1">
      <c r="B905" s="44"/>
      <c r="C905" s="535"/>
      <c r="D905" s="536"/>
      <c r="E905" s="536"/>
      <c r="F905" s="536"/>
      <c r="G905" s="536"/>
      <c r="H905" s="536"/>
      <c r="I905" s="536"/>
      <c r="J905" s="536"/>
      <c r="K905" s="536"/>
      <c r="L905" s="536"/>
      <c r="M905" s="536"/>
      <c r="N905" s="536"/>
      <c r="O905" s="537"/>
      <c r="P905" s="80"/>
    </row>
    <row r="906" spans="2:16" ht="14.4">
      <c r="B906" s="44"/>
      <c r="C906" s="538" t="s">
        <v>10</v>
      </c>
      <c r="D906" s="539"/>
      <c r="E906" s="539"/>
      <c r="F906" s="539"/>
      <c r="G906" s="540"/>
      <c r="H906" s="541" t="s">
        <v>57</v>
      </c>
      <c r="I906" s="539"/>
      <c r="J906" s="542" t="s">
        <v>58</v>
      </c>
      <c r="K906" s="543"/>
      <c r="L906" s="82" t="s">
        <v>59</v>
      </c>
      <c r="M906" s="541" t="s">
        <v>60</v>
      </c>
      <c r="N906" s="544"/>
      <c r="O906" s="83" t="s">
        <v>61</v>
      </c>
      <c r="P906" s="84"/>
    </row>
    <row r="907" spans="2:16" ht="14.4">
      <c r="B907" s="44"/>
      <c r="C907" s="517" t="s">
        <v>1281</v>
      </c>
      <c r="D907" s="518"/>
      <c r="E907" s="518"/>
      <c r="F907" s="518"/>
      <c r="G907" s="519"/>
      <c r="H907" s="520"/>
      <c r="I907" s="520"/>
      <c r="J907" s="521" t="str">
        <f>IFERROR(VLOOKUP(C907,EQUIPOS!$C$13:$G$80,2,FALSE)," ")</f>
        <v>%</v>
      </c>
      <c r="K907" s="522"/>
      <c r="L907" s="308">
        <f>O945</f>
        <v>9626.6904028680001</v>
      </c>
      <c r="M907" s="523">
        <v>0.05</v>
      </c>
      <c r="N907" s="522"/>
      <c r="O907" s="307">
        <f>IFERROR(M907*L907,0)</f>
        <v>481.33452014340003</v>
      </c>
      <c r="P907" s="85"/>
    </row>
    <row r="908" spans="2:16" ht="14.4">
      <c r="B908" s="44"/>
      <c r="C908" s="517"/>
      <c r="D908" s="518"/>
      <c r="E908" s="518"/>
      <c r="F908" s="518"/>
      <c r="G908" s="519"/>
      <c r="H908" s="520"/>
      <c r="I908" s="520"/>
      <c r="J908" s="521" t="str">
        <f>IFERROR(VLOOKUP(C908,EQUIPOS!$C$13:$G$80,2,FALSE)," ")</f>
        <v xml:space="preserve"> </v>
      </c>
      <c r="K908" s="522"/>
      <c r="L908" s="308" t="str">
        <f>IFERROR(VLOOKUP(C908,EQUIPOS!$C$13:$G$80,5,FALSE)," ")</f>
        <v xml:space="preserve"> </v>
      </c>
      <c r="M908" s="524"/>
      <c r="N908" s="525"/>
      <c r="O908" s="307">
        <f>IFERROR(L908/M908,0)</f>
        <v>0</v>
      </c>
      <c r="P908" s="85"/>
    </row>
    <row r="909" spans="2:16" ht="14.4">
      <c r="B909" s="44"/>
      <c r="C909" s="517"/>
      <c r="D909" s="518"/>
      <c r="E909" s="518"/>
      <c r="F909" s="518"/>
      <c r="G909" s="519"/>
      <c r="H909" s="520"/>
      <c r="I909" s="520"/>
      <c r="J909" s="521" t="str">
        <f>IFERROR(VLOOKUP(C909,EQUIPOS!$C$13:$G$80,2,FALSE)," ")</f>
        <v xml:space="preserve"> </v>
      </c>
      <c r="K909" s="522"/>
      <c r="L909" s="308" t="str">
        <f>IFERROR(VLOOKUP(C909,EQUIPOS!$C$13:$G$80,5,FALSE)," ")</f>
        <v xml:space="preserve"> </v>
      </c>
      <c r="M909" s="524"/>
      <c r="N909" s="525"/>
      <c r="O909" s="307">
        <f t="shared" ref="O909:O910" si="56">IFERROR(L909/M909,0)</f>
        <v>0</v>
      </c>
      <c r="P909" s="85"/>
    </row>
    <row r="910" spans="2:16" ht="14.4">
      <c r="B910" s="44"/>
      <c r="C910" s="517"/>
      <c r="D910" s="518"/>
      <c r="E910" s="518"/>
      <c r="F910" s="518"/>
      <c r="G910" s="519"/>
      <c r="H910" s="520"/>
      <c r="I910" s="520"/>
      <c r="J910" s="521" t="str">
        <f>IFERROR(VLOOKUP(C910,EQUIPOS!$C$13:$G$80,2,FALSE)," ")</f>
        <v xml:space="preserve"> </v>
      </c>
      <c r="K910" s="522"/>
      <c r="L910" s="308" t="str">
        <f>IFERROR(VLOOKUP(C910,EQUIPOS!$C$13:$G$80,5,FALSE)," ")</f>
        <v xml:space="preserve"> </v>
      </c>
      <c r="M910" s="524"/>
      <c r="N910" s="525"/>
      <c r="O910" s="307">
        <f t="shared" si="56"/>
        <v>0</v>
      </c>
      <c r="P910" s="85"/>
    </row>
    <row r="911" spans="2:16" ht="15" thickBot="1">
      <c r="B911" s="44"/>
      <c r="C911" s="517"/>
      <c r="D911" s="518"/>
      <c r="E911" s="518"/>
      <c r="F911" s="518"/>
      <c r="G911" s="519"/>
      <c r="H911" s="520"/>
      <c r="I911" s="520"/>
      <c r="J911" s="521" t="str">
        <f>IFERROR(VLOOKUP(C911,EQUIPOS!$C$13:$G$80,2,FALSE)," ")</f>
        <v xml:space="preserve"> </v>
      </c>
      <c r="K911" s="522"/>
      <c r="L911" s="308" t="str">
        <f>IFERROR(VLOOKUP(C911,EQUIPOS!$C$13:$G$80,5,FALSE)," ")</f>
        <v xml:space="preserve"> </v>
      </c>
      <c r="M911" s="524"/>
      <c r="N911" s="525"/>
      <c r="O911" s="307">
        <f>IFERROR(L911/M911,0)</f>
        <v>0</v>
      </c>
      <c r="P911" s="85"/>
    </row>
    <row r="912" spans="2:16" ht="15" thickBot="1">
      <c r="B912" s="44"/>
      <c r="C912" s="545" t="s">
        <v>2244</v>
      </c>
      <c r="D912" s="546"/>
      <c r="E912" s="546"/>
      <c r="F912" s="546"/>
      <c r="G912" s="546"/>
      <c r="H912" s="546"/>
      <c r="I912" s="546"/>
      <c r="J912" s="546"/>
      <c r="K912" s="546"/>
      <c r="L912" s="546"/>
      <c r="M912" s="546"/>
      <c r="N912" s="547"/>
      <c r="O912" s="309">
        <f>SUM(O907:O911)</f>
        <v>481.33452014340003</v>
      </c>
      <c r="P912" s="86"/>
    </row>
    <row r="913" spans="2:16" ht="13.5" customHeight="1">
      <c r="B913" s="44"/>
      <c r="C913" s="529" t="s">
        <v>62</v>
      </c>
      <c r="D913" s="530"/>
      <c r="E913" s="530"/>
      <c r="F913" s="530"/>
      <c r="G913" s="530"/>
      <c r="H913" s="530"/>
      <c r="I913" s="530"/>
      <c r="J913" s="530"/>
      <c r="K913" s="530"/>
      <c r="L913" s="530"/>
      <c r="M913" s="530"/>
      <c r="N913" s="530"/>
      <c r="O913" s="531"/>
      <c r="P913" s="80"/>
    </row>
    <row r="914" spans="2:16">
      <c r="B914" s="44"/>
      <c r="C914" s="532"/>
      <c r="D914" s="533"/>
      <c r="E914" s="533"/>
      <c r="F914" s="533"/>
      <c r="G914" s="533"/>
      <c r="H914" s="533"/>
      <c r="I914" s="533"/>
      <c r="J914" s="533"/>
      <c r="K914" s="533"/>
      <c r="L914" s="533"/>
      <c r="M914" s="533"/>
      <c r="N914" s="533"/>
      <c r="O914" s="534"/>
      <c r="P914" s="80"/>
    </row>
    <row r="915" spans="2:16" ht="14.4" thickBot="1">
      <c r="B915" s="44"/>
      <c r="C915" s="535"/>
      <c r="D915" s="536"/>
      <c r="E915" s="536"/>
      <c r="F915" s="536"/>
      <c r="G915" s="536"/>
      <c r="H915" s="536"/>
      <c r="I915" s="536"/>
      <c r="J915" s="536"/>
      <c r="K915" s="536"/>
      <c r="L915" s="536"/>
      <c r="M915" s="536"/>
      <c r="N915" s="536"/>
      <c r="O915" s="537"/>
      <c r="P915" s="80"/>
    </row>
    <row r="916" spans="2:16" ht="14.4">
      <c r="B916" s="44"/>
      <c r="C916" s="538" t="s">
        <v>10</v>
      </c>
      <c r="D916" s="550"/>
      <c r="E916" s="550"/>
      <c r="F916" s="550"/>
      <c r="G916" s="550"/>
      <c r="H916" s="550"/>
      <c r="I916" s="550"/>
      <c r="J916" s="544"/>
      <c r="K916" s="81" t="s">
        <v>56</v>
      </c>
      <c r="L916" s="82" t="s">
        <v>12</v>
      </c>
      <c r="M916" s="541" t="s">
        <v>63</v>
      </c>
      <c r="N916" s="544"/>
      <c r="O916" s="83" t="s">
        <v>61</v>
      </c>
      <c r="P916" s="84"/>
    </row>
    <row r="917" spans="2:16" ht="14.4">
      <c r="B917" s="44"/>
      <c r="C917" s="628" t="s">
        <v>2332</v>
      </c>
      <c r="D917" s="578"/>
      <c r="E917" s="578"/>
      <c r="F917" s="578"/>
      <c r="G917" s="578"/>
      <c r="H917" s="578"/>
      <c r="I917" s="578"/>
      <c r="J917" s="579"/>
      <c r="K917" s="88" t="str">
        <f>IFERROR(VLOOKUP(C917,MATERIALES!$C$13:$G$2486,2,FALSE)," ")</f>
        <v>UN</v>
      </c>
      <c r="L917" s="89">
        <v>1</v>
      </c>
      <c r="M917" s="548">
        <f>IFERROR(VLOOKUP(C917,MATERIALES!$C$13:$G$2486,5,FALSE)," ")</f>
        <v>41750</v>
      </c>
      <c r="N917" s="549"/>
      <c r="O917" s="307">
        <f>IFERROR(M917*L917,0)</f>
        <v>41750</v>
      </c>
      <c r="P917" s="85"/>
    </row>
    <row r="918" spans="2:16" ht="14.4">
      <c r="B918" s="44"/>
      <c r="C918" s="577"/>
      <c r="D918" s="578"/>
      <c r="E918" s="578"/>
      <c r="F918" s="578"/>
      <c r="G918" s="578"/>
      <c r="H918" s="578"/>
      <c r="I918" s="578"/>
      <c r="J918" s="579"/>
      <c r="K918" s="88" t="str">
        <f>IFERROR(VLOOKUP(C918,MATERIALES!$C$13:$G$2486,2,FALSE)," ")</f>
        <v xml:space="preserve"> </v>
      </c>
      <c r="L918" s="89"/>
      <c r="M918" s="548" t="str">
        <f>IFERROR(VLOOKUP(C918,MATERIALES!$C$13:$G$2486,5,FALSE)," ")</f>
        <v xml:space="preserve"> </v>
      </c>
      <c r="N918" s="549"/>
      <c r="O918" s="307">
        <f t="shared" ref="O918:O928" si="57">IFERROR(M918*L918,0)</f>
        <v>0</v>
      </c>
      <c r="P918" s="85"/>
    </row>
    <row r="919" spans="2:16" ht="14.4">
      <c r="B919" s="44"/>
      <c r="C919" s="577"/>
      <c r="D919" s="578"/>
      <c r="E919" s="578"/>
      <c r="F919" s="578"/>
      <c r="G919" s="578"/>
      <c r="H919" s="578"/>
      <c r="I919" s="578"/>
      <c r="J919" s="579"/>
      <c r="K919" s="88" t="str">
        <f>IFERROR(VLOOKUP(C919,MATERIALES!$C$13:$G$2486,2,FALSE)," ")</f>
        <v xml:space="preserve"> </v>
      </c>
      <c r="L919" s="89"/>
      <c r="M919" s="548" t="str">
        <f>IFERROR(VLOOKUP(C919,MATERIALES!$C$13:$G$2486,5,FALSE)," ")</f>
        <v xml:space="preserve"> </v>
      </c>
      <c r="N919" s="549"/>
      <c r="O919" s="307">
        <f t="shared" si="57"/>
        <v>0</v>
      </c>
      <c r="P919" s="85"/>
    </row>
    <row r="920" spans="2:16" ht="14.4">
      <c r="B920" s="44"/>
      <c r="C920" s="622"/>
      <c r="D920" s="623"/>
      <c r="E920" s="623"/>
      <c r="F920" s="623"/>
      <c r="G920" s="623"/>
      <c r="H920" s="623"/>
      <c r="I920" s="623"/>
      <c r="J920" s="624"/>
      <c r="K920" s="88" t="str">
        <f>IFERROR(VLOOKUP(C920,MATERIALES!$C$13:$G$2486,2,FALSE)," ")</f>
        <v xml:space="preserve"> </v>
      </c>
      <c r="L920" s="89"/>
      <c r="M920" s="548" t="str">
        <f>IFERROR(VLOOKUP(C920,MATERIALES!$C$13:$G$2486,5,FALSE)," ")</f>
        <v xml:space="preserve"> </v>
      </c>
      <c r="N920" s="549"/>
      <c r="O920" s="307">
        <f t="shared" si="57"/>
        <v>0</v>
      </c>
      <c r="P920" s="85"/>
    </row>
    <row r="921" spans="2:16" ht="14.4">
      <c r="B921" s="44"/>
      <c r="C921" s="517"/>
      <c r="D921" s="518"/>
      <c r="E921" s="518"/>
      <c r="F921" s="518"/>
      <c r="G921" s="518"/>
      <c r="H921" s="518"/>
      <c r="I921" s="518"/>
      <c r="J921" s="519"/>
      <c r="K921" s="88" t="str">
        <f>IFERROR(VLOOKUP(C921,MATERIALES!$C$13:$G$2486,2,FALSE)," ")</f>
        <v xml:space="preserve"> </v>
      </c>
      <c r="L921" s="89"/>
      <c r="M921" s="548" t="str">
        <f>IFERROR(VLOOKUP(C921,MATERIALES!$C$13:$G$2486,5,FALSE)," ")</f>
        <v xml:space="preserve"> </v>
      </c>
      <c r="N921" s="549"/>
      <c r="O921" s="307">
        <f t="shared" si="57"/>
        <v>0</v>
      </c>
      <c r="P921" s="85"/>
    </row>
    <row r="922" spans="2:16" ht="14.4">
      <c r="B922" s="44"/>
      <c r="C922" s="517"/>
      <c r="D922" s="518"/>
      <c r="E922" s="518"/>
      <c r="F922" s="518"/>
      <c r="G922" s="518"/>
      <c r="H922" s="518"/>
      <c r="I922" s="518"/>
      <c r="J922" s="519"/>
      <c r="K922" s="88" t="str">
        <f>IFERROR(VLOOKUP(C922,MATERIALES!$C$13:$G$2486,2,FALSE)," ")</f>
        <v xml:space="preserve"> </v>
      </c>
      <c r="L922" s="89"/>
      <c r="M922" s="548" t="str">
        <f>IFERROR(VLOOKUP(C922,MATERIALES!$C$13:$G$2486,5,FALSE)," ")</f>
        <v xml:space="preserve"> </v>
      </c>
      <c r="N922" s="549"/>
      <c r="O922" s="307">
        <f t="shared" si="57"/>
        <v>0</v>
      </c>
      <c r="P922" s="85"/>
    </row>
    <row r="923" spans="2:16" ht="14.4">
      <c r="B923" s="44"/>
      <c r="C923" s="517"/>
      <c r="D923" s="518"/>
      <c r="E923" s="518"/>
      <c r="F923" s="518"/>
      <c r="G923" s="518"/>
      <c r="H923" s="518"/>
      <c r="I923" s="518"/>
      <c r="J923" s="519"/>
      <c r="K923" s="88" t="str">
        <f>IFERROR(VLOOKUP(C923,MATERIALES!$C$13:$G$2486,2,FALSE)," ")</f>
        <v xml:space="preserve"> </v>
      </c>
      <c r="L923" s="89"/>
      <c r="M923" s="548" t="str">
        <f>IFERROR(VLOOKUP(C923,MATERIALES!$C$13:$G$2486,5,FALSE)," ")</f>
        <v xml:space="preserve"> </v>
      </c>
      <c r="N923" s="549"/>
      <c r="O923" s="307">
        <f t="shared" si="57"/>
        <v>0</v>
      </c>
      <c r="P923" s="85"/>
    </row>
    <row r="924" spans="2:16" ht="14.4">
      <c r="B924" s="44"/>
      <c r="C924" s="517"/>
      <c r="D924" s="518"/>
      <c r="E924" s="518"/>
      <c r="F924" s="518"/>
      <c r="G924" s="518"/>
      <c r="H924" s="518"/>
      <c r="I924" s="518"/>
      <c r="J924" s="519"/>
      <c r="K924" s="88" t="str">
        <f>IFERROR(VLOOKUP(C924,MATERIALES!$C$13:$G$2486,2,FALSE)," ")</f>
        <v xml:space="preserve"> </v>
      </c>
      <c r="L924" s="89"/>
      <c r="M924" s="548" t="str">
        <f>IFERROR(VLOOKUP(C924,MATERIALES!$C$13:$G$2486,5,FALSE)," ")</f>
        <v xml:space="preserve"> </v>
      </c>
      <c r="N924" s="549"/>
      <c r="O924" s="307">
        <f t="shared" si="57"/>
        <v>0</v>
      </c>
      <c r="P924" s="85"/>
    </row>
    <row r="925" spans="2:16" ht="14.4">
      <c r="B925" s="44"/>
      <c r="C925" s="517"/>
      <c r="D925" s="518"/>
      <c r="E925" s="518"/>
      <c r="F925" s="518"/>
      <c r="G925" s="518"/>
      <c r="H925" s="518"/>
      <c r="I925" s="518"/>
      <c r="J925" s="519"/>
      <c r="K925" s="88" t="str">
        <f>IFERROR(VLOOKUP(C925,MATERIALES!$C$13:$G$2486,2,FALSE)," ")</f>
        <v xml:space="preserve"> </v>
      </c>
      <c r="L925" s="89"/>
      <c r="M925" s="548" t="str">
        <f>IFERROR(VLOOKUP(C925,MATERIALES!$C$13:$G$2486,5,FALSE)," ")</f>
        <v xml:space="preserve"> </v>
      </c>
      <c r="N925" s="549"/>
      <c r="O925" s="307">
        <f t="shared" si="57"/>
        <v>0</v>
      </c>
      <c r="P925" s="85"/>
    </row>
    <row r="926" spans="2:16" ht="14.4">
      <c r="B926" s="44"/>
      <c r="C926" s="517"/>
      <c r="D926" s="518"/>
      <c r="E926" s="518"/>
      <c r="F926" s="518"/>
      <c r="G926" s="518"/>
      <c r="H926" s="518"/>
      <c r="I926" s="518"/>
      <c r="J926" s="519"/>
      <c r="K926" s="88" t="str">
        <f>IFERROR(VLOOKUP(C926,MATERIALES!$C$13:$G$2486,2,FALSE)," ")</f>
        <v xml:space="preserve"> </v>
      </c>
      <c r="L926" s="89"/>
      <c r="M926" s="548" t="str">
        <f>IFERROR(VLOOKUP(C926,MATERIALES!$C$13:$G$2486,5,FALSE)," ")</f>
        <v xml:space="preserve"> </v>
      </c>
      <c r="N926" s="549"/>
      <c r="O926" s="307">
        <f t="shared" si="57"/>
        <v>0</v>
      </c>
      <c r="P926" s="85"/>
    </row>
    <row r="927" spans="2:16" ht="14.4">
      <c r="B927" s="44"/>
      <c r="C927" s="517"/>
      <c r="D927" s="518"/>
      <c r="E927" s="518"/>
      <c r="F927" s="518"/>
      <c r="G927" s="518"/>
      <c r="H927" s="518"/>
      <c r="I927" s="518"/>
      <c r="J927" s="519"/>
      <c r="K927" s="88" t="str">
        <f>IFERROR(VLOOKUP(C927,MATERIALES!$C$13:$G$2486,2,FALSE)," ")</f>
        <v xml:space="preserve"> </v>
      </c>
      <c r="L927" s="89"/>
      <c r="M927" s="548" t="str">
        <f>IFERROR(VLOOKUP(C927,MATERIALES!$C$13:$G$2486,5,FALSE)," ")</f>
        <v xml:space="preserve"> </v>
      </c>
      <c r="N927" s="549"/>
      <c r="O927" s="307">
        <f t="shared" si="57"/>
        <v>0</v>
      </c>
      <c r="P927" s="85"/>
    </row>
    <row r="928" spans="2:16" ht="15" thickBot="1">
      <c r="B928" s="44"/>
      <c r="C928" s="517"/>
      <c r="D928" s="518"/>
      <c r="E928" s="518"/>
      <c r="F928" s="518"/>
      <c r="G928" s="518"/>
      <c r="H928" s="518"/>
      <c r="I928" s="518"/>
      <c r="J928" s="519"/>
      <c r="K928" s="88" t="str">
        <f>IFERROR(VLOOKUP(C928,MATERIALES!$C$13:$G$2486,2,FALSE)," ")</f>
        <v xml:space="preserve"> </v>
      </c>
      <c r="L928" s="90"/>
      <c r="M928" s="548" t="str">
        <f>IFERROR(VLOOKUP(C928,MATERIALES!$C$13:$G$2486,5,FALSE)," ")</f>
        <v xml:space="preserve"> </v>
      </c>
      <c r="N928" s="549"/>
      <c r="O928" s="307">
        <f t="shared" si="57"/>
        <v>0</v>
      </c>
      <c r="P928" s="85"/>
    </row>
    <row r="929" spans="2:16" ht="15" thickBot="1">
      <c r="B929" s="44"/>
      <c r="C929" s="545" t="s">
        <v>2244</v>
      </c>
      <c r="D929" s="546"/>
      <c r="E929" s="546"/>
      <c r="F929" s="546"/>
      <c r="G929" s="546"/>
      <c r="H929" s="546"/>
      <c r="I929" s="546"/>
      <c r="J929" s="546"/>
      <c r="K929" s="546"/>
      <c r="L929" s="546"/>
      <c r="M929" s="546"/>
      <c r="N929" s="547"/>
      <c r="O929" s="309">
        <f>SUM(O917:O928)</f>
        <v>41750</v>
      </c>
      <c r="P929" s="85"/>
    </row>
    <row r="930" spans="2:16">
      <c r="B930" s="44"/>
      <c r="C930" s="529" t="s">
        <v>64</v>
      </c>
      <c r="D930" s="530"/>
      <c r="E930" s="530"/>
      <c r="F930" s="530"/>
      <c r="G930" s="530"/>
      <c r="H930" s="530"/>
      <c r="I930" s="530"/>
      <c r="J930" s="530"/>
      <c r="K930" s="530"/>
      <c r="L930" s="530"/>
      <c r="M930" s="530"/>
      <c r="N930" s="530"/>
      <c r="O930" s="531"/>
      <c r="P930" s="80"/>
    </row>
    <row r="931" spans="2:16">
      <c r="B931" s="44"/>
      <c r="C931" s="532"/>
      <c r="D931" s="533"/>
      <c r="E931" s="533"/>
      <c r="F931" s="533"/>
      <c r="G931" s="533"/>
      <c r="H931" s="533"/>
      <c r="I931" s="533"/>
      <c r="J931" s="533"/>
      <c r="K931" s="533"/>
      <c r="L931" s="533"/>
      <c r="M931" s="533"/>
      <c r="N931" s="533"/>
      <c r="O931" s="534"/>
      <c r="P931" s="80"/>
    </row>
    <row r="932" spans="2:16" ht="14.4" thickBot="1">
      <c r="B932" s="44"/>
      <c r="C932" s="535"/>
      <c r="D932" s="536"/>
      <c r="E932" s="536"/>
      <c r="F932" s="536"/>
      <c r="G932" s="536"/>
      <c r="H932" s="536"/>
      <c r="I932" s="536"/>
      <c r="J932" s="536"/>
      <c r="K932" s="536"/>
      <c r="L932" s="536"/>
      <c r="M932" s="536"/>
      <c r="N932" s="536"/>
      <c r="O932" s="537"/>
      <c r="P932" s="80"/>
    </row>
    <row r="933" spans="2:16" ht="16.8">
      <c r="B933" s="44"/>
      <c r="C933" s="538" t="s">
        <v>65</v>
      </c>
      <c r="D933" s="550"/>
      <c r="E933" s="550"/>
      <c r="F933" s="550"/>
      <c r="G933" s="550"/>
      <c r="H933" s="550"/>
      <c r="I933" s="550"/>
      <c r="J933" s="82" t="s">
        <v>66</v>
      </c>
      <c r="K933" s="87" t="s">
        <v>67</v>
      </c>
      <c r="L933" s="91" t="s">
        <v>68</v>
      </c>
      <c r="M933" s="541" t="s">
        <v>69</v>
      </c>
      <c r="N933" s="544"/>
      <c r="O933" s="83" t="s">
        <v>61</v>
      </c>
      <c r="P933" s="84"/>
    </row>
    <row r="934" spans="2:16" ht="14.4">
      <c r="B934" s="44"/>
      <c r="C934" s="517"/>
      <c r="D934" s="518"/>
      <c r="E934" s="518"/>
      <c r="F934" s="518"/>
      <c r="G934" s="518"/>
      <c r="H934" s="518"/>
      <c r="I934" s="518"/>
      <c r="J934" s="92"/>
      <c r="K934" s="93">
        <v>25.1</v>
      </c>
      <c r="L934" s="92">
        <f>K934*J934</f>
        <v>0</v>
      </c>
      <c r="M934" s="548" t="str">
        <f>IFERROR(VLOOKUP(C934,TRANSPORTE!$C$14:$G$28,5,FALSE)," ")</f>
        <v xml:space="preserve"> </v>
      </c>
      <c r="N934" s="549"/>
      <c r="O934" s="307">
        <f>IFERROR(M934*L934,0)</f>
        <v>0</v>
      </c>
      <c r="P934" s="85"/>
    </row>
    <row r="935" spans="2:16" ht="15" thickBot="1">
      <c r="B935" s="44"/>
      <c r="C935" s="551"/>
      <c r="D935" s="552"/>
      <c r="E935" s="552"/>
      <c r="F935" s="552"/>
      <c r="G935" s="552"/>
      <c r="H935" s="552"/>
      <c r="I935" s="552"/>
      <c r="J935" s="94"/>
      <c r="K935" s="70"/>
      <c r="L935" s="94"/>
      <c r="M935" s="553"/>
      <c r="N935" s="554"/>
      <c r="O935" s="307">
        <f t="shared" ref="O935" si="58">IFERROR(M935*L935,0)</f>
        <v>0</v>
      </c>
      <c r="P935" s="85"/>
    </row>
    <row r="936" spans="2:16" ht="15" thickBot="1">
      <c r="B936" s="44"/>
      <c r="C936" s="545" t="s">
        <v>2244</v>
      </c>
      <c r="D936" s="546"/>
      <c r="E936" s="546"/>
      <c r="F936" s="546"/>
      <c r="G936" s="546"/>
      <c r="H936" s="546"/>
      <c r="I936" s="546"/>
      <c r="J936" s="546"/>
      <c r="K936" s="546"/>
      <c r="L936" s="546"/>
      <c r="M936" s="546"/>
      <c r="N936" s="547"/>
      <c r="O936" s="309">
        <f>+SUM(O934:O935)</f>
        <v>0</v>
      </c>
      <c r="P936" s="86"/>
    </row>
    <row r="937" spans="2:16">
      <c r="B937" s="44"/>
      <c r="C937" s="529" t="s">
        <v>70</v>
      </c>
      <c r="D937" s="530"/>
      <c r="E937" s="530"/>
      <c r="F937" s="530"/>
      <c r="G937" s="530"/>
      <c r="H937" s="530"/>
      <c r="I937" s="530"/>
      <c r="J937" s="530"/>
      <c r="K937" s="530"/>
      <c r="L937" s="530"/>
      <c r="M937" s="530"/>
      <c r="N937" s="530"/>
      <c r="O937" s="531"/>
      <c r="P937" s="80"/>
    </row>
    <row r="938" spans="2:16">
      <c r="B938" s="44"/>
      <c r="C938" s="532"/>
      <c r="D938" s="533"/>
      <c r="E938" s="533"/>
      <c r="F938" s="533"/>
      <c r="G938" s="533"/>
      <c r="H938" s="533"/>
      <c r="I938" s="533"/>
      <c r="J938" s="533"/>
      <c r="K938" s="533"/>
      <c r="L938" s="533"/>
      <c r="M938" s="533"/>
      <c r="N938" s="533"/>
      <c r="O938" s="534"/>
      <c r="P938" s="80"/>
    </row>
    <row r="939" spans="2:16" ht="14.4" thickBot="1">
      <c r="B939" s="44"/>
      <c r="C939" s="535"/>
      <c r="D939" s="536"/>
      <c r="E939" s="536"/>
      <c r="F939" s="536"/>
      <c r="G939" s="536"/>
      <c r="H939" s="536"/>
      <c r="I939" s="536"/>
      <c r="J939" s="536"/>
      <c r="K939" s="536"/>
      <c r="L939" s="536"/>
      <c r="M939" s="536"/>
      <c r="N939" s="536"/>
      <c r="O939" s="537"/>
      <c r="P939" s="80"/>
    </row>
    <row r="940" spans="2:16" ht="14.4">
      <c r="B940" s="44"/>
      <c r="C940" s="538" t="s">
        <v>71</v>
      </c>
      <c r="D940" s="550"/>
      <c r="E940" s="550"/>
      <c r="F940" s="550"/>
      <c r="G940" s="550"/>
      <c r="H940" s="550"/>
      <c r="I940" s="550"/>
      <c r="J940" s="82" t="s">
        <v>72</v>
      </c>
      <c r="K940" s="95" t="s">
        <v>73</v>
      </c>
      <c r="L940" s="96" t="s">
        <v>74</v>
      </c>
      <c r="M940" s="560" t="s">
        <v>60</v>
      </c>
      <c r="N940" s="561"/>
      <c r="O940" s="97" t="s">
        <v>61</v>
      </c>
      <c r="P940" s="98"/>
    </row>
    <row r="941" spans="2:16" ht="14.4">
      <c r="B941" s="44"/>
      <c r="C941" s="555" t="s">
        <v>1228</v>
      </c>
      <c r="D941" s="556"/>
      <c r="E941" s="556"/>
      <c r="F941" s="556"/>
      <c r="G941" s="556"/>
      <c r="H941" s="556"/>
      <c r="I941" s="522"/>
      <c r="J941" s="310">
        <f>IFERROR(VLOOKUP(C941,'MANO DE OBRA'!$C$13:$J$33,6,FALSE)," ")</f>
        <v>208071.6954</v>
      </c>
      <c r="K941" s="318">
        <f>IFERROR(VLOOKUP(C941,'MANO DE OBRA'!$C$13:$J$33,7,FALSE)," ")</f>
        <v>2</v>
      </c>
      <c r="L941" s="311">
        <f>IFERROR(VLOOKUP(C941,'MANO DE OBRA'!$C$13:$J$33,8,FALSE)," ")</f>
        <v>416143</v>
      </c>
      <c r="M941" s="562">
        <v>43.22804438335546</v>
      </c>
      <c r="N941" s="563"/>
      <c r="O941" s="312">
        <f>IFERROR((L941/M941),0)</f>
        <v>9626.6904028680001</v>
      </c>
      <c r="P941" s="99"/>
    </row>
    <row r="942" spans="2:16" ht="14.4">
      <c r="B942" s="44"/>
      <c r="C942" s="555"/>
      <c r="D942" s="556"/>
      <c r="E942" s="556"/>
      <c r="F942" s="556"/>
      <c r="G942" s="556"/>
      <c r="H942" s="556"/>
      <c r="I942" s="522"/>
      <c r="J942" s="310" t="str">
        <f>IFERROR(VLOOKUP(C942,'MANO DE OBRA'!$C$13:$J$33,6,FALSE)," ")</f>
        <v xml:space="preserve"> </v>
      </c>
      <c r="K942" s="318" t="str">
        <f>IFERROR(VLOOKUP(C942,'MANO DE OBRA'!$C$13:$J$33,7,FALSE)," ")</f>
        <v xml:space="preserve"> </v>
      </c>
      <c r="L942" s="311" t="str">
        <f>IFERROR(VLOOKUP(C942,'MANO DE OBRA'!$C$13:$J$33,8,FALSE)," ")</f>
        <v xml:space="preserve"> </v>
      </c>
      <c r="M942" s="562"/>
      <c r="N942" s="563"/>
      <c r="O942" s="312">
        <f t="shared" ref="O942:O944" si="59">IFERROR((L942/M942),0)</f>
        <v>0</v>
      </c>
      <c r="P942" s="99"/>
    </row>
    <row r="943" spans="2:16" ht="14.4">
      <c r="B943" s="44"/>
      <c r="C943" s="555"/>
      <c r="D943" s="556"/>
      <c r="E943" s="556"/>
      <c r="F943" s="556"/>
      <c r="G943" s="556"/>
      <c r="H943" s="556"/>
      <c r="I943" s="522"/>
      <c r="J943" s="310" t="str">
        <f>IFERROR(VLOOKUP(C943,'MANO DE OBRA'!$C$13:$J$33,6,FALSE)," ")</f>
        <v xml:space="preserve"> </v>
      </c>
      <c r="K943" s="318" t="str">
        <f>IFERROR(VLOOKUP(C943,'MANO DE OBRA'!$C$13:$J$33,7,FALSE)," ")</f>
        <v xml:space="preserve"> </v>
      </c>
      <c r="L943" s="311" t="str">
        <f>IFERROR(VLOOKUP(C943,'MANO DE OBRA'!$C$13:$J$33,8,FALSE)," ")</f>
        <v xml:space="preserve"> </v>
      </c>
      <c r="M943" s="524"/>
      <c r="N943" s="525"/>
      <c r="O943" s="312">
        <f t="shared" si="59"/>
        <v>0</v>
      </c>
      <c r="P943" s="99"/>
    </row>
    <row r="944" spans="2:16" ht="15" thickBot="1">
      <c r="B944" s="44"/>
      <c r="C944" s="555"/>
      <c r="D944" s="556"/>
      <c r="E944" s="556"/>
      <c r="F944" s="556"/>
      <c r="G944" s="556"/>
      <c r="H944" s="556"/>
      <c r="I944" s="522"/>
      <c r="J944" s="310" t="str">
        <f>IFERROR(VLOOKUP(C944,'MANO DE OBRA'!$C$13:$J$33,6,FALSE)," ")</f>
        <v xml:space="preserve"> </v>
      </c>
      <c r="K944" s="318" t="str">
        <f>IFERROR(VLOOKUP(C944,'MANO DE OBRA'!$C$13:$J$33,7,FALSE)," ")</f>
        <v xml:space="preserve"> </v>
      </c>
      <c r="L944" s="311" t="str">
        <f>IFERROR(VLOOKUP(C944,'MANO DE OBRA'!$C$13:$J$33,8,FALSE)," ")</f>
        <v xml:space="preserve"> </v>
      </c>
      <c r="M944" s="524"/>
      <c r="N944" s="525"/>
      <c r="O944" s="312">
        <f t="shared" si="59"/>
        <v>0</v>
      </c>
      <c r="P944" s="85"/>
    </row>
    <row r="945" spans="2:19" ht="15" thickBot="1">
      <c r="B945" s="44"/>
      <c r="C945" s="545" t="s">
        <v>2244</v>
      </c>
      <c r="D945" s="546"/>
      <c r="E945" s="546"/>
      <c r="F945" s="546"/>
      <c r="G945" s="546"/>
      <c r="H945" s="546"/>
      <c r="I945" s="546"/>
      <c r="J945" s="546"/>
      <c r="K945" s="546"/>
      <c r="L945" s="546"/>
      <c r="M945" s="546"/>
      <c r="N945" s="547"/>
      <c r="O945" s="309">
        <f>+SUM(O941:O944)</f>
        <v>9626.6904028680001</v>
      </c>
      <c r="P945" s="85"/>
    </row>
    <row r="946" spans="2:19" ht="15" thickBot="1">
      <c r="B946" s="44"/>
      <c r="C946" s="73"/>
      <c r="D946" s="52"/>
      <c r="E946" s="52"/>
      <c r="F946" s="52"/>
      <c r="G946" s="52"/>
      <c r="H946" s="52"/>
      <c r="I946" s="52"/>
      <c r="J946" s="52"/>
      <c r="K946" s="52"/>
      <c r="L946" s="52"/>
      <c r="M946" s="52"/>
      <c r="N946" s="52"/>
      <c r="O946" s="74"/>
      <c r="P946" s="45"/>
    </row>
    <row r="947" spans="2:19" ht="15" thickBot="1">
      <c r="B947" s="44"/>
      <c r="C947" s="557" t="s">
        <v>2245</v>
      </c>
      <c r="D947" s="558"/>
      <c r="E947" s="558"/>
      <c r="F947" s="558"/>
      <c r="G947" s="558"/>
      <c r="H947" s="558"/>
      <c r="I947" s="558"/>
      <c r="J947" s="558"/>
      <c r="K947" s="558"/>
      <c r="L947" s="558"/>
      <c r="M947" s="558"/>
      <c r="N947" s="559"/>
      <c r="O947" s="313">
        <f>ROUND(O936+O912+O929+O945,0)</f>
        <v>51858</v>
      </c>
      <c r="P947" s="100"/>
    </row>
    <row r="948" spans="2:19" ht="15" thickBot="1">
      <c r="B948" s="44"/>
      <c r="C948" s="73"/>
      <c r="D948" s="52"/>
      <c r="E948" s="52"/>
      <c r="F948" s="52"/>
      <c r="G948" s="52"/>
      <c r="H948" s="52"/>
      <c r="I948" s="52"/>
      <c r="J948" s="52"/>
      <c r="K948" s="52"/>
      <c r="L948" s="52"/>
      <c r="M948" s="52"/>
      <c r="N948" s="52"/>
      <c r="O948" s="74"/>
      <c r="P948" s="73"/>
    </row>
    <row r="949" spans="2:19">
      <c r="B949" s="44"/>
      <c r="C949" s="529" t="s">
        <v>2240</v>
      </c>
      <c r="D949" s="530"/>
      <c r="E949" s="530"/>
      <c r="F949" s="530"/>
      <c r="G949" s="530"/>
      <c r="H949" s="530"/>
      <c r="I949" s="530"/>
      <c r="J949" s="530"/>
      <c r="K949" s="530"/>
      <c r="L949" s="530"/>
      <c r="M949" s="530"/>
      <c r="N949" s="530"/>
      <c r="O949" s="531"/>
      <c r="P949" s="80"/>
    </row>
    <row r="950" spans="2:19">
      <c r="B950" s="44"/>
      <c r="C950" s="532"/>
      <c r="D950" s="533"/>
      <c r="E950" s="533"/>
      <c r="F950" s="533"/>
      <c r="G950" s="533"/>
      <c r="H950" s="533"/>
      <c r="I950" s="533"/>
      <c r="J950" s="533"/>
      <c r="K950" s="533"/>
      <c r="L950" s="533"/>
      <c r="M950" s="533"/>
      <c r="N950" s="533"/>
      <c r="O950" s="534"/>
      <c r="P950" s="80"/>
    </row>
    <row r="951" spans="2:19" ht="14.4" thickBot="1">
      <c r="B951" s="44"/>
      <c r="C951" s="535"/>
      <c r="D951" s="536"/>
      <c r="E951" s="536"/>
      <c r="F951" s="536"/>
      <c r="G951" s="536"/>
      <c r="H951" s="536"/>
      <c r="I951" s="536"/>
      <c r="J951" s="536"/>
      <c r="K951" s="536"/>
      <c r="L951" s="536"/>
      <c r="M951" s="536"/>
      <c r="N951" s="536"/>
      <c r="O951" s="537"/>
      <c r="P951" s="80"/>
    </row>
    <row r="952" spans="2:19" ht="15" thickBot="1">
      <c r="B952" s="44"/>
      <c r="C952" s="568" t="s">
        <v>10</v>
      </c>
      <c r="D952" s="569"/>
      <c r="E952" s="569"/>
      <c r="F952" s="569"/>
      <c r="G952" s="569"/>
      <c r="H952" s="569"/>
      <c r="I952" s="569"/>
      <c r="J952" s="569"/>
      <c r="K952" s="569"/>
      <c r="L952" s="569"/>
      <c r="M952" s="570"/>
      <c r="N952" s="303" t="s">
        <v>32</v>
      </c>
      <c r="O952" s="304" t="s">
        <v>29</v>
      </c>
      <c r="P952" s="80"/>
    </row>
    <row r="953" spans="2:19" ht="14.4">
      <c r="B953" s="44"/>
      <c r="C953" s="571" t="s">
        <v>2242</v>
      </c>
      <c r="D953" s="572"/>
      <c r="E953" s="572"/>
      <c r="F953" s="572"/>
      <c r="G953" s="572"/>
      <c r="H953" s="572"/>
      <c r="I953" s="572"/>
      <c r="J953" s="572"/>
      <c r="K953" s="572"/>
      <c r="L953" s="572"/>
      <c r="M953" s="572"/>
      <c r="N953" s="305">
        <f>PRESUPUESTO!$K$384</f>
        <v>0.26</v>
      </c>
      <c r="O953" s="314">
        <f>N953*O947</f>
        <v>13483.08</v>
      </c>
      <c r="P953" s="80"/>
    </row>
    <row r="954" spans="2:19" ht="14.4">
      <c r="B954" s="44"/>
      <c r="C954" s="573" t="s">
        <v>2241</v>
      </c>
      <c r="D954" s="574"/>
      <c r="E954" s="574"/>
      <c r="F954" s="574"/>
      <c r="G954" s="574"/>
      <c r="H954" s="574"/>
      <c r="I954" s="574"/>
      <c r="J954" s="574"/>
      <c r="K954" s="574"/>
      <c r="L954" s="574"/>
      <c r="M954" s="574"/>
      <c r="N954" s="302">
        <f>PRESUPUESTO!$K$385</f>
        <v>0.01</v>
      </c>
      <c r="O954" s="315">
        <f>N954*O947</f>
        <v>518.58000000000004</v>
      </c>
      <c r="P954" s="80"/>
    </row>
    <row r="955" spans="2:19" ht="15" thickBot="1">
      <c r="B955" s="44"/>
      <c r="C955" s="575" t="s">
        <v>28</v>
      </c>
      <c r="D955" s="576"/>
      <c r="E955" s="576"/>
      <c r="F955" s="576"/>
      <c r="G955" s="576"/>
      <c r="H955" s="576"/>
      <c r="I955" s="576"/>
      <c r="J955" s="576"/>
      <c r="K955" s="576"/>
      <c r="L955" s="576"/>
      <c r="M955" s="576"/>
      <c r="N955" s="306">
        <f>PRESUPUESTO!$K$386</f>
        <v>0.03</v>
      </c>
      <c r="O955" s="316">
        <f>N955*O947</f>
        <v>1555.74</v>
      </c>
      <c r="P955" s="80"/>
    </row>
    <row r="956" spans="2:19">
      <c r="B956" s="44"/>
      <c r="C956" s="296"/>
      <c r="D956" s="297"/>
      <c r="E956" s="297"/>
      <c r="F956" s="297"/>
      <c r="G956" s="297"/>
      <c r="H956" s="297"/>
      <c r="I956" s="297"/>
      <c r="J956" s="297"/>
      <c r="K956" s="297"/>
      <c r="L956" s="297"/>
      <c r="M956" s="297"/>
      <c r="N956" s="297"/>
      <c r="O956" s="298"/>
      <c r="P956" s="80"/>
    </row>
    <row r="957" spans="2:19" ht="14.4" thickBot="1">
      <c r="B957" s="44"/>
      <c r="C957" s="299"/>
      <c r="D957" s="300"/>
      <c r="E957" s="300"/>
      <c r="F957" s="300"/>
      <c r="G957" s="300"/>
      <c r="H957" s="300"/>
      <c r="I957" s="300"/>
      <c r="J957" s="300"/>
      <c r="K957" s="300"/>
      <c r="L957" s="300"/>
      <c r="M957" s="300"/>
      <c r="N957" s="300"/>
      <c r="O957" s="301"/>
      <c r="P957" s="80"/>
    </row>
    <row r="958" spans="2:19" ht="15" thickBot="1">
      <c r="B958" s="44"/>
      <c r="C958" s="557" t="s">
        <v>2246</v>
      </c>
      <c r="D958" s="558"/>
      <c r="E958" s="558"/>
      <c r="F958" s="558"/>
      <c r="G958" s="558"/>
      <c r="H958" s="558"/>
      <c r="I958" s="558"/>
      <c r="J958" s="558"/>
      <c r="K958" s="558"/>
      <c r="L958" s="558"/>
      <c r="M958" s="558"/>
      <c r="N958" s="559"/>
      <c r="O958" s="313">
        <f>ROUNDUP(O947+O953+O954+O955,0)</f>
        <v>67416</v>
      </c>
      <c r="P958" s="100"/>
      <c r="S958" s="342"/>
    </row>
    <row r="959" spans="2:19" ht="14.4">
      <c r="B959" s="44"/>
      <c r="C959" s="73"/>
      <c r="D959" s="52"/>
      <c r="E959" s="52"/>
      <c r="F959" s="52"/>
      <c r="G959" s="52"/>
      <c r="H959" s="52"/>
      <c r="I959" s="52"/>
      <c r="J959" s="52"/>
      <c r="K959" s="52"/>
      <c r="L959" s="52"/>
      <c r="M959" s="52"/>
      <c r="N959" s="52"/>
      <c r="O959" s="74"/>
      <c r="P959" s="45"/>
    </row>
    <row r="960" spans="2:19" ht="14.4">
      <c r="B960" s="44"/>
      <c r="C960" s="73"/>
      <c r="D960" s="52"/>
      <c r="E960" s="52"/>
      <c r="F960" s="52"/>
      <c r="G960" s="52"/>
      <c r="H960" s="52"/>
      <c r="I960" s="52"/>
      <c r="J960" s="52"/>
      <c r="K960" s="52"/>
      <c r="L960" s="52"/>
      <c r="M960" s="52"/>
      <c r="N960" s="52"/>
      <c r="O960" s="74"/>
      <c r="P960" s="45"/>
    </row>
    <row r="961" spans="2:16" ht="18.75" customHeight="1" thickBot="1">
      <c r="B961" s="44"/>
      <c r="C961" s="564"/>
      <c r="D961" s="565"/>
      <c r="E961" s="565"/>
      <c r="F961" s="70"/>
      <c r="G961" s="70"/>
      <c r="H961" s="70"/>
      <c r="I961" s="70"/>
      <c r="J961" s="70"/>
      <c r="K961" s="566"/>
      <c r="L961" s="566"/>
      <c r="M961" s="566"/>
      <c r="N961" s="566"/>
      <c r="O961" s="567"/>
      <c r="P961" s="101"/>
    </row>
    <row r="962" spans="2:16" ht="14.4" thickBot="1">
      <c r="B962" s="102"/>
      <c r="C962" s="103"/>
      <c r="D962" s="103"/>
      <c r="E962" s="103"/>
      <c r="F962" s="103"/>
      <c r="G962" s="103"/>
      <c r="H962" s="103"/>
      <c r="I962" s="103"/>
      <c r="J962" s="103"/>
      <c r="K962" s="103"/>
      <c r="L962" s="103"/>
      <c r="M962" s="103"/>
      <c r="N962" s="103"/>
      <c r="O962" s="103"/>
      <c r="P962" s="104"/>
    </row>
    <row r="963" spans="2:16" ht="15.6" thickTop="1" thickBot="1">
      <c r="B963" s="44"/>
      <c r="C963" s="488" t="s">
        <v>54</v>
      </c>
      <c r="D963" s="489"/>
      <c r="E963" s="489"/>
      <c r="F963" s="489"/>
      <c r="G963" s="489"/>
      <c r="H963" s="489"/>
      <c r="I963" s="489"/>
      <c r="J963" s="489"/>
      <c r="K963" s="489"/>
      <c r="L963" s="489"/>
      <c r="M963" s="489"/>
      <c r="N963" s="489"/>
      <c r="O963" s="490"/>
      <c r="P963" s="75"/>
    </row>
    <row r="964" spans="2:16">
      <c r="B964" s="44"/>
      <c r="C964" s="76" t="s">
        <v>55</v>
      </c>
      <c r="D964" s="491" t="s">
        <v>10</v>
      </c>
      <c r="E964" s="492"/>
      <c r="F964" s="492"/>
      <c r="G964" s="492"/>
      <c r="H964" s="492"/>
      <c r="I964" s="492"/>
      <c r="J964" s="492"/>
      <c r="K964" s="492"/>
      <c r="L964" s="493"/>
      <c r="M964" s="494" t="s">
        <v>56</v>
      </c>
      <c r="N964" s="495"/>
      <c r="O964" s="76" t="s">
        <v>12</v>
      </c>
      <c r="P964" s="77"/>
    </row>
    <row r="965" spans="2:16" ht="51" customHeight="1" thickBot="1">
      <c r="B965" s="44"/>
      <c r="C965" s="243">
        <f>PRESUPUESTO!C308</f>
        <v>15.159999999999997</v>
      </c>
      <c r="D965" s="582" t="str">
        <f>IFERROR(VLOOKUP(C965,PRESUPUESTO!$C$11:$K$366,5,FALSE)," ")</f>
        <v>SUMINISTRO E INSTALACIÓN DE MESÓN EN SUPERFICIE SÓLIDA TIPO MONTELLI COLOR PEPPER GREY O SIMILAR, CON LAVAMANOS INTEGRADO EN LA MISMA SUPERFICIE, INCLUYENDO ESTRUCTURA DE SOPORTE, FIJACIONES, SELLADO PERIMETRAL, CONEXIONES Y LIMPIEZA FINAL.</v>
      </c>
      <c r="E965" s="583"/>
      <c r="F965" s="583"/>
      <c r="G965" s="583"/>
      <c r="H965" s="583"/>
      <c r="I965" s="583"/>
      <c r="J965" s="583"/>
      <c r="K965" s="583"/>
      <c r="L965" s="584"/>
      <c r="M965" s="526" t="str">
        <f>IFERROR(VLOOKUP(C965,PRESUPUESTO!$C$11:$K$366,6,FALSE)," ")</f>
        <v>ML</v>
      </c>
      <c r="N965" s="528"/>
      <c r="O965" s="243">
        <f>IFERROR(VLOOKUP(C965,PRESUPUESTO!$C$11:$K$366,7,FALSE)," ")</f>
        <v>14.66</v>
      </c>
      <c r="P965" s="79"/>
    </row>
    <row r="966" spans="2:16">
      <c r="B966" s="44"/>
      <c r="C966" s="529"/>
      <c r="D966" s="530"/>
      <c r="E966" s="530"/>
      <c r="F966" s="530"/>
      <c r="G966" s="530"/>
      <c r="H966" s="530"/>
      <c r="I966" s="530"/>
      <c r="J966" s="530"/>
      <c r="K966" s="530"/>
      <c r="L966" s="530"/>
      <c r="M966" s="530"/>
      <c r="N966" s="530"/>
      <c r="O966" s="531"/>
      <c r="P966" s="80"/>
    </row>
    <row r="967" spans="2:16">
      <c r="B967" s="44"/>
      <c r="C967" s="532"/>
      <c r="D967" s="533"/>
      <c r="E967" s="533"/>
      <c r="F967" s="533"/>
      <c r="G967" s="533"/>
      <c r="H967" s="533"/>
      <c r="I967" s="533"/>
      <c r="J967" s="533"/>
      <c r="K967" s="533"/>
      <c r="L967" s="533"/>
      <c r="M967" s="533"/>
      <c r="N967" s="533"/>
      <c r="O967" s="534"/>
      <c r="P967" s="80"/>
    </row>
    <row r="968" spans="2:16" ht="14.4" thickBot="1">
      <c r="B968" s="44"/>
      <c r="C968" s="535"/>
      <c r="D968" s="536"/>
      <c r="E968" s="536"/>
      <c r="F968" s="536"/>
      <c r="G968" s="536"/>
      <c r="H968" s="536"/>
      <c r="I968" s="536"/>
      <c r="J968" s="536"/>
      <c r="K968" s="536"/>
      <c r="L968" s="536"/>
      <c r="M968" s="536"/>
      <c r="N968" s="536"/>
      <c r="O968" s="537"/>
      <c r="P968" s="80"/>
    </row>
    <row r="969" spans="2:16" ht="14.4">
      <c r="B969" s="44"/>
      <c r="C969" s="538" t="s">
        <v>10</v>
      </c>
      <c r="D969" s="539"/>
      <c r="E969" s="539"/>
      <c r="F969" s="539"/>
      <c r="G969" s="540"/>
      <c r="H969" s="541" t="s">
        <v>57</v>
      </c>
      <c r="I969" s="539"/>
      <c r="J969" s="542" t="s">
        <v>58</v>
      </c>
      <c r="K969" s="543"/>
      <c r="L969" s="82" t="s">
        <v>59</v>
      </c>
      <c r="M969" s="541" t="s">
        <v>60</v>
      </c>
      <c r="N969" s="544"/>
      <c r="O969" s="83" t="s">
        <v>61</v>
      </c>
      <c r="P969" s="84"/>
    </row>
    <row r="970" spans="2:16" ht="14.4">
      <c r="B970" s="44"/>
      <c r="C970" s="517"/>
      <c r="D970" s="518"/>
      <c r="E970" s="518"/>
      <c r="F970" s="518"/>
      <c r="G970" s="519"/>
      <c r="H970" s="520"/>
      <c r="I970" s="520"/>
      <c r="J970" s="521" t="str">
        <f>IFERROR(VLOOKUP(C970,EQUIPOS!$C$13:$G$80,2,FALSE)," ")</f>
        <v xml:space="preserve"> </v>
      </c>
      <c r="K970" s="522"/>
      <c r="L970" s="308">
        <f>O1008</f>
        <v>0</v>
      </c>
      <c r="M970" s="523"/>
      <c r="N970" s="522"/>
      <c r="O970" s="307">
        <f>IFERROR(M970*L970,0)</f>
        <v>0</v>
      </c>
      <c r="P970" s="85"/>
    </row>
    <row r="971" spans="2:16" ht="14.4">
      <c r="B971" s="44"/>
      <c r="C971" s="517"/>
      <c r="D971" s="518"/>
      <c r="E971" s="518"/>
      <c r="F971" s="518"/>
      <c r="G971" s="519"/>
      <c r="H971" s="520"/>
      <c r="I971" s="520"/>
      <c r="J971" s="521" t="str">
        <f>IFERROR(VLOOKUP(C971,EQUIPOS!$C$13:$G$80,2,FALSE)," ")</f>
        <v xml:space="preserve"> </v>
      </c>
      <c r="K971" s="522"/>
      <c r="L971" s="308" t="str">
        <f>IFERROR(VLOOKUP(C971,EQUIPOS!$C$13:$G$80,5,FALSE)," ")</f>
        <v xml:space="preserve"> </v>
      </c>
      <c r="M971" s="524"/>
      <c r="N971" s="525"/>
      <c r="O971" s="307">
        <f>IFERROR(L971/M971,0)</f>
        <v>0</v>
      </c>
      <c r="P971" s="85"/>
    </row>
    <row r="972" spans="2:16" ht="14.4">
      <c r="B972" s="44"/>
      <c r="C972" s="517"/>
      <c r="D972" s="518"/>
      <c r="E972" s="518"/>
      <c r="F972" s="518"/>
      <c r="G972" s="519"/>
      <c r="H972" s="520"/>
      <c r="I972" s="520"/>
      <c r="J972" s="521" t="str">
        <f>IFERROR(VLOOKUP(C972,EQUIPOS!$C$13:$G$80,2,FALSE)," ")</f>
        <v xml:space="preserve"> </v>
      </c>
      <c r="K972" s="522"/>
      <c r="L972" s="308" t="str">
        <f>IFERROR(VLOOKUP(C972,EQUIPOS!$C$13:$G$80,5,FALSE)," ")</f>
        <v xml:space="preserve"> </v>
      </c>
      <c r="M972" s="524"/>
      <c r="N972" s="525"/>
      <c r="O972" s="307">
        <f t="shared" ref="O972:O973" si="60">IFERROR(L972/M972,0)</f>
        <v>0</v>
      </c>
      <c r="P972" s="85"/>
    </row>
    <row r="973" spans="2:16" ht="14.4">
      <c r="B973" s="44"/>
      <c r="C973" s="517"/>
      <c r="D973" s="518"/>
      <c r="E973" s="518"/>
      <c r="F973" s="518"/>
      <c r="G973" s="519"/>
      <c r="H973" s="520"/>
      <c r="I973" s="520"/>
      <c r="J973" s="521" t="str">
        <f>IFERROR(VLOOKUP(C973,EQUIPOS!$C$13:$G$80,2,FALSE)," ")</f>
        <v xml:space="preserve"> </v>
      </c>
      <c r="K973" s="522"/>
      <c r="L973" s="308" t="str">
        <f>IFERROR(VLOOKUP(C973,EQUIPOS!$C$13:$G$80,5,FALSE)," ")</f>
        <v xml:space="preserve"> </v>
      </c>
      <c r="M973" s="524"/>
      <c r="N973" s="525"/>
      <c r="O973" s="307">
        <f t="shared" si="60"/>
        <v>0</v>
      </c>
      <c r="P973" s="85"/>
    </row>
    <row r="974" spans="2:16" ht="15" thickBot="1">
      <c r="B974" s="44"/>
      <c r="C974" s="517"/>
      <c r="D974" s="518"/>
      <c r="E974" s="518"/>
      <c r="F974" s="518"/>
      <c r="G974" s="519"/>
      <c r="H974" s="520"/>
      <c r="I974" s="520"/>
      <c r="J974" s="521" t="str">
        <f>IFERROR(VLOOKUP(C974,EQUIPOS!$C$13:$G$80,2,FALSE)," ")</f>
        <v xml:space="preserve"> </v>
      </c>
      <c r="K974" s="522"/>
      <c r="L974" s="308" t="str">
        <f>IFERROR(VLOOKUP(C974,EQUIPOS!$C$13:$G$80,5,FALSE)," ")</f>
        <v xml:space="preserve"> </v>
      </c>
      <c r="M974" s="524"/>
      <c r="N974" s="525"/>
      <c r="O974" s="307">
        <f>IFERROR(L974/M974,0)</f>
        <v>0</v>
      </c>
      <c r="P974" s="85"/>
    </row>
    <row r="975" spans="2:16" ht="15" thickBot="1">
      <c r="B975" s="44"/>
      <c r="C975" s="545" t="s">
        <v>2244</v>
      </c>
      <c r="D975" s="546"/>
      <c r="E975" s="546"/>
      <c r="F975" s="546"/>
      <c r="G975" s="546"/>
      <c r="H975" s="546"/>
      <c r="I975" s="546"/>
      <c r="J975" s="546"/>
      <c r="K975" s="546"/>
      <c r="L975" s="546"/>
      <c r="M975" s="546"/>
      <c r="N975" s="547"/>
      <c r="O975" s="309">
        <f>SUM(O970:O974)</f>
        <v>0</v>
      </c>
      <c r="P975" s="86"/>
    </row>
    <row r="976" spans="2:16" ht="13.5" customHeight="1">
      <c r="B976" s="44"/>
      <c r="C976" s="529" t="s">
        <v>62</v>
      </c>
      <c r="D976" s="530"/>
      <c r="E976" s="530"/>
      <c r="F976" s="530"/>
      <c r="G976" s="530"/>
      <c r="H976" s="530"/>
      <c r="I976" s="530"/>
      <c r="J976" s="530"/>
      <c r="K976" s="530"/>
      <c r="L976" s="530"/>
      <c r="M976" s="530"/>
      <c r="N976" s="530"/>
      <c r="O976" s="531"/>
      <c r="P976" s="80"/>
    </row>
    <row r="977" spans="2:16">
      <c r="B977" s="44"/>
      <c r="C977" s="532"/>
      <c r="D977" s="533"/>
      <c r="E977" s="533"/>
      <c r="F977" s="533"/>
      <c r="G977" s="533"/>
      <c r="H977" s="533"/>
      <c r="I977" s="533"/>
      <c r="J977" s="533"/>
      <c r="K977" s="533"/>
      <c r="L977" s="533"/>
      <c r="M977" s="533"/>
      <c r="N977" s="533"/>
      <c r="O977" s="534"/>
      <c r="P977" s="80"/>
    </row>
    <row r="978" spans="2:16" ht="14.4" thickBot="1">
      <c r="B978" s="44"/>
      <c r="C978" s="535"/>
      <c r="D978" s="536"/>
      <c r="E978" s="536"/>
      <c r="F978" s="536"/>
      <c r="G978" s="536"/>
      <c r="H978" s="536"/>
      <c r="I978" s="536"/>
      <c r="J978" s="536"/>
      <c r="K978" s="536"/>
      <c r="L978" s="536"/>
      <c r="M978" s="536"/>
      <c r="N978" s="536"/>
      <c r="O978" s="537"/>
      <c r="P978" s="80"/>
    </row>
    <row r="979" spans="2:16" ht="14.4">
      <c r="B979" s="44"/>
      <c r="C979" s="538" t="s">
        <v>10</v>
      </c>
      <c r="D979" s="550"/>
      <c r="E979" s="550"/>
      <c r="F979" s="550"/>
      <c r="G979" s="550"/>
      <c r="H979" s="550"/>
      <c r="I979" s="550"/>
      <c r="J979" s="544"/>
      <c r="K979" s="81" t="s">
        <v>56</v>
      </c>
      <c r="L979" s="82" t="s">
        <v>12</v>
      </c>
      <c r="M979" s="541" t="s">
        <v>63</v>
      </c>
      <c r="N979" s="544"/>
      <c r="O979" s="83" t="s">
        <v>61</v>
      </c>
      <c r="P979" s="84"/>
    </row>
    <row r="980" spans="2:16" ht="14.4">
      <c r="B980" s="44"/>
      <c r="C980" s="517" t="s">
        <v>2909</v>
      </c>
      <c r="D980" s="518"/>
      <c r="E980" s="518"/>
      <c r="F980" s="518"/>
      <c r="G980" s="518"/>
      <c r="H980" s="518"/>
      <c r="I980" s="518"/>
      <c r="J980" s="519"/>
      <c r="K980" s="88" t="str">
        <f>IFERROR(VLOOKUP(C980,MATERIALES!$C$13:$G$2486,2,FALSE)," ")</f>
        <v>ML</v>
      </c>
      <c r="L980" s="89">
        <v>1</v>
      </c>
      <c r="M980" s="548">
        <f>IFERROR(VLOOKUP(C980,MATERIALES!$C$13:$G$2486,5,FALSE)," ")</f>
        <v>1993261.7220618988</v>
      </c>
      <c r="N980" s="549"/>
      <c r="O980" s="307">
        <f>IFERROR(M980*L980,0)</f>
        <v>1993261.7220618988</v>
      </c>
      <c r="P980" s="85"/>
    </row>
    <row r="981" spans="2:16" ht="14.4">
      <c r="B981" s="44"/>
      <c r="C981" s="517" t="s">
        <v>2910</v>
      </c>
      <c r="D981" s="518"/>
      <c r="E981" s="518"/>
      <c r="F981" s="518"/>
      <c r="G981" s="518"/>
      <c r="H981" s="518"/>
      <c r="I981" s="518"/>
      <c r="J981" s="519"/>
      <c r="K981" s="88" t="str">
        <f>IFERROR(VLOOKUP(C981,MATERIALES!$C$13:$G$2486,2,FALSE)," ")</f>
        <v>ML</v>
      </c>
      <c r="L981" s="89">
        <v>1.035366752576562</v>
      </c>
      <c r="M981" s="548">
        <f>IFERROR(VLOOKUP(C981,MATERIALES!$C$13:$G$2486,5,FALSE)," ")</f>
        <v>181109.04409000001</v>
      </c>
      <c r="N981" s="549"/>
      <c r="O981" s="307">
        <f t="shared" ref="O981:O991" si="61">IFERROR(M981*L981,0)</f>
        <v>187514.28284170869</v>
      </c>
      <c r="P981" s="85"/>
    </row>
    <row r="982" spans="2:16" ht="14.4">
      <c r="B982" s="44"/>
      <c r="C982" s="517"/>
      <c r="D982" s="518"/>
      <c r="E982" s="518"/>
      <c r="F982" s="518"/>
      <c r="G982" s="518"/>
      <c r="H982" s="518"/>
      <c r="I982" s="518"/>
      <c r="J982" s="519"/>
      <c r="K982" s="88" t="str">
        <f>IFERROR(VLOOKUP(C982,MATERIALES!$C$13:$G$2486,2,FALSE)," ")</f>
        <v xml:space="preserve"> </v>
      </c>
      <c r="L982" s="89"/>
      <c r="M982" s="548" t="str">
        <f>IFERROR(VLOOKUP(C982,MATERIALES!$C$13:$G$2486,5,FALSE)," ")</f>
        <v xml:space="preserve"> </v>
      </c>
      <c r="N982" s="549"/>
      <c r="O982" s="307">
        <f t="shared" si="61"/>
        <v>0</v>
      </c>
      <c r="P982" s="85"/>
    </row>
    <row r="983" spans="2:16" ht="14.4">
      <c r="B983" s="44"/>
      <c r="C983" s="517"/>
      <c r="D983" s="518"/>
      <c r="E983" s="518"/>
      <c r="F983" s="518"/>
      <c r="G983" s="518"/>
      <c r="H983" s="518"/>
      <c r="I983" s="518"/>
      <c r="J983" s="519"/>
      <c r="K983" s="88" t="str">
        <f>IFERROR(VLOOKUP(C983,MATERIALES!$C$13:$G$2486,2,FALSE)," ")</f>
        <v xml:space="preserve"> </v>
      </c>
      <c r="L983" s="89"/>
      <c r="M983" s="548" t="str">
        <f>IFERROR(VLOOKUP(C983,MATERIALES!$C$13:$G$2486,5,FALSE)," ")</f>
        <v xml:space="preserve"> </v>
      </c>
      <c r="N983" s="549"/>
      <c r="O983" s="307">
        <f t="shared" si="61"/>
        <v>0</v>
      </c>
      <c r="P983" s="85"/>
    </row>
    <row r="984" spans="2:16" ht="14.4">
      <c r="B984" s="44"/>
      <c r="C984" s="517"/>
      <c r="D984" s="518"/>
      <c r="E984" s="518"/>
      <c r="F984" s="518"/>
      <c r="G984" s="518"/>
      <c r="H984" s="518"/>
      <c r="I984" s="518"/>
      <c r="J984" s="519"/>
      <c r="K984" s="88" t="str">
        <f>IFERROR(VLOOKUP(C984,MATERIALES!$C$13:$G$2486,2,FALSE)," ")</f>
        <v xml:space="preserve"> </v>
      </c>
      <c r="L984" s="89"/>
      <c r="M984" s="548" t="str">
        <f>IFERROR(VLOOKUP(C984,MATERIALES!$C$13:$G$2486,5,FALSE)," ")</f>
        <v xml:space="preserve"> </v>
      </c>
      <c r="N984" s="549"/>
      <c r="O984" s="307">
        <f t="shared" si="61"/>
        <v>0</v>
      </c>
      <c r="P984" s="85"/>
    </row>
    <row r="985" spans="2:16" ht="14.4">
      <c r="B985" s="44"/>
      <c r="C985" s="517"/>
      <c r="D985" s="518"/>
      <c r="E985" s="518"/>
      <c r="F985" s="518"/>
      <c r="G985" s="518"/>
      <c r="H985" s="518"/>
      <c r="I985" s="518"/>
      <c r="J985" s="519"/>
      <c r="K985" s="88" t="str">
        <f>IFERROR(VLOOKUP(C985,MATERIALES!$C$13:$G$2486,2,FALSE)," ")</f>
        <v xml:space="preserve"> </v>
      </c>
      <c r="L985" s="89"/>
      <c r="M985" s="548" t="str">
        <f>IFERROR(VLOOKUP(C985,MATERIALES!$C$13:$G$2486,5,FALSE)," ")</f>
        <v xml:space="preserve"> </v>
      </c>
      <c r="N985" s="549"/>
      <c r="O985" s="307">
        <f t="shared" si="61"/>
        <v>0</v>
      </c>
      <c r="P985" s="85"/>
    </row>
    <row r="986" spans="2:16" ht="14.4">
      <c r="B986" s="44"/>
      <c r="C986" s="517"/>
      <c r="D986" s="518"/>
      <c r="E986" s="518"/>
      <c r="F986" s="518"/>
      <c r="G986" s="518"/>
      <c r="H986" s="518"/>
      <c r="I986" s="518"/>
      <c r="J986" s="519"/>
      <c r="K986" s="88" t="str">
        <f>IFERROR(VLOOKUP(C986,MATERIALES!$C$13:$G$2486,2,FALSE)," ")</f>
        <v xml:space="preserve"> </v>
      </c>
      <c r="L986" s="89"/>
      <c r="M986" s="548" t="str">
        <f>IFERROR(VLOOKUP(C986,MATERIALES!$C$13:$G$2486,5,FALSE)," ")</f>
        <v xml:space="preserve"> </v>
      </c>
      <c r="N986" s="549"/>
      <c r="O986" s="307">
        <f t="shared" si="61"/>
        <v>0</v>
      </c>
      <c r="P986" s="85"/>
    </row>
    <row r="987" spans="2:16" ht="14.4">
      <c r="B987" s="44"/>
      <c r="C987" s="517"/>
      <c r="D987" s="518"/>
      <c r="E987" s="518"/>
      <c r="F987" s="518"/>
      <c r="G987" s="518"/>
      <c r="H987" s="518"/>
      <c r="I987" s="518"/>
      <c r="J987" s="519"/>
      <c r="K987" s="88" t="str">
        <f>IFERROR(VLOOKUP(C987,MATERIALES!$C$13:$G$2486,2,FALSE)," ")</f>
        <v xml:space="preserve"> </v>
      </c>
      <c r="L987" s="89"/>
      <c r="M987" s="548" t="str">
        <f>IFERROR(VLOOKUP(C987,MATERIALES!$C$13:$G$2486,5,FALSE)," ")</f>
        <v xml:space="preserve"> </v>
      </c>
      <c r="N987" s="549"/>
      <c r="O987" s="307">
        <f t="shared" si="61"/>
        <v>0</v>
      </c>
      <c r="P987" s="85"/>
    </row>
    <row r="988" spans="2:16" ht="14.4">
      <c r="B988" s="44"/>
      <c r="C988" s="517"/>
      <c r="D988" s="518"/>
      <c r="E988" s="518"/>
      <c r="F988" s="518"/>
      <c r="G988" s="518"/>
      <c r="H988" s="518"/>
      <c r="I988" s="518"/>
      <c r="J988" s="519"/>
      <c r="K988" s="88" t="str">
        <f>IFERROR(VLOOKUP(C988,MATERIALES!$C$13:$G$2486,2,FALSE)," ")</f>
        <v xml:space="preserve"> </v>
      </c>
      <c r="L988" s="89"/>
      <c r="M988" s="548" t="str">
        <f>IFERROR(VLOOKUP(C988,MATERIALES!$C$13:$G$2486,5,FALSE)," ")</f>
        <v xml:space="preserve"> </v>
      </c>
      <c r="N988" s="549"/>
      <c r="O988" s="307">
        <f t="shared" si="61"/>
        <v>0</v>
      </c>
      <c r="P988" s="85"/>
    </row>
    <row r="989" spans="2:16" ht="14.4">
      <c r="B989" s="44"/>
      <c r="C989" s="517"/>
      <c r="D989" s="518"/>
      <c r="E989" s="518"/>
      <c r="F989" s="518"/>
      <c r="G989" s="518"/>
      <c r="H989" s="518"/>
      <c r="I989" s="518"/>
      <c r="J989" s="519"/>
      <c r="K989" s="88" t="str">
        <f>IFERROR(VLOOKUP(C989,MATERIALES!$C$13:$G$2486,2,FALSE)," ")</f>
        <v xml:space="preserve"> </v>
      </c>
      <c r="L989" s="89"/>
      <c r="M989" s="548" t="str">
        <f>IFERROR(VLOOKUP(C989,MATERIALES!$C$13:$G$2486,5,FALSE)," ")</f>
        <v xml:space="preserve"> </v>
      </c>
      <c r="N989" s="549"/>
      <c r="O989" s="307">
        <f t="shared" si="61"/>
        <v>0</v>
      </c>
      <c r="P989" s="85"/>
    </row>
    <row r="990" spans="2:16" ht="14.4">
      <c r="B990" s="44"/>
      <c r="C990" s="517"/>
      <c r="D990" s="518"/>
      <c r="E990" s="518"/>
      <c r="F990" s="518"/>
      <c r="G990" s="518"/>
      <c r="H990" s="518"/>
      <c r="I990" s="518"/>
      <c r="J990" s="519"/>
      <c r="K990" s="88" t="str">
        <f>IFERROR(VLOOKUP(C990,MATERIALES!$C$13:$G$2486,2,FALSE)," ")</f>
        <v xml:space="preserve"> </v>
      </c>
      <c r="L990" s="89"/>
      <c r="M990" s="548" t="str">
        <f>IFERROR(VLOOKUP(C990,MATERIALES!$C$13:$G$2486,5,FALSE)," ")</f>
        <v xml:space="preserve"> </v>
      </c>
      <c r="N990" s="549"/>
      <c r="O990" s="307">
        <f t="shared" si="61"/>
        <v>0</v>
      </c>
      <c r="P990" s="85"/>
    </row>
    <row r="991" spans="2:16" ht="15" thickBot="1">
      <c r="B991" s="44"/>
      <c r="C991" s="517"/>
      <c r="D991" s="518"/>
      <c r="E991" s="518"/>
      <c r="F991" s="518"/>
      <c r="G991" s="518"/>
      <c r="H991" s="518"/>
      <c r="I991" s="518"/>
      <c r="J991" s="519"/>
      <c r="K991" s="88" t="str">
        <f>IFERROR(VLOOKUP(C991,MATERIALES!$C$13:$G$2486,2,FALSE)," ")</f>
        <v xml:space="preserve"> </v>
      </c>
      <c r="L991" s="90"/>
      <c r="M991" s="548" t="str">
        <f>IFERROR(VLOOKUP(C991,MATERIALES!$C$13:$G$2486,5,FALSE)," ")</f>
        <v xml:space="preserve"> </v>
      </c>
      <c r="N991" s="549"/>
      <c r="O991" s="307">
        <f t="shared" si="61"/>
        <v>0</v>
      </c>
      <c r="P991" s="85"/>
    </row>
    <row r="992" spans="2:16" ht="15" thickBot="1">
      <c r="B992" s="44"/>
      <c r="C992" s="545" t="s">
        <v>2244</v>
      </c>
      <c r="D992" s="546"/>
      <c r="E992" s="546"/>
      <c r="F992" s="546"/>
      <c r="G992" s="546"/>
      <c r="H992" s="546"/>
      <c r="I992" s="546"/>
      <c r="J992" s="546"/>
      <c r="K992" s="546"/>
      <c r="L992" s="546"/>
      <c r="M992" s="546"/>
      <c r="N992" s="547"/>
      <c r="O992" s="309">
        <f>SUM(O980:O991)</f>
        <v>2180776.0049036075</v>
      </c>
      <c r="P992" s="85"/>
    </row>
    <row r="993" spans="2:16">
      <c r="B993" s="44"/>
      <c r="C993" s="529" t="s">
        <v>64</v>
      </c>
      <c r="D993" s="530"/>
      <c r="E993" s="530"/>
      <c r="F993" s="530"/>
      <c r="G993" s="530"/>
      <c r="H993" s="530"/>
      <c r="I993" s="530"/>
      <c r="J993" s="530"/>
      <c r="K993" s="530"/>
      <c r="L993" s="530"/>
      <c r="M993" s="530"/>
      <c r="N993" s="530"/>
      <c r="O993" s="531"/>
      <c r="P993" s="80"/>
    </row>
    <row r="994" spans="2:16">
      <c r="B994" s="44"/>
      <c r="C994" s="532"/>
      <c r="D994" s="533"/>
      <c r="E994" s="533"/>
      <c r="F994" s="533"/>
      <c r="G994" s="533"/>
      <c r="H994" s="533"/>
      <c r="I994" s="533"/>
      <c r="J994" s="533"/>
      <c r="K994" s="533"/>
      <c r="L994" s="533"/>
      <c r="M994" s="533"/>
      <c r="N994" s="533"/>
      <c r="O994" s="534"/>
      <c r="P994" s="80"/>
    </row>
    <row r="995" spans="2:16" ht="14.4" thickBot="1">
      <c r="B995" s="44"/>
      <c r="C995" s="535"/>
      <c r="D995" s="536"/>
      <c r="E995" s="536"/>
      <c r="F995" s="536"/>
      <c r="G995" s="536"/>
      <c r="H995" s="536"/>
      <c r="I995" s="536"/>
      <c r="J995" s="536"/>
      <c r="K995" s="536"/>
      <c r="L995" s="536"/>
      <c r="M995" s="536"/>
      <c r="N995" s="536"/>
      <c r="O995" s="537"/>
      <c r="P995" s="80"/>
    </row>
    <row r="996" spans="2:16" ht="16.8">
      <c r="B996" s="44"/>
      <c r="C996" s="538" t="s">
        <v>65</v>
      </c>
      <c r="D996" s="550"/>
      <c r="E996" s="550"/>
      <c r="F996" s="550"/>
      <c r="G996" s="550"/>
      <c r="H996" s="550"/>
      <c r="I996" s="550"/>
      <c r="J996" s="82" t="s">
        <v>66</v>
      </c>
      <c r="K996" s="87" t="s">
        <v>67</v>
      </c>
      <c r="L996" s="91" t="s">
        <v>68</v>
      </c>
      <c r="M996" s="541" t="s">
        <v>69</v>
      </c>
      <c r="N996" s="544"/>
      <c r="O996" s="83" t="s">
        <v>61</v>
      </c>
      <c r="P996" s="84"/>
    </row>
    <row r="997" spans="2:16" ht="14.4">
      <c r="B997" s="44"/>
      <c r="C997" s="517"/>
      <c r="D997" s="518"/>
      <c r="E997" s="518"/>
      <c r="F997" s="518"/>
      <c r="G997" s="518"/>
      <c r="H997" s="518"/>
      <c r="I997" s="518"/>
      <c r="J997" s="92"/>
      <c r="K997" s="93">
        <v>25.1</v>
      </c>
      <c r="L997" s="92">
        <f>K997*J997</f>
        <v>0</v>
      </c>
      <c r="M997" s="548" t="str">
        <f>IFERROR(VLOOKUP(C997,TRANSPORTE!$C$14:$G$28,5,FALSE)," ")</f>
        <v xml:space="preserve"> </v>
      </c>
      <c r="N997" s="549"/>
      <c r="O997" s="307">
        <f>IFERROR(M997*L997,0)</f>
        <v>0</v>
      </c>
      <c r="P997" s="85"/>
    </row>
    <row r="998" spans="2:16" ht="15" thickBot="1">
      <c r="B998" s="44"/>
      <c r="C998" s="551"/>
      <c r="D998" s="552"/>
      <c r="E998" s="552"/>
      <c r="F998" s="552"/>
      <c r="G998" s="552"/>
      <c r="H998" s="552"/>
      <c r="I998" s="552"/>
      <c r="J998" s="94"/>
      <c r="K998" s="70"/>
      <c r="L998" s="94"/>
      <c r="M998" s="553"/>
      <c r="N998" s="554"/>
      <c r="O998" s="307">
        <f t="shared" ref="O998" si="62">IFERROR(M998*L998,0)</f>
        <v>0</v>
      </c>
      <c r="P998" s="85"/>
    </row>
    <row r="999" spans="2:16" ht="15" thickBot="1">
      <c r="B999" s="44"/>
      <c r="C999" s="545" t="s">
        <v>2244</v>
      </c>
      <c r="D999" s="546"/>
      <c r="E999" s="546"/>
      <c r="F999" s="546"/>
      <c r="G999" s="546"/>
      <c r="H999" s="546"/>
      <c r="I999" s="546"/>
      <c r="J999" s="546"/>
      <c r="K999" s="546"/>
      <c r="L999" s="546"/>
      <c r="M999" s="546"/>
      <c r="N999" s="547"/>
      <c r="O999" s="309">
        <f>+SUM(O997:O998)</f>
        <v>0</v>
      </c>
      <c r="P999" s="86"/>
    </row>
    <row r="1000" spans="2:16">
      <c r="B1000" s="44"/>
      <c r="C1000" s="529" t="s">
        <v>70</v>
      </c>
      <c r="D1000" s="530"/>
      <c r="E1000" s="530"/>
      <c r="F1000" s="530"/>
      <c r="G1000" s="530"/>
      <c r="H1000" s="530"/>
      <c r="I1000" s="530"/>
      <c r="J1000" s="530"/>
      <c r="K1000" s="530"/>
      <c r="L1000" s="530"/>
      <c r="M1000" s="530"/>
      <c r="N1000" s="530"/>
      <c r="O1000" s="531"/>
      <c r="P1000" s="80"/>
    </row>
    <row r="1001" spans="2:16">
      <c r="B1001" s="44"/>
      <c r="C1001" s="532"/>
      <c r="D1001" s="533"/>
      <c r="E1001" s="533"/>
      <c r="F1001" s="533"/>
      <c r="G1001" s="533"/>
      <c r="H1001" s="533"/>
      <c r="I1001" s="533"/>
      <c r="J1001" s="533"/>
      <c r="K1001" s="533"/>
      <c r="L1001" s="533"/>
      <c r="M1001" s="533"/>
      <c r="N1001" s="533"/>
      <c r="O1001" s="534"/>
      <c r="P1001" s="80"/>
    </row>
    <row r="1002" spans="2:16" ht="14.4" thickBot="1">
      <c r="B1002" s="44"/>
      <c r="C1002" s="535"/>
      <c r="D1002" s="536"/>
      <c r="E1002" s="536"/>
      <c r="F1002" s="536"/>
      <c r="G1002" s="536"/>
      <c r="H1002" s="536"/>
      <c r="I1002" s="536"/>
      <c r="J1002" s="536"/>
      <c r="K1002" s="536"/>
      <c r="L1002" s="536"/>
      <c r="M1002" s="536"/>
      <c r="N1002" s="536"/>
      <c r="O1002" s="537"/>
      <c r="P1002" s="80"/>
    </row>
    <row r="1003" spans="2:16" ht="14.4">
      <c r="B1003" s="44"/>
      <c r="C1003" s="538" t="s">
        <v>71</v>
      </c>
      <c r="D1003" s="550"/>
      <c r="E1003" s="550"/>
      <c r="F1003" s="550"/>
      <c r="G1003" s="550"/>
      <c r="H1003" s="550"/>
      <c r="I1003" s="550"/>
      <c r="J1003" s="82" t="s">
        <v>72</v>
      </c>
      <c r="K1003" s="95" t="s">
        <v>73</v>
      </c>
      <c r="L1003" s="96" t="s">
        <v>74</v>
      </c>
      <c r="M1003" s="560" t="s">
        <v>60</v>
      </c>
      <c r="N1003" s="561"/>
      <c r="O1003" s="97" t="s">
        <v>61</v>
      </c>
      <c r="P1003" s="98"/>
    </row>
    <row r="1004" spans="2:16" ht="14.4">
      <c r="B1004" s="44"/>
      <c r="C1004" s="555"/>
      <c r="D1004" s="556"/>
      <c r="E1004" s="556"/>
      <c r="F1004" s="556"/>
      <c r="G1004" s="556"/>
      <c r="H1004" s="556"/>
      <c r="I1004" s="522"/>
      <c r="J1004" s="310" t="str">
        <f>IFERROR(VLOOKUP(C1004,'MANO DE OBRA'!$C$13:$J$33,6,FALSE)," ")</f>
        <v xml:space="preserve"> </v>
      </c>
      <c r="K1004" s="318" t="str">
        <f>IFERROR(VLOOKUP(C1004,'MANO DE OBRA'!$C$13:$J$33,7,FALSE)," ")</f>
        <v xml:space="preserve"> </v>
      </c>
      <c r="L1004" s="311" t="str">
        <f>IFERROR(VLOOKUP(C1004,'MANO DE OBRA'!$C$13:$J$33,8,FALSE)," ")</f>
        <v xml:space="preserve"> </v>
      </c>
      <c r="M1004" s="562"/>
      <c r="N1004" s="563"/>
      <c r="O1004" s="312">
        <f>IFERROR((L1004/M1004),0)</f>
        <v>0</v>
      </c>
      <c r="P1004" s="99"/>
    </row>
    <row r="1005" spans="2:16" ht="14.4">
      <c r="B1005" s="44"/>
      <c r="C1005" s="555"/>
      <c r="D1005" s="556"/>
      <c r="E1005" s="556"/>
      <c r="F1005" s="556"/>
      <c r="G1005" s="556"/>
      <c r="H1005" s="556"/>
      <c r="I1005" s="522"/>
      <c r="J1005" s="310" t="str">
        <f>IFERROR(VLOOKUP(C1005,'MANO DE OBRA'!$C$13:$J$33,6,FALSE)," ")</f>
        <v xml:space="preserve"> </v>
      </c>
      <c r="K1005" s="318" t="str">
        <f>IFERROR(VLOOKUP(C1005,'MANO DE OBRA'!$C$13:$J$33,7,FALSE)," ")</f>
        <v xml:space="preserve"> </v>
      </c>
      <c r="L1005" s="311" t="str">
        <f>IFERROR(VLOOKUP(C1005,'MANO DE OBRA'!$C$13:$J$33,8,FALSE)," ")</f>
        <v xml:space="preserve"> </v>
      </c>
      <c r="M1005" s="562"/>
      <c r="N1005" s="563"/>
      <c r="O1005" s="312">
        <f t="shared" ref="O1005:O1007" si="63">IFERROR((L1005/M1005),0)</f>
        <v>0</v>
      </c>
      <c r="P1005" s="99"/>
    </row>
    <row r="1006" spans="2:16" ht="14.4">
      <c r="B1006" s="44"/>
      <c r="C1006" s="555"/>
      <c r="D1006" s="556"/>
      <c r="E1006" s="556"/>
      <c r="F1006" s="556"/>
      <c r="G1006" s="556"/>
      <c r="H1006" s="556"/>
      <c r="I1006" s="522"/>
      <c r="J1006" s="310" t="str">
        <f>IFERROR(VLOOKUP(C1006,'MANO DE OBRA'!$C$13:$J$33,6,FALSE)," ")</f>
        <v xml:space="preserve"> </v>
      </c>
      <c r="K1006" s="318" t="str">
        <f>IFERROR(VLOOKUP(C1006,'MANO DE OBRA'!$C$13:$J$33,7,FALSE)," ")</f>
        <v xml:space="preserve"> </v>
      </c>
      <c r="L1006" s="311" t="str">
        <f>IFERROR(VLOOKUP(C1006,'MANO DE OBRA'!$C$13:$J$33,8,FALSE)," ")</f>
        <v xml:space="preserve"> </v>
      </c>
      <c r="M1006" s="524"/>
      <c r="N1006" s="525"/>
      <c r="O1006" s="312">
        <f t="shared" si="63"/>
        <v>0</v>
      </c>
      <c r="P1006" s="99"/>
    </row>
    <row r="1007" spans="2:16" ht="15" thickBot="1">
      <c r="B1007" s="44"/>
      <c r="C1007" s="555"/>
      <c r="D1007" s="556"/>
      <c r="E1007" s="556"/>
      <c r="F1007" s="556"/>
      <c r="G1007" s="556"/>
      <c r="H1007" s="556"/>
      <c r="I1007" s="522"/>
      <c r="J1007" s="310" t="str">
        <f>IFERROR(VLOOKUP(C1007,'MANO DE OBRA'!$C$13:$J$33,6,FALSE)," ")</f>
        <v xml:space="preserve"> </v>
      </c>
      <c r="K1007" s="318" t="str">
        <f>IFERROR(VLOOKUP(C1007,'MANO DE OBRA'!$C$13:$J$33,7,FALSE)," ")</f>
        <v xml:space="preserve"> </v>
      </c>
      <c r="L1007" s="311" t="str">
        <f>IFERROR(VLOOKUP(C1007,'MANO DE OBRA'!$C$13:$J$33,8,FALSE)," ")</f>
        <v xml:space="preserve"> </v>
      </c>
      <c r="M1007" s="524"/>
      <c r="N1007" s="525"/>
      <c r="O1007" s="312">
        <f t="shared" si="63"/>
        <v>0</v>
      </c>
      <c r="P1007" s="85"/>
    </row>
    <row r="1008" spans="2:16" ht="15" thickBot="1">
      <c r="B1008" s="44"/>
      <c r="C1008" s="545" t="s">
        <v>2244</v>
      </c>
      <c r="D1008" s="546"/>
      <c r="E1008" s="546"/>
      <c r="F1008" s="546"/>
      <c r="G1008" s="546"/>
      <c r="H1008" s="546"/>
      <c r="I1008" s="546"/>
      <c r="J1008" s="546"/>
      <c r="K1008" s="546"/>
      <c r="L1008" s="546"/>
      <c r="M1008" s="546"/>
      <c r="N1008" s="547"/>
      <c r="O1008" s="309">
        <f>+SUM(O1004:O1007)</f>
        <v>0</v>
      </c>
      <c r="P1008" s="85"/>
    </row>
    <row r="1009" spans="2:19" ht="15" thickBot="1">
      <c r="B1009" s="44"/>
      <c r="C1009" s="73"/>
      <c r="D1009" s="52"/>
      <c r="E1009" s="52"/>
      <c r="F1009" s="52"/>
      <c r="G1009" s="52"/>
      <c r="H1009" s="52"/>
      <c r="I1009" s="52"/>
      <c r="J1009" s="52"/>
      <c r="K1009" s="52"/>
      <c r="L1009" s="52"/>
      <c r="M1009" s="52"/>
      <c r="N1009" s="52"/>
      <c r="O1009" s="74"/>
      <c r="P1009" s="45"/>
    </row>
    <row r="1010" spans="2:19" ht="15" thickBot="1">
      <c r="B1010" s="44"/>
      <c r="C1010" s="557" t="s">
        <v>2245</v>
      </c>
      <c r="D1010" s="558"/>
      <c r="E1010" s="558"/>
      <c r="F1010" s="558"/>
      <c r="G1010" s="558"/>
      <c r="H1010" s="558"/>
      <c r="I1010" s="558"/>
      <c r="J1010" s="558"/>
      <c r="K1010" s="558"/>
      <c r="L1010" s="558"/>
      <c r="M1010" s="558"/>
      <c r="N1010" s="559"/>
      <c r="O1010" s="313">
        <f>ROUND(O999+O975+O992+O1008,0)</f>
        <v>2180776</v>
      </c>
      <c r="P1010" s="100"/>
    </row>
    <row r="1011" spans="2:19" ht="15" thickBot="1">
      <c r="B1011" s="44"/>
      <c r="C1011" s="73"/>
      <c r="D1011" s="52"/>
      <c r="E1011" s="52"/>
      <c r="F1011" s="52"/>
      <c r="G1011" s="52"/>
      <c r="H1011" s="52"/>
      <c r="I1011" s="52"/>
      <c r="J1011" s="52"/>
      <c r="K1011" s="52"/>
      <c r="L1011" s="52"/>
      <c r="M1011" s="52"/>
      <c r="N1011" s="52"/>
      <c r="O1011" s="74"/>
      <c r="P1011" s="73"/>
    </row>
    <row r="1012" spans="2:19">
      <c r="B1012" s="44"/>
      <c r="C1012" s="529" t="s">
        <v>2240</v>
      </c>
      <c r="D1012" s="530"/>
      <c r="E1012" s="530"/>
      <c r="F1012" s="530"/>
      <c r="G1012" s="530"/>
      <c r="H1012" s="530"/>
      <c r="I1012" s="530"/>
      <c r="J1012" s="530"/>
      <c r="K1012" s="530"/>
      <c r="L1012" s="530"/>
      <c r="M1012" s="530"/>
      <c r="N1012" s="530"/>
      <c r="O1012" s="531"/>
      <c r="P1012" s="80"/>
    </row>
    <row r="1013" spans="2:19">
      <c r="B1013" s="44"/>
      <c r="C1013" s="532"/>
      <c r="D1013" s="533"/>
      <c r="E1013" s="533"/>
      <c r="F1013" s="533"/>
      <c r="G1013" s="533"/>
      <c r="H1013" s="533"/>
      <c r="I1013" s="533"/>
      <c r="J1013" s="533"/>
      <c r="K1013" s="533"/>
      <c r="L1013" s="533"/>
      <c r="M1013" s="533"/>
      <c r="N1013" s="533"/>
      <c r="O1013" s="534"/>
      <c r="P1013" s="80"/>
    </row>
    <row r="1014" spans="2:19" ht="14.4" thickBot="1">
      <c r="B1014" s="44"/>
      <c r="C1014" s="535"/>
      <c r="D1014" s="536"/>
      <c r="E1014" s="536"/>
      <c r="F1014" s="536"/>
      <c r="G1014" s="536"/>
      <c r="H1014" s="536"/>
      <c r="I1014" s="536"/>
      <c r="J1014" s="536"/>
      <c r="K1014" s="536"/>
      <c r="L1014" s="536"/>
      <c r="M1014" s="536"/>
      <c r="N1014" s="536"/>
      <c r="O1014" s="537"/>
      <c r="P1014" s="80"/>
    </row>
    <row r="1015" spans="2:19" ht="15" thickBot="1">
      <c r="B1015" s="44"/>
      <c r="C1015" s="568" t="s">
        <v>10</v>
      </c>
      <c r="D1015" s="569"/>
      <c r="E1015" s="569"/>
      <c r="F1015" s="569"/>
      <c r="G1015" s="569"/>
      <c r="H1015" s="569"/>
      <c r="I1015" s="569"/>
      <c r="J1015" s="569"/>
      <c r="K1015" s="569"/>
      <c r="L1015" s="569"/>
      <c r="M1015" s="570"/>
      <c r="N1015" s="303" t="s">
        <v>32</v>
      </c>
      <c r="O1015" s="304" t="s">
        <v>29</v>
      </c>
      <c r="P1015" s="80"/>
    </row>
    <row r="1016" spans="2:19" ht="14.4">
      <c r="B1016" s="44"/>
      <c r="C1016" s="571" t="s">
        <v>2242</v>
      </c>
      <c r="D1016" s="572"/>
      <c r="E1016" s="572"/>
      <c r="F1016" s="572"/>
      <c r="G1016" s="572"/>
      <c r="H1016" s="572"/>
      <c r="I1016" s="572"/>
      <c r="J1016" s="572"/>
      <c r="K1016" s="572"/>
      <c r="L1016" s="572"/>
      <c r="M1016" s="572"/>
      <c r="N1016" s="305">
        <f>PRESUPUESTO!$K$384</f>
        <v>0.26</v>
      </c>
      <c r="O1016" s="314">
        <f>N1016*O1010</f>
        <v>567001.76</v>
      </c>
      <c r="P1016" s="80"/>
    </row>
    <row r="1017" spans="2:19" ht="14.4">
      <c r="B1017" s="44"/>
      <c r="C1017" s="573" t="s">
        <v>2241</v>
      </c>
      <c r="D1017" s="574"/>
      <c r="E1017" s="574"/>
      <c r="F1017" s="574"/>
      <c r="G1017" s="574"/>
      <c r="H1017" s="574"/>
      <c r="I1017" s="574"/>
      <c r="J1017" s="574"/>
      <c r="K1017" s="574"/>
      <c r="L1017" s="574"/>
      <c r="M1017" s="574"/>
      <c r="N1017" s="302">
        <f>PRESUPUESTO!$K$385</f>
        <v>0.01</v>
      </c>
      <c r="O1017" s="315">
        <f>N1017*O1010</f>
        <v>21807.760000000002</v>
      </c>
      <c r="P1017" s="80"/>
    </row>
    <row r="1018" spans="2:19" ht="15" thickBot="1">
      <c r="B1018" s="44"/>
      <c r="C1018" s="575" t="s">
        <v>28</v>
      </c>
      <c r="D1018" s="576"/>
      <c r="E1018" s="576"/>
      <c r="F1018" s="576"/>
      <c r="G1018" s="576"/>
      <c r="H1018" s="576"/>
      <c r="I1018" s="576"/>
      <c r="J1018" s="576"/>
      <c r="K1018" s="576"/>
      <c r="L1018" s="576"/>
      <c r="M1018" s="576"/>
      <c r="N1018" s="306">
        <f>PRESUPUESTO!$K$386</f>
        <v>0.03</v>
      </c>
      <c r="O1018" s="316">
        <f>N1018*O1010</f>
        <v>65423.28</v>
      </c>
      <c r="P1018" s="80"/>
    </row>
    <row r="1019" spans="2:19">
      <c r="B1019" s="44"/>
      <c r="C1019" s="296"/>
      <c r="D1019" s="297"/>
      <c r="E1019" s="297"/>
      <c r="F1019" s="297"/>
      <c r="G1019" s="297"/>
      <c r="H1019" s="297"/>
      <c r="I1019" s="297"/>
      <c r="J1019" s="297"/>
      <c r="K1019" s="297"/>
      <c r="L1019" s="297"/>
      <c r="M1019" s="297"/>
      <c r="N1019" s="297"/>
      <c r="O1019" s="298"/>
      <c r="P1019" s="80"/>
    </row>
    <row r="1020" spans="2:19" ht="14.4" thickBot="1">
      <c r="B1020" s="44"/>
      <c r="C1020" s="299"/>
      <c r="D1020" s="300"/>
      <c r="E1020" s="300"/>
      <c r="F1020" s="300"/>
      <c r="G1020" s="300"/>
      <c r="H1020" s="300"/>
      <c r="I1020" s="300"/>
      <c r="J1020" s="300"/>
      <c r="K1020" s="300"/>
      <c r="L1020" s="300"/>
      <c r="M1020" s="300"/>
      <c r="N1020" s="300"/>
      <c r="O1020" s="301"/>
      <c r="P1020" s="80"/>
    </row>
    <row r="1021" spans="2:19" ht="15" thickBot="1">
      <c r="B1021" s="44"/>
      <c r="C1021" s="557" t="s">
        <v>2246</v>
      </c>
      <c r="D1021" s="558"/>
      <c r="E1021" s="558"/>
      <c r="F1021" s="558"/>
      <c r="G1021" s="558"/>
      <c r="H1021" s="558"/>
      <c r="I1021" s="558"/>
      <c r="J1021" s="558"/>
      <c r="K1021" s="558"/>
      <c r="L1021" s="558"/>
      <c r="M1021" s="558"/>
      <c r="N1021" s="559"/>
      <c r="O1021" s="313">
        <f>ROUNDUP(O1010+O1016+O1017+O1018,0)</f>
        <v>2835009</v>
      </c>
      <c r="P1021" s="100"/>
      <c r="S1021" s="342"/>
    </row>
    <row r="1022" spans="2:19" ht="14.4">
      <c r="B1022" s="44"/>
      <c r="C1022" s="73"/>
      <c r="D1022" s="52"/>
      <c r="E1022" s="52"/>
      <c r="F1022" s="52"/>
      <c r="G1022" s="52"/>
      <c r="H1022" s="52"/>
      <c r="I1022" s="52"/>
      <c r="J1022" s="52"/>
      <c r="K1022" s="52"/>
      <c r="L1022" s="52"/>
      <c r="M1022" s="52"/>
      <c r="N1022" s="52"/>
      <c r="O1022" s="74"/>
      <c r="P1022" s="45"/>
    </row>
    <row r="1023" spans="2:19" ht="14.4">
      <c r="B1023" s="44"/>
      <c r="C1023" s="73"/>
      <c r="D1023" s="52"/>
      <c r="E1023" s="52"/>
      <c r="F1023" s="52"/>
      <c r="G1023" s="52"/>
      <c r="H1023" s="52"/>
      <c r="I1023" s="52"/>
      <c r="J1023" s="52"/>
      <c r="K1023" s="52"/>
      <c r="L1023" s="52"/>
      <c r="M1023" s="52"/>
      <c r="N1023" s="52"/>
      <c r="O1023" s="74"/>
      <c r="P1023" s="45"/>
    </row>
    <row r="1024" spans="2:19" ht="18.75" customHeight="1" thickBot="1">
      <c r="B1024" s="44"/>
      <c r="C1024" s="564"/>
      <c r="D1024" s="565"/>
      <c r="E1024" s="565"/>
      <c r="F1024" s="70"/>
      <c r="G1024" s="70"/>
      <c r="H1024" s="70"/>
      <c r="I1024" s="70"/>
      <c r="J1024" s="70"/>
      <c r="K1024" s="566"/>
      <c r="L1024" s="566"/>
      <c r="M1024" s="566"/>
      <c r="N1024" s="566"/>
      <c r="O1024" s="567"/>
      <c r="P1024" s="101"/>
    </row>
    <row r="1025" spans="2:16" ht="14.4" thickBot="1">
      <c r="B1025" s="102"/>
      <c r="C1025" s="103"/>
      <c r="D1025" s="103"/>
      <c r="E1025" s="103"/>
      <c r="F1025" s="103"/>
      <c r="G1025" s="103"/>
      <c r="H1025" s="103"/>
      <c r="I1025" s="103"/>
      <c r="J1025" s="103"/>
      <c r="K1025" s="103"/>
      <c r="L1025" s="103"/>
      <c r="M1025" s="103"/>
      <c r="N1025" s="103"/>
      <c r="O1025" s="103"/>
      <c r="P1025" s="104"/>
    </row>
    <row r="1026" spans="2:16" ht="15.6" thickTop="1" thickBot="1">
      <c r="B1026" s="44"/>
      <c r="C1026" s="488" t="s">
        <v>54</v>
      </c>
      <c r="D1026" s="489"/>
      <c r="E1026" s="489"/>
      <c r="F1026" s="489"/>
      <c r="G1026" s="489"/>
      <c r="H1026" s="489"/>
      <c r="I1026" s="489"/>
      <c r="J1026" s="489"/>
      <c r="K1026" s="489"/>
      <c r="L1026" s="489"/>
      <c r="M1026" s="489"/>
      <c r="N1026" s="489"/>
      <c r="O1026" s="490"/>
      <c r="P1026" s="75"/>
    </row>
    <row r="1027" spans="2:16">
      <c r="B1027" s="44"/>
      <c r="C1027" s="76" t="s">
        <v>55</v>
      </c>
      <c r="D1027" s="491" t="s">
        <v>10</v>
      </c>
      <c r="E1027" s="492"/>
      <c r="F1027" s="492"/>
      <c r="G1027" s="492"/>
      <c r="H1027" s="492"/>
      <c r="I1027" s="492"/>
      <c r="J1027" s="492"/>
      <c r="K1027" s="492"/>
      <c r="L1027" s="493"/>
      <c r="M1027" s="494" t="s">
        <v>56</v>
      </c>
      <c r="N1027" s="495"/>
      <c r="O1027" s="76" t="s">
        <v>12</v>
      </c>
      <c r="P1027" s="77"/>
    </row>
    <row r="1028" spans="2:16" ht="51" customHeight="1" thickBot="1">
      <c r="B1028" s="44"/>
      <c r="C1028" s="243">
        <f>PRESUPUESTO!C309</f>
        <v>15.169999999999996</v>
      </c>
      <c r="D1028" s="582" t="str">
        <f>IFERROR(VLOOKUP(C1028,PRESUPUESTO!$C$11:$K$366,5,FALSE)," ")</f>
        <v xml:space="preserve">CONSTRUCCIÓN DE MESÓN/ENTREPAÑO EN CONCRETO DE 2.500 PSI, E=0,07 M. INCLUYE FORMALETA SÚPER T, MALLA ELECTROSOLDADA Y ACABADO QUEMADO. </v>
      </c>
      <c r="E1028" s="583"/>
      <c r="F1028" s="583"/>
      <c r="G1028" s="583"/>
      <c r="H1028" s="583"/>
      <c r="I1028" s="583"/>
      <c r="J1028" s="583"/>
      <c r="K1028" s="583"/>
      <c r="L1028" s="584"/>
      <c r="M1028" s="526" t="str">
        <f>IFERROR(VLOOKUP(C1028,PRESUPUESTO!$C$11:$K$366,6,FALSE)," ")</f>
        <v>M2</v>
      </c>
      <c r="N1028" s="528"/>
      <c r="O1028" s="243">
        <f>IFERROR(VLOOKUP(C1028,PRESUPUESTO!$C$11:$K$366,7,FALSE)," ")</f>
        <v>51.08</v>
      </c>
      <c r="P1028" s="79"/>
    </row>
    <row r="1029" spans="2:16">
      <c r="B1029" s="44"/>
      <c r="C1029" s="529"/>
      <c r="D1029" s="530"/>
      <c r="E1029" s="530"/>
      <c r="F1029" s="530"/>
      <c r="G1029" s="530"/>
      <c r="H1029" s="530"/>
      <c r="I1029" s="530"/>
      <c r="J1029" s="530"/>
      <c r="K1029" s="530"/>
      <c r="L1029" s="530"/>
      <c r="M1029" s="530"/>
      <c r="N1029" s="530"/>
      <c r="O1029" s="531"/>
      <c r="P1029" s="80"/>
    </row>
    <row r="1030" spans="2:16">
      <c r="B1030" s="44"/>
      <c r="C1030" s="532"/>
      <c r="D1030" s="533"/>
      <c r="E1030" s="533"/>
      <c r="F1030" s="533"/>
      <c r="G1030" s="533"/>
      <c r="H1030" s="533"/>
      <c r="I1030" s="533"/>
      <c r="J1030" s="533"/>
      <c r="K1030" s="533"/>
      <c r="L1030" s="533"/>
      <c r="M1030" s="533"/>
      <c r="N1030" s="533"/>
      <c r="O1030" s="534"/>
      <c r="P1030" s="80"/>
    </row>
    <row r="1031" spans="2:16" ht="14.4" thickBot="1">
      <c r="B1031" s="44"/>
      <c r="C1031" s="535"/>
      <c r="D1031" s="536"/>
      <c r="E1031" s="536"/>
      <c r="F1031" s="536"/>
      <c r="G1031" s="536"/>
      <c r="H1031" s="536"/>
      <c r="I1031" s="536"/>
      <c r="J1031" s="536"/>
      <c r="K1031" s="536"/>
      <c r="L1031" s="536"/>
      <c r="M1031" s="536"/>
      <c r="N1031" s="536"/>
      <c r="O1031" s="537"/>
      <c r="P1031" s="80"/>
    </row>
    <row r="1032" spans="2:16" ht="14.4">
      <c r="B1032" s="44"/>
      <c r="C1032" s="538" t="s">
        <v>10</v>
      </c>
      <c r="D1032" s="539"/>
      <c r="E1032" s="539"/>
      <c r="F1032" s="539"/>
      <c r="G1032" s="540"/>
      <c r="H1032" s="541" t="s">
        <v>57</v>
      </c>
      <c r="I1032" s="539"/>
      <c r="J1032" s="542" t="s">
        <v>58</v>
      </c>
      <c r="K1032" s="543"/>
      <c r="L1032" s="82" t="s">
        <v>59</v>
      </c>
      <c r="M1032" s="541" t="s">
        <v>60</v>
      </c>
      <c r="N1032" s="544"/>
      <c r="O1032" s="83" t="s">
        <v>61</v>
      </c>
      <c r="P1032" s="84"/>
    </row>
    <row r="1033" spans="2:16" ht="14.4">
      <c r="B1033" s="44"/>
      <c r="C1033" s="517" t="s">
        <v>1281</v>
      </c>
      <c r="D1033" s="518"/>
      <c r="E1033" s="518"/>
      <c r="F1033" s="518"/>
      <c r="G1033" s="519"/>
      <c r="H1033" s="520"/>
      <c r="I1033" s="520"/>
      <c r="J1033" s="521" t="str">
        <f>IFERROR(VLOOKUP(C1033,EQUIPOS!$C$13:$G$80,2,FALSE)," ")</f>
        <v>%</v>
      </c>
      <c r="K1033" s="522"/>
      <c r="L1033" s="308">
        <f>O1071</f>
        <v>47566.25</v>
      </c>
      <c r="M1033" s="523">
        <v>0.05</v>
      </c>
      <c r="N1033" s="522"/>
      <c r="O1033" s="307">
        <f>IFERROR(M1033*L1033,0)</f>
        <v>2378.3125</v>
      </c>
      <c r="P1033" s="85"/>
    </row>
    <row r="1034" spans="2:16" ht="14.4">
      <c r="B1034" s="44"/>
      <c r="C1034" s="517" t="s">
        <v>1306</v>
      </c>
      <c r="D1034" s="518"/>
      <c r="E1034" s="518"/>
      <c r="F1034" s="518"/>
      <c r="G1034" s="519"/>
      <c r="H1034" s="520"/>
      <c r="I1034" s="520"/>
      <c r="J1034" s="521" t="str">
        <f>IFERROR(VLOOKUP(C1034,EQUIPOS!$C$13:$G$80,2,FALSE)," ")</f>
        <v>D</v>
      </c>
      <c r="K1034" s="522"/>
      <c r="L1034" s="308">
        <f>IFERROR(VLOOKUP(C1034,EQUIPOS!$C$13:$G$80,5,FALSE)," ")</f>
        <v>86639</v>
      </c>
      <c r="M1034" s="524">
        <f>1/0.015</f>
        <v>66.666666666666671</v>
      </c>
      <c r="N1034" s="525"/>
      <c r="O1034" s="307">
        <f>IFERROR(L1034/M1034,0)</f>
        <v>1299.5849999999998</v>
      </c>
      <c r="P1034" s="85"/>
    </row>
    <row r="1035" spans="2:16" ht="14.4">
      <c r="B1035" s="44"/>
      <c r="C1035" s="517"/>
      <c r="D1035" s="518"/>
      <c r="E1035" s="518"/>
      <c r="F1035" s="518"/>
      <c r="G1035" s="519"/>
      <c r="H1035" s="520"/>
      <c r="I1035" s="520"/>
      <c r="J1035" s="521" t="str">
        <f>IFERROR(VLOOKUP(C1035,EQUIPOS!$C$13:$G$80,2,FALSE)," ")</f>
        <v xml:space="preserve"> </v>
      </c>
      <c r="K1035" s="522"/>
      <c r="L1035" s="308" t="str">
        <f>IFERROR(VLOOKUP(C1035,EQUIPOS!$C$13:$G$80,5,FALSE)," ")</f>
        <v xml:space="preserve"> </v>
      </c>
      <c r="M1035" s="524"/>
      <c r="N1035" s="525"/>
      <c r="O1035" s="307">
        <f t="shared" ref="O1035:O1036" si="64">IFERROR(L1035/M1035,0)</f>
        <v>0</v>
      </c>
      <c r="P1035" s="85"/>
    </row>
    <row r="1036" spans="2:16" ht="14.4">
      <c r="B1036" s="44"/>
      <c r="C1036" s="517"/>
      <c r="D1036" s="518"/>
      <c r="E1036" s="518"/>
      <c r="F1036" s="518"/>
      <c r="G1036" s="519"/>
      <c r="H1036" s="520"/>
      <c r="I1036" s="520"/>
      <c r="J1036" s="521" t="str">
        <f>IFERROR(VLOOKUP(C1036,EQUIPOS!$C$13:$G$80,2,FALSE)," ")</f>
        <v xml:space="preserve"> </v>
      </c>
      <c r="K1036" s="522"/>
      <c r="L1036" s="308" t="str">
        <f>IFERROR(VLOOKUP(C1036,EQUIPOS!$C$13:$G$80,5,FALSE)," ")</f>
        <v xml:space="preserve"> </v>
      </c>
      <c r="M1036" s="524"/>
      <c r="N1036" s="525"/>
      <c r="O1036" s="307">
        <f t="shared" si="64"/>
        <v>0</v>
      </c>
      <c r="P1036" s="85"/>
    </row>
    <row r="1037" spans="2:16" ht="15" thickBot="1">
      <c r="B1037" s="44"/>
      <c r="C1037" s="517"/>
      <c r="D1037" s="518"/>
      <c r="E1037" s="518"/>
      <c r="F1037" s="518"/>
      <c r="G1037" s="519"/>
      <c r="H1037" s="520"/>
      <c r="I1037" s="520"/>
      <c r="J1037" s="521" t="str">
        <f>IFERROR(VLOOKUP(C1037,EQUIPOS!$C$13:$G$80,2,FALSE)," ")</f>
        <v xml:space="preserve"> </v>
      </c>
      <c r="K1037" s="522"/>
      <c r="L1037" s="308" t="str">
        <f>IFERROR(VLOOKUP(C1037,EQUIPOS!$C$13:$G$80,5,FALSE)," ")</f>
        <v xml:space="preserve"> </v>
      </c>
      <c r="M1037" s="524"/>
      <c r="N1037" s="525"/>
      <c r="O1037" s="307">
        <f>IFERROR(L1037/M1037,0)</f>
        <v>0</v>
      </c>
      <c r="P1037" s="85"/>
    </row>
    <row r="1038" spans="2:16" ht="15" thickBot="1">
      <c r="B1038" s="44"/>
      <c r="C1038" s="545" t="s">
        <v>2244</v>
      </c>
      <c r="D1038" s="546"/>
      <c r="E1038" s="546"/>
      <c r="F1038" s="546"/>
      <c r="G1038" s="546"/>
      <c r="H1038" s="546"/>
      <c r="I1038" s="546"/>
      <c r="J1038" s="546"/>
      <c r="K1038" s="546"/>
      <c r="L1038" s="546"/>
      <c r="M1038" s="546"/>
      <c r="N1038" s="547"/>
      <c r="O1038" s="309">
        <f>SUM(O1033:O1037)</f>
        <v>3677.8975</v>
      </c>
      <c r="P1038" s="86"/>
    </row>
    <row r="1039" spans="2:16" ht="13.5" customHeight="1">
      <c r="B1039" s="44"/>
      <c r="C1039" s="529" t="s">
        <v>62</v>
      </c>
      <c r="D1039" s="530"/>
      <c r="E1039" s="530"/>
      <c r="F1039" s="530"/>
      <c r="G1039" s="530"/>
      <c r="H1039" s="530"/>
      <c r="I1039" s="530"/>
      <c r="J1039" s="530"/>
      <c r="K1039" s="530"/>
      <c r="L1039" s="530"/>
      <c r="M1039" s="530"/>
      <c r="N1039" s="530"/>
      <c r="O1039" s="531"/>
      <c r="P1039" s="80"/>
    </row>
    <row r="1040" spans="2:16">
      <c r="B1040" s="44"/>
      <c r="C1040" s="532"/>
      <c r="D1040" s="533"/>
      <c r="E1040" s="533"/>
      <c r="F1040" s="533"/>
      <c r="G1040" s="533"/>
      <c r="H1040" s="533"/>
      <c r="I1040" s="533"/>
      <c r="J1040" s="533"/>
      <c r="K1040" s="533"/>
      <c r="L1040" s="533"/>
      <c r="M1040" s="533"/>
      <c r="N1040" s="533"/>
      <c r="O1040" s="534"/>
      <c r="P1040" s="80"/>
    </row>
    <row r="1041" spans="2:16" ht="14.4" thickBot="1">
      <c r="B1041" s="44"/>
      <c r="C1041" s="535"/>
      <c r="D1041" s="536"/>
      <c r="E1041" s="536"/>
      <c r="F1041" s="536"/>
      <c r="G1041" s="536"/>
      <c r="H1041" s="536"/>
      <c r="I1041" s="536"/>
      <c r="J1041" s="536"/>
      <c r="K1041" s="536"/>
      <c r="L1041" s="536"/>
      <c r="M1041" s="536"/>
      <c r="N1041" s="536"/>
      <c r="O1041" s="537"/>
      <c r="P1041" s="80"/>
    </row>
    <row r="1042" spans="2:16" ht="14.4">
      <c r="B1042" s="44"/>
      <c r="C1042" s="538" t="s">
        <v>10</v>
      </c>
      <c r="D1042" s="550"/>
      <c r="E1042" s="550"/>
      <c r="F1042" s="550"/>
      <c r="G1042" s="550"/>
      <c r="H1042" s="550"/>
      <c r="I1042" s="550"/>
      <c r="J1042" s="544"/>
      <c r="K1042" s="81" t="s">
        <v>56</v>
      </c>
      <c r="L1042" s="82" t="s">
        <v>12</v>
      </c>
      <c r="M1042" s="541" t="s">
        <v>63</v>
      </c>
      <c r="N1042" s="544"/>
      <c r="O1042" s="83" t="s">
        <v>61</v>
      </c>
      <c r="P1042" s="84"/>
    </row>
    <row r="1043" spans="2:16" ht="14.4">
      <c r="B1043" s="44"/>
      <c r="C1043" s="517" t="s">
        <v>337</v>
      </c>
      <c r="D1043" s="518" t="s">
        <v>2912</v>
      </c>
      <c r="E1043" s="518" t="s">
        <v>2912</v>
      </c>
      <c r="F1043" s="518" t="s">
        <v>2912</v>
      </c>
      <c r="G1043" s="518" t="s">
        <v>2912</v>
      </c>
      <c r="H1043" s="518" t="s">
        <v>2912</v>
      </c>
      <c r="I1043" s="518" t="s">
        <v>2912</v>
      </c>
      <c r="J1043" s="519" t="s">
        <v>2912</v>
      </c>
      <c r="K1043" s="88" t="str">
        <f>IFERROR(VLOOKUP(C1043,MATERIALES!$C$13:$G$2486,2,FALSE)," ")</f>
        <v>M3</v>
      </c>
      <c r="L1043" s="89">
        <v>7.3499999999999996E-2</v>
      </c>
      <c r="M1043" s="548">
        <f>IFERROR(VLOOKUP(C1043,MATERIALES!$C$13:$G$2486,5,FALSE)," ")</f>
        <v>490131</v>
      </c>
      <c r="N1043" s="549"/>
      <c r="O1043" s="307">
        <f>IFERROR(M1043*L1043,0)</f>
        <v>36024.628499999999</v>
      </c>
      <c r="P1043" s="85"/>
    </row>
    <row r="1044" spans="2:16" ht="14.4">
      <c r="B1044" s="44"/>
      <c r="C1044" s="517" t="s">
        <v>1736</v>
      </c>
      <c r="D1044" s="518" t="s">
        <v>1736</v>
      </c>
      <c r="E1044" s="518" t="s">
        <v>1736</v>
      </c>
      <c r="F1044" s="518" t="s">
        <v>1736</v>
      </c>
      <c r="G1044" s="518" t="s">
        <v>1736</v>
      </c>
      <c r="H1044" s="518" t="s">
        <v>1736</v>
      </c>
      <c r="I1044" s="518" t="s">
        <v>1736</v>
      </c>
      <c r="J1044" s="519" t="s">
        <v>1736</v>
      </c>
      <c r="K1044" s="88" t="str">
        <f>IFERROR(VLOOKUP(C1044,MATERIALES!$C$13:$G$2486,2,FALSE)," ")</f>
        <v>KG</v>
      </c>
      <c r="L1044" s="89">
        <v>2.16</v>
      </c>
      <c r="M1044" s="548">
        <f>IFERROR(VLOOKUP(C1044,MATERIALES!$C$13:$G$2486,5,FALSE)," ")</f>
        <v>9188</v>
      </c>
      <c r="N1044" s="549"/>
      <c r="O1044" s="307">
        <f t="shared" ref="O1044:O1054" si="65">IFERROR(M1044*L1044,0)</f>
        <v>19846.080000000002</v>
      </c>
      <c r="P1044" s="85"/>
    </row>
    <row r="1045" spans="2:16" ht="14.4">
      <c r="B1045" s="44"/>
      <c r="C1045" s="517" t="s">
        <v>2285</v>
      </c>
      <c r="D1045" s="518" t="s">
        <v>2913</v>
      </c>
      <c r="E1045" s="518" t="s">
        <v>2913</v>
      </c>
      <c r="F1045" s="518" t="s">
        <v>2913</v>
      </c>
      <c r="G1045" s="518" t="s">
        <v>2913</v>
      </c>
      <c r="H1045" s="518" t="s">
        <v>2913</v>
      </c>
      <c r="I1045" s="518" t="s">
        <v>2913</v>
      </c>
      <c r="J1045" s="519" t="s">
        <v>2913</v>
      </c>
      <c r="K1045" s="88" t="str">
        <f>IFERROR(VLOOKUP(C1045,MATERIALES!$C$13:$G$2486,2,FALSE)," ")</f>
        <v>M2</v>
      </c>
      <c r="L1045" s="89">
        <v>1.2</v>
      </c>
      <c r="M1045" s="548">
        <f>IFERROR(VLOOKUP(C1045,MATERIALES!$C$13:$G$2486,5,FALSE)," ")</f>
        <v>64927</v>
      </c>
      <c r="N1045" s="549"/>
      <c r="O1045" s="307">
        <f t="shared" si="65"/>
        <v>77912.399999999994</v>
      </c>
      <c r="P1045" s="85"/>
    </row>
    <row r="1046" spans="2:16" ht="14.4">
      <c r="B1046" s="44"/>
      <c r="C1046" s="517" t="s">
        <v>1343</v>
      </c>
      <c r="D1046" s="518" t="s">
        <v>1343</v>
      </c>
      <c r="E1046" s="518" t="s">
        <v>1343</v>
      </c>
      <c r="F1046" s="518" t="s">
        <v>1343</v>
      </c>
      <c r="G1046" s="518" t="s">
        <v>1343</v>
      </c>
      <c r="H1046" s="518" t="s">
        <v>1343</v>
      </c>
      <c r="I1046" s="518" t="s">
        <v>1343</v>
      </c>
      <c r="J1046" s="519" t="s">
        <v>1343</v>
      </c>
      <c r="K1046" s="88" t="str">
        <f>IFERROR(VLOOKUP(C1046,MATERIALES!$C$13:$G$2486,2,FALSE)," ")</f>
        <v>KG</v>
      </c>
      <c r="L1046" s="89">
        <v>0.05</v>
      </c>
      <c r="M1046" s="548">
        <f>IFERROR(VLOOKUP(C1046,MATERIALES!$C$13:$G$2486,5,FALSE)," ")</f>
        <v>12752</v>
      </c>
      <c r="N1046" s="549"/>
      <c r="O1046" s="307">
        <f t="shared" si="65"/>
        <v>637.6</v>
      </c>
      <c r="P1046" s="85"/>
    </row>
    <row r="1047" spans="2:16" ht="14.4">
      <c r="B1047" s="44"/>
      <c r="C1047" s="517"/>
      <c r="D1047" s="518"/>
      <c r="E1047" s="518"/>
      <c r="F1047" s="518"/>
      <c r="G1047" s="518"/>
      <c r="H1047" s="518"/>
      <c r="I1047" s="518"/>
      <c r="J1047" s="519"/>
      <c r="K1047" s="88" t="str">
        <f>IFERROR(VLOOKUP(C1047,MATERIALES!$C$13:$G$2486,2,FALSE)," ")</f>
        <v xml:space="preserve"> </v>
      </c>
      <c r="L1047" s="89"/>
      <c r="M1047" s="548" t="str">
        <f>IFERROR(VLOOKUP(C1047,MATERIALES!$C$13:$G$2486,5,FALSE)," ")</f>
        <v xml:space="preserve"> </v>
      </c>
      <c r="N1047" s="549"/>
      <c r="O1047" s="307">
        <f t="shared" si="65"/>
        <v>0</v>
      </c>
      <c r="P1047" s="85"/>
    </row>
    <row r="1048" spans="2:16" ht="14.4">
      <c r="B1048" s="44"/>
      <c r="C1048" s="517"/>
      <c r="D1048" s="518"/>
      <c r="E1048" s="518"/>
      <c r="F1048" s="518"/>
      <c r="G1048" s="518"/>
      <c r="H1048" s="518"/>
      <c r="I1048" s="518"/>
      <c r="J1048" s="519"/>
      <c r="K1048" s="88" t="str">
        <f>IFERROR(VLOOKUP(C1048,MATERIALES!$C$13:$G$2486,2,FALSE)," ")</f>
        <v xml:space="preserve"> </v>
      </c>
      <c r="L1048" s="89"/>
      <c r="M1048" s="548" t="str">
        <f>IFERROR(VLOOKUP(C1048,MATERIALES!$C$13:$G$2486,5,FALSE)," ")</f>
        <v xml:space="preserve"> </v>
      </c>
      <c r="N1048" s="549"/>
      <c r="O1048" s="307">
        <f t="shared" si="65"/>
        <v>0</v>
      </c>
      <c r="P1048" s="85"/>
    </row>
    <row r="1049" spans="2:16" ht="14.4">
      <c r="B1049" s="44"/>
      <c r="C1049" s="517"/>
      <c r="D1049" s="518"/>
      <c r="E1049" s="518"/>
      <c r="F1049" s="518"/>
      <c r="G1049" s="518"/>
      <c r="H1049" s="518"/>
      <c r="I1049" s="518"/>
      <c r="J1049" s="519"/>
      <c r="K1049" s="88" t="str">
        <f>IFERROR(VLOOKUP(C1049,MATERIALES!$C$13:$G$2486,2,FALSE)," ")</f>
        <v xml:space="preserve"> </v>
      </c>
      <c r="L1049" s="89"/>
      <c r="M1049" s="548" t="str">
        <f>IFERROR(VLOOKUP(C1049,MATERIALES!$C$13:$G$2486,5,FALSE)," ")</f>
        <v xml:space="preserve"> </v>
      </c>
      <c r="N1049" s="549"/>
      <c r="O1049" s="307">
        <f t="shared" si="65"/>
        <v>0</v>
      </c>
      <c r="P1049" s="85"/>
    </row>
    <row r="1050" spans="2:16" ht="14.4">
      <c r="B1050" s="44"/>
      <c r="C1050" s="517"/>
      <c r="D1050" s="518"/>
      <c r="E1050" s="518"/>
      <c r="F1050" s="518"/>
      <c r="G1050" s="518"/>
      <c r="H1050" s="518"/>
      <c r="I1050" s="518"/>
      <c r="J1050" s="519"/>
      <c r="K1050" s="88" t="str">
        <f>IFERROR(VLOOKUP(C1050,MATERIALES!$C$13:$G$2486,2,FALSE)," ")</f>
        <v xml:space="preserve"> </v>
      </c>
      <c r="L1050" s="89"/>
      <c r="M1050" s="548" t="str">
        <f>IFERROR(VLOOKUP(C1050,MATERIALES!$C$13:$G$2486,5,FALSE)," ")</f>
        <v xml:space="preserve"> </v>
      </c>
      <c r="N1050" s="549"/>
      <c r="O1050" s="307">
        <f t="shared" si="65"/>
        <v>0</v>
      </c>
      <c r="P1050" s="85"/>
    </row>
    <row r="1051" spans="2:16" ht="14.4">
      <c r="B1051" s="44"/>
      <c r="C1051" s="517"/>
      <c r="D1051" s="518"/>
      <c r="E1051" s="518"/>
      <c r="F1051" s="518"/>
      <c r="G1051" s="518"/>
      <c r="H1051" s="518"/>
      <c r="I1051" s="518"/>
      <c r="J1051" s="519"/>
      <c r="K1051" s="88" t="str">
        <f>IFERROR(VLOOKUP(C1051,MATERIALES!$C$13:$G$2486,2,FALSE)," ")</f>
        <v xml:space="preserve"> </v>
      </c>
      <c r="L1051" s="89"/>
      <c r="M1051" s="548" t="str">
        <f>IFERROR(VLOOKUP(C1051,MATERIALES!$C$13:$G$2486,5,FALSE)," ")</f>
        <v xml:space="preserve"> </v>
      </c>
      <c r="N1051" s="549"/>
      <c r="O1051" s="307">
        <f t="shared" si="65"/>
        <v>0</v>
      </c>
      <c r="P1051" s="85"/>
    </row>
    <row r="1052" spans="2:16" ht="14.4">
      <c r="B1052" s="44"/>
      <c r="C1052" s="517"/>
      <c r="D1052" s="518"/>
      <c r="E1052" s="518"/>
      <c r="F1052" s="518"/>
      <c r="G1052" s="518"/>
      <c r="H1052" s="518"/>
      <c r="I1052" s="518"/>
      <c r="J1052" s="519"/>
      <c r="K1052" s="88" t="str">
        <f>IFERROR(VLOOKUP(C1052,MATERIALES!$C$13:$G$2486,2,FALSE)," ")</f>
        <v xml:space="preserve"> </v>
      </c>
      <c r="L1052" s="89"/>
      <c r="M1052" s="548" t="str">
        <f>IFERROR(VLOOKUP(C1052,MATERIALES!$C$13:$G$2486,5,FALSE)," ")</f>
        <v xml:space="preserve"> </v>
      </c>
      <c r="N1052" s="549"/>
      <c r="O1052" s="307">
        <f t="shared" si="65"/>
        <v>0</v>
      </c>
      <c r="P1052" s="85"/>
    </row>
    <row r="1053" spans="2:16" ht="14.4">
      <c r="B1053" s="44"/>
      <c r="C1053" s="517"/>
      <c r="D1053" s="518"/>
      <c r="E1053" s="518"/>
      <c r="F1053" s="518"/>
      <c r="G1053" s="518"/>
      <c r="H1053" s="518"/>
      <c r="I1053" s="518"/>
      <c r="J1053" s="519"/>
      <c r="K1053" s="88" t="str">
        <f>IFERROR(VLOOKUP(C1053,MATERIALES!$C$13:$G$2486,2,FALSE)," ")</f>
        <v xml:space="preserve"> </v>
      </c>
      <c r="L1053" s="89"/>
      <c r="M1053" s="548" t="str">
        <f>IFERROR(VLOOKUP(C1053,MATERIALES!$C$13:$G$2486,5,FALSE)," ")</f>
        <v xml:space="preserve"> </v>
      </c>
      <c r="N1053" s="549"/>
      <c r="O1053" s="307">
        <f t="shared" si="65"/>
        <v>0</v>
      </c>
      <c r="P1053" s="85"/>
    </row>
    <row r="1054" spans="2:16" ht="15" thickBot="1">
      <c r="B1054" s="44"/>
      <c r="C1054" s="517"/>
      <c r="D1054" s="518"/>
      <c r="E1054" s="518"/>
      <c r="F1054" s="518"/>
      <c r="G1054" s="518"/>
      <c r="H1054" s="518"/>
      <c r="I1054" s="518"/>
      <c r="J1054" s="519"/>
      <c r="K1054" s="88" t="str">
        <f>IFERROR(VLOOKUP(C1054,MATERIALES!$C$13:$G$2486,2,FALSE)," ")</f>
        <v xml:space="preserve"> </v>
      </c>
      <c r="L1054" s="90"/>
      <c r="M1054" s="548" t="str">
        <f>IFERROR(VLOOKUP(C1054,MATERIALES!$C$13:$G$2486,5,FALSE)," ")</f>
        <v xml:space="preserve"> </v>
      </c>
      <c r="N1054" s="549"/>
      <c r="O1054" s="307">
        <f t="shared" si="65"/>
        <v>0</v>
      </c>
      <c r="P1054" s="85"/>
    </row>
    <row r="1055" spans="2:16" ht="15" thickBot="1">
      <c r="B1055" s="44"/>
      <c r="C1055" s="545" t="s">
        <v>2244</v>
      </c>
      <c r="D1055" s="546"/>
      <c r="E1055" s="546"/>
      <c r="F1055" s="546"/>
      <c r="G1055" s="546"/>
      <c r="H1055" s="546"/>
      <c r="I1055" s="546"/>
      <c r="J1055" s="546"/>
      <c r="K1055" s="546"/>
      <c r="L1055" s="546"/>
      <c r="M1055" s="546"/>
      <c r="N1055" s="547"/>
      <c r="O1055" s="309">
        <f>SUM(O1043:O1054)</f>
        <v>134420.70850000001</v>
      </c>
      <c r="P1055" s="85"/>
    </row>
    <row r="1056" spans="2:16">
      <c r="B1056" s="44"/>
      <c r="C1056" s="529" t="s">
        <v>64</v>
      </c>
      <c r="D1056" s="530"/>
      <c r="E1056" s="530"/>
      <c r="F1056" s="530"/>
      <c r="G1056" s="530"/>
      <c r="H1056" s="530"/>
      <c r="I1056" s="530"/>
      <c r="J1056" s="530"/>
      <c r="K1056" s="530"/>
      <c r="L1056" s="530"/>
      <c r="M1056" s="530"/>
      <c r="N1056" s="530"/>
      <c r="O1056" s="531"/>
      <c r="P1056" s="80"/>
    </row>
    <row r="1057" spans="2:16">
      <c r="B1057" s="44"/>
      <c r="C1057" s="532"/>
      <c r="D1057" s="533"/>
      <c r="E1057" s="533"/>
      <c r="F1057" s="533"/>
      <c r="G1057" s="533"/>
      <c r="H1057" s="533"/>
      <c r="I1057" s="533"/>
      <c r="J1057" s="533"/>
      <c r="K1057" s="533"/>
      <c r="L1057" s="533"/>
      <c r="M1057" s="533"/>
      <c r="N1057" s="533"/>
      <c r="O1057" s="534"/>
      <c r="P1057" s="80"/>
    </row>
    <row r="1058" spans="2:16" ht="14.4" thickBot="1">
      <c r="B1058" s="44"/>
      <c r="C1058" s="535"/>
      <c r="D1058" s="536"/>
      <c r="E1058" s="536"/>
      <c r="F1058" s="536"/>
      <c r="G1058" s="536"/>
      <c r="H1058" s="536"/>
      <c r="I1058" s="536"/>
      <c r="J1058" s="536"/>
      <c r="K1058" s="536"/>
      <c r="L1058" s="536"/>
      <c r="M1058" s="536"/>
      <c r="N1058" s="536"/>
      <c r="O1058" s="537"/>
      <c r="P1058" s="80"/>
    </row>
    <row r="1059" spans="2:16" ht="16.8">
      <c r="B1059" s="44"/>
      <c r="C1059" s="538" t="s">
        <v>65</v>
      </c>
      <c r="D1059" s="550"/>
      <c r="E1059" s="550"/>
      <c r="F1059" s="550"/>
      <c r="G1059" s="550"/>
      <c r="H1059" s="550"/>
      <c r="I1059" s="550"/>
      <c r="J1059" s="82" t="s">
        <v>66</v>
      </c>
      <c r="K1059" s="87" t="s">
        <v>67</v>
      </c>
      <c r="L1059" s="91" t="s">
        <v>68</v>
      </c>
      <c r="M1059" s="541" t="s">
        <v>69</v>
      </c>
      <c r="N1059" s="544"/>
      <c r="O1059" s="83" t="s">
        <v>61</v>
      </c>
      <c r="P1059" s="84"/>
    </row>
    <row r="1060" spans="2:16" ht="14.4">
      <c r="B1060" s="44"/>
      <c r="C1060" s="517"/>
      <c r="D1060" s="518"/>
      <c r="E1060" s="518"/>
      <c r="F1060" s="518"/>
      <c r="G1060" s="518"/>
      <c r="H1060" s="518"/>
      <c r="I1060" s="518"/>
      <c r="J1060" s="92"/>
      <c r="K1060" s="93">
        <v>25.1</v>
      </c>
      <c r="L1060" s="92">
        <f>K1060*J1060</f>
        <v>0</v>
      </c>
      <c r="M1060" s="548" t="str">
        <f>IFERROR(VLOOKUP(C1060,TRANSPORTE!$C$14:$G$28,5,FALSE)," ")</f>
        <v xml:space="preserve"> </v>
      </c>
      <c r="N1060" s="549"/>
      <c r="O1060" s="307">
        <f>IFERROR(M1060*L1060,0)</f>
        <v>0</v>
      </c>
      <c r="P1060" s="85"/>
    </row>
    <row r="1061" spans="2:16" ht="15" thickBot="1">
      <c r="B1061" s="44"/>
      <c r="C1061" s="551"/>
      <c r="D1061" s="552"/>
      <c r="E1061" s="552"/>
      <c r="F1061" s="552"/>
      <c r="G1061" s="552"/>
      <c r="H1061" s="552"/>
      <c r="I1061" s="552"/>
      <c r="J1061" s="94"/>
      <c r="K1061" s="70"/>
      <c r="L1061" s="94"/>
      <c r="M1061" s="553"/>
      <c r="N1061" s="554"/>
      <c r="O1061" s="307">
        <f t="shared" ref="O1061" si="66">IFERROR(M1061*L1061,0)</f>
        <v>0</v>
      </c>
      <c r="P1061" s="85"/>
    </row>
    <row r="1062" spans="2:16" ht="15" thickBot="1">
      <c r="B1062" s="44"/>
      <c r="C1062" s="545" t="s">
        <v>2244</v>
      </c>
      <c r="D1062" s="546"/>
      <c r="E1062" s="546"/>
      <c r="F1062" s="546"/>
      <c r="G1062" s="546"/>
      <c r="H1062" s="546"/>
      <c r="I1062" s="546"/>
      <c r="J1062" s="546"/>
      <c r="K1062" s="546"/>
      <c r="L1062" s="546"/>
      <c r="M1062" s="546"/>
      <c r="N1062" s="547"/>
      <c r="O1062" s="309">
        <f>+SUM(O1060:O1061)</f>
        <v>0</v>
      </c>
      <c r="P1062" s="86"/>
    </row>
    <row r="1063" spans="2:16">
      <c r="B1063" s="44"/>
      <c r="C1063" s="529" t="s">
        <v>70</v>
      </c>
      <c r="D1063" s="530"/>
      <c r="E1063" s="530"/>
      <c r="F1063" s="530"/>
      <c r="G1063" s="530"/>
      <c r="H1063" s="530"/>
      <c r="I1063" s="530"/>
      <c r="J1063" s="530"/>
      <c r="K1063" s="530"/>
      <c r="L1063" s="530"/>
      <c r="M1063" s="530"/>
      <c r="N1063" s="530"/>
      <c r="O1063" s="531"/>
      <c r="P1063" s="80"/>
    </row>
    <row r="1064" spans="2:16">
      <c r="B1064" s="44"/>
      <c r="C1064" s="532"/>
      <c r="D1064" s="533"/>
      <c r="E1064" s="533"/>
      <c r="F1064" s="533"/>
      <c r="G1064" s="533"/>
      <c r="H1064" s="533"/>
      <c r="I1064" s="533"/>
      <c r="J1064" s="533"/>
      <c r="K1064" s="533"/>
      <c r="L1064" s="533"/>
      <c r="M1064" s="533"/>
      <c r="N1064" s="533"/>
      <c r="O1064" s="534"/>
      <c r="P1064" s="80"/>
    </row>
    <row r="1065" spans="2:16" ht="14.4" thickBot="1">
      <c r="B1065" s="44"/>
      <c r="C1065" s="535"/>
      <c r="D1065" s="536"/>
      <c r="E1065" s="536"/>
      <c r="F1065" s="536"/>
      <c r="G1065" s="536"/>
      <c r="H1065" s="536"/>
      <c r="I1065" s="536"/>
      <c r="J1065" s="536"/>
      <c r="K1065" s="536"/>
      <c r="L1065" s="536"/>
      <c r="M1065" s="536"/>
      <c r="N1065" s="536"/>
      <c r="O1065" s="537"/>
      <c r="P1065" s="80"/>
    </row>
    <row r="1066" spans="2:16" ht="14.4">
      <c r="B1066" s="44"/>
      <c r="C1066" s="538" t="s">
        <v>71</v>
      </c>
      <c r="D1066" s="550"/>
      <c r="E1066" s="550"/>
      <c r="F1066" s="550"/>
      <c r="G1066" s="550"/>
      <c r="H1066" s="550"/>
      <c r="I1066" s="550"/>
      <c r="J1066" s="82" t="s">
        <v>72</v>
      </c>
      <c r="K1066" s="95" t="s">
        <v>73</v>
      </c>
      <c r="L1066" s="96" t="s">
        <v>74</v>
      </c>
      <c r="M1066" s="560" t="s">
        <v>60</v>
      </c>
      <c r="N1066" s="561"/>
      <c r="O1066" s="97" t="s">
        <v>61</v>
      </c>
      <c r="P1066" s="98"/>
    </row>
    <row r="1067" spans="2:16" ht="14.4">
      <c r="B1067" s="44"/>
      <c r="C1067" s="555" t="s">
        <v>1222</v>
      </c>
      <c r="D1067" s="556"/>
      <c r="E1067" s="556"/>
      <c r="F1067" s="556"/>
      <c r="G1067" s="556"/>
      <c r="H1067" s="556"/>
      <c r="I1067" s="522"/>
      <c r="J1067" s="310">
        <f>IFERROR(VLOOKUP(C1067,'MANO DE OBRA'!$C$13:$J$33,6,FALSE)," ")</f>
        <v>190265</v>
      </c>
      <c r="K1067" s="318">
        <f>IFERROR(VLOOKUP(C1067,'MANO DE OBRA'!$C$13:$J$33,7,FALSE)," ")</f>
        <v>2</v>
      </c>
      <c r="L1067" s="311">
        <f>IFERROR(VLOOKUP(C1067,'MANO DE OBRA'!$C$13:$J$33,8,FALSE)," ")</f>
        <v>380530</v>
      </c>
      <c r="M1067" s="562">
        <f>1/0.125</f>
        <v>8</v>
      </c>
      <c r="N1067" s="563"/>
      <c r="O1067" s="312">
        <f>IFERROR((L1067/M1067),0)</f>
        <v>47566.25</v>
      </c>
      <c r="P1067" s="99"/>
    </row>
    <row r="1068" spans="2:16" ht="14.4">
      <c r="B1068" s="44"/>
      <c r="C1068" s="555"/>
      <c r="D1068" s="556"/>
      <c r="E1068" s="556"/>
      <c r="F1068" s="556"/>
      <c r="G1068" s="556"/>
      <c r="H1068" s="556"/>
      <c r="I1068" s="522"/>
      <c r="J1068" s="310" t="str">
        <f>IFERROR(VLOOKUP(C1068,'MANO DE OBRA'!$C$13:$J$33,6,FALSE)," ")</f>
        <v xml:space="preserve"> </v>
      </c>
      <c r="K1068" s="318" t="str">
        <f>IFERROR(VLOOKUP(C1068,'MANO DE OBRA'!$C$13:$J$33,7,FALSE)," ")</f>
        <v xml:space="preserve"> </v>
      </c>
      <c r="L1068" s="311" t="str">
        <f>IFERROR(VLOOKUP(C1068,'MANO DE OBRA'!$C$13:$J$33,8,FALSE)," ")</f>
        <v xml:space="preserve"> </v>
      </c>
      <c r="M1068" s="562"/>
      <c r="N1068" s="563"/>
      <c r="O1068" s="312">
        <f t="shared" ref="O1068:O1070" si="67">IFERROR((L1068/M1068),0)</f>
        <v>0</v>
      </c>
      <c r="P1068" s="99"/>
    </row>
    <row r="1069" spans="2:16" ht="14.4">
      <c r="B1069" s="44"/>
      <c r="C1069" s="555"/>
      <c r="D1069" s="556"/>
      <c r="E1069" s="556"/>
      <c r="F1069" s="556"/>
      <c r="G1069" s="556"/>
      <c r="H1069" s="556"/>
      <c r="I1069" s="522"/>
      <c r="J1069" s="310" t="str">
        <f>IFERROR(VLOOKUP(C1069,'MANO DE OBRA'!$C$13:$J$33,6,FALSE)," ")</f>
        <v xml:space="preserve"> </v>
      </c>
      <c r="K1069" s="318" t="str">
        <f>IFERROR(VLOOKUP(C1069,'MANO DE OBRA'!$C$13:$J$33,7,FALSE)," ")</f>
        <v xml:space="preserve"> </v>
      </c>
      <c r="L1069" s="311" t="str">
        <f>IFERROR(VLOOKUP(C1069,'MANO DE OBRA'!$C$13:$J$33,8,FALSE)," ")</f>
        <v xml:space="preserve"> </v>
      </c>
      <c r="M1069" s="524"/>
      <c r="N1069" s="525"/>
      <c r="O1069" s="312">
        <f t="shared" si="67"/>
        <v>0</v>
      </c>
      <c r="P1069" s="99"/>
    </row>
    <row r="1070" spans="2:16" ht="15" thickBot="1">
      <c r="B1070" s="44"/>
      <c r="C1070" s="555"/>
      <c r="D1070" s="556"/>
      <c r="E1070" s="556"/>
      <c r="F1070" s="556"/>
      <c r="G1070" s="556"/>
      <c r="H1070" s="556"/>
      <c r="I1070" s="522"/>
      <c r="J1070" s="310" t="str">
        <f>IFERROR(VLOOKUP(C1070,'MANO DE OBRA'!$C$13:$J$33,6,FALSE)," ")</f>
        <v xml:space="preserve"> </v>
      </c>
      <c r="K1070" s="318" t="str">
        <f>IFERROR(VLOOKUP(C1070,'MANO DE OBRA'!$C$13:$J$33,7,FALSE)," ")</f>
        <v xml:space="preserve"> </v>
      </c>
      <c r="L1070" s="311" t="str">
        <f>IFERROR(VLOOKUP(C1070,'MANO DE OBRA'!$C$13:$J$33,8,FALSE)," ")</f>
        <v xml:space="preserve"> </v>
      </c>
      <c r="M1070" s="524"/>
      <c r="N1070" s="525"/>
      <c r="O1070" s="312">
        <f t="shared" si="67"/>
        <v>0</v>
      </c>
      <c r="P1070" s="85"/>
    </row>
    <row r="1071" spans="2:16" ht="15" thickBot="1">
      <c r="B1071" s="44"/>
      <c r="C1071" s="545" t="s">
        <v>2244</v>
      </c>
      <c r="D1071" s="546"/>
      <c r="E1071" s="546"/>
      <c r="F1071" s="546"/>
      <c r="G1071" s="546"/>
      <c r="H1071" s="546"/>
      <c r="I1071" s="546"/>
      <c r="J1071" s="546"/>
      <c r="K1071" s="546"/>
      <c r="L1071" s="546"/>
      <c r="M1071" s="546"/>
      <c r="N1071" s="547"/>
      <c r="O1071" s="309">
        <f>+SUM(O1067:O1070)</f>
        <v>47566.25</v>
      </c>
      <c r="P1071" s="85"/>
    </row>
    <row r="1072" spans="2:16" ht="15" thickBot="1">
      <c r="B1072" s="44"/>
      <c r="C1072" s="73"/>
      <c r="D1072" s="52"/>
      <c r="E1072" s="52"/>
      <c r="F1072" s="52"/>
      <c r="G1072" s="52"/>
      <c r="H1072" s="52"/>
      <c r="I1072" s="52"/>
      <c r="J1072" s="52"/>
      <c r="K1072" s="52"/>
      <c r="L1072" s="52"/>
      <c r="M1072" s="52"/>
      <c r="N1072" s="52"/>
      <c r="O1072" s="74"/>
      <c r="P1072" s="45"/>
    </row>
    <row r="1073" spans="2:19" ht="15" thickBot="1">
      <c r="B1073" s="44"/>
      <c r="C1073" s="557" t="s">
        <v>2245</v>
      </c>
      <c r="D1073" s="558"/>
      <c r="E1073" s="558"/>
      <c r="F1073" s="558"/>
      <c r="G1073" s="558"/>
      <c r="H1073" s="558"/>
      <c r="I1073" s="558"/>
      <c r="J1073" s="558"/>
      <c r="K1073" s="558"/>
      <c r="L1073" s="558"/>
      <c r="M1073" s="558"/>
      <c r="N1073" s="559"/>
      <c r="O1073" s="313">
        <f>ROUND(O1062+O1038+O1055+O1071,0)</f>
        <v>185665</v>
      </c>
      <c r="P1073" s="100"/>
    </row>
    <row r="1074" spans="2:19" ht="15" thickBot="1">
      <c r="B1074" s="44"/>
      <c r="C1074" s="73"/>
      <c r="D1074" s="52"/>
      <c r="E1074" s="52"/>
      <c r="F1074" s="52"/>
      <c r="G1074" s="52"/>
      <c r="H1074" s="52"/>
      <c r="I1074" s="52"/>
      <c r="J1074" s="52"/>
      <c r="K1074" s="52"/>
      <c r="L1074" s="52"/>
      <c r="M1074" s="52"/>
      <c r="N1074" s="52"/>
      <c r="O1074" s="74"/>
      <c r="P1074" s="73"/>
    </row>
    <row r="1075" spans="2:19">
      <c r="B1075" s="44"/>
      <c r="C1075" s="529" t="s">
        <v>2240</v>
      </c>
      <c r="D1075" s="530"/>
      <c r="E1075" s="530"/>
      <c r="F1075" s="530"/>
      <c r="G1075" s="530"/>
      <c r="H1075" s="530"/>
      <c r="I1075" s="530"/>
      <c r="J1075" s="530"/>
      <c r="K1075" s="530"/>
      <c r="L1075" s="530"/>
      <c r="M1075" s="530"/>
      <c r="N1075" s="530"/>
      <c r="O1075" s="531"/>
      <c r="P1075" s="80"/>
    </row>
    <row r="1076" spans="2:19">
      <c r="B1076" s="44"/>
      <c r="C1076" s="532"/>
      <c r="D1076" s="533"/>
      <c r="E1076" s="533"/>
      <c r="F1076" s="533"/>
      <c r="G1076" s="533"/>
      <c r="H1076" s="533"/>
      <c r="I1076" s="533"/>
      <c r="J1076" s="533"/>
      <c r="K1076" s="533"/>
      <c r="L1076" s="533"/>
      <c r="M1076" s="533"/>
      <c r="N1076" s="533"/>
      <c r="O1076" s="534"/>
      <c r="P1076" s="80"/>
    </row>
    <row r="1077" spans="2:19" ht="14.4" thickBot="1">
      <c r="B1077" s="44"/>
      <c r="C1077" s="535"/>
      <c r="D1077" s="536"/>
      <c r="E1077" s="536"/>
      <c r="F1077" s="536"/>
      <c r="G1077" s="536"/>
      <c r="H1077" s="536"/>
      <c r="I1077" s="536"/>
      <c r="J1077" s="536"/>
      <c r="K1077" s="536"/>
      <c r="L1077" s="536"/>
      <c r="M1077" s="536"/>
      <c r="N1077" s="536"/>
      <c r="O1077" s="537"/>
      <c r="P1077" s="80"/>
    </row>
    <row r="1078" spans="2:19" ht="15" thickBot="1">
      <c r="B1078" s="44"/>
      <c r="C1078" s="568" t="s">
        <v>10</v>
      </c>
      <c r="D1078" s="569"/>
      <c r="E1078" s="569"/>
      <c r="F1078" s="569"/>
      <c r="G1078" s="569"/>
      <c r="H1078" s="569"/>
      <c r="I1078" s="569"/>
      <c r="J1078" s="569"/>
      <c r="K1078" s="569"/>
      <c r="L1078" s="569"/>
      <c r="M1078" s="570"/>
      <c r="N1078" s="303" t="s">
        <v>32</v>
      </c>
      <c r="O1078" s="304" t="s">
        <v>29</v>
      </c>
      <c r="P1078" s="80"/>
    </row>
    <row r="1079" spans="2:19" ht="14.4">
      <c r="B1079" s="44"/>
      <c r="C1079" s="571" t="s">
        <v>2242</v>
      </c>
      <c r="D1079" s="572"/>
      <c r="E1079" s="572"/>
      <c r="F1079" s="572"/>
      <c r="G1079" s="572"/>
      <c r="H1079" s="572"/>
      <c r="I1079" s="572"/>
      <c r="J1079" s="572"/>
      <c r="K1079" s="572"/>
      <c r="L1079" s="572"/>
      <c r="M1079" s="572"/>
      <c r="N1079" s="305">
        <f>PRESUPUESTO!$K$384</f>
        <v>0.26</v>
      </c>
      <c r="O1079" s="314">
        <f>N1079*O1073</f>
        <v>48272.9</v>
      </c>
      <c r="P1079" s="80"/>
    </row>
    <row r="1080" spans="2:19" ht="14.4">
      <c r="B1080" s="44"/>
      <c r="C1080" s="573" t="s">
        <v>2241</v>
      </c>
      <c r="D1080" s="574"/>
      <c r="E1080" s="574"/>
      <c r="F1080" s="574"/>
      <c r="G1080" s="574"/>
      <c r="H1080" s="574"/>
      <c r="I1080" s="574"/>
      <c r="J1080" s="574"/>
      <c r="K1080" s="574"/>
      <c r="L1080" s="574"/>
      <c r="M1080" s="574"/>
      <c r="N1080" s="302">
        <f>PRESUPUESTO!$K$385</f>
        <v>0.01</v>
      </c>
      <c r="O1080" s="315">
        <f>N1080*O1073</f>
        <v>1856.65</v>
      </c>
      <c r="P1080" s="80"/>
    </row>
    <row r="1081" spans="2:19" ht="15" thickBot="1">
      <c r="B1081" s="44"/>
      <c r="C1081" s="575" t="s">
        <v>28</v>
      </c>
      <c r="D1081" s="576"/>
      <c r="E1081" s="576"/>
      <c r="F1081" s="576"/>
      <c r="G1081" s="576"/>
      <c r="H1081" s="576"/>
      <c r="I1081" s="576"/>
      <c r="J1081" s="576"/>
      <c r="K1081" s="576"/>
      <c r="L1081" s="576"/>
      <c r="M1081" s="576"/>
      <c r="N1081" s="306">
        <f>PRESUPUESTO!$K$386</f>
        <v>0.03</v>
      </c>
      <c r="O1081" s="316">
        <f>N1081*O1073</f>
        <v>5569.95</v>
      </c>
      <c r="P1081" s="80"/>
    </row>
    <row r="1082" spans="2:19">
      <c r="B1082" s="44"/>
      <c r="C1082" s="296"/>
      <c r="D1082" s="297"/>
      <c r="E1082" s="297"/>
      <c r="F1082" s="297"/>
      <c r="G1082" s="297"/>
      <c r="H1082" s="297"/>
      <c r="I1082" s="297"/>
      <c r="J1082" s="297"/>
      <c r="K1082" s="297"/>
      <c r="L1082" s="297"/>
      <c r="M1082" s="297"/>
      <c r="N1082" s="297"/>
      <c r="O1082" s="298"/>
      <c r="P1082" s="80"/>
    </row>
    <row r="1083" spans="2:19" ht="14.4" thickBot="1">
      <c r="B1083" s="44"/>
      <c r="C1083" s="299"/>
      <c r="D1083" s="300"/>
      <c r="E1083" s="300"/>
      <c r="F1083" s="300"/>
      <c r="G1083" s="300"/>
      <c r="H1083" s="300"/>
      <c r="I1083" s="300"/>
      <c r="J1083" s="300"/>
      <c r="K1083" s="300"/>
      <c r="L1083" s="300"/>
      <c r="M1083" s="300"/>
      <c r="N1083" s="300"/>
      <c r="O1083" s="301"/>
      <c r="P1083" s="80"/>
    </row>
    <row r="1084" spans="2:19" ht="15" thickBot="1">
      <c r="B1084" s="44"/>
      <c r="C1084" s="557" t="s">
        <v>2246</v>
      </c>
      <c r="D1084" s="558"/>
      <c r="E1084" s="558"/>
      <c r="F1084" s="558"/>
      <c r="G1084" s="558"/>
      <c r="H1084" s="558"/>
      <c r="I1084" s="558"/>
      <c r="J1084" s="558"/>
      <c r="K1084" s="558"/>
      <c r="L1084" s="558"/>
      <c r="M1084" s="558"/>
      <c r="N1084" s="559"/>
      <c r="O1084" s="313">
        <f>ROUNDUP(O1073+O1079+O1080+O1081,0)</f>
        <v>241365</v>
      </c>
      <c r="P1084" s="100"/>
      <c r="S1084" s="342"/>
    </row>
    <row r="1085" spans="2:19" ht="14.4">
      <c r="B1085" s="44"/>
      <c r="C1085" s="73"/>
      <c r="D1085" s="52"/>
      <c r="E1085" s="52"/>
      <c r="F1085" s="52"/>
      <c r="G1085" s="52"/>
      <c r="H1085" s="52"/>
      <c r="I1085" s="52"/>
      <c r="J1085" s="52"/>
      <c r="K1085" s="52"/>
      <c r="L1085" s="52"/>
      <c r="M1085" s="52"/>
      <c r="N1085" s="52"/>
      <c r="O1085" s="74"/>
      <c r="P1085" s="45"/>
    </row>
    <row r="1086" spans="2:19" ht="14.4">
      <c r="B1086" s="44"/>
      <c r="C1086" s="73"/>
      <c r="D1086" s="52"/>
      <c r="E1086" s="52"/>
      <c r="F1086" s="52"/>
      <c r="G1086" s="52"/>
      <c r="H1086" s="52"/>
      <c r="I1086" s="52"/>
      <c r="J1086" s="52"/>
      <c r="K1086" s="52"/>
      <c r="L1086" s="52"/>
      <c r="M1086" s="52"/>
      <c r="N1086" s="52"/>
      <c r="O1086" s="74"/>
      <c r="P1086" s="45"/>
    </row>
    <row r="1087" spans="2:19" ht="18.75" customHeight="1" thickBot="1">
      <c r="B1087" s="44"/>
      <c r="C1087" s="564"/>
      <c r="D1087" s="565"/>
      <c r="E1087" s="565"/>
      <c r="F1087" s="70"/>
      <c r="G1087" s="70"/>
      <c r="H1087" s="70"/>
      <c r="I1087" s="70"/>
      <c r="J1087" s="70"/>
      <c r="K1087" s="566"/>
      <c r="L1087" s="566"/>
      <c r="M1087" s="566"/>
      <c r="N1087" s="566"/>
      <c r="O1087" s="567"/>
      <c r="P1087" s="101"/>
    </row>
    <row r="1088" spans="2:19" ht="14.4" thickBot="1">
      <c r="B1088" s="102"/>
      <c r="C1088" s="103"/>
      <c r="D1088" s="103"/>
      <c r="E1088" s="103"/>
      <c r="F1088" s="103"/>
      <c r="G1088" s="103"/>
      <c r="H1088" s="103"/>
      <c r="I1088" s="103"/>
      <c r="J1088" s="103"/>
      <c r="K1088" s="103"/>
      <c r="L1088" s="103"/>
      <c r="M1088" s="103"/>
      <c r="N1088" s="103"/>
      <c r="O1088" s="103"/>
      <c r="P1088" s="104"/>
    </row>
    <row r="1089" ht="14.4" thickTop="1"/>
  </sheetData>
  <mergeCells count="1509">
    <mergeCell ref="C1068:I1068"/>
    <mergeCell ref="M1068:N1068"/>
    <mergeCell ref="C1069:I1069"/>
    <mergeCell ref="M1069:N1069"/>
    <mergeCell ref="C1070:I1070"/>
    <mergeCell ref="M1070:N1070"/>
    <mergeCell ref="C1071:N1071"/>
    <mergeCell ref="C1073:N1073"/>
    <mergeCell ref="C1075:O1077"/>
    <mergeCell ref="C1078:M1078"/>
    <mergeCell ref="C1079:M1079"/>
    <mergeCell ref="C1080:M1080"/>
    <mergeCell ref="C1081:M1081"/>
    <mergeCell ref="C1084:N1084"/>
    <mergeCell ref="C1087:E1087"/>
    <mergeCell ref="K1087:O1087"/>
    <mergeCell ref="C1053:J1053"/>
    <mergeCell ref="M1053:N1053"/>
    <mergeCell ref="C1054:J1054"/>
    <mergeCell ref="M1054:N1054"/>
    <mergeCell ref="C1055:N1055"/>
    <mergeCell ref="C1056:O1058"/>
    <mergeCell ref="C1059:I1059"/>
    <mergeCell ref="M1059:N1059"/>
    <mergeCell ref="C1060:I1060"/>
    <mergeCell ref="M1060:N1060"/>
    <mergeCell ref="C1061:I1061"/>
    <mergeCell ref="M1061:N1061"/>
    <mergeCell ref="C1062:N1062"/>
    <mergeCell ref="C1063:O1065"/>
    <mergeCell ref="C1066:I1066"/>
    <mergeCell ref="M1066:N1066"/>
    <mergeCell ref="C1067:I1067"/>
    <mergeCell ref="M1067:N1067"/>
    <mergeCell ref="C1044:J1044"/>
    <mergeCell ref="M1044:N1044"/>
    <mergeCell ref="C1045:J1045"/>
    <mergeCell ref="M1045:N1045"/>
    <mergeCell ref="C1046:J1046"/>
    <mergeCell ref="M1046:N1046"/>
    <mergeCell ref="C1047:J1047"/>
    <mergeCell ref="M1047:N1047"/>
    <mergeCell ref="C1048:J1048"/>
    <mergeCell ref="M1048:N1048"/>
    <mergeCell ref="C1049:J1049"/>
    <mergeCell ref="M1049:N1049"/>
    <mergeCell ref="C1050:J1050"/>
    <mergeCell ref="M1050:N1050"/>
    <mergeCell ref="C1051:J1051"/>
    <mergeCell ref="M1051:N1051"/>
    <mergeCell ref="C1052:J1052"/>
    <mergeCell ref="M1052:N1052"/>
    <mergeCell ref="C1035:G1035"/>
    <mergeCell ref="H1035:I1035"/>
    <mergeCell ref="J1035:K1035"/>
    <mergeCell ref="M1035:N1035"/>
    <mergeCell ref="C1036:G1036"/>
    <mergeCell ref="H1036:I1036"/>
    <mergeCell ref="J1036:K1036"/>
    <mergeCell ref="M1036:N1036"/>
    <mergeCell ref="C1037:G1037"/>
    <mergeCell ref="H1037:I1037"/>
    <mergeCell ref="J1037:K1037"/>
    <mergeCell ref="M1037:N1037"/>
    <mergeCell ref="C1038:N1038"/>
    <mergeCell ref="C1039:O1041"/>
    <mergeCell ref="C1042:J1042"/>
    <mergeCell ref="M1042:N1042"/>
    <mergeCell ref="C1043:J1043"/>
    <mergeCell ref="M1043:N1043"/>
    <mergeCell ref="C1026:O1026"/>
    <mergeCell ref="D1027:L1027"/>
    <mergeCell ref="M1027:N1027"/>
    <mergeCell ref="D1028:L1028"/>
    <mergeCell ref="M1028:N1028"/>
    <mergeCell ref="C1029:O1031"/>
    <mergeCell ref="C1032:G1032"/>
    <mergeCell ref="H1032:I1032"/>
    <mergeCell ref="J1032:K1032"/>
    <mergeCell ref="M1032:N1032"/>
    <mergeCell ref="C1033:G1033"/>
    <mergeCell ref="H1033:I1033"/>
    <mergeCell ref="J1033:K1033"/>
    <mergeCell ref="M1033:N1033"/>
    <mergeCell ref="C1034:G1034"/>
    <mergeCell ref="H1034:I1034"/>
    <mergeCell ref="J1034:K1034"/>
    <mergeCell ref="M1034:N1034"/>
    <mergeCell ref="C1007:I1007"/>
    <mergeCell ref="M1007:N1007"/>
    <mergeCell ref="C1008:N1008"/>
    <mergeCell ref="C1010:N1010"/>
    <mergeCell ref="C1012:O1014"/>
    <mergeCell ref="C1015:M1015"/>
    <mergeCell ref="C1016:M1016"/>
    <mergeCell ref="C1017:M1017"/>
    <mergeCell ref="C1018:M1018"/>
    <mergeCell ref="C1021:N1021"/>
    <mergeCell ref="C1024:E1024"/>
    <mergeCell ref="K1024:O1024"/>
    <mergeCell ref="C992:N992"/>
    <mergeCell ref="C993:O995"/>
    <mergeCell ref="C996:I996"/>
    <mergeCell ref="M996:N996"/>
    <mergeCell ref="C997:I997"/>
    <mergeCell ref="M997:N997"/>
    <mergeCell ref="C998:I998"/>
    <mergeCell ref="M998:N998"/>
    <mergeCell ref="C999:N999"/>
    <mergeCell ref="C1000:O1002"/>
    <mergeCell ref="C1003:I1003"/>
    <mergeCell ref="M1003:N1003"/>
    <mergeCell ref="C1004:I1004"/>
    <mergeCell ref="M1004:N1004"/>
    <mergeCell ref="C1005:I1005"/>
    <mergeCell ref="M1005:N1005"/>
    <mergeCell ref="C1006:I1006"/>
    <mergeCell ref="M1006:N1006"/>
    <mergeCell ref="C983:J983"/>
    <mergeCell ref="M983:N983"/>
    <mergeCell ref="C984:J984"/>
    <mergeCell ref="M984:N984"/>
    <mergeCell ref="C985:J985"/>
    <mergeCell ref="M985:N985"/>
    <mergeCell ref="C986:J986"/>
    <mergeCell ref="M986:N986"/>
    <mergeCell ref="C987:J987"/>
    <mergeCell ref="M987:N987"/>
    <mergeCell ref="C988:J988"/>
    <mergeCell ref="M988:N988"/>
    <mergeCell ref="C989:J989"/>
    <mergeCell ref="M989:N989"/>
    <mergeCell ref="C990:J990"/>
    <mergeCell ref="M990:N990"/>
    <mergeCell ref="C991:J991"/>
    <mergeCell ref="M991:N991"/>
    <mergeCell ref="C973:G973"/>
    <mergeCell ref="H973:I973"/>
    <mergeCell ref="J973:K973"/>
    <mergeCell ref="M973:N973"/>
    <mergeCell ref="C974:G974"/>
    <mergeCell ref="H974:I974"/>
    <mergeCell ref="J974:K974"/>
    <mergeCell ref="M974:N974"/>
    <mergeCell ref="C975:N975"/>
    <mergeCell ref="C976:O978"/>
    <mergeCell ref="C979:J979"/>
    <mergeCell ref="M979:N979"/>
    <mergeCell ref="C980:J980"/>
    <mergeCell ref="M980:N980"/>
    <mergeCell ref="C981:J981"/>
    <mergeCell ref="M981:N981"/>
    <mergeCell ref="C982:J982"/>
    <mergeCell ref="M982:N982"/>
    <mergeCell ref="C966:O968"/>
    <mergeCell ref="C969:G969"/>
    <mergeCell ref="H969:I969"/>
    <mergeCell ref="J969:K969"/>
    <mergeCell ref="M969:N969"/>
    <mergeCell ref="C970:G970"/>
    <mergeCell ref="H970:I970"/>
    <mergeCell ref="J970:K970"/>
    <mergeCell ref="M970:N970"/>
    <mergeCell ref="C971:G971"/>
    <mergeCell ref="H971:I971"/>
    <mergeCell ref="J971:K971"/>
    <mergeCell ref="M971:N971"/>
    <mergeCell ref="C972:G972"/>
    <mergeCell ref="H972:I972"/>
    <mergeCell ref="J972:K972"/>
    <mergeCell ref="M972:N972"/>
    <mergeCell ref="C944:I944"/>
    <mergeCell ref="M944:N944"/>
    <mergeCell ref="C945:N945"/>
    <mergeCell ref="C947:N947"/>
    <mergeCell ref="C949:O951"/>
    <mergeCell ref="C952:M952"/>
    <mergeCell ref="C953:M953"/>
    <mergeCell ref="C954:M954"/>
    <mergeCell ref="C955:M955"/>
    <mergeCell ref="C958:N958"/>
    <mergeCell ref="C961:E961"/>
    <mergeCell ref="K961:O961"/>
    <mergeCell ref="C963:O963"/>
    <mergeCell ref="D964:L964"/>
    <mergeCell ref="M964:N964"/>
    <mergeCell ref="D965:L965"/>
    <mergeCell ref="M965:N965"/>
    <mergeCell ref="C929:N929"/>
    <mergeCell ref="C930:O932"/>
    <mergeCell ref="C933:I933"/>
    <mergeCell ref="M933:N933"/>
    <mergeCell ref="C934:I934"/>
    <mergeCell ref="M934:N934"/>
    <mergeCell ref="C935:I935"/>
    <mergeCell ref="M935:N935"/>
    <mergeCell ref="C936:N936"/>
    <mergeCell ref="C937:O939"/>
    <mergeCell ref="C940:I940"/>
    <mergeCell ref="M940:N940"/>
    <mergeCell ref="C941:I941"/>
    <mergeCell ref="M941:N941"/>
    <mergeCell ref="C942:I942"/>
    <mergeCell ref="M942:N942"/>
    <mergeCell ref="C943:I943"/>
    <mergeCell ref="M943:N943"/>
    <mergeCell ref="C920:J920"/>
    <mergeCell ref="M920:N920"/>
    <mergeCell ref="C921:J921"/>
    <mergeCell ref="M921:N921"/>
    <mergeCell ref="C922:J922"/>
    <mergeCell ref="M922:N922"/>
    <mergeCell ref="C923:J923"/>
    <mergeCell ref="M923:N923"/>
    <mergeCell ref="C924:J924"/>
    <mergeCell ref="M924:N924"/>
    <mergeCell ref="C925:J925"/>
    <mergeCell ref="M925:N925"/>
    <mergeCell ref="C926:J926"/>
    <mergeCell ref="M926:N926"/>
    <mergeCell ref="C927:J927"/>
    <mergeCell ref="M927:N927"/>
    <mergeCell ref="C928:J928"/>
    <mergeCell ref="M928:N928"/>
    <mergeCell ref="C910:G910"/>
    <mergeCell ref="H910:I910"/>
    <mergeCell ref="J910:K910"/>
    <mergeCell ref="M910:N910"/>
    <mergeCell ref="C911:G911"/>
    <mergeCell ref="H911:I911"/>
    <mergeCell ref="J911:K911"/>
    <mergeCell ref="M911:N911"/>
    <mergeCell ref="C912:N912"/>
    <mergeCell ref="C913:O915"/>
    <mergeCell ref="C916:J916"/>
    <mergeCell ref="M916:N916"/>
    <mergeCell ref="C917:J917"/>
    <mergeCell ref="M917:N917"/>
    <mergeCell ref="C918:J918"/>
    <mergeCell ref="M918:N918"/>
    <mergeCell ref="C919:J919"/>
    <mergeCell ref="M919:N919"/>
    <mergeCell ref="C903:O905"/>
    <mergeCell ref="C906:G906"/>
    <mergeCell ref="H906:I906"/>
    <mergeCell ref="J906:K906"/>
    <mergeCell ref="M906:N906"/>
    <mergeCell ref="C907:G907"/>
    <mergeCell ref="H907:I907"/>
    <mergeCell ref="J907:K907"/>
    <mergeCell ref="M907:N907"/>
    <mergeCell ref="C908:G908"/>
    <mergeCell ref="H908:I908"/>
    <mergeCell ref="J908:K908"/>
    <mergeCell ref="M908:N908"/>
    <mergeCell ref="C909:G909"/>
    <mergeCell ref="H909:I909"/>
    <mergeCell ref="J909:K909"/>
    <mergeCell ref="M909:N909"/>
    <mergeCell ref="C881:I881"/>
    <mergeCell ref="M881:N881"/>
    <mergeCell ref="C882:N882"/>
    <mergeCell ref="C884:N884"/>
    <mergeCell ref="C886:O888"/>
    <mergeCell ref="C889:M889"/>
    <mergeCell ref="C890:M890"/>
    <mergeCell ref="C891:M891"/>
    <mergeCell ref="C892:M892"/>
    <mergeCell ref="C895:N895"/>
    <mergeCell ref="C898:E898"/>
    <mergeCell ref="K898:O898"/>
    <mergeCell ref="C900:O900"/>
    <mergeCell ref="D901:L901"/>
    <mergeCell ref="M901:N901"/>
    <mergeCell ref="D902:L902"/>
    <mergeCell ref="M902:N902"/>
    <mergeCell ref="C866:N866"/>
    <mergeCell ref="C867:O869"/>
    <mergeCell ref="C870:I870"/>
    <mergeCell ref="M870:N870"/>
    <mergeCell ref="C871:I871"/>
    <mergeCell ref="M871:N871"/>
    <mergeCell ref="C872:I872"/>
    <mergeCell ref="M872:N872"/>
    <mergeCell ref="C873:N873"/>
    <mergeCell ref="C874:O876"/>
    <mergeCell ref="C877:I877"/>
    <mergeCell ref="M877:N877"/>
    <mergeCell ref="C878:I878"/>
    <mergeCell ref="M878:N878"/>
    <mergeCell ref="C879:I879"/>
    <mergeCell ref="M879:N879"/>
    <mergeCell ref="C880:I880"/>
    <mergeCell ref="M880:N880"/>
    <mergeCell ref="C857:J857"/>
    <mergeCell ref="M857:N857"/>
    <mergeCell ref="C858:J858"/>
    <mergeCell ref="M858:N858"/>
    <mergeCell ref="C859:J859"/>
    <mergeCell ref="M859:N859"/>
    <mergeCell ref="C860:J860"/>
    <mergeCell ref="M860:N860"/>
    <mergeCell ref="C861:J861"/>
    <mergeCell ref="M861:N861"/>
    <mergeCell ref="C862:J862"/>
    <mergeCell ref="M862:N862"/>
    <mergeCell ref="C863:J863"/>
    <mergeCell ref="M863:N863"/>
    <mergeCell ref="C864:J864"/>
    <mergeCell ref="M864:N864"/>
    <mergeCell ref="C865:J865"/>
    <mergeCell ref="M865:N865"/>
    <mergeCell ref="C847:G847"/>
    <mergeCell ref="H847:I847"/>
    <mergeCell ref="J847:K847"/>
    <mergeCell ref="M847:N847"/>
    <mergeCell ref="C848:G848"/>
    <mergeCell ref="H848:I848"/>
    <mergeCell ref="J848:K848"/>
    <mergeCell ref="M848:N848"/>
    <mergeCell ref="C849:N849"/>
    <mergeCell ref="C850:O852"/>
    <mergeCell ref="C853:J853"/>
    <mergeCell ref="M853:N853"/>
    <mergeCell ref="C854:J854"/>
    <mergeCell ref="M854:N854"/>
    <mergeCell ref="C855:J855"/>
    <mergeCell ref="M855:N855"/>
    <mergeCell ref="C856:J856"/>
    <mergeCell ref="M856:N856"/>
    <mergeCell ref="C840:O842"/>
    <mergeCell ref="C843:G843"/>
    <mergeCell ref="H843:I843"/>
    <mergeCell ref="J843:K843"/>
    <mergeCell ref="M843:N843"/>
    <mergeCell ref="C844:G844"/>
    <mergeCell ref="H844:I844"/>
    <mergeCell ref="J844:K844"/>
    <mergeCell ref="M844:N844"/>
    <mergeCell ref="C845:G845"/>
    <mergeCell ref="H845:I845"/>
    <mergeCell ref="J845:K845"/>
    <mergeCell ref="M845:N845"/>
    <mergeCell ref="C846:G846"/>
    <mergeCell ref="H846:I846"/>
    <mergeCell ref="J846:K846"/>
    <mergeCell ref="M846:N846"/>
    <mergeCell ref="C818:I818"/>
    <mergeCell ref="M818:N818"/>
    <mergeCell ref="C819:N819"/>
    <mergeCell ref="C821:N821"/>
    <mergeCell ref="C823:O825"/>
    <mergeCell ref="C826:M826"/>
    <mergeCell ref="C827:M827"/>
    <mergeCell ref="C828:M828"/>
    <mergeCell ref="C829:M829"/>
    <mergeCell ref="C832:N832"/>
    <mergeCell ref="C835:E835"/>
    <mergeCell ref="K835:O835"/>
    <mergeCell ref="C837:O837"/>
    <mergeCell ref="D838:L838"/>
    <mergeCell ref="M838:N838"/>
    <mergeCell ref="D839:L839"/>
    <mergeCell ref="M839:N839"/>
    <mergeCell ref="C803:N803"/>
    <mergeCell ref="C804:O806"/>
    <mergeCell ref="C807:I807"/>
    <mergeCell ref="M807:N807"/>
    <mergeCell ref="C808:I808"/>
    <mergeCell ref="M808:N808"/>
    <mergeCell ref="C809:I809"/>
    <mergeCell ref="M809:N809"/>
    <mergeCell ref="C810:N810"/>
    <mergeCell ref="C811:O813"/>
    <mergeCell ref="C814:I814"/>
    <mergeCell ref="M814:N814"/>
    <mergeCell ref="C815:I815"/>
    <mergeCell ref="M815:N815"/>
    <mergeCell ref="C816:I816"/>
    <mergeCell ref="M816:N816"/>
    <mergeCell ref="C817:I817"/>
    <mergeCell ref="M817:N817"/>
    <mergeCell ref="C794:J794"/>
    <mergeCell ref="M794:N794"/>
    <mergeCell ref="C795:J795"/>
    <mergeCell ref="M795:N795"/>
    <mergeCell ref="C796:J796"/>
    <mergeCell ref="M796:N796"/>
    <mergeCell ref="C797:J797"/>
    <mergeCell ref="M797:N797"/>
    <mergeCell ref="C798:J798"/>
    <mergeCell ref="M798:N798"/>
    <mergeCell ref="C799:J799"/>
    <mergeCell ref="M799:N799"/>
    <mergeCell ref="C800:J800"/>
    <mergeCell ref="M800:N800"/>
    <mergeCell ref="C801:J801"/>
    <mergeCell ref="M801:N801"/>
    <mergeCell ref="C802:J802"/>
    <mergeCell ref="M802:N802"/>
    <mergeCell ref="C784:G784"/>
    <mergeCell ref="H784:I784"/>
    <mergeCell ref="J784:K784"/>
    <mergeCell ref="M784:N784"/>
    <mergeCell ref="C785:G785"/>
    <mergeCell ref="H785:I785"/>
    <mergeCell ref="J785:K785"/>
    <mergeCell ref="M785:N785"/>
    <mergeCell ref="C786:N786"/>
    <mergeCell ref="C787:O789"/>
    <mergeCell ref="C790:J790"/>
    <mergeCell ref="M790:N790"/>
    <mergeCell ref="C791:J791"/>
    <mergeCell ref="M791:N791"/>
    <mergeCell ref="C792:J792"/>
    <mergeCell ref="M792:N792"/>
    <mergeCell ref="C793:J793"/>
    <mergeCell ref="M793:N793"/>
    <mergeCell ref="C777:O779"/>
    <mergeCell ref="C780:G780"/>
    <mergeCell ref="H780:I780"/>
    <mergeCell ref="J780:K780"/>
    <mergeCell ref="M780:N780"/>
    <mergeCell ref="C781:G781"/>
    <mergeCell ref="H781:I781"/>
    <mergeCell ref="J781:K781"/>
    <mergeCell ref="M781:N781"/>
    <mergeCell ref="C782:G782"/>
    <mergeCell ref="H782:I782"/>
    <mergeCell ref="J782:K782"/>
    <mergeCell ref="M782:N782"/>
    <mergeCell ref="C783:G783"/>
    <mergeCell ref="H783:I783"/>
    <mergeCell ref="J783:K783"/>
    <mergeCell ref="M783:N783"/>
    <mergeCell ref="C755:I755"/>
    <mergeCell ref="M755:N755"/>
    <mergeCell ref="C756:N756"/>
    <mergeCell ref="C758:N758"/>
    <mergeCell ref="C760:O762"/>
    <mergeCell ref="C763:M763"/>
    <mergeCell ref="C764:M764"/>
    <mergeCell ref="C765:M765"/>
    <mergeCell ref="C766:M766"/>
    <mergeCell ref="C769:N769"/>
    <mergeCell ref="C772:E772"/>
    <mergeCell ref="K772:O772"/>
    <mergeCell ref="C774:O774"/>
    <mergeCell ref="D775:L775"/>
    <mergeCell ref="M775:N775"/>
    <mergeCell ref="D776:L776"/>
    <mergeCell ref="M776:N776"/>
    <mergeCell ref="C740:N740"/>
    <mergeCell ref="C741:O743"/>
    <mergeCell ref="C744:I744"/>
    <mergeCell ref="M744:N744"/>
    <mergeCell ref="C745:I745"/>
    <mergeCell ref="M745:N745"/>
    <mergeCell ref="C746:I746"/>
    <mergeCell ref="M746:N746"/>
    <mergeCell ref="C747:N747"/>
    <mergeCell ref="C748:O750"/>
    <mergeCell ref="C751:I751"/>
    <mergeCell ref="M751:N751"/>
    <mergeCell ref="C752:I752"/>
    <mergeCell ref="M752:N752"/>
    <mergeCell ref="C753:I753"/>
    <mergeCell ref="M753:N753"/>
    <mergeCell ref="C754:I754"/>
    <mergeCell ref="M754:N754"/>
    <mergeCell ref="C731:J731"/>
    <mergeCell ref="M731:N731"/>
    <mergeCell ref="C732:J732"/>
    <mergeCell ref="M732:N732"/>
    <mergeCell ref="C733:J733"/>
    <mergeCell ref="M733:N733"/>
    <mergeCell ref="C734:J734"/>
    <mergeCell ref="M734:N734"/>
    <mergeCell ref="C735:J735"/>
    <mergeCell ref="M735:N735"/>
    <mergeCell ref="C736:J736"/>
    <mergeCell ref="M736:N736"/>
    <mergeCell ref="C737:J737"/>
    <mergeCell ref="M737:N737"/>
    <mergeCell ref="C738:J738"/>
    <mergeCell ref="M738:N738"/>
    <mergeCell ref="C739:J739"/>
    <mergeCell ref="M739:N739"/>
    <mergeCell ref="C721:G721"/>
    <mergeCell ref="H721:I721"/>
    <mergeCell ref="J721:K721"/>
    <mergeCell ref="M721:N721"/>
    <mergeCell ref="C722:G722"/>
    <mergeCell ref="H722:I722"/>
    <mergeCell ref="J722:K722"/>
    <mergeCell ref="M722:N722"/>
    <mergeCell ref="C723:N723"/>
    <mergeCell ref="C724:O726"/>
    <mergeCell ref="C727:J727"/>
    <mergeCell ref="M727:N727"/>
    <mergeCell ref="C728:J728"/>
    <mergeCell ref="M728:N728"/>
    <mergeCell ref="C729:J729"/>
    <mergeCell ref="M729:N729"/>
    <mergeCell ref="C730:J730"/>
    <mergeCell ref="M730:N730"/>
    <mergeCell ref="C714:O716"/>
    <mergeCell ref="C717:G717"/>
    <mergeCell ref="H717:I717"/>
    <mergeCell ref="J717:K717"/>
    <mergeCell ref="M717:N717"/>
    <mergeCell ref="C718:G718"/>
    <mergeCell ref="H718:I718"/>
    <mergeCell ref="J718:K718"/>
    <mergeCell ref="M718:N718"/>
    <mergeCell ref="C719:G719"/>
    <mergeCell ref="H719:I719"/>
    <mergeCell ref="J719:K719"/>
    <mergeCell ref="M719:N719"/>
    <mergeCell ref="C720:G720"/>
    <mergeCell ref="H720:I720"/>
    <mergeCell ref="J720:K720"/>
    <mergeCell ref="M720:N720"/>
    <mergeCell ref="C692:I692"/>
    <mergeCell ref="M692:N692"/>
    <mergeCell ref="C693:N693"/>
    <mergeCell ref="C695:N695"/>
    <mergeCell ref="C697:O699"/>
    <mergeCell ref="C700:M700"/>
    <mergeCell ref="C701:M701"/>
    <mergeCell ref="C702:M702"/>
    <mergeCell ref="C703:M703"/>
    <mergeCell ref="C706:N706"/>
    <mergeCell ref="C709:E709"/>
    <mergeCell ref="K709:O709"/>
    <mergeCell ref="C711:O711"/>
    <mergeCell ref="D712:L712"/>
    <mergeCell ref="M712:N712"/>
    <mergeCell ref="D713:L713"/>
    <mergeCell ref="M713:N713"/>
    <mergeCell ref="C677:N677"/>
    <mergeCell ref="C678:O680"/>
    <mergeCell ref="C681:I681"/>
    <mergeCell ref="M681:N681"/>
    <mergeCell ref="C682:I682"/>
    <mergeCell ref="M682:N682"/>
    <mergeCell ref="C683:I683"/>
    <mergeCell ref="M683:N683"/>
    <mergeCell ref="C684:N684"/>
    <mergeCell ref="C685:O687"/>
    <mergeCell ref="C688:I688"/>
    <mergeCell ref="M688:N688"/>
    <mergeCell ref="C689:I689"/>
    <mergeCell ref="M689:N689"/>
    <mergeCell ref="C690:I690"/>
    <mergeCell ref="M690:N690"/>
    <mergeCell ref="C691:I691"/>
    <mergeCell ref="M691:N691"/>
    <mergeCell ref="C668:J668"/>
    <mergeCell ref="M668:N668"/>
    <mergeCell ref="C669:J669"/>
    <mergeCell ref="M669:N669"/>
    <mergeCell ref="C670:J670"/>
    <mergeCell ref="M670:N670"/>
    <mergeCell ref="C671:J671"/>
    <mergeCell ref="M671:N671"/>
    <mergeCell ref="C672:J672"/>
    <mergeCell ref="M672:N672"/>
    <mergeCell ref="C673:J673"/>
    <mergeCell ref="M673:N673"/>
    <mergeCell ref="C674:J674"/>
    <mergeCell ref="M674:N674"/>
    <mergeCell ref="C675:J675"/>
    <mergeCell ref="M675:N675"/>
    <mergeCell ref="C676:J676"/>
    <mergeCell ref="M676:N676"/>
    <mergeCell ref="C658:G658"/>
    <mergeCell ref="H658:I658"/>
    <mergeCell ref="J658:K658"/>
    <mergeCell ref="M658:N658"/>
    <mergeCell ref="C659:G659"/>
    <mergeCell ref="H659:I659"/>
    <mergeCell ref="J659:K659"/>
    <mergeCell ref="M659:N659"/>
    <mergeCell ref="C660:N660"/>
    <mergeCell ref="C661:O663"/>
    <mergeCell ref="C664:J664"/>
    <mergeCell ref="M664:N664"/>
    <mergeCell ref="C665:J665"/>
    <mergeCell ref="M665:N665"/>
    <mergeCell ref="C666:J666"/>
    <mergeCell ref="M666:N666"/>
    <mergeCell ref="C667:J667"/>
    <mergeCell ref="M667:N667"/>
    <mergeCell ref="C651:O653"/>
    <mergeCell ref="C654:G654"/>
    <mergeCell ref="H654:I654"/>
    <mergeCell ref="J654:K654"/>
    <mergeCell ref="M654:N654"/>
    <mergeCell ref="C655:G655"/>
    <mergeCell ref="H655:I655"/>
    <mergeCell ref="J655:K655"/>
    <mergeCell ref="M655:N655"/>
    <mergeCell ref="C656:G656"/>
    <mergeCell ref="H656:I656"/>
    <mergeCell ref="J656:K656"/>
    <mergeCell ref="M656:N656"/>
    <mergeCell ref="C657:G657"/>
    <mergeCell ref="H657:I657"/>
    <mergeCell ref="J657:K657"/>
    <mergeCell ref="M657:N657"/>
    <mergeCell ref="C629:I629"/>
    <mergeCell ref="M629:N629"/>
    <mergeCell ref="C630:N630"/>
    <mergeCell ref="C632:N632"/>
    <mergeCell ref="C634:O636"/>
    <mergeCell ref="C637:M637"/>
    <mergeCell ref="C638:M638"/>
    <mergeCell ref="C639:M639"/>
    <mergeCell ref="C640:M640"/>
    <mergeCell ref="C643:N643"/>
    <mergeCell ref="C646:E646"/>
    <mergeCell ref="K646:O646"/>
    <mergeCell ref="C648:O648"/>
    <mergeCell ref="D649:L649"/>
    <mergeCell ref="M649:N649"/>
    <mergeCell ref="D650:L650"/>
    <mergeCell ref="M650:N650"/>
    <mergeCell ref="C614:N614"/>
    <mergeCell ref="C615:O617"/>
    <mergeCell ref="C618:I618"/>
    <mergeCell ref="M618:N618"/>
    <mergeCell ref="C619:I619"/>
    <mergeCell ref="M619:N619"/>
    <mergeCell ref="C620:I620"/>
    <mergeCell ref="M620:N620"/>
    <mergeCell ref="C621:N621"/>
    <mergeCell ref="C622:O624"/>
    <mergeCell ref="C625:I625"/>
    <mergeCell ref="M625:N625"/>
    <mergeCell ref="C626:I626"/>
    <mergeCell ref="M626:N626"/>
    <mergeCell ref="C627:I627"/>
    <mergeCell ref="M627:N627"/>
    <mergeCell ref="C628:I628"/>
    <mergeCell ref="M628:N628"/>
    <mergeCell ref="C605:J605"/>
    <mergeCell ref="M605:N605"/>
    <mergeCell ref="C606:J606"/>
    <mergeCell ref="M606:N606"/>
    <mergeCell ref="C607:J607"/>
    <mergeCell ref="M607:N607"/>
    <mergeCell ref="C608:J608"/>
    <mergeCell ref="M608:N608"/>
    <mergeCell ref="C609:J609"/>
    <mergeCell ref="M609:N609"/>
    <mergeCell ref="C610:J610"/>
    <mergeCell ref="M610:N610"/>
    <mergeCell ref="C611:J611"/>
    <mergeCell ref="M611:N611"/>
    <mergeCell ref="C612:J612"/>
    <mergeCell ref="M612:N612"/>
    <mergeCell ref="C613:J613"/>
    <mergeCell ref="M613:N613"/>
    <mergeCell ref="C595:G595"/>
    <mergeCell ref="H595:I595"/>
    <mergeCell ref="J595:K595"/>
    <mergeCell ref="M595:N595"/>
    <mergeCell ref="C596:G596"/>
    <mergeCell ref="H596:I596"/>
    <mergeCell ref="J596:K596"/>
    <mergeCell ref="M596:N596"/>
    <mergeCell ref="C597:N597"/>
    <mergeCell ref="C598:O600"/>
    <mergeCell ref="C601:J601"/>
    <mergeCell ref="M601:N601"/>
    <mergeCell ref="C602:J602"/>
    <mergeCell ref="M602:N602"/>
    <mergeCell ref="C603:J603"/>
    <mergeCell ref="M603:N603"/>
    <mergeCell ref="C604:J604"/>
    <mergeCell ref="M604:N604"/>
    <mergeCell ref="D587:L587"/>
    <mergeCell ref="M587:N587"/>
    <mergeCell ref="C588:O590"/>
    <mergeCell ref="C591:G591"/>
    <mergeCell ref="H591:I591"/>
    <mergeCell ref="J591:K591"/>
    <mergeCell ref="M591:N591"/>
    <mergeCell ref="C592:G592"/>
    <mergeCell ref="H592:I592"/>
    <mergeCell ref="J592:K592"/>
    <mergeCell ref="M592:N592"/>
    <mergeCell ref="C593:G593"/>
    <mergeCell ref="H593:I593"/>
    <mergeCell ref="J593:K593"/>
    <mergeCell ref="M593:N593"/>
    <mergeCell ref="C594:G594"/>
    <mergeCell ref="H594:I594"/>
    <mergeCell ref="J594:K594"/>
    <mergeCell ref="M594:N594"/>
    <mergeCell ref="C331:E331"/>
    <mergeCell ref="K331:O331"/>
    <mergeCell ref="C319:O321"/>
    <mergeCell ref="C322:M322"/>
    <mergeCell ref="C323:M323"/>
    <mergeCell ref="C324:M324"/>
    <mergeCell ref="C325:M325"/>
    <mergeCell ref="C328:N328"/>
    <mergeCell ref="C313:I313"/>
    <mergeCell ref="M313:N313"/>
    <mergeCell ref="C314:I314"/>
    <mergeCell ref="M314:N314"/>
    <mergeCell ref="C315:N315"/>
    <mergeCell ref="C317:N317"/>
    <mergeCell ref="C585:O585"/>
    <mergeCell ref="D586:L586"/>
    <mergeCell ref="M586:N586"/>
    <mergeCell ref="C340:G340"/>
    <mergeCell ref="H340:I340"/>
    <mergeCell ref="J340:K340"/>
    <mergeCell ref="M340:N340"/>
    <mergeCell ref="C341:G341"/>
    <mergeCell ref="H341:I341"/>
    <mergeCell ref="J341:K341"/>
    <mergeCell ref="M341:N341"/>
    <mergeCell ref="C342:G342"/>
    <mergeCell ref="H342:I342"/>
    <mergeCell ref="J342:K342"/>
    <mergeCell ref="M342:N342"/>
    <mergeCell ref="C333:O333"/>
    <mergeCell ref="D334:L334"/>
    <mergeCell ref="M334:N334"/>
    <mergeCell ref="C298:J298"/>
    <mergeCell ref="M298:N298"/>
    <mergeCell ref="C299:N299"/>
    <mergeCell ref="C300:O302"/>
    <mergeCell ref="C303:I303"/>
    <mergeCell ref="M303:N303"/>
    <mergeCell ref="C295:J295"/>
    <mergeCell ref="M295:N295"/>
    <mergeCell ref="C296:J296"/>
    <mergeCell ref="M296:N296"/>
    <mergeCell ref="C297:J297"/>
    <mergeCell ref="M297:N297"/>
    <mergeCell ref="C310:I310"/>
    <mergeCell ref="M310:N310"/>
    <mergeCell ref="C311:I311"/>
    <mergeCell ref="M311:N311"/>
    <mergeCell ref="C312:I312"/>
    <mergeCell ref="M312:N312"/>
    <mergeCell ref="C304:I304"/>
    <mergeCell ref="M304:N304"/>
    <mergeCell ref="C305:I305"/>
    <mergeCell ref="M305:N305"/>
    <mergeCell ref="C306:N306"/>
    <mergeCell ref="C307:O309"/>
    <mergeCell ref="C287:J287"/>
    <mergeCell ref="M287:N287"/>
    <mergeCell ref="C288:J288"/>
    <mergeCell ref="M288:N288"/>
    <mergeCell ref="C281:G281"/>
    <mergeCell ref="H281:I281"/>
    <mergeCell ref="J281:K281"/>
    <mergeCell ref="M281:N281"/>
    <mergeCell ref="C282:N282"/>
    <mergeCell ref="C283:O285"/>
    <mergeCell ref="C292:J292"/>
    <mergeCell ref="M292:N292"/>
    <mergeCell ref="C293:J293"/>
    <mergeCell ref="M293:N293"/>
    <mergeCell ref="C294:J294"/>
    <mergeCell ref="M294:N294"/>
    <mergeCell ref="C289:J289"/>
    <mergeCell ref="M289:N289"/>
    <mergeCell ref="C290:J290"/>
    <mergeCell ref="M290:N290"/>
    <mergeCell ref="C291:J291"/>
    <mergeCell ref="M291:N291"/>
    <mergeCell ref="C279:G279"/>
    <mergeCell ref="H279:I279"/>
    <mergeCell ref="J279:K279"/>
    <mergeCell ref="M279:N279"/>
    <mergeCell ref="C280:G280"/>
    <mergeCell ref="H280:I280"/>
    <mergeCell ref="J280:K280"/>
    <mergeCell ref="M280:N280"/>
    <mergeCell ref="C277:G277"/>
    <mergeCell ref="H277:I277"/>
    <mergeCell ref="J277:K277"/>
    <mergeCell ref="M277:N277"/>
    <mergeCell ref="C278:G278"/>
    <mergeCell ref="H278:I278"/>
    <mergeCell ref="J278:K278"/>
    <mergeCell ref="M278:N278"/>
    <mergeCell ref="C286:J286"/>
    <mergeCell ref="M286:N286"/>
    <mergeCell ref="C261:M261"/>
    <mergeCell ref="C249:I249"/>
    <mergeCell ref="M249:N249"/>
    <mergeCell ref="C250:I250"/>
    <mergeCell ref="M250:N250"/>
    <mergeCell ref="C251:I251"/>
    <mergeCell ref="M251:N251"/>
    <mergeCell ref="D272:L272"/>
    <mergeCell ref="M272:N272"/>
    <mergeCell ref="C273:O275"/>
    <mergeCell ref="C276:G276"/>
    <mergeCell ref="H276:I276"/>
    <mergeCell ref="J276:K276"/>
    <mergeCell ref="M276:N276"/>
    <mergeCell ref="C262:M262"/>
    <mergeCell ref="C265:N265"/>
    <mergeCell ref="C268:E268"/>
    <mergeCell ref="K268:O268"/>
    <mergeCell ref="C270:O270"/>
    <mergeCell ref="D271:L271"/>
    <mergeCell ref="M271:N271"/>
    <mergeCell ref="C243:N243"/>
    <mergeCell ref="C244:O246"/>
    <mergeCell ref="C247:I247"/>
    <mergeCell ref="M247:N247"/>
    <mergeCell ref="C248:I248"/>
    <mergeCell ref="M248:N248"/>
    <mergeCell ref="C240:I240"/>
    <mergeCell ref="M240:N240"/>
    <mergeCell ref="C241:I241"/>
    <mergeCell ref="M241:N241"/>
    <mergeCell ref="C242:I242"/>
    <mergeCell ref="M242:N242"/>
    <mergeCell ref="C252:N252"/>
    <mergeCell ref="C254:N254"/>
    <mergeCell ref="C256:O258"/>
    <mergeCell ref="C259:M259"/>
    <mergeCell ref="C260:M260"/>
    <mergeCell ref="C230:J230"/>
    <mergeCell ref="M230:N230"/>
    <mergeCell ref="C225:J225"/>
    <mergeCell ref="M225:N225"/>
    <mergeCell ref="C226:J226"/>
    <mergeCell ref="M226:N226"/>
    <mergeCell ref="C227:J227"/>
    <mergeCell ref="M227:N227"/>
    <mergeCell ref="C234:J234"/>
    <mergeCell ref="M234:N234"/>
    <mergeCell ref="C235:J235"/>
    <mergeCell ref="M235:N235"/>
    <mergeCell ref="C236:N236"/>
    <mergeCell ref="C237:O239"/>
    <mergeCell ref="C231:J231"/>
    <mergeCell ref="M231:N231"/>
    <mergeCell ref="C232:J232"/>
    <mergeCell ref="M232:N232"/>
    <mergeCell ref="C233:J233"/>
    <mergeCell ref="M233:N233"/>
    <mergeCell ref="C219:N219"/>
    <mergeCell ref="C220:O222"/>
    <mergeCell ref="C223:J223"/>
    <mergeCell ref="M223:N223"/>
    <mergeCell ref="C224:J224"/>
    <mergeCell ref="M224:N224"/>
    <mergeCell ref="C217:G217"/>
    <mergeCell ref="H217:I217"/>
    <mergeCell ref="J217:K217"/>
    <mergeCell ref="M217:N217"/>
    <mergeCell ref="C218:G218"/>
    <mergeCell ref="H218:I218"/>
    <mergeCell ref="J218:K218"/>
    <mergeCell ref="M218:N218"/>
    <mergeCell ref="C228:J228"/>
    <mergeCell ref="M228:N228"/>
    <mergeCell ref="C229:J229"/>
    <mergeCell ref="M229:N229"/>
    <mergeCell ref="C215:G215"/>
    <mergeCell ref="H215:I215"/>
    <mergeCell ref="J215:K215"/>
    <mergeCell ref="M215:N215"/>
    <mergeCell ref="C216:G216"/>
    <mergeCell ref="H216:I216"/>
    <mergeCell ref="J216:K216"/>
    <mergeCell ref="M216:N216"/>
    <mergeCell ref="C210:O212"/>
    <mergeCell ref="C213:G213"/>
    <mergeCell ref="H213:I213"/>
    <mergeCell ref="J213:K213"/>
    <mergeCell ref="M213:N213"/>
    <mergeCell ref="C214:G214"/>
    <mergeCell ref="H214:I214"/>
    <mergeCell ref="J214:K214"/>
    <mergeCell ref="M214:N214"/>
    <mergeCell ref="C207:O207"/>
    <mergeCell ref="D208:L208"/>
    <mergeCell ref="M208:N208"/>
    <mergeCell ref="D209:L209"/>
    <mergeCell ref="M209:N209"/>
    <mergeCell ref="C191:N191"/>
    <mergeCell ref="C184:I184"/>
    <mergeCell ref="M184:N184"/>
    <mergeCell ref="C185:I185"/>
    <mergeCell ref="M185:N185"/>
    <mergeCell ref="C186:I186"/>
    <mergeCell ref="M186:N186"/>
    <mergeCell ref="C205:E205"/>
    <mergeCell ref="K205:O205"/>
    <mergeCell ref="C193:O195"/>
    <mergeCell ref="C196:M196"/>
    <mergeCell ref="C197:M197"/>
    <mergeCell ref="C198:M198"/>
    <mergeCell ref="C199:M199"/>
    <mergeCell ref="C202:N202"/>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87:I187"/>
    <mergeCell ref="M187:N187"/>
    <mergeCell ref="C188:I188"/>
    <mergeCell ref="M188:N188"/>
    <mergeCell ref="C189:N189"/>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52:G152"/>
    <mergeCell ref="H152:I152"/>
    <mergeCell ref="J152:K152"/>
    <mergeCell ref="M152:N152"/>
    <mergeCell ref="D146:L146"/>
    <mergeCell ref="M146:N146"/>
    <mergeCell ref="C147:O149"/>
    <mergeCell ref="C150:G150"/>
    <mergeCell ref="H150:I150"/>
    <mergeCell ref="J150:K150"/>
    <mergeCell ref="M150:N150"/>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51:G151"/>
    <mergeCell ref="H151:I151"/>
    <mergeCell ref="J151:K151"/>
    <mergeCell ref="M151:N151"/>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D335:L335"/>
    <mergeCell ref="M335:N335"/>
    <mergeCell ref="C336:O338"/>
    <mergeCell ref="C339:G339"/>
    <mergeCell ref="H339:I339"/>
    <mergeCell ref="J339:K339"/>
    <mergeCell ref="M339:N339"/>
    <mergeCell ref="C346:O348"/>
    <mergeCell ref="C349:J349"/>
    <mergeCell ref="M349:N349"/>
    <mergeCell ref="C350:J350"/>
    <mergeCell ref="M350:N350"/>
    <mergeCell ref="C351:J351"/>
    <mergeCell ref="M351:N351"/>
    <mergeCell ref="C352:J352"/>
    <mergeCell ref="M352:N352"/>
    <mergeCell ref="C343:G343"/>
    <mergeCell ref="H343:I343"/>
    <mergeCell ref="J343:K343"/>
    <mergeCell ref="M343:N343"/>
    <mergeCell ref="C344:G344"/>
    <mergeCell ref="H344:I344"/>
    <mergeCell ref="J344:K344"/>
    <mergeCell ref="M344:N344"/>
    <mergeCell ref="C345:N345"/>
    <mergeCell ref="C358:J358"/>
    <mergeCell ref="M358:N358"/>
    <mergeCell ref="C359:J359"/>
    <mergeCell ref="M359:N359"/>
    <mergeCell ref="C360:J360"/>
    <mergeCell ref="M360:N360"/>
    <mergeCell ref="C361:J361"/>
    <mergeCell ref="M361:N361"/>
    <mergeCell ref="C362:N362"/>
    <mergeCell ref="C353:J353"/>
    <mergeCell ref="M353:N353"/>
    <mergeCell ref="C354:J354"/>
    <mergeCell ref="M354:N354"/>
    <mergeCell ref="C355:J355"/>
    <mergeCell ref="M355:N355"/>
    <mergeCell ref="C356:J356"/>
    <mergeCell ref="M356:N356"/>
    <mergeCell ref="C357:J357"/>
    <mergeCell ref="M357:N357"/>
    <mergeCell ref="C373:I373"/>
    <mergeCell ref="M373:N373"/>
    <mergeCell ref="C374:I374"/>
    <mergeCell ref="M374:N374"/>
    <mergeCell ref="C375:I375"/>
    <mergeCell ref="M375:N375"/>
    <mergeCell ref="C376:I376"/>
    <mergeCell ref="M376:N376"/>
    <mergeCell ref="C377:I377"/>
    <mergeCell ref="M377:N377"/>
    <mergeCell ref="C363:O365"/>
    <mergeCell ref="C366:I366"/>
    <mergeCell ref="M366:N366"/>
    <mergeCell ref="C367:I367"/>
    <mergeCell ref="M367:N367"/>
    <mergeCell ref="C368:I368"/>
    <mergeCell ref="M368:N368"/>
    <mergeCell ref="C369:N369"/>
    <mergeCell ref="C370:O372"/>
    <mergeCell ref="C396:O396"/>
    <mergeCell ref="D397:L397"/>
    <mergeCell ref="M397:N397"/>
    <mergeCell ref="D398:L398"/>
    <mergeCell ref="M398:N398"/>
    <mergeCell ref="C399:O401"/>
    <mergeCell ref="C402:G402"/>
    <mergeCell ref="H402:I402"/>
    <mergeCell ref="J402:K402"/>
    <mergeCell ref="M402:N402"/>
    <mergeCell ref="C378:N378"/>
    <mergeCell ref="C380:N380"/>
    <mergeCell ref="C382:O384"/>
    <mergeCell ref="C385:M385"/>
    <mergeCell ref="C386:M386"/>
    <mergeCell ref="C387:M387"/>
    <mergeCell ref="C388:M388"/>
    <mergeCell ref="C391:N391"/>
    <mergeCell ref="C394:E394"/>
    <mergeCell ref="K394:O394"/>
    <mergeCell ref="C406:G406"/>
    <mergeCell ref="H406:I406"/>
    <mergeCell ref="J406:K406"/>
    <mergeCell ref="M406:N406"/>
    <mergeCell ref="C407:G407"/>
    <mergeCell ref="H407:I407"/>
    <mergeCell ref="J407:K407"/>
    <mergeCell ref="M407:N407"/>
    <mergeCell ref="C408:N408"/>
    <mergeCell ref="C403:G403"/>
    <mergeCell ref="H403:I403"/>
    <mergeCell ref="J403:K403"/>
    <mergeCell ref="M403:N403"/>
    <mergeCell ref="C404:G404"/>
    <mergeCell ref="H404:I404"/>
    <mergeCell ref="J404:K404"/>
    <mergeCell ref="M404:N404"/>
    <mergeCell ref="C405:G405"/>
    <mergeCell ref="H405:I405"/>
    <mergeCell ref="J405:K405"/>
    <mergeCell ref="M405:N405"/>
    <mergeCell ref="C416:J416"/>
    <mergeCell ref="M416:N416"/>
    <mergeCell ref="C417:J417"/>
    <mergeCell ref="M417:N417"/>
    <mergeCell ref="C418:J418"/>
    <mergeCell ref="M418:N418"/>
    <mergeCell ref="C419:J419"/>
    <mergeCell ref="M419:N419"/>
    <mergeCell ref="C420:J420"/>
    <mergeCell ref="M420:N420"/>
    <mergeCell ref="C409:O411"/>
    <mergeCell ref="C412:J412"/>
    <mergeCell ref="M412:N412"/>
    <mergeCell ref="C413:J413"/>
    <mergeCell ref="M413:N413"/>
    <mergeCell ref="C414:J414"/>
    <mergeCell ref="M414:N414"/>
    <mergeCell ref="C415:J415"/>
    <mergeCell ref="M415:N415"/>
    <mergeCell ref="C426:O428"/>
    <mergeCell ref="C429:I429"/>
    <mergeCell ref="M429:N429"/>
    <mergeCell ref="C430:I430"/>
    <mergeCell ref="M430:N430"/>
    <mergeCell ref="C431:I431"/>
    <mergeCell ref="M431:N431"/>
    <mergeCell ref="C432:N432"/>
    <mergeCell ref="C433:O435"/>
    <mergeCell ref="C421:J421"/>
    <mergeCell ref="M421:N421"/>
    <mergeCell ref="C422:J422"/>
    <mergeCell ref="M422:N422"/>
    <mergeCell ref="C423:J423"/>
    <mergeCell ref="M423:N423"/>
    <mergeCell ref="C424:J424"/>
    <mergeCell ref="M424:N424"/>
    <mergeCell ref="C425:N425"/>
    <mergeCell ref="C441:N441"/>
    <mergeCell ref="C443:N443"/>
    <mergeCell ref="C445:O447"/>
    <mergeCell ref="C448:M448"/>
    <mergeCell ref="C449:M449"/>
    <mergeCell ref="C450:M450"/>
    <mergeCell ref="C451:M451"/>
    <mergeCell ref="C454:N454"/>
    <mergeCell ref="C457:E457"/>
    <mergeCell ref="K457:O457"/>
    <mergeCell ref="C436:I436"/>
    <mergeCell ref="M436:N436"/>
    <mergeCell ref="C437:I437"/>
    <mergeCell ref="M437:N437"/>
    <mergeCell ref="C438:I438"/>
    <mergeCell ref="M438:N438"/>
    <mergeCell ref="C439:I439"/>
    <mergeCell ref="M439:N439"/>
    <mergeCell ref="C440:I440"/>
    <mergeCell ref="M440:N440"/>
    <mergeCell ref="C466:G466"/>
    <mergeCell ref="H466:I466"/>
    <mergeCell ref="J466:K466"/>
    <mergeCell ref="M466:N466"/>
    <mergeCell ref="C467:G467"/>
    <mergeCell ref="H467:I467"/>
    <mergeCell ref="J467:K467"/>
    <mergeCell ref="M467:N467"/>
    <mergeCell ref="C468:G468"/>
    <mergeCell ref="H468:I468"/>
    <mergeCell ref="J468:K468"/>
    <mergeCell ref="M468:N468"/>
    <mergeCell ref="C459:O459"/>
    <mergeCell ref="D460:L460"/>
    <mergeCell ref="M460:N460"/>
    <mergeCell ref="D461:L461"/>
    <mergeCell ref="M461:N461"/>
    <mergeCell ref="C462:O464"/>
    <mergeCell ref="C465:G465"/>
    <mergeCell ref="H465:I465"/>
    <mergeCell ref="J465:K465"/>
    <mergeCell ref="M465:N465"/>
    <mergeCell ref="C472:O474"/>
    <mergeCell ref="C475:J475"/>
    <mergeCell ref="M475:N475"/>
    <mergeCell ref="C476:J476"/>
    <mergeCell ref="M476:N476"/>
    <mergeCell ref="C477:J477"/>
    <mergeCell ref="M477:N477"/>
    <mergeCell ref="C478:J478"/>
    <mergeCell ref="M478:N478"/>
    <mergeCell ref="C469:G469"/>
    <mergeCell ref="H469:I469"/>
    <mergeCell ref="J469:K469"/>
    <mergeCell ref="M469:N469"/>
    <mergeCell ref="C470:G470"/>
    <mergeCell ref="H470:I470"/>
    <mergeCell ref="J470:K470"/>
    <mergeCell ref="M470:N470"/>
    <mergeCell ref="C471:N471"/>
    <mergeCell ref="C484:J484"/>
    <mergeCell ref="M484:N484"/>
    <mergeCell ref="C485:J485"/>
    <mergeCell ref="M485:N485"/>
    <mergeCell ref="C486:J486"/>
    <mergeCell ref="M486:N486"/>
    <mergeCell ref="C487:J487"/>
    <mergeCell ref="M487:N487"/>
    <mergeCell ref="C488:N488"/>
    <mergeCell ref="C479:J479"/>
    <mergeCell ref="M479:N479"/>
    <mergeCell ref="C480:J480"/>
    <mergeCell ref="M480:N480"/>
    <mergeCell ref="C481:J481"/>
    <mergeCell ref="M481:N481"/>
    <mergeCell ref="C482:J482"/>
    <mergeCell ref="M482:N482"/>
    <mergeCell ref="C483:J483"/>
    <mergeCell ref="M483:N483"/>
    <mergeCell ref="C499:I499"/>
    <mergeCell ref="M499:N499"/>
    <mergeCell ref="C500:I500"/>
    <mergeCell ref="M500:N500"/>
    <mergeCell ref="C501:I501"/>
    <mergeCell ref="M501:N501"/>
    <mergeCell ref="C502:I502"/>
    <mergeCell ref="M502:N502"/>
    <mergeCell ref="C503:I503"/>
    <mergeCell ref="M503:N503"/>
    <mergeCell ref="C489:O491"/>
    <mergeCell ref="C492:I492"/>
    <mergeCell ref="M492:N492"/>
    <mergeCell ref="C493:I493"/>
    <mergeCell ref="M493:N493"/>
    <mergeCell ref="C494:I494"/>
    <mergeCell ref="M494:N494"/>
    <mergeCell ref="C495:N495"/>
    <mergeCell ref="C496:O498"/>
    <mergeCell ref="C522:O522"/>
    <mergeCell ref="D523:L523"/>
    <mergeCell ref="M523:N523"/>
    <mergeCell ref="D524:L524"/>
    <mergeCell ref="M524:N524"/>
    <mergeCell ref="C525:O527"/>
    <mergeCell ref="C528:G528"/>
    <mergeCell ref="H528:I528"/>
    <mergeCell ref="J528:K528"/>
    <mergeCell ref="M528:N528"/>
    <mergeCell ref="C504:N504"/>
    <mergeCell ref="C506:N506"/>
    <mergeCell ref="C508:O510"/>
    <mergeCell ref="C511:M511"/>
    <mergeCell ref="C512:M512"/>
    <mergeCell ref="C513:M513"/>
    <mergeCell ref="C514:M514"/>
    <mergeCell ref="C517:N517"/>
    <mergeCell ref="C520:E520"/>
    <mergeCell ref="K520:O520"/>
    <mergeCell ref="C532:G532"/>
    <mergeCell ref="H532:I532"/>
    <mergeCell ref="J532:K532"/>
    <mergeCell ref="M532:N532"/>
    <mergeCell ref="C533:G533"/>
    <mergeCell ref="H533:I533"/>
    <mergeCell ref="J533:K533"/>
    <mergeCell ref="M533:N533"/>
    <mergeCell ref="C534:N534"/>
    <mergeCell ref="C529:G529"/>
    <mergeCell ref="H529:I529"/>
    <mergeCell ref="J529:K529"/>
    <mergeCell ref="M529:N529"/>
    <mergeCell ref="C530:G530"/>
    <mergeCell ref="H530:I530"/>
    <mergeCell ref="J530:K530"/>
    <mergeCell ref="M530:N530"/>
    <mergeCell ref="C531:G531"/>
    <mergeCell ref="H531:I531"/>
    <mergeCell ref="J531:K531"/>
    <mergeCell ref="M531:N531"/>
    <mergeCell ref="C542:J542"/>
    <mergeCell ref="M542:N542"/>
    <mergeCell ref="C543:J543"/>
    <mergeCell ref="M543:N543"/>
    <mergeCell ref="C544:J544"/>
    <mergeCell ref="M544:N544"/>
    <mergeCell ref="C545:J545"/>
    <mergeCell ref="M545:N545"/>
    <mergeCell ref="C546:J546"/>
    <mergeCell ref="M546:N546"/>
    <mergeCell ref="C535:O537"/>
    <mergeCell ref="C538:J538"/>
    <mergeCell ref="M538:N538"/>
    <mergeCell ref="C539:J539"/>
    <mergeCell ref="M539:N539"/>
    <mergeCell ref="C540:J540"/>
    <mergeCell ref="M540:N540"/>
    <mergeCell ref="C541:J541"/>
    <mergeCell ref="M541:N541"/>
    <mergeCell ref="C552:O554"/>
    <mergeCell ref="C555:I555"/>
    <mergeCell ref="M555:N555"/>
    <mergeCell ref="C556:I556"/>
    <mergeCell ref="M556:N556"/>
    <mergeCell ref="C557:I557"/>
    <mergeCell ref="M557:N557"/>
    <mergeCell ref="C558:N558"/>
    <mergeCell ref="C559:O561"/>
    <mergeCell ref="C547:J547"/>
    <mergeCell ref="M547:N547"/>
    <mergeCell ref="C548:J548"/>
    <mergeCell ref="M548:N548"/>
    <mergeCell ref="C549:J549"/>
    <mergeCell ref="M549:N549"/>
    <mergeCell ref="C550:J550"/>
    <mergeCell ref="M550:N550"/>
    <mergeCell ref="C551:N551"/>
    <mergeCell ref="C567:N567"/>
    <mergeCell ref="C569:N569"/>
    <mergeCell ref="C571:O573"/>
    <mergeCell ref="C574:M574"/>
    <mergeCell ref="C575:M575"/>
    <mergeCell ref="C576:M576"/>
    <mergeCell ref="C577:M577"/>
    <mergeCell ref="C580:N580"/>
    <mergeCell ref="C583:E583"/>
    <mergeCell ref="K583:O583"/>
    <mergeCell ref="C562:I562"/>
    <mergeCell ref="M562:N562"/>
    <mergeCell ref="C563:I563"/>
    <mergeCell ref="M563:N563"/>
    <mergeCell ref="C564:I564"/>
    <mergeCell ref="M564:N564"/>
    <mergeCell ref="C565:I565"/>
    <mergeCell ref="M565:N565"/>
    <mergeCell ref="C566:I566"/>
    <mergeCell ref="M566:N566"/>
  </mergeCells>
  <printOptions horizontalCentered="1"/>
  <pageMargins left="0.11811023622047245" right="0.11811023622047245" top="0.15748031496062992" bottom="0.15748031496062992" header="0" footer="0"/>
  <pageSetup scale="48" fitToHeight="0" orientation="portrait" r:id="rId1"/>
  <headerFooter alignWithMargins="0"/>
  <rowBreaks count="16" manualBreakCount="16">
    <brk id="80" min="1" max="15" man="1"/>
    <brk id="143" min="1" max="15" man="1"/>
    <brk id="206" min="1" max="15" man="1"/>
    <brk id="269" min="1" max="15" man="1"/>
    <brk id="332" min="1" max="15" man="1"/>
    <brk id="395" min="1" max="15" man="1"/>
    <brk id="458" min="1" max="15" man="1"/>
    <brk id="521" min="1" max="15" man="1"/>
    <brk id="584" min="1" max="15" man="1"/>
    <brk id="647" min="1" max="15" man="1"/>
    <brk id="710" min="1" max="15" man="1"/>
    <brk id="773" min="1" max="15" man="1"/>
    <brk id="836" min="1" max="15" man="1"/>
    <brk id="899" min="1" max="15" man="1"/>
    <brk id="962" min="1" max="15" man="1"/>
    <brk id="1025"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E5FABEA-D9DD-4544-B5EE-930FCAD8B42B}">
          <x14:formula1>
            <xm:f>'MANO DE OBRA'!$C$14:$C$33</xm:f>
          </x14:formula1>
          <xm:sqref>C59:I62 C122:I125 C185:I188 C248:I251 C311:I314 C374:I377 C437:I440 C500:I503 C563:I566 C626:I629 C689:I692 C752:I755 C815:I818 C878:I881 C941:I944 C1004:I1007 C1067:I1070</xm:sqref>
        </x14:dataValidation>
        <x14:dataValidation type="list" allowBlank="1" showInputMessage="1" showErrorMessage="1" xr:uid="{93C955A5-CDC1-4911-B53B-26846DFEA241}">
          <x14:formula1>
            <xm:f>TRANSPORTE!$C$14:$C$28</xm:f>
          </x14:formula1>
          <xm:sqref>C52:I53 C115:I116 C178:I179 C241:I242 C304:I305 C367:I368 C430:I431 C493:I494 C556:I557 C619:I620 C682:I683 C745:I746 C808:I809 C871:I872 C934:I935 C997:I998 C1060:I1061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08693-0236-48AF-BA12-5AF7F0CEAB6C}">
  <sheetPr>
    <pageSetUpPr fitToPage="1"/>
  </sheetPr>
  <dimension ref="B1:S1105"/>
  <sheetViews>
    <sheetView view="pageBreakPreview" topLeftCell="A1088" zoomScale="60" zoomScaleNormal="85"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7" style="40" bestFit="1" customWidth="1"/>
    <col min="19" max="19" width="13.44140625" style="40" bestFit="1" customWidth="1"/>
    <col min="20"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PRESUPUESTO!C312</f>
        <v>16.010000000000002</v>
      </c>
      <c r="D20" s="582" t="str">
        <f>IFERROR(VLOOKUP(C20,PRESUPUESTO!$C$11:$K$366,5,FALSE)," ")</f>
        <v>SUMINISTRO E INSTALACION DE PUERTA PIVOTANTE METÁLICA EN LÁMINA COLD ROLLED CAL 18. DE UNA HOJA BATIENTE EN LAMINA METÁLICA, BASTIDOR EN PERFIL COD ROLLED CAL 18 ENTAMBORADO EN LAMINA. ACABADO EN PINTURA ELECTROSTATICA COLOR RAL 2005. MIRILLA FIJA EN VIDRIO TEMPLADO LAMINADO 4+4MM, JALADERA TIPO H DE ACERO INOXIDABLE. CERROJO INSTITUCIONAL YALE ACERO INOXIDABLE</v>
      </c>
      <c r="E20" s="583"/>
      <c r="F20" s="583"/>
      <c r="G20" s="583"/>
      <c r="H20" s="583"/>
      <c r="I20" s="583"/>
      <c r="J20" s="583"/>
      <c r="K20" s="583"/>
      <c r="L20" s="584"/>
      <c r="M20" s="526" t="str">
        <f>IFERROR(VLOOKUP(C20,PRESUPUESTO!$C$11:$K$366,6,FALSE)," ")</f>
        <v>M2</v>
      </c>
      <c r="N20" s="528"/>
      <c r="O20" s="243">
        <f>IFERROR(VLOOKUP(C20,PRESUPUESTO!$C$11:$K$366,7,FALSE)," ")</f>
        <v>15.84</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0</v>
      </c>
      <c r="M25" s="523"/>
      <c r="N25" s="522"/>
      <c r="O25" s="307">
        <f>IFERROR(M25*L25,0)</f>
        <v>0</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0</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2811</v>
      </c>
      <c r="D35" s="518"/>
      <c r="E35" s="518"/>
      <c r="F35" s="518"/>
      <c r="G35" s="518"/>
      <c r="H35" s="518"/>
      <c r="I35" s="518"/>
      <c r="J35" s="519"/>
      <c r="K35" s="88" t="str">
        <f>IFERROR(VLOOKUP(C35,MATERIALES!$C$13:$G$2486,2,FALSE)," ")</f>
        <v>M2</v>
      </c>
      <c r="L35" s="89">
        <v>1.02</v>
      </c>
      <c r="M35" s="548">
        <f>IFERROR(VLOOKUP(C35,MATERIALES!$C$13:$G$2486,5,FALSE)," ")</f>
        <v>734261</v>
      </c>
      <c r="N35" s="549"/>
      <c r="O35" s="307">
        <f>IFERROR(M35*L35,0)</f>
        <v>748946.22</v>
      </c>
      <c r="P35" s="85"/>
    </row>
    <row r="36" spans="2:16" ht="14.4">
      <c r="B36" s="44"/>
      <c r="C36" s="517"/>
      <c r="D36" s="518"/>
      <c r="E36" s="518"/>
      <c r="F36" s="518"/>
      <c r="G36" s="518"/>
      <c r="H36" s="518"/>
      <c r="I36" s="518"/>
      <c r="J36" s="519"/>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748946.22</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c r="D59" s="556"/>
      <c r="E59" s="556"/>
      <c r="F59" s="556"/>
      <c r="G59" s="556"/>
      <c r="H59" s="556"/>
      <c r="I59" s="522"/>
      <c r="J59" s="310" t="str">
        <f>IFERROR(VLOOKUP(C59,'MANO DE OBRA'!$C$13:$J$33,6,FALSE)," ")</f>
        <v xml:space="preserve"> </v>
      </c>
      <c r="K59" s="318" t="str">
        <f>IFERROR(VLOOKUP(C59,'MANO DE OBRA'!$C$13:$J$33,7,FALSE)," ")</f>
        <v xml:space="preserve"> </v>
      </c>
      <c r="L59" s="311" t="str">
        <f>IFERROR(VLOOKUP(C59,'MANO DE OBRA'!$C$13:$J$33,8,FALSE)," ")</f>
        <v xml:space="preserve"> </v>
      </c>
      <c r="M59" s="562"/>
      <c r="N59" s="563"/>
      <c r="O59" s="312">
        <f>IFERROR((L59/M59),0)</f>
        <v>0</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0</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748946</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194725.96000000002</v>
      </c>
      <c r="P71" s="80"/>
    </row>
    <row r="72" spans="2:16" ht="14.4">
      <c r="B72" s="44"/>
      <c r="C72" s="573" t="s">
        <v>2241</v>
      </c>
      <c r="D72" s="574"/>
      <c r="E72" s="574"/>
      <c r="F72" s="574"/>
      <c r="G72" s="574"/>
      <c r="H72" s="574"/>
      <c r="I72" s="574"/>
      <c r="J72" s="574"/>
      <c r="K72" s="574"/>
      <c r="L72" s="574"/>
      <c r="M72" s="574"/>
      <c r="N72" s="302">
        <f>PRESUPUESTO!$K$385</f>
        <v>0.01</v>
      </c>
      <c r="O72" s="315">
        <f>N72*O65</f>
        <v>7489.46</v>
      </c>
      <c r="P72" s="80"/>
    </row>
    <row r="73" spans="2:16" ht="15" thickBot="1">
      <c r="B73" s="44"/>
      <c r="C73" s="575" t="s">
        <v>28</v>
      </c>
      <c r="D73" s="576"/>
      <c r="E73" s="576"/>
      <c r="F73" s="576"/>
      <c r="G73" s="576"/>
      <c r="H73" s="576"/>
      <c r="I73" s="576"/>
      <c r="J73" s="576"/>
      <c r="K73" s="576"/>
      <c r="L73" s="576"/>
      <c r="M73" s="576"/>
      <c r="N73" s="306">
        <f>PRESUPUESTO!$K$386</f>
        <v>0.03</v>
      </c>
      <c r="O73" s="316">
        <f>N73*O65</f>
        <v>22468.379999999997</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973630</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73"/>
      <c r="D81" s="52"/>
      <c r="E81" s="52"/>
      <c r="F81" s="52"/>
      <c r="G81" s="52"/>
      <c r="H81" s="52"/>
      <c r="I81" s="52"/>
      <c r="J81" s="52"/>
      <c r="K81" s="52"/>
      <c r="L81" s="52"/>
      <c r="M81" s="52"/>
      <c r="N81" s="52"/>
      <c r="O81" s="74"/>
      <c r="P81" s="45"/>
    </row>
    <row r="82" spans="2:16" ht="15" thickBot="1">
      <c r="B82" s="44"/>
      <c r="C82" s="488" t="s">
        <v>54</v>
      </c>
      <c r="D82" s="489"/>
      <c r="E82" s="489"/>
      <c r="F82" s="489"/>
      <c r="G82" s="489"/>
      <c r="H82" s="489"/>
      <c r="I82" s="489"/>
      <c r="J82" s="489"/>
      <c r="K82" s="489"/>
      <c r="L82" s="489"/>
      <c r="M82" s="489"/>
      <c r="N82" s="489"/>
      <c r="O82" s="490"/>
      <c r="P82" s="75"/>
    </row>
    <row r="83" spans="2:16">
      <c r="B83" s="44"/>
      <c r="C83" s="76" t="s">
        <v>55</v>
      </c>
      <c r="D83" s="491" t="s">
        <v>10</v>
      </c>
      <c r="E83" s="492"/>
      <c r="F83" s="492"/>
      <c r="G83" s="492"/>
      <c r="H83" s="492"/>
      <c r="I83" s="492"/>
      <c r="J83" s="492"/>
      <c r="K83" s="492"/>
      <c r="L83" s="493"/>
      <c r="M83" s="494" t="s">
        <v>56</v>
      </c>
      <c r="N83" s="495"/>
      <c r="O83" s="76" t="s">
        <v>12</v>
      </c>
      <c r="P83" s="77"/>
    </row>
    <row r="84" spans="2:16" ht="51" customHeight="1" thickBot="1">
      <c r="B84" s="44"/>
      <c r="C84" s="78">
        <f>PRESUPUESTO!C313</f>
        <v>16.020000000000003</v>
      </c>
      <c r="D84" s="582" t="str">
        <f>IFERROR(VLOOKUP(C84,PRESUPUESTO!$C$11:$K$366,5,FALSE)," ")</f>
        <v>SUMINISTRO E INSTALACION DE PUERTA METALICA COLD ROLLED CAL 18, HOJA BATIENTE EN LAMINA METÁLICA, MARCO EN LAMINA METÁLICA COLD ROLLED CAL18. MONTANTE SUPERIOR EN CELOSÍA TIPO REJILLA EN LAMINA METÁLICA CAL 16 ANTICORROSIVO Y PINTURA. ACABADO EN PINTURA ELECTROSTATICA RAL 2005, CERRADURA DE SEGURIDAD CON MANIJA CENTRAL</v>
      </c>
      <c r="E84" s="583"/>
      <c r="F84" s="583"/>
      <c r="G84" s="583"/>
      <c r="H84" s="583"/>
      <c r="I84" s="583"/>
      <c r="J84" s="583"/>
      <c r="K84" s="583"/>
      <c r="L84" s="584"/>
      <c r="M84" s="526" t="str">
        <f>IFERROR(VLOOKUP(C84,PRESUPUESTO!$C$11:$K$366,6,FALSE)," ")</f>
        <v>M2</v>
      </c>
      <c r="N84" s="528"/>
      <c r="O84" s="243">
        <f>IFERROR(VLOOKUP(C84,PRESUPUESTO!$C$11:$K$366,7,FALSE)," ")</f>
        <v>27.51</v>
      </c>
      <c r="P84" s="79"/>
    </row>
    <row r="85" spans="2:16">
      <c r="B85" s="44"/>
      <c r="C85" s="529"/>
      <c r="D85" s="530"/>
      <c r="E85" s="530"/>
      <c r="F85" s="530"/>
      <c r="G85" s="530"/>
      <c r="H85" s="530"/>
      <c r="I85" s="530"/>
      <c r="J85" s="530"/>
      <c r="K85" s="530"/>
      <c r="L85" s="530"/>
      <c r="M85" s="530"/>
      <c r="N85" s="530"/>
      <c r="O85" s="531"/>
      <c r="P85" s="80"/>
    </row>
    <row r="86" spans="2:16">
      <c r="B86" s="44"/>
      <c r="C86" s="532"/>
      <c r="D86" s="533"/>
      <c r="E86" s="533"/>
      <c r="F86" s="533"/>
      <c r="G86" s="533"/>
      <c r="H86" s="533"/>
      <c r="I86" s="533"/>
      <c r="J86" s="533"/>
      <c r="K86" s="533"/>
      <c r="L86" s="533"/>
      <c r="M86" s="533"/>
      <c r="N86" s="533"/>
      <c r="O86" s="534"/>
      <c r="P86" s="80"/>
    </row>
    <row r="87" spans="2:16" ht="14.4" thickBot="1">
      <c r="B87" s="44"/>
      <c r="C87" s="535"/>
      <c r="D87" s="536"/>
      <c r="E87" s="536"/>
      <c r="F87" s="536"/>
      <c r="G87" s="536"/>
      <c r="H87" s="536"/>
      <c r="I87" s="536"/>
      <c r="J87" s="536"/>
      <c r="K87" s="536"/>
      <c r="L87" s="536"/>
      <c r="M87" s="536"/>
      <c r="N87" s="536"/>
      <c r="O87" s="537"/>
      <c r="P87" s="80"/>
    </row>
    <row r="88" spans="2:16" ht="14.4">
      <c r="B88" s="44"/>
      <c r="C88" s="538" t="s">
        <v>10</v>
      </c>
      <c r="D88" s="539"/>
      <c r="E88" s="539"/>
      <c r="F88" s="539"/>
      <c r="G88" s="540"/>
      <c r="H88" s="541" t="s">
        <v>57</v>
      </c>
      <c r="I88" s="539"/>
      <c r="J88" s="542" t="s">
        <v>58</v>
      </c>
      <c r="K88" s="543"/>
      <c r="L88" s="82" t="s">
        <v>59</v>
      </c>
      <c r="M88" s="541" t="s">
        <v>60</v>
      </c>
      <c r="N88" s="544"/>
      <c r="O88" s="83" t="s">
        <v>61</v>
      </c>
      <c r="P88" s="84"/>
    </row>
    <row r="89" spans="2:16" ht="14.4">
      <c r="B89" s="44"/>
      <c r="C89" s="517" t="s">
        <v>1281</v>
      </c>
      <c r="D89" s="518"/>
      <c r="E89" s="518"/>
      <c r="F89" s="518"/>
      <c r="G89" s="519"/>
      <c r="H89" s="520"/>
      <c r="I89" s="520"/>
      <c r="J89" s="521" t="str">
        <f>IFERROR(VLOOKUP(C89,EQUIPOS!$C$13:$G$80,2,FALSE)," ")</f>
        <v>%</v>
      </c>
      <c r="K89" s="522"/>
      <c r="L89" s="308">
        <f>O127</f>
        <v>0</v>
      </c>
      <c r="M89" s="523"/>
      <c r="N89" s="522"/>
      <c r="O89" s="307">
        <f>IFERROR(M89*L89,0)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ref="O91:O92" si="4">IFERROR(L91/M91,0)</f>
        <v>0</v>
      </c>
      <c r="P91" s="85"/>
    </row>
    <row r="92" spans="2:16" ht="14.4">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 t="shared" si="4"/>
        <v>0</v>
      </c>
      <c r="P92" s="85"/>
    </row>
    <row r="93" spans="2:16" ht="15" thickBot="1">
      <c r="B93" s="44"/>
      <c r="C93" s="517"/>
      <c r="D93" s="518"/>
      <c r="E93" s="518"/>
      <c r="F93" s="518"/>
      <c r="G93" s="519"/>
      <c r="H93" s="520"/>
      <c r="I93" s="520"/>
      <c r="J93" s="521" t="str">
        <f>IFERROR(VLOOKUP(C93,EQUIPOS!$C$13:$G$80,2,FALSE)," ")</f>
        <v xml:space="preserve"> </v>
      </c>
      <c r="K93" s="522"/>
      <c r="L93" s="308" t="str">
        <f>IFERROR(VLOOKUP(C93,EQUIPOS!$C$13:$G$80,5,FALSE)," ")</f>
        <v xml:space="preserve"> </v>
      </c>
      <c r="M93" s="524"/>
      <c r="N93" s="525"/>
      <c r="O93" s="307">
        <f>IFERROR(L93/M93,0)</f>
        <v>0</v>
      </c>
      <c r="P93" s="85"/>
    </row>
    <row r="94" spans="2:16" ht="15" thickBot="1">
      <c r="B94" s="44"/>
      <c r="C94" s="545" t="s">
        <v>2244</v>
      </c>
      <c r="D94" s="546"/>
      <c r="E94" s="546"/>
      <c r="F94" s="546"/>
      <c r="G94" s="546"/>
      <c r="H94" s="546"/>
      <c r="I94" s="546"/>
      <c r="J94" s="546"/>
      <c r="K94" s="546"/>
      <c r="L94" s="546"/>
      <c r="M94" s="546"/>
      <c r="N94" s="547"/>
      <c r="O94" s="309">
        <f>SUM(O89:O93)</f>
        <v>0</v>
      </c>
      <c r="P94" s="86"/>
    </row>
    <row r="95" spans="2:16" ht="13.5" customHeight="1">
      <c r="B95" s="44"/>
      <c r="C95" s="529" t="s">
        <v>62</v>
      </c>
      <c r="D95" s="530"/>
      <c r="E95" s="530"/>
      <c r="F95" s="530"/>
      <c r="G95" s="530"/>
      <c r="H95" s="530"/>
      <c r="I95" s="530"/>
      <c r="J95" s="530"/>
      <c r="K95" s="530"/>
      <c r="L95" s="530"/>
      <c r="M95" s="530"/>
      <c r="N95" s="530"/>
      <c r="O95" s="531"/>
      <c r="P95" s="80"/>
    </row>
    <row r="96" spans="2:16">
      <c r="B96" s="44"/>
      <c r="C96" s="532"/>
      <c r="D96" s="533"/>
      <c r="E96" s="533"/>
      <c r="F96" s="533"/>
      <c r="G96" s="533"/>
      <c r="H96" s="533"/>
      <c r="I96" s="533"/>
      <c r="J96" s="533"/>
      <c r="K96" s="533"/>
      <c r="L96" s="533"/>
      <c r="M96" s="533"/>
      <c r="N96" s="533"/>
      <c r="O96" s="534"/>
      <c r="P96" s="80"/>
    </row>
    <row r="97" spans="2:16" ht="14.4" thickBot="1">
      <c r="B97" s="44"/>
      <c r="C97" s="535"/>
      <c r="D97" s="536"/>
      <c r="E97" s="536"/>
      <c r="F97" s="536"/>
      <c r="G97" s="536"/>
      <c r="H97" s="536"/>
      <c r="I97" s="536"/>
      <c r="J97" s="536"/>
      <c r="K97" s="536"/>
      <c r="L97" s="536"/>
      <c r="M97" s="536"/>
      <c r="N97" s="536"/>
      <c r="O97" s="537"/>
      <c r="P97" s="80"/>
    </row>
    <row r="98" spans="2:16" ht="14.4">
      <c r="B98" s="44"/>
      <c r="C98" s="538" t="s">
        <v>10</v>
      </c>
      <c r="D98" s="550"/>
      <c r="E98" s="550"/>
      <c r="F98" s="550"/>
      <c r="G98" s="550"/>
      <c r="H98" s="550"/>
      <c r="I98" s="550"/>
      <c r="J98" s="544"/>
      <c r="K98" s="81" t="s">
        <v>56</v>
      </c>
      <c r="L98" s="82" t="s">
        <v>12</v>
      </c>
      <c r="M98" s="541" t="s">
        <v>63</v>
      </c>
      <c r="N98" s="544"/>
      <c r="O98" s="83" t="s">
        <v>61</v>
      </c>
      <c r="P98" s="84"/>
    </row>
    <row r="99" spans="2:16" ht="14.4">
      <c r="B99" s="44"/>
      <c r="C99" s="517" t="s">
        <v>2812</v>
      </c>
      <c r="D99" s="518"/>
      <c r="E99" s="518"/>
      <c r="F99" s="518"/>
      <c r="G99" s="518"/>
      <c r="H99" s="518"/>
      <c r="I99" s="518"/>
      <c r="J99" s="519"/>
      <c r="K99" s="88" t="str">
        <f>IFERROR(VLOOKUP(C99,MATERIALES!$C$13:$G$2486,2,FALSE)," ")</f>
        <v>M2</v>
      </c>
      <c r="L99" s="89">
        <v>1.02</v>
      </c>
      <c r="M99" s="548">
        <f>IFERROR(VLOOKUP(C99,MATERIALES!$C$13:$G$2486,5,FALSE)," ")</f>
        <v>718261</v>
      </c>
      <c r="N99" s="549"/>
      <c r="O99" s="307">
        <f>IFERROR(M99*L99,0)</f>
        <v>732626.22</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ref="O100:O110" si="5">IFERROR(M100*L100,0)</f>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4.4">
      <c r="B109" s="44"/>
      <c r="C109" s="517"/>
      <c r="D109" s="518"/>
      <c r="E109" s="518"/>
      <c r="F109" s="518"/>
      <c r="G109" s="518"/>
      <c r="H109" s="518"/>
      <c r="I109" s="518"/>
      <c r="J109" s="519"/>
      <c r="K109" s="88" t="str">
        <f>IFERROR(VLOOKUP(C109,MATERIALES!$C$13:$G$2486,2,FALSE)," ")</f>
        <v xml:space="preserve"> </v>
      </c>
      <c r="L109" s="89"/>
      <c r="M109" s="548" t="str">
        <f>IFERROR(VLOOKUP(C109,MATERIALES!$C$13:$G$2486,5,FALSE)," ")</f>
        <v xml:space="preserve"> </v>
      </c>
      <c r="N109" s="549"/>
      <c r="O109" s="307">
        <f t="shared" si="5"/>
        <v>0</v>
      </c>
      <c r="P109" s="85"/>
    </row>
    <row r="110" spans="2:16" ht="15" thickBot="1">
      <c r="B110" s="44"/>
      <c r="C110" s="517"/>
      <c r="D110" s="518"/>
      <c r="E110" s="518"/>
      <c r="F110" s="518"/>
      <c r="G110" s="518"/>
      <c r="H110" s="518"/>
      <c r="I110" s="518"/>
      <c r="J110" s="519"/>
      <c r="K110" s="88" t="str">
        <f>IFERROR(VLOOKUP(C110,MATERIALES!$C$13:$G$2486,2,FALSE)," ")</f>
        <v xml:space="preserve"> </v>
      </c>
      <c r="L110" s="90"/>
      <c r="M110" s="548" t="str">
        <f>IFERROR(VLOOKUP(C110,MATERIALES!$C$13:$G$2486,5,FALSE)," ")</f>
        <v xml:space="preserve"> </v>
      </c>
      <c r="N110" s="549"/>
      <c r="O110" s="307">
        <f t="shared" si="5"/>
        <v>0</v>
      </c>
      <c r="P110" s="85"/>
    </row>
    <row r="111" spans="2:16" ht="15" thickBot="1">
      <c r="B111" s="44"/>
      <c r="C111" s="545" t="s">
        <v>2244</v>
      </c>
      <c r="D111" s="546"/>
      <c r="E111" s="546"/>
      <c r="F111" s="546"/>
      <c r="G111" s="546"/>
      <c r="H111" s="546"/>
      <c r="I111" s="546"/>
      <c r="J111" s="546"/>
      <c r="K111" s="546"/>
      <c r="L111" s="546"/>
      <c r="M111" s="546"/>
      <c r="N111" s="547"/>
      <c r="O111" s="309">
        <f>SUM(O99:O110)</f>
        <v>732626.22</v>
      </c>
      <c r="P111" s="85"/>
    </row>
    <row r="112" spans="2:16">
      <c r="B112" s="44"/>
      <c r="C112" s="529" t="s">
        <v>64</v>
      </c>
      <c r="D112" s="530"/>
      <c r="E112" s="530"/>
      <c r="F112" s="530"/>
      <c r="G112" s="530"/>
      <c r="H112" s="530"/>
      <c r="I112" s="530"/>
      <c r="J112" s="530"/>
      <c r="K112" s="530"/>
      <c r="L112" s="530"/>
      <c r="M112" s="530"/>
      <c r="N112" s="530"/>
      <c r="O112" s="531"/>
      <c r="P112" s="80"/>
    </row>
    <row r="113" spans="2:16">
      <c r="B113" s="44"/>
      <c r="C113" s="532"/>
      <c r="D113" s="533"/>
      <c r="E113" s="533"/>
      <c r="F113" s="533"/>
      <c r="G113" s="533"/>
      <c r="H113" s="533"/>
      <c r="I113" s="533"/>
      <c r="J113" s="533"/>
      <c r="K113" s="533"/>
      <c r="L113" s="533"/>
      <c r="M113" s="533"/>
      <c r="N113" s="533"/>
      <c r="O113" s="534"/>
      <c r="P113" s="80"/>
    </row>
    <row r="114" spans="2:16" ht="14.4" thickBot="1">
      <c r="B114" s="44"/>
      <c r="C114" s="535"/>
      <c r="D114" s="536"/>
      <c r="E114" s="536"/>
      <c r="F114" s="536"/>
      <c r="G114" s="536"/>
      <c r="H114" s="536"/>
      <c r="I114" s="536"/>
      <c r="J114" s="536"/>
      <c r="K114" s="536"/>
      <c r="L114" s="536"/>
      <c r="M114" s="536"/>
      <c r="N114" s="536"/>
      <c r="O114" s="537"/>
      <c r="P114" s="80"/>
    </row>
    <row r="115" spans="2:16" ht="16.8">
      <c r="B115" s="44"/>
      <c r="C115" s="538" t="s">
        <v>65</v>
      </c>
      <c r="D115" s="550"/>
      <c r="E115" s="550"/>
      <c r="F115" s="550"/>
      <c r="G115" s="550"/>
      <c r="H115" s="550"/>
      <c r="I115" s="550"/>
      <c r="J115" s="82" t="s">
        <v>66</v>
      </c>
      <c r="K115" s="87" t="s">
        <v>67</v>
      </c>
      <c r="L115" s="91" t="s">
        <v>68</v>
      </c>
      <c r="M115" s="541" t="s">
        <v>69</v>
      </c>
      <c r="N115" s="544"/>
      <c r="O115" s="83" t="s">
        <v>61</v>
      </c>
      <c r="P115" s="84"/>
    </row>
    <row r="116" spans="2:16" ht="14.4">
      <c r="B116" s="44"/>
      <c r="C116" s="517"/>
      <c r="D116" s="518"/>
      <c r="E116" s="518"/>
      <c r="F116" s="518"/>
      <c r="G116" s="518"/>
      <c r="H116" s="518"/>
      <c r="I116" s="518"/>
      <c r="J116" s="92"/>
      <c r="K116" s="93">
        <v>25.1</v>
      </c>
      <c r="L116" s="92">
        <f>K116*J116</f>
        <v>0</v>
      </c>
      <c r="M116" s="548" t="str">
        <f>IFERROR(VLOOKUP(C116,TRANSPORTE!$C$14:$G$28,5,FALSE)," ")</f>
        <v xml:space="preserve"> </v>
      </c>
      <c r="N116" s="549"/>
      <c r="O116" s="307">
        <f>IFERROR(M116*L116,0)</f>
        <v>0</v>
      </c>
      <c r="P116" s="85"/>
    </row>
    <row r="117" spans="2:16" ht="15" thickBot="1">
      <c r="B117" s="44"/>
      <c r="C117" s="551"/>
      <c r="D117" s="552"/>
      <c r="E117" s="552"/>
      <c r="F117" s="552"/>
      <c r="G117" s="552"/>
      <c r="H117" s="552"/>
      <c r="I117" s="552"/>
      <c r="J117" s="94"/>
      <c r="K117" s="70"/>
      <c r="L117" s="94"/>
      <c r="M117" s="553"/>
      <c r="N117" s="554"/>
      <c r="O117" s="307">
        <f t="shared" ref="O117" si="6">IFERROR(M117*L117,0)</f>
        <v>0</v>
      </c>
      <c r="P117" s="85"/>
    </row>
    <row r="118" spans="2:16" ht="15" thickBot="1">
      <c r="B118" s="44"/>
      <c r="C118" s="545" t="s">
        <v>2244</v>
      </c>
      <c r="D118" s="546"/>
      <c r="E118" s="546"/>
      <c r="F118" s="546"/>
      <c r="G118" s="546"/>
      <c r="H118" s="546"/>
      <c r="I118" s="546"/>
      <c r="J118" s="546"/>
      <c r="K118" s="546"/>
      <c r="L118" s="546"/>
      <c r="M118" s="546"/>
      <c r="N118" s="547"/>
      <c r="O118" s="309">
        <f>+SUM(O116:O117)</f>
        <v>0</v>
      </c>
      <c r="P118" s="86"/>
    </row>
    <row r="119" spans="2:16">
      <c r="B119" s="44"/>
      <c r="C119" s="529" t="s">
        <v>70</v>
      </c>
      <c r="D119" s="530"/>
      <c r="E119" s="530"/>
      <c r="F119" s="530"/>
      <c r="G119" s="530"/>
      <c r="H119" s="530"/>
      <c r="I119" s="530"/>
      <c r="J119" s="530"/>
      <c r="K119" s="530"/>
      <c r="L119" s="530"/>
      <c r="M119" s="530"/>
      <c r="N119" s="530"/>
      <c r="O119" s="531"/>
      <c r="P119" s="80"/>
    </row>
    <row r="120" spans="2:16">
      <c r="B120" s="44"/>
      <c r="C120" s="532"/>
      <c r="D120" s="533"/>
      <c r="E120" s="533"/>
      <c r="F120" s="533"/>
      <c r="G120" s="533"/>
      <c r="H120" s="533"/>
      <c r="I120" s="533"/>
      <c r="J120" s="533"/>
      <c r="K120" s="533"/>
      <c r="L120" s="533"/>
      <c r="M120" s="533"/>
      <c r="N120" s="533"/>
      <c r="O120" s="534"/>
      <c r="P120" s="80"/>
    </row>
    <row r="121" spans="2:16" ht="14.4" thickBot="1">
      <c r="B121" s="44"/>
      <c r="C121" s="535"/>
      <c r="D121" s="536"/>
      <c r="E121" s="536"/>
      <c r="F121" s="536"/>
      <c r="G121" s="536"/>
      <c r="H121" s="536"/>
      <c r="I121" s="536"/>
      <c r="J121" s="536"/>
      <c r="K121" s="536"/>
      <c r="L121" s="536"/>
      <c r="M121" s="536"/>
      <c r="N121" s="536"/>
      <c r="O121" s="537"/>
      <c r="P121" s="80"/>
    </row>
    <row r="122" spans="2:16" ht="14.4">
      <c r="B122" s="44"/>
      <c r="C122" s="538" t="s">
        <v>71</v>
      </c>
      <c r="D122" s="550"/>
      <c r="E122" s="550"/>
      <c r="F122" s="550"/>
      <c r="G122" s="550"/>
      <c r="H122" s="550"/>
      <c r="I122" s="550"/>
      <c r="J122" s="82" t="s">
        <v>72</v>
      </c>
      <c r="K122" s="95" t="s">
        <v>73</v>
      </c>
      <c r="L122" s="96" t="s">
        <v>74</v>
      </c>
      <c r="M122" s="560" t="s">
        <v>60</v>
      </c>
      <c r="N122" s="561"/>
      <c r="O122" s="97" t="s">
        <v>61</v>
      </c>
      <c r="P122" s="98"/>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62"/>
      <c r="N124" s="563"/>
      <c r="O124" s="312">
        <f t="shared" ref="O124:O126" si="7">IFERROR((L124/M124),0)</f>
        <v>0</v>
      </c>
      <c r="P124" s="99"/>
    </row>
    <row r="125" spans="2:16" ht="14.4">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99"/>
    </row>
    <row r="126" spans="2:16" ht="15" thickBot="1">
      <c r="B126" s="44"/>
      <c r="C126" s="555"/>
      <c r="D126" s="556"/>
      <c r="E126" s="556"/>
      <c r="F126" s="556"/>
      <c r="G126" s="556"/>
      <c r="H126" s="556"/>
      <c r="I126" s="522"/>
      <c r="J126" s="310" t="str">
        <f>IFERROR(VLOOKUP(C126,'MANO DE OBRA'!$C$13:$J$33,6,FALSE)," ")</f>
        <v xml:space="preserve"> </v>
      </c>
      <c r="K126" s="318" t="str">
        <f>IFERROR(VLOOKUP(C126,'MANO DE OBRA'!$C$13:$J$33,7,FALSE)," ")</f>
        <v xml:space="preserve"> </v>
      </c>
      <c r="L126" s="311" t="str">
        <f>IFERROR(VLOOKUP(C126,'MANO DE OBRA'!$C$13:$J$33,8,FALSE)," ")</f>
        <v xml:space="preserve"> </v>
      </c>
      <c r="M126" s="524"/>
      <c r="N126" s="525"/>
      <c r="O126" s="312">
        <f t="shared" si="7"/>
        <v>0</v>
      </c>
      <c r="P126" s="85"/>
    </row>
    <row r="127" spans="2:16" ht="15" thickBot="1">
      <c r="B127" s="44"/>
      <c r="C127" s="545" t="s">
        <v>2244</v>
      </c>
      <c r="D127" s="546"/>
      <c r="E127" s="546"/>
      <c r="F127" s="546"/>
      <c r="G127" s="546"/>
      <c r="H127" s="546"/>
      <c r="I127" s="546"/>
      <c r="J127" s="546"/>
      <c r="K127" s="546"/>
      <c r="L127" s="546"/>
      <c r="M127" s="546"/>
      <c r="N127" s="547"/>
      <c r="O127" s="309">
        <f>+SUM(O123:O126)</f>
        <v>0</v>
      </c>
      <c r="P127" s="85"/>
    </row>
    <row r="128" spans="2:16" ht="15" thickBot="1">
      <c r="B128" s="44"/>
      <c r="C128" s="73"/>
      <c r="D128" s="52"/>
      <c r="E128" s="52"/>
      <c r="F128" s="52"/>
      <c r="G128" s="52"/>
      <c r="H128" s="52"/>
      <c r="I128" s="52"/>
      <c r="J128" s="52"/>
      <c r="K128" s="52"/>
      <c r="L128" s="52"/>
      <c r="M128" s="52"/>
      <c r="N128" s="52"/>
      <c r="O128" s="74"/>
      <c r="P128" s="45"/>
    </row>
    <row r="129" spans="2:16" ht="15" thickBot="1">
      <c r="B129" s="44"/>
      <c r="C129" s="557" t="s">
        <v>2245</v>
      </c>
      <c r="D129" s="558"/>
      <c r="E129" s="558"/>
      <c r="F129" s="558"/>
      <c r="G129" s="558"/>
      <c r="H129" s="558"/>
      <c r="I129" s="558"/>
      <c r="J129" s="558"/>
      <c r="K129" s="558"/>
      <c r="L129" s="558"/>
      <c r="M129" s="558"/>
      <c r="N129" s="559"/>
      <c r="O129" s="313">
        <f>ROUND(O118+O94+O111+O127,0)</f>
        <v>732626</v>
      </c>
      <c r="P129" s="100"/>
    </row>
    <row r="130" spans="2:16" ht="15" thickBot="1">
      <c r="B130" s="44"/>
      <c r="C130" s="73"/>
      <c r="D130" s="52"/>
      <c r="E130" s="52"/>
      <c r="F130" s="52"/>
      <c r="G130" s="52"/>
      <c r="H130" s="52"/>
      <c r="I130" s="52"/>
      <c r="J130" s="52"/>
      <c r="K130" s="52"/>
      <c r="L130" s="52"/>
      <c r="M130" s="52"/>
      <c r="N130" s="52"/>
      <c r="O130" s="74"/>
      <c r="P130" s="73"/>
    </row>
    <row r="131" spans="2:16">
      <c r="B131" s="44"/>
      <c r="C131" s="529" t="s">
        <v>2240</v>
      </c>
      <c r="D131" s="530"/>
      <c r="E131" s="530"/>
      <c r="F131" s="530"/>
      <c r="G131" s="530"/>
      <c r="H131" s="530"/>
      <c r="I131" s="530"/>
      <c r="J131" s="530"/>
      <c r="K131" s="530"/>
      <c r="L131" s="530"/>
      <c r="M131" s="530"/>
      <c r="N131" s="530"/>
      <c r="O131" s="531"/>
      <c r="P131" s="80"/>
    </row>
    <row r="132" spans="2:16">
      <c r="B132" s="44"/>
      <c r="C132" s="532"/>
      <c r="D132" s="533"/>
      <c r="E132" s="533"/>
      <c r="F132" s="533"/>
      <c r="G132" s="533"/>
      <c r="H132" s="533"/>
      <c r="I132" s="533"/>
      <c r="J132" s="533"/>
      <c r="K132" s="533"/>
      <c r="L132" s="533"/>
      <c r="M132" s="533"/>
      <c r="N132" s="533"/>
      <c r="O132" s="534"/>
      <c r="P132" s="80"/>
    </row>
    <row r="133" spans="2:16" ht="14.4" thickBot="1">
      <c r="B133" s="44"/>
      <c r="C133" s="535"/>
      <c r="D133" s="536"/>
      <c r="E133" s="536"/>
      <c r="F133" s="536"/>
      <c r="G133" s="536"/>
      <c r="H133" s="536"/>
      <c r="I133" s="536"/>
      <c r="J133" s="536"/>
      <c r="K133" s="536"/>
      <c r="L133" s="536"/>
      <c r="M133" s="536"/>
      <c r="N133" s="536"/>
      <c r="O133" s="537"/>
      <c r="P133" s="80"/>
    </row>
    <row r="134" spans="2:16" ht="15" thickBot="1">
      <c r="B134" s="44"/>
      <c r="C134" s="568" t="s">
        <v>10</v>
      </c>
      <c r="D134" s="569"/>
      <c r="E134" s="569"/>
      <c r="F134" s="569"/>
      <c r="G134" s="569"/>
      <c r="H134" s="569"/>
      <c r="I134" s="569"/>
      <c r="J134" s="569"/>
      <c r="K134" s="569"/>
      <c r="L134" s="569"/>
      <c r="M134" s="570"/>
      <c r="N134" s="303" t="s">
        <v>32</v>
      </c>
      <c r="O134" s="304" t="s">
        <v>29</v>
      </c>
      <c r="P134" s="80"/>
    </row>
    <row r="135" spans="2:16" ht="14.4">
      <c r="B135" s="44"/>
      <c r="C135" s="571" t="s">
        <v>2242</v>
      </c>
      <c r="D135" s="572"/>
      <c r="E135" s="572"/>
      <c r="F135" s="572"/>
      <c r="G135" s="572"/>
      <c r="H135" s="572"/>
      <c r="I135" s="572"/>
      <c r="J135" s="572"/>
      <c r="K135" s="572"/>
      <c r="L135" s="572"/>
      <c r="M135" s="572"/>
      <c r="N135" s="305">
        <f>PRESUPUESTO!$K$384</f>
        <v>0.26</v>
      </c>
      <c r="O135" s="314">
        <f>N135*O129</f>
        <v>190482.76</v>
      </c>
      <c r="P135" s="80"/>
    </row>
    <row r="136" spans="2:16" ht="14.4">
      <c r="B136" s="44"/>
      <c r="C136" s="573" t="s">
        <v>2241</v>
      </c>
      <c r="D136" s="574"/>
      <c r="E136" s="574"/>
      <c r="F136" s="574"/>
      <c r="G136" s="574"/>
      <c r="H136" s="574"/>
      <c r="I136" s="574"/>
      <c r="J136" s="574"/>
      <c r="K136" s="574"/>
      <c r="L136" s="574"/>
      <c r="M136" s="574"/>
      <c r="N136" s="302">
        <f>PRESUPUESTO!$K$385</f>
        <v>0.01</v>
      </c>
      <c r="O136" s="315">
        <f>N136*O129</f>
        <v>7326.26</v>
      </c>
      <c r="P136" s="80"/>
    </row>
    <row r="137" spans="2:16" ht="15" thickBot="1">
      <c r="B137" s="44"/>
      <c r="C137" s="575" t="s">
        <v>28</v>
      </c>
      <c r="D137" s="576"/>
      <c r="E137" s="576"/>
      <c r="F137" s="576"/>
      <c r="G137" s="576"/>
      <c r="H137" s="576"/>
      <c r="I137" s="576"/>
      <c r="J137" s="576"/>
      <c r="K137" s="576"/>
      <c r="L137" s="576"/>
      <c r="M137" s="576"/>
      <c r="N137" s="306">
        <f>PRESUPUESTO!$K$386</f>
        <v>0.03</v>
      </c>
      <c r="O137" s="316">
        <f>N137*O129</f>
        <v>21978.78</v>
      </c>
      <c r="P137" s="80"/>
    </row>
    <row r="138" spans="2:16">
      <c r="B138" s="44"/>
      <c r="C138" s="296"/>
      <c r="D138" s="297"/>
      <c r="E138" s="297"/>
      <c r="F138" s="297"/>
      <c r="G138" s="297"/>
      <c r="H138" s="297"/>
      <c r="I138" s="297"/>
      <c r="J138" s="297"/>
      <c r="K138" s="297"/>
      <c r="L138" s="297"/>
      <c r="M138" s="297"/>
      <c r="N138" s="297"/>
      <c r="O138" s="298"/>
      <c r="P138" s="80"/>
    </row>
    <row r="139" spans="2:16" ht="14.4" thickBot="1">
      <c r="B139" s="44"/>
      <c r="C139" s="299"/>
      <c r="D139" s="300"/>
      <c r="E139" s="300"/>
      <c r="F139" s="300"/>
      <c r="G139" s="300"/>
      <c r="H139" s="300"/>
      <c r="I139" s="300"/>
      <c r="J139" s="300"/>
      <c r="K139" s="300"/>
      <c r="L139" s="300"/>
      <c r="M139" s="300"/>
      <c r="N139" s="300"/>
      <c r="O139" s="301"/>
      <c r="P139" s="80"/>
    </row>
    <row r="140" spans="2:16" ht="15" thickBot="1">
      <c r="B140" s="44"/>
      <c r="C140" s="557" t="s">
        <v>2246</v>
      </c>
      <c r="D140" s="558"/>
      <c r="E140" s="558"/>
      <c r="F140" s="558"/>
      <c r="G140" s="558"/>
      <c r="H140" s="558"/>
      <c r="I140" s="558"/>
      <c r="J140" s="558"/>
      <c r="K140" s="558"/>
      <c r="L140" s="558"/>
      <c r="M140" s="558"/>
      <c r="N140" s="559"/>
      <c r="O140" s="313">
        <f>ROUNDUP(O129+O135+O136+O137,0)</f>
        <v>952414</v>
      </c>
      <c r="P140" s="100"/>
    </row>
    <row r="141" spans="2:16" ht="14.4">
      <c r="B141" s="44"/>
      <c r="C141" s="73"/>
      <c r="D141" s="52"/>
      <c r="E141" s="52"/>
      <c r="F141" s="52"/>
      <c r="G141" s="52"/>
      <c r="H141" s="52"/>
      <c r="I141" s="52"/>
      <c r="J141" s="52"/>
      <c r="K141" s="52"/>
      <c r="L141" s="52"/>
      <c r="M141" s="52"/>
      <c r="N141" s="52"/>
      <c r="O141" s="74"/>
      <c r="P141" s="45"/>
    </row>
    <row r="142" spans="2:16" ht="14.4">
      <c r="B142" s="44"/>
      <c r="C142" s="73"/>
      <c r="D142" s="52"/>
      <c r="E142" s="52"/>
      <c r="F142" s="52"/>
      <c r="G142" s="52"/>
      <c r="H142" s="52"/>
      <c r="I142" s="52"/>
      <c r="J142" s="52"/>
      <c r="K142" s="52"/>
      <c r="L142" s="52"/>
      <c r="M142" s="52"/>
      <c r="N142" s="52"/>
      <c r="O142" s="74"/>
      <c r="P142" s="45"/>
    </row>
    <row r="143" spans="2:16" ht="18.75" customHeight="1" thickBot="1">
      <c r="B143" s="44"/>
      <c r="C143" s="564"/>
      <c r="D143" s="565"/>
      <c r="E143" s="565"/>
      <c r="F143" s="70"/>
      <c r="G143" s="70"/>
      <c r="H143" s="70"/>
      <c r="I143" s="70"/>
      <c r="J143" s="70"/>
      <c r="K143" s="566"/>
      <c r="L143" s="566"/>
      <c r="M143" s="566"/>
      <c r="N143" s="566"/>
      <c r="O143" s="567"/>
      <c r="P143" s="101"/>
    </row>
    <row r="144" spans="2:16" ht="14.4" thickBot="1">
      <c r="B144" s="102"/>
      <c r="C144" s="103"/>
      <c r="D144" s="103"/>
      <c r="E144" s="103"/>
      <c r="F144" s="103"/>
      <c r="G144" s="103"/>
      <c r="H144" s="103"/>
      <c r="I144" s="103"/>
      <c r="J144" s="103"/>
      <c r="K144" s="103"/>
      <c r="L144" s="103"/>
      <c r="M144" s="103"/>
      <c r="N144" s="103"/>
      <c r="O144" s="103"/>
      <c r="P144" s="104"/>
    </row>
    <row r="145" spans="2:16" ht="15.6" thickTop="1" thickBot="1">
      <c r="B145" s="44"/>
      <c r="C145" s="73"/>
      <c r="D145" s="52"/>
      <c r="E145" s="52"/>
      <c r="F145" s="52"/>
      <c r="G145" s="52"/>
      <c r="H145" s="52"/>
      <c r="I145" s="52"/>
      <c r="J145" s="52"/>
      <c r="K145" s="52"/>
      <c r="L145" s="52"/>
      <c r="M145" s="52"/>
      <c r="N145" s="52"/>
      <c r="O145" s="74"/>
      <c r="P145" s="45"/>
    </row>
    <row r="146" spans="2:16" ht="15" thickBot="1">
      <c r="B146" s="44"/>
      <c r="C146" s="488" t="s">
        <v>54</v>
      </c>
      <c r="D146" s="489"/>
      <c r="E146" s="489"/>
      <c r="F146" s="489"/>
      <c r="G146" s="489"/>
      <c r="H146" s="489"/>
      <c r="I146" s="489"/>
      <c r="J146" s="489"/>
      <c r="K146" s="489"/>
      <c r="L146" s="489"/>
      <c r="M146" s="489"/>
      <c r="N146" s="489"/>
      <c r="O146" s="490"/>
      <c r="P146" s="75"/>
    </row>
    <row r="147" spans="2:16">
      <c r="B147" s="44"/>
      <c r="C147" s="76" t="s">
        <v>55</v>
      </c>
      <c r="D147" s="491" t="s">
        <v>10</v>
      </c>
      <c r="E147" s="492"/>
      <c r="F147" s="492"/>
      <c r="G147" s="492"/>
      <c r="H147" s="492"/>
      <c r="I147" s="492"/>
      <c r="J147" s="492"/>
      <c r="K147" s="492"/>
      <c r="L147" s="493"/>
      <c r="M147" s="494" t="s">
        <v>56</v>
      </c>
      <c r="N147" s="495"/>
      <c r="O147" s="76" t="s">
        <v>12</v>
      </c>
      <c r="P147" s="77"/>
    </row>
    <row r="148" spans="2:16" ht="51" customHeight="1" thickBot="1">
      <c r="B148" s="44"/>
      <c r="C148" s="78">
        <f>PRESUPUESTO!C314</f>
        <v>16.030000000000005</v>
      </c>
      <c r="D148" s="582" t="str">
        <f>IFERROR(VLOOKUP(C148,PRESUPUESTO!$C$11:$K$366,5,FALSE)," ")</f>
        <v>SUMINISTRO E INSTALACIÓN DE PUERTA DOBLE BATIENTE, MARCO EN LAMINA METÁLICA CAL 18, HOJA EN REJILLA TIPO CELOSÍA EN LAMINA METÁLICA CAL 16 BASTIDOR EN PERFIL COLD ROLLED CAL 18. ACABADO EN PINTURA ELECTRISTATICA RAL 2005, CERRADURA DE MANIJA CILINDRICA INSTITUCIONAL, CERROJO DE SEGURIDAD DE DOBLE CILINDRO ACABADO TIPO CROMO</v>
      </c>
      <c r="E148" s="583"/>
      <c r="F148" s="583"/>
      <c r="G148" s="583"/>
      <c r="H148" s="583"/>
      <c r="I148" s="583"/>
      <c r="J148" s="583"/>
      <c r="K148" s="583"/>
      <c r="L148" s="584"/>
      <c r="M148" s="526" t="str">
        <f>IFERROR(VLOOKUP(C148,PRESUPUESTO!$C$11:$K$366,6,FALSE)," ")</f>
        <v>M2</v>
      </c>
      <c r="N148" s="528"/>
      <c r="O148" s="243">
        <f>IFERROR(VLOOKUP(C148,PRESUPUESTO!$C$11:$K$366,7,FALSE)," ")</f>
        <v>7.38</v>
      </c>
      <c r="P148" s="79"/>
    </row>
    <row r="149" spans="2:16">
      <c r="B149" s="44"/>
      <c r="C149" s="529"/>
      <c r="D149" s="530"/>
      <c r="E149" s="530"/>
      <c r="F149" s="530"/>
      <c r="G149" s="530"/>
      <c r="H149" s="530"/>
      <c r="I149" s="530"/>
      <c r="J149" s="530"/>
      <c r="K149" s="530"/>
      <c r="L149" s="530"/>
      <c r="M149" s="530"/>
      <c r="N149" s="530"/>
      <c r="O149" s="531"/>
      <c r="P149" s="80"/>
    </row>
    <row r="150" spans="2:16">
      <c r="B150" s="44"/>
      <c r="C150" s="532"/>
      <c r="D150" s="533"/>
      <c r="E150" s="533"/>
      <c r="F150" s="533"/>
      <c r="G150" s="533"/>
      <c r="H150" s="533"/>
      <c r="I150" s="533"/>
      <c r="J150" s="533"/>
      <c r="K150" s="533"/>
      <c r="L150" s="533"/>
      <c r="M150" s="533"/>
      <c r="N150" s="533"/>
      <c r="O150" s="534"/>
      <c r="P150" s="80"/>
    </row>
    <row r="151" spans="2:16" ht="14.4" thickBot="1">
      <c r="B151" s="44"/>
      <c r="C151" s="535"/>
      <c r="D151" s="536"/>
      <c r="E151" s="536"/>
      <c r="F151" s="536"/>
      <c r="G151" s="536"/>
      <c r="H151" s="536"/>
      <c r="I151" s="536"/>
      <c r="J151" s="536"/>
      <c r="K151" s="536"/>
      <c r="L151" s="536"/>
      <c r="M151" s="536"/>
      <c r="N151" s="536"/>
      <c r="O151" s="537"/>
      <c r="P151" s="80"/>
    </row>
    <row r="152" spans="2:16" ht="14.4">
      <c r="B152" s="44"/>
      <c r="C152" s="538" t="s">
        <v>10</v>
      </c>
      <c r="D152" s="539"/>
      <c r="E152" s="539"/>
      <c r="F152" s="539"/>
      <c r="G152" s="540"/>
      <c r="H152" s="541" t="s">
        <v>57</v>
      </c>
      <c r="I152" s="539"/>
      <c r="J152" s="542" t="s">
        <v>58</v>
      </c>
      <c r="K152" s="543"/>
      <c r="L152" s="82" t="s">
        <v>59</v>
      </c>
      <c r="M152" s="541" t="s">
        <v>60</v>
      </c>
      <c r="N152" s="544"/>
      <c r="O152" s="83" t="s">
        <v>61</v>
      </c>
      <c r="P152" s="84"/>
    </row>
    <row r="153" spans="2:16" ht="14.4">
      <c r="B153" s="44"/>
      <c r="C153" s="517" t="s">
        <v>1281</v>
      </c>
      <c r="D153" s="518"/>
      <c r="E153" s="518"/>
      <c r="F153" s="518"/>
      <c r="G153" s="519"/>
      <c r="H153" s="520"/>
      <c r="I153" s="520"/>
      <c r="J153" s="521" t="str">
        <f>IFERROR(VLOOKUP(C153,EQUIPOS!$C$13:$G$80,2,FALSE)," ")</f>
        <v>%</v>
      </c>
      <c r="K153" s="522"/>
      <c r="L153" s="308">
        <f>O191</f>
        <v>0</v>
      </c>
      <c r="M153" s="523"/>
      <c r="N153" s="522"/>
      <c r="O153" s="307">
        <f>IFERROR(M153*L153,0)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IFERROR(L154/M154,0)</f>
        <v>0</v>
      </c>
      <c r="P154" s="85"/>
    </row>
    <row r="155" spans="2:16" ht="14.4">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 t="shared" ref="O155:O156" si="8">IFERROR(L155/M155,0)</f>
        <v>0</v>
      </c>
      <c r="P155" s="85"/>
    </row>
    <row r="156" spans="2:16" ht="14.4">
      <c r="B156" s="44"/>
      <c r="C156" s="517"/>
      <c r="D156" s="518"/>
      <c r="E156" s="518"/>
      <c r="F156" s="518"/>
      <c r="G156" s="519"/>
      <c r="H156" s="520"/>
      <c r="I156" s="520"/>
      <c r="J156" s="521" t="str">
        <f>IFERROR(VLOOKUP(C156,EQUIPOS!$C$13:$G$80,2,FALSE)," ")</f>
        <v xml:space="preserve"> </v>
      </c>
      <c r="K156" s="522"/>
      <c r="L156" s="308" t="str">
        <f>IFERROR(VLOOKUP(C156,EQUIPOS!$C$13:$G$80,5,FALSE)," ")</f>
        <v xml:space="preserve"> </v>
      </c>
      <c r="M156" s="524"/>
      <c r="N156" s="525"/>
      <c r="O156" s="307">
        <f t="shared" si="8"/>
        <v>0</v>
      </c>
      <c r="P156" s="85"/>
    </row>
    <row r="157" spans="2:16" ht="15" thickBot="1">
      <c r="B157" s="44"/>
      <c r="C157" s="517"/>
      <c r="D157" s="518"/>
      <c r="E157" s="518"/>
      <c r="F157" s="518"/>
      <c r="G157" s="519"/>
      <c r="H157" s="520"/>
      <c r="I157" s="520"/>
      <c r="J157" s="521" t="str">
        <f>IFERROR(VLOOKUP(C157,EQUIPOS!$C$13:$G$80,2,FALSE)," ")</f>
        <v xml:space="preserve"> </v>
      </c>
      <c r="K157" s="522"/>
      <c r="L157" s="308" t="str">
        <f>IFERROR(VLOOKUP(C157,EQUIPOS!$C$13:$G$80,5,FALSE)," ")</f>
        <v xml:space="preserve"> </v>
      </c>
      <c r="M157" s="524"/>
      <c r="N157" s="525"/>
      <c r="O157" s="307">
        <f>IFERROR(L157/M157,0)</f>
        <v>0</v>
      </c>
      <c r="P157" s="85"/>
    </row>
    <row r="158" spans="2:16" ht="15" thickBot="1">
      <c r="B158" s="44"/>
      <c r="C158" s="545" t="s">
        <v>2244</v>
      </c>
      <c r="D158" s="546"/>
      <c r="E158" s="546"/>
      <c r="F158" s="546"/>
      <c r="G158" s="546"/>
      <c r="H158" s="546"/>
      <c r="I158" s="546"/>
      <c r="J158" s="546"/>
      <c r="K158" s="546"/>
      <c r="L158" s="546"/>
      <c r="M158" s="546"/>
      <c r="N158" s="547"/>
      <c r="O158" s="309">
        <f>SUM(O153:O157)</f>
        <v>0</v>
      </c>
      <c r="P158" s="86"/>
    </row>
    <row r="159" spans="2:16" ht="13.5" customHeight="1">
      <c r="B159" s="44"/>
      <c r="C159" s="529" t="s">
        <v>62</v>
      </c>
      <c r="D159" s="530"/>
      <c r="E159" s="530"/>
      <c r="F159" s="530"/>
      <c r="G159" s="530"/>
      <c r="H159" s="530"/>
      <c r="I159" s="530"/>
      <c r="J159" s="530"/>
      <c r="K159" s="530"/>
      <c r="L159" s="530"/>
      <c r="M159" s="530"/>
      <c r="N159" s="530"/>
      <c r="O159" s="531"/>
      <c r="P159" s="80"/>
    </row>
    <row r="160" spans="2:16">
      <c r="B160" s="44"/>
      <c r="C160" s="532"/>
      <c r="D160" s="533"/>
      <c r="E160" s="533"/>
      <c r="F160" s="533"/>
      <c r="G160" s="533"/>
      <c r="H160" s="533"/>
      <c r="I160" s="533"/>
      <c r="J160" s="533"/>
      <c r="K160" s="533"/>
      <c r="L160" s="533"/>
      <c r="M160" s="533"/>
      <c r="N160" s="533"/>
      <c r="O160" s="534"/>
      <c r="P160" s="80"/>
    </row>
    <row r="161" spans="2:16" ht="14.4" thickBot="1">
      <c r="B161" s="44"/>
      <c r="C161" s="535"/>
      <c r="D161" s="536"/>
      <c r="E161" s="536"/>
      <c r="F161" s="536"/>
      <c r="G161" s="536"/>
      <c r="H161" s="536"/>
      <c r="I161" s="536"/>
      <c r="J161" s="536"/>
      <c r="K161" s="536"/>
      <c r="L161" s="536"/>
      <c r="M161" s="536"/>
      <c r="N161" s="536"/>
      <c r="O161" s="537"/>
      <c r="P161" s="80"/>
    </row>
    <row r="162" spans="2:16" ht="14.4">
      <c r="B162" s="44"/>
      <c r="C162" s="538" t="s">
        <v>10</v>
      </c>
      <c r="D162" s="550"/>
      <c r="E162" s="550"/>
      <c r="F162" s="550"/>
      <c r="G162" s="550"/>
      <c r="H162" s="550"/>
      <c r="I162" s="550"/>
      <c r="J162" s="544"/>
      <c r="K162" s="81" t="s">
        <v>56</v>
      </c>
      <c r="L162" s="82" t="s">
        <v>12</v>
      </c>
      <c r="M162" s="541" t="s">
        <v>63</v>
      </c>
      <c r="N162" s="544"/>
      <c r="O162" s="83" t="s">
        <v>61</v>
      </c>
      <c r="P162" s="84"/>
    </row>
    <row r="163" spans="2:16" ht="14.4">
      <c r="B163" s="44"/>
      <c r="C163" s="517" t="s">
        <v>2813</v>
      </c>
      <c r="D163" s="518"/>
      <c r="E163" s="518"/>
      <c r="F163" s="518"/>
      <c r="G163" s="518"/>
      <c r="H163" s="518"/>
      <c r="I163" s="518"/>
      <c r="J163" s="519"/>
      <c r="K163" s="88" t="str">
        <f>IFERROR(VLOOKUP(C163,MATERIALES!$C$13:$G$2486,2,FALSE)," ")</f>
        <v>M2</v>
      </c>
      <c r="L163" s="89">
        <v>1.02</v>
      </c>
      <c r="M163" s="548">
        <f>IFERROR(VLOOKUP(C163,MATERIALES!$C$13:$G$2486,5,FALSE)," ")</f>
        <v>840000</v>
      </c>
      <c r="N163" s="549"/>
      <c r="O163" s="307">
        <f>IFERROR(M163*L163,0)</f>
        <v>856800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ref="O164:O174" si="9">IFERROR(M164*L164,0)</f>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4.4">
      <c r="B172" s="44"/>
      <c r="C172" s="517"/>
      <c r="D172" s="518"/>
      <c r="E172" s="518"/>
      <c r="F172" s="518"/>
      <c r="G172" s="518"/>
      <c r="H172" s="518"/>
      <c r="I172" s="518"/>
      <c r="J172" s="519"/>
      <c r="K172" s="88" t="str">
        <f>IFERROR(VLOOKUP(C172,MATERIALES!$C$13:$G$2486,2,FALSE)," ")</f>
        <v xml:space="preserve"> </v>
      </c>
      <c r="L172" s="89"/>
      <c r="M172" s="548" t="str">
        <f>IFERROR(VLOOKUP(C172,MATERIALES!$C$13:$G$2486,5,FALSE)," ")</f>
        <v xml:space="preserve"> </v>
      </c>
      <c r="N172" s="549"/>
      <c r="O172" s="307">
        <f t="shared" si="9"/>
        <v>0</v>
      </c>
      <c r="P172" s="85"/>
    </row>
    <row r="173" spans="2:16" ht="14.4">
      <c r="B173" s="44"/>
      <c r="C173" s="517"/>
      <c r="D173" s="518"/>
      <c r="E173" s="518"/>
      <c r="F173" s="518"/>
      <c r="G173" s="518"/>
      <c r="H173" s="518"/>
      <c r="I173" s="518"/>
      <c r="J173" s="519"/>
      <c r="K173" s="88" t="str">
        <f>IFERROR(VLOOKUP(C173,MATERIALES!$C$13:$G$2486,2,FALSE)," ")</f>
        <v xml:space="preserve"> </v>
      </c>
      <c r="L173" s="89"/>
      <c r="M173" s="548" t="str">
        <f>IFERROR(VLOOKUP(C173,MATERIALES!$C$13:$G$2486,5,FALSE)," ")</f>
        <v xml:space="preserve"> </v>
      </c>
      <c r="N173" s="549"/>
      <c r="O173" s="307">
        <f t="shared" si="9"/>
        <v>0</v>
      </c>
      <c r="P173" s="85"/>
    </row>
    <row r="174" spans="2:16" ht="15" thickBot="1">
      <c r="B174" s="44"/>
      <c r="C174" s="517"/>
      <c r="D174" s="518"/>
      <c r="E174" s="518"/>
      <c r="F174" s="518"/>
      <c r="G174" s="518"/>
      <c r="H174" s="518"/>
      <c r="I174" s="518"/>
      <c r="J174" s="519"/>
      <c r="K174" s="88" t="str">
        <f>IFERROR(VLOOKUP(C174,MATERIALES!$C$13:$G$2486,2,FALSE)," ")</f>
        <v xml:space="preserve"> </v>
      </c>
      <c r="L174" s="90"/>
      <c r="M174" s="548" t="str">
        <f>IFERROR(VLOOKUP(C174,MATERIALES!$C$13:$G$2486,5,FALSE)," ")</f>
        <v xml:space="preserve"> </v>
      </c>
      <c r="N174" s="549"/>
      <c r="O174" s="307">
        <f t="shared" si="9"/>
        <v>0</v>
      </c>
      <c r="P174" s="85"/>
    </row>
    <row r="175" spans="2:16" ht="15" thickBot="1">
      <c r="B175" s="44"/>
      <c r="C175" s="545" t="s">
        <v>2244</v>
      </c>
      <c r="D175" s="546"/>
      <c r="E175" s="546"/>
      <c r="F175" s="546"/>
      <c r="G175" s="546"/>
      <c r="H175" s="546"/>
      <c r="I175" s="546"/>
      <c r="J175" s="546"/>
      <c r="K175" s="546"/>
      <c r="L175" s="546"/>
      <c r="M175" s="546"/>
      <c r="N175" s="547"/>
      <c r="O175" s="309">
        <f>SUM(O163:O174)</f>
        <v>856800</v>
      </c>
      <c r="P175" s="85"/>
    </row>
    <row r="176" spans="2:16">
      <c r="B176" s="44"/>
      <c r="C176" s="529" t="s">
        <v>64</v>
      </c>
      <c r="D176" s="530"/>
      <c r="E176" s="530"/>
      <c r="F176" s="530"/>
      <c r="G176" s="530"/>
      <c r="H176" s="530"/>
      <c r="I176" s="530"/>
      <c r="J176" s="530"/>
      <c r="K176" s="530"/>
      <c r="L176" s="530"/>
      <c r="M176" s="530"/>
      <c r="N176" s="530"/>
      <c r="O176" s="531"/>
      <c r="P176" s="80"/>
    </row>
    <row r="177" spans="2:16">
      <c r="B177" s="44"/>
      <c r="C177" s="532"/>
      <c r="D177" s="533"/>
      <c r="E177" s="533"/>
      <c r="F177" s="533"/>
      <c r="G177" s="533"/>
      <c r="H177" s="533"/>
      <c r="I177" s="533"/>
      <c r="J177" s="533"/>
      <c r="K177" s="533"/>
      <c r="L177" s="533"/>
      <c r="M177" s="533"/>
      <c r="N177" s="533"/>
      <c r="O177" s="534"/>
      <c r="P177" s="80"/>
    </row>
    <row r="178" spans="2:16" ht="14.4" thickBot="1">
      <c r="B178" s="44"/>
      <c r="C178" s="535"/>
      <c r="D178" s="536"/>
      <c r="E178" s="536"/>
      <c r="F178" s="536"/>
      <c r="G178" s="536"/>
      <c r="H178" s="536"/>
      <c r="I178" s="536"/>
      <c r="J178" s="536"/>
      <c r="K178" s="536"/>
      <c r="L178" s="536"/>
      <c r="M178" s="536"/>
      <c r="N178" s="536"/>
      <c r="O178" s="537"/>
      <c r="P178" s="80"/>
    </row>
    <row r="179" spans="2:16" ht="16.8">
      <c r="B179" s="44"/>
      <c r="C179" s="538" t="s">
        <v>65</v>
      </c>
      <c r="D179" s="550"/>
      <c r="E179" s="550"/>
      <c r="F179" s="550"/>
      <c r="G179" s="550"/>
      <c r="H179" s="550"/>
      <c r="I179" s="550"/>
      <c r="J179" s="82" t="s">
        <v>66</v>
      </c>
      <c r="K179" s="87" t="s">
        <v>67</v>
      </c>
      <c r="L179" s="91" t="s">
        <v>68</v>
      </c>
      <c r="M179" s="541" t="s">
        <v>69</v>
      </c>
      <c r="N179" s="544"/>
      <c r="O179" s="83" t="s">
        <v>61</v>
      </c>
      <c r="P179" s="84"/>
    </row>
    <row r="180" spans="2:16" ht="14.4">
      <c r="B180" s="44"/>
      <c r="C180" s="517"/>
      <c r="D180" s="518"/>
      <c r="E180" s="518"/>
      <c r="F180" s="518"/>
      <c r="G180" s="518"/>
      <c r="H180" s="518"/>
      <c r="I180" s="518"/>
      <c r="J180" s="92"/>
      <c r="K180" s="93">
        <v>25.1</v>
      </c>
      <c r="L180" s="92">
        <f>K180*J180</f>
        <v>0</v>
      </c>
      <c r="M180" s="548" t="str">
        <f>IFERROR(VLOOKUP(C180,TRANSPORTE!$C$14:$G$28,5,FALSE)," ")</f>
        <v xml:space="preserve"> </v>
      </c>
      <c r="N180" s="549"/>
      <c r="O180" s="307">
        <f>IFERROR(M180*L180,0)</f>
        <v>0</v>
      </c>
      <c r="P180" s="85"/>
    </row>
    <row r="181" spans="2:16" ht="15" thickBot="1">
      <c r="B181" s="44"/>
      <c r="C181" s="551"/>
      <c r="D181" s="552"/>
      <c r="E181" s="552"/>
      <c r="F181" s="552"/>
      <c r="G181" s="552"/>
      <c r="H181" s="552"/>
      <c r="I181" s="552"/>
      <c r="J181" s="94"/>
      <c r="K181" s="70"/>
      <c r="L181" s="94"/>
      <c r="M181" s="553"/>
      <c r="N181" s="554"/>
      <c r="O181" s="307">
        <f t="shared" ref="O181" si="10">IFERROR(M181*L181,0)</f>
        <v>0</v>
      </c>
      <c r="P181" s="85"/>
    </row>
    <row r="182" spans="2:16" ht="15" thickBot="1">
      <c r="B182" s="44"/>
      <c r="C182" s="545" t="s">
        <v>2244</v>
      </c>
      <c r="D182" s="546"/>
      <c r="E182" s="546"/>
      <c r="F182" s="546"/>
      <c r="G182" s="546"/>
      <c r="H182" s="546"/>
      <c r="I182" s="546"/>
      <c r="J182" s="546"/>
      <c r="K182" s="546"/>
      <c r="L182" s="546"/>
      <c r="M182" s="546"/>
      <c r="N182" s="547"/>
      <c r="O182" s="309">
        <f>+SUM(O180:O181)</f>
        <v>0</v>
      </c>
      <c r="P182" s="86"/>
    </row>
    <row r="183" spans="2:16">
      <c r="B183" s="44"/>
      <c r="C183" s="529" t="s">
        <v>70</v>
      </c>
      <c r="D183" s="530"/>
      <c r="E183" s="530"/>
      <c r="F183" s="530"/>
      <c r="G183" s="530"/>
      <c r="H183" s="530"/>
      <c r="I183" s="530"/>
      <c r="J183" s="530"/>
      <c r="K183" s="530"/>
      <c r="L183" s="530"/>
      <c r="M183" s="530"/>
      <c r="N183" s="530"/>
      <c r="O183" s="531"/>
      <c r="P183" s="80"/>
    </row>
    <row r="184" spans="2:16">
      <c r="B184" s="44"/>
      <c r="C184" s="532"/>
      <c r="D184" s="533"/>
      <c r="E184" s="533"/>
      <c r="F184" s="533"/>
      <c r="G184" s="533"/>
      <c r="H184" s="533"/>
      <c r="I184" s="533"/>
      <c r="J184" s="533"/>
      <c r="K184" s="533"/>
      <c r="L184" s="533"/>
      <c r="M184" s="533"/>
      <c r="N184" s="533"/>
      <c r="O184" s="534"/>
      <c r="P184" s="80"/>
    </row>
    <row r="185" spans="2:16" ht="14.4" thickBot="1">
      <c r="B185" s="44"/>
      <c r="C185" s="535"/>
      <c r="D185" s="536"/>
      <c r="E185" s="536"/>
      <c r="F185" s="536"/>
      <c r="G185" s="536"/>
      <c r="H185" s="536"/>
      <c r="I185" s="536"/>
      <c r="J185" s="536"/>
      <c r="K185" s="536"/>
      <c r="L185" s="536"/>
      <c r="M185" s="536"/>
      <c r="N185" s="536"/>
      <c r="O185" s="537"/>
      <c r="P185" s="80"/>
    </row>
    <row r="186" spans="2:16" ht="14.4">
      <c r="B186" s="44"/>
      <c r="C186" s="538" t="s">
        <v>71</v>
      </c>
      <c r="D186" s="550"/>
      <c r="E186" s="550"/>
      <c r="F186" s="550"/>
      <c r="G186" s="550"/>
      <c r="H186" s="550"/>
      <c r="I186" s="550"/>
      <c r="J186" s="82" t="s">
        <v>72</v>
      </c>
      <c r="K186" s="95" t="s">
        <v>73</v>
      </c>
      <c r="L186" s="96" t="s">
        <v>74</v>
      </c>
      <c r="M186" s="560" t="s">
        <v>60</v>
      </c>
      <c r="N186" s="561"/>
      <c r="O186" s="97" t="s">
        <v>61</v>
      </c>
      <c r="P186" s="98"/>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62"/>
      <c r="N187" s="563"/>
      <c r="O187" s="312">
        <f>IFERROR((L187/M187),0)</f>
        <v>0</v>
      </c>
      <c r="P187" s="99"/>
    </row>
    <row r="188" spans="2:16" ht="14.4">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62"/>
      <c r="N188" s="563"/>
      <c r="O188" s="312">
        <f t="shared" ref="O188:O190" si="11">IFERROR((L188/M188),0)</f>
        <v>0</v>
      </c>
      <c r="P188" s="99"/>
    </row>
    <row r="189" spans="2:16" ht="14.4">
      <c r="B189" s="44"/>
      <c r="C189" s="555"/>
      <c r="D189" s="556"/>
      <c r="E189" s="556"/>
      <c r="F189" s="556"/>
      <c r="G189" s="556"/>
      <c r="H189" s="556"/>
      <c r="I189" s="522"/>
      <c r="J189" s="310" t="str">
        <f>IFERROR(VLOOKUP(C189,'MANO DE OBRA'!$C$13:$J$33,6,FALSE)," ")</f>
        <v xml:space="preserve"> </v>
      </c>
      <c r="K189" s="318" t="str">
        <f>IFERROR(VLOOKUP(C189,'MANO DE OBRA'!$C$13:$J$33,7,FALSE)," ")</f>
        <v xml:space="preserve"> </v>
      </c>
      <c r="L189" s="311" t="str">
        <f>IFERROR(VLOOKUP(C189,'MANO DE OBRA'!$C$13:$J$33,8,FALSE)," ")</f>
        <v xml:space="preserve"> </v>
      </c>
      <c r="M189" s="524"/>
      <c r="N189" s="525"/>
      <c r="O189" s="312">
        <f t="shared" si="11"/>
        <v>0</v>
      </c>
      <c r="P189" s="99"/>
    </row>
    <row r="190" spans="2:16" ht="15" thickBot="1">
      <c r="B190" s="44"/>
      <c r="C190" s="555"/>
      <c r="D190" s="556"/>
      <c r="E190" s="556"/>
      <c r="F190" s="556"/>
      <c r="G190" s="556"/>
      <c r="H190" s="556"/>
      <c r="I190" s="522"/>
      <c r="J190" s="310" t="str">
        <f>IFERROR(VLOOKUP(C190,'MANO DE OBRA'!$C$13:$J$33,6,FALSE)," ")</f>
        <v xml:space="preserve"> </v>
      </c>
      <c r="K190" s="318" t="str">
        <f>IFERROR(VLOOKUP(C190,'MANO DE OBRA'!$C$13:$J$33,7,FALSE)," ")</f>
        <v xml:space="preserve"> </v>
      </c>
      <c r="L190" s="311" t="str">
        <f>IFERROR(VLOOKUP(C190,'MANO DE OBRA'!$C$13:$J$33,8,FALSE)," ")</f>
        <v xml:space="preserve"> </v>
      </c>
      <c r="M190" s="524"/>
      <c r="N190" s="525"/>
      <c r="O190" s="312">
        <f t="shared" si="11"/>
        <v>0</v>
      </c>
      <c r="P190" s="85"/>
    </row>
    <row r="191" spans="2:16" ht="15" thickBot="1">
      <c r="B191" s="44"/>
      <c r="C191" s="545" t="s">
        <v>2244</v>
      </c>
      <c r="D191" s="546"/>
      <c r="E191" s="546"/>
      <c r="F191" s="546"/>
      <c r="G191" s="546"/>
      <c r="H191" s="546"/>
      <c r="I191" s="546"/>
      <c r="J191" s="546"/>
      <c r="K191" s="546"/>
      <c r="L191" s="546"/>
      <c r="M191" s="546"/>
      <c r="N191" s="547"/>
      <c r="O191" s="309">
        <f>+SUM(O187:O190)</f>
        <v>0</v>
      </c>
      <c r="P191" s="85"/>
    </row>
    <row r="192" spans="2:16" ht="15" thickBot="1">
      <c r="B192" s="44"/>
      <c r="C192" s="73"/>
      <c r="D192" s="52"/>
      <c r="E192" s="52"/>
      <c r="F192" s="52"/>
      <c r="G192" s="52"/>
      <c r="H192" s="52"/>
      <c r="I192" s="52"/>
      <c r="J192" s="52"/>
      <c r="K192" s="52"/>
      <c r="L192" s="52"/>
      <c r="M192" s="52"/>
      <c r="N192" s="52"/>
      <c r="O192" s="74"/>
      <c r="P192" s="45"/>
    </row>
    <row r="193" spans="2:16" ht="15" thickBot="1">
      <c r="B193" s="44"/>
      <c r="C193" s="557" t="s">
        <v>2245</v>
      </c>
      <c r="D193" s="558"/>
      <c r="E193" s="558"/>
      <c r="F193" s="558"/>
      <c r="G193" s="558"/>
      <c r="H193" s="558"/>
      <c r="I193" s="558"/>
      <c r="J193" s="558"/>
      <c r="K193" s="558"/>
      <c r="L193" s="558"/>
      <c r="M193" s="558"/>
      <c r="N193" s="559"/>
      <c r="O193" s="313">
        <f>ROUND(O182+O158+O175+O191,0)</f>
        <v>856800</v>
      </c>
      <c r="P193" s="100"/>
    </row>
    <row r="194" spans="2:16" ht="15" thickBot="1">
      <c r="B194" s="44"/>
      <c r="C194" s="73"/>
      <c r="D194" s="52"/>
      <c r="E194" s="52"/>
      <c r="F194" s="52"/>
      <c r="G194" s="52"/>
      <c r="H194" s="52"/>
      <c r="I194" s="52"/>
      <c r="J194" s="52"/>
      <c r="K194" s="52"/>
      <c r="L194" s="52"/>
      <c r="M194" s="52"/>
      <c r="N194" s="52"/>
      <c r="O194" s="74"/>
      <c r="P194" s="73"/>
    </row>
    <row r="195" spans="2:16">
      <c r="B195" s="44"/>
      <c r="C195" s="529" t="s">
        <v>2240</v>
      </c>
      <c r="D195" s="530"/>
      <c r="E195" s="530"/>
      <c r="F195" s="530"/>
      <c r="G195" s="530"/>
      <c r="H195" s="530"/>
      <c r="I195" s="530"/>
      <c r="J195" s="530"/>
      <c r="K195" s="530"/>
      <c r="L195" s="530"/>
      <c r="M195" s="530"/>
      <c r="N195" s="530"/>
      <c r="O195" s="531"/>
      <c r="P195" s="80"/>
    </row>
    <row r="196" spans="2:16">
      <c r="B196" s="44"/>
      <c r="C196" s="532"/>
      <c r="D196" s="533"/>
      <c r="E196" s="533"/>
      <c r="F196" s="533"/>
      <c r="G196" s="533"/>
      <c r="H196" s="533"/>
      <c r="I196" s="533"/>
      <c r="J196" s="533"/>
      <c r="K196" s="533"/>
      <c r="L196" s="533"/>
      <c r="M196" s="533"/>
      <c r="N196" s="533"/>
      <c r="O196" s="534"/>
      <c r="P196" s="80"/>
    </row>
    <row r="197" spans="2:16" ht="14.4" thickBot="1">
      <c r="B197" s="44"/>
      <c r="C197" s="535"/>
      <c r="D197" s="536"/>
      <c r="E197" s="536"/>
      <c r="F197" s="536"/>
      <c r="G197" s="536"/>
      <c r="H197" s="536"/>
      <c r="I197" s="536"/>
      <c r="J197" s="536"/>
      <c r="K197" s="536"/>
      <c r="L197" s="536"/>
      <c r="M197" s="536"/>
      <c r="N197" s="536"/>
      <c r="O197" s="537"/>
      <c r="P197" s="80"/>
    </row>
    <row r="198" spans="2:16" ht="15" thickBot="1">
      <c r="B198" s="44"/>
      <c r="C198" s="568" t="s">
        <v>10</v>
      </c>
      <c r="D198" s="569"/>
      <c r="E198" s="569"/>
      <c r="F198" s="569"/>
      <c r="G198" s="569"/>
      <c r="H198" s="569"/>
      <c r="I198" s="569"/>
      <c r="J198" s="569"/>
      <c r="K198" s="569"/>
      <c r="L198" s="569"/>
      <c r="M198" s="570"/>
      <c r="N198" s="303" t="s">
        <v>32</v>
      </c>
      <c r="O198" s="304" t="s">
        <v>29</v>
      </c>
      <c r="P198" s="80"/>
    </row>
    <row r="199" spans="2:16" ht="14.4">
      <c r="B199" s="44"/>
      <c r="C199" s="571" t="s">
        <v>2242</v>
      </c>
      <c r="D199" s="572"/>
      <c r="E199" s="572"/>
      <c r="F199" s="572"/>
      <c r="G199" s="572"/>
      <c r="H199" s="572"/>
      <c r="I199" s="572"/>
      <c r="J199" s="572"/>
      <c r="K199" s="572"/>
      <c r="L199" s="572"/>
      <c r="M199" s="572"/>
      <c r="N199" s="305">
        <f>PRESUPUESTO!$K$384</f>
        <v>0.26</v>
      </c>
      <c r="O199" s="314">
        <f>N199*O193</f>
        <v>222768</v>
      </c>
      <c r="P199" s="80"/>
    </row>
    <row r="200" spans="2:16" ht="14.4">
      <c r="B200" s="44"/>
      <c r="C200" s="573" t="s">
        <v>2241</v>
      </c>
      <c r="D200" s="574"/>
      <c r="E200" s="574"/>
      <c r="F200" s="574"/>
      <c r="G200" s="574"/>
      <c r="H200" s="574"/>
      <c r="I200" s="574"/>
      <c r="J200" s="574"/>
      <c r="K200" s="574"/>
      <c r="L200" s="574"/>
      <c r="M200" s="574"/>
      <c r="N200" s="302">
        <f>PRESUPUESTO!$K$385</f>
        <v>0.01</v>
      </c>
      <c r="O200" s="315">
        <f>N200*O193</f>
        <v>8568</v>
      </c>
      <c r="P200" s="80"/>
    </row>
    <row r="201" spans="2:16" ht="15" thickBot="1">
      <c r="B201" s="44"/>
      <c r="C201" s="575" t="s">
        <v>28</v>
      </c>
      <c r="D201" s="576"/>
      <c r="E201" s="576"/>
      <c r="F201" s="576"/>
      <c r="G201" s="576"/>
      <c r="H201" s="576"/>
      <c r="I201" s="576"/>
      <c r="J201" s="576"/>
      <c r="K201" s="576"/>
      <c r="L201" s="576"/>
      <c r="M201" s="576"/>
      <c r="N201" s="306">
        <f>PRESUPUESTO!$K$386</f>
        <v>0.03</v>
      </c>
      <c r="O201" s="316">
        <f>N201*O193</f>
        <v>25704</v>
      </c>
      <c r="P201" s="80"/>
    </row>
    <row r="202" spans="2:16">
      <c r="B202" s="44"/>
      <c r="C202" s="296"/>
      <c r="D202" s="297"/>
      <c r="E202" s="297"/>
      <c r="F202" s="297"/>
      <c r="G202" s="297"/>
      <c r="H202" s="297"/>
      <c r="I202" s="297"/>
      <c r="J202" s="297"/>
      <c r="K202" s="297"/>
      <c r="L202" s="297"/>
      <c r="M202" s="297"/>
      <c r="N202" s="297"/>
      <c r="O202" s="298"/>
      <c r="P202" s="80"/>
    </row>
    <row r="203" spans="2:16" ht="14.4" thickBot="1">
      <c r="B203" s="44"/>
      <c r="C203" s="299"/>
      <c r="D203" s="300"/>
      <c r="E203" s="300"/>
      <c r="F203" s="300"/>
      <c r="G203" s="300"/>
      <c r="H203" s="300"/>
      <c r="I203" s="300"/>
      <c r="J203" s="300"/>
      <c r="K203" s="300"/>
      <c r="L203" s="300"/>
      <c r="M203" s="300"/>
      <c r="N203" s="300"/>
      <c r="O203" s="301"/>
      <c r="P203" s="80"/>
    </row>
    <row r="204" spans="2:16" ht="15" thickBot="1">
      <c r="B204" s="44"/>
      <c r="C204" s="557" t="s">
        <v>2246</v>
      </c>
      <c r="D204" s="558"/>
      <c r="E204" s="558"/>
      <c r="F204" s="558"/>
      <c r="G204" s="558"/>
      <c r="H204" s="558"/>
      <c r="I204" s="558"/>
      <c r="J204" s="558"/>
      <c r="K204" s="558"/>
      <c r="L204" s="558"/>
      <c r="M204" s="558"/>
      <c r="N204" s="559"/>
      <c r="O204" s="313">
        <f>ROUNDUP(O193+O199+O200+O201,0)</f>
        <v>1113840</v>
      </c>
      <c r="P204" s="100"/>
    </row>
    <row r="205" spans="2:16" ht="14.4">
      <c r="B205" s="44"/>
      <c r="C205" s="73"/>
      <c r="D205" s="52"/>
      <c r="E205" s="52"/>
      <c r="F205" s="52"/>
      <c r="G205" s="52"/>
      <c r="H205" s="52"/>
      <c r="I205" s="52"/>
      <c r="J205" s="52"/>
      <c r="K205" s="52"/>
      <c r="L205" s="52"/>
      <c r="M205" s="52"/>
      <c r="N205" s="52"/>
      <c r="O205" s="74"/>
      <c r="P205" s="45"/>
    </row>
    <row r="206" spans="2:16" ht="14.4">
      <c r="B206" s="44"/>
      <c r="C206" s="73"/>
      <c r="D206" s="52"/>
      <c r="E206" s="52"/>
      <c r="F206" s="52"/>
      <c r="G206" s="52"/>
      <c r="H206" s="52"/>
      <c r="I206" s="52"/>
      <c r="J206" s="52"/>
      <c r="K206" s="52"/>
      <c r="L206" s="52"/>
      <c r="M206" s="52"/>
      <c r="N206" s="52"/>
      <c r="O206" s="74"/>
      <c r="P206" s="45"/>
    </row>
    <row r="207" spans="2:16" ht="18.75" customHeight="1" thickBot="1">
      <c r="B207" s="44"/>
      <c r="C207" s="564"/>
      <c r="D207" s="565"/>
      <c r="E207" s="565"/>
      <c r="F207" s="70"/>
      <c r="G207" s="70"/>
      <c r="H207" s="70"/>
      <c r="I207" s="70"/>
      <c r="J207" s="70"/>
      <c r="K207" s="566"/>
      <c r="L207" s="566"/>
      <c r="M207" s="566"/>
      <c r="N207" s="566"/>
      <c r="O207" s="567"/>
      <c r="P207" s="101"/>
    </row>
    <row r="208" spans="2:16" ht="14.4" thickBot="1">
      <c r="B208" s="102"/>
      <c r="C208" s="103"/>
      <c r="D208" s="103"/>
      <c r="E208" s="103"/>
      <c r="F208" s="103"/>
      <c r="G208" s="103"/>
      <c r="H208" s="103"/>
      <c r="I208" s="103"/>
      <c r="J208" s="103"/>
      <c r="K208" s="103"/>
      <c r="L208" s="103"/>
      <c r="M208" s="103"/>
      <c r="N208" s="103"/>
      <c r="O208" s="103"/>
      <c r="P208" s="104"/>
    </row>
    <row r="209" spans="2:16" ht="15.6" thickTop="1" thickBot="1">
      <c r="B209" s="44"/>
      <c r="C209" s="73"/>
      <c r="D209" s="52"/>
      <c r="E209" s="52"/>
      <c r="F209" s="52"/>
      <c r="G209" s="52"/>
      <c r="H209" s="52"/>
      <c r="I209" s="52"/>
      <c r="J209" s="52"/>
      <c r="K209" s="52"/>
      <c r="L209" s="52"/>
      <c r="M209" s="52"/>
      <c r="N209" s="52"/>
      <c r="O209" s="74"/>
      <c r="P209" s="45"/>
    </row>
    <row r="210" spans="2:16" ht="15" thickBot="1">
      <c r="B210" s="44"/>
      <c r="C210" s="488" t="s">
        <v>54</v>
      </c>
      <c r="D210" s="489"/>
      <c r="E210" s="489"/>
      <c r="F210" s="489"/>
      <c r="G210" s="489"/>
      <c r="H210" s="489"/>
      <c r="I210" s="489"/>
      <c r="J210" s="489"/>
      <c r="K210" s="489"/>
      <c r="L210" s="489"/>
      <c r="M210" s="489"/>
      <c r="N210" s="489"/>
      <c r="O210" s="490"/>
      <c r="P210" s="75"/>
    </row>
    <row r="211" spans="2:16">
      <c r="B211" s="44"/>
      <c r="C211" s="76" t="s">
        <v>55</v>
      </c>
      <c r="D211" s="491" t="s">
        <v>10</v>
      </c>
      <c r="E211" s="492"/>
      <c r="F211" s="492"/>
      <c r="G211" s="492"/>
      <c r="H211" s="492"/>
      <c r="I211" s="492"/>
      <c r="J211" s="492"/>
      <c r="K211" s="492"/>
      <c r="L211" s="493"/>
      <c r="M211" s="494" t="s">
        <v>56</v>
      </c>
      <c r="N211" s="495"/>
      <c r="O211" s="76" t="s">
        <v>12</v>
      </c>
      <c r="P211" s="77"/>
    </row>
    <row r="212" spans="2:16" ht="51" customHeight="1" thickBot="1">
      <c r="B212" s="44"/>
      <c r="C212" s="78">
        <f>PRESUPUESTO!C315</f>
        <v>16.040000000000006</v>
      </c>
      <c r="D212" s="582" t="str">
        <f>IFERROR(VLOOKUP(C212,PRESUPUESTO!$C$11:$K$366,5,FALSE)," ")</f>
        <v>SUMINISTRO E INSTALACIÓN DE PUERTA PLEGABLE DE 4 HOJAS, MARCO EN COLD ROLLED CAL 18, HOJA EN REJILLA TIPO CELOSÍA VENTILADA EN LAMINA METÁL CAL 16, BASTIDO EN PERFIL COLD ROLLED CAL 18. ACABADO EN PINTURA ELECTROSTÁTICA RAL 2005, CERRADURA DE MANIJA CILINDRICA INSTITUCIONAL, CERROJO DE SEGURIDAD DE DOBLE CILINDRO ACABADO TIPO CROMO</v>
      </c>
      <c r="E212" s="583"/>
      <c r="F212" s="583"/>
      <c r="G212" s="583"/>
      <c r="H212" s="583"/>
      <c r="I212" s="583"/>
      <c r="J212" s="583"/>
      <c r="K212" s="583"/>
      <c r="L212" s="584"/>
      <c r="M212" s="526" t="str">
        <f>IFERROR(VLOOKUP(C212,PRESUPUESTO!$C$11:$K$366,6,FALSE)," ")</f>
        <v>M2</v>
      </c>
      <c r="N212" s="528"/>
      <c r="O212" s="243">
        <f>IFERROR(VLOOKUP(C212,PRESUPUESTO!$C$11:$K$366,7,FALSE)," ")</f>
        <v>5.3</v>
      </c>
      <c r="P212" s="79"/>
    </row>
    <row r="213" spans="2:16">
      <c r="B213" s="44"/>
      <c r="C213" s="529"/>
      <c r="D213" s="530"/>
      <c r="E213" s="530"/>
      <c r="F213" s="530"/>
      <c r="G213" s="530"/>
      <c r="H213" s="530"/>
      <c r="I213" s="530"/>
      <c r="J213" s="530"/>
      <c r="K213" s="530"/>
      <c r="L213" s="530"/>
      <c r="M213" s="530"/>
      <c r="N213" s="530"/>
      <c r="O213" s="531"/>
      <c r="P213" s="80"/>
    </row>
    <row r="214" spans="2:16">
      <c r="B214" s="44"/>
      <c r="C214" s="532"/>
      <c r="D214" s="533"/>
      <c r="E214" s="533"/>
      <c r="F214" s="533"/>
      <c r="G214" s="533"/>
      <c r="H214" s="533"/>
      <c r="I214" s="533"/>
      <c r="J214" s="533"/>
      <c r="K214" s="533"/>
      <c r="L214" s="533"/>
      <c r="M214" s="533"/>
      <c r="N214" s="533"/>
      <c r="O214" s="534"/>
      <c r="P214" s="80"/>
    </row>
    <row r="215" spans="2:16" ht="14.4" thickBot="1">
      <c r="B215" s="44"/>
      <c r="C215" s="535"/>
      <c r="D215" s="536"/>
      <c r="E215" s="536"/>
      <c r="F215" s="536"/>
      <c r="G215" s="536"/>
      <c r="H215" s="536"/>
      <c r="I215" s="536"/>
      <c r="J215" s="536"/>
      <c r="K215" s="536"/>
      <c r="L215" s="536"/>
      <c r="M215" s="536"/>
      <c r="N215" s="536"/>
      <c r="O215" s="537"/>
      <c r="P215" s="80"/>
    </row>
    <row r="216" spans="2:16" ht="14.4">
      <c r="B216" s="44"/>
      <c r="C216" s="538" t="s">
        <v>10</v>
      </c>
      <c r="D216" s="539"/>
      <c r="E216" s="539"/>
      <c r="F216" s="539"/>
      <c r="G216" s="540"/>
      <c r="H216" s="541" t="s">
        <v>57</v>
      </c>
      <c r="I216" s="539"/>
      <c r="J216" s="542" t="s">
        <v>58</v>
      </c>
      <c r="K216" s="543"/>
      <c r="L216" s="82" t="s">
        <v>59</v>
      </c>
      <c r="M216" s="541" t="s">
        <v>60</v>
      </c>
      <c r="N216" s="544"/>
      <c r="O216" s="83" t="s">
        <v>61</v>
      </c>
      <c r="P216" s="84"/>
    </row>
    <row r="217" spans="2:16" ht="14.4">
      <c r="B217" s="44"/>
      <c r="C217" s="517" t="s">
        <v>1281</v>
      </c>
      <c r="D217" s="518"/>
      <c r="E217" s="518"/>
      <c r="F217" s="518"/>
      <c r="G217" s="519"/>
      <c r="H217" s="520"/>
      <c r="I217" s="520"/>
      <c r="J217" s="521" t="str">
        <f>IFERROR(VLOOKUP(C217,EQUIPOS!$C$13:$G$80,2,FALSE)," ")</f>
        <v>%</v>
      </c>
      <c r="K217" s="522"/>
      <c r="L217" s="308">
        <f>O255</f>
        <v>0</v>
      </c>
      <c r="M217" s="523"/>
      <c r="N217" s="522"/>
      <c r="O217" s="307">
        <f>IFERROR(M217*L217,0)</f>
        <v>0</v>
      </c>
      <c r="P217" s="85"/>
    </row>
    <row r="218" spans="2:16" ht="14.4">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4.4">
      <c r="B219" s="44"/>
      <c r="C219" s="517"/>
      <c r="D219" s="518"/>
      <c r="E219" s="518"/>
      <c r="F219" s="518"/>
      <c r="G219" s="519"/>
      <c r="H219" s="520"/>
      <c r="I219" s="520"/>
      <c r="J219" s="521" t="str">
        <f>IFERROR(VLOOKUP(C219,EQUIPOS!$C$13:$G$80,2,FALSE)," ")</f>
        <v xml:space="preserve"> </v>
      </c>
      <c r="K219" s="522"/>
      <c r="L219" s="308" t="str">
        <f>IFERROR(VLOOKUP(C219,EQUIPOS!$C$13:$G$80,5,FALSE)," ")</f>
        <v xml:space="preserve"> </v>
      </c>
      <c r="M219" s="524"/>
      <c r="N219" s="525"/>
      <c r="O219" s="307">
        <f t="shared" ref="O219:O220" si="12">IFERROR(L219/M219,0)</f>
        <v>0</v>
      </c>
      <c r="P219" s="85"/>
    </row>
    <row r="220" spans="2:16" ht="14.4">
      <c r="B220" s="44"/>
      <c r="C220" s="517"/>
      <c r="D220" s="518"/>
      <c r="E220" s="518"/>
      <c r="F220" s="518"/>
      <c r="G220" s="519"/>
      <c r="H220" s="520"/>
      <c r="I220" s="520"/>
      <c r="J220" s="521" t="str">
        <f>IFERROR(VLOOKUP(C220,EQUIPOS!$C$13:$G$80,2,FALSE)," ")</f>
        <v xml:space="preserve"> </v>
      </c>
      <c r="K220" s="522"/>
      <c r="L220" s="308" t="str">
        <f>IFERROR(VLOOKUP(C220,EQUIPOS!$C$13:$G$80,5,FALSE)," ")</f>
        <v xml:space="preserve"> </v>
      </c>
      <c r="M220" s="524"/>
      <c r="N220" s="525"/>
      <c r="O220" s="307">
        <f t="shared" si="12"/>
        <v>0</v>
      </c>
      <c r="P220" s="85"/>
    </row>
    <row r="221" spans="2:16" ht="15" thickBot="1">
      <c r="B221" s="44"/>
      <c r="C221" s="517"/>
      <c r="D221" s="518"/>
      <c r="E221" s="518"/>
      <c r="F221" s="518"/>
      <c r="G221" s="519"/>
      <c r="H221" s="520"/>
      <c r="I221" s="520"/>
      <c r="J221" s="521" t="str">
        <f>IFERROR(VLOOKUP(C221,EQUIPOS!$C$13:$G$80,2,FALSE)," ")</f>
        <v xml:space="preserve"> </v>
      </c>
      <c r="K221" s="522"/>
      <c r="L221" s="308" t="str">
        <f>IFERROR(VLOOKUP(C221,EQUIPOS!$C$13:$G$80,5,FALSE)," ")</f>
        <v xml:space="preserve"> </v>
      </c>
      <c r="M221" s="524"/>
      <c r="N221" s="525"/>
      <c r="O221" s="307">
        <f>IFERROR(L221/M221,0)</f>
        <v>0</v>
      </c>
      <c r="P221" s="85"/>
    </row>
    <row r="222" spans="2:16" ht="15" thickBot="1">
      <c r="B222" s="44"/>
      <c r="C222" s="545" t="s">
        <v>2244</v>
      </c>
      <c r="D222" s="546"/>
      <c r="E222" s="546"/>
      <c r="F222" s="546"/>
      <c r="G222" s="546"/>
      <c r="H222" s="546"/>
      <c r="I222" s="546"/>
      <c r="J222" s="546"/>
      <c r="K222" s="546"/>
      <c r="L222" s="546"/>
      <c r="M222" s="546"/>
      <c r="N222" s="547"/>
      <c r="O222" s="309">
        <f>SUM(O217:O221)</f>
        <v>0</v>
      </c>
      <c r="P222" s="86"/>
    </row>
    <row r="223" spans="2:16" ht="13.5" customHeight="1">
      <c r="B223" s="44"/>
      <c r="C223" s="529" t="s">
        <v>62</v>
      </c>
      <c r="D223" s="530"/>
      <c r="E223" s="530"/>
      <c r="F223" s="530"/>
      <c r="G223" s="530"/>
      <c r="H223" s="530"/>
      <c r="I223" s="530"/>
      <c r="J223" s="530"/>
      <c r="K223" s="530"/>
      <c r="L223" s="530"/>
      <c r="M223" s="530"/>
      <c r="N223" s="530"/>
      <c r="O223" s="531"/>
      <c r="P223" s="80"/>
    </row>
    <row r="224" spans="2:16">
      <c r="B224" s="44"/>
      <c r="C224" s="532"/>
      <c r="D224" s="533"/>
      <c r="E224" s="533"/>
      <c r="F224" s="533"/>
      <c r="G224" s="533"/>
      <c r="H224" s="533"/>
      <c r="I224" s="533"/>
      <c r="J224" s="533"/>
      <c r="K224" s="533"/>
      <c r="L224" s="533"/>
      <c r="M224" s="533"/>
      <c r="N224" s="533"/>
      <c r="O224" s="534"/>
      <c r="P224" s="80"/>
    </row>
    <row r="225" spans="2:16" ht="14.4" thickBot="1">
      <c r="B225" s="44"/>
      <c r="C225" s="535"/>
      <c r="D225" s="536"/>
      <c r="E225" s="536"/>
      <c r="F225" s="536"/>
      <c r="G225" s="536"/>
      <c r="H225" s="536"/>
      <c r="I225" s="536"/>
      <c r="J225" s="536"/>
      <c r="K225" s="536"/>
      <c r="L225" s="536"/>
      <c r="M225" s="536"/>
      <c r="N225" s="536"/>
      <c r="O225" s="537"/>
      <c r="P225" s="80"/>
    </row>
    <row r="226" spans="2:16" ht="14.4">
      <c r="B226" s="44"/>
      <c r="C226" s="538" t="s">
        <v>10</v>
      </c>
      <c r="D226" s="550"/>
      <c r="E226" s="550"/>
      <c r="F226" s="550"/>
      <c r="G226" s="550"/>
      <c r="H226" s="550"/>
      <c r="I226" s="550"/>
      <c r="J226" s="544"/>
      <c r="K226" s="81" t="s">
        <v>56</v>
      </c>
      <c r="L226" s="82" t="s">
        <v>12</v>
      </c>
      <c r="M226" s="541" t="s">
        <v>63</v>
      </c>
      <c r="N226" s="544"/>
      <c r="O226" s="83" t="s">
        <v>61</v>
      </c>
      <c r="P226" s="84"/>
    </row>
    <row r="227" spans="2:16" ht="14.4">
      <c r="B227" s="44"/>
      <c r="C227" s="517" t="s">
        <v>2814</v>
      </c>
      <c r="D227" s="518"/>
      <c r="E227" s="518"/>
      <c r="F227" s="518"/>
      <c r="G227" s="518"/>
      <c r="H227" s="518"/>
      <c r="I227" s="518"/>
      <c r="J227" s="519"/>
      <c r="K227" s="88" t="str">
        <f>IFERROR(VLOOKUP(C227,MATERIALES!$C$13:$G$2486,2,FALSE)," ")</f>
        <v>M2</v>
      </c>
      <c r="L227" s="89">
        <v>1.02</v>
      </c>
      <c r="M227" s="548">
        <f>IFERROR(VLOOKUP(C227,MATERIALES!$C$13:$G$2486,5,FALSE)," ")</f>
        <v>960000</v>
      </c>
      <c r="N227" s="549"/>
      <c r="O227" s="307">
        <f>IFERROR(M227*L227,0)</f>
        <v>979200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ref="O228:O238" si="13">IFERROR(M228*L228,0)</f>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4.4">
      <c r="B235" s="44"/>
      <c r="C235" s="517"/>
      <c r="D235" s="518"/>
      <c r="E235" s="518"/>
      <c r="F235" s="518"/>
      <c r="G235" s="518"/>
      <c r="H235" s="518"/>
      <c r="I235" s="518"/>
      <c r="J235" s="519"/>
      <c r="K235" s="88" t="str">
        <f>IFERROR(VLOOKUP(C235,MATERIALES!$C$13:$G$2486,2,FALSE)," ")</f>
        <v xml:space="preserve"> </v>
      </c>
      <c r="L235" s="89"/>
      <c r="M235" s="548" t="str">
        <f>IFERROR(VLOOKUP(C235,MATERIALES!$C$13:$G$2486,5,FALSE)," ")</f>
        <v xml:space="preserve"> </v>
      </c>
      <c r="N235" s="549"/>
      <c r="O235" s="307">
        <f t="shared" si="13"/>
        <v>0</v>
      </c>
      <c r="P235" s="85"/>
    </row>
    <row r="236" spans="2:16" ht="14.4">
      <c r="B236" s="44"/>
      <c r="C236" s="517"/>
      <c r="D236" s="518"/>
      <c r="E236" s="518"/>
      <c r="F236" s="518"/>
      <c r="G236" s="518"/>
      <c r="H236" s="518"/>
      <c r="I236" s="518"/>
      <c r="J236" s="519"/>
      <c r="K236" s="88" t="str">
        <f>IFERROR(VLOOKUP(C236,MATERIALES!$C$13:$G$2486,2,FALSE)," ")</f>
        <v xml:space="preserve"> </v>
      </c>
      <c r="L236" s="89"/>
      <c r="M236" s="548" t="str">
        <f>IFERROR(VLOOKUP(C236,MATERIALES!$C$13:$G$2486,5,FALSE)," ")</f>
        <v xml:space="preserve"> </v>
      </c>
      <c r="N236" s="549"/>
      <c r="O236" s="307">
        <f t="shared" si="13"/>
        <v>0</v>
      </c>
      <c r="P236" s="85"/>
    </row>
    <row r="237" spans="2:16" ht="14.4">
      <c r="B237" s="44"/>
      <c r="C237" s="517"/>
      <c r="D237" s="518"/>
      <c r="E237" s="518"/>
      <c r="F237" s="518"/>
      <c r="G237" s="518"/>
      <c r="H237" s="518"/>
      <c r="I237" s="518"/>
      <c r="J237" s="519"/>
      <c r="K237" s="88" t="str">
        <f>IFERROR(VLOOKUP(C237,MATERIALES!$C$13:$G$2486,2,FALSE)," ")</f>
        <v xml:space="preserve"> </v>
      </c>
      <c r="L237" s="89"/>
      <c r="M237" s="548" t="str">
        <f>IFERROR(VLOOKUP(C237,MATERIALES!$C$13:$G$2486,5,FALSE)," ")</f>
        <v xml:space="preserve"> </v>
      </c>
      <c r="N237" s="549"/>
      <c r="O237" s="307">
        <f t="shared" si="13"/>
        <v>0</v>
      </c>
      <c r="P237" s="85"/>
    </row>
    <row r="238" spans="2:16" ht="15" thickBot="1">
      <c r="B238" s="44"/>
      <c r="C238" s="517"/>
      <c r="D238" s="518"/>
      <c r="E238" s="518"/>
      <c r="F238" s="518"/>
      <c r="G238" s="518"/>
      <c r="H238" s="518"/>
      <c r="I238" s="518"/>
      <c r="J238" s="519"/>
      <c r="K238" s="88" t="str">
        <f>IFERROR(VLOOKUP(C238,MATERIALES!$C$13:$G$2486,2,FALSE)," ")</f>
        <v xml:space="preserve"> </v>
      </c>
      <c r="L238" s="90"/>
      <c r="M238" s="548" t="str">
        <f>IFERROR(VLOOKUP(C238,MATERIALES!$C$13:$G$2486,5,FALSE)," ")</f>
        <v xml:space="preserve"> </v>
      </c>
      <c r="N238" s="549"/>
      <c r="O238" s="307">
        <f t="shared" si="13"/>
        <v>0</v>
      </c>
      <c r="P238" s="85"/>
    </row>
    <row r="239" spans="2:16" ht="15" thickBot="1">
      <c r="B239" s="44"/>
      <c r="C239" s="545" t="s">
        <v>2244</v>
      </c>
      <c r="D239" s="546"/>
      <c r="E239" s="546"/>
      <c r="F239" s="546"/>
      <c r="G239" s="546"/>
      <c r="H239" s="546"/>
      <c r="I239" s="546"/>
      <c r="J239" s="546"/>
      <c r="K239" s="546"/>
      <c r="L239" s="546"/>
      <c r="M239" s="546"/>
      <c r="N239" s="547"/>
      <c r="O239" s="309">
        <f>SUM(O227:O238)</f>
        <v>979200</v>
      </c>
      <c r="P239" s="85"/>
    </row>
    <row r="240" spans="2:16">
      <c r="B240" s="44"/>
      <c r="C240" s="529" t="s">
        <v>64</v>
      </c>
      <c r="D240" s="530"/>
      <c r="E240" s="530"/>
      <c r="F240" s="530"/>
      <c r="G240" s="530"/>
      <c r="H240" s="530"/>
      <c r="I240" s="530"/>
      <c r="J240" s="530"/>
      <c r="K240" s="530"/>
      <c r="L240" s="530"/>
      <c r="M240" s="530"/>
      <c r="N240" s="530"/>
      <c r="O240" s="531"/>
      <c r="P240" s="80"/>
    </row>
    <row r="241" spans="2:16">
      <c r="B241" s="44"/>
      <c r="C241" s="532"/>
      <c r="D241" s="533"/>
      <c r="E241" s="533"/>
      <c r="F241" s="533"/>
      <c r="G241" s="533"/>
      <c r="H241" s="533"/>
      <c r="I241" s="533"/>
      <c r="J241" s="533"/>
      <c r="K241" s="533"/>
      <c r="L241" s="533"/>
      <c r="M241" s="533"/>
      <c r="N241" s="533"/>
      <c r="O241" s="534"/>
      <c r="P241" s="80"/>
    </row>
    <row r="242" spans="2:16" ht="14.4" thickBot="1">
      <c r="B242" s="44"/>
      <c r="C242" s="535"/>
      <c r="D242" s="536"/>
      <c r="E242" s="536"/>
      <c r="F242" s="536"/>
      <c r="G242" s="536"/>
      <c r="H242" s="536"/>
      <c r="I242" s="536"/>
      <c r="J242" s="536"/>
      <c r="K242" s="536"/>
      <c r="L242" s="536"/>
      <c r="M242" s="536"/>
      <c r="N242" s="536"/>
      <c r="O242" s="537"/>
      <c r="P242" s="80"/>
    </row>
    <row r="243" spans="2:16" ht="16.8">
      <c r="B243" s="44"/>
      <c r="C243" s="538" t="s">
        <v>65</v>
      </c>
      <c r="D243" s="550"/>
      <c r="E243" s="550"/>
      <c r="F243" s="550"/>
      <c r="G243" s="550"/>
      <c r="H243" s="550"/>
      <c r="I243" s="550"/>
      <c r="J243" s="82" t="s">
        <v>66</v>
      </c>
      <c r="K243" s="87" t="s">
        <v>67</v>
      </c>
      <c r="L243" s="91" t="s">
        <v>68</v>
      </c>
      <c r="M243" s="541" t="s">
        <v>69</v>
      </c>
      <c r="N243" s="544"/>
      <c r="O243" s="83" t="s">
        <v>61</v>
      </c>
      <c r="P243" s="84"/>
    </row>
    <row r="244" spans="2:16" ht="14.4">
      <c r="B244" s="44"/>
      <c r="C244" s="517"/>
      <c r="D244" s="518"/>
      <c r="E244" s="518"/>
      <c r="F244" s="518"/>
      <c r="G244" s="518"/>
      <c r="H244" s="518"/>
      <c r="I244" s="518"/>
      <c r="J244" s="92"/>
      <c r="K244" s="93">
        <v>25.1</v>
      </c>
      <c r="L244" s="92">
        <f>K244*J244</f>
        <v>0</v>
      </c>
      <c r="M244" s="548" t="str">
        <f>IFERROR(VLOOKUP(C244,TRANSPORTE!$C$14:$G$28,5,FALSE)," ")</f>
        <v xml:space="preserve"> </v>
      </c>
      <c r="N244" s="549"/>
      <c r="O244" s="307">
        <f>IFERROR(M244*L244,0)</f>
        <v>0</v>
      </c>
      <c r="P244" s="85"/>
    </row>
    <row r="245" spans="2:16" ht="15" thickBot="1">
      <c r="B245" s="44"/>
      <c r="C245" s="551"/>
      <c r="D245" s="552"/>
      <c r="E245" s="552"/>
      <c r="F245" s="552"/>
      <c r="G245" s="552"/>
      <c r="H245" s="552"/>
      <c r="I245" s="552"/>
      <c r="J245" s="94"/>
      <c r="K245" s="70"/>
      <c r="L245" s="94"/>
      <c r="M245" s="553"/>
      <c r="N245" s="554"/>
      <c r="O245" s="307">
        <f t="shared" ref="O245" si="14">IFERROR(M245*L245,0)</f>
        <v>0</v>
      </c>
      <c r="P245" s="85"/>
    </row>
    <row r="246" spans="2:16" ht="15" thickBot="1">
      <c r="B246" s="44"/>
      <c r="C246" s="545" t="s">
        <v>2244</v>
      </c>
      <c r="D246" s="546"/>
      <c r="E246" s="546"/>
      <c r="F246" s="546"/>
      <c r="G246" s="546"/>
      <c r="H246" s="546"/>
      <c r="I246" s="546"/>
      <c r="J246" s="546"/>
      <c r="K246" s="546"/>
      <c r="L246" s="546"/>
      <c r="M246" s="546"/>
      <c r="N246" s="547"/>
      <c r="O246" s="309">
        <f>+SUM(O244:O245)</f>
        <v>0</v>
      </c>
      <c r="P246" s="86"/>
    </row>
    <row r="247" spans="2:16">
      <c r="B247" s="44"/>
      <c r="C247" s="529" t="s">
        <v>70</v>
      </c>
      <c r="D247" s="530"/>
      <c r="E247" s="530"/>
      <c r="F247" s="530"/>
      <c r="G247" s="530"/>
      <c r="H247" s="530"/>
      <c r="I247" s="530"/>
      <c r="J247" s="530"/>
      <c r="K247" s="530"/>
      <c r="L247" s="530"/>
      <c r="M247" s="530"/>
      <c r="N247" s="530"/>
      <c r="O247" s="531"/>
      <c r="P247" s="80"/>
    </row>
    <row r="248" spans="2:16">
      <c r="B248" s="44"/>
      <c r="C248" s="532"/>
      <c r="D248" s="533"/>
      <c r="E248" s="533"/>
      <c r="F248" s="533"/>
      <c r="G248" s="533"/>
      <c r="H248" s="533"/>
      <c r="I248" s="533"/>
      <c r="J248" s="533"/>
      <c r="K248" s="533"/>
      <c r="L248" s="533"/>
      <c r="M248" s="533"/>
      <c r="N248" s="533"/>
      <c r="O248" s="534"/>
      <c r="P248" s="80"/>
    </row>
    <row r="249" spans="2:16" ht="14.4" thickBot="1">
      <c r="B249" s="44"/>
      <c r="C249" s="535"/>
      <c r="D249" s="536"/>
      <c r="E249" s="536"/>
      <c r="F249" s="536"/>
      <c r="G249" s="536"/>
      <c r="H249" s="536"/>
      <c r="I249" s="536"/>
      <c r="J249" s="536"/>
      <c r="K249" s="536"/>
      <c r="L249" s="536"/>
      <c r="M249" s="536"/>
      <c r="N249" s="536"/>
      <c r="O249" s="537"/>
      <c r="P249" s="80"/>
    </row>
    <row r="250" spans="2:16" ht="14.4">
      <c r="B250" s="44"/>
      <c r="C250" s="538" t="s">
        <v>71</v>
      </c>
      <c r="D250" s="550"/>
      <c r="E250" s="550"/>
      <c r="F250" s="550"/>
      <c r="G250" s="550"/>
      <c r="H250" s="550"/>
      <c r="I250" s="550"/>
      <c r="J250" s="82" t="s">
        <v>72</v>
      </c>
      <c r="K250" s="95" t="s">
        <v>73</v>
      </c>
      <c r="L250" s="96" t="s">
        <v>74</v>
      </c>
      <c r="M250" s="560" t="s">
        <v>60</v>
      </c>
      <c r="N250" s="561"/>
      <c r="O250" s="97" t="s">
        <v>61</v>
      </c>
      <c r="P250" s="98"/>
    </row>
    <row r="251" spans="2:16" ht="14.4">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62"/>
      <c r="N251" s="563"/>
      <c r="O251" s="312">
        <f>IFERROR((L251/M251),0)</f>
        <v>0</v>
      </c>
      <c r="P251" s="99"/>
    </row>
    <row r="252" spans="2:16" ht="14.4">
      <c r="B252" s="44"/>
      <c r="C252" s="555"/>
      <c r="D252" s="556"/>
      <c r="E252" s="556"/>
      <c r="F252" s="556"/>
      <c r="G252" s="556"/>
      <c r="H252" s="556"/>
      <c r="I252" s="522"/>
      <c r="J252" s="310" t="str">
        <f>IFERROR(VLOOKUP(C252,'MANO DE OBRA'!$C$13:$J$33,6,FALSE)," ")</f>
        <v xml:space="preserve"> </v>
      </c>
      <c r="K252" s="318" t="str">
        <f>IFERROR(VLOOKUP(C252,'MANO DE OBRA'!$C$13:$J$33,7,FALSE)," ")</f>
        <v xml:space="preserve"> </v>
      </c>
      <c r="L252" s="311" t="str">
        <f>IFERROR(VLOOKUP(C252,'MANO DE OBRA'!$C$13:$J$33,8,FALSE)," ")</f>
        <v xml:space="preserve"> </v>
      </c>
      <c r="M252" s="562"/>
      <c r="N252" s="563"/>
      <c r="O252" s="312">
        <f t="shared" ref="O252:O254" si="15">IFERROR((L252/M252),0)</f>
        <v>0</v>
      </c>
      <c r="P252" s="99"/>
    </row>
    <row r="253" spans="2:16" ht="14.4">
      <c r="B253" s="44"/>
      <c r="C253" s="555"/>
      <c r="D253" s="556"/>
      <c r="E253" s="556"/>
      <c r="F253" s="556"/>
      <c r="G253" s="556"/>
      <c r="H253" s="556"/>
      <c r="I253" s="522"/>
      <c r="J253" s="310" t="str">
        <f>IFERROR(VLOOKUP(C253,'MANO DE OBRA'!$C$13:$J$33,6,FALSE)," ")</f>
        <v xml:space="preserve"> </v>
      </c>
      <c r="K253" s="318" t="str">
        <f>IFERROR(VLOOKUP(C253,'MANO DE OBRA'!$C$13:$J$33,7,FALSE)," ")</f>
        <v xml:space="preserve"> </v>
      </c>
      <c r="L253" s="311" t="str">
        <f>IFERROR(VLOOKUP(C253,'MANO DE OBRA'!$C$13:$J$33,8,FALSE)," ")</f>
        <v xml:space="preserve"> </v>
      </c>
      <c r="M253" s="524"/>
      <c r="N253" s="525"/>
      <c r="O253" s="312">
        <f t="shared" si="15"/>
        <v>0</v>
      </c>
      <c r="P253" s="99"/>
    </row>
    <row r="254" spans="2:16" ht="15" thickBot="1">
      <c r="B254" s="44"/>
      <c r="C254" s="555"/>
      <c r="D254" s="556"/>
      <c r="E254" s="556"/>
      <c r="F254" s="556"/>
      <c r="G254" s="556"/>
      <c r="H254" s="556"/>
      <c r="I254" s="522"/>
      <c r="J254" s="310" t="str">
        <f>IFERROR(VLOOKUP(C254,'MANO DE OBRA'!$C$13:$J$33,6,FALSE)," ")</f>
        <v xml:space="preserve"> </v>
      </c>
      <c r="K254" s="318" t="str">
        <f>IFERROR(VLOOKUP(C254,'MANO DE OBRA'!$C$13:$J$33,7,FALSE)," ")</f>
        <v xml:space="preserve"> </v>
      </c>
      <c r="L254" s="311" t="str">
        <f>IFERROR(VLOOKUP(C254,'MANO DE OBRA'!$C$13:$J$33,8,FALSE)," ")</f>
        <v xml:space="preserve"> </v>
      </c>
      <c r="M254" s="524"/>
      <c r="N254" s="525"/>
      <c r="O254" s="312">
        <f t="shared" si="15"/>
        <v>0</v>
      </c>
      <c r="P254" s="85"/>
    </row>
    <row r="255" spans="2:16" ht="15" thickBot="1">
      <c r="B255" s="44"/>
      <c r="C255" s="545" t="s">
        <v>2244</v>
      </c>
      <c r="D255" s="546"/>
      <c r="E255" s="546"/>
      <c r="F255" s="546"/>
      <c r="G255" s="546"/>
      <c r="H255" s="546"/>
      <c r="I255" s="546"/>
      <c r="J255" s="546"/>
      <c r="K255" s="546"/>
      <c r="L255" s="546"/>
      <c r="M255" s="546"/>
      <c r="N255" s="547"/>
      <c r="O255" s="309">
        <f>+SUM(O251:O254)</f>
        <v>0</v>
      </c>
      <c r="P255" s="85"/>
    </row>
    <row r="256" spans="2:16" ht="15" thickBot="1">
      <c r="B256" s="44"/>
      <c r="C256" s="73"/>
      <c r="D256" s="52"/>
      <c r="E256" s="52"/>
      <c r="F256" s="52"/>
      <c r="G256" s="52"/>
      <c r="H256" s="52"/>
      <c r="I256" s="52"/>
      <c r="J256" s="52"/>
      <c r="K256" s="52"/>
      <c r="L256" s="52"/>
      <c r="M256" s="52"/>
      <c r="N256" s="52"/>
      <c r="O256" s="74"/>
      <c r="P256" s="45"/>
    </row>
    <row r="257" spans="2:16" ht="15" thickBot="1">
      <c r="B257" s="44"/>
      <c r="C257" s="557" t="s">
        <v>2245</v>
      </c>
      <c r="D257" s="558"/>
      <c r="E257" s="558"/>
      <c r="F257" s="558"/>
      <c r="G257" s="558"/>
      <c r="H257" s="558"/>
      <c r="I257" s="558"/>
      <c r="J257" s="558"/>
      <c r="K257" s="558"/>
      <c r="L257" s="558"/>
      <c r="M257" s="558"/>
      <c r="N257" s="559"/>
      <c r="O257" s="313">
        <f>ROUND(O246+O222+O239+O255,0)</f>
        <v>979200</v>
      </c>
      <c r="P257" s="100"/>
    </row>
    <row r="258" spans="2:16" ht="15" thickBot="1">
      <c r="B258" s="44"/>
      <c r="C258" s="73"/>
      <c r="D258" s="52"/>
      <c r="E258" s="52"/>
      <c r="F258" s="52"/>
      <c r="G258" s="52"/>
      <c r="H258" s="52"/>
      <c r="I258" s="52"/>
      <c r="J258" s="52"/>
      <c r="K258" s="52"/>
      <c r="L258" s="52"/>
      <c r="M258" s="52"/>
      <c r="N258" s="52"/>
      <c r="O258" s="74"/>
      <c r="P258" s="73"/>
    </row>
    <row r="259" spans="2:16">
      <c r="B259" s="44"/>
      <c r="C259" s="529" t="s">
        <v>2240</v>
      </c>
      <c r="D259" s="530"/>
      <c r="E259" s="530"/>
      <c r="F259" s="530"/>
      <c r="G259" s="530"/>
      <c r="H259" s="530"/>
      <c r="I259" s="530"/>
      <c r="J259" s="530"/>
      <c r="K259" s="530"/>
      <c r="L259" s="530"/>
      <c r="M259" s="530"/>
      <c r="N259" s="530"/>
      <c r="O259" s="531"/>
      <c r="P259" s="80"/>
    </row>
    <row r="260" spans="2:16">
      <c r="B260" s="44"/>
      <c r="C260" s="532"/>
      <c r="D260" s="533"/>
      <c r="E260" s="533"/>
      <c r="F260" s="533"/>
      <c r="G260" s="533"/>
      <c r="H260" s="533"/>
      <c r="I260" s="533"/>
      <c r="J260" s="533"/>
      <c r="K260" s="533"/>
      <c r="L260" s="533"/>
      <c r="M260" s="533"/>
      <c r="N260" s="533"/>
      <c r="O260" s="534"/>
      <c r="P260" s="80"/>
    </row>
    <row r="261" spans="2:16" ht="14.4" thickBot="1">
      <c r="B261" s="44"/>
      <c r="C261" s="535"/>
      <c r="D261" s="536"/>
      <c r="E261" s="536"/>
      <c r="F261" s="536"/>
      <c r="G261" s="536"/>
      <c r="H261" s="536"/>
      <c r="I261" s="536"/>
      <c r="J261" s="536"/>
      <c r="K261" s="536"/>
      <c r="L261" s="536"/>
      <c r="M261" s="536"/>
      <c r="N261" s="536"/>
      <c r="O261" s="537"/>
      <c r="P261" s="80"/>
    </row>
    <row r="262" spans="2:16" ht="15" thickBot="1">
      <c r="B262" s="44"/>
      <c r="C262" s="568" t="s">
        <v>10</v>
      </c>
      <c r="D262" s="569"/>
      <c r="E262" s="569"/>
      <c r="F262" s="569"/>
      <c r="G262" s="569"/>
      <c r="H262" s="569"/>
      <c r="I262" s="569"/>
      <c r="J262" s="569"/>
      <c r="K262" s="569"/>
      <c r="L262" s="569"/>
      <c r="M262" s="570"/>
      <c r="N262" s="303" t="s">
        <v>32</v>
      </c>
      <c r="O262" s="304" t="s">
        <v>29</v>
      </c>
      <c r="P262" s="80"/>
    </row>
    <row r="263" spans="2:16" ht="14.4">
      <c r="B263" s="44"/>
      <c r="C263" s="571" t="s">
        <v>2242</v>
      </c>
      <c r="D263" s="572"/>
      <c r="E263" s="572"/>
      <c r="F263" s="572"/>
      <c r="G263" s="572"/>
      <c r="H263" s="572"/>
      <c r="I263" s="572"/>
      <c r="J263" s="572"/>
      <c r="K263" s="572"/>
      <c r="L263" s="572"/>
      <c r="M263" s="572"/>
      <c r="N263" s="305">
        <f>PRESUPUESTO!$K$384</f>
        <v>0.26</v>
      </c>
      <c r="O263" s="314">
        <f>N263*O257</f>
        <v>254592</v>
      </c>
      <c r="P263" s="80"/>
    </row>
    <row r="264" spans="2:16" ht="14.4">
      <c r="B264" s="44"/>
      <c r="C264" s="573" t="s">
        <v>2241</v>
      </c>
      <c r="D264" s="574"/>
      <c r="E264" s="574"/>
      <c r="F264" s="574"/>
      <c r="G264" s="574"/>
      <c r="H264" s="574"/>
      <c r="I264" s="574"/>
      <c r="J264" s="574"/>
      <c r="K264" s="574"/>
      <c r="L264" s="574"/>
      <c r="M264" s="574"/>
      <c r="N264" s="302">
        <f>PRESUPUESTO!$K$385</f>
        <v>0.01</v>
      </c>
      <c r="O264" s="315">
        <f>N264*O257</f>
        <v>9792</v>
      </c>
      <c r="P264" s="80"/>
    </row>
    <row r="265" spans="2:16" ht="15" thickBot="1">
      <c r="B265" s="44"/>
      <c r="C265" s="575" t="s">
        <v>28</v>
      </c>
      <c r="D265" s="576"/>
      <c r="E265" s="576"/>
      <c r="F265" s="576"/>
      <c r="G265" s="576"/>
      <c r="H265" s="576"/>
      <c r="I265" s="576"/>
      <c r="J265" s="576"/>
      <c r="K265" s="576"/>
      <c r="L265" s="576"/>
      <c r="M265" s="576"/>
      <c r="N265" s="306">
        <f>PRESUPUESTO!$K$386</f>
        <v>0.03</v>
      </c>
      <c r="O265" s="316">
        <f>N265*O257</f>
        <v>29376</v>
      </c>
      <c r="P265" s="80"/>
    </row>
    <row r="266" spans="2:16">
      <c r="B266" s="44"/>
      <c r="C266" s="296"/>
      <c r="D266" s="297"/>
      <c r="E266" s="297"/>
      <c r="F266" s="297"/>
      <c r="G266" s="297"/>
      <c r="H266" s="297"/>
      <c r="I266" s="297"/>
      <c r="J266" s="297"/>
      <c r="K266" s="297"/>
      <c r="L266" s="297"/>
      <c r="M266" s="297"/>
      <c r="N266" s="297"/>
      <c r="O266" s="298"/>
      <c r="P266" s="80"/>
    </row>
    <row r="267" spans="2:16" ht="14.4" thickBot="1">
      <c r="B267" s="44"/>
      <c r="C267" s="299"/>
      <c r="D267" s="300"/>
      <c r="E267" s="300"/>
      <c r="F267" s="300"/>
      <c r="G267" s="300"/>
      <c r="H267" s="300"/>
      <c r="I267" s="300"/>
      <c r="J267" s="300"/>
      <c r="K267" s="300"/>
      <c r="L267" s="300"/>
      <c r="M267" s="300"/>
      <c r="N267" s="300"/>
      <c r="O267" s="301"/>
      <c r="P267" s="80"/>
    </row>
    <row r="268" spans="2:16" ht="15" thickBot="1">
      <c r="B268" s="44"/>
      <c r="C268" s="557" t="s">
        <v>2246</v>
      </c>
      <c r="D268" s="558"/>
      <c r="E268" s="558"/>
      <c r="F268" s="558"/>
      <c r="G268" s="558"/>
      <c r="H268" s="558"/>
      <c r="I268" s="558"/>
      <c r="J268" s="558"/>
      <c r="K268" s="558"/>
      <c r="L268" s="558"/>
      <c r="M268" s="558"/>
      <c r="N268" s="559"/>
      <c r="O268" s="313">
        <f>ROUNDUP(O257+O263+O264+O265,0)</f>
        <v>1272960</v>
      </c>
      <c r="P268" s="100"/>
    </row>
    <row r="269" spans="2:16" ht="14.4">
      <c r="B269" s="44"/>
      <c r="C269" s="73"/>
      <c r="D269" s="52"/>
      <c r="E269" s="52"/>
      <c r="F269" s="52"/>
      <c r="G269" s="52"/>
      <c r="H269" s="52"/>
      <c r="I269" s="52"/>
      <c r="J269" s="52"/>
      <c r="K269" s="52"/>
      <c r="L269" s="52"/>
      <c r="M269" s="52"/>
      <c r="N269" s="52"/>
      <c r="O269" s="74"/>
      <c r="P269" s="45"/>
    </row>
    <row r="270" spans="2:16" ht="14.4">
      <c r="B270" s="44"/>
      <c r="C270" s="73"/>
      <c r="D270" s="52"/>
      <c r="E270" s="52"/>
      <c r="F270" s="52"/>
      <c r="G270" s="52"/>
      <c r="H270" s="52"/>
      <c r="I270" s="52"/>
      <c r="J270" s="52"/>
      <c r="K270" s="52"/>
      <c r="L270" s="52"/>
      <c r="M270" s="52"/>
      <c r="N270" s="52"/>
      <c r="O270" s="74"/>
      <c r="P270" s="45"/>
    </row>
    <row r="271" spans="2:16" ht="18.75" customHeight="1" thickBot="1">
      <c r="B271" s="44"/>
      <c r="C271" s="564"/>
      <c r="D271" s="565"/>
      <c r="E271" s="565"/>
      <c r="F271" s="70"/>
      <c r="G271" s="70"/>
      <c r="H271" s="70"/>
      <c r="I271" s="70"/>
      <c r="J271" s="70"/>
      <c r="K271" s="566"/>
      <c r="L271" s="566"/>
      <c r="M271" s="566"/>
      <c r="N271" s="566"/>
      <c r="O271" s="567"/>
      <c r="P271" s="101"/>
    </row>
    <row r="272" spans="2:16" ht="14.4" thickBot="1">
      <c r="B272" s="102"/>
      <c r="C272" s="103"/>
      <c r="D272" s="103"/>
      <c r="E272" s="103"/>
      <c r="F272" s="103"/>
      <c r="G272" s="103"/>
      <c r="H272" s="103"/>
      <c r="I272" s="103"/>
      <c r="J272" s="103"/>
      <c r="K272" s="103"/>
      <c r="L272" s="103"/>
      <c r="M272" s="103"/>
      <c r="N272" s="103"/>
      <c r="O272" s="103"/>
      <c r="P272" s="104"/>
    </row>
    <row r="273" spans="2:16" ht="15.6" thickTop="1" thickBot="1">
      <c r="B273" s="44"/>
      <c r="C273" s="73"/>
      <c r="D273" s="52"/>
      <c r="E273" s="52"/>
      <c r="F273" s="52"/>
      <c r="G273" s="52"/>
      <c r="H273" s="52"/>
      <c r="I273" s="52"/>
      <c r="J273" s="52"/>
      <c r="K273" s="52"/>
      <c r="L273" s="52"/>
      <c r="M273" s="52"/>
      <c r="N273" s="52"/>
      <c r="O273" s="74"/>
      <c r="P273" s="45"/>
    </row>
    <row r="274" spans="2:16" ht="15" thickBot="1">
      <c r="B274" s="44"/>
      <c r="C274" s="488" t="s">
        <v>54</v>
      </c>
      <c r="D274" s="489"/>
      <c r="E274" s="489"/>
      <c r="F274" s="489"/>
      <c r="G274" s="489"/>
      <c r="H274" s="489"/>
      <c r="I274" s="489"/>
      <c r="J274" s="489"/>
      <c r="K274" s="489"/>
      <c r="L274" s="489"/>
      <c r="M274" s="489"/>
      <c r="N274" s="489"/>
      <c r="O274" s="490"/>
      <c r="P274" s="75"/>
    </row>
    <row r="275" spans="2:16">
      <c r="B275" s="44"/>
      <c r="C275" s="76" t="s">
        <v>55</v>
      </c>
      <c r="D275" s="491" t="s">
        <v>10</v>
      </c>
      <c r="E275" s="492"/>
      <c r="F275" s="492"/>
      <c r="G275" s="492"/>
      <c r="H275" s="492"/>
      <c r="I275" s="492"/>
      <c r="J275" s="492"/>
      <c r="K275" s="492"/>
      <c r="L275" s="493"/>
      <c r="M275" s="494" t="s">
        <v>56</v>
      </c>
      <c r="N275" s="495"/>
      <c r="O275" s="76" t="s">
        <v>12</v>
      </c>
      <c r="P275" s="77"/>
    </row>
    <row r="276" spans="2:16" ht="51" customHeight="1" thickBot="1">
      <c r="B276" s="44"/>
      <c r="C276" s="78">
        <f>PRESUPUESTO!C316</f>
        <v>16.050000000000008</v>
      </c>
      <c r="D276" s="582" t="str">
        <f>IFERROR(VLOOKUP(C276,PRESUPUESTO!$C$11:$K$366,5,FALSE)," ")</f>
        <v>SUMINISTRO E INSTALACIÓN DE PUERTA BATIENTE, MARCO EN COLD ROLLED CAL 18. HOJA EN REJILLA TIPO CELOSÍA VENTILADA EN LAMINA METALICA CAL16, BASTIDOR EN PERFIL COLD ROLLED CAL 18. ACABADO EN PINTURA ELECTROSTÁTICA RAL 2005, MONTANTE SUPERIOR EN LAMINA ENTAMBORADA CAL 18, CERRADURA DE MANIJA CILINDRICA INSTITUCIONAL, CERROJO DE SEGURIDAD COBLE CILINDRO ACABADO TIPO CROMO.</v>
      </c>
      <c r="E276" s="583"/>
      <c r="F276" s="583"/>
      <c r="G276" s="583"/>
      <c r="H276" s="583"/>
      <c r="I276" s="583"/>
      <c r="J276" s="583"/>
      <c r="K276" s="583"/>
      <c r="L276" s="584"/>
      <c r="M276" s="526" t="str">
        <f>IFERROR(VLOOKUP(C276,PRESUPUESTO!$C$11:$K$366,6,FALSE)," ")</f>
        <v>M2</v>
      </c>
      <c r="N276" s="528"/>
      <c r="O276" s="243">
        <f>IFERROR(VLOOKUP(C276,PRESUPUESTO!$C$11:$K$366,7,FALSE)," ")</f>
        <v>11.7</v>
      </c>
      <c r="P276" s="79"/>
    </row>
    <row r="277" spans="2:16">
      <c r="B277" s="44"/>
      <c r="C277" s="529"/>
      <c r="D277" s="530"/>
      <c r="E277" s="530"/>
      <c r="F277" s="530"/>
      <c r="G277" s="530"/>
      <c r="H277" s="530"/>
      <c r="I277" s="530"/>
      <c r="J277" s="530"/>
      <c r="K277" s="530"/>
      <c r="L277" s="530"/>
      <c r="M277" s="530"/>
      <c r="N277" s="530"/>
      <c r="O277" s="531"/>
      <c r="P277" s="80"/>
    </row>
    <row r="278" spans="2:16">
      <c r="B278" s="44"/>
      <c r="C278" s="532"/>
      <c r="D278" s="533"/>
      <c r="E278" s="533"/>
      <c r="F278" s="533"/>
      <c r="G278" s="533"/>
      <c r="H278" s="533"/>
      <c r="I278" s="533"/>
      <c r="J278" s="533"/>
      <c r="K278" s="533"/>
      <c r="L278" s="533"/>
      <c r="M278" s="533"/>
      <c r="N278" s="533"/>
      <c r="O278" s="534"/>
      <c r="P278" s="80"/>
    </row>
    <row r="279" spans="2:16" ht="14.4" thickBot="1">
      <c r="B279" s="44"/>
      <c r="C279" s="535"/>
      <c r="D279" s="536"/>
      <c r="E279" s="536"/>
      <c r="F279" s="536"/>
      <c r="G279" s="536"/>
      <c r="H279" s="536"/>
      <c r="I279" s="536"/>
      <c r="J279" s="536"/>
      <c r="K279" s="536"/>
      <c r="L279" s="536"/>
      <c r="M279" s="536"/>
      <c r="N279" s="536"/>
      <c r="O279" s="537"/>
      <c r="P279" s="80"/>
    </row>
    <row r="280" spans="2:16" ht="14.4">
      <c r="B280" s="44"/>
      <c r="C280" s="538" t="s">
        <v>10</v>
      </c>
      <c r="D280" s="539"/>
      <c r="E280" s="539"/>
      <c r="F280" s="539"/>
      <c r="G280" s="540"/>
      <c r="H280" s="541" t="s">
        <v>57</v>
      </c>
      <c r="I280" s="539"/>
      <c r="J280" s="542" t="s">
        <v>58</v>
      </c>
      <c r="K280" s="543"/>
      <c r="L280" s="82" t="s">
        <v>59</v>
      </c>
      <c r="M280" s="541" t="s">
        <v>60</v>
      </c>
      <c r="N280" s="544"/>
      <c r="O280" s="83" t="s">
        <v>61</v>
      </c>
      <c r="P280" s="84"/>
    </row>
    <row r="281" spans="2:16" ht="14.4">
      <c r="B281" s="44"/>
      <c r="C281" s="517" t="s">
        <v>1281</v>
      </c>
      <c r="D281" s="518"/>
      <c r="E281" s="518"/>
      <c r="F281" s="518"/>
      <c r="G281" s="519"/>
      <c r="H281" s="520"/>
      <c r="I281" s="520"/>
      <c r="J281" s="521" t="str">
        <f>IFERROR(VLOOKUP(C281,EQUIPOS!$C$13:$G$80,2,FALSE)," ")</f>
        <v>%</v>
      </c>
      <c r="K281" s="522"/>
      <c r="L281" s="308">
        <f>O319</f>
        <v>0</v>
      </c>
      <c r="M281" s="523"/>
      <c r="N281" s="522"/>
      <c r="O281" s="307">
        <f>IFERROR(M281*L281,0)</f>
        <v>0</v>
      </c>
      <c r="P281" s="85"/>
    </row>
    <row r="282" spans="2:16" ht="14.4">
      <c r="B282" s="44"/>
      <c r="C282" s="517"/>
      <c r="D282" s="518"/>
      <c r="E282" s="518"/>
      <c r="F282" s="518"/>
      <c r="G282" s="519"/>
      <c r="H282" s="520"/>
      <c r="I282" s="520"/>
      <c r="J282" s="521" t="str">
        <f>IFERROR(VLOOKUP(C282,EQUIPOS!$C$13:$G$80,2,FALSE)," ")</f>
        <v xml:space="preserve"> </v>
      </c>
      <c r="K282" s="522"/>
      <c r="L282" s="308" t="str">
        <f>IFERROR(VLOOKUP(C282,EQUIPOS!$C$13:$G$80,5,FALSE)," ")</f>
        <v xml:space="preserve"> </v>
      </c>
      <c r="M282" s="524"/>
      <c r="N282" s="525"/>
      <c r="O282" s="307">
        <f>IFERROR(L282/M282,0)</f>
        <v>0</v>
      </c>
      <c r="P282" s="85"/>
    </row>
    <row r="283" spans="2:16" ht="14.4">
      <c r="B283" s="44"/>
      <c r="C283" s="517"/>
      <c r="D283" s="518"/>
      <c r="E283" s="518"/>
      <c r="F283" s="518"/>
      <c r="G283" s="519"/>
      <c r="H283" s="520"/>
      <c r="I283" s="520"/>
      <c r="J283" s="521" t="str">
        <f>IFERROR(VLOOKUP(C283,EQUIPOS!$C$13:$G$80,2,FALSE)," ")</f>
        <v xml:space="preserve"> </v>
      </c>
      <c r="K283" s="522"/>
      <c r="L283" s="308" t="str">
        <f>IFERROR(VLOOKUP(C283,EQUIPOS!$C$13:$G$80,5,FALSE)," ")</f>
        <v xml:space="preserve"> </v>
      </c>
      <c r="M283" s="524"/>
      <c r="N283" s="525"/>
      <c r="O283" s="307">
        <f t="shared" ref="O283:O284" si="16">IFERROR(L283/M283,0)</f>
        <v>0</v>
      </c>
      <c r="P283" s="85"/>
    </row>
    <row r="284" spans="2:16" ht="14.4">
      <c r="B284" s="44"/>
      <c r="C284" s="517"/>
      <c r="D284" s="518"/>
      <c r="E284" s="518"/>
      <c r="F284" s="518"/>
      <c r="G284" s="519"/>
      <c r="H284" s="520"/>
      <c r="I284" s="520"/>
      <c r="J284" s="521" t="str">
        <f>IFERROR(VLOOKUP(C284,EQUIPOS!$C$13:$G$80,2,FALSE)," ")</f>
        <v xml:space="preserve"> </v>
      </c>
      <c r="K284" s="522"/>
      <c r="L284" s="308" t="str">
        <f>IFERROR(VLOOKUP(C284,EQUIPOS!$C$13:$G$80,5,FALSE)," ")</f>
        <v xml:space="preserve"> </v>
      </c>
      <c r="M284" s="524"/>
      <c r="N284" s="525"/>
      <c r="O284" s="307">
        <f t="shared" si="16"/>
        <v>0</v>
      </c>
      <c r="P284" s="85"/>
    </row>
    <row r="285" spans="2:16" ht="15" thickBot="1">
      <c r="B285" s="44"/>
      <c r="C285" s="517"/>
      <c r="D285" s="518"/>
      <c r="E285" s="518"/>
      <c r="F285" s="518"/>
      <c r="G285" s="519"/>
      <c r="H285" s="520"/>
      <c r="I285" s="520"/>
      <c r="J285" s="521" t="str">
        <f>IFERROR(VLOOKUP(C285,EQUIPOS!$C$13:$G$80,2,FALSE)," ")</f>
        <v xml:space="preserve"> </v>
      </c>
      <c r="K285" s="522"/>
      <c r="L285" s="308" t="str">
        <f>IFERROR(VLOOKUP(C285,EQUIPOS!$C$13:$G$80,5,FALSE)," ")</f>
        <v xml:space="preserve"> </v>
      </c>
      <c r="M285" s="524"/>
      <c r="N285" s="525"/>
      <c r="O285" s="307">
        <f>IFERROR(L285/M285,0)</f>
        <v>0</v>
      </c>
      <c r="P285" s="85"/>
    </row>
    <row r="286" spans="2:16" ht="15" thickBot="1">
      <c r="B286" s="44"/>
      <c r="C286" s="545" t="s">
        <v>2244</v>
      </c>
      <c r="D286" s="546"/>
      <c r="E286" s="546"/>
      <c r="F286" s="546"/>
      <c r="G286" s="546"/>
      <c r="H286" s="546"/>
      <c r="I286" s="546"/>
      <c r="J286" s="546"/>
      <c r="K286" s="546"/>
      <c r="L286" s="546"/>
      <c r="M286" s="546"/>
      <c r="N286" s="547"/>
      <c r="O286" s="309">
        <f>SUM(O281:O285)</f>
        <v>0</v>
      </c>
      <c r="P286" s="86"/>
    </row>
    <row r="287" spans="2:16" ht="13.5" customHeight="1">
      <c r="B287" s="44"/>
      <c r="C287" s="529" t="s">
        <v>62</v>
      </c>
      <c r="D287" s="530"/>
      <c r="E287" s="530"/>
      <c r="F287" s="530"/>
      <c r="G287" s="530"/>
      <c r="H287" s="530"/>
      <c r="I287" s="530"/>
      <c r="J287" s="530"/>
      <c r="K287" s="530"/>
      <c r="L287" s="530"/>
      <c r="M287" s="530"/>
      <c r="N287" s="530"/>
      <c r="O287" s="531"/>
      <c r="P287" s="80"/>
    </row>
    <row r="288" spans="2:16">
      <c r="B288" s="44"/>
      <c r="C288" s="532"/>
      <c r="D288" s="533"/>
      <c r="E288" s="533"/>
      <c r="F288" s="533"/>
      <c r="G288" s="533"/>
      <c r="H288" s="533"/>
      <c r="I288" s="533"/>
      <c r="J288" s="533"/>
      <c r="K288" s="533"/>
      <c r="L288" s="533"/>
      <c r="M288" s="533"/>
      <c r="N288" s="533"/>
      <c r="O288" s="534"/>
      <c r="P288" s="80"/>
    </row>
    <row r="289" spans="2:16" ht="14.4" thickBot="1">
      <c r="B289" s="44"/>
      <c r="C289" s="535"/>
      <c r="D289" s="536"/>
      <c r="E289" s="536"/>
      <c r="F289" s="536"/>
      <c r="G289" s="536"/>
      <c r="H289" s="536"/>
      <c r="I289" s="536"/>
      <c r="J289" s="536"/>
      <c r="K289" s="536"/>
      <c r="L289" s="536"/>
      <c r="M289" s="536"/>
      <c r="N289" s="536"/>
      <c r="O289" s="537"/>
      <c r="P289" s="80"/>
    </row>
    <row r="290" spans="2:16" ht="14.4">
      <c r="B290" s="44"/>
      <c r="C290" s="538" t="s">
        <v>10</v>
      </c>
      <c r="D290" s="550"/>
      <c r="E290" s="550"/>
      <c r="F290" s="550"/>
      <c r="G290" s="550"/>
      <c r="H290" s="550"/>
      <c r="I290" s="550"/>
      <c r="J290" s="544"/>
      <c r="K290" s="81" t="s">
        <v>56</v>
      </c>
      <c r="L290" s="82" t="s">
        <v>12</v>
      </c>
      <c r="M290" s="541" t="s">
        <v>63</v>
      </c>
      <c r="N290" s="544"/>
      <c r="O290" s="83" t="s">
        <v>61</v>
      </c>
      <c r="P290" s="84"/>
    </row>
    <row r="291" spans="2:16" ht="14.4">
      <c r="B291" s="44"/>
      <c r="C291" s="517" t="s">
        <v>2815</v>
      </c>
      <c r="D291" s="518"/>
      <c r="E291" s="518"/>
      <c r="F291" s="518"/>
      <c r="G291" s="518"/>
      <c r="H291" s="518"/>
      <c r="I291" s="518"/>
      <c r="J291" s="519"/>
      <c r="K291" s="88" t="str">
        <f>IFERROR(VLOOKUP(C291,MATERIALES!$C$13:$G$2486,2,FALSE)," ")</f>
        <v>M2</v>
      </c>
      <c r="L291" s="89">
        <v>1.02</v>
      </c>
      <c r="M291" s="548">
        <f>IFERROR(VLOOKUP(C291,MATERIALES!$C$13:$G$2486,5,FALSE)," ")</f>
        <v>662261</v>
      </c>
      <c r="N291" s="549"/>
      <c r="O291" s="307">
        <f>IFERROR(M291*L291,0)</f>
        <v>675506.22</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ref="O292:O302" si="17">IFERROR(M292*L292,0)</f>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4.4">
      <c r="B297" s="44"/>
      <c r="C297" s="517"/>
      <c r="D297" s="518"/>
      <c r="E297" s="518"/>
      <c r="F297" s="518"/>
      <c r="G297" s="518"/>
      <c r="H297" s="518"/>
      <c r="I297" s="518"/>
      <c r="J297" s="519"/>
      <c r="K297" s="88" t="str">
        <f>IFERROR(VLOOKUP(C297,MATERIALES!$C$13:$G$2486,2,FALSE)," ")</f>
        <v xml:space="preserve"> </v>
      </c>
      <c r="L297" s="89"/>
      <c r="M297" s="548" t="str">
        <f>IFERROR(VLOOKUP(C297,MATERIALES!$C$13:$G$2486,5,FALSE)," ")</f>
        <v xml:space="preserve"> </v>
      </c>
      <c r="N297" s="549"/>
      <c r="O297" s="307">
        <f t="shared" si="17"/>
        <v>0</v>
      </c>
      <c r="P297" s="85"/>
    </row>
    <row r="298" spans="2:16" ht="14.4">
      <c r="B298" s="44"/>
      <c r="C298" s="517"/>
      <c r="D298" s="518"/>
      <c r="E298" s="518"/>
      <c r="F298" s="518"/>
      <c r="G298" s="518"/>
      <c r="H298" s="518"/>
      <c r="I298" s="518"/>
      <c r="J298" s="519"/>
      <c r="K298" s="88" t="str">
        <f>IFERROR(VLOOKUP(C298,MATERIALES!$C$13:$G$2486,2,FALSE)," ")</f>
        <v xml:space="preserve"> </v>
      </c>
      <c r="L298" s="89"/>
      <c r="M298" s="548" t="str">
        <f>IFERROR(VLOOKUP(C298,MATERIALES!$C$13:$G$2486,5,FALSE)," ")</f>
        <v xml:space="preserve"> </v>
      </c>
      <c r="N298" s="549"/>
      <c r="O298" s="307">
        <f t="shared" si="17"/>
        <v>0</v>
      </c>
      <c r="P298" s="85"/>
    </row>
    <row r="299" spans="2:16" ht="14.4">
      <c r="B299" s="44"/>
      <c r="C299" s="517"/>
      <c r="D299" s="518"/>
      <c r="E299" s="518"/>
      <c r="F299" s="518"/>
      <c r="G299" s="518"/>
      <c r="H299" s="518"/>
      <c r="I299" s="518"/>
      <c r="J299" s="519"/>
      <c r="K299" s="88" t="str">
        <f>IFERROR(VLOOKUP(C299,MATERIALES!$C$13:$G$2486,2,FALSE)," ")</f>
        <v xml:space="preserve"> </v>
      </c>
      <c r="L299" s="89"/>
      <c r="M299" s="548" t="str">
        <f>IFERROR(VLOOKUP(C299,MATERIALES!$C$13:$G$2486,5,FALSE)," ")</f>
        <v xml:space="preserve"> </v>
      </c>
      <c r="N299" s="549"/>
      <c r="O299" s="307">
        <f t="shared" si="17"/>
        <v>0</v>
      </c>
      <c r="P299" s="85"/>
    </row>
    <row r="300" spans="2:16" ht="14.4">
      <c r="B300" s="44"/>
      <c r="C300" s="517"/>
      <c r="D300" s="518"/>
      <c r="E300" s="518"/>
      <c r="F300" s="518"/>
      <c r="G300" s="518"/>
      <c r="H300" s="518"/>
      <c r="I300" s="518"/>
      <c r="J300" s="519"/>
      <c r="K300" s="88" t="str">
        <f>IFERROR(VLOOKUP(C300,MATERIALES!$C$13:$G$2486,2,FALSE)," ")</f>
        <v xml:space="preserve"> </v>
      </c>
      <c r="L300" s="89"/>
      <c r="M300" s="548" t="str">
        <f>IFERROR(VLOOKUP(C300,MATERIALES!$C$13:$G$2486,5,FALSE)," ")</f>
        <v xml:space="preserve"> </v>
      </c>
      <c r="N300" s="549"/>
      <c r="O300" s="307">
        <f t="shared" si="17"/>
        <v>0</v>
      </c>
      <c r="P300" s="85"/>
    </row>
    <row r="301" spans="2:16" ht="14.4">
      <c r="B301" s="44"/>
      <c r="C301" s="517"/>
      <c r="D301" s="518"/>
      <c r="E301" s="518"/>
      <c r="F301" s="518"/>
      <c r="G301" s="518"/>
      <c r="H301" s="518"/>
      <c r="I301" s="518"/>
      <c r="J301" s="519"/>
      <c r="K301" s="88" t="str">
        <f>IFERROR(VLOOKUP(C301,MATERIALES!$C$13:$G$2486,2,FALSE)," ")</f>
        <v xml:space="preserve"> </v>
      </c>
      <c r="L301" s="89"/>
      <c r="M301" s="548" t="str">
        <f>IFERROR(VLOOKUP(C301,MATERIALES!$C$13:$G$2486,5,FALSE)," ")</f>
        <v xml:space="preserve"> </v>
      </c>
      <c r="N301" s="549"/>
      <c r="O301" s="307">
        <f t="shared" si="17"/>
        <v>0</v>
      </c>
      <c r="P301" s="85"/>
    </row>
    <row r="302" spans="2:16" ht="15" thickBot="1">
      <c r="B302" s="44"/>
      <c r="C302" s="517"/>
      <c r="D302" s="518"/>
      <c r="E302" s="518"/>
      <c r="F302" s="518"/>
      <c r="G302" s="518"/>
      <c r="H302" s="518"/>
      <c r="I302" s="518"/>
      <c r="J302" s="519"/>
      <c r="K302" s="88" t="str">
        <f>IFERROR(VLOOKUP(C302,MATERIALES!$C$13:$G$2486,2,FALSE)," ")</f>
        <v xml:space="preserve"> </v>
      </c>
      <c r="L302" s="90"/>
      <c r="M302" s="548" t="str">
        <f>IFERROR(VLOOKUP(C302,MATERIALES!$C$13:$G$2486,5,FALSE)," ")</f>
        <v xml:space="preserve"> </v>
      </c>
      <c r="N302" s="549"/>
      <c r="O302" s="307">
        <f t="shared" si="17"/>
        <v>0</v>
      </c>
      <c r="P302" s="85"/>
    </row>
    <row r="303" spans="2:16" ht="15" thickBot="1">
      <c r="B303" s="44"/>
      <c r="C303" s="545" t="s">
        <v>2244</v>
      </c>
      <c r="D303" s="546"/>
      <c r="E303" s="546"/>
      <c r="F303" s="546"/>
      <c r="G303" s="546"/>
      <c r="H303" s="546"/>
      <c r="I303" s="546"/>
      <c r="J303" s="546"/>
      <c r="K303" s="546"/>
      <c r="L303" s="546"/>
      <c r="M303" s="546"/>
      <c r="N303" s="547"/>
      <c r="O303" s="309">
        <f>SUM(O291:O302)</f>
        <v>675506.22</v>
      </c>
      <c r="P303" s="85"/>
    </row>
    <row r="304" spans="2:16">
      <c r="B304" s="44"/>
      <c r="C304" s="529" t="s">
        <v>64</v>
      </c>
      <c r="D304" s="530"/>
      <c r="E304" s="530"/>
      <c r="F304" s="530"/>
      <c r="G304" s="530"/>
      <c r="H304" s="530"/>
      <c r="I304" s="530"/>
      <c r="J304" s="530"/>
      <c r="K304" s="530"/>
      <c r="L304" s="530"/>
      <c r="M304" s="530"/>
      <c r="N304" s="530"/>
      <c r="O304" s="531"/>
      <c r="P304" s="80"/>
    </row>
    <row r="305" spans="2:16">
      <c r="B305" s="44"/>
      <c r="C305" s="532"/>
      <c r="D305" s="533"/>
      <c r="E305" s="533"/>
      <c r="F305" s="533"/>
      <c r="G305" s="533"/>
      <c r="H305" s="533"/>
      <c r="I305" s="533"/>
      <c r="J305" s="533"/>
      <c r="K305" s="533"/>
      <c r="L305" s="533"/>
      <c r="M305" s="533"/>
      <c r="N305" s="533"/>
      <c r="O305" s="534"/>
      <c r="P305" s="80"/>
    </row>
    <row r="306" spans="2:16" ht="14.4" thickBot="1">
      <c r="B306" s="44"/>
      <c r="C306" s="535"/>
      <c r="D306" s="536"/>
      <c r="E306" s="536"/>
      <c r="F306" s="536"/>
      <c r="G306" s="536"/>
      <c r="H306" s="536"/>
      <c r="I306" s="536"/>
      <c r="J306" s="536"/>
      <c r="K306" s="536"/>
      <c r="L306" s="536"/>
      <c r="M306" s="536"/>
      <c r="N306" s="536"/>
      <c r="O306" s="537"/>
      <c r="P306" s="80"/>
    </row>
    <row r="307" spans="2:16" ht="16.8">
      <c r="B307" s="44"/>
      <c r="C307" s="538" t="s">
        <v>65</v>
      </c>
      <c r="D307" s="550"/>
      <c r="E307" s="550"/>
      <c r="F307" s="550"/>
      <c r="G307" s="550"/>
      <c r="H307" s="550"/>
      <c r="I307" s="550"/>
      <c r="J307" s="82" t="s">
        <v>66</v>
      </c>
      <c r="K307" s="87" t="s">
        <v>67</v>
      </c>
      <c r="L307" s="91" t="s">
        <v>68</v>
      </c>
      <c r="M307" s="541" t="s">
        <v>69</v>
      </c>
      <c r="N307" s="544"/>
      <c r="O307" s="83" t="s">
        <v>61</v>
      </c>
      <c r="P307" s="84"/>
    </row>
    <row r="308" spans="2:16" ht="14.4">
      <c r="B308" s="44"/>
      <c r="C308" s="517"/>
      <c r="D308" s="518"/>
      <c r="E308" s="518"/>
      <c r="F308" s="518"/>
      <c r="G308" s="518"/>
      <c r="H308" s="518"/>
      <c r="I308" s="518"/>
      <c r="J308" s="92"/>
      <c r="K308" s="93">
        <v>25.1</v>
      </c>
      <c r="L308" s="92">
        <f>K308*J308</f>
        <v>0</v>
      </c>
      <c r="M308" s="548" t="str">
        <f>IFERROR(VLOOKUP(C308,TRANSPORTE!$C$14:$G$28,5,FALSE)," ")</f>
        <v xml:space="preserve"> </v>
      </c>
      <c r="N308" s="549"/>
      <c r="O308" s="307">
        <f>IFERROR(M308*L308,0)</f>
        <v>0</v>
      </c>
      <c r="P308" s="85"/>
    </row>
    <row r="309" spans="2:16" ht="15" thickBot="1">
      <c r="B309" s="44"/>
      <c r="C309" s="551"/>
      <c r="D309" s="552"/>
      <c r="E309" s="552"/>
      <c r="F309" s="552"/>
      <c r="G309" s="552"/>
      <c r="H309" s="552"/>
      <c r="I309" s="552"/>
      <c r="J309" s="94"/>
      <c r="K309" s="70"/>
      <c r="L309" s="94"/>
      <c r="M309" s="553"/>
      <c r="N309" s="554"/>
      <c r="O309" s="307">
        <f t="shared" ref="O309" si="18">IFERROR(M309*L309,0)</f>
        <v>0</v>
      </c>
      <c r="P309" s="85"/>
    </row>
    <row r="310" spans="2:16" ht="15" thickBot="1">
      <c r="B310" s="44"/>
      <c r="C310" s="545" t="s">
        <v>2244</v>
      </c>
      <c r="D310" s="546"/>
      <c r="E310" s="546"/>
      <c r="F310" s="546"/>
      <c r="G310" s="546"/>
      <c r="H310" s="546"/>
      <c r="I310" s="546"/>
      <c r="J310" s="546"/>
      <c r="K310" s="546"/>
      <c r="L310" s="546"/>
      <c r="M310" s="546"/>
      <c r="N310" s="547"/>
      <c r="O310" s="309">
        <f>+SUM(O308:O309)</f>
        <v>0</v>
      </c>
      <c r="P310" s="86"/>
    </row>
    <row r="311" spans="2:16">
      <c r="B311" s="44"/>
      <c r="C311" s="529" t="s">
        <v>70</v>
      </c>
      <c r="D311" s="530"/>
      <c r="E311" s="530"/>
      <c r="F311" s="530"/>
      <c r="G311" s="530"/>
      <c r="H311" s="530"/>
      <c r="I311" s="530"/>
      <c r="J311" s="530"/>
      <c r="K311" s="530"/>
      <c r="L311" s="530"/>
      <c r="M311" s="530"/>
      <c r="N311" s="530"/>
      <c r="O311" s="531"/>
      <c r="P311" s="80"/>
    </row>
    <row r="312" spans="2:16">
      <c r="B312" s="44"/>
      <c r="C312" s="532"/>
      <c r="D312" s="533"/>
      <c r="E312" s="533"/>
      <c r="F312" s="533"/>
      <c r="G312" s="533"/>
      <c r="H312" s="533"/>
      <c r="I312" s="533"/>
      <c r="J312" s="533"/>
      <c r="K312" s="533"/>
      <c r="L312" s="533"/>
      <c r="M312" s="533"/>
      <c r="N312" s="533"/>
      <c r="O312" s="534"/>
      <c r="P312" s="80"/>
    </row>
    <row r="313" spans="2:16" ht="14.4" thickBot="1">
      <c r="B313" s="44"/>
      <c r="C313" s="535"/>
      <c r="D313" s="536"/>
      <c r="E313" s="536"/>
      <c r="F313" s="536"/>
      <c r="G313" s="536"/>
      <c r="H313" s="536"/>
      <c r="I313" s="536"/>
      <c r="J313" s="536"/>
      <c r="K313" s="536"/>
      <c r="L313" s="536"/>
      <c r="M313" s="536"/>
      <c r="N313" s="536"/>
      <c r="O313" s="537"/>
      <c r="P313" s="80"/>
    </row>
    <row r="314" spans="2:16" ht="14.4">
      <c r="B314" s="44"/>
      <c r="C314" s="538" t="s">
        <v>71</v>
      </c>
      <c r="D314" s="550"/>
      <c r="E314" s="550"/>
      <c r="F314" s="550"/>
      <c r="G314" s="550"/>
      <c r="H314" s="550"/>
      <c r="I314" s="550"/>
      <c r="J314" s="82" t="s">
        <v>72</v>
      </c>
      <c r="K314" s="95" t="s">
        <v>73</v>
      </c>
      <c r="L314" s="96" t="s">
        <v>74</v>
      </c>
      <c r="M314" s="560" t="s">
        <v>60</v>
      </c>
      <c r="N314" s="561"/>
      <c r="O314" s="97" t="s">
        <v>61</v>
      </c>
      <c r="P314" s="98"/>
    </row>
    <row r="315" spans="2:16" ht="14.4">
      <c r="B315" s="44"/>
      <c r="C315" s="555"/>
      <c r="D315" s="556"/>
      <c r="E315" s="556"/>
      <c r="F315" s="556"/>
      <c r="G315" s="556"/>
      <c r="H315" s="556"/>
      <c r="I315" s="522"/>
      <c r="J315" s="310" t="str">
        <f>IFERROR(VLOOKUP(C315,'MANO DE OBRA'!$C$13:$J$33,6,FALSE)," ")</f>
        <v xml:space="preserve"> </v>
      </c>
      <c r="K315" s="318" t="str">
        <f>IFERROR(VLOOKUP(C315,'MANO DE OBRA'!$C$13:$J$33,7,FALSE)," ")</f>
        <v xml:space="preserve"> </v>
      </c>
      <c r="L315" s="311" t="str">
        <f>IFERROR(VLOOKUP(C315,'MANO DE OBRA'!$C$13:$J$33,8,FALSE)," ")</f>
        <v xml:space="preserve"> </v>
      </c>
      <c r="M315" s="562"/>
      <c r="N315" s="563"/>
      <c r="O315" s="312">
        <f>IFERROR((L315/M315),0)</f>
        <v>0</v>
      </c>
      <c r="P315" s="99"/>
    </row>
    <row r="316" spans="2:16" ht="14.4">
      <c r="B316" s="44"/>
      <c r="C316" s="555"/>
      <c r="D316" s="556"/>
      <c r="E316" s="556"/>
      <c r="F316" s="556"/>
      <c r="G316" s="556"/>
      <c r="H316" s="556"/>
      <c r="I316" s="522"/>
      <c r="J316" s="310" t="str">
        <f>IFERROR(VLOOKUP(C316,'MANO DE OBRA'!$C$13:$J$33,6,FALSE)," ")</f>
        <v xml:space="preserve"> </v>
      </c>
      <c r="K316" s="318" t="str">
        <f>IFERROR(VLOOKUP(C316,'MANO DE OBRA'!$C$13:$J$33,7,FALSE)," ")</f>
        <v xml:space="preserve"> </v>
      </c>
      <c r="L316" s="311" t="str">
        <f>IFERROR(VLOOKUP(C316,'MANO DE OBRA'!$C$13:$J$33,8,FALSE)," ")</f>
        <v xml:space="preserve"> </v>
      </c>
      <c r="M316" s="562"/>
      <c r="N316" s="563"/>
      <c r="O316" s="312">
        <f t="shared" ref="O316:O318" si="19">IFERROR((L316/M316),0)</f>
        <v>0</v>
      </c>
      <c r="P316" s="99"/>
    </row>
    <row r="317" spans="2:16" ht="14.4">
      <c r="B317" s="44"/>
      <c r="C317" s="555"/>
      <c r="D317" s="556"/>
      <c r="E317" s="556"/>
      <c r="F317" s="556"/>
      <c r="G317" s="556"/>
      <c r="H317" s="556"/>
      <c r="I317" s="522"/>
      <c r="J317" s="310" t="str">
        <f>IFERROR(VLOOKUP(C317,'MANO DE OBRA'!$C$13:$J$33,6,FALSE)," ")</f>
        <v xml:space="preserve"> </v>
      </c>
      <c r="K317" s="318" t="str">
        <f>IFERROR(VLOOKUP(C317,'MANO DE OBRA'!$C$13:$J$33,7,FALSE)," ")</f>
        <v xml:space="preserve"> </v>
      </c>
      <c r="L317" s="311" t="str">
        <f>IFERROR(VLOOKUP(C317,'MANO DE OBRA'!$C$13:$J$33,8,FALSE)," ")</f>
        <v xml:space="preserve"> </v>
      </c>
      <c r="M317" s="524"/>
      <c r="N317" s="525"/>
      <c r="O317" s="312">
        <f t="shared" si="19"/>
        <v>0</v>
      </c>
      <c r="P317" s="99"/>
    </row>
    <row r="318" spans="2:16" ht="15" thickBot="1">
      <c r="B318" s="44"/>
      <c r="C318" s="555"/>
      <c r="D318" s="556"/>
      <c r="E318" s="556"/>
      <c r="F318" s="556"/>
      <c r="G318" s="556"/>
      <c r="H318" s="556"/>
      <c r="I318" s="522"/>
      <c r="J318" s="310" t="str">
        <f>IFERROR(VLOOKUP(C318,'MANO DE OBRA'!$C$13:$J$33,6,FALSE)," ")</f>
        <v xml:space="preserve"> </v>
      </c>
      <c r="K318" s="318" t="str">
        <f>IFERROR(VLOOKUP(C318,'MANO DE OBRA'!$C$13:$J$33,7,FALSE)," ")</f>
        <v xml:space="preserve"> </v>
      </c>
      <c r="L318" s="311" t="str">
        <f>IFERROR(VLOOKUP(C318,'MANO DE OBRA'!$C$13:$J$33,8,FALSE)," ")</f>
        <v xml:space="preserve"> </v>
      </c>
      <c r="M318" s="524"/>
      <c r="N318" s="525"/>
      <c r="O318" s="312">
        <f t="shared" si="19"/>
        <v>0</v>
      </c>
      <c r="P318" s="85"/>
    </row>
    <row r="319" spans="2:16" ht="15" thickBot="1">
      <c r="B319" s="44"/>
      <c r="C319" s="545" t="s">
        <v>2244</v>
      </c>
      <c r="D319" s="546"/>
      <c r="E319" s="546"/>
      <c r="F319" s="546"/>
      <c r="G319" s="546"/>
      <c r="H319" s="546"/>
      <c r="I319" s="546"/>
      <c r="J319" s="546"/>
      <c r="K319" s="546"/>
      <c r="L319" s="546"/>
      <c r="M319" s="546"/>
      <c r="N319" s="547"/>
      <c r="O319" s="309">
        <f>+SUM(O315:O318)</f>
        <v>0</v>
      </c>
      <c r="P319" s="85"/>
    </row>
    <row r="320" spans="2:16" ht="15" thickBot="1">
      <c r="B320" s="44"/>
      <c r="C320" s="73"/>
      <c r="D320" s="52"/>
      <c r="E320" s="52"/>
      <c r="F320" s="52"/>
      <c r="G320" s="52"/>
      <c r="H320" s="52"/>
      <c r="I320" s="52"/>
      <c r="J320" s="52"/>
      <c r="K320" s="52"/>
      <c r="L320" s="52"/>
      <c r="M320" s="52"/>
      <c r="N320" s="52"/>
      <c r="O320" s="74"/>
      <c r="P320" s="45"/>
    </row>
    <row r="321" spans="2:16" ht="15" thickBot="1">
      <c r="B321" s="44"/>
      <c r="C321" s="557" t="s">
        <v>2245</v>
      </c>
      <c r="D321" s="558"/>
      <c r="E321" s="558"/>
      <c r="F321" s="558"/>
      <c r="G321" s="558"/>
      <c r="H321" s="558"/>
      <c r="I321" s="558"/>
      <c r="J321" s="558"/>
      <c r="K321" s="558"/>
      <c r="L321" s="558"/>
      <c r="M321" s="558"/>
      <c r="N321" s="559"/>
      <c r="O321" s="313">
        <f>ROUND(O310+O286+O303+O319,0)</f>
        <v>675506</v>
      </c>
      <c r="P321" s="100"/>
    </row>
    <row r="322" spans="2:16" ht="15" thickBot="1">
      <c r="B322" s="44"/>
      <c r="C322" s="73"/>
      <c r="D322" s="52"/>
      <c r="E322" s="52"/>
      <c r="F322" s="52"/>
      <c r="G322" s="52"/>
      <c r="H322" s="52"/>
      <c r="I322" s="52"/>
      <c r="J322" s="52"/>
      <c r="K322" s="52"/>
      <c r="L322" s="52"/>
      <c r="M322" s="52"/>
      <c r="N322" s="52"/>
      <c r="O322" s="74"/>
      <c r="P322" s="73"/>
    </row>
    <row r="323" spans="2:16">
      <c r="B323" s="44"/>
      <c r="C323" s="529" t="s">
        <v>2240</v>
      </c>
      <c r="D323" s="530"/>
      <c r="E323" s="530"/>
      <c r="F323" s="530"/>
      <c r="G323" s="530"/>
      <c r="H323" s="530"/>
      <c r="I323" s="530"/>
      <c r="J323" s="530"/>
      <c r="K323" s="530"/>
      <c r="L323" s="530"/>
      <c r="M323" s="530"/>
      <c r="N323" s="530"/>
      <c r="O323" s="531"/>
      <c r="P323" s="80"/>
    </row>
    <row r="324" spans="2:16">
      <c r="B324" s="44"/>
      <c r="C324" s="532"/>
      <c r="D324" s="533"/>
      <c r="E324" s="533"/>
      <c r="F324" s="533"/>
      <c r="G324" s="533"/>
      <c r="H324" s="533"/>
      <c r="I324" s="533"/>
      <c r="J324" s="533"/>
      <c r="K324" s="533"/>
      <c r="L324" s="533"/>
      <c r="M324" s="533"/>
      <c r="N324" s="533"/>
      <c r="O324" s="534"/>
      <c r="P324" s="80"/>
    </row>
    <row r="325" spans="2:16" ht="14.4" thickBot="1">
      <c r="B325" s="44"/>
      <c r="C325" s="535"/>
      <c r="D325" s="536"/>
      <c r="E325" s="536"/>
      <c r="F325" s="536"/>
      <c r="G325" s="536"/>
      <c r="H325" s="536"/>
      <c r="I325" s="536"/>
      <c r="J325" s="536"/>
      <c r="K325" s="536"/>
      <c r="L325" s="536"/>
      <c r="M325" s="536"/>
      <c r="N325" s="536"/>
      <c r="O325" s="537"/>
      <c r="P325" s="80"/>
    </row>
    <row r="326" spans="2:16" ht="15" thickBot="1">
      <c r="B326" s="44"/>
      <c r="C326" s="568" t="s">
        <v>10</v>
      </c>
      <c r="D326" s="569"/>
      <c r="E326" s="569"/>
      <c r="F326" s="569"/>
      <c r="G326" s="569"/>
      <c r="H326" s="569"/>
      <c r="I326" s="569"/>
      <c r="J326" s="569"/>
      <c r="K326" s="569"/>
      <c r="L326" s="569"/>
      <c r="M326" s="570"/>
      <c r="N326" s="303" t="s">
        <v>32</v>
      </c>
      <c r="O326" s="304" t="s">
        <v>29</v>
      </c>
      <c r="P326" s="80"/>
    </row>
    <row r="327" spans="2:16" ht="14.4">
      <c r="B327" s="44"/>
      <c r="C327" s="571" t="s">
        <v>2242</v>
      </c>
      <c r="D327" s="572"/>
      <c r="E327" s="572"/>
      <c r="F327" s="572"/>
      <c r="G327" s="572"/>
      <c r="H327" s="572"/>
      <c r="I327" s="572"/>
      <c r="J327" s="572"/>
      <c r="K327" s="572"/>
      <c r="L327" s="572"/>
      <c r="M327" s="572"/>
      <c r="N327" s="305">
        <f>PRESUPUESTO!$K$384</f>
        <v>0.26</v>
      </c>
      <c r="O327" s="314">
        <f>N327*O321</f>
        <v>175631.56</v>
      </c>
      <c r="P327" s="80"/>
    </row>
    <row r="328" spans="2:16" ht="14.4">
      <c r="B328" s="44"/>
      <c r="C328" s="573" t="s">
        <v>2241</v>
      </c>
      <c r="D328" s="574"/>
      <c r="E328" s="574"/>
      <c r="F328" s="574"/>
      <c r="G328" s="574"/>
      <c r="H328" s="574"/>
      <c r="I328" s="574"/>
      <c r="J328" s="574"/>
      <c r="K328" s="574"/>
      <c r="L328" s="574"/>
      <c r="M328" s="574"/>
      <c r="N328" s="302">
        <f>PRESUPUESTO!$K$385</f>
        <v>0.01</v>
      </c>
      <c r="O328" s="315">
        <f>N328*O321</f>
        <v>6755.06</v>
      </c>
      <c r="P328" s="80"/>
    </row>
    <row r="329" spans="2:16" ht="15" thickBot="1">
      <c r="B329" s="44"/>
      <c r="C329" s="575" t="s">
        <v>28</v>
      </c>
      <c r="D329" s="576"/>
      <c r="E329" s="576"/>
      <c r="F329" s="576"/>
      <c r="G329" s="576"/>
      <c r="H329" s="576"/>
      <c r="I329" s="576"/>
      <c r="J329" s="576"/>
      <c r="K329" s="576"/>
      <c r="L329" s="576"/>
      <c r="M329" s="576"/>
      <c r="N329" s="306">
        <f>PRESUPUESTO!$K$386</f>
        <v>0.03</v>
      </c>
      <c r="O329" s="316">
        <f>N329*O321</f>
        <v>20265.18</v>
      </c>
      <c r="P329" s="80"/>
    </row>
    <row r="330" spans="2:16">
      <c r="B330" s="44"/>
      <c r="C330" s="296"/>
      <c r="D330" s="297"/>
      <c r="E330" s="297"/>
      <c r="F330" s="297"/>
      <c r="G330" s="297"/>
      <c r="H330" s="297"/>
      <c r="I330" s="297"/>
      <c r="J330" s="297"/>
      <c r="K330" s="297"/>
      <c r="L330" s="297"/>
      <c r="M330" s="297"/>
      <c r="N330" s="297"/>
      <c r="O330" s="298"/>
      <c r="P330" s="80"/>
    </row>
    <row r="331" spans="2:16" ht="14.4" thickBot="1">
      <c r="B331" s="44"/>
      <c r="C331" s="299"/>
      <c r="D331" s="300"/>
      <c r="E331" s="300"/>
      <c r="F331" s="300"/>
      <c r="G331" s="300"/>
      <c r="H331" s="300"/>
      <c r="I331" s="300"/>
      <c r="J331" s="300"/>
      <c r="K331" s="300"/>
      <c r="L331" s="300"/>
      <c r="M331" s="300"/>
      <c r="N331" s="300"/>
      <c r="O331" s="301"/>
      <c r="P331" s="80"/>
    </row>
    <row r="332" spans="2:16" ht="15" thickBot="1">
      <c r="B332" s="44"/>
      <c r="C332" s="557" t="s">
        <v>2246</v>
      </c>
      <c r="D332" s="558"/>
      <c r="E332" s="558"/>
      <c r="F332" s="558"/>
      <c r="G332" s="558"/>
      <c r="H332" s="558"/>
      <c r="I332" s="558"/>
      <c r="J332" s="558"/>
      <c r="K332" s="558"/>
      <c r="L332" s="558"/>
      <c r="M332" s="558"/>
      <c r="N332" s="559"/>
      <c r="O332" s="313">
        <f>ROUNDUP(O321+O327+O328+O329,0)</f>
        <v>878158</v>
      </c>
      <c r="P332" s="100"/>
    </row>
    <row r="333" spans="2:16" ht="14.4">
      <c r="B333" s="44"/>
      <c r="C333" s="73"/>
      <c r="D333" s="52"/>
      <c r="E333" s="52"/>
      <c r="F333" s="52"/>
      <c r="G333" s="52"/>
      <c r="H333" s="52"/>
      <c r="I333" s="52"/>
      <c r="J333" s="52"/>
      <c r="K333" s="52"/>
      <c r="L333" s="52"/>
      <c r="M333" s="52"/>
      <c r="N333" s="52"/>
      <c r="O333" s="74"/>
      <c r="P333" s="45"/>
    </row>
    <row r="334" spans="2:16" ht="14.4">
      <c r="B334" s="44"/>
      <c r="C334" s="73"/>
      <c r="D334" s="52"/>
      <c r="E334" s="52"/>
      <c r="F334" s="52"/>
      <c r="G334" s="52"/>
      <c r="H334" s="52"/>
      <c r="I334" s="52"/>
      <c r="J334" s="52"/>
      <c r="K334" s="52"/>
      <c r="L334" s="52"/>
      <c r="M334" s="52"/>
      <c r="N334" s="52"/>
      <c r="O334" s="74"/>
      <c r="P334" s="45"/>
    </row>
    <row r="335" spans="2:16" ht="18.75" customHeight="1" thickBot="1">
      <c r="B335" s="44"/>
      <c r="C335" s="564"/>
      <c r="D335" s="565"/>
      <c r="E335" s="565"/>
      <c r="F335" s="70"/>
      <c r="G335" s="70"/>
      <c r="H335" s="70"/>
      <c r="I335" s="70"/>
      <c r="J335" s="70"/>
      <c r="K335" s="566"/>
      <c r="L335" s="566"/>
      <c r="M335" s="566"/>
      <c r="N335" s="566"/>
      <c r="O335" s="567"/>
      <c r="P335" s="101"/>
    </row>
    <row r="336" spans="2:16" ht="14.4" thickBot="1">
      <c r="B336" s="102"/>
      <c r="C336" s="103"/>
      <c r="D336" s="103"/>
      <c r="E336" s="103"/>
      <c r="F336" s="103"/>
      <c r="G336" s="103"/>
      <c r="H336" s="103"/>
      <c r="I336" s="103"/>
      <c r="J336" s="103"/>
      <c r="K336" s="103"/>
      <c r="L336" s="103"/>
      <c r="M336" s="103"/>
      <c r="N336" s="103"/>
      <c r="O336" s="103"/>
      <c r="P336" s="104"/>
    </row>
    <row r="337" spans="2:16" ht="15.6" thickTop="1" thickBot="1">
      <c r="B337" s="44"/>
      <c r="C337" s="73"/>
      <c r="D337" s="52"/>
      <c r="E337" s="52"/>
      <c r="F337" s="52"/>
      <c r="G337" s="52"/>
      <c r="H337" s="52"/>
      <c r="I337" s="52"/>
      <c r="J337" s="52"/>
      <c r="K337" s="52"/>
      <c r="L337" s="52"/>
      <c r="M337" s="52"/>
      <c r="N337" s="52"/>
      <c r="O337" s="74"/>
      <c r="P337" s="45"/>
    </row>
    <row r="338" spans="2:16" ht="15" thickBot="1">
      <c r="B338" s="44"/>
      <c r="C338" s="488" t="s">
        <v>54</v>
      </c>
      <c r="D338" s="489"/>
      <c r="E338" s="489"/>
      <c r="F338" s="489"/>
      <c r="G338" s="489"/>
      <c r="H338" s="489"/>
      <c r="I338" s="489"/>
      <c r="J338" s="489"/>
      <c r="K338" s="489"/>
      <c r="L338" s="489"/>
      <c r="M338" s="489"/>
      <c r="N338" s="489"/>
      <c r="O338" s="490"/>
      <c r="P338" s="75"/>
    </row>
    <row r="339" spans="2:16">
      <c r="B339" s="44"/>
      <c r="C339" s="76" t="s">
        <v>55</v>
      </c>
      <c r="D339" s="491" t="s">
        <v>10</v>
      </c>
      <c r="E339" s="492"/>
      <c r="F339" s="492"/>
      <c r="G339" s="492"/>
      <c r="H339" s="492"/>
      <c r="I339" s="492"/>
      <c r="J339" s="492"/>
      <c r="K339" s="492"/>
      <c r="L339" s="493"/>
      <c r="M339" s="494" t="s">
        <v>56</v>
      </c>
      <c r="N339" s="495"/>
      <c r="O339" s="76" t="s">
        <v>12</v>
      </c>
      <c r="P339" s="77"/>
    </row>
    <row r="340" spans="2:16" ht="51" customHeight="1" thickBot="1">
      <c r="B340" s="44"/>
      <c r="C340" s="78">
        <f>PRESUPUESTO!C317</f>
        <v>16.060000000000009</v>
      </c>
      <c r="D340" s="582" t="str">
        <f>IFERROR(VLOOKUP(C340,PRESUPUESTO!$C$11:$K$366,5,FALSE)," ")</f>
        <v>SUMINISTRO E INSTALACIÓN DE PUERTA DE ACCESO, 4 HOJAS EN TUBERIA DE ACERO NEGRO, PERFIL CUADRADO DE 2" EN PINTURA ELECTROSTATICA NEGRA MATE, VARILLA LISA DE 1/2" SOLDADA A MARCO, PERFIL DE 2"X6" ESTRUCTURA PUERTA, PIVOTE CON RODAMIENTO SEGÚN RECOMENDACIONES DEL PROVEDOR, PLATINA 1/2", PERNO DE 4" ANCLADOS A LOSA</v>
      </c>
      <c r="E340" s="583"/>
      <c r="F340" s="583"/>
      <c r="G340" s="583"/>
      <c r="H340" s="583"/>
      <c r="I340" s="583"/>
      <c r="J340" s="583"/>
      <c r="K340" s="583"/>
      <c r="L340" s="584"/>
      <c r="M340" s="526" t="str">
        <f>IFERROR(VLOOKUP(C340,PRESUPUESTO!$C$11:$K$366,6,FALSE)," ")</f>
        <v>M2</v>
      </c>
      <c r="N340" s="528"/>
      <c r="O340" s="243">
        <f>IFERROR(VLOOKUP(C340,PRESUPUESTO!$C$11:$K$366,7,FALSE)," ")</f>
        <v>24.4</v>
      </c>
      <c r="P340" s="79"/>
    </row>
    <row r="341" spans="2:16">
      <c r="B341" s="44"/>
      <c r="C341" s="529"/>
      <c r="D341" s="530"/>
      <c r="E341" s="530"/>
      <c r="F341" s="530"/>
      <c r="G341" s="530"/>
      <c r="H341" s="530"/>
      <c r="I341" s="530"/>
      <c r="J341" s="530"/>
      <c r="K341" s="530"/>
      <c r="L341" s="530"/>
      <c r="M341" s="530"/>
      <c r="N341" s="530"/>
      <c r="O341" s="531"/>
      <c r="P341" s="80"/>
    </row>
    <row r="342" spans="2:16">
      <c r="B342" s="44"/>
      <c r="C342" s="532"/>
      <c r="D342" s="533"/>
      <c r="E342" s="533"/>
      <c r="F342" s="533"/>
      <c r="G342" s="533"/>
      <c r="H342" s="533"/>
      <c r="I342" s="533"/>
      <c r="J342" s="533"/>
      <c r="K342" s="533"/>
      <c r="L342" s="533"/>
      <c r="M342" s="533"/>
      <c r="N342" s="533"/>
      <c r="O342" s="534"/>
      <c r="P342" s="80"/>
    </row>
    <row r="343" spans="2:16" ht="14.4" thickBot="1">
      <c r="B343" s="44"/>
      <c r="C343" s="535"/>
      <c r="D343" s="536"/>
      <c r="E343" s="536"/>
      <c r="F343" s="536"/>
      <c r="G343" s="536"/>
      <c r="H343" s="536"/>
      <c r="I343" s="536"/>
      <c r="J343" s="536"/>
      <c r="K343" s="536"/>
      <c r="L343" s="536"/>
      <c r="M343" s="536"/>
      <c r="N343" s="536"/>
      <c r="O343" s="537"/>
      <c r="P343" s="80"/>
    </row>
    <row r="344" spans="2:16" ht="14.4">
      <c r="B344" s="44"/>
      <c r="C344" s="538" t="s">
        <v>10</v>
      </c>
      <c r="D344" s="539"/>
      <c r="E344" s="539"/>
      <c r="F344" s="539"/>
      <c r="G344" s="540"/>
      <c r="H344" s="541" t="s">
        <v>57</v>
      </c>
      <c r="I344" s="539"/>
      <c r="J344" s="542" t="s">
        <v>58</v>
      </c>
      <c r="K344" s="543"/>
      <c r="L344" s="82" t="s">
        <v>59</v>
      </c>
      <c r="M344" s="541" t="s">
        <v>60</v>
      </c>
      <c r="N344" s="544"/>
      <c r="O344" s="83" t="s">
        <v>61</v>
      </c>
      <c r="P344" s="84"/>
    </row>
    <row r="345" spans="2:16" ht="14.4">
      <c r="B345" s="44"/>
      <c r="C345" s="517" t="s">
        <v>1281</v>
      </c>
      <c r="D345" s="518"/>
      <c r="E345" s="518"/>
      <c r="F345" s="518"/>
      <c r="G345" s="519"/>
      <c r="H345" s="520"/>
      <c r="I345" s="520"/>
      <c r="J345" s="521" t="str">
        <f>IFERROR(VLOOKUP(C345,EQUIPOS!$C$13:$G$80,2,FALSE)," ")</f>
        <v>%</v>
      </c>
      <c r="K345" s="522"/>
      <c r="L345" s="308">
        <f>O383</f>
        <v>0</v>
      </c>
      <c r="M345" s="523"/>
      <c r="N345" s="522"/>
      <c r="O345" s="307">
        <f>IFERROR(M345*L345,0)</f>
        <v>0</v>
      </c>
      <c r="P345" s="85"/>
    </row>
    <row r="346" spans="2:16" ht="14.4">
      <c r="B346" s="44"/>
      <c r="C346" s="517"/>
      <c r="D346" s="518"/>
      <c r="E346" s="518"/>
      <c r="F346" s="518"/>
      <c r="G346" s="519"/>
      <c r="H346" s="520"/>
      <c r="I346" s="520"/>
      <c r="J346" s="521" t="str">
        <f>IFERROR(VLOOKUP(C346,EQUIPOS!$C$13:$G$80,2,FALSE)," ")</f>
        <v xml:space="preserve"> </v>
      </c>
      <c r="K346" s="522"/>
      <c r="L346" s="308" t="str">
        <f>IFERROR(VLOOKUP(C346,EQUIPOS!$C$13:$G$80,5,FALSE)," ")</f>
        <v xml:space="preserve"> </v>
      </c>
      <c r="M346" s="524"/>
      <c r="N346" s="525"/>
      <c r="O346" s="307">
        <f>IFERROR(L346/M346,0)</f>
        <v>0</v>
      </c>
      <c r="P346" s="85"/>
    </row>
    <row r="347" spans="2:16" ht="14.4">
      <c r="B347" s="44"/>
      <c r="C347" s="517"/>
      <c r="D347" s="518"/>
      <c r="E347" s="518"/>
      <c r="F347" s="518"/>
      <c r="G347" s="519"/>
      <c r="H347" s="520"/>
      <c r="I347" s="520"/>
      <c r="J347" s="521" t="str">
        <f>IFERROR(VLOOKUP(C347,EQUIPOS!$C$13:$G$80,2,FALSE)," ")</f>
        <v xml:space="preserve"> </v>
      </c>
      <c r="K347" s="522"/>
      <c r="L347" s="308" t="str">
        <f>IFERROR(VLOOKUP(C347,EQUIPOS!$C$13:$G$80,5,FALSE)," ")</f>
        <v xml:space="preserve"> </v>
      </c>
      <c r="M347" s="524"/>
      <c r="N347" s="525"/>
      <c r="O347" s="307">
        <f t="shared" ref="O347:O348" si="20">IFERROR(L347/M347,0)</f>
        <v>0</v>
      </c>
      <c r="P347" s="85"/>
    </row>
    <row r="348" spans="2:16" ht="14.4">
      <c r="B348" s="44"/>
      <c r="C348" s="517"/>
      <c r="D348" s="518"/>
      <c r="E348" s="518"/>
      <c r="F348" s="518"/>
      <c r="G348" s="519"/>
      <c r="H348" s="520"/>
      <c r="I348" s="520"/>
      <c r="J348" s="521" t="str">
        <f>IFERROR(VLOOKUP(C348,EQUIPOS!$C$13:$G$80,2,FALSE)," ")</f>
        <v xml:space="preserve"> </v>
      </c>
      <c r="K348" s="522"/>
      <c r="L348" s="308" t="str">
        <f>IFERROR(VLOOKUP(C348,EQUIPOS!$C$13:$G$80,5,FALSE)," ")</f>
        <v xml:space="preserve"> </v>
      </c>
      <c r="M348" s="524"/>
      <c r="N348" s="525"/>
      <c r="O348" s="307">
        <f t="shared" si="20"/>
        <v>0</v>
      </c>
      <c r="P348" s="85"/>
    </row>
    <row r="349" spans="2:16" ht="15" thickBot="1">
      <c r="B349" s="44"/>
      <c r="C349" s="517"/>
      <c r="D349" s="518"/>
      <c r="E349" s="518"/>
      <c r="F349" s="518"/>
      <c r="G349" s="519"/>
      <c r="H349" s="520"/>
      <c r="I349" s="520"/>
      <c r="J349" s="521" t="str">
        <f>IFERROR(VLOOKUP(C349,EQUIPOS!$C$13:$G$80,2,FALSE)," ")</f>
        <v xml:space="preserve"> </v>
      </c>
      <c r="K349" s="522"/>
      <c r="L349" s="308" t="str">
        <f>IFERROR(VLOOKUP(C349,EQUIPOS!$C$13:$G$80,5,FALSE)," ")</f>
        <v xml:space="preserve"> </v>
      </c>
      <c r="M349" s="524"/>
      <c r="N349" s="525"/>
      <c r="O349" s="307">
        <f>IFERROR(L349/M349,0)</f>
        <v>0</v>
      </c>
      <c r="P349" s="85"/>
    </row>
    <row r="350" spans="2:16" ht="15" thickBot="1">
      <c r="B350" s="44"/>
      <c r="C350" s="545" t="s">
        <v>2244</v>
      </c>
      <c r="D350" s="546"/>
      <c r="E350" s="546"/>
      <c r="F350" s="546"/>
      <c r="G350" s="546"/>
      <c r="H350" s="546"/>
      <c r="I350" s="546"/>
      <c r="J350" s="546"/>
      <c r="K350" s="546"/>
      <c r="L350" s="546"/>
      <c r="M350" s="546"/>
      <c r="N350" s="547"/>
      <c r="O350" s="309">
        <f>SUM(O345:O349)</f>
        <v>0</v>
      </c>
      <c r="P350" s="86"/>
    </row>
    <row r="351" spans="2:16" ht="13.5" customHeight="1">
      <c r="B351" s="44"/>
      <c r="C351" s="529" t="s">
        <v>62</v>
      </c>
      <c r="D351" s="530"/>
      <c r="E351" s="530"/>
      <c r="F351" s="530"/>
      <c r="G351" s="530"/>
      <c r="H351" s="530"/>
      <c r="I351" s="530"/>
      <c r="J351" s="530"/>
      <c r="K351" s="530"/>
      <c r="L351" s="530"/>
      <c r="M351" s="530"/>
      <c r="N351" s="530"/>
      <c r="O351" s="531"/>
      <c r="P351" s="80"/>
    </row>
    <row r="352" spans="2:16">
      <c r="B352" s="44"/>
      <c r="C352" s="532"/>
      <c r="D352" s="533"/>
      <c r="E352" s="533"/>
      <c r="F352" s="533"/>
      <c r="G352" s="533"/>
      <c r="H352" s="533"/>
      <c r="I352" s="533"/>
      <c r="J352" s="533"/>
      <c r="K352" s="533"/>
      <c r="L352" s="533"/>
      <c r="M352" s="533"/>
      <c r="N352" s="533"/>
      <c r="O352" s="534"/>
      <c r="P352" s="80"/>
    </row>
    <row r="353" spans="2:16" ht="14.4" thickBot="1">
      <c r="B353" s="44"/>
      <c r="C353" s="535"/>
      <c r="D353" s="536"/>
      <c r="E353" s="536"/>
      <c r="F353" s="536"/>
      <c r="G353" s="536"/>
      <c r="H353" s="536"/>
      <c r="I353" s="536"/>
      <c r="J353" s="536"/>
      <c r="K353" s="536"/>
      <c r="L353" s="536"/>
      <c r="M353" s="536"/>
      <c r="N353" s="536"/>
      <c r="O353" s="537"/>
      <c r="P353" s="80"/>
    </row>
    <row r="354" spans="2:16" ht="14.4">
      <c r="B354" s="44"/>
      <c r="C354" s="538" t="s">
        <v>10</v>
      </c>
      <c r="D354" s="550"/>
      <c r="E354" s="550"/>
      <c r="F354" s="550"/>
      <c r="G354" s="550"/>
      <c r="H354" s="550"/>
      <c r="I354" s="550"/>
      <c r="J354" s="544"/>
      <c r="K354" s="81" t="s">
        <v>56</v>
      </c>
      <c r="L354" s="82" t="s">
        <v>12</v>
      </c>
      <c r="M354" s="541" t="s">
        <v>63</v>
      </c>
      <c r="N354" s="544"/>
      <c r="O354" s="83" t="s">
        <v>61</v>
      </c>
      <c r="P354" s="84"/>
    </row>
    <row r="355" spans="2:16" ht="14.4">
      <c r="B355" s="44"/>
      <c r="C355" s="517" t="s">
        <v>2816</v>
      </c>
      <c r="D355" s="518"/>
      <c r="E355" s="518"/>
      <c r="F355" s="518"/>
      <c r="G355" s="518"/>
      <c r="H355" s="518"/>
      <c r="I355" s="518"/>
      <c r="J355" s="519"/>
      <c r="K355" s="88" t="str">
        <f>IFERROR(VLOOKUP(C355,MATERIALES!$C$13:$G$2486,2,FALSE)," ")</f>
        <v>M2</v>
      </c>
      <c r="L355" s="89">
        <v>1.02</v>
      </c>
      <c r="M355" s="548">
        <f>IFERROR(VLOOKUP(C355,MATERIALES!$C$13:$G$2486,5,FALSE)," ")</f>
        <v>760000</v>
      </c>
      <c r="N355" s="549"/>
      <c r="O355" s="307">
        <f>IFERROR(M355*L355,0)</f>
        <v>775200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ref="O356:O366" si="21">IFERROR(M356*L356,0)</f>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4.4">
      <c r="B359" s="44"/>
      <c r="C359" s="517"/>
      <c r="D359" s="518"/>
      <c r="E359" s="518"/>
      <c r="F359" s="518"/>
      <c r="G359" s="518"/>
      <c r="H359" s="518"/>
      <c r="I359" s="518"/>
      <c r="J359" s="519"/>
      <c r="K359" s="88" t="str">
        <f>IFERROR(VLOOKUP(C359,MATERIALES!$C$13:$G$2486,2,FALSE)," ")</f>
        <v xml:space="preserve"> </v>
      </c>
      <c r="L359" s="89"/>
      <c r="M359" s="548" t="str">
        <f>IFERROR(VLOOKUP(C359,MATERIALES!$C$13:$G$2486,5,FALSE)," ")</f>
        <v xml:space="preserve"> </v>
      </c>
      <c r="N359" s="549"/>
      <c r="O359" s="307">
        <f t="shared" si="21"/>
        <v>0</v>
      </c>
      <c r="P359" s="85"/>
    </row>
    <row r="360" spans="2:16" ht="14.4">
      <c r="B360" s="44"/>
      <c r="C360" s="517"/>
      <c r="D360" s="518"/>
      <c r="E360" s="518"/>
      <c r="F360" s="518"/>
      <c r="G360" s="518"/>
      <c r="H360" s="518"/>
      <c r="I360" s="518"/>
      <c r="J360" s="519"/>
      <c r="K360" s="88" t="str">
        <f>IFERROR(VLOOKUP(C360,MATERIALES!$C$13:$G$2486,2,FALSE)," ")</f>
        <v xml:space="preserve"> </v>
      </c>
      <c r="L360" s="89"/>
      <c r="M360" s="548" t="str">
        <f>IFERROR(VLOOKUP(C360,MATERIALES!$C$13:$G$2486,5,FALSE)," ")</f>
        <v xml:space="preserve"> </v>
      </c>
      <c r="N360" s="549"/>
      <c r="O360" s="307">
        <f t="shared" si="21"/>
        <v>0</v>
      </c>
      <c r="P360" s="85"/>
    </row>
    <row r="361" spans="2:16" ht="14.4">
      <c r="B361" s="44"/>
      <c r="C361" s="517"/>
      <c r="D361" s="518"/>
      <c r="E361" s="518"/>
      <c r="F361" s="518"/>
      <c r="G361" s="518"/>
      <c r="H361" s="518"/>
      <c r="I361" s="518"/>
      <c r="J361" s="519"/>
      <c r="K361" s="88" t="str">
        <f>IFERROR(VLOOKUP(C361,MATERIALES!$C$13:$G$2486,2,FALSE)," ")</f>
        <v xml:space="preserve"> </v>
      </c>
      <c r="L361" s="89"/>
      <c r="M361" s="548" t="str">
        <f>IFERROR(VLOOKUP(C361,MATERIALES!$C$13:$G$2486,5,FALSE)," ")</f>
        <v xml:space="preserve"> </v>
      </c>
      <c r="N361" s="549"/>
      <c r="O361" s="307">
        <f t="shared" si="21"/>
        <v>0</v>
      </c>
      <c r="P361" s="85"/>
    </row>
    <row r="362" spans="2:16" ht="14.4">
      <c r="B362" s="44"/>
      <c r="C362" s="517"/>
      <c r="D362" s="518"/>
      <c r="E362" s="518"/>
      <c r="F362" s="518"/>
      <c r="G362" s="518"/>
      <c r="H362" s="518"/>
      <c r="I362" s="518"/>
      <c r="J362" s="519"/>
      <c r="K362" s="88" t="str">
        <f>IFERROR(VLOOKUP(C362,MATERIALES!$C$13:$G$2486,2,FALSE)," ")</f>
        <v xml:space="preserve"> </v>
      </c>
      <c r="L362" s="89"/>
      <c r="M362" s="548" t="str">
        <f>IFERROR(VLOOKUP(C362,MATERIALES!$C$13:$G$2486,5,FALSE)," ")</f>
        <v xml:space="preserve"> </v>
      </c>
      <c r="N362" s="549"/>
      <c r="O362" s="307">
        <f t="shared" si="21"/>
        <v>0</v>
      </c>
      <c r="P362" s="85"/>
    </row>
    <row r="363" spans="2:16" ht="14.4">
      <c r="B363" s="44"/>
      <c r="C363" s="517"/>
      <c r="D363" s="518"/>
      <c r="E363" s="518"/>
      <c r="F363" s="518"/>
      <c r="G363" s="518"/>
      <c r="H363" s="518"/>
      <c r="I363" s="518"/>
      <c r="J363" s="519"/>
      <c r="K363" s="88" t="str">
        <f>IFERROR(VLOOKUP(C363,MATERIALES!$C$13:$G$2486,2,FALSE)," ")</f>
        <v xml:space="preserve"> </v>
      </c>
      <c r="L363" s="89"/>
      <c r="M363" s="548" t="str">
        <f>IFERROR(VLOOKUP(C363,MATERIALES!$C$13:$G$2486,5,FALSE)," ")</f>
        <v xml:space="preserve"> </v>
      </c>
      <c r="N363" s="549"/>
      <c r="O363" s="307">
        <f t="shared" si="21"/>
        <v>0</v>
      </c>
      <c r="P363" s="85"/>
    </row>
    <row r="364" spans="2:16" ht="14.4">
      <c r="B364" s="44"/>
      <c r="C364" s="517"/>
      <c r="D364" s="518"/>
      <c r="E364" s="518"/>
      <c r="F364" s="518"/>
      <c r="G364" s="518"/>
      <c r="H364" s="518"/>
      <c r="I364" s="518"/>
      <c r="J364" s="519"/>
      <c r="K364" s="88" t="str">
        <f>IFERROR(VLOOKUP(C364,MATERIALES!$C$13:$G$2486,2,FALSE)," ")</f>
        <v xml:space="preserve"> </v>
      </c>
      <c r="L364" s="89"/>
      <c r="M364" s="548" t="str">
        <f>IFERROR(VLOOKUP(C364,MATERIALES!$C$13:$G$2486,5,FALSE)," ")</f>
        <v xml:space="preserve"> </v>
      </c>
      <c r="N364" s="549"/>
      <c r="O364" s="307">
        <f t="shared" si="21"/>
        <v>0</v>
      </c>
      <c r="P364" s="85"/>
    </row>
    <row r="365" spans="2:16" ht="14.4">
      <c r="B365" s="44"/>
      <c r="C365" s="517"/>
      <c r="D365" s="518"/>
      <c r="E365" s="518"/>
      <c r="F365" s="518"/>
      <c r="G365" s="518"/>
      <c r="H365" s="518"/>
      <c r="I365" s="518"/>
      <c r="J365" s="519"/>
      <c r="K365" s="88" t="str">
        <f>IFERROR(VLOOKUP(C365,MATERIALES!$C$13:$G$2486,2,FALSE)," ")</f>
        <v xml:space="preserve"> </v>
      </c>
      <c r="L365" s="89"/>
      <c r="M365" s="548" t="str">
        <f>IFERROR(VLOOKUP(C365,MATERIALES!$C$13:$G$2486,5,FALSE)," ")</f>
        <v xml:space="preserve"> </v>
      </c>
      <c r="N365" s="549"/>
      <c r="O365" s="307">
        <f t="shared" si="21"/>
        <v>0</v>
      </c>
      <c r="P365" s="85"/>
    </row>
    <row r="366" spans="2:16" ht="15" thickBot="1">
      <c r="B366" s="44"/>
      <c r="C366" s="517"/>
      <c r="D366" s="518"/>
      <c r="E366" s="518"/>
      <c r="F366" s="518"/>
      <c r="G366" s="518"/>
      <c r="H366" s="518"/>
      <c r="I366" s="518"/>
      <c r="J366" s="519"/>
      <c r="K366" s="88" t="str">
        <f>IFERROR(VLOOKUP(C366,MATERIALES!$C$13:$G$2486,2,FALSE)," ")</f>
        <v xml:space="preserve"> </v>
      </c>
      <c r="L366" s="90"/>
      <c r="M366" s="548" t="str">
        <f>IFERROR(VLOOKUP(C366,MATERIALES!$C$13:$G$2486,5,FALSE)," ")</f>
        <v xml:space="preserve"> </v>
      </c>
      <c r="N366" s="549"/>
      <c r="O366" s="307">
        <f t="shared" si="21"/>
        <v>0</v>
      </c>
      <c r="P366" s="85"/>
    </row>
    <row r="367" spans="2:16" ht="15" thickBot="1">
      <c r="B367" s="44"/>
      <c r="C367" s="545" t="s">
        <v>2244</v>
      </c>
      <c r="D367" s="546"/>
      <c r="E367" s="546"/>
      <c r="F367" s="546"/>
      <c r="G367" s="546"/>
      <c r="H367" s="546"/>
      <c r="I367" s="546"/>
      <c r="J367" s="546"/>
      <c r="K367" s="546"/>
      <c r="L367" s="546"/>
      <c r="M367" s="546"/>
      <c r="N367" s="547"/>
      <c r="O367" s="309">
        <f>SUM(O355:O366)</f>
        <v>775200</v>
      </c>
      <c r="P367" s="85"/>
    </row>
    <row r="368" spans="2:16">
      <c r="B368" s="44"/>
      <c r="C368" s="529" t="s">
        <v>64</v>
      </c>
      <c r="D368" s="530"/>
      <c r="E368" s="530"/>
      <c r="F368" s="530"/>
      <c r="G368" s="530"/>
      <c r="H368" s="530"/>
      <c r="I368" s="530"/>
      <c r="J368" s="530"/>
      <c r="K368" s="530"/>
      <c r="L368" s="530"/>
      <c r="M368" s="530"/>
      <c r="N368" s="530"/>
      <c r="O368" s="531"/>
      <c r="P368" s="80"/>
    </row>
    <row r="369" spans="2:16">
      <c r="B369" s="44"/>
      <c r="C369" s="532"/>
      <c r="D369" s="533"/>
      <c r="E369" s="533"/>
      <c r="F369" s="533"/>
      <c r="G369" s="533"/>
      <c r="H369" s="533"/>
      <c r="I369" s="533"/>
      <c r="J369" s="533"/>
      <c r="K369" s="533"/>
      <c r="L369" s="533"/>
      <c r="M369" s="533"/>
      <c r="N369" s="533"/>
      <c r="O369" s="534"/>
      <c r="P369" s="80"/>
    </row>
    <row r="370" spans="2:16" ht="14.4" thickBot="1">
      <c r="B370" s="44"/>
      <c r="C370" s="535"/>
      <c r="D370" s="536"/>
      <c r="E370" s="536"/>
      <c r="F370" s="536"/>
      <c r="G370" s="536"/>
      <c r="H370" s="536"/>
      <c r="I370" s="536"/>
      <c r="J370" s="536"/>
      <c r="K370" s="536"/>
      <c r="L370" s="536"/>
      <c r="M370" s="536"/>
      <c r="N370" s="536"/>
      <c r="O370" s="537"/>
      <c r="P370" s="80"/>
    </row>
    <row r="371" spans="2:16" ht="16.8">
      <c r="B371" s="44"/>
      <c r="C371" s="538" t="s">
        <v>65</v>
      </c>
      <c r="D371" s="550"/>
      <c r="E371" s="550"/>
      <c r="F371" s="550"/>
      <c r="G371" s="550"/>
      <c r="H371" s="550"/>
      <c r="I371" s="550"/>
      <c r="J371" s="82" t="s">
        <v>66</v>
      </c>
      <c r="K371" s="87" t="s">
        <v>67</v>
      </c>
      <c r="L371" s="91" t="s">
        <v>68</v>
      </c>
      <c r="M371" s="541" t="s">
        <v>69</v>
      </c>
      <c r="N371" s="544"/>
      <c r="O371" s="83" t="s">
        <v>61</v>
      </c>
      <c r="P371" s="84"/>
    </row>
    <row r="372" spans="2:16" ht="14.4">
      <c r="B372" s="44"/>
      <c r="C372" s="517"/>
      <c r="D372" s="518"/>
      <c r="E372" s="518"/>
      <c r="F372" s="518"/>
      <c r="G372" s="518"/>
      <c r="H372" s="518"/>
      <c r="I372" s="518"/>
      <c r="J372" s="92"/>
      <c r="K372" s="93">
        <v>25.1</v>
      </c>
      <c r="L372" s="92">
        <f>K372*J372</f>
        <v>0</v>
      </c>
      <c r="M372" s="548" t="str">
        <f>IFERROR(VLOOKUP(C372,TRANSPORTE!$C$14:$G$28,5,FALSE)," ")</f>
        <v xml:space="preserve"> </v>
      </c>
      <c r="N372" s="549"/>
      <c r="O372" s="307">
        <f>IFERROR(M372*L372,0)</f>
        <v>0</v>
      </c>
      <c r="P372" s="85"/>
    </row>
    <row r="373" spans="2:16" ht="15" thickBot="1">
      <c r="B373" s="44"/>
      <c r="C373" s="551"/>
      <c r="D373" s="552"/>
      <c r="E373" s="552"/>
      <c r="F373" s="552"/>
      <c r="G373" s="552"/>
      <c r="H373" s="552"/>
      <c r="I373" s="552"/>
      <c r="J373" s="94"/>
      <c r="K373" s="70"/>
      <c r="L373" s="94"/>
      <c r="M373" s="553"/>
      <c r="N373" s="554"/>
      <c r="O373" s="307">
        <f t="shared" ref="O373" si="22">IFERROR(M373*L373,0)</f>
        <v>0</v>
      </c>
      <c r="P373" s="85"/>
    </row>
    <row r="374" spans="2:16" ht="15" thickBot="1">
      <c r="B374" s="44"/>
      <c r="C374" s="545" t="s">
        <v>2244</v>
      </c>
      <c r="D374" s="546"/>
      <c r="E374" s="546"/>
      <c r="F374" s="546"/>
      <c r="G374" s="546"/>
      <c r="H374" s="546"/>
      <c r="I374" s="546"/>
      <c r="J374" s="546"/>
      <c r="K374" s="546"/>
      <c r="L374" s="546"/>
      <c r="M374" s="546"/>
      <c r="N374" s="547"/>
      <c r="O374" s="309">
        <f>+SUM(O372:O373)</f>
        <v>0</v>
      </c>
      <c r="P374" s="86"/>
    </row>
    <row r="375" spans="2:16">
      <c r="B375" s="44"/>
      <c r="C375" s="529" t="s">
        <v>70</v>
      </c>
      <c r="D375" s="530"/>
      <c r="E375" s="530"/>
      <c r="F375" s="530"/>
      <c r="G375" s="530"/>
      <c r="H375" s="530"/>
      <c r="I375" s="530"/>
      <c r="J375" s="530"/>
      <c r="K375" s="530"/>
      <c r="L375" s="530"/>
      <c r="M375" s="530"/>
      <c r="N375" s="530"/>
      <c r="O375" s="531"/>
      <c r="P375" s="80"/>
    </row>
    <row r="376" spans="2:16">
      <c r="B376" s="44"/>
      <c r="C376" s="532"/>
      <c r="D376" s="533"/>
      <c r="E376" s="533"/>
      <c r="F376" s="533"/>
      <c r="G376" s="533"/>
      <c r="H376" s="533"/>
      <c r="I376" s="533"/>
      <c r="J376" s="533"/>
      <c r="K376" s="533"/>
      <c r="L376" s="533"/>
      <c r="M376" s="533"/>
      <c r="N376" s="533"/>
      <c r="O376" s="534"/>
      <c r="P376" s="80"/>
    </row>
    <row r="377" spans="2:16" ht="14.4" thickBot="1">
      <c r="B377" s="44"/>
      <c r="C377" s="535"/>
      <c r="D377" s="536"/>
      <c r="E377" s="536"/>
      <c r="F377" s="536"/>
      <c r="G377" s="536"/>
      <c r="H377" s="536"/>
      <c r="I377" s="536"/>
      <c r="J377" s="536"/>
      <c r="K377" s="536"/>
      <c r="L377" s="536"/>
      <c r="M377" s="536"/>
      <c r="N377" s="536"/>
      <c r="O377" s="537"/>
      <c r="P377" s="80"/>
    </row>
    <row r="378" spans="2:16" ht="14.4">
      <c r="B378" s="44"/>
      <c r="C378" s="538" t="s">
        <v>71</v>
      </c>
      <c r="D378" s="550"/>
      <c r="E378" s="550"/>
      <c r="F378" s="550"/>
      <c r="G378" s="550"/>
      <c r="H378" s="550"/>
      <c r="I378" s="550"/>
      <c r="J378" s="82" t="s">
        <v>72</v>
      </c>
      <c r="K378" s="95" t="s">
        <v>73</v>
      </c>
      <c r="L378" s="96" t="s">
        <v>74</v>
      </c>
      <c r="M378" s="560" t="s">
        <v>60</v>
      </c>
      <c r="N378" s="561"/>
      <c r="O378" s="97" t="s">
        <v>61</v>
      </c>
      <c r="P378" s="98"/>
    </row>
    <row r="379" spans="2:16" ht="14.4">
      <c r="B379" s="44"/>
      <c r="C379" s="555"/>
      <c r="D379" s="556"/>
      <c r="E379" s="556"/>
      <c r="F379" s="556"/>
      <c r="G379" s="556"/>
      <c r="H379" s="556"/>
      <c r="I379" s="522"/>
      <c r="J379" s="310" t="str">
        <f>IFERROR(VLOOKUP(C379,'MANO DE OBRA'!$C$13:$J$33,6,FALSE)," ")</f>
        <v xml:space="preserve"> </v>
      </c>
      <c r="K379" s="318" t="str">
        <f>IFERROR(VLOOKUP(C379,'MANO DE OBRA'!$C$13:$J$33,7,FALSE)," ")</f>
        <v xml:space="preserve"> </v>
      </c>
      <c r="L379" s="311" t="str">
        <f>IFERROR(VLOOKUP(C379,'MANO DE OBRA'!$C$13:$J$33,8,FALSE)," ")</f>
        <v xml:space="preserve"> </v>
      </c>
      <c r="M379" s="562"/>
      <c r="N379" s="563"/>
      <c r="O379" s="312">
        <f>IFERROR((L379/M379),0)</f>
        <v>0</v>
      </c>
      <c r="P379" s="99"/>
    </row>
    <row r="380" spans="2:16" ht="14.4">
      <c r="B380" s="44"/>
      <c r="C380" s="555"/>
      <c r="D380" s="556"/>
      <c r="E380" s="556"/>
      <c r="F380" s="556"/>
      <c r="G380" s="556"/>
      <c r="H380" s="556"/>
      <c r="I380" s="522"/>
      <c r="J380" s="310" t="str">
        <f>IFERROR(VLOOKUP(C380,'MANO DE OBRA'!$C$13:$J$33,6,FALSE)," ")</f>
        <v xml:space="preserve"> </v>
      </c>
      <c r="K380" s="318" t="str">
        <f>IFERROR(VLOOKUP(C380,'MANO DE OBRA'!$C$13:$J$33,7,FALSE)," ")</f>
        <v xml:space="preserve"> </v>
      </c>
      <c r="L380" s="311" t="str">
        <f>IFERROR(VLOOKUP(C380,'MANO DE OBRA'!$C$13:$J$33,8,FALSE)," ")</f>
        <v xml:space="preserve"> </v>
      </c>
      <c r="M380" s="562"/>
      <c r="N380" s="563"/>
      <c r="O380" s="312">
        <f t="shared" ref="O380:O382" si="23">IFERROR((L380/M380),0)</f>
        <v>0</v>
      </c>
      <c r="P380" s="99"/>
    </row>
    <row r="381" spans="2:16" ht="14.4">
      <c r="B381" s="44"/>
      <c r="C381" s="555"/>
      <c r="D381" s="556"/>
      <c r="E381" s="556"/>
      <c r="F381" s="556"/>
      <c r="G381" s="556"/>
      <c r="H381" s="556"/>
      <c r="I381" s="522"/>
      <c r="J381" s="310" t="str">
        <f>IFERROR(VLOOKUP(C381,'MANO DE OBRA'!$C$13:$J$33,6,FALSE)," ")</f>
        <v xml:space="preserve"> </v>
      </c>
      <c r="K381" s="318" t="str">
        <f>IFERROR(VLOOKUP(C381,'MANO DE OBRA'!$C$13:$J$33,7,FALSE)," ")</f>
        <v xml:space="preserve"> </v>
      </c>
      <c r="L381" s="311" t="str">
        <f>IFERROR(VLOOKUP(C381,'MANO DE OBRA'!$C$13:$J$33,8,FALSE)," ")</f>
        <v xml:space="preserve"> </v>
      </c>
      <c r="M381" s="524"/>
      <c r="N381" s="525"/>
      <c r="O381" s="312">
        <f t="shared" si="23"/>
        <v>0</v>
      </c>
      <c r="P381" s="99"/>
    </row>
    <row r="382" spans="2:16" ht="15" thickBot="1">
      <c r="B382" s="44"/>
      <c r="C382" s="555"/>
      <c r="D382" s="556"/>
      <c r="E382" s="556"/>
      <c r="F382" s="556"/>
      <c r="G382" s="556"/>
      <c r="H382" s="556"/>
      <c r="I382" s="522"/>
      <c r="J382" s="310" t="str">
        <f>IFERROR(VLOOKUP(C382,'MANO DE OBRA'!$C$13:$J$33,6,FALSE)," ")</f>
        <v xml:space="preserve"> </v>
      </c>
      <c r="K382" s="318" t="str">
        <f>IFERROR(VLOOKUP(C382,'MANO DE OBRA'!$C$13:$J$33,7,FALSE)," ")</f>
        <v xml:space="preserve"> </v>
      </c>
      <c r="L382" s="311" t="str">
        <f>IFERROR(VLOOKUP(C382,'MANO DE OBRA'!$C$13:$J$33,8,FALSE)," ")</f>
        <v xml:space="preserve"> </v>
      </c>
      <c r="M382" s="524"/>
      <c r="N382" s="525"/>
      <c r="O382" s="312">
        <f t="shared" si="23"/>
        <v>0</v>
      </c>
      <c r="P382" s="85"/>
    </row>
    <row r="383" spans="2:16" ht="15" thickBot="1">
      <c r="B383" s="44"/>
      <c r="C383" s="545" t="s">
        <v>2244</v>
      </c>
      <c r="D383" s="546"/>
      <c r="E383" s="546"/>
      <c r="F383" s="546"/>
      <c r="G383" s="546"/>
      <c r="H383" s="546"/>
      <c r="I383" s="546"/>
      <c r="J383" s="546"/>
      <c r="K383" s="546"/>
      <c r="L383" s="546"/>
      <c r="M383" s="546"/>
      <c r="N383" s="547"/>
      <c r="O383" s="309">
        <f>+SUM(O379:O382)</f>
        <v>0</v>
      </c>
      <c r="P383" s="85"/>
    </row>
    <row r="384" spans="2:16" ht="15" thickBot="1">
      <c r="B384" s="44"/>
      <c r="C384" s="73"/>
      <c r="D384" s="52"/>
      <c r="E384" s="52"/>
      <c r="F384" s="52"/>
      <c r="G384" s="52"/>
      <c r="H384" s="52"/>
      <c r="I384" s="52"/>
      <c r="J384" s="52"/>
      <c r="K384" s="52"/>
      <c r="L384" s="52"/>
      <c r="M384" s="52"/>
      <c r="N384" s="52"/>
      <c r="O384" s="74"/>
      <c r="P384" s="45"/>
    </row>
    <row r="385" spans="2:16" ht="15" thickBot="1">
      <c r="B385" s="44"/>
      <c r="C385" s="557" t="s">
        <v>2245</v>
      </c>
      <c r="D385" s="558"/>
      <c r="E385" s="558"/>
      <c r="F385" s="558"/>
      <c r="G385" s="558"/>
      <c r="H385" s="558"/>
      <c r="I385" s="558"/>
      <c r="J385" s="558"/>
      <c r="K385" s="558"/>
      <c r="L385" s="558"/>
      <c r="M385" s="558"/>
      <c r="N385" s="559"/>
      <c r="O385" s="313">
        <f>ROUND(O374+O350+O367+O383,0)</f>
        <v>775200</v>
      </c>
      <c r="P385" s="100"/>
    </row>
    <row r="386" spans="2:16" ht="15" thickBot="1">
      <c r="B386" s="44"/>
      <c r="C386" s="73"/>
      <c r="D386" s="52"/>
      <c r="E386" s="52"/>
      <c r="F386" s="52"/>
      <c r="G386" s="52"/>
      <c r="H386" s="52"/>
      <c r="I386" s="52"/>
      <c r="J386" s="52"/>
      <c r="K386" s="52"/>
      <c r="L386" s="52"/>
      <c r="M386" s="52"/>
      <c r="N386" s="52"/>
      <c r="O386" s="74"/>
      <c r="P386" s="73"/>
    </row>
    <row r="387" spans="2:16">
      <c r="B387" s="44"/>
      <c r="C387" s="529" t="s">
        <v>2240</v>
      </c>
      <c r="D387" s="530"/>
      <c r="E387" s="530"/>
      <c r="F387" s="530"/>
      <c r="G387" s="530"/>
      <c r="H387" s="530"/>
      <c r="I387" s="530"/>
      <c r="J387" s="530"/>
      <c r="K387" s="530"/>
      <c r="L387" s="530"/>
      <c r="M387" s="530"/>
      <c r="N387" s="530"/>
      <c r="O387" s="531"/>
      <c r="P387" s="80"/>
    </row>
    <row r="388" spans="2:16">
      <c r="B388" s="44"/>
      <c r="C388" s="532"/>
      <c r="D388" s="533"/>
      <c r="E388" s="533"/>
      <c r="F388" s="533"/>
      <c r="G388" s="533"/>
      <c r="H388" s="533"/>
      <c r="I388" s="533"/>
      <c r="J388" s="533"/>
      <c r="K388" s="533"/>
      <c r="L388" s="533"/>
      <c r="M388" s="533"/>
      <c r="N388" s="533"/>
      <c r="O388" s="534"/>
      <c r="P388" s="80"/>
    </row>
    <row r="389" spans="2:16" ht="14.4" thickBot="1">
      <c r="B389" s="44"/>
      <c r="C389" s="535"/>
      <c r="D389" s="536"/>
      <c r="E389" s="536"/>
      <c r="F389" s="536"/>
      <c r="G389" s="536"/>
      <c r="H389" s="536"/>
      <c r="I389" s="536"/>
      <c r="J389" s="536"/>
      <c r="K389" s="536"/>
      <c r="L389" s="536"/>
      <c r="M389" s="536"/>
      <c r="N389" s="536"/>
      <c r="O389" s="537"/>
      <c r="P389" s="80"/>
    </row>
    <row r="390" spans="2:16" ht="15" thickBot="1">
      <c r="B390" s="44"/>
      <c r="C390" s="568" t="s">
        <v>10</v>
      </c>
      <c r="D390" s="569"/>
      <c r="E390" s="569"/>
      <c r="F390" s="569"/>
      <c r="G390" s="569"/>
      <c r="H390" s="569"/>
      <c r="I390" s="569"/>
      <c r="J390" s="569"/>
      <c r="K390" s="569"/>
      <c r="L390" s="569"/>
      <c r="M390" s="570"/>
      <c r="N390" s="303" t="s">
        <v>32</v>
      </c>
      <c r="O390" s="304" t="s">
        <v>29</v>
      </c>
      <c r="P390" s="80"/>
    </row>
    <row r="391" spans="2:16" ht="14.4">
      <c r="B391" s="44"/>
      <c r="C391" s="571" t="s">
        <v>2242</v>
      </c>
      <c r="D391" s="572"/>
      <c r="E391" s="572"/>
      <c r="F391" s="572"/>
      <c r="G391" s="572"/>
      <c r="H391" s="572"/>
      <c r="I391" s="572"/>
      <c r="J391" s="572"/>
      <c r="K391" s="572"/>
      <c r="L391" s="572"/>
      <c r="M391" s="572"/>
      <c r="N391" s="305">
        <f>PRESUPUESTO!$K$384</f>
        <v>0.26</v>
      </c>
      <c r="O391" s="314">
        <f>N391*O385</f>
        <v>201552</v>
      </c>
      <c r="P391" s="80"/>
    </row>
    <row r="392" spans="2:16" ht="14.4">
      <c r="B392" s="44"/>
      <c r="C392" s="573" t="s">
        <v>2241</v>
      </c>
      <c r="D392" s="574"/>
      <c r="E392" s="574"/>
      <c r="F392" s="574"/>
      <c r="G392" s="574"/>
      <c r="H392" s="574"/>
      <c r="I392" s="574"/>
      <c r="J392" s="574"/>
      <c r="K392" s="574"/>
      <c r="L392" s="574"/>
      <c r="M392" s="574"/>
      <c r="N392" s="302">
        <f>PRESUPUESTO!$K$385</f>
        <v>0.01</v>
      </c>
      <c r="O392" s="315">
        <f>N392*O385</f>
        <v>7752</v>
      </c>
      <c r="P392" s="80"/>
    </row>
    <row r="393" spans="2:16" ht="15" thickBot="1">
      <c r="B393" s="44"/>
      <c r="C393" s="575" t="s">
        <v>28</v>
      </c>
      <c r="D393" s="576"/>
      <c r="E393" s="576"/>
      <c r="F393" s="576"/>
      <c r="G393" s="576"/>
      <c r="H393" s="576"/>
      <c r="I393" s="576"/>
      <c r="J393" s="576"/>
      <c r="K393" s="576"/>
      <c r="L393" s="576"/>
      <c r="M393" s="576"/>
      <c r="N393" s="306">
        <f>PRESUPUESTO!$K$386</f>
        <v>0.03</v>
      </c>
      <c r="O393" s="316">
        <f>N393*O385</f>
        <v>23256</v>
      </c>
      <c r="P393" s="80"/>
    </row>
    <row r="394" spans="2:16">
      <c r="B394" s="44"/>
      <c r="C394" s="296"/>
      <c r="D394" s="297"/>
      <c r="E394" s="297"/>
      <c r="F394" s="297"/>
      <c r="G394" s="297"/>
      <c r="H394" s="297"/>
      <c r="I394" s="297"/>
      <c r="J394" s="297"/>
      <c r="K394" s="297"/>
      <c r="L394" s="297"/>
      <c r="M394" s="297"/>
      <c r="N394" s="297"/>
      <c r="O394" s="298"/>
      <c r="P394" s="80"/>
    </row>
    <row r="395" spans="2:16" ht="14.4" thickBot="1">
      <c r="B395" s="44"/>
      <c r="C395" s="299"/>
      <c r="D395" s="300"/>
      <c r="E395" s="300"/>
      <c r="F395" s="300"/>
      <c r="G395" s="300"/>
      <c r="H395" s="300"/>
      <c r="I395" s="300"/>
      <c r="J395" s="300"/>
      <c r="K395" s="300"/>
      <c r="L395" s="300"/>
      <c r="M395" s="300"/>
      <c r="N395" s="300"/>
      <c r="O395" s="301"/>
      <c r="P395" s="80"/>
    </row>
    <row r="396" spans="2:16" ht="15" thickBot="1">
      <c r="B396" s="44"/>
      <c r="C396" s="557" t="s">
        <v>2246</v>
      </c>
      <c r="D396" s="558"/>
      <c r="E396" s="558"/>
      <c r="F396" s="558"/>
      <c r="G396" s="558"/>
      <c r="H396" s="558"/>
      <c r="I396" s="558"/>
      <c r="J396" s="558"/>
      <c r="K396" s="558"/>
      <c r="L396" s="558"/>
      <c r="M396" s="558"/>
      <c r="N396" s="559"/>
      <c r="O396" s="313">
        <f>ROUNDUP(O385+O391+O392+O393,0)</f>
        <v>1007760</v>
      </c>
      <c r="P396" s="100"/>
    </row>
    <row r="397" spans="2:16" ht="14.4">
      <c r="B397" s="44"/>
      <c r="C397" s="73"/>
      <c r="D397" s="52"/>
      <c r="E397" s="52"/>
      <c r="F397" s="52"/>
      <c r="G397" s="52"/>
      <c r="H397" s="52"/>
      <c r="I397" s="52"/>
      <c r="J397" s="52"/>
      <c r="K397" s="52"/>
      <c r="L397" s="52"/>
      <c r="M397" s="52"/>
      <c r="N397" s="52"/>
      <c r="O397" s="74"/>
      <c r="P397" s="45"/>
    </row>
    <row r="398" spans="2:16" ht="14.4">
      <c r="B398" s="44"/>
      <c r="C398" s="73"/>
      <c r="D398" s="52"/>
      <c r="E398" s="52"/>
      <c r="F398" s="52"/>
      <c r="G398" s="52"/>
      <c r="H398" s="52"/>
      <c r="I398" s="52"/>
      <c r="J398" s="52"/>
      <c r="K398" s="52"/>
      <c r="L398" s="52"/>
      <c r="M398" s="52"/>
      <c r="N398" s="52"/>
      <c r="O398" s="74"/>
      <c r="P398" s="45"/>
    </row>
    <row r="399" spans="2:16" ht="18.75" customHeight="1" thickBot="1">
      <c r="B399" s="44"/>
      <c r="C399" s="564"/>
      <c r="D399" s="565"/>
      <c r="E399" s="565"/>
      <c r="F399" s="70"/>
      <c r="G399" s="70"/>
      <c r="H399" s="70"/>
      <c r="I399" s="70"/>
      <c r="J399" s="70"/>
      <c r="K399" s="566"/>
      <c r="L399" s="566"/>
      <c r="M399" s="566"/>
      <c r="N399" s="566"/>
      <c r="O399" s="567"/>
      <c r="P399" s="101"/>
    </row>
    <row r="400" spans="2:16" ht="14.4" thickBot="1">
      <c r="B400" s="102"/>
      <c r="C400" s="103"/>
      <c r="D400" s="103"/>
      <c r="E400" s="103"/>
      <c r="F400" s="103"/>
      <c r="G400" s="103"/>
      <c r="H400" s="103"/>
      <c r="I400" s="103"/>
      <c r="J400" s="103"/>
      <c r="K400" s="103"/>
      <c r="L400" s="103"/>
      <c r="M400" s="103"/>
      <c r="N400" s="103"/>
      <c r="O400" s="103"/>
      <c r="P400" s="104"/>
    </row>
    <row r="401" spans="2:16" ht="15.6" thickTop="1" thickBot="1">
      <c r="B401" s="44"/>
      <c r="C401" s="73"/>
      <c r="D401" s="52"/>
      <c r="E401" s="52"/>
      <c r="F401" s="52"/>
      <c r="G401" s="52"/>
      <c r="H401" s="52"/>
      <c r="I401" s="52"/>
      <c r="J401" s="52"/>
      <c r="K401" s="52"/>
      <c r="L401" s="52"/>
      <c r="M401" s="52"/>
      <c r="N401" s="52"/>
      <c r="O401" s="74"/>
      <c r="P401" s="45"/>
    </row>
    <row r="402" spans="2:16" ht="15" thickBot="1">
      <c r="B402" s="44"/>
      <c r="C402" s="488" t="s">
        <v>54</v>
      </c>
      <c r="D402" s="489"/>
      <c r="E402" s="489"/>
      <c r="F402" s="489"/>
      <c r="G402" s="489"/>
      <c r="H402" s="489"/>
      <c r="I402" s="489"/>
      <c r="J402" s="489"/>
      <c r="K402" s="489"/>
      <c r="L402" s="489"/>
      <c r="M402" s="489"/>
      <c r="N402" s="489"/>
      <c r="O402" s="490"/>
      <c r="P402" s="75"/>
    </row>
    <row r="403" spans="2:16">
      <c r="B403" s="44"/>
      <c r="C403" s="76" t="s">
        <v>55</v>
      </c>
      <c r="D403" s="491" t="s">
        <v>10</v>
      </c>
      <c r="E403" s="492"/>
      <c r="F403" s="492"/>
      <c r="G403" s="492"/>
      <c r="H403" s="492"/>
      <c r="I403" s="492"/>
      <c r="J403" s="492"/>
      <c r="K403" s="492"/>
      <c r="L403" s="493"/>
      <c r="M403" s="494" t="s">
        <v>56</v>
      </c>
      <c r="N403" s="495"/>
      <c r="O403" s="76" t="s">
        <v>12</v>
      </c>
      <c r="P403" s="77"/>
    </row>
    <row r="404" spans="2:16" ht="51" customHeight="1" thickBot="1">
      <c r="B404" s="44"/>
      <c r="C404" s="78">
        <f>PRESUPUESTO!C318</f>
        <v>16.070000000000011</v>
      </c>
      <c r="D404" s="582" t="str">
        <f>IFERROR(VLOOKUP(C404,PRESUPUESTO!$C$11:$K$366,5,FALSE)," ")</f>
        <v>SUMINISTRO E INSTALACIÓN DE PUERTA VENTANA DOBLE EN ALUMINIO SIST. 8025 ANODIZADO NATURAL, PUERTA CORREDIZA EN VIDRIO TEMPLADO LAMINADO 4+4MM, BASTIDO EN ALUMINIO ANODIZADO SISTEMA 8025, MARCO EN ALUMINIO SIST 8025 EN ANODIZADO NATURAL CON ACANALADO PARA SISTEMA CORREDIZO, RIEL SEGÚN RECOMENDACIÓN DEL FABRICANTE.</v>
      </c>
      <c r="E404" s="583"/>
      <c r="F404" s="583"/>
      <c r="G404" s="583"/>
      <c r="H404" s="583"/>
      <c r="I404" s="583"/>
      <c r="J404" s="583"/>
      <c r="K404" s="583"/>
      <c r="L404" s="584"/>
      <c r="M404" s="526" t="str">
        <f>IFERROR(VLOOKUP(C404,PRESUPUESTO!$C$11:$K$366,6,FALSE)," ")</f>
        <v>M2</v>
      </c>
      <c r="N404" s="528"/>
      <c r="O404" s="243">
        <f>IFERROR(VLOOKUP(C404,PRESUPUESTO!$C$11:$K$366,7,FALSE)," ")</f>
        <v>67.5</v>
      </c>
      <c r="P404" s="79"/>
    </row>
    <row r="405" spans="2:16">
      <c r="B405" s="44"/>
      <c r="C405" s="529"/>
      <c r="D405" s="530"/>
      <c r="E405" s="530"/>
      <c r="F405" s="530"/>
      <c r="G405" s="530"/>
      <c r="H405" s="530"/>
      <c r="I405" s="530"/>
      <c r="J405" s="530"/>
      <c r="K405" s="530"/>
      <c r="L405" s="530"/>
      <c r="M405" s="530"/>
      <c r="N405" s="530"/>
      <c r="O405" s="531"/>
      <c r="P405" s="80"/>
    </row>
    <row r="406" spans="2:16">
      <c r="B406" s="44"/>
      <c r="C406" s="532"/>
      <c r="D406" s="533"/>
      <c r="E406" s="533"/>
      <c r="F406" s="533"/>
      <c r="G406" s="533"/>
      <c r="H406" s="533"/>
      <c r="I406" s="533"/>
      <c r="J406" s="533"/>
      <c r="K406" s="533"/>
      <c r="L406" s="533"/>
      <c r="M406" s="533"/>
      <c r="N406" s="533"/>
      <c r="O406" s="534"/>
      <c r="P406" s="80"/>
    </row>
    <row r="407" spans="2:16" ht="14.4" thickBot="1">
      <c r="B407" s="44"/>
      <c r="C407" s="535"/>
      <c r="D407" s="536"/>
      <c r="E407" s="536"/>
      <c r="F407" s="536"/>
      <c r="G407" s="536"/>
      <c r="H407" s="536"/>
      <c r="I407" s="536"/>
      <c r="J407" s="536"/>
      <c r="K407" s="536"/>
      <c r="L407" s="536"/>
      <c r="M407" s="536"/>
      <c r="N407" s="536"/>
      <c r="O407" s="537"/>
      <c r="P407" s="80"/>
    </row>
    <row r="408" spans="2:16" ht="14.4">
      <c r="B408" s="44"/>
      <c r="C408" s="538" t="s">
        <v>10</v>
      </c>
      <c r="D408" s="539"/>
      <c r="E408" s="539"/>
      <c r="F408" s="539"/>
      <c r="G408" s="540"/>
      <c r="H408" s="541" t="s">
        <v>57</v>
      </c>
      <c r="I408" s="539"/>
      <c r="J408" s="542" t="s">
        <v>58</v>
      </c>
      <c r="K408" s="543"/>
      <c r="L408" s="82" t="s">
        <v>59</v>
      </c>
      <c r="M408" s="541" t="s">
        <v>60</v>
      </c>
      <c r="N408" s="544"/>
      <c r="O408" s="83" t="s">
        <v>61</v>
      </c>
      <c r="P408" s="84"/>
    </row>
    <row r="409" spans="2:16" ht="14.4">
      <c r="B409" s="44"/>
      <c r="C409" s="517" t="s">
        <v>1281</v>
      </c>
      <c r="D409" s="518"/>
      <c r="E409" s="518"/>
      <c r="F409" s="518"/>
      <c r="G409" s="519"/>
      <c r="H409" s="520"/>
      <c r="I409" s="520"/>
      <c r="J409" s="521" t="str">
        <f>IFERROR(VLOOKUP(C409,EQUIPOS!$C$13:$G$80,2,FALSE)," ")</f>
        <v>%</v>
      </c>
      <c r="K409" s="522"/>
      <c r="L409" s="308">
        <f>O447</f>
        <v>0</v>
      </c>
      <c r="M409" s="523"/>
      <c r="N409" s="522"/>
      <c r="O409" s="307">
        <f>IFERROR(M409*L409,0)</f>
        <v>0</v>
      </c>
      <c r="P409" s="85"/>
    </row>
    <row r="410" spans="2:16" ht="14.4">
      <c r="B410" s="44"/>
      <c r="C410" s="517"/>
      <c r="D410" s="518"/>
      <c r="E410" s="518"/>
      <c r="F410" s="518"/>
      <c r="G410" s="519"/>
      <c r="H410" s="520"/>
      <c r="I410" s="520"/>
      <c r="J410" s="521" t="str">
        <f>IFERROR(VLOOKUP(C410,EQUIPOS!$C$13:$G$80,2,FALSE)," ")</f>
        <v xml:space="preserve"> </v>
      </c>
      <c r="K410" s="522"/>
      <c r="L410" s="308" t="str">
        <f>IFERROR(VLOOKUP(C410,EQUIPOS!$C$13:$G$80,5,FALSE)," ")</f>
        <v xml:space="preserve"> </v>
      </c>
      <c r="M410" s="524"/>
      <c r="N410" s="525"/>
      <c r="O410" s="307">
        <f>IFERROR(L410/M410,0)</f>
        <v>0</v>
      </c>
      <c r="P410" s="85"/>
    </row>
    <row r="411" spans="2:16" ht="14.4">
      <c r="B411" s="44"/>
      <c r="C411" s="517"/>
      <c r="D411" s="518"/>
      <c r="E411" s="518"/>
      <c r="F411" s="518"/>
      <c r="G411" s="519"/>
      <c r="H411" s="520"/>
      <c r="I411" s="520"/>
      <c r="J411" s="521" t="str">
        <f>IFERROR(VLOOKUP(C411,EQUIPOS!$C$13:$G$80,2,FALSE)," ")</f>
        <v xml:space="preserve"> </v>
      </c>
      <c r="K411" s="522"/>
      <c r="L411" s="308" t="str">
        <f>IFERROR(VLOOKUP(C411,EQUIPOS!$C$13:$G$80,5,FALSE)," ")</f>
        <v xml:space="preserve"> </v>
      </c>
      <c r="M411" s="524"/>
      <c r="N411" s="525"/>
      <c r="O411" s="307">
        <f t="shared" ref="O411:O412" si="24">IFERROR(L411/M411,0)</f>
        <v>0</v>
      </c>
      <c r="P411" s="85"/>
    </row>
    <row r="412" spans="2:16" ht="14.4">
      <c r="B412" s="44"/>
      <c r="C412" s="517"/>
      <c r="D412" s="518"/>
      <c r="E412" s="518"/>
      <c r="F412" s="518"/>
      <c r="G412" s="519"/>
      <c r="H412" s="520"/>
      <c r="I412" s="520"/>
      <c r="J412" s="521" t="str">
        <f>IFERROR(VLOOKUP(C412,EQUIPOS!$C$13:$G$80,2,FALSE)," ")</f>
        <v xml:space="preserve"> </v>
      </c>
      <c r="K412" s="522"/>
      <c r="L412" s="308" t="str">
        <f>IFERROR(VLOOKUP(C412,EQUIPOS!$C$13:$G$80,5,FALSE)," ")</f>
        <v xml:space="preserve"> </v>
      </c>
      <c r="M412" s="524"/>
      <c r="N412" s="525"/>
      <c r="O412" s="307">
        <f t="shared" si="24"/>
        <v>0</v>
      </c>
      <c r="P412" s="85"/>
    </row>
    <row r="413" spans="2:16" ht="15" thickBot="1">
      <c r="B413" s="44"/>
      <c r="C413" s="517"/>
      <c r="D413" s="518"/>
      <c r="E413" s="518"/>
      <c r="F413" s="518"/>
      <c r="G413" s="519"/>
      <c r="H413" s="520"/>
      <c r="I413" s="520"/>
      <c r="J413" s="521" t="str">
        <f>IFERROR(VLOOKUP(C413,EQUIPOS!$C$13:$G$80,2,FALSE)," ")</f>
        <v xml:space="preserve"> </v>
      </c>
      <c r="K413" s="522"/>
      <c r="L413" s="308" t="str">
        <f>IFERROR(VLOOKUP(C413,EQUIPOS!$C$13:$G$80,5,FALSE)," ")</f>
        <v xml:space="preserve"> </v>
      </c>
      <c r="M413" s="524"/>
      <c r="N413" s="525"/>
      <c r="O413" s="307">
        <f>IFERROR(L413/M413,0)</f>
        <v>0</v>
      </c>
      <c r="P413" s="85"/>
    </row>
    <row r="414" spans="2:16" ht="15" thickBot="1">
      <c r="B414" s="44"/>
      <c r="C414" s="545" t="s">
        <v>2244</v>
      </c>
      <c r="D414" s="546"/>
      <c r="E414" s="546"/>
      <c r="F414" s="546"/>
      <c r="G414" s="546"/>
      <c r="H414" s="546"/>
      <c r="I414" s="546"/>
      <c r="J414" s="546"/>
      <c r="K414" s="546"/>
      <c r="L414" s="546"/>
      <c r="M414" s="546"/>
      <c r="N414" s="547"/>
      <c r="O414" s="309">
        <f>SUM(O409:O413)</f>
        <v>0</v>
      </c>
      <c r="P414" s="86"/>
    </row>
    <row r="415" spans="2:16" ht="13.5" customHeight="1">
      <c r="B415" s="44"/>
      <c r="C415" s="529" t="s">
        <v>62</v>
      </c>
      <c r="D415" s="530"/>
      <c r="E415" s="530"/>
      <c r="F415" s="530"/>
      <c r="G415" s="530"/>
      <c r="H415" s="530"/>
      <c r="I415" s="530"/>
      <c r="J415" s="530"/>
      <c r="K415" s="530"/>
      <c r="L415" s="530"/>
      <c r="M415" s="530"/>
      <c r="N415" s="530"/>
      <c r="O415" s="531"/>
      <c r="P415" s="80"/>
    </row>
    <row r="416" spans="2:16">
      <c r="B416" s="44"/>
      <c r="C416" s="532"/>
      <c r="D416" s="533"/>
      <c r="E416" s="533"/>
      <c r="F416" s="533"/>
      <c r="G416" s="533"/>
      <c r="H416" s="533"/>
      <c r="I416" s="533"/>
      <c r="J416" s="533"/>
      <c r="K416" s="533"/>
      <c r="L416" s="533"/>
      <c r="M416" s="533"/>
      <c r="N416" s="533"/>
      <c r="O416" s="534"/>
      <c r="P416" s="80"/>
    </row>
    <row r="417" spans="2:16" ht="14.4" thickBot="1">
      <c r="B417" s="44"/>
      <c r="C417" s="535"/>
      <c r="D417" s="536"/>
      <c r="E417" s="536"/>
      <c r="F417" s="536"/>
      <c r="G417" s="536"/>
      <c r="H417" s="536"/>
      <c r="I417" s="536"/>
      <c r="J417" s="536"/>
      <c r="K417" s="536"/>
      <c r="L417" s="536"/>
      <c r="M417" s="536"/>
      <c r="N417" s="536"/>
      <c r="O417" s="537"/>
      <c r="P417" s="80"/>
    </row>
    <row r="418" spans="2:16" ht="14.4">
      <c r="B418" s="44"/>
      <c r="C418" s="538" t="s">
        <v>10</v>
      </c>
      <c r="D418" s="550"/>
      <c r="E418" s="550"/>
      <c r="F418" s="550"/>
      <c r="G418" s="550"/>
      <c r="H418" s="550"/>
      <c r="I418" s="550"/>
      <c r="J418" s="544"/>
      <c r="K418" s="81" t="s">
        <v>56</v>
      </c>
      <c r="L418" s="82" t="s">
        <v>12</v>
      </c>
      <c r="M418" s="541" t="s">
        <v>63</v>
      </c>
      <c r="N418" s="544"/>
      <c r="O418" s="83" t="s">
        <v>61</v>
      </c>
      <c r="P418" s="84"/>
    </row>
    <row r="419" spans="2:16" ht="14.4">
      <c r="B419" s="44"/>
      <c r="C419" s="517" t="s">
        <v>2817</v>
      </c>
      <c r="D419" s="518"/>
      <c r="E419" s="518"/>
      <c r="F419" s="518"/>
      <c r="G419" s="518"/>
      <c r="H419" s="518"/>
      <c r="I419" s="518"/>
      <c r="J419" s="519"/>
      <c r="K419" s="88" t="str">
        <f>IFERROR(VLOOKUP(C419,MATERIALES!$C$13:$G$2486,2,FALSE)," ")</f>
        <v>M2</v>
      </c>
      <c r="L419" s="89">
        <v>1.02</v>
      </c>
      <c r="M419" s="548">
        <f>IFERROR(VLOOKUP(C419,MATERIALES!$C$13:$G$2486,5,FALSE)," ")</f>
        <v>920677</v>
      </c>
      <c r="N419" s="549"/>
      <c r="O419" s="307">
        <f>IFERROR(M419*L419,0)</f>
        <v>939090.54</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ref="O420:O430" si="25">IFERROR(M420*L420,0)</f>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4.4">
      <c r="B422" s="44"/>
      <c r="C422" s="517"/>
      <c r="D422" s="518"/>
      <c r="E422" s="518"/>
      <c r="F422" s="518"/>
      <c r="G422" s="518"/>
      <c r="H422" s="518"/>
      <c r="I422" s="518"/>
      <c r="J422" s="519"/>
      <c r="K422" s="88" t="str">
        <f>IFERROR(VLOOKUP(C422,MATERIALES!$C$13:$G$2486,2,FALSE)," ")</f>
        <v xml:space="preserve"> </v>
      </c>
      <c r="L422" s="89"/>
      <c r="M422" s="548" t="str">
        <f>IFERROR(VLOOKUP(C422,MATERIALES!$C$13:$G$2486,5,FALSE)," ")</f>
        <v xml:space="preserve"> </v>
      </c>
      <c r="N422" s="549"/>
      <c r="O422" s="307">
        <f t="shared" si="25"/>
        <v>0</v>
      </c>
      <c r="P422" s="85"/>
    </row>
    <row r="423" spans="2:16" ht="14.4">
      <c r="B423" s="44"/>
      <c r="C423" s="517"/>
      <c r="D423" s="518"/>
      <c r="E423" s="518"/>
      <c r="F423" s="518"/>
      <c r="G423" s="518"/>
      <c r="H423" s="518"/>
      <c r="I423" s="518"/>
      <c r="J423" s="519"/>
      <c r="K423" s="88" t="str">
        <f>IFERROR(VLOOKUP(C423,MATERIALES!$C$13:$G$2486,2,FALSE)," ")</f>
        <v xml:space="preserve"> </v>
      </c>
      <c r="L423" s="89"/>
      <c r="M423" s="548" t="str">
        <f>IFERROR(VLOOKUP(C423,MATERIALES!$C$13:$G$2486,5,FALSE)," ")</f>
        <v xml:space="preserve"> </v>
      </c>
      <c r="N423" s="549"/>
      <c r="O423" s="307">
        <f t="shared" si="25"/>
        <v>0</v>
      </c>
      <c r="P423" s="85"/>
    </row>
    <row r="424" spans="2:16" ht="14.4">
      <c r="B424" s="44"/>
      <c r="C424" s="517"/>
      <c r="D424" s="518"/>
      <c r="E424" s="518"/>
      <c r="F424" s="518"/>
      <c r="G424" s="518"/>
      <c r="H424" s="518"/>
      <c r="I424" s="518"/>
      <c r="J424" s="519"/>
      <c r="K424" s="88" t="str">
        <f>IFERROR(VLOOKUP(C424,MATERIALES!$C$13:$G$2486,2,FALSE)," ")</f>
        <v xml:space="preserve"> </v>
      </c>
      <c r="L424" s="89"/>
      <c r="M424" s="548" t="str">
        <f>IFERROR(VLOOKUP(C424,MATERIALES!$C$13:$G$2486,5,FALSE)," ")</f>
        <v xml:space="preserve"> </v>
      </c>
      <c r="N424" s="549"/>
      <c r="O424" s="307">
        <f t="shared" si="25"/>
        <v>0</v>
      </c>
      <c r="P424" s="85"/>
    </row>
    <row r="425" spans="2:16" ht="14.4">
      <c r="B425" s="44"/>
      <c r="C425" s="517"/>
      <c r="D425" s="518"/>
      <c r="E425" s="518"/>
      <c r="F425" s="518"/>
      <c r="G425" s="518"/>
      <c r="H425" s="518"/>
      <c r="I425" s="518"/>
      <c r="J425" s="519"/>
      <c r="K425" s="88" t="str">
        <f>IFERROR(VLOOKUP(C425,MATERIALES!$C$13:$G$2486,2,FALSE)," ")</f>
        <v xml:space="preserve"> </v>
      </c>
      <c r="L425" s="89"/>
      <c r="M425" s="548" t="str">
        <f>IFERROR(VLOOKUP(C425,MATERIALES!$C$13:$G$2486,5,FALSE)," ")</f>
        <v xml:space="preserve"> </v>
      </c>
      <c r="N425" s="549"/>
      <c r="O425" s="307">
        <f t="shared" si="25"/>
        <v>0</v>
      </c>
      <c r="P425" s="85"/>
    </row>
    <row r="426" spans="2:16" ht="14.4">
      <c r="B426" s="44"/>
      <c r="C426" s="517"/>
      <c r="D426" s="518"/>
      <c r="E426" s="518"/>
      <c r="F426" s="518"/>
      <c r="G426" s="518"/>
      <c r="H426" s="518"/>
      <c r="I426" s="518"/>
      <c r="J426" s="519"/>
      <c r="K426" s="88" t="str">
        <f>IFERROR(VLOOKUP(C426,MATERIALES!$C$13:$G$2486,2,FALSE)," ")</f>
        <v xml:space="preserve"> </v>
      </c>
      <c r="L426" s="89"/>
      <c r="M426" s="548" t="str">
        <f>IFERROR(VLOOKUP(C426,MATERIALES!$C$13:$G$2486,5,FALSE)," ")</f>
        <v xml:space="preserve"> </v>
      </c>
      <c r="N426" s="549"/>
      <c r="O426" s="307">
        <f t="shared" si="25"/>
        <v>0</v>
      </c>
      <c r="P426" s="85"/>
    </row>
    <row r="427" spans="2:16" ht="14.4">
      <c r="B427" s="44"/>
      <c r="C427" s="517"/>
      <c r="D427" s="518"/>
      <c r="E427" s="518"/>
      <c r="F427" s="518"/>
      <c r="G427" s="518"/>
      <c r="H427" s="518"/>
      <c r="I427" s="518"/>
      <c r="J427" s="519"/>
      <c r="K427" s="88" t="str">
        <f>IFERROR(VLOOKUP(C427,MATERIALES!$C$13:$G$2486,2,FALSE)," ")</f>
        <v xml:space="preserve"> </v>
      </c>
      <c r="L427" s="89"/>
      <c r="M427" s="548" t="str">
        <f>IFERROR(VLOOKUP(C427,MATERIALES!$C$13:$G$2486,5,FALSE)," ")</f>
        <v xml:space="preserve"> </v>
      </c>
      <c r="N427" s="549"/>
      <c r="O427" s="307">
        <f t="shared" si="25"/>
        <v>0</v>
      </c>
      <c r="P427" s="85"/>
    </row>
    <row r="428" spans="2:16" ht="14.4">
      <c r="B428" s="44"/>
      <c r="C428" s="517"/>
      <c r="D428" s="518"/>
      <c r="E428" s="518"/>
      <c r="F428" s="518"/>
      <c r="G428" s="518"/>
      <c r="H428" s="518"/>
      <c r="I428" s="518"/>
      <c r="J428" s="519"/>
      <c r="K428" s="88" t="str">
        <f>IFERROR(VLOOKUP(C428,MATERIALES!$C$13:$G$2486,2,FALSE)," ")</f>
        <v xml:space="preserve"> </v>
      </c>
      <c r="L428" s="89"/>
      <c r="M428" s="548" t="str">
        <f>IFERROR(VLOOKUP(C428,MATERIALES!$C$13:$G$2486,5,FALSE)," ")</f>
        <v xml:space="preserve"> </v>
      </c>
      <c r="N428" s="549"/>
      <c r="O428" s="307">
        <f t="shared" si="25"/>
        <v>0</v>
      </c>
      <c r="P428" s="85"/>
    </row>
    <row r="429" spans="2:16" ht="14.4">
      <c r="B429" s="44"/>
      <c r="C429" s="517"/>
      <c r="D429" s="518"/>
      <c r="E429" s="518"/>
      <c r="F429" s="518"/>
      <c r="G429" s="518"/>
      <c r="H429" s="518"/>
      <c r="I429" s="518"/>
      <c r="J429" s="519"/>
      <c r="K429" s="88" t="str">
        <f>IFERROR(VLOOKUP(C429,MATERIALES!$C$13:$G$2486,2,FALSE)," ")</f>
        <v xml:space="preserve"> </v>
      </c>
      <c r="L429" s="89"/>
      <c r="M429" s="548" t="str">
        <f>IFERROR(VLOOKUP(C429,MATERIALES!$C$13:$G$2486,5,FALSE)," ")</f>
        <v xml:space="preserve"> </v>
      </c>
      <c r="N429" s="549"/>
      <c r="O429" s="307">
        <f t="shared" si="25"/>
        <v>0</v>
      </c>
      <c r="P429" s="85"/>
    </row>
    <row r="430" spans="2:16" ht="15" thickBot="1">
      <c r="B430" s="44"/>
      <c r="C430" s="517"/>
      <c r="D430" s="518"/>
      <c r="E430" s="518"/>
      <c r="F430" s="518"/>
      <c r="G430" s="518"/>
      <c r="H430" s="518"/>
      <c r="I430" s="518"/>
      <c r="J430" s="519"/>
      <c r="K430" s="88" t="str">
        <f>IFERROR(VLOOKUP(C430,MATERIALES!$C$13:$G$2486,2,FALSE)," ")</f>
        <v xml:space="preserve"> </v>
      </c>
      <c r="L430" s="90"/>
      <c r="M430" s="548" t="str">
        <f>IFERROR(VLOOKUP(C430,MATERIALES!$C$13:$G$2486,5,FALSE)," ")</f>
        <v xml:space="preserve"> </v>
      </c>
      <c r="N430" s="549"/>
      <c r="O430" s="307">
        <f t="shared" si="25"/>
        <v>0</v>
      </c>
      <c r="P430" s="85"/>
    </row>
    <row r="431" spans="2:16" ht="15" thickBot="1">
      <c r="B431" s="44"/>
      <c r="C431" s="545" t="s">
        <v>2244</v>
      </c>
      <c r="D431" s="546"/>
      <c r="E431" s="546"/>
      <c r="F431" s="546"/>
      <c r="G431" s="546"/>
      <c r="H431" s="546"/>
      <c r="I431" s="546"/>
      <c r="J431" s="546"/>
      <c r="K431" s="546"/>
      <c r="L431" s="546"/>
      <c r="M431" s="546"/>
      <c r="N431" s="547"/>
      <c r="O431" s="309">
        <f>SUM(O419:O430)</f>
        <v>939090.54</v>
      </c>
      <c r="P431" s="85"/>
    </row>
    <row r="432" spans="2:16">
      <c r="B432" s="44"/>
      <c r="C432" s="529" t="s">
        <v>64</v>
      </c>
      <c r="D432" s="530"/>
      <c r="E432" s="530"/>
      <c r="F432" s="530"/>
      <c r="G432" s="530"/>
      <c r="H432" s="530"/>
      <c r="I432" s="530"/>
      <c r="J432" s="530"/>
      <c r="K432" s="530"/>
      <c r="L432" s="530"/>
      <c r="M432" s="530"/>
      <c r="N432" s="530"/>
      <c r="O432" s="531"/>
      <c r="P432" s="80"/>
    </row>
    <row r="433" spans="2:16">
      <c r="B433" s="44"/>
      <c r="C433" s="532"/>
      <c r="D433" s="533"/>
      <c r="E433" s="533"/>
      <c r="F433" s="533"/>
      <c r="G433" s="533"/>
      <c r="H433" s="533"/>
      <c r="I433" s="533"/>
      <c r="J433" s="533"/>
      <c r="K433" s="533"/>
      <c r="L433" s="533"/>
      <c r="M433" s="533"/>
      <c r="N433" s="533"/>
      <c r="O433" s="534"/>
      <c r="P433" s="80"/>
    </row>
    <row r="434" spans="2:16" ht="14.4" thickBot="1">
      <c r="B434" s="44"/>
      <c r="C434" s="535"/>
      <c r="D434" s="536"/>
      <c r="E434" s="536"/>
      <c r="F434" s="536"/>
      <c r="G434" s="536"/>
      <c r="H434" s="536"/>
      <c r="I434" s="536"/>
      <c r="J434" s="536"/>
      <c r="K434" s="536"/>
      <c r="L434" s="536"/>
      <c r="M434" s="536"/>
      <c r="N434" s="536"/>
      <c r="O434" s="537"/>
      <c r="P434" s="80"/>
    </row>
    <row r="435" spans="2:16" ht="16.8">
      <c r="B435" s="44"/>
      <c r="C435" s="538" t="s">
        <v>65</v>
      </c>
      <c r="D435" s="550"/>
      <c r="E435" s="550"/>
      <c r="F435" s="550"/>
      <c r="G435" s="550"/>
      <c r="H435" s="550"/>
      <c r="I435" s="550"/>
      <c r="J435" s="82" t="s">
        <v>66</v>
      </c>
      <c r="K435" s="87" t="s">
        <v>67</v>
      </c>
      <c r="L435" s="91" t="s">
        <v>68</v>
      </c>
      <c r="M435" s="541" t="s">
        <v>69</v>
      </c>
      <c r="N435" s="544"/>
      <c r="O435" s="83" t="s">
        <v>61</v>
      </c>
      <c r="P435" s="84"/>
    </row>
    <row r="436" spans="2:16" ht="14.4">
      <c r="B436" s="44"/>
      <c r="C436" s="517"/>
      <c r="D436" s="518"/>
      <c r="E436" s="518"/>
      <c r="F436" s="518"/>
      <c r="G436" s="518"/>
      <c r="H436" s="518"/>
      <c r="I436" s="518"/>
      <c r="J436" s="92"/>
      <c r="K436" s="93">
        <v>25.1</v>
      </c>
      <c r="L436" s="92">
        <f>K436*J436</f>
        <v>0</v>
      </c>
      <c r="M436" s="548" t="str">
        <f>IFERROR(VLOOKUP(C436,TRANSPORTE!$C$14:$G$28,5,FALSE)," ")</f>
        <v xml:space="preserve"> </v>
      </c>
      <c r="N436" s="549"/>
      <c r="O436" s="307">
        <f>IFERROR(M436*L436,0)</f>
        <v>0</v>
      </c>
      <c r="P436" s="85"/>
    </row>
    <row r="437" spans="2:16" ht="15" thickBot="1">
      <c r="B437" s="44"/>
      <c r="C437" s="551"/>
      <c r="D437" s="552"/>
      <c r="E437" s="552"/>
      <c r="F437" s="552"/>
      <c r="G437" s="552"/>
      <c r="H437" s="552"/>
      <c r="I437" s="552"/>
      <c r="J437" s="94"/>
      <c r="K437" s="70"/>
      <c r="L437" s="94"/>
      <c r="M437" s="553"/>
      <c r="N437" s="554"/>
      <c r="O437" s="307">
        <f t="shared" ref="O437" si="26">IFERROR(M437*L437,0)</f>
        <v>0</v>
      </c>
      <c r="P437" s="85"/>
    </row>
    <row r="438" spans="2:16" ht="15" thickBot="1">
      <c r="B438" s="44"/>
      <c r="C438" s="545" t="s">
        <v>2244</v>
      </c>
      <c r="D438" s="546"/>
      <c r="E438" s="546"/>
      <c r="F438" s="546"/>
      <c r="G438" s="546"/>
      <c r="H438" s="546"/>
      <c r="I438" s="546"/>
      <c r="J438" s="546"/>
      <c r="K438" s="546"/>
      <c r="L438" s="546"/>
      <c r="M438" s="546"/>
      <c r="N438" s="547"/>
      <c r="O438" s="309">
        <f>+SUM(O436:O437)</f>
        <v>0</v>
      </c>
      <c r="P438" s="86"/>
    </row>
    <row r="439" spans="2:16">
      <c r="B439" s="44"/>
      <c r="C439" s="529" t="s">
        <v>70</v>
      </c>
      <c r="D439" s="530"/>
      <c r="E439" s="530"/>
      <c r="F439" s="530"/>
      <c r="G439" s="530"/>
      <c r="H439" s="530"/>
      <c r="I439" s="530"/>
      <c r="J439" s="530"/>
      <c r="K439" s="530"/>
      <c r="L439" s="530"/>
      <c r="M439" s="530"/>
      <c r="N439" s="530"/>
      <c r="O439" s="531"/>
      <c r="P439" s="80"/>
    </row>
    <row r="440" spans="2:16">
      <c r="B440" s="44"/>
      <c r="C440" s="532"/>
      <c r="D440" s="533"/>
      <c r="E440" s="533"/>
      <c r="F440" s="533"/>
      <c r="G440" s="533"/>
      <c r="H440" s="533"/>
      <c r="I440" s="533"/>
      <c r="J440" s="533"/>
      <c r="K440" s="533"/>
      <c r="L440" s="533"/>
      <c r="M440" s="533"/>
      <c r="N440" s="533"/>
      <c r="O440" s="534"/>
      <c r="P440" s="80"/>
    </row>
    <row r="441" spans="2:16" ht="14.4" thickBot="1">
      <c r="B441" s="44"/>
      <c r="C441" s="535"/>
      <c r="D441" s="536"/>
      <c r="E441" s="536"/>
      <c r="F441" s="536"/>
      <c r="G441" s="536"/>
      <c r="H441" s="536"/>
      <c r="I441" s="536"/>
      <c r="J441" s="536"/>
      <c r="K441" s="536"/>
      <c r="L441" s="536"/>
      <c r="M441" s="536"/>
      <c r="N441" s="536"/>
      <c r="O441" s="537"/>
      <c r="P441" s="80"/>
    </row>
    <row r="442" spans="2:16" ht="14.4">
      <c r="B442" s="44"/>
      <c r="C442" s="538" t="s">
        <v>71</v>
      </c>
      <c r="D442" s="550"/>
      <c r="E442" s="550"/>
      <c r="F442" s="550"/>
      <c r="G442" s="550"/>
      <c r="H442" s="550"/>
      <c r="I442" s="550"/>
      <c r="J442" s="82" t="s">
        <v>72</v>
      </c>
      <c r="K442" s="95" t="s">
        <v>73</v>
      </c>
      <c r="L442" s="96" t="s">
        <v>74</v>
      </c>
      <c r="M442" s="560" t="s">
        <v>60</v>
      </c>
      <c r="N442" s="561"/>
      <c r="O442" s="97" t="s">
        <v>61</v>
      </c>
      <c r="P442" s="98"/>
    </row>
    <row r="443" spans="2:16" ht="14.4">
      <c r="B443" s="44"/>
      <c r="C443" s="555"/>
      <c r="D443" s="556"/>
      <c r="E443" s="556"/>
      <c r="F443" s="556"/>
      <c r="G443" s="556"/>
      <c r="H443" s="556"/>
      <c r="I443" s="522"/>
      <c r="J443" s="310" t="str">
        <f>IFERROR(VLOOKUP(C443,'MANO DE OBRA'!$C$13:$J$33,6,FALSE)," ")</f>
        <v xml:space="preserve"> </v>
      </c>
      <c r="K443" s="318" t="str">
        <f>IFERROR(VLOOKUP(C443,'MANO DE OBRA'!$C$13:$J$33,7,FALSE)," ")</f>
        <v xml:space="preserve"> </v>
      </c>
      <c r="L443" s="311" t="str">
        <f>IFERROR(VLOOKUP(C443,'MANO DE OBRA'!$C$13:$J$33,8,FALSE)," ")</f>
        <v xml:space="preserve"> </v>
      </c>
      <c r="M443" s="562"/>
      <c r="N443" s="563"/>
      <c r="O443" s="312">
        <f>IFERROR((L443/M443),0)</f>
        <v>0</v>
      </c>
      <c r="P443" s="99"/>
    </row>
    <row r="444" spans="2:16" ht="14.4">
      <c r="B444" s="44"/>
      <c r="C444" s="555"/>
      <c r="D444" s="556"/>
      <c r="E444" s="556"/>
      <c r="F444" s="556"/>
      <c r="G444" s="556"/>
      <c r="H444" s="556"/>
      <c r="I444" s="522"/>
      <c r="J444" s="310" t="str">
        <f>IFERROR(VLOOKUP(C444,'MANO DE OBRA'!$C$13:$J$33,6,FALSE)," ")</f>
        <v xml:space="preserve"> </v>
      </c>
      <c r="K444" s="318" t="str">
        <f>IFERROR(VLOOKUP(C444,'MANO DE OBRA'!$C$13:$J$33,7,FALSE)," ")</f>
        <v xml:space="preserve"> </v>
      </c>
      <c r="L444" s="311" t="str">
        <f>IFERROR(VLOOKUP(C444,'MANO DE OBRA'!$C$13:$J$33,8,FALSE)," ")</f>
        <v xml:space="preserve"> </v>
      </c>
      <c r="M444" s="562"/>
      <c r="N444" s="563"/>
      <c r="O444" s="312">
        <f t="shared" ref="O444:O446" si="27">IFERROR((L444/M444),0)</f>
        <v>0</v>
      </c>
      <c r="P444" s="99"/>
    </row>
    <row r="445" spans="2:16" ht="14.4">
      <c r="B445" s="44"/>
      <c r="C445" s="555"/>
      <c r="D445" s="556"/>
      <c r="E445" s="556"/>
      <c r="F445" s="556"/>
      <c r="G445" s="556"/>
      <c r="H445" s="556"/>
      <c r="I445" s="522"/>
      <c r="J445" s="310" t="str">
        <f>IFERROR(VLOOKUP(C445,'MANO DE OBRA'!$C$13:$J$33,6,FALSE)," ")</f>
        <v xml:space="preserve"> </v>
      </c>
      <c r="K445" s="318" t="str">
        <f>IFERROR(VLOOKUP(C445,'MANO DE OBRA'!$C$13:$J$33,7,FALSE)," ")</f>
        <v xml:space="preserve"> </v>
      </c>
      <c r="L445" s="311" t="str">
        <f>IFERROR(VLOOKUP(C445,'MANO DE OBRA'!$C$13:$J$33,8,FALSE)," ")</f>
        <v xml:space="preserve"> </v>
      </c>
      <c r="M445" s="524"/>
      <c r="N445" s="525"/>
      <c r="O445" s="312">
        <f t="shared" si="27"/>
        <v>0</v>
      </c>
      <c r="P445" s="99"/>
    </row>
    <row r="446" spans="2:16" ht="15" thickBot="1">
      <c r="B446" s="44"/>
      <c r="C446" s="555"/>
      <c r="D446" s="556"/>
      <c r="E446" s="556"/>
      <c r="F446" s="556"/>
      <c r="G446" s="556"/>
      <c r="H446" s="556"/>
      <c r="I446" s="522"/>
      <c r="J446" s="310" t="str">
        <f>IFERROR(VLOOKUP(C446,'MANO DE OBRA'!$C$13:$J$33,6,FALSE)," ")</f>
        <v xml:space="preserve"> </v>
      </c>
      <c r="K446" s="318" t="str">
        <f>IFERROR(VLOOKUP(C446,'MANO DE OBRA'!$C$13:$J$33,7,FALSE)," ")</f>
        <v xml:space="preserve"> </v>
      </c>
      <c r="L446" s="311" t="str">
        <f>IFERROR(VLOOKUP(C446,'MANO DE OBRA'!$C$13:$J$33,8,FALSE)," ")</f>
        <v xml:space="preserve"> </v>
      </c>
      <c r="M446" s="524"/>
      <c r="N446" s="525"/>
      <c r="O446" s="312">
        <f t="shared" si="27"/>
        <v>0</v>
      </c>
      <c r="P446" s="85"/>
    </row>
    <row r="447" spans="2:16" ht="15" thickBot="1">
      <c r="B447" s="44"/>
      <c r="C447" s="545" t="s">
        <v>2244</v>
      </c>
      <c r="D447" s="546"/>
      <c r="E447" s="546"/>
      <c r="F447" s="546"/>
      <c r="G447" s="546"/>
      <c r="H447" s="546"/>
      <c r="I447" s="546"/>
      <c r="J447" s="546"/>
      <c r="K447" s="546"/>
      <c r="L447" s="546"/>
      <c r="M447" s="546"/>
      <c r="N447" s="547"/>
      <c r="O447" s="309">
        <f>+SUM(O443:O446)</f>
        <v>0</v>
      </c>
      <c r="P447" s="85"/>
    </row>
    <row r="448" spans="2:16" ht="15" thickBot="1">
      <c r="B448" s="44"/>
      <c r="C448" s="73"/>
      <c r="D448" s="52"/>
      <c r="E448" s="52"/>
      <c r="F448" s="52"/>
      <c r="G448" s="52"/>
      <c r="H448" s="52"/>
      <c r="I448" s="52"/>
      <c r="J448" s="52"/>
      <c r="K448" s="52"/>
      <c r="L448" s="52"/>
      <c r="M448" s="52"/>
      <c r="N448" s="52"/>
      <c r="O448" s="74"/>
      <c r="P448" s="45"/>
    </row>
    <row r="449" spans="2:16" ht="15" thickBot="1">
      <c r="B449" s="44"/>
      <c r="C449" s="557" t="s">
        <v>2245</v>
      </c>
      <c r="D449" s="558"/>
      <c r="E449" s="558"/>
      <c r="F449" s="558"/>
      <c r="G449" s="558"/>
      <c r="H449" s="558"/>
      <c r="I449" s="558"/>
      <c r="J449" s="558"/>
      <c r="K449" s="558"/>
      <c r="L449" s="558"/>
      <c r="M449" s="558"/>
      <c r="N449" s="559"/>
      <c r="O449" s="313">
        <f>ROUND(O438+O414+O431+O447,0)</f>
        <v>939091</v>
      </c>
      <c r="P449" s="100"/>
    </row>
    <row r="450" spans="2:16" ht="15" thickBot="1">
      <c r="B450" s="44"/>
      <c r="C450" s="73"/>
      <c r="D450" s="52"/>
      <c r="E450" s="52"/>
      <c r="F450" s="52"/>
      <c r="G450" s="52"/>
      <c r="H450" s="52"/>
      <c r="I450" s="52"/>
      <c r="J450" s="52"/>
      <c r="K450" s="52"/>
      <c r="L450" s="52"/>
      <c r="M450" s="52"/>
      <c r="N450" s="52"/>
      <c r="O450" s="74"/>
      <c r="P450" s="73"/>
    </row>
    <row r="451" spans="2:16">
      <c r="B451" s="44"/>
      <c r="C451" s="529" t="s">
        <v>2240</v>
      </c>
      <c r="D451" s="530"/>
      <c r="E451" s="530"/>
      <c r="F451" s="530"/>
      <c r="G451" s="530"/>
      <c r="H451" s="530"/>
      <c r="I451" s="530"/>
      <c r="J451" s="530"/>
      <c r="K451" s="530"/>
      <c r="L451" s="530"/>
      <c r="M451" s="530"/>
      <c r="N451" s="530"/>
      <c r="O451" s="531"/>
      <c r="P451" s="80"/>
    </row>
    <row r="452" spans="2:16">
      <c r="B452" s="44"/>
      <c r="C452" s="532"/>
      <c r="D452" s="533"/>
      <c r="E452" s="533"/>
      <c r="F452" s="533"/>
      <c r="G452" s="533"/>
      <c r="H452" s="533"/>
      <c r="I452" s="533"/>
      <c r="J452" s="533"/>
      <c r="K452" s="533"/>
      <c r="L452" s="533"/>
      <c r="M452" s="533"/>
      <c r="N452" s="533"/>
      <c r="O452" s="534"/>
      <c r="P452" s="80"/>
    </row>
    <row r="453" spans="2:16" ht="14.4" thickBot="1">
      <c r="B453" s="44"/>
      <c r="C453" s="535"/>
      <c r="D453" s="536"/>
      <c r="E453" s="536"/>
      <c r="F453" s="536"/>
      <c r="G453" s="536"/>
      <c r="H453" s="536"/>
      <c r="I453" s="536"/>
      <c r="J453" s="536"/>
      <c r="K453" s="536"/>
      <c r="L453" s="536"/>
      <c r="M453" s="536"/>
      <c r="N453" s="536"/>
      <c r="O453" s="537"/>
      <c r="P453" s="80"/>
    </row>
    <row r="454" spans="2:16" ht="15" thickBot="1">
      <c r="B454" s="44"/>
      <c r="C454" s="568" t="s">
        <v>10</v>
      </c>
      <c r="D454" s="569"/>
      <c r="E454" s="569"/>
      <c r="F454" s="569"/>
      <c r="G454" s="569"/>
      <c r="H454" s="569"/>
      <c r="I454" s="569"/>
      <c r="J454" s="569"/>
      <c r="K454" s="569"/>
      <c r="L454" s="569"/>
      <c r="M454" s="570"/>
      <c r="N454" s="303" t="s">
        <v>32</v>
      </c>
      <c r="O454" s="304" t="s">
        <v>29</v>
      </c>
      <c r="P454" s="80"/>
    </row>
    <row r="455" spans="2:16" ht="14.4">
      <c r="B455" s="44"/>
      <c r="C455" s="571" t="s">
        <v>2242</v>
      </c>
      <c r="D455" s="572"/>
      <c r="E455" s="572"/>
      <c r="F455" s="572"/>
      <c r="G455" s="572"/>
      <c r="H455" s="572"/>
      <c r="I455" s="572"/>
      <c r="J455" s="572"/>
      <c r="K455" s="572"/>
      <c r="L455" s="572"/>
      <c r="M455" s="572"/>
      <c r="N455" s="305">
        <f>PRESUPUESTO!$K$384</f>
        <v>0.26</v>
      </c>
      <c r="O455" s="314">
        <f>N455*O449</f>
        <v>244163.66</v>
      </c>
      <c r="P455" s="80"/>
    </row>
    <row r="456" spans="2:16" ht="14.4">
      <c r="B456" s="44"/>
      <c r="C456" s="573" t="s">
        <v>2241</v>
      </c>
      <c r="D456" s="574"/>
      <c r="E456" s="574"/>
      <c r="F456" s="574"/>
      <c r="G456" s="574"/>
      <c r="H456" s="574"/>
      <c r="I456" s="574"/>
      <c r="J456" s="574"/>
      <c r="K456" s="574"/>
      <c r="L456" s="574"/>
      <c r="M456" s="574"/>
      <c r="N456" s="302">
        <f>PRESUPUESTO!$K$385</f>
        <v>0.01</v>
      </c>
      <c r="O456" s="315">
        <f>N456*O449</f>
        <v>9390.91</v>
      </c>
      <c r="P456" s="80"/>
    </row>
    <row r="457" spans="2:16" ht="15" thickBot="1">
      <c r="B457" s="44"/>
      <c r="C457" s="575" t="s">
        <v>28</v>
      </c>
      <c r="D457" s="576"/>
      <c r="E457" s="576"/>
      <c r="F457" s="576"/>
      <c r="G457" s="576"/>
      <c r="H457" s="576"/>
      <c r="I457" s="576"/>
      <c r="J457" s="576"/>
      <c r="K457" s="576"/>
      <c r="L457" s="576"/>
      <c r="M457" s="576"/>
      <c r="N457" s="306">
        <f>PRESUPUESTO!$K$386</f>
        <v>0.03</v>
      </c>
      <c r="O457" s="316">
        <f>N457*O449</f>
        <v>28172.73</v>
      </c>
      <c r="P457" s="80"/>
    </row>
    <row r="458" spans="2:16">
      <c r="B458" s="44"/>
      <c r="C458" s="296"/>
      <c r="D458" s="297"/>
      <c r="E458" s="297"/>
      <c r="F458" s="297"/>
      <c r="G458" s="297"/>
      <c r="H458" s="297"/>
      <c r="I458" s="297"/>
      <c r="J458" s="297"/>
      <c r="K458" s="297"/>
      <c r="L458" s="297"/>
      <c r="M458" s="297"/>
      <c r="N458" s="297"/>
      <c r="O458" s="298"/>
      <c r="P458" s="80"/>
    </row>
    <row r="459" spans="2:16" ht="14.4" thickBot="1">
      <c r="B459" s="44"/>
      <c r="C459" s="299"/>
      <c r="D459" s="300"/>
      <c r="E459" s="300"/>
      <c r="F459" s="300"/>
      <c r="G459" s="300"/>
      <c r="H459" s="300"/>
      <c r="I459" s="300"/>
      <c r="J459" s="300"/>
      <c r="K459" s="300"/>
      <c r="L459" s="300"/>
      <c r="M459" s="300"/>
      <c r="N459" s="300"/>
      <c r="O459" s="301"/>
      <c r="P459" s="80"/>
    </row>
    <row r="460" spans="2:16" ht="15" thickBot="1">
      <c r="B460" s="44"/>
      <c r="C460" s="557" t="s">
        <v>2246</v>
      </c>
      <c r="D460" s="558"/>
      <c r="E460" s="558"/>
      <c r="F460" s="558"/>
      <c r="G460" s="558"/>
      <c r="H460" s="558"/>
      <c r="I460" s="558"/>
      <c r="J460" s="558"/>
      <c r="K460" s="558"/>
      <c r="L460" s="558"/>
      <c r="M460" s="558"/>
      <c r="N460" s="559"/>
      <c r="O460" s="313">
        <f>ROUNDUP(O449+O455+O456+O457,0)</f>
        <v>1220819</v>
      </c>
      <c r="P460" s="100"/>
    </row>
    <row r="461" spans="2:16" ht="14.4">
      <c r="B461" s="44"/>
      <c r="C461" s="73"/>
      <c r="D461" s="52"/>
      <c r="E461" s="52"/>
      <c r="F461" s="52"/>
      <c r="G461" s="52"/>
      <c r="H461" s="52"/>
      <c r="I461" s="52"/>
      <c r="J461" s="52"/>
      <c r="K461" s="52"/>
      <c r="L461" s="52"/>
      <c r="M461" s="52"/>
      <c r="N461" s="52"/>
      <c r="O461" s="74"/>
      <c r="P461" s="45"/>
    </row>
    <row r="462" spans="2:16" ht="14.4">
      <c r="B462" s="44"/>
      <c r="C462" s="73"/>
      <c r="D462" s="52"/>
      <c r="E462" s="52"/>
      <c r="F462" s="52"/>
      <c r="G462" s="52"/>
      <c r="H462" s="52"/>
      <c r="I462" s="52"/>
      <c r="J462" s="52"/>
      <c r="K462" s="52"/>
      <c r="L462" s="52"/>
      <c r="M462" s="52"/>
      <c r="N462" s="52"/>
      <c r="O462" s="74"/>
      <c r="P462" s="45"/>
    </row>
    <row r="463" spans="2:16" ht="18.75" customHeight="1" thickBot="1">
      <c r="B463" s="44"/>
      <c r="C463" s="564"/>
      <c r="D463" s="565"/>
      <c r="E463" s="565"/>
      <c r="F463" s="70"/>
      <c r="G463" s="70"/>
      <c r="H463" s="70"/>
      <c r="I463" s="70"/>
      <c r="J463" s="70"/>
      <c r="K463" s="566"/>
      <c r="L463" s="566"/>
      <c r="M463" s="566"/>
      <c r="N463" s="566"/>
      <c r="O463" s="567"/>
      <c r="P463" s="101"/>
    </row>
    <row r="464" spans="2:16" ht="14.4" thickBot="1">
      <c r="B464" s="102"/>
      <c r="C464" s="103"/>
      <c r="D464" s="103"/>
      <c r="E464" s="103"/>
      <c r="F464" s="103"/>
      <c r="G464" s="103"/>
      <c r="H464" s="103"/>
      <c r="I464" s="103"/>
      <c r="J464" s="103"/>
      <c r="K464" s="103"/>
      <c r="L464" s="103"/>
      <c r="M464" s="103"/>
      <c r="N464" s="103"/>
      <c r="O464" s="103"/>
      <c r="P464" s="104"/>
    </row>
    <row r="465" spans="2:16" ht="15.6" thickTop="1" thickBot="1">
      <c r="B465" s="44"/>
      <c r="C465" s="73"/>
      <c r="D465" s="52"/>
      <c r="E465" s="52"/>
      <c r="F465" s="52"/>
      <c r="G465" s="52"/>
      <c r="H465" s="52"/>
      <c r="I465" s="52"/>
      <c r="J465" s="52"/>
      <c r="K465" s="52"/>
      <c r="L465" s="52"/>
      <c r="M465" s="52"/>
      <c r="N465" s="52"/>
      <c r="O465" s="74"/>
      <c r="P465" s="45"/>
    </row>
    <row r="466" spans="2:16" ht="15" thickBot="1">
      <c r="B466" s="44"/>
      <c r="C466" s="488" t="s">
        <v>54</v>
      </c>
      <c r="D466" s="489"/>
      <c r="E466" s="489"/>
      <c r="F466" s="489"/>
      <c r="G466" s="489"/>
      <c r="H466" s="489"/>
      <c r="I466" s="489"/>
      <c r="J466" s="489"/>
      <c r="K466" s="489"/>
      <c r="L466" s="489"/>
      <c r="M466" s="489"/>
      <c r="N466" s="489"/>
      <c r="O466" s="490"/>
      <c r="P466" s="75"/>
    </row>
    <row r="467" spans="2:16">
      <c r="B467" s="44"/>
      <c r="C467" s="76" t="s">
        <v>55</v>
      </c>
      <c r="D467" s="491" t="s">
        <v>10</v>
      </c>
      <c r="E467" s="492"/>
      <c r="F467" s="492"/>
      <c r="G467" s="492"/>
      <c r="H467" s="492"/>
      <c r="I467" s="492"/>
      <c r="J467" s="492"/>
      <c r="K467" s="492"/>
      <c r="L467" s="493"/>
      <c r="M467" s="494" t="s">
        <v>56</v>
      </c>
      <c r="N467" s="495"/>
      <c r="O467" s="76" t="s">
        <v>12</v>
      </c>
      <c r="P467" s="77"/>
    </row>
    <row r="468" spans="2:16" ht="51" customHeight="1" thickBot="1">
      <c r="B468" s="44"/>
      <c r="C468" s="78">
        <f>PRESUPUESTO!C319</f>
        <v>16.080000000000013</v>
      </c>
      <c r="D468" s="582" t="str">
        <f>IFERROR(VLOOKUP(C468,PRESUPUESTO!$C$11:$K$366,5,FALSE)," ")</f>
        <v>SUMINISTRO E INSTALACIÓN DE PUERTA VENTANA EN ALUMINIO SIST. 8025 ANODIZADO NATURAL, PUERTA CORREDIZA EN VIDRIO TEMPLADO LAMINADO 4+4MM, BASTIDO EN ALUMINIO ANODIZADO SISTEMA 8025, MARCO EN ALUMINIO SIST 8025 EN ANODIZADO NATURAL CON ACANALADO PARA SISTEMA CORREDIZO, RIEL SEGÚN RECOMENDACIÓN DEL FABRICANTE. MONTANTE SUPERIOR EN REJILLA TIPO CELOSÍA VENTILADA EN ALUMINIO</v>
      </c>
      <c r="E468" s="583"/>
      <c r="F468" s="583"/>
      <c r="G468" s="583"/>
      <c r="H468" s="583"/>
      <c r="I468" s="583"/>
      <c r="J468" s="583"/>
      <c r="K468" s="583"/>
      <c r="L468" s="584"/>
      <c r="M468" s="526" t="str">
        <f>IFERROR(VLOOKUP(C468,PRESUPUESTO!$C$11:$K$366,6,FALSE)," ")</f>
        <v>M2</v>
      </c>
      <c r="N468" s="528"/>
      <c r="O468" s="243">
        <f>IFERROR(VLOOKUP(C468,PRESUPUESTO!$C$11:$K$366,7,FALSE)," ")</f>
        <v>20.98</v>
      </c>
      <c r="P468" s="79"/>
    </row>
    <row r="469" spans="2:16">
      <c r="B469" s="44"/>
      <c r="C469" s="529"/>
      <c r="D469" s="530"/>
      <c r="E469" s="530"/>
      <c r="F469" s="530"/>
      <c r="G469" s="530"/>
      <c r="H469" s="530"/>
      <c r="I469" s="530"/>
      <c r="J469" s="530"/>
      <c r="K469" s="530"/>
      <c r="L469" s="530"/>
      <c r="M469" s="530"/>
      <c r="N469" s="530"/>
      <c r="O469" s="531"/>
      <c r="P469" s="80"/>
    </row>
    <row r="470" spans="2:16">
      <c r="B470" s="44"/>
      <c r="C470" s="532"/>
      <c r="D470" s="533"/>
      <c r="E470" s="533"/>
      <c r="F470" s="533"/>
      <c r="G470" s="533"/>
      <c r="H470" s="533"/>
      <c r="I470" s="533"/>
      <c r="J470" s="533"/>
      <c r="K470" s="533"/>
      <c r="L470" s="533"/>
      <c r="M470" s="533"/>
      <c r="N470" s="533"/>
      <c r="O470" s="534"/>
      <c r="P470" s="80"/>
    </row>
    <row r="471" spans="2:16" ht="14.4" thickBot="1">
      <c r="B471" s="44"/>
      <c r="C471" s="535"/>
      <c r="D471" s="536"/>
      <c r="E471" s="536"/>
      <c r="F471" s="536"/>
      <c r="G471" s="536"/>
      <c r="H471" s="536"/>
      <c r="I471" s="536"/>
      <c r="J471" s="536"/>
      <c r="K471" s="536"/>
      <c r="L471" s="536"/>
      <c r="M471" s="536"/>
      <c r="N471" s="536"/>
      <c r="O471" s="537"/>
      <c r="P471" s="80"/>
    </row>
    <row r="472" spans="2:16" ht="14.4">
      <c r="B472" s="44"/>
      <c r="C472" s="538" t="s">
        <v>10</v>
      </c>
      <c r="D472" s="539"/>
      <c r="E472" s="539"/>
      <c r="F472" s="539"/>
      <c r="G472" s="540"/>
      <c r="H472" s="541" t="s">
        <v>57</v>
      </c>
      <c r="I472" s="539"/>
      <c r="J472" s="542" t="s">
        <v>58</v>
      </c>
      <c r="K472" s="543"/>
      <c r="L472" s="82" t="s">
        <v>59</v>
      </c>
      <c r="M472" s="541" t="s">
        <v>60</v>
      </c>
      <c r="N472" s="544"/>
      <c r="O472" s="83" t="s">
        <v>61</v>
      </c>
      <c r="P472" s="84"/>
    </row>
    <row r="473" spans="2:16" ht="14.4">
      <c r="B473" s="44"/>
      <c r="C473" s="517" t="s">
        <v>1281</v>
      </c>
      <c r="D473" s="518"/>
      <c r="E473" s="518"/>
      <c r="F473" s="518"/>
      <c r="G473" s="519"/>
      <c r="H473" s="520"/>
      <c r="I473" s="520"/>
      <c r="J473" s="521" t="str">
        <f>IFERROR(VLOOKUP(C473,EQUIPOS!$C$13:$G$80,2,FALSE)," ")</f>
        <v>%</v>
      </c>
      <c r="K473" s="522"/>
      <c r="L473" s="308">
        <f>O511</f>
        <v>0</v>
      </c>
      <c r="M473" s="523"/>
      <c r="N473" s="522"/>
      <c r="O473" s="307">
        <f>IFERROR(M473*L473,0)</f>
        <v>0</v>
      </c>
      <c r="P473" s="85"/>
    </row>
    <row r="474" spans="2:16" ht="14.4">
      <c r="B474" s="44"/>
      <c r="C474" s="517"/>
      <c r="D474" s="518"/>
      <c r="E474" s="518"/>
      <c r="F474" s="518"/>
      <c r="G474" s="519"/>
      <c r="H474" s="520"/>
      <c r="I474" s="520"/>
      <c r="J474" s="521" t="str">
        <f>IFERROR(VLOOKUP(C474,EQUIPOS!$C$13:$G$80,2,FALSE)," ")</f>
        <v xml:space="preserve"> </v>
      </c>
      <c r="K474" s="522"/>
      <c r="L474" s="308" t="str">
        <f>IFERROR(VLOOKUP(C474,EQUIPOS!$C$13:$G$80,5,FALSE)," ")</f>
        <v xml:space="preserve"> </v>
      </c>
      <c r="M474" s="524"/>
      <c r="N474" s="525"/>
      <c r="O474" s="307">
        <f>IFERROR(L474/M474,0)</f>
        <v>0</v>
      </c>
      <c r="P474" s="85"/>
    </row>
    <row r="475" spans="2:16" ht="14.4">
      <c r="B475" s="44"/>
      <c r="C475" s="517"/>
      <c r="D475" s="518"/>
      <c r="E475" s="518"/>
      <c r="F475" s="518"/>
      <c r="G475" s="519"/>
      <c r="H475" s="520"/>
      <c r="I475" s="520"/>
      <c r="J475" s="521" t="str">
        <f>IFERROR(VLOOKUP(C475,EQUIPOS!$C$13:$G$80,2,FALSE)," ")</f>
        <v xml:space="preserve"> </v>
      </c>
      <c r="K475" s="522"/>
      <c r="L475" s="308" t="str">
        <f>IFERROR(VLOOKUP(C475,EQUIPOS!$C$13:$G$80,5,FALSE)," ")</f>
        <v xml:space="preserve"> </v>
      </c>
      <c r="M475" s="524"/>
      <c r="N475" s="525"/>
      <c r="O475" s="307">
        <f t="shared" ref="O475:O476" si="28">IFERROR(L475/M475,0)</f>
        <v>0</v>
      </c>
      <c r="P475" s="85"/>
    </row>
    <row r="476" spans="2:16" ht="14.4">
      <c r="B476" s="44"/>
      <c r="C476" s="517"/>
      <c r="D476" s="518"/>
      <c r="E476" s="518"/>
      <c r="F476" s="518"/>
      <c r="G476" s="519"/>
      <c r="H476" s="520"/>
      <c r="I476" s="520"/>
      <c r="J476" s="521" t="str">
        <f>IFERROR(VLOOKUP(C476,EQUIPOS!$C$13:$G$80,2,FALSE)," ")</f>
        <v xml:space="preserve"> </v>
      </c>
      <c r="K476" s="522"/>
      <c r="L476" s="308" t="str">
        <f>IFERROR(VLOOKUP(C476,EQUIPOS!$C$13:$G$80,5,FALSE)," ")</f>
        <v xml:space="preserve"> </v>
      </c>
      <c r="M476" s="524"/>
      <c r="N476" s="525"/>
      <c r="O476" s="307">
        <f t="shared" si="28"/>
        <v>0</v>
      </c>
      <c r="P476" s="85"/>
    </row>
    <row r="477" spans="2:16" ht="15" thickBot="1">
      <c r="B477" s="44"/>
      <c r="C477" s="517"/>
      <c r="D477" s="518"/>
      <c r="E477" s="518"/>
      <c r="F477" s="518"/>
      <c r="G477" s="519"/>
      <c r="H477" s="520"/>
      <c r="I477" s="520"/>
      <c r="J477" s="521" t="str">
        <f>IFERROR(VLOOKUP(C477,EQUIPOS!$C$13:$G$80,2,FALSE)," ")</f>
        <v xml:space="preserve"> </v>
      </c>
      <c r="K477" s="522"/>
      <c r="L477" s="308" t="str">
        <f>IFERROR(VLOOKUP(C477,EQUIPOS!$C$13:$G$80,5,FALSE)," ")</f>
        <v xml:space="preserve"> </v>
      </c>
      <c r="M477" s="524"/>
      <c r="N477" s="525"/>
      <c r="O477" s="307">
        <f>IFERROR(L477/M477,0)</f>
        <v>0</v>
      </c>
      <c r="P477" s="85"/>
    </row>
    <row r="478" spans="2:16" ht="15" thickBot="1">
      <c r="B478" s="44"/>
      <c r="C478" s="545" t="s">
        <v>2244</v>
      </c>
      <c r="D478" s="546"/>
      <c r="E478" s="546"/>
      <c r="F478" s="546"/>
      <c r="G478" s="546"/>
      <c r="H478" s="546"/>
      <c r="I478" s="546"/>
      <c r="J478" s="546"/>
      <c r="K478" s="546"/>
      <c r="L478" s="546"/>
      <c r="M478" s="546"/>
      <c r="N478" s="547"/>
      <c r="O478" s="309">
        <f>SUM(O473:O477)</f>
        <v>0</v>
      </c>
      <c r="P478" s="86"/>
    </row>
    <row r="479" spans="2:16" ht="13.5" customHeight="1">
      <c r="B479" s="44"/>
      <c r="C479" s="529" t="s">
        <v>62</v>
      </c>
      <c r="D479" s="530"/>
      <c r="E479" s="530"/>
      <c r="F479" s="530"/>
      <c r="G479" s="530"/>
      <c r="H479" s="530"/>
      <c r="I479" s="530"/>
      <c r="J479" s="530"/>
      <c r="K479" s="530"/>
      <c r="L479" s="530"/>
      <c r="M479" s="530"/>
      <c r="N479" s="530"/>
      <c r="O479" s="531"/>
      <c r="P479" s="80"/>
    </row>
    <row r="480" spans="2:16">
      <c r="B480" s="44"/>
      <c r="C480" s="532"/>
      <c r="D480" s="533"/>
      <c r="E480" s="533"/>
      <c r="F480" s="533"/>
      <c r="G480" s="533"/>
      <c r="H480" s="533"/>
      <c r="I480" s="533"/>
      <c r="J480" s="533"/>
      <c r="K480" s="533"/>
      <c r="L480" s="533"/>
      <c r="M480" s="533"/>
      <c r="N480" s="533"/>
      <c r="O480" s="534"/>
      <c r="P480" s="80"/>
    </row>
    <row r="481" spans="2:16" ht="14.4" thickBot="1">
      <c r="B481" s="44"/>
      <c r="C481" s="535"/>
      <c r="D481" s="536"/>
      <c r="E481" s="536"/>
      <c r="F481" s="536"/>
      <c r="G481" s="536"/>
      <c r="H481" s="536"/>
      <c r="I481" s="536"/>
      <c r="J481" s="536"/>
      <c r="K481" s="536"/>
      <c r="L481" s="536"/>
      <c r="M481" s="536"/>
      <c r="N481" s="536"/>
      <c r="O481" s="537"/>
      <c r="P481" s="80"/>
    </row>
    <row r="482" spans="2:16" ht="14.4">
      <c r="B482" s="44"/>
      <c r="C482" s="538" t="s">
        <v>10</v>
      </c>
      <c r="D482" s="550"/>
      <c r="E482" s="550"/>
      <c r="F482" s="550"/>
      <c r="G482" s="550"/>
      <c r="H482" s="550"/>
      <c r="I482" s="550"/>
      <c r="J482" s="544"/>
      <c r="K482" s="81" t="s">
        <v>56</v>
      </c>
      <c r="L482" s="82" t="s">
        <v>12</v>
      </c>
      <c r="M482" s="541" t="s">
        <v>63</v>
      </c>
      <c r="N482" s="544"/>
      <c r="O482" s="83" t="s">
        <v>61</v>
      </c>
      <c r="P482" s="84"/>
    </row>
    <row r="483" spans="2:16" ht="14.4">
      <c r="B483" s="44"/>
      <c r="C483" s="517" t="s">
        <v>2818</v>
      </c>
      <c r="D483" s="518"/>
      <c r="E483" s="518"/>
      <c r="F483" s="518"/>
      <c r="G483" s="518"/>
      <c r="H483" s="518"/>
      <c r="I483" s="518"/>
      <c r="J483" s="519"/>
      <c r="K483" s="88" t="str">
        <f>IFERROR(VLOOKUP(C483,MATERIALES!$C$13:$G$2486,2,FALSE)," ")</f>
        <v>M2</v>
      </c>
      <c r="L483" s="89">
        <v>1.02</v>
      </c>
      <c r="M483" s="548">
        <f>IFERROR(VLOOKUP(C483,MATERIALES!$C$13:$G$2486,5,FALSE)," ")</f>
        <v>896677</v>
      </c>
      <c r="N483" s="549"/>
      <c r="O483" s="307">
        <f>IFERROR(M483*L483,0)</f>
        <v>914610.54</v>
      </c>
      <c r="P483" s="85"/>
    </row>
    <row r="484" spans="2:16" ht="14.4">
      <c r="B484" s="44"/>
      <c r="C484" s="517"/>
      <c r="D484" s="518"/>
      <c r="E484" s="518"/>
      <c r="F484" s="518"/>
      <c r="G484" s="518"/>
      <c r="H484" s="518"/>
      <c r="I484" s="518"/>
      <c r="J484" s="519"/>
      <c r="K484" s="88" t="str">
        <f>IFERROR(VLOOKUP(C484,MATERIALES!$C$13:$G$2486,2,FALSE)," ")</f>
        <v xml:space="preserve"> </v>
      </c>
      <c r="L484" s="89"/>
      <c r="M484" s="548" t="str">
        <f>IFERROR(VLOOKUP(C484,MATERIALES!$C$13:$G$2486,5,FALSE)," ")</f>
        <v xml:space="preserve"> </v>
      </c>
      <c r="N484" s="549"/>
      <c r="O484" s="307">
        <f t="shared" ref="O484:O494" si="29">IFERROR(M484*L484,0)</f>
        <v>0</v>
      </c>
      <c r="P484" s="85"/>
    </row>
    <row r="485" spans="2:16" ht="14.4">
      <c r="B485" s="44"/>
      <c r="C485" s="517"/>
      <c r="D485" s="518"/>
      <c r="E485" s="518"/>
      <c r="F485" s="518"/>
      <c r="G485" s="518"/>
      <c r="H485" s="518"/>
      <c r="I485" s="518"/>
      <c r="J485" s="519"/>
      <c r="K485" s="88" t="str">
        <f>IFERROR(VLOOKUP(C485,MATERIALES!$C$13:$G$2486,2,FALSE)," ")</f>
        <v xml:space="preserve"> </v>
      </c>
      <c r="L485" s="89"/>
      <c r="M485" s="548" t="str">
        <f>IFERROR(VLOOKUP(C485,MATERIALES!$C$13:$G$2486,5,FALSE)," ")</f>
        <v xml:space="preserve"> </v>
      </c>
      <c r="N485" s="549"/>
      <c r="O485" s="307">
        <f t="shared" si="29"/>
        <v>0</v>
      </c>
      <c r="P485" s="85"/>
    </row>
    <row r="486" spans="2:16" ht="14.4">
      <c r="B486" s="44"/>
      <c r="C486" s="517"/>
      <c r="D486" s="518"/>
      <c r="E486" s="518"/>
      <c r="F486" s="518"/>
      <c r="G486" s="518"/>
      <c r="H486" s="518"/>
      <c r="I486" s="518"/>
      <c r="J486" s="519"/>
      <c r="K486" s="88" t="str">
        <f>IFERROR(VLOOKUP(C486,MATERIALES!$C$13:$G$2486,2,FALSE)," ")</f>
        <v xml:space="preserve"> </v>
      </c>
      <c r="L486" s="89"/>
      <c r="M486" s="548" t="str">
        <f>IFERROR(VLOOKUP(C486,MATERIALES!$C$13:$G$2486,5,FALSE)," ")</f>
        <v xml:space="preserve"> </v>
      </c>
      <c r="N486" s="549"/>
      <c r="O486" s="307">
        <f t="shared" si="29"/>
        <v>0</v>
      </c>
      <c r="P486" s="85"/>
    </row>
    <row r="487" spans="2:16" ht="14.4">
      <c r="B487" s="44"/>
      <c r="C487" s="517"/>
      <c r="D487" s="518"/>
      <c r="E487" s="518"/>
      <c r="F487" s="518"/>
      <c r="G487" s="518"/>
      <c r="H487" s="518"/>
      <c r="I487" s="518"/>
      <c r="J487" s="519"/>
      <c r="K487" s="88" t="str">
        <f>IFERROR(VLOOKUP(C487,MATERIALES!$C$13:$G$2486,2,FALSE)," ")</f>
        <v xml:space="preserve"> </v>
      </c>
      <c r="L487" s="89"/>
      <c r="M487" s="548" t="str">
        <f>IFERROR(VLOOKUP(C487,MATERIALES!$C$13:$G$2486,5,FALSE)," ")</f>
        <v xml:space="preserve"> </v>
      </c>
      <c r="N487" s="549"/>
      <c r="O487" s="307">
        <f t="shared" si="29"/>
        <v>0</v>
      </c>
      <c r="P487" s="85"/>
    </row>
    <row r="488" spans="2:16" ht="14.4">
      <c r="B488" s="44"/>
      <c r="C488" s="517"/>
      <c r="D488" s="518"/>
      <c r="E488" s="518"/>
      <c r="F488" s="518"/>
      <c r="G488" s="518"/>
      <c r="H488" s="518"/>
      <c r="I488" s="518"/>
      <c r="J488" s="519"/>
      <c r="K488" s="88" t="str">
        <f>IFERROR(VLOOKUP(C488,MATERIALES!$C$13:$G$2486,2,FALSE)," ")</f>
        <v xml:space="preserve"> </v>
      </c>
      <c r="L488" s="89"/>
      <c r="M488" s="548" t="str">
        <f>IFERROR(VLOOKUP(C488,MATERIALES!$C$13:$G$2486,5,FALSE)," ")</f>
        <v xml:space="preserve"> </v>
      </c>
      <c r="N488" s="549"/>
      <c r="O488" s="307">
        <f t="shared" si="29"/>
        <v>0</v>
      </c>
      <c r="P488" s="85"/>
    </row>
    <row r="489" spans="2:16" ht="14.4">
      <c r="B489" s="44"/>
      <c r="C489" s="517"/>
      <c r="D489" s="518"/>
      <c r="E489" s="518"/>
      <c r="F489" s="518"/>
      <c r="G489" s="518"/>
      <c r="H489" s="518"/>
      <c r="I489" s="518"/>
      <c r="J489" s="519"/>
      <c r="K489" s="88" t="str">
        <f>IFERROR(VLOOKUP(C489,MATERIALES!$C$13:$G$2486,2,FALSE)," ")</f>
        <v xml:space="preserve"> </v>
      </c>
      <c r="L489" s="89"/>
      <c r="M489" s="548" t="str">
        <f>IFERROR(VLOOKUP(C489,MATERIALES!$C$13:$G$2486,5,FALSE)," ")</f>
        <v xml:space="preserve"> </v>
      </c>
      <c r="N489" s="549"/>
      <c r="O489" s="307">
        <f t="shared" si="29"/>
        <v>0</v>
      </c>
      <c r="P489" s="85"/>
    </row>
    <row r="490" spans="2:16" ht="14.4">
      <c r="B490" s="44"/>
      <c r="C490" s="517"/>
      <c r="D490" s="518"/>
      <c r="E490" s="518"/>
      <c r="F490" s="518"/>
      <c r="G490" s="518"/>
      <c r="H490" s="518"/>
      <c r="I490" s="518"/>
      <c r="J490" s="519"/>
      <c r="K490" s="88" t="str">
        <f>IFERROR(VLOOKUP(C490,MATERIALES!$C$13:$G$2486,2,FALSE)," ")</f>
        <v xml:space="preserve"> </v>
      </c>
      <c r="L490" s="89"/>
      <c r="M490" s="548" t="str">
        <f>IFERROR(VLOOKUP(C490,MATERIALES!$C$13:$G$2486,5,FALSE)," ")</f>
        <v xml:space="preserve"> </v>
      </c>
      <c r="N490" s="549"/>
      <c r="O490" s="307">
        <f t="shared" si="29"/>
        <v>0</v>
      </c>
      <c r="P490" s="85"/>
    </row>
    <row r="491" spans="2:16" ht="14.4">
      <c r="B491" s="44"/>
      <c r="C491" s="517"/>
      <c r="D491" s="518"/>
      <c r="E491" s="518"/>
      <c r="F491" s="518"/>
      <c r="G491" s="518"/>
      <c r="H491" s="518"/>
      <c r="I491" s="518"/>
      <c r="J491" s="519"/>
      <c r="K491" s="88" t="str">
        <f>IFERROR(VLOOKUP(C491,MATERIALES!$C$13:$G$2486,2,FALSE)," ")</f>
        <v xml:space="preserve"> </v>
      </c>
      <c r="L491" s="89"/>
      <c r="M491" s="548" t="str">
        <f>IFERROR(VLOOKUP(C491,MATERIALES!$C$13:$G$2486,5,FALSE)," ")</f>
        <v xml:space="preserve"> </v>
      </c>
      <c r="N491" s="549"/>
      <c r="O491" s="307">
        <f t="shared" si="29"/>
        <v>0</v>
      </c>
      <c r="P491" s="85"/>
    </row>
    <row r="492" spans="2:16" ht="14.4">
      <c r="B492" s="44"/>
      <c r="C492" s="517"/>
      <c r="D492" s="518"/>
      <c r="E492" s="518"/>
      <c r="F492" s="518"/>
      <c r="G492" s="518"/>
      <c r="H492" s="518"/>
      <c r="I492" s="518"/>
      <c r="J492" s="519"/>
      <c r="K492" s="88" t="str">
        <f>IFERROR(VLOOKUP(C492,MATERIALES!$C$13:$G$2486,2,FALSE)," ")</f>
        <v xml:space="preserve"> </v>
      </c>
      <c r="L492" s="89"/>
      <c r="M492" s="548" t="str">
        <f>IFERROR(VLOOKUP(C492,MATERIALES!$C$13:$G$2486,5,FALSE)," ")</f>
        <v xml:space="preserve"> </v>
      </c>
      <c r="N492" s="549"/>
      <c r="O492" s="307">
        <f t="shared" si="29"/>
        <v>0</v>
      </c>
      <c r="P492" s="85"/>
    </row>
    <row r="493" spans="2:16" ht="14.4">
      <c r="B493" s="44"/>
      <c r="C493" s="517"/>
      <c r="D493" s="518"/>
      <c r="E493" s="518"/>
      <c r="F493" s="518"/>
      <c r="G493" s="518"/>
      <c r="H493" s="518"/>
      <c r="I493" s="518"/>
      <c r="J493" s="519"/>
      <c r="K493" s="88" t="str">
        <f>IFERROR(VLOOKUP(C493,MATERIALES!$C$13:$G$2486,2,FALSE)," ")</f>
        <v xml:space="preserve"> </v>
      </c>
      <c r="L493" s="89"/>
      <c r="M493" s="548" t="str">
        <f>IFERROR(VLOOKUP(C493,MATERIALES!$C$13:$G$2486,5,FALSE)," ")</f>
        <v xml:space="preserve"> </v>
      </c>
      <c r="N493" s="549"/>
      <c r="O493" s="307">
        <f t="shared" si="29"/>
        <v>0</v>
      </c>
      <c r="P493" s="85"/>
    </row>
    <row r="494" spans="2:16" ht="15" thickBot="1">
      <c r="B494" s="44"/>
      <c r="C494" s="517"/>
      <c r="D494" s="518"/>
      <c r="E494" s="518"/>
      <c r="F494" s="518"/>
      <c r="G494" s="518"/>
      <c r="H494" s="518"/>
      <c r="I494" s="518"/>
      <c r="J494" s="519"/>
      <c r="K494" s="88" t="str">
        <f>IFERROR(VLOOKUP(C494,MATERIALES!$C$13:$G$2486,2,FALSE)," ")</f>
        <v xml:space="preserve"> </v>
      </c>
      <c r="L494" s="90"/>
      <c r="M494" s="548" t="str">
        <f>IFERROR(VLOOKUP(C494,MATERIALES!$C$13:$G$2486,5,FALSE)," ")</f>
        <v xml:space="preserve"> </v>
      </c>
      <c r="N494" s="549"/>
      <c r="O494" s="307">
        <f t="shared" si="29"/>
        <v>0</v>
      </c>
      <c r="P494" s="85"/>
    </row>
    <row r="495" spans="2:16" ht="15" thickBot="1">
      <c r="B495" s="44"/>
      <c r="C495" s="545" t="s">
        <v>2244</v>
      </c>
      <c r="D495" s="546"/>
      <c r="E495" s="546"/>
      <c r="F495" s="546"/>
      <c r="G495" s="546"/>
      <c r="H495" s="546"/>
      <c r="I495" s="546"/>
      <c r="J495" s="546"/>
      <c r="K495" s="546"/>
      <c r="L495" s="546"/>
      <c r="M495" s="546"/>
      <c r="N495" s="547"/>
      <c r="O495" s="309">
        <f>SUM(O483:O494)</f>
        <v>914610.54</v>
      </c>
      <c r="P495" s="85"/>
    </row>
    <row r="496" spans="2:16">
      <c r="B496" s="44"/>
      <c r="C496" s="529" t="s">
        <v>64</v>
      </c>
      <c r="D496" s="530"/>
      <c r="E496" s="530"/>
      <c r="F496" s="530"/>
      <c r="G496" s="530"/>
      <c r="H496" s="530"/>
      <c r="I496" s="530"/>
      <c r="J496" s="530"/>
      <c r="K496" s="530"/>
      <c r="L496" s="530"/>
      <c r="M496" s="530"/>
      <c r="N496" s="530"/>
      <c r="O496" s="531"/>
      <c r="P496" s="80"/>
    </row>
    <row r="497" spans="2:16">
      <c r="B497" s="44"/>
      <c r="C497" s="532"/>
      <c r="D497" s="533"/>
      <c r="E497" s="533"/>
      <c r="F497" s="533"/>
      <c r="G497" s="533"/>
      <c r="H497" s="533"/>
      <c r="I497" s="533"/>
      <c r="J497" s="533"/>
      <c r="K497" s="533"/>
      <c r="L497" s="533"/>
      <c r="M497" s="533"/>
      <c r="N497" s="533"/>
      <c r="O497" s="534"/>
      <c r="P497" s="80"/>
    </row>
    <row r="498" spans="2:16" ht="14.4" thickBot="1">
      <c r="B498" s="44"/>
      <c r="C498" s="535"/>
      <c r="D498" s="536"/>
      <c r="E498" s="536"/>
      <c r="F498" s="536"/>
      <c r="G498" s="536"/>
      <c r="H498" s="536"/>
      <c r="I498" s="536"/>
      <c r="J498" s="536"/>
      <c r="K498" s="536"/>
      <c r="L498" s="536"/>
      <c r="M498" s="536"/>
      <c r="N498" s="536"/>
      <c r="O498" s="537"/>
      <c r="P498" s="80"/>
    </row>
    <row r="499" spans="2:16" ht="16.8">
      <c r="B499" s="44"/>
      <c r="C499" s="538" t="s">
        <v>65</v>
      </c>
      <c r="D499" s="550"/>
      <c r="E499" s="550"/>
      <c r="F499" s="550"/>
      <c r="G499" s="550"/>
      <c r="H499" s="550"/>
      <c r="I499" s="550"/>
      <c r="J499" s="82" t="s">
        <v>66</v>
      </c>
      <c r="K499" s="87" t="s">
        <v>67</v>
      </c>
      <c r="L499" s="91" t="s">
        <v>68</v>
      </c>
      <c r="M499" s="541" t="s">
        <v>69</v>
      </c>
      <c r="N499" s="544"/>
      <c r="O499" s="83" t="s">
        <v>61</v>
      </c>
      <c r="P499" s="84"/>
    </row>
    <row r="500" spans="2:16" ht="14.4">
      <c r="B500" s="44"/>
      <c r="C500" s="517"/>
      <c r="D500" s="518"/>
      <c r="E500" s="518"/>
      <c r="F500" s="518"/>
      <c r="G500" s="518"/>
      <c r="H500" s="518"/>
      <c r="I500" s="518"/>
      <c r="J500" s="92"/>
      <c r="K500" s="93">
        <v>25.1</v>
      </c>
      <c r="L500" s="92">
        <f>K500*J500</f>
        <v>0</v>
      </c>
      <c r="M500" s="548" t="str">
        <f>IFERROR(VLOOKUP(C500,TRANSPORTE!$C$14:$G$28,5,FALSE)," ")</f>
        <v xml:space="preserve"> </v>
      </c>
      <c r="N500" s="549"/>
      <c r="O500" s="307">
        <f>IFERROR(M500*L500,0)</f>
        <v>0</v>
      </c>
      <c r="P500" s="85"/>
    </row>
    <row r="501" spans="2:16" ht="15" thickBot="1">
      <c r="B501" s="44"/>
      <c r="C501" s="551"/>
      <c r="D501" s="552"/>
      <c r="E501" s="552"/>
      <c r="F501" s="552"/>
      <c r="G501" s="552"/>
      <c r="H501" s="552"/>
      <c r="I501" s="552"/>
      <c r="J501" s="94"/>
      <c r="K501" s="70"/>
      <c r="L501" s="94"/>
      <c r="M501" s="553"/>
      <c r="N501" s="554"/>
      <c r="O501" s="307">
        <f t="shared" ref="O501" si="30">IFERROR(M501*L501,0)</f>
        <v>0</v>
      </c>
      <c r="P501" s="85"/>
    </row>
    <row r="502" spans="2:16" ht="15" thickBot="1">
      <c r="B502" s="44"/>
      <c r="C502" s="545" t="s">
        <v>2244</v>
      </c>
      <c r="D502" s="546"/>
      <c r="E502" s="546"/>
      <c r="F502" s="546"/>
      <c r="G502" s="546"/>
      <c r="H502" s="546"/>
      <c r="I502" s="546"/>
      <c r="J502" s="546"/>
      <c r="K502" s="546"/>
      <c r="L502" s="546"/>
      <c r="M502" s="546"/>
      <c r="N502" s="547"/>
      <c r="O502" s="309">
        <f>+SUM(O500:O501)</f>
        <v>0</v>
      </c>
      <c r="P502" s="86"/>
    </row>
    <row r="503" spans="2:16">
      <c r="B503" s="44"/>
      <c r="C503" s="529" t="s">
        <v>70</v>
      </c>
      <c r="D503" s="530"/>
      <c r="E503" s="530"/>
      <c r="F503" s="530"/>
      <c r="G503" s="530"/>
      <c r="H503" s="530"/>
      <c r="I503" s="530"/>
      <c r="J503" s="530"/>
      <c r="K503" s="530"/>
      <c r="L503" s="530"/>
      <c r="M503" s="530"/>
      <c r="N503" s="530"/>
      <c r="O503" s="531"/>
      <c r="P503" s="80"/>
    </row>
    <row r="504" spans="2:16">
      <c r="B504" s="44"/>
      <c r="C504" s="532"/>
      <c r="D504" s="533"/>
      <c r="E504" s="533"/>
      <c r="F504" s="533"/>
      <c r="G504" s="533"/>
      <c r="H504" s="533"/>
      <c r="I504" s="533"/>
      <c r="J504" s="533"/>
      <c r="K504" s="533"/>
      <c r="L504" s="533"/>
      <c r="M504" s="533"/>
      <c r="N504" s="533"/>
      <c r="O504" s="534"/>
      <c r="P504" s="80"/>
    </row>
    <row r="505" spans="2:16" ht="14.4" thickBot="1">
      <c r="B505" s="44"/>
      <c r="C505" s="535"/>
      <c r="D505" s="536"/>
      <c r="E505" s="536"/>
      <c r="F505" s="536"/>
      <c r="G505" s="536"/>
      <c r="H505" s="536"/>
      <c r="I505" s="536"/>
      <c r="J505" s="536"/>
      <c r="K505" s="536"/>
      <c r="L505" s="536"/>
      <c r="M505" s="536"/>
      <c r="N505" s="536"/>
      <c r="O505" s="537"/>
      <c r="P505" s="80"/>
    </row>
    <row r="506" spans="2:16" ht="14.4">
      <c r="B506" s="44"/>
      <c r="C506" s="538" t="s">
        <v>71</v>
      </c>
      <c r="D506" s="550"/>
      <c r="E506" s="550"/>
      <c r="F506" s="550"/>
      <c r="G506" s="550"/>
      <c r="H506" s="550"/>
      <c r="I506" s="550"/>
      <c r="J506" s="82" t="s">
        <v>72</v>
      </c>
      <c r="K506" s="95" t="s">
        <v>73</v>
      </c>
      <c r="L506" s="96" t="s">
        <v>74</v>
      </c>
      <c r="M506" s="560" t="s">
        <v>60</v>
      </c>
      <c r="N506" s="561"/>
      <c r="O506" s="97" t="s">
        <v>61</v>
      </c>
      <c r="P506" s="98"/>
    </row>
    <row r="507" spans="2:16" ht="14.4">
      <c r="B507" s="44"/>
      <c r="C507" s="555"/>
      <c r="D507" s="556"/>
      <c r="E507" s="556"/>
      <c r="F507" s="556"/>
      <c r="G507" s="556"/>
      <c r="H507" s="556"/>
      <c r="I507" s="522"/>
      <c r="J507" s="310" t="str">
        <f>IFERROR(VLOOKUP(C507,'MANO DE OBRA'!$C$13:$J$33,6,FALSE)," ")</f>
        <v xml:space="preserve"> </v>
      </c>
      <c r="K507" s="318" t="str">
        <f>IFERROR(VLOOKUP(C507,'MANO DE OBRA'!$C$13:$J$33,7,FALSE)," ")</f>
        <v xml:space="preserve"> </v>
      </c>
      <c r="L507" s="311" t="str">
        <f>IFERROR(VLOOKUP(C507,'MANO DE OBRA'!$C$13:$J$33,8,FALSE)," ")</f>
        <v xml:space="preserve"> </v>
      </c>
      <c r="M507" s="562"/>
      <c r="N507" s="563"/>
      <c r="O507" s="312">
        <f>IFERROR((L507/M507),0)</f>
        <v>0</v>
      </c>
      <c r="P507" s="99"/>
    </row>
    <row r="508" spans="2:16" ht="14.4">
      <c r="B508" s="44"/>
      <c r="C508" s="555"/>
      <c r="D508" s="556"/>
      <c r="E508" s="556"/>
      <c r="F508" s="556"/>
      <c r="G508" s="556"/>
      <c r="H508" s="556"/>
      <c r="I508" s="522"/>
      <c r="J508" s="310" t="str">
        <f>IFERROR(VLOOKUP(C508,'MANO DE OBRA'!$C$13:$J$33,6,FALSE)," ")</f>
        <v xml:space="preserve"> </v>
      </c>
      <c r="K508" s="318" t="str">
        <f>IFERROR(VLOOKUP(C508,'MANO DE OBRA'!$C$13:$J$33,7,FALSE)," ")</f>
        <v xml:space="preserve"> </v>
      </c>
      <c r="L508" s="311" t="str">
        <f>IFERROR(VLOOKUP(C508,'MANO DE OBRA'!$C$13:$J$33,8,FALSE)," ")</f>
        <v xml:space="preserve"> </v>
      </c>
      <c r="M508" s="562"/>
      <c r="N508" s="563"/>
      <c r="O508" s="312">
        <f t="shared" ref="O508:O510" si="31">IFERROR((L508/M508),0)</f>
        <v>0</v>
      </c>
      <c r="P508" s="99"/>
    </row>
    <row r="509" spans="2:16" ht="14.4">
      <c r="B509" s="44"/>
      <c r="C509" s="555"/>
      <c r="D509" s="556"/>
      <c r="E509" s="556"/>
      <c r="F509" s="556"/>
      <c r="G509" s="556"/>
      <c r="H509" s="556"/>
      <c r="I509" s="522"/>
      <c r="J509" s="310" t="str">
        <f>IFERROR(VLOOKUP(C509,'MANO DE OBRA'!$C$13:$J$33,6,FALSE)," ")</f>
        <v xml:space="preserve"> </v>
      </c>
      <c r="K509" s="318" t="str">
        <f>IFERROR(VLOOKUP(C509,'MANO DE OBRA'!$C$13:$J$33,7,FALSE)," ")</f>
        <v xml:space="preserve"> </v>
      </c>
      <c r="L509" s="311" t="str">
        <f>IFERROR(VLOOKUP(C509,'MANO DE OBRA'!$C$13:$J$33,8,FALSE)," ")</f>
        <v xml:space="preserve"> </v>
      </c>
      <c r="M509" s="524"/>
      <c r="N509" s="525"/>
      <c r="O509" s="312">
        <f t="shared" si="31"/>
        <v>0</v>
      </c>
      <c r="P509" s="99"/>
    </row>
    <row r="510" spans="2:16" ht="15" thickBot="1">
      <c r="B510" s="44"/>
      <c r="C510" s="555"/>
      <c r="D510" s="556"/>
      <c r="E510" s="556"/>
      <c r="F510" s="556"/>
      <c r="G510" s="556"/>
      <c r="H510" s="556"/>
      <c r="I510" s="522"/>
      <c r="J510" s="310" t="str">
        <f>IFERROR(VLOOKUP(C510,'MANO DE OBRA'!$C$13:$J$33,6,FALSE)," ")</f>
        <v xml:space="preserve"> </v>
      </c>
      <c r="K510" s="318" t="str">
        <f>IFERROR(VLOOKUP(C510,'MANO DE OBRA'!$C$13:$J$33,7,FALSE)," ")</f>
        <v xml:space="preserve"> </v>
      </c>
      <c r="L510" s="311" t="str">
        <f>IFERROR(VLOOKUP(C510,'MANO DE OBRA'!$C$13:$J$33,8,FALSE)," ")</f>
        <v xml:space="preserve"> </v>
      </c>
      <c r="M510" s="524"/>
      <c r="N510" s="525"/>
      <c r="O510" s="312">
        <f t="shared" si="31"/>
        <v>0</v>
      </c>
      <c r="P510" s="85"/>
    </row>
    <row r="511" spans="2:16" ht="15" thickBot="1">
      <c r="B511" s="44"/>
      <c r="C511" s="545" t="s">
        <v>2244</v>
      </c>
      <c r="D511" s="546"/>
      <c r="E511" s="546"/>
      <c r="F511" s="546"/>
      <c r="G511" s="546"/>
      <c r="H511" s="546"/>
      <c r="I511" s="546"/>
      <c r="J511" s="546"/>
      <c r="K511" s="546"/>
      <c r="L511" s="546"/>
      <c r="M511" s="546"/>
      <c r="N511" s="547"/>
      <c r="O511" s="309">
        <f>+SUM(O507:O510)</f>
        <v>0</v>
      </c>
      <c r="P511" s="85"/>
    </row>
    <row r="512" spans="2:16" ht="15" thickBot="1">
      <c r="B512" s="44"/>
      <c r="C512" s="73"/>
      <c r="D512" s="52"/>
      <c r="E512" s="52"/>
      <c r="F512" s="52"/>
      <c r="G512" s="52"/>
      <c r="H512" s="52"/>
      <c r="I512" s="52"/>
      <c r="J512" s="52"/>
      <c r="K512" s="52"/>
      <c r="L512" s="52"/>
      <c r="M512" s="52"/>
      <c r="N512" s="52"/>
      <c r="O512" s="74"/>
      <c r="P512" s="45"/>
    </row>
    <row r="513" spans="2:16" ht="15" thickBot="1">
      <c r="B513" s="44"/>
      <c r="C513" s="557" t="s">
        <v>2245</v>
      </c>
      <c r="D513" s="558"/>
      <c r="E513" s="558"/>
      <c r="F513" s="558"/>
      <c r="G513" s="558"/>
      <c r="H513" s="558"/>
      <c r="I513" s="558"/>
      <c r="J513" s="558"/>
      <c r="K513" s="558"/>
      <c r="L513" s="558"/>
      <c r="M513" s="558"/>
      <c r="N513" s="559"/>
      <c r="O513" s="313">
        <f>ROUND(O502+O478+O495+O511,0)</f>
        <v>914611</v>
      </c>
      <c r="P513" s="100"/>
    </row>
    <row r="514" spans="2:16" ht="15" thickBot="1">
      <c r="B514" s="44"/>
      <c r="C514" s="73"/>
      <c r="D514" s="52"/>
      <c r="E514" s="52"/>
      <c r="F514" s="52"/>
      <c r="G514" s="52"/>
      <c r="H514" s="52"/>
      <c r="I514" s="52"/>
      <c r="J514" s="52"/>
      <c r="K514" s="52"/>
      <c r="L514" s="52"/>
      <c r="M514" s="52"/>
      <c r="N514" s="52"/>
      <c r="O514" s="74"/>
      <c r="P514" s="73"/>
    </row>
    <row r="515" spans="2:16">
      <c r="B515" s="44"/>
      <c r="C515" s="529" t="s">
        <v>2240</v>
      </c>
      <c r="D515" s="530"/>
      <c r="E515" s="530"/>
      <c r="F515" s="530"/>
      <c r="G515" s="530"/>
      <c r="H515" s="530"/>
      <c r="I515" s="530"/>
      <c r="J515" s="530"/>
      <c r="K515" s="530"/>
      <c r="L515" s="530"/>
      <c r="M515" s="530"/>
      <c r="N515" s="530"/>
      <c r="O515" s="531"/>
      <c r="P515" s="80"/>
    </row>
    <row r="516" spans="2:16">
      <c r="B516" s="44"/>
      <c r="C516" s="532"/>
      <c r="D516" s="533"/>
      <c r="E516" s="533"/>
      <c r="F516" s="533"/>
      <c r="G516" s="533"/>
      <c r="H516" s="533"/>
      <c r="I516" s="533"/>
      <c r="J516" s="533"/>
      <c r="K516" s="533"/>
      <c r="L516" s="533"/>
      <c r="M516" s="533"/>
      <c r="N516" s="533"/>
      <c r="O516" s="534"/>
      <c r="P516" s="80"/>
    </row>
    <row r="517" spans="2:16" ht="14.4" thickBot="1">
      <c r="B517" s="44"/>
      <c r="C517" s="535"/>
      <c r="D517" s="536"/>
      <c r="E517" s="536"/>
      <c r="F517" s="536"/>
      <c r="G517" s="536"/>
      <c r="H517" s="536"/>
      <c r="I517" s="536"/>
      <c r="J517" s="536"/>
      <c r="K517" s="536"/>
      <c r="L517" s="536"/>
      <c r="M517" s="536"/>
      <c r="N517" s="536"/>
      <c r="O517" s="537"/>
      <c r="P517" s="80"/>
    </row>
    <row r="518" spans="2:16" ht="15" thickBot="1">
      <c r="B518" s="44"/>
      <c r="C518" s="568" t="s">
        <v>10</v>
      </c>
      <c r="D518" s="569"/>
      <c r="E518" s="569"/>
      <c r="F518" s="569"/>
      <c r="G518" s="569"/>
      <c r="H518" s="569"/>
      <c r="I518" s="569"/>
      <c r="J518" s="569"/>
      <c r="K518" s="569"/>
      <c r="L518" s="569"/>
      <c r="M518" s="570"/>
      <c r="N518" s="303" t="s">
        <v>32</v>
      </c>
      <c r="O518" s="304" t="s">
        <v>29</v>
      </c>
      <c r="P518" s="80"/>
    </row>
    <row r="519" spans="2:16" ht="14.4">
      <c r="B519" s="44"/>
      <c r="C519" s="571" t="s">
        <v>2242</v>
      </c>
      <c r="D519" s="572"/>
      <c r="E519" s="572"/>
      <c r="F519" s="572"/>
      <c r="G519" s="572"/>
      <c r="H519" s="572"/>
      <c r="I519" s="572"/>
      <c r="J519" s="572"/>
      <c r="K519" s="572"/>
      <c r="L519" s="572"/>
      <c r="M519" s="572"/>
      <c r="N519" s="305">
        <f>PRESUPUESTO!$K$384</f>
        <v>0.26</v>
      </c>
      <c r="O519" s="314">
        <f>N519*O513</f>
        <v>237798.86000000002</v>
      </c>
      <c r="P519" s="80"/>
    </row>
    <row r="520" spans="2:16" ht="14.4">
      <c r="B520" s="44"/>
      <c r="C520" s="573" t="s">
        <v>2241</v>
      </c>
      <c r="D520" s="574"/>
      <c r="E520" s="574"/>
      <c r="F520" s="574"/>
      <c r="G520" s="574"/>
      <c r="H520" s="574"/>
      <c r="I520" s="574"/>
      <c r="J520" s="574"/>
      <c r="K520" s="574"/>
      <c r="L520" s="574"/>
      <c r="M520" s="574"/>
      <c r="N520" s="302">
        <f>PRESUPUESTO!$K$385</f>
        <v>0.01</v>
      </c>
      <c r="O520" s="315">
        <f>N520*O513</f>
        <v>9146.11</v>
      </c>
      <c r="P520" s="80"/>
    </row>
    <row r="521" spans="2:16" ht="15" thickBot="1">
      <c r="B521" s="44"/>
      <c r="C521" s="575" t="s">
        <v>28</v>
      </c>
      <c r="D521" s="576"/>
      <c r="E521" s="576"/>
      <c r="F521" s="576"/>
      <c r="G521" s="576"/>
      <c r="H521" s="576"/>
      <c r="I521" s="576"/>
      <c r="J521" s="576"/>
      <c r="K521" s="576"/>
      <c r="L521" s="576"/>
      <c r="M521" s="576"/>
      <c r="N521" s="306">
        <f>PRESUPUESTO!$K$386</f>
        <v>0.03</v>
      </c>
      <c r="O521" s="316">
        <f>N521*O513</f>
        <v>27438.329999999998</v>
      </c>
      <c r="P521" s="80"/>
    </row>
    <row r="522" spans="2:16">
      <c r="B522" s="44"/>
      <c r="C522" s="296"/>
      <c r="D522" s="297"/>
      <c r="E522" s="297"/>
      <c r="F522" s="297"/>
      <c r="G522" s="297"/>
      <c r="H522" s="297"/>
      <c r="I522" s="297"/>
      <c r="J522" s="297"/>
      <c r="K522" s="297"/>
      <c r="L522" s="297"/>
      <c r="M522" s="297"/>
      <c r="N522" s="297"/>
      <c r="O522" s="298"/>
      <c r="P522" s="80"/>
    </row>
    <row r="523" spans="2:16" ht="14.4" thickBot="1">
      <c r="B523" s="44"/>
      <c r="C523" s="299"/>
      <c r="D523" s="300"/>
      <c r="E523" s="300"/>
      <c r="F523" s="300"/>
      <c r="G523" s="300"/>
      <c r="H523" s="300"/>
      <c r="I523" s="300"/>
      <c r="J523" s="300"/>
      <c r="K523" s="300"/>
      <c r="L523" s="300"/>
      <c r="M523" s="300"/>
      <c r="N523" s="300"/>
      <c r="O523" s="301"/>
      <c r="P523" s="80"/>
    </row>
    <row r="524" spans="2:16" ht="15" thickBot="1">
      <c r="B524" s="44"/>
      <c r="C524" s="557" t="s">
        <v>2246</v>
      </c>
      <c r="D524" s="558"/>
      <c r="E524" s="558"/>
      <c r="F524" s="558"/>
      <c r="G524" s="558"/>
      <c r="H524" s="558"/>
      <c r="I524" s="558"/>
      <c r="J524" s="558"/>
      <c r="K524" s="558"/>
      <c r="L524" s="558"/>
      <c r="M524" s="558"/>
      <c r="N524" s="559"/>
      <c r="O524" s="313">
        <f>ROUNDUP(O513+O519+O520+O521,0)</f>
        <v>1188995</v>
      </c>
      <c r="P524" s="100"/>
    </row>
    <row r="525" spans="2:16" ht="14.4">
      <c r="B525" s="44"/>
      <c r="C525" s="73"/>
      <c r="D525" s="52"/>
      <c r="E525" s="52"/>
      <c r="F525" s="52"/>
      <c r="G525" s="52"/>
      <c r="H525" s="52"/>
      <c r="I525" s="52"/>
      <c r="J525" s="52"/>
      <c r="K525" s="52"/>
      <c r="L525" s="52"/>
      <c r="M525" s="52"/>
      <c r="N525" s="52"/>
      <c r="O525" s="74"/>
      <c r="P525" s="45"/>
    </row>
    <row r="526" spans="2:16" ht="14.4">
      <c r="B526" s="44"/>
      <c r="C526" s="73"/>
      <c r="D526" s="52"/>
      <c r="E526" s="52"/>
      <c r="F526" s="52"/>
      <c r="G526" s="52"/>
      <c r="H526" s="52"/>
      <c r="I526" s="52"/>
      <c r="J526" s="52"/>
      <c r="K526" s="52"/>
      <c r="L526" s="52"/>
      <c r="M526" s="52"/>
      <c r="N526" s="52"/>
      <c r="O526" s="74"/>
      <c r="P526" s="45"/>
    </row>
    <row r="527" spans="2:16" ht="18.75" customHeight="1" thickBot="1">
      <c r="B527" s="44"/>
      <c r="C527" s="564"/>
      <c r="D527" s="565"/>
      <c r="E527" s="565"/>
      <c r="F527" s="70"/>
      <c r="G527" s="70"/>
      <c r="H527" s="70"/>
      <c r="I527" s="70"/>
      <c r="J527" s="70"/>
      <c r="K527" s="566"/>
      <c r="L527" s="566"/>
      <c r="M527" s="566"/>
      <c r="N527" s="566"/>
      <c r="O527" s="567"/>
      <c r="P527" s="101"/>
    </row>
    <row r="528" spans="2:16" ht="14.4" thickBot="1">
      <c r="B528" s="102"/>
      <c r="C528" s="103"/>
      <c r="D528" s="103"/>
      <c r="E528" s="103"/>
      <c r="F528" s="103"/>
      <c r="G528" s="103"/>
      <c r="H528" s="103"/>
      <c r="I528" s="103"/>
      <c r="J528" s="103"/>
      <c r="K528" s="103"/>
      <c r="L528" s="103"/>
      <c r="M528" s="103"/>
      <c r="N528" s="103"/>
      <c r="O528" s="103"/>
      <c r="P528" s="104"/>
    </row>
    <row r="529" spans="2:16" ht="15.6" thickTop="1" thickBot="1">
      <c r="B529" s="44"/>
      <c r="C529" s="73"/>
      <c r="D529" s="52"/>
      <c r="E529" s="52"/>
      <c r="F529" s="52"/>
      <c r="G529" s="52"/>
      <c r="H529" s="52"/>
      <c r="I529" s="52"/>
      <c r="J529" s="52"/>
      <c r="K529" s="52"/>
      <c r="L529" s="52"/>
      <c r="M529" s="52"/>
      <c r="N529" s="52"/>
      <c r="O529" s="74"/>
      <c r="P529" s="45"/>
    </row>
    <row r="530" spans="2:16" ht="15" thickBot="1">
      <c r="B530" s="44"/>
      <c r="C530" s="488" t="s">
        <v>54</v>
      </c>
      <c r="D530" s="489"/>
      <c r="E530" s="489"/>
      <c r="F530" s="489"/>
      <c r="G530" s="489"/>
      <c r="H530" s="489"/>
      <c r="I530" s="489"/>
      <c r="J530" s="489"/>
      <c r="K530" s="489"/>
      <c r="L530" s="489"/>
      <c r="M530" s="489"/>
      <c r="N530" s="489"/>
      <c r="O530" s="490"/>
      <c r="P530" s="75"/>
    </row>
    <row r="531" spans="2:16">
      <c r="B531" s="44"/>
      <c r="C531" s="76" t="s">
        <v>55</v>
      </c>
      <c r="D531" s="491" t="s">
        <v>10</v>
      </c>
      <c r="E531" s="492"/>
      <c r="F531" s="492"/>
      <c r="G531" s="492"/>
      <c r="H531" s="492"/>
      <c r="I531" s="492"/>
      <c r="J531" s="492"/>
      <c r="K531" s="492"/>
      <c r="L531" s="493"/>
      <c r="M531" s="494" t="s">
        <v>56</v>
      </c>
      <c r="N531" s="495"/>
      <c r="O531" s="76" t="s">
        <v>12</v>
      </c>
      <c r="P531" s="77"/>
    </row>
    <row r="532" spans="2:16" ht="51" customHeight="1" thickBot="1">
      <c r="B532" s="44"/>
      <c r="C532" s="243">
        <f>PRESUPUESTO!C320</f>
        <v>16.090000000000014</v>
      </c>
      <c r="D532" s="582" t="str">
        <f>IFERROR(VLOOKUP(C532,PRESUPUESTO!$C$11:$K$366,5,FALSE)," ")</f>
        <v>SUMINISTRO E INSTALACIÓN DE PUERTA DOBLE BATIENTE EN VIDRIO TEMPLADO LAMINADO 5+5 MM, CON PERFILERÍA EN ALUMINIO ANODIZADO NATURAL. INCLUYE MARCO, BASTIDORES, BISAGRAS, JALADERAS EN ACERO INOXIDABLE, CERRADURA, ANCLAJES, FIJACIONES, BURLETES, SELLADO Y LIMPIEZA FINAL.</v>
      </c>
      <c r="E532" s="583"/>
      <c r="F532" s="583"/>
      <c r="G532" s="583"/>
      <c r="H532" s="583"/>
      <c r="I532" s="583"/>
      <c r="J532" s="583"/>
      <c r="K532" s="583"/>
      <c r="L532" s="584"/>
      <c r="M532" s="526" t="str">
        <f>IFERROR(VLOOKUP(C532,PRESUPUESTO!$C$11:$K$366,6,FALSE)," ")</f>
        <v>M2</v>
      </c>
      <c r="N532" s="528"/>
      <c r="O532" s="243">
        <f>IFERROR(VLOOKUP(C532,PRESUPUESTO!$C$11:$K$366,7,FALSE)," ")</f>
        <v>3.12</v>
      </c>
      <c r="P532" s="79"/>
    </row>
    <row r="533" spans="2:16">
      <c r="B533" s="44"/>
      <c r="C533" s="529"/>
      <c r="D533" s="530"/>
      <c r="E533" s="530"/>
      <c r="F533" s="530"/>
      <c r="G533" s="530"/>
      <c r="H533" s="530"/>
      <c r="I533" s="530"/>
      <c r="J533" s="530"/>
      <c r="K533" s="530"/>
      <c r="L533" s="530"/>
      <c r="M533" s="530"/>
      <c r="N533" s="530"/>
      <c r="O533" s="531"/>
      <c r="P533" s="80"/>
    </row>
    <row r="534" spans="2:16">
      <c r="B534" s="44"/>
      <c r="C534" s="532"/>
      <c r="D534" s="533"/>
      <c r="E534" s="533"/>
      <c r="F534" s="533"/>
      <c r="G534" s="533"/>
      <c r="H534" s="533"/>
      <c r="I534" s="533"/>
      <c r="J534" s="533"/>
      <c r="K534" s="533"/>
      <c r="L534" s="533"/>
      <c r="M534" s="533"/>
      <c r="N534" s="533"/>
      <c r="O534" s="534"/>
      <c r="P534" s="80"/>
    </row>
    <row r="535" spans="2:16" ht="14.4" thickBot="1">
      <c r="B535" s="44"/>
      <c r="C535" s="535"/>
      <c r="D535" s="536"/>
      <c r="E535" s="536"/>
      <c r="F535" s="536"/>
      <c r="G535" s="536"/>
      <c r="H535" s="536"/>
      <c r="I535" s="536"/>
      <c r="J535" s="536"/>
      <c r="K535" s="536"/>
      <c r="L535" s="536"/>
      <c r="M535" s="536"/>
      <c r="N535" s="536"/>
      <c r="O535" s="537"/>
      <c r="P535" s="80"/>
    </row>
    <row r="536" spans="2:16" ht="14.4">
      <c r="B536" s="44"/>
      <c r="C536" s="538" t="s">
        <v>10</v>
      </c>
      <c r="D536" s="539"/>
      <c r="E536" s="539"/>
      <c r="F536" s="539"/>
      <c r="G536" s="540"/>
      <c r="H536" s="541" t="s">
        <v>57</v>
      </c>
      <c r="I536" s="539"/>
      <c r="J536" s="542" t="s">
        <v>58</v>
      </c>
      <c r="K536" s="543"/>
      <c r="L536" s="82" t="s">
        <v>59</v>
      </c>
      <c r="M536" s="541" t="s">
        <v>60</v>
      </c>
      <c r="N536" s="544"/>
      <c r="O536" s="83" t="s">
        <v>61</v>
      </c>
      <c r="P536" s="84"/>
    </row>
    <row r="537" spans="2:16" ht="14.4">
      <c r="B537" s="44"/>
      <c r="C537" s="517" t="s">
        <v>1281</v>
      </c>
      <c r="D537" s="518"/>
      <c r="E537" s="518"/>
      <c r="F537" s="518"/>
      <c r="G537" s="519"/>
      <c r="H537" s="520"/>
      <c r="I537" s="520"/>
      <c r="J537" s="521" t="str">
        <f>IFERROR(VLOOKUP(C537,EQUIPOS!$C$13:$G$80,2,FALSE)," ")</f>
        <v>%</v>
      </c>
      <c r="K537" s="522"/>
      <c r="L537" s="308">
        <f>O575</f>
        <v>0</v>
      </c>
      <c r="M537" s="523"/>
      <c r="N537" s="522"/>
      <c r="O537" s="307">
        <f>IFERROR(M537*L537,0)</f>
        <v>0</v>
      </c>
      <c r="P537" s="85"/>
    </row>
    <row r="538" spans="2:16" ht="14.4">
      <c r="B538" s="44"/>
      <c r="C538" s="517"/>
      <c r="D538" s="518"/>
      <c r="E538" s="518"/>
      <c r="F538" s="518"/>
      <c r="G538" s="519"/>
      <c r="H538" s="520"/>
      <c r="I538" s="520"/>
      <c r="J538" s="521" t="str">
        <f>IFERROR(VLOOKUP(C538,EQUIPOS!$C$13:$G$80,2,FALSE)," ")</f>
        <v xml:space="preserve"> </v>
      </c>
      <c r="K538" s="522"/>
      <c r="L538" s="308" t="str">
        <f>IFERROR(VLOOKUP(C538,EQUIPOS!$C$13:$G$80,5,FALSE)," ")</f>
        <v xml:space="preserve"> </v>
      </c>
      <c r="M538" s="524"/>
      <c r="N538" s="525"/>
      <c r="O538" s="307">
        <f>IFERROR(L538/M538,0)</f>
        <v>0</v>
      </c>
      <c r="P538" s="85"/>
    </row>
    <row r="539" spans="2:16" ht="14.4">
      <c r="B539" s="44"/>
      <c r="C539" s="517"/>
      <c r="D539" s="518"/>
      <c r="E539" s="518"/>
      <c r="F539" s="518"/>
      <c r="G539" s="519"/>
      <c r="H539" s="520"/>
      <c r="I539" s="520"/>
      <c r="J539" s="521" t="str">
        <f>IFERROR(VLOOKUP(C539,EQUIPOS!$C$13:$G$80,2,FALSE)," ")</f>
        <v xml:space="preserve"> </v>
      </c>
      <c r="K539" s="522"/>
      <c r="L539" s="308" t="str">
        <f>IFERROR(VLOOKUP(C539,EQUIPOS!$C$13:$G$80,5,FALSE)," ")</f>
        <v xml:space="preserve"> </v>
      </c>
      <c r="M539" s="524"/>
      <c r="N539" s="525"/>
      <c r="O539" s="307">
        <f t="shared" ref="O539:O540" si="32">IFERROR(L539/M539,0)</f>
        <v>0</v>
      </c>
      <c r="P539" s="85"/>
    </row>
    <row r="540" spans="2:16" ht="14.4">
      <c r="B540" s="44"/>
      <c r="C540" s="517"/>
      <c r="D540" s="518"/>
      <c r="E540" s="518"/>
      <c r="F540" s="518"/>
      <c r="G540" s="519"/>
      <c r="H540" s="520"/>
      <c r="I540" s="520"/>
      <c r="J540" s="521" t="str">
        <f>IFERROR(VLOOKUP(C540,EQUIPOS!$C$13:$G$80,2,FALSE)," ")</f>
        <v xml:space="preserve"> </v>
      </c>
      <c r="K540" s="522"/>
      <c r="L540" s="308" t="str">
        <f>IFERROR(VLOOKUP(C540,EQUIPOS!$C$13:$G$80,5,FALSE)," ")</f>
        <v xml:space="preserve"> </v>
      </c>
      <c r="M540" s="524"/>
      <c r="N540" s="525"/>
      <c r="O540" s="307">
        <f t="shared" si="32"/>
        <v>0</v>
      </c>
      <c r="P540" s="85"/>
    </row>
    <row r="541" spans="2:16" ht="15" thickBot="1">
      <c r="B541" s="44"/>
      <c r="C541" s="517"/>
      <c r="D541" s="518"/>
      <c r="E541" s="518"/>
      <c r="F541" s="518"/>
      <c r="G541" s="519"/>
      <c r="H541" s="520"/>
      <c r="I541" s="520"/>
      <c r="J541" s="521" t="str">
        <f>IFERROR(VLOOKUP(C541,EQUIPOS!$C$13:$G$80,2,FALSE)," ")</f>
        <v xml:space="preserve"> </v>
      </c>
      <c r="K541" s="522"/>
      <c r="L541" s="308" t="str">
        <f>IFERROR(VLOOKUP(C541,EQUIPOS!$C$13:$G$80,5,FALSE)," ")</f>
        <v xml:space="preserve"> </v>
      </c>
      <c r="M541" s="524"/>
      <c r="N541" s="525"/>
      <c r="O541" s="307">
        <f>IFERROR(L541/M541,0)</f>
        <v>0</v>
      </c>
      <c r="P541" s="85"/>
    </row>
    <row r="542" spans="2:16" ht="15" thickBot="1">
      <c r="B542" s="44"/>
      <c r="C542" s="545" t="s">
        <v>2244</v>
      </c>
      <c r="D542" s="546"/>
      <c r="E542" s="546"/>
      <c r="F542" s="546"/>
      <c r="G542" s="546"/>
      <c r="H542" s="546"/>
      <c r="I542" s="546"/>
      <c r="J542" s="546"/>
      <c r="K542" s="546"/>
      <c r="L542" s="546"/>
      <c r="M542" s="546"/>
      <c r="N542" s="547"/>
      <c r="O542" s="309">
        <f>SUM(O537:O541)</f>
        <v>0</v>
      </c>
      <c r="P542" s="86"/>
    </row>
    <row r="543" spans="2:16" ht="13.5" customHeight="1">
      <c r="B543" s="44"/>
      <c r="C543" s="529" t="s">
        <v>62</v>
      </c>
      <c r="D543" s="530"/>
      <c r="E543" s="530"/>
      <c r="F543" s="530"/>
      <c r="G543" s="530"/>
      <c r="H543" s="530"/>
      <c r="I543" s="530"/>
      <c r="J543" s="530"/>
      <c r="K543" s="530"/>
      <c r="L543" s="530"/>
      <c r="M543" s="530"/>
      <c r="N543" s="530"/>
      <c r="O543" s="531"/>
      <c r="P543" s="80"/>
    </row>
    <row r="544" spans="2:16">
      <c r="B544" s="44"/>
      <c r="C544" s="532"/>
      <c r="D544" s="533"/>
      <c r="E544" s="533"/>
      <c r="F544" s="533"/>
      <c r="G544" s="533"/>
      <c r="H544" s="533"/>
      <c r="I544" s="533"/>
      <c r="J544" s="533"/>
      <c r="K544" s="533"/>
      <c r="L544" s="533"/>
      <c r="M544" s="533"/>
      <c r="N544" s="533"/>
      <c r="O544" s="534"/>
      <c r="P544" s="80"/>
    </row>
    <row r="545" spans="2:16" ht="14.4" thickBot="1">
      <c r="B545" s="44"/>
      <c r="C545" s="535"/>
      <c r="D545" s="536"/>
      <c r="E545" s="536"/>
      <c r="F545" s="536"/>
      <c r="G545" s="536"/>
      <c r="H545" s="536"/>
      <c r="I545" s="536"/>
      <c r="J545" s="536"/>
      <c r="K545" s="536"/>
      <c r="L545" s="536"/>
      <c r="M545" s="536"/>
      <c r="N545" s="536"/>
      <c r="O545" s="537"/>
      <c r="P545" s="80"/>
    </row>
    <row r="546" spans="2:16" ht="14.4">
      <c r="B546" s="44"/>
      <c r="C546" s="538" t="s">
        <v>10</v>
      </c>
      <c r="D546" s="550"/>
      <c r="E546" s="550"/>
      <c r="F546" s="550"/>
      <c r="G546" s="550"/>
      <c r="H546" s="550"/>
      <c r="I546" s="550"/>
      <c r="J546" s="544"/>
      <c r="K546" s="81" t="s">
        <v>56</v>
      </c>
      <c r="L546" s="82" t="s">
        <v>12</v>
      </c>
      <c r="M546" s="541" t="s">
        <v>63</v>
      </c>
      <c r="N546" s="544"/>
      <c r="O546" s="83" t="s">
        <v>61</v>
      </c>
      <c r="P546" s="84"/>
    </row>
    <row r="547" spans="2:16" ht="14.4">
      <c r="B547" s="44"/>
      <c r="C547" s="517" t="s">
        <v>2819</v>
      </c>
      <c r="D547" s="518"/>
      <c r="E547" s="518"/>
      <c r="F547" s="518"/>
      <c r="G547" s="518"/>
      <c r="H547" s="518"/>
      <c r="I547" s="518"/>
      <c r="J547" s="519"/>
      <c r="K547" s="88" t="str">
        <f>IFERROR(VLOOKUP(C547,MATERIALES!$C$13:$G$2486,2,FALSE)," ")</f>
        <v>M2</v>
      </c>
      <c r="L547" s="89">
        <v>1.02</v>
      </c>
      <c r="M547" s="548">
        <f>IFERROR(VLOOKUP(C547,MATERIALES!$C$13:$G$2486,5,FALSE)," ")</f>
        <v>500677</v>
      </c>
      <c r="N547" s="549"/>
      <c r="O547" s="307">
        <f>IFERROR(M547*L547,0)</f>
        <v>510690.54000000004</v>
      </c>
      <c r="P547" s="85"/>
    </row>
    <row r="548" spans="2:16" ht="14.4">
      <c r="B548" s="44"/>
      <c r="C548" s="517"/>
      <c r="D548" s="518"/>
      <c r="E548" s="518"/>
      <c r="F548" s="518"/>
      <c r="G548" s="518"/>
      <c r="H548" s="518"/>
      <c r="I548" s="518"/>
      <c r="J548" s="519"/>
      <c r="K548" s="88" t="str">
        <f>IFERROR(VLOOKUP(C548,MATERIALES!$C$13:$G$2486,2,FALSE)," ")</f>
        <v xml:space="preserve"> </v>
      </c>
      <c r="L548" s="89"/>
      <c r="M548" s="548" t="str">
        <f>IFERROR(VLOOKUP(C548,MATERIALES!$C$13:$G$2486,5,FALSE)," ")</f>
        <v xml:space="preserve"> </v>
      </c>
      <c r="N548" s="549"/>
      <c r="O548" s="307">
        <f t="shared" ref="O548:O558" si="33">IFERROR(M548*L548,0)</f>
        <v>0</v>
      </c>
      <c r="P548" s="85"/>
    </row>
    <row r="549" spans="2:16" ht="14.4">
      <c r="B549" s="44"/>
      <c r="C549" s="517"/>
      <c r="D549" s="518"/>
      <c r="E549" s="518"/>
      <c r="F549" s="518"/>
      <c r="G549" s="518"/>
      <c r="H549" s="518"/>
      <c r="I549" s="518"/>
      <c r="J549" s="519"/>
      <c r="K549" s="88" t="str">
        <f>IFERROR(VLOOKUP(C549,MATERIALES!$C$13:$G$2486,2,FALSE)," ")</f>
        <v xml:space="preserve"> </v>
      </c>
      <c r="L549" s="89"/>
      <c r="M549" s="548" t="str">
        <f>IFERROR(VLOOKUP(C549,MATERIALES!$C$13:$G$2486,5,FALSE)," ")</f>
        <v xml:space="preserve"> </v>
      </c>
      <c r="N549" s="549"/>
      <c r="O549" s="307">
        <f t="shared" si="33"/>
        <v>0</v>
      </c>
      <c r="P549" s="85"/>
    </row>
    <row r="550" spans="2:16" ht="14.4">
      <c r="B550" s="44"/>
      <c r="C550" s="517"/>
      <c r="D550" s="518"/>
      <c r="E550" s="518"/>
      <c r="F550" s="518"/>
      <c r="G550" s="518"/>
      <c r="H550" s="518"/>
      <c r="I550" s="518"/>
      <c r="J550" s="519"/>
      <c r="K550" s="88" t="str">
        <f>IFERROR(VLOOKUP(C550,MATERIALES!$C$13:$G$2486,2,FALSE)," ")</f>
        <v xml:space="preserve"> </v>
      </c>
      <c r="L550" s="89"/>
      <c r="M550" s="548" t="str">
        <f>IFERROR(VLOOKUP(C550,MATERIALES!$C$13:$G$2486,5,FALSE)," ")</f>
        <v xml:space="preserve"> </v>
      </c>
      <c r="N550" s="549"/>
      <c r="O550" s="307">
        <f t="shared" si="33"/>
        <v>0</v>
      </c>
      <c r="P550" s="85"/>
    </row>
    <row r="551" spans="2:16" ht="14.4">
      <c r="B551" s="44"/>
      <c r="C551" s="517"/>
      <c r="D551" s="518"/>
      <c r="E551" s="518"/>
      <c r="F551" s="518"/>
      <c r="G551" s="518"/>
      <c r="H551" s="518"/>
      <c r="I551" s="518"/>
      <c r="J551" s="519"/>
      <c r="K551" s="88" t="str">
        <f>IFERROR(VLOOKUP(C551,MATERIALES!$C$13:$G$2486,2,FALSE)," ")</f>
        <v xml:space="preserve"> </v>
      </c>
      <c r="L551" s="89"/>
      <c r="M551" s="548" t="str">
        <f>IFERROR(VLOOKUP(C551,MATERIALES!$C$13:$G$2486,5,FALSE)," ")</f>
        <v xml:space="preserve"> </v>
      </c>
      <c r="N551" s="549"/>
      <c r="O551" s="307">
        <f t="shared" si="33"/>
        <v>0</v>
      </c>
      <c r="P551" s="85"/>
    </row>
    <row r="552" spans="2:16" ht="14.4">
      <c r="B552" s="44"/>
      <c r="C552" s="517"/>
      <c r="D552" s="518"/>
      <c r="E552" s="518"/>
      <c r="F552" s="518"/>
      <c r="G552" s="518"/>
      <c r="H552" s="518"/>
      <c r="I552" s="518"/>
      <c r="J552" s="519"/>
      <c r="K552" s="88" t="str">
        <f>IFERROR(VLOOKUP(C552,MATERIALES!$C$13:$G$2486,2,FALSE)," ")</f>
        <v xml:space="preserve"> </v>
      </c>
      <c r="L552" s="89"/>
      <c r="M552" s="548" t="str">
        <f>IFERROR(VLOOKUP(C552,MATERIALES!$C$13:$G$2486,5,FALSE)," ")</f>
        <v xml:space="preserve"> </v>
      </c>
      <c r="N552" s="549"/>
      <c r="O552" s="307">
        <f t="shared" si="33"/>
        <v>0</v>
      </c>
      <c r="P552" s="85"/>
    </row>
    <row r="553" spans="2:16" ht="14.4">
      <c r="B553" s="44"/>
      <c r="C553" s="517"/>
      <c r="D553" s="518"/>
      <c r="E553" s="518"/>
      <c r="F553" s="518"/>
      <c r="G553" s="518"/>
      <c r="H553" s="518"/>
      <c r="I553" s="518"/>
      <c r="J553" s="519"/>
      <c r="K553" s="88" t="str">
        <f>IFERROR(VLOOKUP(C553,MATERIALES!$C$13:$G$2486,2,FALSE)," ")</f>
        <v xml:space="preserve"> </v>
      </c>
      <c r="L553" s="89"/>
      <c r="M553" s="548" t="str">
        <f>IFERROR(VLOOKUP(C553,MATERIALES!$C$13:$G$2486,5,FALSE)," ")</f>
        <v xml:space="preserve"> </v>
      </c>
      <c r="N553" s="549"/>
      <c r="O553" s="307">
        <f t="shared" si="33"/>
        <v>0</v>
      </c>
      <c r="P553" s="85"/>
    </row>
    <row r="554" spans="2:16" ht="14.4">
      <c r="B554" s="44"/>
      <c r="C554" s="517"/>
      <c r="D554" s="518"/>
      <c r="E554" s="518"/>
      <c r="F554" s="518"/>
      <c r="G554" s="518"/>
      <c r="H554" s="518"/>
      <c r="I554" s="518"/>
      <c r="J554" s="519"/>
      <c r="K554" s="88" t="str">
        <f>IFERROR(VLOOKUP(C554,MATERIALES!$C$13:$G$2486,2,FALSE)," ")</f>
        <v xml:space="preserve"> </v>
      </c>
      <c r="L554" s="89"/>
      <c r="M554" s="548" t="str">
        <f>IFERROR(VLOOKUP(C554,MATERIALES!$C$13:$G$2486,5,FALSE)," ")</f>
        <v xml:space="preserve"> </v>
      </c>
      <c r="N554" s="549"/>
      <c r="O554" s="307">
        <f t="shared" si="33"/>
        <v>0</v>
      </c>
      <c r="P554" s="85"/>
    </row>
    <row r="555" spans="2:16" ht="14.4">
      <c r="B555" s="44"/>
      <c r="C555" s="517"/>
      <c r="D555" s="518"/>
      <c r="E555" s="518"/>
      <c r="F555" s="518"/>
      <c r="G555" s="518"/>
      <c r="H555" s="518"/>
      <c r="I555" s="518"/>
      <c r="J555" s="519"/>
      <c r="K555" s="88" t="str">
        <f>IFERROR(VLOOKUP(C555,MATERIALES!$C$13:$G$2486,2,FALSE)," ")</f>
        <v xml:space="preserve"> </v>
      </c>
      <c r="L555" s="89"/>
      <c r="M555" s="548" t="str">
        <f>IFERROR(VLOOKUP(C555,MATERIALES!$C$13:$G$2486,5,FALSE)," ")</f>
        <v xml:space="preserve"> </v>
      </c>
      <c r="N555" s="549"/>
      <c r="O555" s="307">
        <f t="shared" si="33"/>
        <v>0</v>
      </c>
      <c r="P555" s="85"/>
    </row>
    <row r="556" spans="2:16" ht="14.4">
      <c r="B556" s="44"/>
      <c r="C556" s="517"/>
      <c r="D556" s="518"/>
      <c r="E556" s="518"/>
      <c r="F556" s="518"/>
      <c r="G556" s="518"/>
      <c r="H556" s="518"/>
      <c r="I556" s="518"/>
      <c r="J556" s="519"/>
      <c r="K556" s="88" t="str">
        <f>IFERROR(VLOOKUP(C556,MATERIALES!$C$13:$G$2486,2,FALSE)," ")</f>
        <v xml:space="preserve"> </v>
      </c>
      <c r="L556" s="89"/>
      <c r="M556" s="548" t="str">
        <f>IFERROR(VLOOKUP(C556,MATERIALES!$C$13:$G$2486,5,FALSE)," ")</f>
        <v xml:space="preserve"> </v>
      </c>
      <c r="N556" s="549"/>
      <c r="O556" s="307">
        <f t="shared" si="33"/>
        <v>0</v>
      </c>
      <c r="P556" s="85"/>
    </row>
    <row r="557" spans="2:16" ht="14.4">
      <c r="B557" s="44"/>
      <c r="C557" s="517"/>
      <c r="D557" s="518"/>
      <c r="E557" s="518"/>
      <c r="F557" s="518"/>
      <c r="G557" s="518"/>
      <c r="H557" s="518"/>
      <c r="I557" s="518"/>
      <c r="J557" s="519"/>
      <c r="K557" s="88" t="str">
        <f>IFERROR(VLOOKUP(C557,MATERIALES!$C$13:$G$2486,2,FALSE)," ")</f>
        <v xml:space="preserve"> </v>
      </c>
      <c r="L557" s="89"/>
      <c r="M557" s="548" t="str">
        <f>IFERROR(VLOOKUP(C557,MATERIALES!$C$13:$G$2486,5,FALSE)," ")</f>
        <v xml:space="preserve"> </v>
      </c>
      <c r="N557" s="549"/>
      <c r="O557" s="307">
        <f t="shared" si="33"/>
        <v>0</v>
      </c>
      <c r="P557" s="85"/>
    </row>
    <row r="558" spans="2:16" ht="15" thickBot="1">
      <c r="B558" s="44"/>
      <c r="C558" s="517"/>
      <c r="D558" s="518"/>
      <c r="E558" s="518"/>
      <c r="F558" s="518"/>
      <c r="G558" s="518"/>
      <c r="H558" s="518"/>
      <c r="I558" s="518"/>
      <c r="J558" s="519"/>
      <c r="K558" s="88" t="str">
        <f>IFERROR(VLOOKUP(C558,MATERIALES!$C$13:$G$2486,2,FALSE)," ")</f>
        <v xml:space="preserve"> </v>
      </c>
      <c r="L558" s="90"/>
      <c r="M558" s="548" t="str">
        <f>IFERROR(VLOOKUP(C558,MATERIALES!$C$13:$G$2486,5,FALSE)," ")</f>
        <v xml:space="preserve"> </v>
      </c>
      <c r="N558" s="549"/>
      <c r="O558" s="307">
        <f t="shared" si="33"/>
        <v>0</v>
      </c>
      <c r="P558" s="85"/>
    </row>
    <row r="559" spans="2:16" ht="15" thickBot="1">
      <c r="B559" s="44"/>
      <c r="C559" s="545" t="s">
        <v>2244</v>
      </c>
      <c r="D559" s="546"/>
      <c r="E559" s="546"/>
      <c r="F559" s="546"/>
      <c r="G559" s="546"/>
      <c r="H559" s="546"/>
      <c r="I559" s="546"/>
      <c r="J559" s="546"/>
      <c r="K559" s="546"/>
      <c r="L559" s="546"/>
      <c r="M559" s="546"/>
      <c r="N559" s="547"/>
      <c r="O559" s="309">
        <f>SUM(O547:O558)</f>
        <v>510690.54000000004</v>
      </c>
      <c r="P559" s="85"/>
    </row>
    <row r="560" spans="2:16">
      <c r="B560" s="44"/>
      <c r="C560" s="529" t="s">
        <v>64</v>
      </c>
      <c r="D560" s="530"/>
      <c r="E560" s="530"/>
      <c r="F560" s="530"/>
      <c r="G560" s="530"/>
      <c r="H560" s="530"/>
      <c r="I560" s="530"/>
      <c r="J560" s="530"/>
      <c r="K560" s="530"/>
      <c r="L560" s="530"/>
      <c r="M560" s="530"/>
      <c r="N560" s="530"/>
      <c r="O560" s="531"/>
      <c r="P560" s="80"/>
    </row>
    <row r="561" spans="2:16">
      <c r="B561" s="44"/>
      <c r="C561" s="532"/>
      <c r="D561" s="533"/>
      <c r="E561" s="533"/>
      <c r="F561" s="533"/>
      <c r="G561" s="533"/>
      <c r="H561" s="533"/>
      <c r="I561" s="533"/>
      <c r="J561" s="533"/>
      <c r="K561" s="533"/>
      <c r="L561" s="533"/>
      <c r="M561" s="533"/>
      <c r="N561" s="533"/>
      <c r="O561" s="534"/>
      <c r="P561" s="80"/>
    </row>
    <row r="562" spans="2:16" ht="14.4" thickBot="1">
      <c r="B562" s="44"/>
      <c r="C562" s="535"/>
      <c r="D562" s="536"/>
      <c r="E562" s="536"/>
      <c r="F562" s="536"/>
      <c r="G562" s="536"/>
      <c r="H562" s="536"/>
      <c r="I562" s="536"/>
      <c r="J562" s="536"/>
      <c r="K562" s="536"/>
      <c r="L562" s="536"/>
      <c r="M562" s="536"/>
      <c r="N562" s="536"/>
      <c r="O562" s="537"/>
      <c r="P562" s="80"/>
    </row>
    <row r="563" spans="2:16" ht="16.8">
      <c r="B563" s="44"/>
      <c r="C563" s="538" t="s">
        <v>65</v>
      </c>
      <c r="D563" s="550"/>
      <c r="E563" s="550"/>
      <c r="F563" s="550"/>
      <c r="G563" s="550"/>
      <c r="H563" s="550"/>
      <c r="I563" s="550"/>
      <c r="J563" s="82" t="s">
        <v>66</v>
      </c>
      <c r="K563" s="87" t="s">
        <v>67</v>
      </c>
      <c r="L563" s="91" t="s">
        <v>68</v>
      </c>
      <c r="M563" s="541" t="s">
        <v>69</v>
      </c>
      <c r="N563" s="544"/>
      <c r="O563" s="83" t="s">
        <v>61</v>
      </c>
      <c r="P563" s="84"/>
    </row>
    <row r="564" spans="2:16" ht="14.4">
      <c r="B564" s="44"/>
      <c r="C564" s="517"/>
      <c r="D564" s="518"/>
      <c r="E564" s="518"/>
      <c r="F564" s="518"/>
      <c r="G564" s="518"/>
      <c r="H564" s="518"/>
      <c r="I564" s="518"/>
      <c r="J564" s="92"/>
      <c r="K564" s="93">
        <v>25.1</v>
      </c>
      <c r="L564" s="92">
        <f>K564*J564</f>
        <v>0</v>
      </c>
      <c r="M564" s="548" t="str">
        <f>IFERROR(VLOOKUP(C564,TRANSPORTE!$C$14:$G$28,5,FALSE)," ")</f>
        <v xml:space="preserve"> </v>
      </c>
      <c r="N564" s="549"/>
      <c r="O564" s="307">
        <f>IFERROR(M564*L564,0)</f>
        <v>0</v>
      </c>
      <c r="P564" s="85"/>
    </row>
    <row r="565" spans="2:16" ht="15" thickBot="1">
      <c r="B565" s="44"/>
      <c r="C565" s="551"/>
      <c r="D565" s="552"/>
      <c r="E565" s="552"/>
      <c r="F565" s="552"/>
      <c r="G565" s="552"/>
      <c r="H565" s="552"/>
      <c r="I565" s="552"/>
      <c r="J565" s="94"/>
      <c r="K565" s="70"/>
      <c r="L565" s="94"/>
      <c r="M565" s="553"/>
      <c r="N565" s="554"/>
      <c r="O565" s="307">
        <f t="shared" ref="O565" si="34">IFERROR(M565*L565,0)</f>
        <v>0</v>
      </c>
      <c r="P565" s="85"/>
    </row>
    <row r="566" spans="2:16" ht="15" thickBot="1">
      <c r="B566" s="44"/>
      <c r="C566" s="545" t="s">
        <v>2244</v>
      </c>
      <c r="D566" s="546"/>
      <c r="E566" s="546"/>
      <c r="F566" s="546"/>
      <c r="G566" s="546"/>
      <c r="H566" s="546"/>
      <c r="I566" s="546"/>
      <c r="J566" s="546"/>
      <c r="K566" s="546"/>
      <c r="L566" s="546"/>
      <c r="M566" s="546"/>
      <c r="N566" s="547"/>
      <c r="O566" s="309">
        <f>+SUM(O564:O565)</f>
        <v>0</v>
      </c>
      <c r="P566" s="86"/>
    </row>
    <row r="567" spans="2:16">
      <c r="B567" s="44"/>
      <c r="C567" s="529" t="s">
        <v>70</v>
      </c>
      <c r="D567" s="530"/>
      <c r="E567" s="530"/>
      <c r="F567" s="530"/>
      <c r="G567" s="530"/>
      <c r="H567" s="530"/>
      <c r="I567" s="530"/>
      <c r="J567" s="530"/>
      <c r="K567" s="530"/>
      <c r="L567" s="530"/>
      <c r="M567" s="530"/>
      <c r="N567" s="530"/>
      <c r="O567" s="531"/>
      <c r="P567" s="80"/>
    </row>
    <row r="568" spans="2:16">
      <c r="B568" s="44"/>
      <c r="C568" s="532"/>
      <c r="D568" s="533"/>
      <c r="E568" s="533"/>
      <c r="F568" s="533"/>
      <c r="G568" s="533"/>
      <c r="H568" s="533"/>
      <c r="I568" s="533"/>
      <c r="J568" s="533"/>
      <c r="K568" s="533"/>
      <c r="L568" s="533"/>
      <c r="M568" s="533"/>
      <c r="N568" s="533"/>
      <c r="O568" s="534"/>
      <c r="P568" s="80"/>
    </row>
    <row r="569" spans="2:16" ht="14.4" thickBot="1">
      <c r="B569" s="44"/>
      <c r="C569" s="535"/>
      <c r="D569" s="536"/>
      <c r="E569" s="536"/>
      <c r="F569" s="536"/>
      <c r="G569" s="536"/>
      <c r="H569" s="536"/>
      <c r="I569" s="536"/>
      <c r="J569" s="536"/>
      <c r="K569" s="536"/>
      <c r="L569" s="536"/>
      <c r="M569" s="536"/>
      <c r="N569" s="536"/>
      <c r="O569" s="537"/>
      <c r="P569" s="80"/>
    </row>
    <row r="570" spans="2:16" ht="14.4">
      <c r="B570" s="44"/>
      <c r="C570" s="538" t="s">
        <v>71</v>
      </c>
      <c r="D570" s="550"/>
      <c r="E570" s="550"/>
      <c r="F570" s="550"/>
      <c r="G570" s="550"/>
      <c r="H570" s="550"/>
      <c r="I570" s="550"/>
      <c r="J570" s="82" t="s">
        <v>72</v>
      </c>
      <c r="K570" s="95" t="s">
        <v>73</v>
      </c>
      <c r="L570" s="96" t="s">
        <v>74</v>
      </c>
      <c r="M570" s="560" t="s">
        <v>60</v>
      </c>
      <c r="N570" s="561"/>
      <c r="O570" s="97" t="s">
        <v>61</v>
      </c>
      <c r="P570" s="98"/>
    </row>
    <row r="571" spans="2:16" ht="14.4">
      <c r="B571" s="44"/>
      <c r="C571" s="555"/>
      <c r="D571" s="556"/>
      <c r="E571" s="556"/>
      <c r="F571" s="556"/>
      <c r="G571" s="556"/>
      <c r="H571" s="556"/>
      <c r="I571" s="522"/>
      <c r="J571" s="310" t="str">
        <f>IFERROR(VLOOKUP(C571,'MANO DE OBRA'!$C$13:$J$33,6,FALSE)," ")</f>
        <v xml:space="preserve"> </v>
      </c>
      <c r="K571" s="318" t="str">
        <f>IFERROR(VLOOKUP(C571,'MANO DE OBRA'!$C$13:$J$33,7,FALSE)," ")</f>
        <v xml:space="preserve"> </v>
      </c>
      <c r="L571" s="311" t="str">
        <f>IFERROR(VLOOKUP(C571,'MANO DE OBRA'!$C$13:$J$33,8,FALSE)," ")</f>
        <v xml:space="preserve"> </v>
      </c>
      <c r="M571" s="562"/>
      <c r="N571" s="563"/>
      <c r="O571" s="312">
        <f>IFERROR((L571/M571),0)</f>
        <v>0</v>
      </c>
      <c r="P571" s="99"/>
    </row>
    <row r="572" spans="2:16" ht="14.4">
      <c r="B572" s="44"/>
      <c r="C572" s="555"/>
      <c r="D572" s="556"/>
      <c r="E572" s="556"/>
      <c r="F572" s="556"/>
      <c r="G572" s="556"/>
      <c r="H572" s="556"/>
      <c r="I572" s="522"/>
      <c r="J572" s="310" t="str">
        <f>IFERROR(VLOOKUP(C572,'MANO DE OBRA'!$C$13:$J$33,6,FALSE)," ")</f>
        <v xml:space="preserve"> </v>
      </c>
      <c r="K572" s="318" t="str">
        <f>IFERROR(VLOOKUP(C572,'MANO DE OBRA'!$C$13:$J$33,7,FALSE)," ")</f>
        <v xml:space="preserve"> </v>
      </c>
      <c r="L572" s="311" t="str">
        <f>IFERROR(VLOOKUP(C572,'MANO DE OBRA'!$C$13:$J$33,8,FALSE)," ")</f>
        <v xml:space="preserve"> </v>
      </c>
      <c r="M572" s="562"/>
      <c r="N572" s="563"/>
      <c r="O572" s="312">
        <f t="shared" ref="O572:O574" si="35">IFERROR((L572/M572),0)</f>
        <v>0</v>
      </c>
      <c r="P572" s="99"/>
    </row>
    <row r="573" spans="2:16" ht="14.4">
      <c r="B573" s="44"/>
      <c r="C573" s="555"/>
      <c r="D573" s="556"/>
      <c r="E573" s="556"/>
      <c r="F573" s="556"/>
      <c r="G573" s="556"/>
      <c r="H573" s="556"/>
      <c r="I573" s="522"/>
      <c r="J573" s="310" t="str">
        <f>IFERROR(VLOOKUP(C573,'MANO DE OBRA'!$C$13:$J$33,6,FALSE)," ")</f>
        <v xml:space="preserve"> </v>
      </c>
      <c r="K573" s="318" t="str">
        <f>IFERROR(VLOOKUP(C573,'MANO DE OBRA'!$C$13:$J$33,7,FALSE)," ")</f>
        <v xml:space="preserve"> </v>
      </c>
      <c r="L573" s="311" t="str">
        <f>IFERROR(VLOOKUP(C573,'MANO DE OBRA'!$C$13:$J$33,8,FALSE)," ")</f>
        <v xml:space="preserve"> </v>
      </c>
      <c r="M573" s="524"/>
      <c r="N573" s="525"/>
      <c r="O573" s="312">
        <f t="shared" si="35"/>
        <v>0</v>
      </c>
      <c r="P573" s="99"/>
    </row>
    <row r="574" spans="2:16" ht="15" thickBot="1">
      <c r="B574" s="44"/>
      <c r="C574" s="555"/>
      <c r="D574" s="556"/>
      <c r="E574" s="556"/>
      <c r="F574" s="556"/>
      <c r="G574" s="556"/>
      <c r="H574" s="556"/>
      <c r="I574" s="522"/>
      <c r="J574" s="310" t="str">
        <f>IFERROR(VLOOKUP(C574,'MANO DE OBRA'!$C$13:$J$33,6,FALSE)," ")</f>
        <v xml:space="preserve"> </v>
      </c>
      <c r="K574" s="318" t="str">
        <f>IFERROR(VLOOKUP(C574,'MANO DE OBRA'!$C$13:$J$33,7,FALSE)," ")</f>
        <v xml:space="preserve"> </v>
      </c>
      <c r="L574" s="311" t="str">
        <f>IFERROR(VLOOKUP(C574,'MANO DE OBRA'!$C$13:$J$33,8,FALSE)," ")</f>
        <v xml:space="preserve"> </v>
      </c>
      <c r="M574" s="524"/>
      <c r="N574" s="525"/>
      <c r="O574" s="312">
        <f t="shared" si="35"/>
        <v>0</v>
      </c>
      <c r="P574" s="85"/>
    </row>
    <row r="575" spans="2:16" ht="15" thickBot="1">
      <c r="B575" s="44"/>
      <c r="C575" s="545" t="s">
        <v>2244</v>
      </c>
      <c r="D575" s="546"/>
      <c r="E575" s="546"/>
      <c r="F575" s="546"/>
      <c r="G575" s="546"/>
      <c r="H575" s="546"/>
      <c r="I575" s="546"/>
      <c r="J575" s="546"/>
      <c r="K575" s="546"/>
      <c r="L575" s="546"/>
      <c r="M575" s="546"/>
      <c r="N575" s="547"/>
      <c r="O575" s="309">
        <f>+SUM(O571:O574)</f>
        <v>0</v>
      </c>
      <c r="P575" s="85"/>
    </row>
    <row r="576" spans="2:16" ht="15" thickBot="1">
      <c r="B576" s="44"/>
      <c r="C576" s="73"/>
      <c r="D576" s="52"/>
      <c r="E576" s="52"/>
      <c r="F576" s="52"/>
      <c r="G576" s="52"/>
      <c r="H576" s="52"/>
      <c r="I576" s="52"/>
      <c r="J576" s="52"/>
      <c r="K576" s="52"/>
      <c r="L576" s="52"/>
      <c r="M576" s="52"/>
      <c r="N576" s="52"/>
      <c r="O576" s="74"/>
      <c r="P576" s="45"/>
    </row>
    <row r="577" spans="2:16" ht="15" thickBot="1">
      <c r="B577" s="44"/>
      <c r="C577" s="557" t="s">
        <v>2245</v>
      </c>
      <c r="D577" s="558"/>
      <c r="E577" s="558"/>
      <c r="F577" s="558"/>
      <c r="G577" s="558"/>
      <c r="H577" s="558"/>
      <c r="I577" s="558"/>
      <c r="J577" s="558"/>
      <c r="K577" s="558"/>
      <c r="L577" s="558"/>
      <c r="M577" s="558"/>
      <c r="N577" s="559"/>
      <c r="O577" s="313">
        <f>ROUND(O566+O542+O559+O575,0)</f>
        <v>510691</v>
      </c>
      <c r="P577" s="100"/>
    </row>
    <row r="578" spans="2:16" ht="15" thickBot="1">
      <c r="B578" s="44"/>
      <c r="C578" s="73"/>
      <c r="D578" s="52"/>
      <c r="E578" s="52"/>
      <c r="F578" s="52"/>
      <c r="G578" s="52"/>
      <c r="H578" s="52"/>
      <c r="I578" s="52"/>
      <c r="J578" s="52"/>
      <c r="K578" s="52"/>
      <c r="L578" s="52"/>
      <c r="M578" s="52"/>
      <c r="N578" s="52"/>
      <c r="O578" s="74"/>
      <c r="P578" s="73"/>
    </row>
    <row r="579" spans="2:16">
      <c r="B579" s="44"/>
      <c r="C579" s="529" t="s">
        <v>2240</v>
      </c>
      <c r="D579" s="530"/>
      <c r="E579" s="530"/>
      <c r="F579" s="530"/>
      <c r="G579" s="530"/>
      <c r="H579" s="530"/>
      <c r="I579" s="530"/>
      <c r="J579" s="530"/>
      <c r="K579" s="530"/>
      <c r="L579" s="530"/>
      <c r="M579" s="530"/>
      <c r="N579" s="530"/>
      <c r="O579" s="531"/>
      <c r="P579" s="80"/>
    </row>
    <row r="580" spans="2:16">
      <c r="B580" s="44"/>
      <c r="C580" s="532"/>
      <c r="D580" s="533"/>
      <c r="E580" s="533"/>
      <c r="F580" s="533"/>
      <c r="G580" s="533"/>
      <c r="H580" s="533"/>
      <c r="I580" s="533"/>
      <c r="J580" s="533"/>
      <c r="K580" s="533"/>
      <c r="L580" s="533"/>
      <c r="M580" s="533"/>
      <c r="N580" s="533"/>
      <c r="O580" s="534"/>
      <c r="P580" s="80"/>
    </row>
    <row r="581" spans="2:16" ht="14.4" thickBot="1">
      <c r="B581" s="44"/>
      <c r="C581" s="535"/>
      <c r="D581" s="536"/>
      <c r="E581" s="536"/>
      <c r="F581" s="536"/>
      <c r="G581" s="536"/>
      <c r="H581" s="536"/>
      <c r="I581" s="536"/>
      <c r="J581" s="536"/>
      <c r="K581" s="536"/>
      <c r="L581" s="536"/>
      <c r="M581" s="536"/>
      <c r="N581" s="536"/>
      <c r="O581" s="537"/>
      <c r="P581" s="80"/>
    </row>
    <row r="582" spans="2:16" ht="15" thickBot="1">
      <c r="B582" s="44"/>
      <c r="C582" s="568" t="s">
        <v>10</v>
      </c>
      <c r="D582" s="569"/>
      <c r="E582" s="569"/>
      <c r="F582" s="569"/>
      <c r="G582" s="569"/>
      <c r="H582" s="569"/>
      <c r="I582" s="569"/>
      <c r="J582" s="569"/>
      <c r="K582" s="569"/>
      <c r="L582" s="569"/>
      <c r="M582" s="570"/>
      <c r="N582" s="303" t="s">
        <v>32</v>
      </c>
      <c r="O582" s="304" t="s">
        <v>29</v>
      </c>
      <c r="P582" s="80"/>
    </row>
    <row r="583" spans="2:16" ht="14.4">
      <c r="B583" s="44"/>
      <c r="C583" s="571" t="s">
        <v>2242</v>
      </c>
      <c r="D583" s="572"/>
      <c r="E583" s="572"/>
      <c r="F583" s="572"/>
      <c r="G583" s="572"/>
      <c r="H583" s="572"/>
      <c r="I583" s="572"/>
      <c r="J583" s="572"/>
      <c r="K583" s="572"/>
      <c r="L583" s="572"/>
      <c r="M583" s="572"/>
      <c r="N583" s="305">
        <f>PRESUPUESTO!$K$384</f>
        <v>0.26</v>
      </c>
      <c r="O583" s="314">
        <f>N583*O577</f>
        <v>132779.66</v>
      </c>
      <c r="P583" s="80"/>
    </row>
    <row r="584" spans="2:16" ht="14.4">
      <c r="B584" s="44"/>
      <c r="C584" s="573" t="s">
        <v>2241</v>
      </c>
      <c r="D584" s="574"/>
      <c r="E584" s="574"/>
      <c r="F584" s="574"/>
      <c r="G584" s="574"/>
      <c r="H584" s="574"/>
      <c r="I584" s="574"/>
      <c r="J584" s="574"/>
      <c r="K584" s="574"/>
      <c r="L584" s="574"/>
      <c r="M584" s="574"/>
      <c r="N584" s="302">
        <f>PRESUPUESTO!$K$385</f>
        <v>0.01</v>
      </c>
      <c r="O584" s="315">
        <f>N584*O577</f>
        <v>5106.91</v>
      </c>
      <c r="P584" s="80"/>
    </row>
    <row r="585" spans="2:16" ht="15" thickBot="1">
      <c r="B585" s="44"/>
      <c r="C585" s="575" t="s">
        <v>28</v>
      </c>
      <c r="D585" s="576"/>
      <c r="E585" s="576"/>
      <c r="F585" s="576"/>
      <c r="G585" s="576"/>
      <c r="H585" s="576"/>
      <c r="I585" s="576"/>
      <c r="J585" s="576"/>
      <c r="K585" s="576"/>
      <c r="L585" s="576"/>
      <c r="M585" s="576"/>
      <c r="N585" s="306">
        <f>PRESUPUESTO!$K$386</f>
        <v>0.03</v>
      </c>
      <c r="O585" s="316">
        <f>N585*O577</f>
        <v>15320.73</v>
      </c>
      <c r="P585" s="80"/>
    </row>
    <row r="586" spans="2:16">
      <c r="B586" s="44"/>
      <c r="C586" s="296"/>
      <c r="D586" s="297"/>
      <c r="E586" s="297"/>
      <c r="F586" s="297"/>
      <c r="G586" s="297"/>
      <c r="H586" s="297"/>
      <c r="I586" s="297"/>
      <c r="J586" s="297"/>
      <c r="K586" s="297"/>
      <c r="L586" s="297"/>
      <c r="M586" s="297"/>
      <c r="N586" s="297"/>
      <c r="O586" s="298"/>
      <c r="P586" s="80"/>
    </row>
    <row r="587" spans="2:16" ht="14.4" thickBot="1">
      <c r="B587" s="44"/>
      <c r="C587" s="299"/>
      <c r="D587" s="300"/>
      <c r="E587" s="300"/>
      <c r="F587" s="300"/>
      <c r="G587" s="300"/>
      <c r="H587" s="300"/>
      <c r="I587" s="300"/>
      <c r="J587" s="300"/>
      <c r="K587" s="300"/>
      <c r="L587" s="300"/>
      <c r="M587" s="300"/>
      <c r="N587" s="300"/>
      <c r="O587" s="301"/>
      <c r="P587" s="80"/>
    </row>
    <row r="588" spans="2:16" ht="15" thickBot="1">
      <c r="B588" s="44"/>
      <c r="C588" s="557" t="s">
        <v>2246</v>
      </c>
      <c r="D588" s="558"/>
      <c r="E588" s="558"/>
      <c r="F588" s="558"/>
      <c r="G588" s="558"/>
      <c r="H588" s="558"/>
      <c r="I588" s="558"/>
      <c r="J588" s="558"/>
      <c r="K588" s="558"/>
      <c r="L588" s="558"/>
      <c r="M588" s="558"/>
      <c r="N588" s="559"/>
      <c r="O588" s="313">
        <f>ROUNDUP(O577+O583+O584+O585,0)</f>
        <v>663899</v>
      </c>
      <c r="P588" s="100"/>
    </row>
    <row r="589" spans="2:16" ht="14.4">
      <c r="B589" s="44"/>
      <c r="C589" s="73"/>
      <c r="D589" s="52"/>
      <c r="E589" s="52"/>
      <c r="F589" s="52"/>
      <c r="G589" s="52"/>
      <c r="H589" s="52"/>
      <c r="I589" s="52"/>
      <c r="J589" s="52"/>
      <c r="K589" s="52"/>
      <c r="L589" s="52"/>
      <c r="M589" s="52"/>
      <c r="N589" s="52"/>
      <c r="O589" s="74"/>
      <c r="P589" s="45"/>
    </row>
    <row r="590" spans="2:16" ht="14.4">
      <c r="B590" s="44"/>
      <c r="C590" s="73"/>
      <c r="D590" s="52"/>
      <c r="E590" s="52"/>
      <c r="F590" s="52"/>
      <c r="G590" s="52"/>
      <c r="H590" s="52"/>
      <c r="I590" s="52"/>
      <c r="J590" s="52"/>
      <c r="K590" s="52"/>
      <c r="L590" s="52"/>
      <c r="M590" s="52"/>
      <c r="N590" s="52"/>
      <c r="O590" s="74"/>
      <c r="P590" s="45"/>
    </row>
    <row r="591" spans="2:16" ht="18.75" customHeight="1" thickBot="1">
      <c r="B591" s="44"/>
      <c r="C591" s="564"/>
      <c r="D591" s="565"/>
      <c r="E591" s="565"/>
      <c r="F591" s="70"/>
      <c r="G591" s="70"/>
      <c r="H591" s="70"/>
      <c r="I591" s="70"/>
      <c r="J591" s="70"/>
      <c r="K591" s="566"/>
      <c r="L591" s="566"/>
      <c r="M591" s="566"/>
      <c r="N591" s="566"/>
      <c r="O591" s="567"/>
      <c r="P591" s="101"/>
    </row>
    <row r="592" spans="2:16" ht="14.4" thickBot="1">
      <c r="B592" s="102"/>
      <c r="C592" s="103"/>
      <c r="D592" s="103"/>
      <c r="E592" s="103"/>
      <c r="F592" s="103"/>
      <c r="G592" s="103"/>
      <c r="H592" s="103"/>
      <c r="I592" s="103"/>
      <c r="J592" s="103"/>
      <c r="K592" s="103"/>
      <c r="L592" s="103"/>
      <c r="M592" s="103"/>
      <c r="N592" s="103"/>
      <c r="O592" s="103"/>
      <c r="P592" s="104"/>
    </row>
    <row r="593" spans="2:16" ht="15.6" thickTop="1" thickBot="1">
      <c r="B593" s="44"/>
      <c r="C593" s="73"/>
      <c r="D593" s="52"/>
      <c r="E593" s="52"/>
      <c r="F593" s="52"/>
      <c r="G593" s="52"/>
      <c r="H593" s="52"/>
      <c r="I593" s="52"/>
      <c r="J593" s="52"/>
      <c r="K593" s="52"/>
      <c r="L593" s="52"/>
      <c r="M593" s="52"/>
      <c r="N593" s="52"/>
      <c r="O593" s="74"/>
      <c r="P593" s="45"/>
    </row>
    <row r="594" spans="2:16" ht="15" thickBot="1">
      <c r="B594" s="44"/>
      <c r="C594" s="488" t="s">
        <v>54</v>
      </c>
      <c r="D594" s="489"/>
      <c r="E594" s="489"/>
      <c r="F594" s="489"/>
      <c r="G594" s="489"/>
      <c r="H594" s="489"/>
      <c r="I594" s="489"/>
      <c r="J594" s="489"/>
      <c r="K594" s="489"/>
      <c r="L594" s="489"/>
      <c r="M594" s="489"/>
      <c r="N594" s="489"/>
      <c r="O594" s="490"/>
      <c r="P594" s="75"/>
    </row>
    <row r="595" spans="2:16">
      <c r="B595" s="44"/>
      <c r="C595" s="76" t="s">
        <v>55</v>
      </c>
      <c r="D595" s="491" t="s">
        <v>10</v>
      </c>
      <c r="E595" s="492"/>
      <c r="F595" s="492"/>
      <c r="G595" s="492"/>
      <c r="H595" s="492"/>
      <c r="I595" s="492"/>
      <c r="J595" s="492"/>
      <c r="K595" s="492"/>
      <c r="L595" s="493"/>
      <c r="M595" s="494" t="s">
        <v>56</v>
      </c>
      <c r="N595" s="495"/>
      <c r="O595" s="76" t="s">
        <v>12</v>
      </c>
      <c r="P595" s="77"/>
    </row>
    <row r="596" spans="2:16" ht="51" customHeight="1" thickBot="1">
      <c r="B596" s="44"/>
      <c r="C596" s="243">
        <f>PRESUPUESTO!C321</f>
        <v>16.100000000000016</v>
      </c>
      <c r="D596" s="582" t="str">
        <f>IFERROR(VLOOKUP(C596,PRESUPUESTO!$C$11:$K$366,5,FALSE)," ")</f>
        <v>SUMINISTRO E INSTALACIÓN DE VENTANA EN PERFILERÍA TUBULAR DE ALUMINIO SIST, 3831 EN ANODIZADO NATURAL, TIPO FIJA CENTRAL, BATIENTES LATERALES Y REJILLA SUPERIOR. VIDRIO TEMPLADO INCOLORO DE 5MM</v>
      </c>
      <c r="E596" s="583"/>
      <c r="F596" s="583"/>
      <c r="G596" s="583"/>
      <c r="H596" s="583"/>
      <c r="I596" s="583"/>
      <c r="J596" s="583"/>
      <c r="K596" s="583"/>
      <c r="L596" s="584"/>
      <c r="M596" s="526" t="str">
        <f>IFERROR(VLOOKUP(C596,PRESUPUESTO!$C$11:$K$366,6,FALSE)," ")</f>
        <v>M2</v>
      </c>
      <c r="N596" s="528"/>
      <c r="O596" s="243">
        <f>IFERROR(VLOOKUP(C596,PRESUPUESTO!$C$11:$K$366,7,FALSE)," ")</f>
        <v>26.49</v>
      </c>
      <c r="P596" s="79"/>
    </row>
    <row r="597" spans="2:16">
      <c r="B597" s="44"/>
      <c r="C597" s="529"/>
      <c r="D597" s="530"/>
      <c r="E597" s="530"/>
      <c r="F597" s="530"/>
      <c r="G597" s="530"/>
      <c r="H597" s="530"/>
      <c r="I597" s="530"/>
      <c r="J597" s="530"/>
      <c r="K597" s="530"/>
      <c r="L597" s="530"/>
      <c r="M597" s="530"/>
      <c r="N597" s="530"/>
      <c r="O597" s="531"/>
      <c r="P597" s="80"/>
    </row>
    <row r="598" spans="2:16">
      <c r="B598" s="44"/>
      <c r="C598" s="532"/>
      <c r="D598" s="533"/>
      <c r="E598" s="533"/>
      <c r="F598" s="533"/>
      <c r="G598" s="533"/>
      <c r="H598" s="533"/>
      <c r="I598" s="533"/>
      <c r="J598" s="533"/>
      <c r="K598" s="533"/>
      <c r="L598" s="533"/>
      <c r="M598" s="533"/>
      <c r="N598" s="533"/>
      <c r="O598" s="534"/>
      <c r="P598" s="80"/>
    </row>
    <row r="599" spans="2:16" ht="14.4" thickBot="1">
      <c r="B599" s="44"/>
      <c r="C599" s="535"/>
      <c r="D599" s="536"/>
      <c r="E599" s="536"/>
      <c r="F599" s="536"/>
      <c r="G599" s="536"/>
      <c r="H599" s="536"/>
      <c r="I599" s="536"/>
      <c r="J599" s="536"/>
      <c r="K599" s="536"/>
      <c r="L599" s="536"/>
      <c r="M599" s="536"/>
      <c r="N599" s="536"/>
      <c r="O599" s="537"/>
      <c r="P599" s="80"/>
    </row>
    <row r="600" spans="2:16" ht="14.4">
      <c r="B600" s="44"/>
      <c r="C600" s="538" t="s">
        <v>10</v>
      </c>
      <c r="D600" s="539"/>
      <c r="E600" s="539"/>
      <c r="F600" s="539"/>
      <c r="G600" s="540"/>
      <c r="H600" s="541" t="s">
        <v>57</v>
      </c>
      <c r="I600" s="539"/>
      <c r="J600" s="542" t="s">
        <v>58</v>
      </c>
      <c r="K600" s="543"/>
      <c r="L600" s="82" t="s">
        <v>59</v>
      </c>
      <c r="M600" s="541" t="s">
        <v>60</v>
      </c>
      <c r="N600" s="544"/>
      <c r="O600" s="83" t="s">
        <v>61</v>
      </c>
      <c r="P600" s="84"/>
    </row>
    <row r="601" spans="2:16" ht="14.4">
      <c r="B601" s="44"/>
      <c r="C601" s="517" t="s">
        <v>1281</v>
      </c>
      <c r="D601" s="518"/>
      <c r="E601" s="518"/>
      <c r="F601" s="518"/>
      <c r="G601" s="519"/>
      <c r="H601" s="520"/>
      <c r="I601" s="520"/>
      <c r="J601" s="521" t="str">
        <f>IFERROR(VLOOKUP(C601,EQUIPOS!$C$13:$G$80,2,FALSE)," ")</f>
        <v>%</v>
      </c>
      <c r="K601" s="522"/>
      <c r="L601" s="308">
        <f>O639</f>
        <v>0</v>
      </c>
      <c r="M601" s="523"/>
      <c r="N601" s="522"/>
      <c r="O601" s="307">
        <f>IFERROR(M601*L601,0)</f>
        <v>0</v>
      </c>
      <c r="P601" s="85"/>
    </row>
    <row r="602" spans="2:16" ht="14.4">
      <c r="B602" s="44"/>
      <c r="C602" s="517"/>
      <c r="D602" s="518"/>
      <c r="E602" s="518"/>
      <c r="F602" s="518"/>
      <c r="G602" s="519"/>
      <c r="H602" s="520"/>
      <c r="I602" s="520"/>
      <c r="J602" s="521" t="str">
        <f>IFERROR(VLOOKUP(C602,EQUIPOS!$C$13:$G$80,2,FALSE)," ")</f>
        <v xml:space="preserve"> </v>
      </c>
      <c r="K602" s="522"/>
      <c r="L602" s="308" t="str">
        <f>IFERROR(VLOOKUP(C602,EQUIPOS!$C$13:$G$80,5,FALSE)," ")</f>
        <v xml:space="preserve"> </v>
      </c>
      <c r="M602" s="524"/>
      <c r="N602" s="525"/>
      <c r="O602" s="307">
        <f>IFERROR(L602/M602,0)</f>
        <v>0</v>
      </c>
      <c r="P602" s="85"/>
    </row>
    <row r="603" spans="2:16" ht="14.4">
      <c r="B603" s="44"/>
      <c r="C603" s="517"/>
      <c r="D603" s="518"/>
      <c r="E603" s="518"/>
      <c r="F603" s="518"/>
      <c r="G603" s="519"/>
      <c r="H603" s="520"/>
      <c r="I603" s="520"/>
      <c r="J603" s="521" t="str">
        <f>IFERROR(VLOOKUP(C603,EQUIPOS!$C$13:$G$80,2,FALSE)," ")</f>
        <v xml:space="preserve"> </v>
      </c>
      <c r="K603" s="522"/>
      <c r="L603" s="308" t="str">
        <f>IFERROR(VLOOKUP(C603,EQUIPOS!$C$13:$G$80,5,FALSE)," ")</f>
        <v xml:space="preserve"> </v>
      </c>
      <c r="M603" s="524"/>
      <c r="N603" s="525"/>
      <c r="O603" s="307">
        <f t="shared" ref="O603:O604" si="36">IFERROR(L603/M603,0)</f>
        <v>0</v>
      </c>
      <c r="P603" s="85"/>
    </row>
    <row r="604" spans="2:16" ht="14.4">
      <c r="B604" s="44"/>
      <c r="C604" s="517"/>
      <c r="D604" s="518"/>
      <c r="E604" s="518"/>
      <c r="F604" s="518"/>
      <c r="G604" s="519"/>
      <c r="H604" s="520"/>
      <c r="I604" s="520"/>
      <c r="J604" s="521" t="str">
        <f>IFERROR(VLOOKUP(C604,EQUIPOS!$C$13:$G$80,2,FALSE)," ")</f>
        <v xml:space="preserve"> </v>
      </c>
      <c r="K604" s="522"/>
      <c r="L604" s="308" t="str">
        <f>IFERROR(VLOOKUP(C604,EQUIPOS!$C$13:$G$80,5,FALSE)," ")</f>
        <v xml:space="preserve"> </v>
      </c>
      <c r="M604" s="524"/>
      <c r="N604" s="525"/>
      <c r="O604" s="307">
        <f t="shared" si="36"/>
        <v>0</v>
      </c>
      <c r="P604" s="85"/>
    </row>
    <row r="605" spans="2:16" ht="15" thickBot="1">
      <c r="B605" s="44"/>
      <c r="C605" s="517"/>
      <c r="D605" s="518"/>
      <c r="E605" s="518"/>
      <c r="F605" s="518"/>
      <c r="G605" s="519"/>
      <c r="H605" s="520"/>
      <c r="I605" s="520"/>
      <c r="J605" s="521" t="str">
        <f>IFERROR(VLOOKUP(C605,EQUIPOS!$C$13:$G$80,2,FALSE)," ")</f>
        <v xml:space="preserve"> </v>
      </c>
      <c r="K605" s="522"/>
      <c r="L605" s="308" t="str">
        <f>IFERROR(VLOOKUP(C605,EQUIPOS!$C$13:$G$80,5,FALSE)," ")</f>
        <v xml:space="preserve"> </v>
      </c>
      <c r="M605" s="524"/>
      <c r="N605" s="525"/>
      <c r="O605" s="307">
        <f>IFERROR(L605/M605,0)</f>
        <v>0</v>
      </c>
      <c r="P605" s="85"/>
    </row>
    <row r="606" spans="2:16" ht="15" thickBot="1">
      <c r="B606" s="44"/>
      <c r="C606" s="545" t="s">
        <v>2244</v>
      </c>
      <c r="D606" s="546"/>
      <c r="E606" s="546"/>
      <c r="F606" s="546"/>
      <c r="G606" s="546"/>
      <c r="H606" s="546"/>
      <c r="I606" s="546"/>
      <c r="J606" s="546"/>
      <c r="K606" s="546"/>
      <c r="L606" s="546"/>
      <c r="M606" s="546"/>
      <c r="N606" s="547"/>
      <c r="O606" s="309">
        <f>SUM(O601:O605)</f>
        <v>0</v>
      </c>
      <c r="P606" s="86"/>
    </row>
    <row r="607" spans="2:16" ht="13.5" customHeight="1">
      <c r="B607" s="44"/>
      <c r="C607" s="529" t="s">
        <v>62</v>
      </c>
      <c r="D607" s="530"/>
      <c r="E607" s="530"/>
      <c r="F607" s="530"/>
      <c r="G607" s="530"/>
      <c r="H607" s="530"/>
      <c r="I607" s="530"/>
      <c r="J607" s="530"/>
      <c r="K607" s="530"/>
      <c r="L607" s="530"/>
      <c r="M607" s="530"/>
      <c r="N607" s="530"/>
      <c r="O607" s="531"/>
      <c r="P607" s="80"/>
    </row>
    <row r="608" spans="2:16">
      <c r="B608" s="44"/>
      <c r="C608" s="532"/>
      <c r="D608" s="533"/>
      <c r="E608" s="533"/>
      <c r="F608" s="533"/>
      <c r="G608" s="533"/>
      <c r="H608" s="533"/>
      <c r="I608" s="533"/>
      <c r="J608" s="533"/>
      <c r="K608" s="533"/>
      <c r="L608" s="533"/>
      <c r="M608" s="533"/>
      <c r="N608" s="533"/>
      <c r="O608" s="534"/>
      <c r="P608" s="80"/>
    </row>
    <row r="609" spans="2:16" ht="14.4" thickBot="1">
      <c r="B609" s="44"/>
      <c r="C609" s="535"/>
      <c r="D609" s="536"/>
      <c r="E609" s="536"/>
      <c r="F609" s="536"/>
      <c r="G609" s="536"/>
      <c r="H609" s="536"/>
      <c r="I609" s="536"/>
      <c r="J609" s="536"/>
      <c r="K609" s="536"/>
      <c r="L609" s="536"/>
      <c r="M609" s="536"/>
      <c r="N609" s="536"/>
      <c r="O609" s="537"/>
      <c r="P609" s="80"/>
    </row>
    <row r="610" spans="2:16" ht="14.4">
      <c r="B610" s="44"/>
      <c r="C610" s="538" t="s">
        <v>10</v>
      </c>
      <c r="D610" s="550"/>
      <c r="E610" s="550"/>
      <c r="F610" s="550"/>
      <c r="G610" s="550"/>
      <c r="H610" s="550"/>
      <c r="I610" s="550"/>
      <c r="J610" s="544"/>
      <c r="K610" s="81" t="s">
        <v>56</v>
      </c>
      <c r="L610" s="82" t="s">
        <v>12</v>
      </c>
      <c r="M610" s="541" t="s">
        <v>63</v>
      </c>
      <c r="N610" s="544"/>
      <c r="O610" s="83" t="s">
        <v>61</v>
      </c>
      <c r="P610" s="84"/>
    </row>
    <row r="611" spans="2:16" ht="14.4">
      <c r="B611" s="44"/>
      <c r="C611" s="517" t="s">
        <v>2820</v>
      </c>
      <c r="D611" s="518"/>
      <c r="E611" s="518"/>
      <c r="F611" s="518"/>
      <c r="G611" s="518"/>
      <c r="H611" s="518"/>
      <c r="I611" s="518"/>
      <c r="J611" s="519"/>
      <c r="K611" s="88" t="str">
        <f>IFERROR(VLOOKUP(C611,MATERIALES!$C$13:$G$2486,2,FALSE)," ")</f>
        <v>M2</v>
      </c>
      <c r="L611" s="89">
        <v>1.02</v>
      </c>
      <c r="M611" s="548">
        <f>IFERROR(VLOOKUP(C611,MATERIALES!$C$13:$G$2486,5,FALSE)," ")</f>
        <v>462322</v>
      </c>
      <c r="N611" s="549"/>
      <c r="O611" s="307">
        <f>IFERROR(M611*L611,0)</f>
        <v>471568.44</v>
      </c>
      <c r="P611" s="85"/>
    </row>
    <row r="612" spans="2:16" ht="14.4">
      <c r="B612" s="44"/>
      <c r="C612" s="517"/>
      <c r="D612" s="518"/>
      <c r="E612" s="518"/>
      <c r="F612" s="518"/>
      <c r="G612" s="518"/>
      <c r="H612" s="518"/>
      <c r="I612" s="518"/>
      <c r="J612" s="519"/>
      <c r="K612" s="88" t="str">
        <f>IFERROR(VLOOKUP(C612,MATERIALES!$C$13:$G$2486,2,FALSE)," ")</f>
        <v xml:space="preserve"> </v>
      </c>
      <c r="L612" s="89"/>
      <c r="M612" s="548" t="str">
        <f>IFERROR(VLOOKUP(C612,MATERIALES!$C$13:$G$2486,5,FALSE)," ")</f>
        <v xml:space="preserve"> </v>
      </c>
      <c r="N612" s="549"/>
      <c r="O612" s="307">
        <f t="shared" ref="O612:O622" si="37">IFERROR(M612*L612,0)</f>
        <v>0</v>
      </c>
      <c r="P612" s="85"/>
    </row>
    <row r="613" spans="2:16" ht="14.4">
      <c r="B613" s="44"/>
      <c r="C613" s="517"/>
      <c r="D613" s="518"/>
      <c r="E613" s="518"/>
      <c r="F613" s="518"/>
      <c r="G613" s="518"/>
      <c r="H613" s="518"/>
      <c r="I613" s="518"/>
      <c r="J613" s="519"/>
      <c r="K613" s="88" t="str">
        <f>IFERROR(VLOOKUP(C613,MATERIALES!$C$13:$G$2486,2,FALSE)," ")</f>
        <v xml:space="preserve"> </v>
      </c>
      <c r="L613" s="89"/>
      <c r="M613" s="548" t="str">
        <f>IFERROR(VLOOKUP(C613,MATERIALES!$C$13:$G$2486,5,FALSE)," ")</f>
        <v xml:space="preserve"> </v>
      </c>
      <c r="N613" s="549"/>
      <c r="O613" s="307">
        <f t="shared" si="37"/>
        <v>0</v>
      </c>
      <c r="P613" s="85"/>
    </row>
    <row r="614" spans="2:16" ht="14.4">
      <c r="B614" s="44"/>
      <c r="C614" s="517"/>
      <c r="D614" s="518"/>
      <c r="E614" s="518"/>
      <c r="F614" s="518"/>
      <c r="G614" s="518"/>
      <c r="H614" s="518"/>
      <c r="I614" s="518"/>
      <c r="J614" s="519"/>
      <c r="K614" s="88" t="str">
        <f>IFERROR(VLOOKUP(C614,MATERIALES!$C$13:$G$2486,2,FALSE)," ")</f>
        <v xml:space="preserve"> </v>
      </c>
      <c r="L614" s="89"/>
      <c r="M614" s="548" t="str">
        <f>IFERROR(VLOOKUP(C614,MATERIALES!$C$13:$G$2486,5,FALSE)," ")</f>
        <v xml:space="preserve"> </v>
      </c>
      <c r="N614" s="549"/>
      <c r="O614" s="307">
        <f t="shared" si="37"/>
        <v>0</v>
      </c>
      <c r="P614" s="85"/>
    </row>
    <row r="615" spans="2:16" ht="14.4">
      <c r="B615" s="44"/>
      <c r="C615" s="517"/>
      <c r="D615" s="518"/>
      <c r="E615" s="518"/>
      <c r="F615" s="518"/>
      <c r="G615" s="518"/>
      <c r="H615" s="518"/>
      <c r="I615" s="518"/>
      <c r="J615" s="519"/>
      <c r="K615" s="88" t="str">
        <f>IFERROR(VLOOKUP(C615,MATERIALES!$C$13:$G$2486,2,FALSE)," ")</f>
        <v xml:space="preserve"> </v>
      </c>
      <c r="L615" s="89"/>
      <c r="M615" s="548" t="str">
        <f>IFERROR(VLOOKUP(C615,MATERIALES!$C$13:$G$2486,5,FALSE)," ")</f>
        <v xml:space="preserve"> </v>
      </c>
      <c r="N615" s="549"/>
      <c r="O615" s="307">
        <f t="shared" si="37"/>
        <v>0</v>
      </c>
      <c r="P615" s="85"/>
    </row>
    <row r="616" spans="2:16" ht="14.4">
      <c r="B616" s="44"/>
      <c r="C616" s="517"/>
      <c r="D616" s="518"/>
      <c r="E616" s="518"/>
      <c r="F616" s="518"/>
      <c r="G616" s="518"/>
      <c r="H616" s="518"/>
      <c r="I616" s="518"/>
      <c r="J616" s="519"/>
      <c r="K616" s="88" t="str">
        <f>IFERROR(VLOOKUP(C616,MATERIALES!$C$13:$G$2486,2,FALSE)," ")</f>
        <v xml:space="preserve"> </v>
      </c>
      <c r="L616" s="89"/>
      <c r="M616" s="548" t="str">
        <f>IFERROR(VLOOKUP(C616,MATERIALES!$C$13:$G$2486,5,FALSE)," ")</f>
        <v xml:space="preserve"> </v>
      </c>
      <c r="N616" s="549"/>
      <c r="O616" s="307">
        <f t="shared" si="37"/>
        <v>0</v>
      </c>
      <c r="P616" s="85"/>
    </row>
    <row r="617" spans="2:16" ht="14.4">
      <c r="B617" s="44"/>
      <c r="C617" s="517"/>
      <c r="D617" s="518"/>
      <c r="E617" s="518"/>
      <c r="F617" s="518"/>
      <c r="G617" s="518"/>
      <c r="H617" s="518"/>
      <c r="I617" s="518"/>
      <c r="J617" s="519"/>
      <c r="K617" s="88" t="str">
        <f>IFERROR(VLOOKUP(C617,MATERIALES!$C$13:$G$2486,2,FALSE)," ")</f>
        <v xml:space="preserve"> </v>
      </c>
      <c r="L617" s="89"/>
      <c r="M617" s="548" t="str">
        <f>IFERROR(VLOOKUP(C617,MATERIALES!$C$13:$G$2486,5,FALSE)," ")</f>
        <v xml:space="preserve"> </v>
      </c>
      <c r="N617" s="549"/>
      <c r="O617" s="307">
        <f t="shared" si="37"/>
        <v>0</v>
      </c>
      <c r="P617" s="85"/>
    </row>
    <row r="618" spans="2:16" ht="14.4">
      <c r="B618" s="44"/>
      <c r="C618" s="517"/>
      <c r="D618" s="518"/>
      <c r="E618" s="518"/>
      <c r="F618" s="518"/>
      <c r="G618" s="518"/>
      <c r="H618" s="518"/>
      <c r="I618" s="518"/>
      <c r="J618" s="519"/>
      <c r="K618" s="88" t="str">
        <f>IFERROR(VLOOKUP(C618,MATERIALES!$C$13:$G$2486,2,FALSE)," ")</f>
        <v xml:space="preserve"> </v>
      </c>
      <c r="L618" s="89"/>
      <c r="M618" s="548" t="str">
        <f>IFERROR(VLOOKUP(C618,MATERIALES!$C$13:$G$2486,5,FALSE)," ")</f>
        <v xml:space="preserve"> </v>
      </c>
      <c r="N618" s="549"/>
      <c r="O618" s="307">
        <f t="shared" si="37"/>
        <v>0</v>
      </c>
      <c r="P618" s="85"/>
    </row>
    <row r="619" spans="2:16" ht="14.4">
      <c r="B619" s="44"/>
      <c r="C619" s="517"/>
      <c r="D619" s="518"/>
      <c r="E619" s="518"/>
      <c r="F619" s="518"/>
      <c r="G619" s="518"/>
      <c r="H619" s="518"/>
      <c r="I619" s="518"/>
      <c r="J619" s="519"/>
      <c r="K619" s="88" t="str">
        <f>IFERROR(VLOOKUP(C619,MATERIALES!$C$13:$G$2486,2,FALSE)," ")</f>
        <v xml:space="preserve"> </v>
      </c>
      <c r="L619" s="89"/>
      <c r="M619" s="548" t="str">
        <f>IFERROR(VLOOKUP(C619,MATERIALES!$C$13:$G$2486,5,FALSE)," ")</f>
        <v xml:space="preserve"> </v>
      </c>
      <c r="N619" s="549"/>
      <c r="O619" s="307">
        <f t="shared" si="37"/>
        <v>0</v>
      </c>
      <c r="P619" s="85"/>
    </row>
    <row r="620" spans="2:16" ht="14.4">
      <c r="B620" s="44"/>
      <c r="C620" s="517"/>
      <c r="D620" s="518"/>
      <c r="E620" s="518"/>
      <c r="F620" s="518"/>
      <c r="G620" s="518"/>
      <c r="H620" s="518"/>
      <c r="I620" s="518"/>
      <c r="J620" s="519"/>
      <c r="K620" s="88" t="str">
        <f>IFERROR(VLOOKUP(C620,MATERIALES!$C$13:$G$2486,2,FALSE)," ")</f>
        <v xml:space="preserve"> </v>
      </c>
      <c r="L620" s="89"/>
      <c r="M620" s="548" t="str">
        <f>IFERROR(VLOOKUP(C620,MATERIALES!$C$13:$G$2486,5,FALSE)," ")</f>
        <v xml:space="preserve"> </v>
      </c>
      <c r="N620" s="549"/>
      <c r="O620" s="307">
        <f t="shared" si="37"/>
        <v>0</v>
      </c>
      <c r="P620" s="85"/>
    </row>
    <row r="621" spans="2:16" ht="14.4">
      <c r="B621" s="44"/>
      <c r="C621" s="517"/>
      <c r="D621" s="518"/>
      <c r="E621" s="518"/>
      <c r="F621" s="518"/>
      <c r="G621" s="518"/>
      <c r="H621" s="518"/>
      <c r="I621" s="518"/>
      <c r="J621" s="519"/>
      <c r="K621" s="88" t="str">
        <f>IFERROR(VLOOKUP(C621,MATERIALES!$C$13:$G$2486,2,FALSE)," ")</f>
        <v xml:space="preserve"> </v>
      </c>
      <c r="L621" s="89"/>
      <c r="M621" s="548" t="str">
        <f>IFERROR(VLOOKUP(C621,MATERIALES!$C$13:$G$2486,5,FALSE)," ")</f>
        <v xml:space="preserve"> </v>
      </c>
      <c r="N621" s="549"/>
      <c r="O621" s="307">
        <f t="shared" si="37"/>
        <v>0</v>
      </c>
      <c r="P621" s="85"/>
    </row>
    <row r="622" spans="2:16" ht="15" thickBot="1">
      <c r="B622" s="44"/>
      <c r="C622" s="517"/>
      <c r="D622" s="518"/>
      <c r="E622" s="518"/>
      <c r="F622" s="518"/>
      <c r="G622" s="518"/>
      <c r="H622" s="518"/>
      <c r="I622" s="518"/>
      <c r="J622" s="519"/>
      <c r="K622" s="88" t="str">
        <f>IFERROR(VLOOKUP(C622,MATERIALES!$C$13:$G$2486,2,FALSE)," ")</f>
        <v xml:space="preserve"> </v>
      </c>
      <c r="L622" s="90"/>
      <c r="M622" s="548" t="str">
        <f>IFERROR(VLOOKUP(C622,MATERIALES!$C$13:$G$2486,5,FALSE)," ")</f>
        <v xml:space="preserve"> </v>
      </c>
      <c r="N622" s="549"/>
      <c r="O622" s="307">
        <f t="shared" si="37"/>
        <v>0</v>
      </c>
      <c r="P622" s="85"/>
    </row>
    <row r="623" spans="2:16" ht="15" thickBot="1">
      <c r="B623" s="44"/>
      <c r="C623" s="545" t="s">
        <v>2244</v>
      </c>
      <c r="D623" s="546"/>
      <c r="E623" s="546"/>
      <c r="F623" s="546"/>
      <c r="G623" s="546"/>
      <c r="H623" s="546"/>
      <c r="I623" s="546"/>
      <c r="J623" s="546"/>
      <c r="K623" s="546"/>
      <c r="L623" s="546"/>
      <c r="M623" s="546"/>
      <c r="N623" s="547"/>
      <c r="O623" s="309">
        <f>SUM(O611:O622)</f>
        <v>471568.44</v>
      </c>
      <c r="P623" s="85"/>
    </row>
    <row r="624" spans="2:16">
      <c r="B624" s="44"/>
      <c r="C624" s="529" t="s">
        <v>64</v>
      </c>
      <c r="D624" s="530"/>
      <c r="E624" s="530"/>
      <c r="F624" s="530"/>
      <c r="G624" s="530"/>
      <c r="H624" s="530"/>
      <c r="I624" s="530"/>
      <c r="J624" s="530"/>
      <c r="K624" s="530"/>
      <c r="L624" s="530"/>
      <c r="M624" s="530"/>
      <c r="N624" s="530"/>
      <c r="O624" s="531"/>
      <c r="P624" s="80"/>
    </row>
    <row r="625" spans="2:16">
      <c r="B625" s="44"/>
      <c r="C625" s="532"/>
      <c r="D625" s="533"/>
      <c r="E625" s="533"/>
      <c r="F625" s="533"/>
      <c r="G625" s="533"/>
      <c r="H625" s="533"/>
      <c r="I625" s="533"/>
      <c r="J625" s="533"/>
      <c r="K625" s="533"/>
      <c r="L625" s="533"/>
      <c r="M625" s="533"/>
      <c r="N625" s="533"/>
      <c r="O625" s="534"/>
      <c r="P625" s="80"/>
    </row>
    <row r="626" spans="2:16" ht="14.4" thickBot="1">
      <c r="B626" s="44"/>
      <c r="C626" s="535"/>
      <c r="D626" s="536"/>
      <c r="E626" s="536"/>
      <c r="F626" s="536"/>
      <c r="G626" s="536"/>
      <c r="H626" s="536"/>
      <c r="I626" s="536"/>
      <c r="J626" s="536"/>
      <c r="K626" s="536"/>
      <c r="L626" s="536"/>
      <c r="M626" s="536"/>
      <c r="N626" s="536"/>
      <c r="O626" s="537"/>
      <c r="P626" s="80"/>
    </row>
    <row r="627" spans="2:16" ht="16.8">
      <c r="B627" s="44"/>
      <c r="C627" s="538" t="s">
        <v>65</v>
      </c>
      <c r="D627" s="550"/>
      <c r="E627" s="550"/>
      <c r="F627" s="550"/>
      <c r="G627" s="550"/>
      <c r="H627" s="550"/>
      <c r="I627" s="550"/>
      <c r="J627" s="82" t="s">
        <v>66</v>
      </c>
      <c r="K627" s="87" t="s">
        <v>67</v>
      </c>
      <c r="L627" s="91" t="s">
        <v>68</v>
      </c>
      <c r="M627" s="541" t="s">
        <v>69</v>
      </c>
      <c r="N627" s="544"/>
      <c r="O627" s="83" t="s">
        <v>61</v>
      </c>
      <c r="P627" s="84"/>
    </row>
    <row r="628" spans="2:16" ht="14.4">
      <c r="B628" s="44"/>
      <c r="C628" s="517"/>
      <c r="D628" s="518"/>
      <c r="E628" s="518"/>
      <c r="F628" s="518"/>
      <c r="G628" s="518"/>
      <c r="H628" s="518"/>
      <c r="I628" s="518"/>
      <c r="J628" s="92"/>
      <c r="K628" s="93">
        <v>25.1</v>
      </c>
      <c r="L628" s="92">
        <f>K628*J628</f>
        <v>0</v>
      </c>
      <c r="M628" s="548" t="str">
        <f>IFERROR(VLOOKUP(C628,TRANSPORTE!$C$14:$G$28,5,FALSE)," ")</f>
        <v xml:space="preserve"> </v>
      </c>
      <c r="N628" s="549"/>
      <c r="O628" s="307">
        <f>IFERROR(M628*L628,0)</f>
        <v>0</v>
      </c>
      <c r="P628" s="85"/>
    </row>
    <row r="629" spans="2:16" ht="15" thickBot="1">
      <c r="B629" s="44"/>
      <c r="C629" s="551"/>
      <c r="D629" s="552"/>
      <c r="E629" s="552"/>
      <c r="F629" s="552"/>
      <c r="G629" s="552"/>
      <c r="H629" s="552"/>
      <c r="I629" s="552"/>
      <c r="J629" s="94"/>
      <c r="K629" s="70"/>
      <c r="L629" s="94"/>
      <c r="M629" s="553"/>
      <c r="N629" s="554"/>
      <c r="O629" s="307">
        <f t="shared" ref="O629" si="38">IFERROR(M629*L629,0)</f>
        <v>0</v>
      </c>
      <c r="P629" s="85"/>
    </row>
    <row r="630" spans="2:16" ht="15" thickBot="1">
      <c r="B630" s="44"/>
      <c r="C630" s="545" t="s">
        <v>2244</v>
      </c>
      <c r="D630" s="546"/>
      <c r="E630" s="546"/>
      <c r="F630" s="546"/>
      <c r="G630" s="546"/>
      <c r="H630" s="546"/>
      <c r="I630" s="546"/>
      <c r="J630" s="546"/>
      <c r="K630" s="546"/>
      <c r="L630" s="546"/>
      <c r="M630" s="546"/>
      <c r="N630" s="547"/>
      <c r="O630" s="309">
        <f>+SUM(O628:O629)</f>
        <v>0</v>
      </c>
      <c r="P630" s="86"/>
    </row>
    <row r="631" spans="2:16">
      <c r="B631" s="44"/>
      <c r="C631" s="529" t="s">
        <v>70</v>
      </c>
      <c r="D631" s="530"/>
      <c r="E631" s="530"/>
      <c r="F631" s="530"/>
      <c r="G631" s="530"/>
      <c r="H631" s="530"/>
      <c r="I631" s="530"/>
      <c r="J631" s="530"/>
      <c r="K631" s="530"/>
      <c r="L631" s="530"/>
      <c r="M631" s="530"/>
      <c r="N631" s="530"/>
      <c r="O631" s="531"/>
      <c r="P631" s="80"/>
    </row>
    <row r="632" spans="2:16">
      <c r="B632" s="44"/>
      <c r="C632" s="532"/>
      <c r="D632" s="533"/>
      <c r="E632" s="533"/>
      <c r="F632" s="533"/>
      <c r="G632" s="533"/>
      <c r="H632" s="533"/>
      <c r="I632" s="533"/>
      <c r="J632" s="533"/>
      <c r="K632" s="533"/>
      <c r="L632" s="533"/>
      <c r="M632" s="533"/>
      <c r="N632" s="533"/>
      <c r="O632" s="534"/>
      <c r="P632" s="80"/>
    </row>
    <row r="633" spans="2:16" ht="14.4" thickBot="1">
      <c r="B633" s="44"/>
      <c r="C633" s="535"/>
      <c r="D633" s="536"/>
      <c r="E633" s="536"/>
      <c r="F633" s="536"/>
      <c r="G633" s="536"/>
      <c r="H633" s="536"/>
      <c r="I633" s="536"/>
      <c r="J633" s="536"/>
      <c r="K633" s="536"/>
      <c r="L633" s="536"/>
      <c r="M633" s="536"/>
      <c r="N633" s="536"/>
      <c r="O633" s="537"/>
      <c r="P633" s="80"/>
    </row>
    <row r="634" spans="2:16" ht="14.4">
      <c r="B634" s="44"/>
      <c r="C634" s="538" t="s">
        <v>71</v>
      </c>
      <c r="D634" s="550"/>
      <c r="E634" s="550"/>
      <c r="F634" s="550"/>
      <c r="G634" s="550"/>
      <c r="H634" s="550"/>
      <c r="I634" s="550"/>
      <c r="J634" s="82" t="s">
        <v>72</v>
      </c>
      <c r="K634" s="95" t="s">
        <v>73</v>
      </c>
      <c r="L634" s="96" t="s">
        <v>74</v>
      </c>
      <c r="M634" s="560" t="s">
        <v>60</v>
      </c>
      <c r="N634" s="561"/>
      <c r="O634" s="97" t="s">
        <v>61</v>
      </c>
      <c r="P634" s="98"/>
    </row>
    <row r="635" spans="2:16" ht="14.4">
      <c r="B635" s="44"/>
      <c r="C635" s="555"/>
      <c r="D635" s="556"/>
      <c r="E635" s="556"/>
      <c r="F635" s="556"/>
      <c r="G635" s="556"/>
      <c r="H635" s="556"/>
      <c r="I635" s="522"/>
      <c r="J635" s="310" t="str">
        <f>IFERROR(VLOOKUP(C635,'MANO DE OBRA'!$C$13:$J$33,6,FALSE)," ")</f>
        <v xml:space="preserve"> </v>
      </c>
      <c r="K635" s="318" t="str">
        <f>IFERROR(VLOOKUP(C635,'MANO DE OBRA'!$C$13:$J$33,7,FALSE)," ")</f>
        <v xml:space="preserve"> </v>
      </c>
      <c r="L635" s="311" t="str">
        <f>IFERROR(VLOOKUP(C635,'MANO DE OBRA'!$C$13:$J$33,8,FALSE)," ")</f>
        <v xml:space="preserve"> </v>
      </c>
      <c r="M635" s="562"/>
      <c r="N635" s="563"/>
      <c r="O635" s="312">
        <f>IFERROR((L635/M635),0)</f>
        <v>0</v>
      </c>
      <c r="P635" s="99"/>
    </row>
    <row r="636" spans="2:16" ht="14.4">
      <c r="B636" s="44"/>
      <c r="C636" s="555"/>
      <c r="D636" s="556"/>
      <c r="E636" s="556"/>
      <c r="F636" s="556"/>
      <c r="G636" s="556"/>
      <c r="H636" s="556"/>
      <c r="I636" s="522"/>
      <c r="J636" s="310" t="str">
        <f>IFERROR(VLOOKUP(C636,'MANO DE OBRA'!$C$13:$J$33,6,FALSE)," ")</f>
        <v xml:space="preserve"> </v>
      </c>
      <c r="K636" s="318" t="str">
        <f>IFERROR(VLOOKUP(C636,'MANO DE OBRA'!$C$13:$J$33,7,FALSE)," ")</f>
        <v xml:space="preserve"> </v>
      </c>
      <c r="L636" s="311" t="str">
        <f>IFERROR(VLOOKUP(C636,'MANO DE OBRA'!$C$13:$J$33,8,FALSE)," ")</f>
        <v xml:space="preserve"> </v>
      </c>
      <c r="M636" s="562"/>
      <c r="N636" s="563"/>
      <c r="O636" s="312">
        <f t="shared" ref="O636:O638" si="39">IFERROR((L636/M636),0)</f>
        <v>0</v>
      </c>
      <c r="P636" s="99"/>
    </row>
    <row r="637" spans="2:16" ht="14.4">
      <c r="B637" s="44"/>
      <c r="C637" s="555"/>
      <c r="D637" s="556"/>
      <c r="E637" s="556"/>
      <c r="F637" s="556"/>
      <c r="G637" s="556"/>
      <c r="H637" s="556"/>
      <c r="I637" s="522"/>
      <c r="J637" s="310" t="str">
        <f>IFERROR(VLOOKUP(C637,'MANO DE OBRA'!$C$13:$J$33,6,FALSE)," ")</f>
        <v xml:space="preserve"> </v>
      </c>
      <c r="K637" s="318" t="str">
        <f>IFERROR(VLOOKUP(C637,'MANO DE OBRA'!$C$13:$J$33,7,FALSE)," ")</f>
        <v xml:space="preserve"> </v>
      </c>
      <c r="L637" s="311" t="str">
        <f>IFERROR(VLOOKUP(C637,'MANO DE OBRA'!$C$13:$J$33,8,FALSE)," ")</f>
        <v xml:space="preserve"> </v>
      </c>
      <c r="M637" s="524"/>
      <c r="N637" s="525"/>
      <c r="O637" s="312">
        <f t="shared" si="39"/>
        <v>0</v>
      </c>
      <c r="P637" s="99"/>
    </row>
    <row r="638" spans="2:16" ht="15" thickBot="1">
      <c r="B638" s="44"/>
      <c r="C638" s="555"/>
      <c r="D638" s="556"/>
      <c r="E638" s="556"/>
      <c r="F638" s="556"/>
      <c r="G638" s="556"/>
      <c r="H638" s="556"/>
      <c r="I638" s="522"/>
      <c r="J638" s="310" t="str">
        <f>IFERROR(VLOOKUP(C638,'MANO DE OBRA'!$C$13:$J$33,6,FALSE)," ")</f>
        <v xml:space="preserve"> </v>
      </c>
      <c r="K638" s="318" t="str">
        <f>IFERROR(VLOOKUP(C638,'MANO DE OBRA'!$C$13:$J$33,7,FALSE)," ")</f>
        <v xml:space="preserve"> </v>
      </c>
      <c r="L638" s="311" t="str">
        <f>IFERROR(VLOOKUP(C638,'MANO DE OBRA'!$C$13:$J$33,8,FALSE)," ")</f>
        <v xml:space="preserve"> </v>
      </c>
      <c r="M638" s="524"/>
      <c r="N638" s="525"/>
      <c r="O638" s="312">
        <f t="shared" si="39"/>
        <v>0</v>
      </c>
      <c r="P638" s="85"/>
    </row>
    <row r="639" spans="2:16" ht="15" thickBot="1">
      <c r="B639" s="44"/>
      <c r="C639" s="545" t="s">
        <v>2244</v>
      </c>
      <c r="D639" s="546"/>
      <c r="E639" s="546"/>
      <c r="F639" s="546"/>
      <c r="G639" s="546"/>
      <c r="H639" s="546"/>
      <c r="I639" s="546"/>
      <c r="J639" s="546"/>
      <c r="K639" s="546"/>
      <c r="L639" s="546"/>
      <c r="M639" s="546"/>
      <c r="N639" s="547"/>
      <c r="O639" s="309">
        <f>+SUM(O635:O638)</f>
        <v>0</v>
      </c>
      <c r="P639" s="85"/>
    </row>
    <row r="640" spans="2:16" ht="15" thickBot="1">
      <c r="B640" s="44"/>
      <c r="C640" s="73"/>
      <c r="D640" s="52"/>
      <c r="E640" s="52"/>
      <c r="F640" s="52"/>
      <c r="G640" s="52"/>
      <c r="H640" s="52"/>
      <c r="I640" s="52"/>
      <c r="J640" s="52"/>
      <c r="K640" s="52"/>
      <c r="L640" s="52"/>
      <c r="M640" s="52"/>
      <c r="N640" s="52"/>
      <c r="O640" s="74"/>
      <c r="P640" s="45"/>
    </row>
    <row r="641" spans="2:16" ht="15" thickBot="1">
      <c r="B641" s="44"/>
      <c r="C641" s="557" t="s">
        <v>2245</v>
      </c>
      <c r="D641" s="558"/>
      <c r="E641" s="558"/>
      <c r="F641" s="558"/>
      <c r="G641" s="558"/>
      <c r="H641" s="558"/>
      <c r="I641" s="558"/>
      <c r="J641" s="558"/>
      <c r="K641" s="558"/>
      <c r="L641" s="558"/>
      <c r="M641" s="558"/>
      <c r="N641" s="559"/>
      <c r="O641" s="313">
        <f>ROUND(O630+O606+O623+O639,0)</f>
        <v>471568</v>
      </c>
      <c r="P641" s="100"/>
    </row>
    <row r="642" spans="2:16" ht="15" thickBot="1">
      <c r="B642" s="44"/>
      <c r="C642" s="73"/>
      <c r="D642" s="52"/>
      <c r="E642" s="52"/>
      <c r="F642" s="52"/>
      <c r="G642" s="52"/>
      <c r="H642" s="52"/>
      <c r="I642" s="52"/>
      <c r="J642" s="52"/>
      <c r="K642" s="52"/>
      <c r="L642" s="52"/>
      <c r="M642" s="52"/>
      <c r="N642" s="52"/>
      <c r="O642" s="74"/>
      <c r="P642" s="73"/>
    </row>
    <row r="643" spans="2:16">
      <c r="B643" s="44"/>
      <c r="C643" s="529" t="s">
        <v>2240</v>
      </c>
      <c r="D643" s="530"/>
      <c r="E643" s="530"/>
      <c r="F643" s="530"/>
      <c r="G643" s="530"/>
      <c r="H643" s="530"/>
      <c r="I643" s="530"/>
      <c r="J643" s="530"/>
      <c r="K643" s="530"/>
      <c r="L643" s="530"/>
      <c r="M643" s="530"/>
      <c r="N643" s="530"/>
      <c r="O643" s="531"/>
      <c r="P643" s="80"/>
    </row>
    <row r="644" spans="2:16">
      <c r="B644" s="44"/>
      <c r="C644" s="532"/>
      <c r="D644" s="533"/>
      <c r="E644" s="533"/>
      <c r="F644" s="533"/>
      <c r="G644" s="533"/>
      <c r="H644" s="533"/>
      <c r="I644" s="533"/>
      <c r="J644" s="533"/>
      <c r="K644" s="533"/>
      <c r="L644" s="533"/>
      <c r="M644" s="533"/>
      <c r="N644" s="533"/>
      <c r="O644" s="534"/>
      <c r="P644" s="80"/>
    </row>
    <row r="645" spans="2:16" ht="14.4" thickBot="1">
      <c r="B645" s="44"/>
      <c r="C645" s="535"/>
      <c r="D645" s="536"/>
      <c r="E645" s="536"/>
      <c r="F645" s="536"/>
      <c r="G645" s="536"/>
      <c r="H645" s="536"/>
      <c r="I645" s="536"/>
      <c r="J645" s="536"/>
      <c r="K645" s="536"/>
      <c r="L645" s="536"/>
      <c r="M645" s="536"/>
      <c r="N645" s="536"/>
      <c r="O645" s="537"/>
      <c r="P645" s="80"/>
    </row>
    <row r="646" spans="2:16" ht="15" thickBot="1">
      <c r="B646" s="44"/>
      <c r="C646" s="568" t="s">
        <v>10</v>
      </c>
      <c r="D646" s="569"/>
      <c r="E646" s="569"/>
      <c r="F646" s="569"/>
      <c r="G646" s="569"/>
      <c r="H646" s="569"/>
      <c r="I646" s="569"/>
      <c r="J646" s="569"/>
      <c r="K646" s="569"/>
      <c r="L646" s="569"/>
      <c r="M646" s="570"/>
      <c r="N646" s="303" t="s">
        <v>32</v>
      </c>
      <c r="O646" s="304" t="s">
        <v>29</v>
      </c>
      <c r="P646" s="80"/>
    </row>
    <row r="647" spans="2:16" ht="14.4">
      <c r="B647" s="44"/>
      <c r="C647" s="571" t="s">
        <v>2242</v>
      </c>
      <c r="D647" s="572"/>
      <c r="E647" s="572"/>
      <c r="F647" s="572"/>
      <c r="G647" s="572"/>
      <c r="H647" s="572"/>
      <c r="I647" s="572"/>
      <c r="J647" s="572"/>
      <c r="K647" s="572"/>
      <c r="L647" s="572"/>
      <c r="M647" s="572"/>
      <c r="N647" s="305">
        <f>PRESUPUESTO!$K$384</f>
        <v>0.26</v>
      </c>
      <c r="O647" s="314">
        <f>N647*O641</f>
        <v>122607.68000000001</v>
      </c>
      <c r="P647" s="80"/>
    </row>
    <row r="648" spans="2:16" ht="14.4">
      <c r="B648" s="44"/>
      <c r="C648" s="573" t="s">
        <v>2241</v>
      </c>
      <c r="D648" s="574"/>
      <c r="E648" s="574"/>
      <c r="F648" s="574"/>
      <c r="G648" s="574"/>
      <c r="H648" s="574"/>
      <c r="I648" s="574"/>
      <c r="J648" s="574"/>
      <c r="K648" s="574"/>
      <c r="L648" s="574"/>
      <c r="M648" s="574"/>
      <c r="N648" s="302">
        <f>PRESUPUESTO!$K$385</f>
        <v>0.01</v>
      </c>
      <c r="O648" s="315">
        <f>N648*O641</f>
        <v>4715.68</v>
      </c>
      <c r="P648" s="80"/>
    </row>
    <row r="649" spans="2:16" ht="15" thickBot="1">
      <c r="B649" s="44"/>
      <c r="C649" s="575" t="s">
        <v>28</v>
      </c>
      <c r="D649" s="576"/>
      <c r="E649" s="576"/>
      <c r="F649" s="576"/>
      <c r="G649" s="576"/>
      <c r="H649" s="576"/>
      <c r="I649" s="576"/>
      <c r="J649" s="576"/>
      <c r="K649" s="576"/>
      <c r="L649" s="576"/>
      <c r="M649" s="576"/>
      <c r="N649" s="306">
        <f>PRESUPUESTO!$K$386</f>
        <v>0.03</v>
      </c>
      <c r="O649" s="316">
        <f>N649*O641</f>
        <v>14147.039999999999</v>
      </c>
      <c r="P649" s="80"/>
    </row>
    <row r="650" spans="2:16">
      <c r="B650" s="44"/>
      <c r="C650" s="296"/>
      <c r="D650" s="297"/>
      <c r="E650" s="297"/>
      <c r="F650" s="297"/>
      <c r="G650" s="297"/>
      <c r="H650" s="297"/>
      <c r="I650" s="297"/>
      <c r="J650" s="297"/>
      <c r="K650" s="297"/>
      <c r="L650" s="297"/>
      <c r="M650" s="297"/>
      <c r="N650" s="297"/>
      <c r="O650" s="298"/>
      <c r="P650" s="80"/>
    </row>
    <row r="651" spans="2:16" ht="14.4" thickBot="1">
      <c r="B651" s="44"/>
      <c r="C651" s="299"/>
      <c r="D651" s="300"/>
      <c r="E651" s="300"/>
      <c r="F651" s="300"/>
      <c r="G651" s="300"/>
      <c r="H651" s="300"/>
      <c r="I651" s="300"/>
      <c r="J651" s="300"/>
      <c r="K651" s="300"/>
      <c r="L651" s="300"/>
      <c r="M651" s="300"/>
      <c r="N651" s="300"/>
      <c r="O651" s="301"/>
      <c r="P651" s="80"/>
    </row>
    <row r="652" spans="2:16" ht="15" thickBot="1">
      <c r="B652" s="44"/>
      <c r="C652" s="557" t="s">
        <v>2246</v>
      </c>
      <c r="D652" s="558"/>
      <c r="E652" s="558"/>
      <c r="F652" s="558"/>
      <c r="G652" s="558"/>
      <c r="H652" s="558"/>
      <c r="I652" s="558"/>
      <c r="J652" s="558"/>
      <c r="K652" s="558"/>
      <c r="L652" s="558"/>
      <c r="M652" s="558"/>
      <c r="N652" s="559"/>
      <c r="O652" s="313">
        <f>ROUNDUP(O641+O647+O648+O649,0)</f>
        <v>613039</v>
      </c>
      <c r="P652" s="100"/>
    </row>
    <row r="653" spans="2:16" ht="14.4">
      <c r="B653" s="44"/>
      <c r="C653" s="73"/>
      <c r="D653" s="52"/>
      <c r="E653" s="52"/>
      <c r="F653" s="52"/>
      <c r="G653" s="52"/>
      <c r="H653" s="52"/>
      <c r="I653" s="52"/>
      <c r="J653" s="52"/>
      <c r="K653" s="52"/>
      <c r="L653" s="52"/>
      <c r="M653" s="52"/>
      <c r="N653" s="52"/>
      <c r="O653" s="74"/>
      <c r="P653" s="45"/>
    </row>
    <row r="654" spans="2:16" ht="14.4">
      <c r="B654" s="44"/>
      <c r="C654" s="73"/>
      <c r="D654" s="52"/>
      <c r="E654" s="52"/>
      <c r="F654" s="52"/>
      <c r="G654" s="52"/>
      <c r="H654" s="52"/>
      <c r="I654" s="52"/>
      <c r="J654" s="52"/>
      <c r="K654" s="52"/>
      <c r="L654" s="52"/>
      <c r="M654" s="52"/>
      <c r="N654" s="52"/>
      <c r="O654" s="74"/>
      <c r="P654" s="45"/>
    </row>
    <row r="655" spans="2:16" ht="18.75" customHeight="1" thickBot="1">
      <c r="B655" s="44"/>
      <c r="C655" s="564"/>
      <c r="D655" s="565"/>
      <c r="E655" s="565"/>
      <c r="F655" s="70"/>
      <c r="G655" s="70"/>
      <c r="H655" s="70"/>
      <c r="I655" s="70"/>
      <c r="J655" s="70"/>
      <c r="K655" s="566"/>
      <c r="L655" s="566"/>
      <c r="M655" s="566"/>
      <c r="N655" s="566"/>
      <c r="O655" s="567"/>
      <c r="P655" s="101"/>
    </row>
    <row r="656" spans="2:16" ht="14.4" thickBot="1">
      <c r="B656" s="102"/>
      <c r="C656" s="103"/>
      <c r="D656" s="103"/>
      <c r="E656" s="103"/>
      <c r="F656" s="103"/>
      <c r="G656" s="103"/>
      <c r="H656" s="103"/>
      <c r="I656" s="103"/>
      <c r="J656" s="103"/>
      <c r="K656" s="103"/>
      <c r="L656" s="103"/>
      <c r="M656" s="103"/>
      <c r="N656" s="103"/>
      <c r="O656" s="103"/>
      <c r="P656" s="104"/>
    </row>
    <row r="657" spans="2:16" ht="15.6" thickTop="1" thickBot="1">
      <c r="B657" s="44"/>
      <c r="C657" s="73"/>
      <c r="D657" s="52"/>
      <c r="E657" s="52"/>
      <c r="F657" s="52"/>
      <c r="G657" s="52"/>
      <c r="H657" s="52"/>
      <c r="I657" s="52"/>
      <c r="J657" s="52"/>
      <c r="K657" s="52"/>
      <c r="L657" s="52"/>
      <c r="M657" s="52"/>
      <c r="N657" s="52"/>
      <c r="O657" s="74"/>
      <c r="P657" s="45"/>
    </row>
    <row r="658" spans="2:16" ht="15" thickBot="1">
      <c r="B658" s="44"/>
      <c r="C658" s="488" t="s">
        <v>54</v>
      </c>
      <c r="D658" s="489"/>
      <c r="E658" s="489"/>
      <c r="F658" s="489"/>
      <c r="G658" s="489"/>
      <c r="H658" s="489"/>
      <c r="I658" s="489"/>
      <c r="J658" s="489"/>
      <c r="K658" s="489"/>
      <c r="L658" s="489"/>
      <c r="M658" s="489"/>
      <c r="N658" s="489"/>
      <c r="O658" s="490"/>
      <c r="P658" s="75"/>
    </row>
    <row r="659" spans="2:16">
      <c r="B659" s="44"/>
      <c r="C659" s="76" t="s">
        <v>55</v>
      </c>
      <c r="D659" s="491" t="s">
        <v>10</v>
      </c>
      <c r="E659" s="492"/>
      <c r="F659" s="492"/>
      <c r="G659" s="492"/>
      <c r="H659" s="492"/>
      <c r="I659" s="492"/>
      <c r="J659" s="492"/>
      <c r="K659" s="492"/>
      <c r="L659" s="493"/>
      <c r="M659" s="494" t="s">
        <v>56</v>
      </c>
      <c r="N659" s="495"/>
      <c r="O659" s="76" t="s">
        <v>12</v>
      </c>
      <c r="P659" s="77"/>
    </row>
    <row r="660" spans="2:16" ht="51" customHeight="1" thickBot="1">
      <c r="B660" s="44"/>
      <c r="C660" s="243">
        <f>PRESUPUESTO!C322</f>
        <v>16.110000000000017</v>
      </c>
      <c r="D660" s="582" t="str">
        <f>IFERROR(VLOOKUP(C660,PRESUPUESTO!$C$11:$K$366,5,FALSE)," ")</f>
        <v>SUMINISTRO E INSTALACIÓN DE VENTANA EN PERFILERÍA DE ALUMINIO ANODIZADO SIST. 3831, MONTANTE SUPERIOR EN REJILLA DE ALUMINIO ANODIZADO. PANEL FIJO EN VIDRIO TEMPLADO LAMINADO 4+4MM. INCLUYE FIJACIONES, BURLETES EPDM, SELLADO CON SILICONA NEUTRA Y LIMPIEZA FINAL</v>
      </c>
      <c r="E660" s="583"/>
      <c r="F660" s="583"/>
      <c r="G660" s="583"/>
      <c r="H660" s="583"/>
      <c r="I660" s="583"/>
      <c r="J660" s="583"/>
      <c r="K660" s="583"/>
      <c r="L660" s="584"/>
      <c r="M660" s="526" t="str">
        <f>IFERROR(VLOOKUP(C660,PRESUPUESTO!$C$11:$K$366,6,FALSE)," ")</f>
        <v>M2</v>
      </c>
      <c r="N660" s="528"/>
      <c r="O660" s="243">
        <f>IFERROR(VLOOKUP(C660,PRESUPUESTO!$C$11:$K$366,7,FALSE)," ")</f>
        <v>76.27</v>
      </c>
      <c r="P660" s="79"/>
    </row>
    <row r="661" spans="2:16">
      <c r="B661" s="44"/>
      <c r="C661" s="529"/>
      <c r="D661" s="530"/>
      <c r="E661" s="530"/>
      <c r="F661" s="530"/>
      <c r="G661" s="530"/>
      <c r="H661" s="530"/>
      <c r="I661" s="530"/>
      <c r="J661" s="530"/>
      <c r="K661" s="530"/>
      <c r="L661" s="530"/>
      <c r="M661" s="530"/>
      <c r="N661" s="530"/>
      <c r="O661" s="531"/>
      <c r="P661" s="80"/>
    </row>
    <row r="662" spans="2:16">
      <c r="B662" s="44"/>
      <c r="C662" s="532"/>
      <c r="D662" s="533"/>
      <c r="E662" s="533"/>
      <c r="F662" s="533"/>
      <c r="G662" s="533"/>
      <c r="H662" s="533"/>
      <c r="I662" s="533"/>
      <c r="J662" s="533"/>
      <c r="K662" s="533"/>
      <c r="L662" s="533"/>
      <c r="M662" s="533"/>
      <c r="N662" s="533"/>
      <c r="O662" s="534"/>
      <c r="P662" s="80"/>
    </row>
    <row r="663" spans="2:16" ht="14.4" thickBot="1">
      <c r="B663" s="44"/>
      <c r="C663" s="535"/>
      <c r="D663" s="536"/>
      <c r="E663" s="536"/>
      <c r="F663" s="536"/>
      <c r="G663" s="536"/>
      <c r="H663" s="536"/>
      <c r="I663" s="536"/>
      <c r="J663" s="536"/>
      <c r="K663" s="536"/>
      <c r="L663" s="536"/>
      <c r="M663" s="536"/>
      <c r="N663" s="536"/>
      <c r="O663" s="537"/>
      <c r="P663" s="80"/>
    </row>
    <row r="664" spans="2:16" ht="14.4">
      <c r="B664" s="44"/>
      <c r="C664" s="538" t="s">
        <v>10</v>
      </c>
      <c r="D664" s="539"/>
      <c r="E664" s="539"/>
      <c r="F664" s="539"/>
      <c r="G664" s="540"/>
      <c r="H664" s="541" t="s">
        <v>57</v>
      </c>
      <c r="I664" s="539"/>
      <c r="J664" s="542" t="s">
        <v>58</v>
      </c>
      <c r="K664" s="543"/>
      <c r="L664" s="82" t="s">
        <v>59</v>
      </c>
      <c r="M664" s="541" t="s">
        <v>60</v>
      </c>
      <c r="N664" s="544"/>
      <c r="O664" s="83" t="s">
        <v>61</v>
      </c>
      <c r="P664" s="84"/>
    </row>
    <row r="665" spans="2:16" ht="14.4">
      <c r="B665" s="44"/>
      <c r="C665" s="517" t="s">
        <v>1281</v>
      </c>
      <c r="D665" s="518"/>
      <c r="E665" s="518"/>
      <c r="F665" s="518"/>
      <c r="G665" s="519"/>
      <c r="H665" s="520"/>
      <c r="I665" s="520"/>
      <c r="J665" s="521" t="str">
        <f>IFERROR(VLOOKUP(C665,EQUIPOS!$C$13:$G$80,2,FALSE)," ")</f>
        <v>%</v>
      </c>
      <c r="K665" s="522"/>
      <c r="L665" s="308">
        <f>O703</f>
        <v>0</v>
      </c>
      <c r="M665" s="523"/>
      <c r="N665" s="522"/>
      <c r="O665" s="307">
        <f>IFERROR(M665*L665,0)</f>
        <v>0</v>
      </c>
      <c r="P665" s="85"/>
    </row>
    <row r="666" spans="2:16" ht="14.4">
      <c r="B666" s="44"/>
      <c r="C666" s="517"/>
      <c r="D666" s="518"/>
      <c r="E666" s="518"/>
      <c r="F666" s="518"/>
      <c r="G666" s="519"/>
      <c r="H666" s="520"/>
      <c r="I666" s="520"/>
      <c r="J666" s="521" t="str">
        <f>IFERROR(VLOOKUP(C666,EQUIPOS!$C$13:$G$80,2,FALSE)," ")</f>
        <v xml:space="preserve"> </v>
      </c>
      <c r="K666" s="522"/>
      <c r="L666" s="308" t="str">
        <f>IFERROR(VLOOKUP(C666,EQUIPOS!$C$13:$G$80,5,FALSE)," ")</f>
        <v xml:space="preserve"> </v>
      </c>
      <c r="M666" s="524"/>
      <c r="N666" s="525"/>
      <c r="O666" s="307">
        <f>IFERROR(L666/M666,0)</f>
        <v>0</v>
      </c>
      <c r="P666" s="85"/>
    </row>
    <row r="667" spans="2:16" ht="14.4">
      <c r="B667" s="44"/>
      <c r="C667" s="517"/>
      <c r="D667" s="518"/>
      <c r="E667" s="518"/>
      <c r="F667" s="518"/>
      <c r="G667" s="519"/>
      <c r="H667" s="520"/>
      <c r="I667" s="520"/>
      <c r="J667" s="521" t="str">
        <f>IFERROR(VLOOKUP(C667,EQUIPOS!$C$13:$G$80,2,FALSE)," ")</f>
        <v xml:space="preserve"> </v>
      </c>
      <c r="K667" s="522"/>
      <c r="L667" s="308" t="str">
        <f>IFERROR(VLOOKUP(C667,EQUIPOS!$C$13:$G$80,5,FALSE)," ")</f>
        <v xml:space="preserve"> </v>
      </c>
      <c r="M667" s="524"/>
      <c r="N667" s="525"/>
      <c r="O667" s="307">
        <f t="shared" ref="O667:O668" si="40">IFERROR(L667/M667,0)</f>
        <v>0</v>
      </c>
      <c r="P667" s="85"/>
    </row>
    <row r="668" spans="2:16" ht="14.4">
      <c r="B668" s="44"/>
      <c r="C668" s="517"/>
      <c r="D668" s="518"/>
      <c r="E668" s="518"/>
      <c r="F668" s="518"/>
      <c r="G668" s="519"/>
      <c r="H668" s="520"/>
      <c r="I668" s="520"/>
      <c r="J668" s="521" t="str">
        <f>IFERROR(VLOOKUP(C668,EQUIPOS!$C$13:$G$80,2,FALSE)," ")</f>
        <v xml:space="preserve"> </v>
      </c>
      <c r="K668" s="522"/>
      <c r="L668" s="308" t="str">
        <f>IFERROR(VLOOKUP(C668,EQUIPOS!$C$13:$G$80,5,FALSE)," ")</f>
        <v xml:space="preserve"> </v>
      </c>
      <c r="M668" s="524"/>
      <c r="N668" s="525"/>
      <c r="O668" s="307">
        <f t="shared" si="40"/>
        <v>0</v>
      </c>
      <c r="P668" s="85"/>
    </row>
    <row r="669" spans="2:16" ht="15" thickBot="1">
      <c r="B669" s="44"/>
      <c r="C669" s="517"/>
      <c r="D669" s="518"/>
      <c r="E669" s="518"/>
      <c r="F669" s="518"/>
      <c r="G669" s="519"/>
      <c r="H669" s="520"/>
      <c r="I669" s="520"/>
      <c r="J669" s="521" t="str">
        <f>IFERROR(VLOOKUP(C669,EQUIPOS!$C$13:$G$80,2,FALSE)," ")</f>
        <v xml:space="preserve"> </v>
      </c>
      <c r="K669" s="522"/>
      <c r="L669" s="308" t="str">
        <f>IFERROR(VLOOKUP(C669,EQUIPOS!$C$13:$G$80,5,FALSE)," ")</f>
        <v xml:space="preserve"> </v>
      </c>
      <c r="M669" s="524"/>
      <c r="N669" s="525"/>
      <c r="O669" s="307">
        <f>IFERROR(L669/M669,0)</f>
        <v>0</v>
      </c>
      <c r="P669" s="85"/>
    </row>
    <row r="670" spans="2:16" ht="15" thickBot="1">
      <c r="B670" s="44"/>
      <c r="C670" s="545" t="s">
        <v>2244</v>
      </c>
      <c r="D670" s="546"/>
      <c r="E670" s="546"/>
      <c r="F670" s="546"/>
      <c r="G670" s="546"/>
      <c r="H670" s="546"/>
      <c r="I670" s="546"/>
      <c r="J670" s="546"/>
      <c r="K670" s="546"/>
      <c r="L670" s="546"/>
      <c r="M670" s="546"/>
      <c r="N670" s="547"/>
      <c r="O670" s="309">
        <f>SUM(O665:O669)</f>
        <v>0</v>
      </c>
      <c r="P670" s="86"/>
    </row>
    <row r="671" spans="2:16" ht="13.5" customHeight="1">
      <c r="B671" s="44"/>
      <c r="C671" s="529" t="s">
        <v>62</v>
      </c>
      <c r="D671" s="530"/>
      <c r="E671" s="530"/>
      <c r="F671" s="530"/>
      <c r="G671" s="530"/>
      <c r="H671" s="530"/>
      <c r="I671" s="530"/>
      <c r="J671" s="530"/>
      <c r="K671" s="530"/>
      <c r="L671" s="530"/>
      <c r="M671" s="530"/>
      <c r="N671" s="530"/>
      <c r="O671" s="531"/>
      <c r="P671" s="80"/>
    </row>
    <row r="672" spans="2:16">
      <c r="B672" s="44"/>
      <c r="C672" s="532"/>
      <c r="D672" s="533"/>
      <c r="E672" s="533"/>
      <c r="F672" s="533"/>
      <c r="G672" s="533"/>
      <c r="H672" s="533"/>
      <c r="I672" s="533"/>
      <c r="J672" s="533"/>
      <c r="K672" s="533"/>
      <c r="L672" s="533"/>
      <c r="M672" s="533"/>
      <c r="N672" s="533"/>
      <c r="O672" s="534"/>
      <c r="P672" s="80"/>
    </row>
    <row r="673" spans="2:16" ht="14.4" thickBot="1">
      <c r="B673" s="44"/>
      <c r="C673" s="535"/>
      <c r="D673" s="536"/>
      <c r="E673" s="536"/>
      <c r="F673" s="536"/>
      <c r="G673" s="536"/>
      <c r="H673" s="536"/>
      <c r="I673" s="536"/>
      <c r="J673" s="536"/>
      <c r="K673" s="536"/>
      <c r="L673" s="536"/>
      <c r="M673" s="536"/>
      <c r="N673" s="536"/>
      <c r="O673" s="537"/>
      <c r="P673" s="80"/>
    </row>
    <row r="674" spans="2:16" ht="14.4">
      <c r="B674" s="44"/>
      <c r="C674" s="538" t="s">
        <v>10</v>
      </c>
      <c r="D674" s="550"/>
      <c r="E674" s="550"/>
      <c r="F674" s="550"/>
      <c r="G674" s="550"/>
      <c r="H674" s="550"/>
      <c r="I674" s="550"/>
      <c r="J674" s="544"/>
      <c r="K674" s="81" t="s">
        <v>56</v>
      </c>
      <c r="L674" s="82" t="s">
        <v>12</v>
      </c>
      <c r="M674" s="541" t="s">
        <v>63</v>
      </c>
      <c r="N674" s="544"/>
      <c r="O674" s="83" t="s">
        <v>61</v>
      </c>
      <c r="P674" s="84"/>
    </row>
    <row r="675" spans="2:16" ht="14.4">
      <c r="B675" s="44"/>
      <c r="C675" s="517" t="s">
        <v>2822</v>
      </c>
      <c r="D675" s="518"/>
      <c r="E675" s="518"/>
      <c r="F675" s="518"/>
      <c r="G675" s="518"/>
      <c r="H675" s="518"/>
      <c r="I675" s="518"/>
      <c r="J675" s="519"/>
      <c r="K675" s="88" t="str">
        <f>IFERROR(VLOOKUP(C675,MATERIALES!$C$13:$G$2486,2,FALSE)," ")</f>
        <v>M2</v>
      </c>
      <c r="L675" s="89">
        <v>1.02</v>
      </c>
      <c r="M675" s="548">
        <f>IFERROR(VLOOKUP(C675,MATERIALES!$C$13:$G$2486,5,FALSE)," ")</f>
        <v>516322</v>
      </c>
      <c r="N675" s="549"/>
      <c r="O675" s="307">
        <f>IFERROR(M675*L675,0)</f>
        <v>526648.44000000006</v>
      </c>
      <c r="P675" s="85"/>
    </row>
    <row r="676" spans="2:16" ht="14.4">
      <c r="B676" s="44"/>
      <c r="C676" s="517"/>
      <c r="D676" s="518"/>
      <c r="E676" s="518"/>
      <c r="F676" s="518"/>
      <c r="G676" s="518"/>
      <c r="H676" s="518"/>
      <c r="I676" s="518"/>
      <c r="J676" s="519"/>
      <c r="K676" s="88" t="str">
        <f>IFERROR(VLOOKUP(C676,MATERIALES!$C$13:$G$2486,2,FALSE)," ")</f>
        <v xml:space="preserve"> </v>
      </c>
      <c r="L676" s="89"/>
      <c r="M676" s="548" t="str">
        <f>IFERROR(VLOOKUP(C676,MATERIALES!$C$13:$G$2486,5,FALSE)," ")</f>
        <v xml:space="preserve"> </v>
      </c>
      <c r="N676" s="549"/>
      <c r="O676" s="307">
        <f t="shared" ref="O676:O686" si="41">IFERROR(M676*L676,0)</f>
        <v>0</v>
      </c>
      <c r="P676" s="85"/>
    </row>
    <row r="677" spans="2:16" ht="14.4">
      <c r="B677" s="44"/>
      <c r="C677" s="517"/>
      <c r="D677" s="518"/>
      <c r="E677" s="518"/>
      <c r="F677" s="518"/>
      <c r="G677" s="518"/>
      <c r="H677" s="518"/>
      <c r="I677" s="518"/>
      <c r="J677" s="519"/>
      <c r="K677" s="88" t="str">
        <f>IFERROR(VLOOKUP(C677,MATERIALES!$C$13:$G$2486,2,FALSE)," ")</f>
        <v xml:space="preserve"> </v>
      </c>
      <c r="L677" s="89"/>
      <c r="M677" s="548" t="str">
        <f>IFERROR(VLOOKUP(C677,MATERIALES!$C$13:$G$2486,5,FALSE)," ")</f>
        <v xml:space="preserve"> </v>
      </c>
      <c r="N677" s="549"/>
      <c r="O677" s="307">
        <f t="shared" si="41"/>
        <v>0</v>
      </c>
      <c r="P677" s="85"/>
    </row>
    <row r="678" spans="2:16" ht="14.4">
      <c r="B678" s="44"/>
      <c r="C678" s="517"/>
      <c r="D678" s="518"/>
      <c r="E678" s="518"/>
      <c r="F678" s="518"/>
      <c r="G678" s="518"/>
      <c r="H678" s="518"/>
      <c r="I678" s="518"/>
      <c r="J678" s="519"/>
      <c r="K678" s="88" t="str">
        <f>IFERROR(VLOOKUP(C678,MATERIALES!$C$13:$G$2486,2,FALSE)," ")</f>
        <v xml:space="preserve"> </v>
      </c>
      <c r="L678" s="89"/>
      <c r="M678" s="548" t="str">
        <f>IFERROR(VLOOKUP(C678,MATERIALES!$C$13:$G$2486,5,FALSE)," ")</f>
        <v xml:space="preserve"> </v>
      </c>
      <c r="N678" s="549"/>
      <c r="O678" s="307">
        <f t="shared" si="41"/>
        <v>0</v>
      </c>
      <c r="P678" s="85"/>
    </row>
    <row r="679" spans="2:16" ht="14.4">
      <c r="B679" s="44"/>
      <c r="C679" s="517"/>
      <c r="D679" s="518"/>
      <c r="E679" s="518"/>
      <c r="F679" s="518"/>
      <c r="G679" s="518"/>
      <c r="H679" s="518"/>
      <c r="I679" s="518"/>
      <c r="J679" s="519"/>
      <c r="K679" s="88" t="str">
        <f>IFERROR(VLOOKUP(C679,MATERIALES!$C$13:$G$2486,2,FALSE)," ")</f>
        <v xml:space="preserve"> </v>
      </c>
      <c r="L679" s="89"/>
      <c r="M679" s="548" t="str">
        <f>IFERROR(VLOOKUP(C679,MATERIALES!$C$13:$G$2486,5,FALSE)," ")</f>
        <v xml:space="preserve"> </v>
      </c>
      <c r="N679" s="549"/>
      <c r="O679" s="307">
        <f t="shared" si="41"/>
        <v>0</v>
      </c>
      <c r="P679" s="85"/>
    </row>
    <row r="680" spans="2:16" ht="14.4">
      <c r="B680" s="44"/>
      <c r="C680" s="517"/>
      <c r="D680" s="518"/>
      <c r="E680" s="518"/>
      <c r="F680" s="518"/>
      <c r="G680" s="518"/>
      <c r="H680" s="518"/>
      <c r="I680" s="518"/>
      <c r="J680" s="519"/>
      <c r="K680" s="88" t="str">
        <f>IFERROR(VLOOKUP(C680,MATERIALES!$C$13:$G$2486,2,FALSE)," ")</f>
        <v xml:space="preserve"> </v>
      </c>
      <c r="L680" s="89"/>
      <c r="M680" s="548" t="str">
        <f>IFERROR(VLOOKUP(C680,MATERIALES!$C$13:$G$2486,5,FALSE)," ")</f>
        <v xml:space="preserve"> </v>
      </c>
      <c r="N680" s="549"/>
      <c r="O680" s="307">
        <f t="shared" si="41"/>
        <v>0</v>
      </c>
      <c r="P680" s="85"/>
    </row>
    <row r="681" spans="2:16" ht="14.4">
      <c r="B681" s="44"/>
      <c r="C681" s="517"/>
      <c r="D681" s="518"/>
      <c r="E681" s="518"/>
      <c r="F681" s="518"/>
      <c r="G681" s="518"/>
      <c r="H681" s="518"/>
      <c r="I681" s="518"/>
      <c r="J681" s="519"/>
      <c r="K681" s="88" t="str">
        <f>IFERROR(VLOOKUP(C681,MATERIALES!$C$13:$G$2486,2,FALSE)," ")</f>
        <v xml:space="preserve"> </v>
      </c>
      <c r="L681" s="89"/>
      <c r="M681" s="548" t="str">
        <f>IFERROR(VLOOKUP(C681,MATERIALES!$C$13:$G$2486,5,FALSE)," ")</f>
        <v xml:space="preserve"> </v>
      </c>
      <c r="N681" s="549"/>
      <c r="O681" s="307">
        <f t="shared" si="41"/>
        <v>0</v>
      </c>
      <c r="P681" s="85"/>
    </row>
    <row r="682" spans="2:16" ht="14.4">
      <c r="B682" s="44"/>
      <c r="C682" s="517"/>
      <c r="D682" s="518"/>
      <c r="E682" s="518"/>
      <c r="F682" s="518"/>
      <c r="G682" s="518"/>
      <c r="H682" s="518"/>
      <c r="I682" s="518"/>
      <c r="J682" s="519"/>
      <c r="K682" s="88" t="str">
        <f>IFERROR(VLOOKUP(C682,MATERIALES!$C$13:$G$2486,2,FALSE)," ")</f>
        <v xml:space="preserve"> </v>
      </c>
      <c r="L682" s="89"/>
      <c r="M682" s="548" t="str">
        <f>IFERROR(VLOOKUP(C682,MATERIALES!$C$13:$G$2486,5,FALSE)," ")</f>
        <v xml:space="preserve"> </v>
      </c>
      <c r="N682" s="549"/>
      <c r="O682" s="307">
        <f t="shared" si="41"/>
        <v>0</v>
      </c>
      <c r="P682" s="85"/>
    </row>
    <row r="683" spans="2:16" ht="14.4">
      <c r="B683" s="44"/>
      <c r="C683" s="517"/>
      <c r="D683" s="518"/>
      <c r="E683" s="518"/>
      <c r="F683" s="518"/>
      <c r="G683" s="518"/>
      <c r="H683" s="518"/>
      <c r="I683" s="518"/>
      <c r="J683" s="519"/>
      <c r="K683" s="88" t="str">
        <f>IFERROR(VLOOKUP(C683,MATERIALES!$C$13:$G$2486,2,FALSE)," ")</f>
        <v xml:space="preserve"> </v>
      </c>
      <c r="L683" s="89"/>
      <c r="M683" s="548" t="str">
        <f>IFERROR(VLOOKUP(C683,MATERIALES!$C$13:$G$2486,5,FALSE)," ")</f>
        <v xml:space="preserve"> </v>
      </c>
      <c r="N683" s="549"/>
      <c r="O683" s="307">
        <f t="shared" si="41"/>
        <v>0</v>
      </c>
      <c r="P683" s="85"/>
    </row>
    <row r="684" spans="2:16" ht="14.4">
      <c r="B684" s="44"/>
      <c r="C684" s="517"/>
      <c r="D684" s="518"/>
      <c r="E684" s="518"/>
      <c r="F684" s="518"/>
      <c r="G684" s="518"/>
      <c r="H684" s="518"/>
      <c r="I684" s="518"/>
      <c r="J684" s="519"/>
      <c r="K684" s="88" t="str">
        <f>IFERROR(VLOOKUP(C684,MATERIALES!$C$13:$G$2486,2,FALSE)," ")</f>
        <v xml:space="preserve"> </v>
      </c>
      <c r="L684" s="89"/>
      <c r="M684" s="548" t="str">
        <f>IFERROR(VLOOKUP(C684,MATERIALES!$C$13:$G$2486,5,FALSE)," ")</f>
        <v xml:space="preserve"> </v>
      </c>
      <c r="N684" s="549"/>
      <c r="O684" s="307">
        <f t="shared" si="41"/>
        <v>0</v>
      </c>
      <c r="P684" s="85"/>
    </row>
    <row r="685" spans="2:16" ht="14.4">
      <c r="B685" s="44"/>
      <c r="C685" s="517"/>
      <c r="D685" s="518"/>
      <c r="E685" s="518"/>
      <c r="F685" s="518"/>
      <c r="G685" s="518"/>
      <c r="H685" s="518"/>
      <c r="I685" s="518"/>
      <c r="J685" s="519"/>
      <c r="K685" s="88" t="str">
        <f>IFERROR(VLOOKUP(C685,MATERIALES!$C$13:$G$2486,2,FALSE)," ")</f>
        <v xml:space="preserve"> </v>
      </c>
      <c r="L685" s="89"/>
      <c r="M685" s="548" t="str">
        <f>IFERROR(VLOOKUP(C685,MATERIALES!$C$13:$G$2486,5,FALSE)," ")</f>
        <v xml:space="preserve"> </v>
      </c>
      <c r="N685" s="549"/>
      <c r="O685" s="307">
        <f t="shared" si="41"/>
        <v>0</v>
      </c>
      <c r="P685" s="85"/>
    </row>
    <row r="686" spans="2:16" ht="15" thickBot="1">
      <c r="B686" s="44"/>
      <c r="C686" s="517"/>
      <c r="D686" s="518"/>
      <c r="E686" s="518"/>
      <c r="F686" s="518"/>
      <c r="G686" s="518"/>
      <c r="H686" s="518"/>
      <c r="I686" s="518"/>
      <c r="J686" s="519"/>
      <c r="K686" s="88" t="str">
        <f>IFERROR(VLOOKUP(C686,MATERIALES!$C$13:$G$2486,2,FALSE)," ")</f>
        <v xml:space="preserve"> </v>
      </c>
      <c r="L686" s="90"/>
      <c r="M686" s="548" t="str">
        <f>IFERROR(VLOOKUP(C686,MATERIALES!$C$13:$G$2486,5,FALSE)," ")</f>
        <v xml:space="preserve"> </v>
      </c>
      <c r="N686" s="549"/>
      <c r="O686" s="307">
        <f t="shared" si="41"/>
        <v>0</v>
      </c>
      <c r="P686" s="85"/>
    </row>
    <row r="687" spans="2:16" ht="15" thickBot="1">
      <c r="B687" s="44"/>
      <c r="C687" s="545" t="s">
        <v>2244</v>
      </c>
      <c r="D687" s="546"/>
      <c r="E687" s="546"/>
      <c r="F687" s="546"/>
      <c r="G687" s="546"/>
      <c r="H687" s="546"/>
      <c r="I687" s="546"/>
      <c r="J687" s="546"/>
      <c r="K687" s="546"/>
      <c r="L687" s="546"/>
      <c r="M687" s="546"/>
      <c r="N687" s="547"/>
      <c r="O687" s="309">
        <f>SUM(O675:O686)</f>
        <v>526648.44000000006</v>
      </c>
      <c r="P687" s="85"/>
    </row>
    <row r="688" spans="2:16">
      <c r="B688" s="44"/>
      <c r="C688" s="529" t="s">
        <v>64</v>
      </c>
      <c r="D688" s="530"/>
      <c r="E688" s="530"/>
      <c r="F688" s="530"/>
      <c r="G688" s="530"/>
      <c r="H688" s="530"/>
      <c r="I688" s="530"/>
      <c r="J688" s="530"/>
      <c r="K688" s="530"/>
      <c r="L688" s="530"/>
      <c r="M688" s="530"/>
      <c r="N688" s="530"/>
      <c r="O688" s="531"/>
      <c r="P688" s="80"/>
    </row>
    <row r="689" spans="2:16">
      <c r="B689" s="44"/>
      <c r="C689" s="532"/>
      <c r="D689" s="533"/>
      <c r="E689" s="533"/>
      <c r="F689" s="533"/>
      <c r="G689" s="533"/>
      <c r="H689" s="533"/>
      <c r="I689" s="533"/>
      <c r="J689" s="533"/>
      <c r="K689" s="533"/>
      <c r="L689" s="533"/>
      <c r="M689" s="533"/>
      <c r="N689" s="533"/>
      <c r="O689" s="534"/>
      <c r="P689" s="80"/>
    </row>
    <row r="690" spans="2:16" ht="14.4" thickBot="1">
      <c r="B690" s="44"/>
      <c r="C690" s="535"/>
      <c r="D690" s="536"/>
      <c r="E690" s="536"/>
      <c r="F690" s="536"/>
      <c r="G690" s="536"/>
      <c r="H690" s="536"/>
      <c r="I690" s="536"/>
      <c r="J690" s="536"/>
      <c r="K690" s="536"/>
      <c r="L690" s="536"/>
      <c r="M690" s="536"/>
      <c r="N690" s="536"/>
      <c r="O690" s="537"/>
      <c r="P690" s="80"/>
    </row>
    <row r="691" spans="2:16" ht="16.8">
      <c r="B691" s="44"/>
      <c r="C691" s="538" t="s">
        <v>65</v>
      </c>
      <c r="D691" s="550"/>
      <c r="E691" s="550"/>
      <c r="F691" s="550"/>
      <c r="G691" s="550"/>
      <c r="H691" s="550"/>
      <c r="I691" s="550"/>
      <c r="J691" s="82" t="s">
        <v>66</v>
      </c>
      <c r="K691" s="87" t="s">
        <v>67</v>
      </c>
      <c r="L691" s="91" t="s">
        <v>68</v>
      </c>
      <c r="M691" s="541" t="s">
        <v>69</v>
      </c>
      <c r="N691" s="544"/>
      <c r="O691" s="83" t="s">
        <v>61</v>
      </c>
      <c r="P691" s="84"/>
    </row>
    <row r="692" spans="2:16" ht="14.4">
      <c r="B692" s="44"/>
      <c r="C692" s="517"/>
      <c r="D692" s="518"/>
      <c r="E692" s="518"/>
      <c r="F692" s="518"/>
      <c r="G692" s="518"/>
      <c r="H692" s="518"/>
      <c r="I692" s="518"/>
      <c r="J692" s="92"/>
      <c r="K692" s="93">
        <v>25.1</v>
      </c>
      <c r="L692" s="92">
        <f>K692*J692</f>
        <v>0</v>
      </c>
      <c r="M692" s="548" t="str">
        <f>IFERROR(VLOOKUP(C692,TRANSPORTE!$C$14:$G$28,5,FALSE)," ")</f>
        <v xml:space="preserve"> </v>
      </c>
      <c r="N692" s="549"/>
      <c r="O692" s="307">
        <f>IFERROR(M692*L692,0)</f>
        <v>0</v>
      </c>
      <c r="P692" s="85"/>
    </row>
    <row r="693" spans="2:16" ht="15" thickBot="1">
      <c r="B693" s="44"/>
      <c r="C693" s="551"/>
      <c r="D693" s="552"/>
      <c r="E693" s="552"/>
      <c r="F693" s="552"/>
      <c r="G693" s="552"/>
      <c r="H693" s="552"/>
      <c r="I693" s="552"/>
      <c r="J693" s="94"/>
      <c r="K693" s="70"/>
      <c r="L693" s="94"/>
      <c r="M693" s="553"/>
      <c r="N693" s="554"/>
      <c r="O693" s="307">
        <f t="shared" ref="O693" si="42">IFERROR(M693*L693,0)</f>
        <v>0</v>
      </c>
      <c r="P693" s="85"/>
    </row>
    <row r="694" spans="2:16" ht="15" thickBot="1">
      <c r="B694" s="44"/>
      <c r="C694" s="545" t="s">
        <v>2244</v>
      </c>
      <c r="D694" s="546"/>
      <c r="E694" s="546"/>
      <c r="F694" s="546"/>
      <c r="G694" s="546"/>
      <c r="H694" s="546"/>
      <c r="I694" s="546"/>
      <c r="J694" s="546"/>
      <c r="K694" s="546"/>
      <c r="L694" s="546"/>
      <c r="M694" s="546"/>
      <c r="N694" s="547"/>
      <c r="O694" s="309">
        <f>+SUM(O692:O693)</f>
        <v>0</v>
      </c>
      <c r="P694" s="86"/>
    </row>
    <row r="695" spans="2:16">
      <c r="B695" s="44"/>
      <c r="C695" s="529" t="s">
        <v>70</v>
      </c>
      <c r="D695" s="530"/>
      <c r="E695" s="530"/>
      <c r="F695" s="530"/>
      <c r="G695" s="530"/>
      <c r="H695" s="530"/>
      <c r="I695" s="530"/>
      <c r="J695" s="530"/>
      <c r="K695" s="530"/>
      <c r="L695" s="530"/>
      <c r="M695" s="530"/>
      <c r="N695" s="530"/>
      <c r="O695" s="531"/>
      <c r="P695" s="80"/>
    </row>
    <row r="696" spans="2:16">
      <c r="B696" s="44"/>
      <c r="C696" s="532"/>
      <c r="D696" s="533"/>
      <c r="E696" s="533"/>
      <c r="F696" s="533"/>
      <c r="G696" s="533"/>
      <c r="H696" s="533"/>
      <c r="I696" s="533"/>
      <c r="J696" s="533"/>
      <c r="K696" s="533"/>
      <c r="L696" s="533"/>
      <c r="M696" s="533"/>
      <c r="N696" s="533"/>
      <c r="O696" s="534"/>
      <c r="P696" s="80"/>
    </row>
    <row r="697" spans="2:16" ht="14.4" thickBot="1">
      <c r="B697" s="44"/>
      <c r="C697" s="535"/>
      <c r="D697" s="536"/>
      <c r="E697" s="536"/>
      <c r="F697" s="536"/>
      <c r="G697" s="536"/>
      <c r="H697" s="536"/>
      <c r="I697" s="536"/>
      <c r="J697" s="536"/>
      <c r="K697" s="536"/>
      <c r="L697" s="536"/>
      <c r="M697" s="536"/>
      <c r="N697" s="536"/>
      <c r="O697" s="537"/>
      <c r="P697" s="80"/>
    </row>
    <row r="698" spans="2:16" ht="14.4">
      <c r="B698" s="44"/>
      <c r="C698" s="538" t="s">
        <v>71</v>
      </c>
      <c r="D698" s="550"/>
      <c r="E698" s="550"/>
      <c r="F698" s="550"/>
      <c r="G698" s="550"/>
      <c r="H698" s="550"/>
      <c r="I698" s="550"/>
      <c r="J698" s="82" t="s">
        <v>72</v>
      </c>
      <c r="K698" s="95" t="s">
        <v>73</v>
      </c>
      <c r="L698" s="96" t="s">
        <v>74</v>
      </c>
      <c r="M698" s="560" t="s">
        <v>60</v>
      </c>
      <c r="N698" s="561"/>
      <c r="O698" s="97" t="s">
        <v>61</v>
      </c>
      <c r="P698" s="98"/>
    </row>
    <row r="699" spans="2:16" ht="14.4">
      <c r="B699" s="44"/>
      <c r="C699" s="555"/>
      <c r="D699" s="556"/>
      <c r="E699" s="556"/>
      <c r="F699" s="556"/>
      <c r="G699" s="556"/>
      <c r="H699" s="556"/>
      <c r="I699" s="522"/>
      <c r="J699" s="310" t="str">
        <f>IFERROR(VLOOKUP(C699,'MANO DE OBRA'!$C$13:$J$33,6,FALSE)," ")</f>
        <v xml:space="preserve"> </v>
      </c>
      <c r="K699" s="318" t="str">
        <f>IFERROR(VLOOKUP(C699,'MANO DE OBRA'!$C$13:$J$33,7,FALSE)," ")</f>
        <v xml:space="preserve"> </v>
      </c>
      <c r="L699" s="311" t="str">
        <f>IFERROR(VLOOKUP(C699,'MANO DE OBRA'!$C$13:$J$33,8,FALSE)," ")</f>
        <v xml:space="preserve"> </v>
      </c>
      <c r="M699" s="562"/>
      <c r="N699" s="563"/>
      <c r="O699" s="312">
        <f>IFERROR((L699/M699),0)</f>
        <v>0</v>
      </c>
      <c r="P699" s="99"/>
    </row>
    <row r="700" spans="2:16" ht="14.4">
      <c r="B700" s="44"/>
      <c r="C700" s="555"/>
      <c r="D700" s="556"/>
      <c r="E700" s="556"/>
      <c r="F700" s="556"/>
      <c r="G700" s="556"/>
      <c r="H700" s="556"/>
      <c r="I700" s="522"/>
      <c r="J700" s="310" t="str">
        <f>IFERROR(VLOOKUP(C700,'MANO DE OBRA'!$C$13:$J$33,6,FALSE)," ")</f>
        <v xml:space="preserve"> </v>
      </c>
      <c r="K700" s="318" t="str">
        <f>IFERROR(VLOOKUP(C700,'MANO DE OBRA'!$C$13:$J$33,7,FALSE)," ")</f>
        <v xml:space="preserve"> </v>
      </c>
      <c r="L700" s="311" t="str">
        <f>IFERROR(VLOOKUP(C700,'MANO DE OBRA'!$C$13:$J$33,8,FALSE)," ")</f>
        <v xml:space="preserve"> </v>
      </c>
      <c r="M700" s="562"/>
      <c r="N700" s="563"/>
      <c r="O700" s="312">
        <f t="shared" ref="O700:O702" si="43">IFERROR((L700/M700),0)</f>
        <v>0</v>
      </c>
      <c r="P700" s="99"/>
    </row>
    <row r="701" spans="2:16" ht="14.4">
      <c r="B701" s="44"/>
      <c r="C701" s="555"/>
      <c r="D701" s="556"/>
      <c r="E701" s="556"/>
      <c r="F701" s="556"/>
      <c r="G701" s="556"/>
      <c r="H701" s="556"/>
      <c r="I701" s="522"/>
      <c r="J701" s="310" t="str">
        <f>IFERROR(VLOOKUP(C701,'MANO DE OBRA'!$C$13:$J$33,6,FALSE)," ")</f>
        <v xml:space="preserve"> </v>
      </c>
      <c r="K701" s="318" t="str">
        <f>IFERROR(VLOOKUP(C701,'MANO DE OBRA'!$C$13:$J$33,7,FALSE)," ")</f>
        <v xml:space="preserve"> </v>
      </c>
      <c r="L701" s="311" t="str">
        <f>IFERROR(VLOOKUP(C701,'MANO DE OBRA'!$C$13:$J$33,8,FALSE)," ")</f>
        <v xml:space="preserve"> </v>
      </c>
      <c r="M701" s="524"/>
      <c r="N701" s="525"/>
      <c r="O701" s="312">
        <f t="shared" si="43"/>
        <v>0</v>
      </c>
      <c r="P701" s="99"/>
    </row>
    <row r="702" spans="2:16" ht="15" thickBot="1">
      <c r="B702" s="44"/>
      <c r="C702" s="555"/>
      <c r="D702" s="556"/>
      <c r="E702" s="556"/>
      <c r="F702" s="556"/>
      <c r="G702" s="556"/>
      <c r="H702" s="556"/>
      <c r="I702" s="522"/>
      <c r="J702" s="310" t="str">
        <f>IFERROR(VLOOKUP(C702,'MANO DE OBRA'!$C$13:$J$33,6,FALSE)," ")</f>
        <v xml:space="preserve"> </v>
      </c>
      <c r="K702" s="318" t="str">
        <f>IFERROR(VLOOKUP(C702,'MANO DE OBRA'!$C$13:$J$33,7,FALSE)," ")</f>
        <v xml:space="preserve"> </v>
      </c>
      <c r="L702" s="311" t="str">
        <f>IFERROR(VLOOKUP(C702,'MANO DE OBRA'!$C$13:$J$33,8,FALSE)," ")</f>
        <v xml:space="preserve"> </v>
      </c>
      <c r="M702" s="524"/>
      <c r="N702" s="525"/>
      <c r="O702" s="312">
        <f t="shared" si="43"/>
        <v>0</v>
      </c>
      <c r="P702" s="85"/>
    </row>
    <row r="703" spans="2:16" ht="15" thickBot="1">
      <c r="B703" s="44"/>
      <c r="C703" s="545" t="s">
        <v>2244</v>
      </c>
      <c r="D703" s="546"/>
      <c r="E703" s="546"/>
      <c r="F703" s="546"/>
      <c r="G703" s="546"/>
      <c r="H703" s="546"/>
      <c r="I703" s="546"/>
      <c r="J703" s="546"/>
      <c r="K703" s="546"/>
      <c r="L703" s="546"/>
      <c r="M703" s="546"/>
      <c r="N703" s="547"/>
      <c r="O703" s="309">
        <f>+SUM(O699:O702)</f>
        <v>0</v>
      </c>
      <c r="P703" s="85"/>
    </row>
    <row r="704" spans="2:16" ht="15" thickBot="1">
      <c r="B704" s="44"/>
      <c r="C704" s="73"/>
      <c r="D704" s="52"/>
      <c r="E704" s="52"/>
      <c r="F704" s="52"/>
      <c r="G704" s="52"/>
      <c r="H704" s="52"/>
      <c r="I704" s="52"/>
      <c r="J704" s="52"/>
      <c r="K704" s="52"/>
      <c r="L704" s="52"/>
      <c r="M704" s="52"/>
      <c r="N704" s="52"/>
      <c r="O704" s="74"/>
      <c r="P704" s="45"/>
    </row>
    <row r="705" spans="2:16" ht="15" thickBot="1">
      <c r="B705" s="44"/>
      <c r="C705" s="557" t="s">
        <v>2245</v>
      </c>
      <c r="D705" s="558"/>
      <c r="E705" s="558"/>
      <c r="F705" s="558"/>
      <c r="G705" s="558"/>
      <c r="H705" s="558"/>
      <c r="I705" s="558"/>
      <c r="J705" s="558"/>
      <c r="K705" s="558"/>
      <c r="L705" s="558"/>
      <c r="M705" s="558"/>
      <c r="N705" s="559"/>
      <c r="O705" s="313">
        <f>ROUND(O694+O670+O687+O703,0)</f>
        <v>526648</v>
      </c>
      <c r="P705" s="100"/>
    </row>
    <row r="706" spans="2:16" ht="15" thickBot="1">
      <c r="B706" s="44"/>
      <c r="C706" s="73"/>
      <c r="D706" s="52"/>
      <c r="E706" s="52"/>
      <c r="F706" s="52"/>
      <c r="G706" s="52"/>
      <c r="H706" s="52"/>
      <c r="I706" s="52"/>
      <c r="J706" s="52"/>
      <c r="K706" s="52"/>
      <c r="L706" s="52"/>
      <c r="M706" s="52"/>
      <c r="N706" s="52"/>
      <c r="O706" s="74"/>
      <c r="P706" s="73"/>
    </row>
    <row r="707" spans="2:16">
      <c r="B707" s="44"/>
      <c r="C707" s="529" t="s">
        <v>2240</v>
      </c>
      <c r="D707" s="530"/>
      <c r="E707" s="530"/>
      <c r="F707" s="530"/>
      <c r="G707" s="530"/>
      <c r="H707" s="530"/>
      <c r="I707" s="530"/>
      <c r="J707" s="530"/>
      <c r="K707" s="530"/>
      <c r="L707" s="530"/>
      <c r="M707" s="530"/>
      <c r="N707" s="530"/>
      <c r="O707" s="531"/>
      <c r="P707" s="80"/>
    </row>
    <row r="708" spans="2:16">
      <c r="B708" s="44"/>
      <c r="C708" s="532"/>
      <c r="D708" s="533"/>
      <c r="E708" s="533"/>
      <c r="F708" s="533"/>
      <c r="G708" s="533"/>
      <c r="H708" s="533"/>
      <c r="I708" s="533"/>
      <c r="J708" s="533"/>
      <c r="K708" s="533"/>
      <c r="L708" s="533"/>
      <c r="M708" s="533"/>
      <c r="N708" s="533"/>
      <c r="O708" s="534"/>
      <c r="P708" s="80"/>
    </row>
    <row r="709" spans="2:16" ht="14.4" thickBot="1">
      <c r="B709" s="44"/>
      <c r="C709" s="535"/>
      <c r="D709" s="536"/>
      <c r="E709" s="536"/>
      <c r="F709" s="536"/>
      <c r="G709" s="536"/>
      <c r="H709" s="536"/>
      <c r="I709" s="536"/>
      <c r="J709" s="536"/>
      <c r="K709" s="536"/>
      <c r="L709" s="536"/>
      <c r="M709" s="536"/>
      <c r="N709" s="536"/>
      <c r="O709" s="537"/>
      <c r="P709" s="80"/>
    </row>
    <row r="710" spans="2:16" ht="15" thickBot="1">
      <c r="B710" s="44"/>
      <c r="C710" s="568" t="s">
        <v>10</v>
      </c>
      <c r="D710" s="569"/>
      <c r="E710" s="569"/>
      <c r="F710" s="569"/>
      <c r="G710" s="569"/>
      <c r="H710" s="569"/>
      <c r="I710" s="569"/>
      <c r="J710" s="569"/>
      <c r="K710" s="569"/>
      <c r="L710" s="569"/>
      <c r="M710" s="570"/>
      <c r="N710" s="303" t="s">
        <v>32</v>
      </c>
      <c r="O710" s="304" t="s">
        <v>29</v>
      </c>
      <c r="P710" s="80"/>
    </row>
    <row r="711" spans="2:16" ht="14.4">
      <c r="B711" s="44"/>
      <c r="C711" s="571" t="s">
        <v>2242</v>
      </c>
      <c r="D711" s="572"/>
      <c r="E711" s="572"/>
      <c r="F711" s="572"/>
      <c r="G711" s="572"/>
      <c r="H711" s="572"/>
      <c r="I711" s="572"/>
      <c r="J711" s="572"/>
      <c r="K711" s="572"/>
      <c r="L711" s="572"/>
      <c r="M711" s="572"/>
      <c r="N711" s="305">
        <f>PRESUPUESTO!$K$384</f>
        <v>0.26</v>
      </c>
      <c r="O711" s="314">
        <f>N711*O705</f>
        <v>136928.48000000001</v>
      </c>
      <c r="P711" s="80"/>
    </row>
    <row r="712" spans="2:16" ht="14.4">
      <c r="B712" s="44"/>
      <c r="C712" s="573" t="s">
        <v>2241</v>
      </c>
      <c r="D712" s="574"/>
      <c r="E712" s="574"/>
      <c r="F712" s="574"/>
      <c r="G712" s="574"/>
      <c r="H712" s="574"/>
      <c r="I712" s="574"/>
      <c r="J712" s="574"/>
      <c r="K712" s="574"/>
      <c r="L712" s="574"/>
      <c r="M712" s="574"/>
      <c r="N712" s="302">
        <f>PRESUPUESTO!$K$385</f>
        <v>0.01</v>
      </c>
      <c r="O712" s="315">
        <f>N712*O705</f>
        <v>5266.4800000000005</v>
      </c>
      <c r="P712" s="80"/>
    </row>
    <row r="713" spans="2:16" ht="15" thickBot="1">
      <c r="B713" s="44"/>
      <c r="C713" s="575" t="s">
        <v>28</v>
      </c>
      <c r="D713" s="576"/>
      <c r="E713" s="576"/>
      <c r="F713" s="576"/>
      <c r="G713" s="576"/>
      <c r="H713" s="576"/>
      <c r="I713" s="576"/>
      <c r="J713" s="576"/>
      <c r="K713" s="576"/>
      <c r="L713" s="576"/>
      <c r="M713" s="576"/>
      <c r="N713" s="306">
        <f>PRESUPUESTO!$K$386</f>
        <v>0.03</v>
      </c>
      <c r="O713" s="316">
        <f>N713*O705</f>
        <v>15799.439999999999</v>
      </c>
      <c r="P713" s="80"/>
    </row>
    <row r="714" spans="2:16">
      <c r="B714" s="44"/>
      <c r="C714" s="296"/>
      <c r="D714" s="297"/>
      <c r="E714" s="297"/>
      <c r="F714" s="297"/>
      <c r="G714" s="297"/>
      <c r="H714" s="297"/>
      <c r="I714" s="297"/>
      <c r="J714" s="297"/>
      <c r="K714" s="297"/>
      <c r="L714" s="297"/>
      <c r="M714" s="297"/>
      <c r="N714" s="297"/>
      <c r="O714" s="298"/>
      <c r="P714" s="80"/>
    </row>
    <row r="715" spans="2:16" ht="14.4" thickBot="1">
      <c r="B715" s="44"/>
      <c r="C715" s="299"/>
      <c r="D715" s="300"/>
      <c r="E715" s="300"/>
      <c r="F715" s="300"/>
      <c r="G715" s="300"/>
      <c r="H715" s="300"/>
      <c r="I715" s="300"/>
      <c r="J715" s="300"/>
      <c r="K715" s="300"/>
      <c r="L715" s="300"/>
      <c r="M715" s="300"/>
      <c r="N715" s="300"/>
      <c r="O715" s="301"/>
      <c r="P715" s="80"/>
    </row>
    <row r="716" spans="2:16" ht="15" thickBot="1">
      <c r="B716" s="44"/>
      <c r="C716" s="557" t="s">
        <v>2246</v>
      </c>
      <c r="D716" s="558"/>
      <c r="E716" s="558"/>
      <c r="F716" s="558"/>
      <c r="G716" s="558"/>
      <c r="H716" s="558"/>
      <c r="I716" s="558"/>
      <c r="J716" s="558"/>
      <c r="K716" s="558"/>
      <c r="L716" s="558"/>
      <c r="M716" s="558"/>
      <c r="N716" s="559"/>
      <c r="O716" s="313">
        <f>ROUNDUP(O705+O711+O712+O713,0)</f>
        <v>684643</v>
      </c>
      <c r="P716" s="100"/>
    </row>
    <row r="717" spans="2:16" ht="14.4">
      <c r="B717" s="44"/>
      <c r="C717" s="73"/>
      <c r="D717" s="52"/>
      <c r="E717" s="52"/>
      <c r="F717" s="52"/>
      <c r="G717" s="52"/>
      <c r="H717" s="52"/>
      <c r="I717" s="52"/>
      <c r="J717" s="52"/>
      <c r="K717" s="52"/>
      <c r="L717" s="52"/>
      <c r="M717" s="52"/>
      <c r="N717" s="52"/>
      <c r="O717" s="74"/>
      <c r="P717" s="45"/>
    </row>
    <row r="718" spans="2:16" ht="14.4">
      <c r="B718" s="44"/>
      <c r="C718" s="73"/>
      <c r="D718" s="52"/>
      <c r="E718" s="52"/>
      <c r="F718" s="52"/>
      <c r="G718" s="52"/>
      <c r="H718" s="52"/>
      <c r="I718" s="52"/>
      <c r="J718" s="52"/>
      <c r="K718" s="52"/>
      <c r="L718" s="52"/>
      <c r="M718" s="52"/>
      <c r="N718" s="52"/>
      <c r="O718" s="74"/>
      <c r="P718" s="45"/>
    </row>
    <row r="719" spans="2:16" ht="18.75" customHeight="1" thickBot="1">
      <c r="B719" s="44"/>
      <c r="C719" s="564"/>
      <c r="D719" s="565"/>
      <c r="E719" s="565"/>
      <c r="F719" s="70"/>
      <c r="G719" s="70"/>
      <c r="H719" s="70"/>
      <c r="I719" s="70"/>
      <c r="J719" s="70"/>
      <c r="K719" s="566"/>
      <c r="L719" s="566"/>
      <c r="M719" s="566"/>
      <c r="N719" s="566"/>
      <c r="O719" s="567"/>
      <c r="P719" s="101"/>
    </row>
    <row r="720" spans="2:16" ht="14.4" thickBot="1">
      <c r="B720" s="102"/>
      <c r="C720" s="103"/>
      <c r="D720" s="103"/>
      <c r="E720" s="103"/>
      <c r="F720" s="103"/>
      <c r="G720" s="103"/>
      <c r="H720" s="103"/>
      <c r="I720" s="103"/>
      <c r="J720" s="103"/>
      <c r="K720" s="103"/>
      <c r="L720" s="103"/>
      <c r="M720" s="103"/>
      <c r="N720" s="103"/>
      <c r="O720" s="103"/>
      <c r="P720" s="104"/>
    </row>
    <row r="721" spans="2:16" ht="15.6" thickTop="1" thickBot="1">
      <c r="B721" s="44"/>
      <c r="C721" s="73"/>
      <c r="D721" s="52"/>
      <c r="E721" s="52"/>
      <c r="F721" s="52"/>
      <c r="G721" s="52"/>
      <c r="H721" s="52"/>
      <c r="I721" s="52"/>
      <c r="J721" s="52"/>
      <c r="K721" s="52"/>
      <c r="L721" s="52"/>
      <c r="M721" s="52"/>
      <c r="N721" s="52"/>
      <c r="O721" s="74"/>
      <c r="P721" s="45"/>
    </row>
    <row r="722" spans="2:16" ht="15" thickBot="1">
      <c r="B722" s="44"/>
      <c r="C722" s="488" t="s">
        <v>54</v>
      </c>
      <c r="D722" s="489"/>
      <c r="E722" s="489"/>
      <c r="F722" s="489"/>
      <c r="G722" s="489"/>
      <c r="H722" s="489"/>
      <c r="I722" s="489"/>
      <c r="J722" s="489"/>
      <c r="K722" s="489"/>
      <c r="L722" s="489"/>
      <c r="M722" s="489"/>
      <c r="N722" s="489"/>
      <c r="O722" s="490"/>
      <c r="P722" s="75"/>
    </row>
    <row r="723" spans="2:16">
      <c r="B723" s="44"/>
      <c r="C723" s="76" t="s">
        <v>55</v>
      </c>
      <c r="D723" s="491" t="s">
        <v>10</v>
      </c>
      <c r="E723" s="492"/>
      <c r="F723" s="492"/>
      <c r="G723" s="492"/>
      <c r="H723" s="492"/>
      <c r="I723" s="492"/>
      <c r="J723" s="492"/>
      <c r="K723" s="492"/>
      <c r="L723" s="493"/>
      <c r="M723" s="494" t="s">
        <v>56</v>
      </c>
      <c r="N723" s="495"/>
      <c r="O723" s="76" t="s">
        <v>12</v>
      </c>
      <c r="P723" s="77"/>
    </row>
    <row r="724" spans="2:16" ht="51" customHeight="1" thickBot="1">
      <c r="B724" s="44"/>
      <c r="C724" s="243">
        <f>PRESUPUESTO!C323</f>
        <v>16.120000000000019</v>
      </c>
      <c r="D724" s="582" t="str">
        <f>IFERROR(VLOOKUP(C724,PRESUPUESTO!$C$11:$K$366,5,FALSE)," ")</f>
        <v>SUMINISTRO E INSTALACIÓN DE VENTANA EN PERFILERÍA DE ALUMINIO ANODIZADO SIST 3831. PANEL FIJO EN VIDRIO TEMPLADO LAMINADO 4+4MM. INCLUYE FIJACIONES, BURLETES EPDM, SELLADO CON SILICONA NEUTRA Y LIMPIEZA FINAL</v>
      </c>
      <c r="E724" s="583"/>
      <c r="F724" s="583"/>
      <c r="G724" s="583"/>
      <c r="H724" s="583"/>
      <c r="I724" s="583"/>
      <c r="J724" s="583"/>
      <c r="K724" s="583"/>
      <c r="L724" s="584"/>
      <c r="M724" s="526" t="str">
        <f>IFERROR(VLOOKUP(C724,PRESUPUESTO!$C$11:$K$366,6,FALSE)," ")</f>
        <v>M2</v>
      </c>
      <c r="N724" s="528"/>
      <c r="O724" s="243">
        <f>IFERROR(VLOOKUP(C724,PRESUPUESTO!$C$11:$K$366,7,FALSE)," ")</f>
        <v>8.9700000000000006</v>
      </c>
      <c r="P724" s="79"/>
    </row>
    <row r="725" spans="2:16">
      <c r="B725" s="44"/>
      <c r="C725" s="529"/>
      <c r="D725" s="530"/>
      <c r="E725" s="530"/>
      <c r="F725" s="530"/>
      <c r="G725" s="530"/>
      <c r="H725" s="530"/>
      <c r="I725" s="530"/>
      <c r="J725" s="530"/>
      <c r="K725" s="530"/>
      <c r="L725" s="530"/>
      <c r="M725" s="530"/>
      <c r="N725" s="530"/>
      <c r="O725" s="531"/>
      <c r="P725" s="80"/>
    </row>
    <row r="726" spans="2:16">
      <c r="B726" s="44"/>
      <c r="C726" s="532"/>
      <c r="D726" s="533"/>
      <c r="E726" s="533"/>
      <c r="F726" s="533"/>
      <c r="G726" s="533"/>
      <c r="H726" s="533"/>
      <c r="I726" s="533"/>
      <c r="J726" s="533"/>
      <c r="K726" s="533"/>
      <c r="L726" s="533"/>
      <c r="M726" s="533"/>
      <c r="N726" s="533"/>
      <c r="O726" s="534"/>
      <c r="P726" s="80"/>
    </row>
    <row r="727" spans="2:16" ht="14.4" thickBot="1">
      <c r="B727" s="44"/>
      <c r="C727" s="535"/>
      <c r="D727" s="536"/>
      <c r="E727" s="536"/>
      <c r="F727" s="536"/>
      <c r="G727" s="536"/>
      <c r="H727" s="536"/>
      <c r="I727" s="536"/>
      <c r="J727" s="536"/>
      <c r="K727" s="536"/>
      <c r="L727" s="536"/>
      <c r="M727" s="536"/>
      <c r="N727" s="536"/>
      <c r="O727" s="537"/>
      <c r="P727" s="80"/>
    </row>
    <row r="728" spans="2:16" ht="14.4">
      <c r="B728" s="44"/>
      <c r="C728" s="538" t="s">
        <v>10</v>
      </c>
      <c r="D728" s="539"/>
      <c r="E728" s="539"/>
      <c r="F728" s="539"/>
      <c r="G728" s="540"/>
      <c r="H728" s="541" t="s">
        <v>57</v>
      </c>
      <c r="I728" s="539"/>
      <c r="J728" s="542" t="s">
        <v>58</v>
      </c>
      <c r="K728" s="543"/>
      <c r="L728" s="82" t="s">
        <v>59</v>
      </c>
      <c r="M728" s="541" t="s">
        <v>60</v>
      </c>
      <c r="N728" s="544"/>
      <c r="O728" s="83" t="s">
        <v>61</v>
      </c>
      <c r="P728" s="84"/>
    </row>
    <row r="729" spans="2:16" ht="14.4">
      <c r="B729" s="44"/>
      <c r="C729" s="517" t="s">
        <v>1281</v>
      </c>
      <c r="D729" s="518"/>
      <c r="E729" s="518"/>
      <c r="F729" s="518"/>
      <c r="G729" s="519"/>
      <c r="H729" s="520"/>
      <c r="I729" s="520"/>
      <c r="J729" s="521" t="str">
        <f>IFERROR(VLOOKUP(C729,EQUIPOS!$C$13:$G$80,2,FALSE)," ")</f>
        <v>%</v>
      </c>
      <c r="K729" s="522"/>
      <c r="L729" s="308">
        <f>O767</f>
        <v>0</v>
      </c>
      <c r="M729" s="523"/>
      <c r="N729" s="522"/>
      <c r="O729" s="307">
        <f>IFERROR(M729*L729,0)</f>
        <v>0</v>
      </c>
      <c r="P729" s="85"/>
    </row>
    <row r="730" spans="2:16" ht="14.4">
      <c r="B730" s="44"/>
      <c r="C730" s="517"/>
      <c r="D730" s="518"/>
      <c r="E730" s="518"/>
      <c r="F730" s="518"/>
      <c r="G730" s="519"/>
      <c r="H730" s="520"/>
      <c r="I730" s="520"/>
      <c r="J730" s="521" t="str">
        <f>IFERROR(VLOOKUP(C730,EQUIPOS!$C$13:$G$80,2,FALSE)," ")</f>
        <v xml:space="preserve"> </v>
      </c>
      <c r="K730" s="522"/>
      <c r="L730" s="308" t="str">
        <f>IFERROR(VLOOKUP(C730,EQUIPOS!$C$13:$G$80,5,FALSE)," ")</f>
        <v xml:space="preserve"> </v>
      </c>
      <c r="M730" s="524"/>
      <c r="N730" s="525"/>
      <c r="O730" s="307">
        <f>IFERROR(L730/M730,0)</f>
        <v>0</v>
      </c>
      <c r="P730" s="85"/>
    </row>
    <row r="731" spans="2:16" ht="14.4">
      <c r="B731" s="44"/>
      <c r="C731" s="517"/>
      <c r="D731" s="518"/>
      <c r="E731" s="518"/>
      <c r="F731" s="518"/>
      <c r="G731" s="519"/>
      <c r="H731" s="520"/>
      <c r="I731" s="520"/>
      <c r="J731" s="521" t="str">
        <f>IFERROR(VLOOKUP(C731,EQUIPOS!$C$13:$G$80,2,FALSE)," ")</f>
        <v xml:space="preserve"> </v>
      </c>
      <c r="K731" s="522"/>
      <c r="L731" s="308" t="str">
        <f>IFERROR(VLOOKUP(C731,EQUIPOS!$C$13:$G$80,5,FALSE)," ")</f>
        <v xml:space="preserve"> </v>
      </c>
      <c r="M731" s="524"/>
      <c r="N731" s="525"/>
      <c r="O731" s="307">
        <f t="shared" ref="O731:O732" si="44">IFERROR(L731/M731,0)</f>
        <v>0</v>
      </c>
      <c r="P731" s="85"/>
    </row>
    <row r="732" spans="2:16" ht="14.4">
      <c r="B732" s="44"/>
      <c r="C732" s="517"/>
      <c r="D732" s="518"/>
      <c r="E732" s="518"/>
      <c r="F732" s="518"/>
      <c r="G732" s="519"/>
      <c r="H732" s="520"/>
      <c r="I732" s="520"/>
      <c r="J732" s="521" t="str">
        <f>IFERROR(VLOOKUP(C732,EQUIPOS!$C$13:$G$80,2,FALSE)," ")</f>
        <v xml:space="preserve"> </v>
      </c>
      <c r="K732" s="522"/>
      <c r="L732" s="308" t="str">
        <f>IFERROR(VLOOKUP(C732,EQUIPOS!$C$13:$G$80,5,FALSE)," ")</f>
        <v xml:space="preserve"> </v>
      </c>
      <c r="M732" s="524"/>
      <c r="N732" s="525"/>
      <c r="O732" s="307">
        <f t="shared" si="44"/>
        <v>0</v>
      </c>
      <c r="P732" s="85"/>
    </row>
    <row r="733" spans="2:16" ht="15" thickBot="1">
      <c r="B733" s="44"/>
      <c r="C733" s="517"/>
      <c r="D733" s="518"/>
      <c r="E733" s="518"/>
      <c r="F733" s="518"/>
      <c r="G733" s="519"/>
      <c r="H733" s="520"/>
      <c r="I733" s="520"/>
      <c r="J733" s="521" t="str">
        <f>IFERROR(VLOOKUP(C733,EQUIPOS!$C$13:$G$80,2,FALSE)," ")</f>
        <v xml:space="preserve"> </v>
      </c>
      <c r="K733" s="522"/>
      <c r="L733" s="308" t="str">
        <f>IFERROR(VLOOKUP(C733,EQUIPOS!$C$13:$G$80,5,FALSE)," ")</f>
        <v xml:space="preserve"> </v>
      </c>
      <c r="M733" s="524"/>
      <c r="N733" s="525"/>
      <c r="O733" s="307">
        <f>IFERROR(L733/M733,0)</f>
        <v>0</v>
      </c>
      <c r="P733" s="85"/>
    </row>
    <row r="734" spans="2:16" ht="15" thickBot="1">
      <c r="B734" s="44"/>
      <c r="C734" s="545" t="s">
        <v>2244</v>
      </c>
      <c r="D734" s="546"/>
      <c r="E734" s="546"/>
      <c r="F734" s="546"/>
      <c r="G734" s="546"/>
      <c r="H734" s="546"/>
      <c r="I734" s="546"/>
      <c r="J734" s="546"/>
      <c r="K734" s="546"/>
      <c r="L734" s="546"/>
      <c r="M734" s="546"/>
      <c r="N734" s="547"/>
      <c r="O734" s="309">
        <f>SUM(O729:O733)</f>
        <v>0</v>
      </c>
      <c r="P734" s="86"/>
    </row>
    <row r="735" spans="2:16" ht="13.5" customHeight="1">
      <c r="B735" s="44"/>
      <c r="C735" s="529" t="s">
        <v>62</v>
      </c>
      <c r="D735" s="530"/>
      <c r="E735" s="530"/>
      <c r="F735" s="530"/>
      <c r="G735" s="530"/>
      <c r="H735" s="530"/>
      <c r="I735" s="530"/>
      <c r="J735" s="530"/>
      <c r="K735" s="530"/>
      <c r="L735" s="530"/>
      <c r="M735" s="530"/>
      <c r="N735" s="530"/>
      <c r="O735" s="531"/>
      <c r="P735" s="80"/>
    </row>
    <row r="736" spans="2:16">
      <c r="B736" s="44"/>
      <c r="C736" s="532"/>
      <c r="D736" s="533"/>
      <c r="E736" s="533"/>
      <c r="F736" s="533"/>
      <c r="G736" s="533"/>
      <c r="H736" s="533"/>
      <c r="I736" s="533"/>
      <c r="J736" s="533"/>
      <c r="K736" s="533"/>
      <c r="L736" s="533"/>
      <c r="M736" s="533"/>
      <c r="N736" s="533"/>
      <c r="O736" s="534"/>
      <c r="P736" s="80"/>
    </row>
    <row r="737" spans="2:16" ht="14.4" thickBot="1">
      <c r="B737" s="44"/>
      <c r="C737" s="535"/>
      <c r="D737" s="536"/>
      <c r="E737" s="536"/>
      <c r="F737" s="536"/>
      <c r="G737" s="536"/>
      <c r="H737" s="536"/>
      <c r="I737" s="536"/>
      <c r="J737" s="536"/>
      <c r="K737" s="536"/>
      <c r="L737" s="536"/>
      <c r="M737" s="536"/>
      <c r="N737" s="536"/>
      <c r="O737" s="537"/>
      <c r="P737" s="80"/>
    </row>
    <row r="738" spans="2:16" ht="14.4">
      <c r="B738" s="44"/>
      <c r="C738" s="538" t="s">
        <v>10</v>
      </c>
      <c r="D738" s="550"/>
      <c r="E738" s="550"/>
      <c r="F738" s="550"/>
      <c r="G738" s="550"/>
      <c r="H738" s="550"/>
      <c r="I738" s="550"/>
      <c r="J738" s="544"/>
      <c r="K738" s="81" t="s">
        <v>56</v>
      </c>
      <c r="L738" s="82" t="s">
        <v>12</v>
      </c>
      <c r="M738" s="541" t="s">
        <v>63</v>
      </c>
      <c r="N738" s="544"/>
      <c r="O738" s="83" t="s">
        <v>61</v>
      </c>
      <c r="P738" s="84"/>
    </row>
    <row r="739" spans="2:16" ht="14.4">
      <c r="B739" s="44"/>
      <c r="C739" s="517" t="s">
        <v>2823</v>
      </c>
      <c r="D739" s="518"/>
      <c r="E739" s="518"/>
      <c r="F739" s="518"/>
      <c r="G739" s="518"/>
      <c r="H739" s="518"/>
      <c r="I739" s="518"/>
      <c r="J739" s="519"/>
      <c r="K739" s="88" t="str">
        <f>IFERROR(VLOOKUP(C739,MATERIALES!$C$13:$G$2486,2,FALSE)," ")</f>
        <v>M2</v>
      </c>
      <c r="L739" s="89">
        <v>1.02</v>
      </c>
      <c r="M739" s="548">
        <f>IFERROR(VLOOKUP(C739,MATERIALES!$C$13:$G$2486,5,FALSE)," ")</f>
        <v>492322</v>
      </c>
      <c r="N739" s="549"/>
      <c r="O739" s="307">
        <f>IFERROR(M739*L739,0)</f>
        <v>502168.44</v>
      </c>
      <c r="P739" s="85"/>
    </row>
    <row r="740" spans="2:16" ht="14.4">
      <c r="B740" s="44"/>
      <c r="C740" s="517"/>
      <c r="D740" s="518"/>
      <c r="E740" s="518"/>
      <c r="F740" s="518"/>
      <c r="G740" s="518"/>
      <c r="H740" s="518"/>
      <c r="I740" s="518"/>
      <c r="J740" s="519"/>
      <c r="K740" s="88" t="str">
        <f>IFERROR(VLOOKUP(C740,MATERIALES!$C$13:$G$2486,2,FALSE)," ")</f>
        <v xml:space="preserve"> </v>
      </c>
      <c r="L740" s="89"/>
      <c r="M740" s="548" t="str">
        <f>IFERROR(VLOOKUP(C740,MATERIALES!$C$13:$G$2486,5,FALSE)," ")</f>
        <v xml:space="preserve"> </v>
      </c>
      <c r="N740" s="549"/>
      <c r="O740" s="307">
        <f t="shared" ref="O740:O750" si="45">IFERROR(M740*L740,0)</f>
        <v>0</v>
      </c>
      <c r="P740" s="85"/>
    </row>
    <row r="741" spans="2:16" ht="14.4">
      <c r="B741" s="44"/>
      <c r="C741" s="517"/>
      <c r="D741" s="518"/>
      <c r="E741" s="518"/>
      <c r="F741" s="518"/>
      <c r="G741" s="518"/>
      <c r="H741" s="518"/>
      <c r="I741" s="518"/>
      <c r="J741" s="519"/>
      <c r="K741" s="88" t="str">
        <f>IFERROR(VLOOKUP(C741,MATERIALES!$C$13:$G$2486,2,FALSE)," ")</f>
        <v xml:space="preserve"> </v>
      </c>
      <c r="L741" s="89"/>
      <c r="M741" s="548" t="str">
        <f>IFERROR(VLOOKUP(C741,MATERIALES!$C$13:$G$2486,5,FALSE)," ")</f>
        <v xml:space="preserve"> </v>
      </c>
      <c r="N741" s="549"/>
      <c r="O741" s="307">
        <f t="shared" si="45"/>
        <v>0</v>
      </c>
      <c r="P741" s="85"/>
    </row>
    <row r="742" spans="2:16" ht="14.4">
      <c r="B742" s="44"/>
      <c r="C742" s="517"/>
      <c r="D742" s="518"/>
      <c r="E742" s="518"/>
      <c r="F742" s="518"/>
      <c r="G742" s="518"/>
      <c r="H742" s="518"/>
      <c r="I742" s="518"/>
      <c r="J742" s="519"/>
      <c r="K742" s="88" t="str">
        <f>IFERROR(VLOOKUP(C742,MATERIALES!$C$13:$G$2486,2,FALSE)," ")</f>
        <v xml:space="preserve"> </v>
      </c>
      <c r="L742" s="89"/>
      <c r="M742" s="548" t="str">
        <f>IFERROR(VLOOKUP(C742,MATERIALES!$C$13:$G$2486,5,FALSE)," ")</f>
        <v xml:space="preserve"> </v>
      </c>
      <c r="N742" s="549"/>
      <c r="O742" s="307">
        <f t="shared" si="45"/>
        <v>0</v>
      </c>
      <c r="P742" s="85"/>
    </row>
    <row r="743" spans="2:16" ht="14.4">
      <c r="B743" s="44"/>
      <c r="C743" s="517"/>
      <c r="D743" s="518"/>
      <c r="E743" s="518"/>
      <c r="F743" s="518"/>
      <c r="G743" s="518"/>
      <c r="H743" s="518"/>
      <c r="I743" s="518"/>
      <c r="J743" s="519"/>
      <c r="K743" s="88" t="str">
        <f>IFERROR(VLOOKUP(C743,MATERIALES!$C$13:$G$2486,2,FALSE)," ")</f>
        <v xml:space="preserve"> </v>
      </c>
      <c r="L743" s="89"/>
      <c r="M743" s="548" t="str">
        <f>IFERROR(VLOOKUP(C743,MATERIALES!$C$13:$G$2486,5,FALSE)," ")</f>
        <v xml:space="preserve"> </v>
      </c>
      <c r="N743" s="549"/>
      <c r="O743" s="307">
        <f t="shared" si="45"/>
        <v>0</v>
      </c>
      <c r="P743" s="85"/>
    </row>
    <row r="744" spans="2:16" ht="14.4">
      <c r="B744" s="44"/>
      <c r="C744" s="517"/>
      <c r="D744" s="518"/>
      <c r="E744" s="518"/>
      <c r="F744" s="518"/>
      <c r="G744" s="518"/>
      <c r="H744" s="518"/>
      <c r="I744" s="518"/>
      <c r="J744" s="519"/>
      <c r="K744" s="88" t="str">
        <f>IFERROR(VLOOKUP(C744,MATERIALES!$C$13:$G$2486,2,FALSE)," ")</f>
        <v xml:space="preserve"> </v>
      </c>
      <c r="L744" s="89"/>
      <c r="M744" s="548" t="str">
        <f>IFERROR(VLOOKUP(C744,MATERIALES!$C$13:$G$2486,5,FALSE)," ")</f>
        <v xml:space="preserve"> </v>
      </c>
      <c r="N744" s="549"/>
      <c r="O744" s="307">
        <f t="shared" si="45"/>
        <v>0</v>
      </c>
      <c r="P744" s="85"/>
    </row>
    <row r="745" spans="2:16" ht="14.4">
      <c r="B745" s="44"/>
      <c r="C745" s="517"/>
      <c r="D745" s="518"/>
      <c r="E745" s="518"/>
      <c r="F745" s="518"/>
      <c r="G745" s="518"/>
      <c r="H745" s="518"/>
      <c r="I745" s="518"/>
      <c r="J745" s="519"/>
      <c r="K745" s="88" t="str">
        <f>IFERROR(VLOOKUP(C745,MATERIALES!$C$13:$G$2486,2,FALSE)," ")</f>
        <v xml:space="preserve"> </v>
      </c>
      <c r="L745" s="89"/>
      <c r="M745" s="548" t="str">
        <f>IFERROR(VLOOKUP(C745,MATERIALES!$C$13:$G$2486,5,FALSE)," ")</f>
        <v xml:space="preserve"> </v>
      </c>
      <c r="N745" s="549"/>
      <c r="O745" s="307">
        <f t="shared" si="45"/>
        <v>0</v>
      </c>
      <c r="P745" s="85"/>
    </row>
    <row r="746" spans="2:16" ht="14.4">
      <c r="B746" s="44"/>
      <c r="C746" s="517"/>
      <c r="D746" s="518"/>
      <c r="E746" s="518"/>
      <c r="F746" s="518"/>
      <c r="G746" s="518"/>
      <c r="H746" s="518"/>
      <c r="I746" s="518"/>
      <c r="J746" s="519"/>
      <c r="K746" s="88" t="str">
        <f>IFERROR(VLOOKUP(C746,MATERIALES!$C$13:$G$2486,2,FALSE)," ")</f>
        <v xml:space="preserve"> </v>
      </c>
      <c r="L746" s="89"/>
      <c r="M746" s="548" t="str">
        <f>IFERROR(VLOOKUP(C746,MATERIALES!$C$13:$G$2486,5,FALSE)," ")</f>
        <v xml:space="preserve"> </v>
      </c>
      <c r="N746" s="549"/>
      <c r="O746" s="307">
        <f t="shared" si="45"/>
        <v>0</v>
      </c>
      <c r="P746" s="85"/>
    </row>
    <row r="747" spans="2:16" ht="14.4">
      <c r="B747" s="44"/>
      <c r="C747" s="517"/>
      <c r="D747" s="518"/>
      <c r="E747" s="518"/>
      <c r="F747" s="518"/>
      <c r="G747" s="518"/>
      <c r="H747" s="518"/>
      <c r="I747" s="518"/>
      <c r="J747" s="519"/>
      <c r="K747" s="88" t="str">
        <f>IFERROR(VLOOKUP(C747,MATERIALES!$C$13:$G$2486,2,FALSE)," ")</f>
        <v xml:space="preserve"> </v>
      </c>
      <c r="L747" s="89"/>
      <c r="M747" s="548" t="str">
        <f>IFERROR(VLOOKUP(C747,MATERIALES!$C$13:$G$2486,5,FALSE)," ")</f>
        <v xml:space="preserve"> </v>
      </c>
      <c r="N747" s="549"/>
      <c r="O747" s="307">
        <f t="shared" si="45"/>
        <v>0</v>
      </c>
      <c r="P747" s="85"/>
    </row>
    <row r="748" spans="2:16" ht="14.4">
      <c r="B748" s="44"/>
      <c r="C748" s="517"/>
      <c r="D748" s="518"/>
      <c r="E748" s="518"/>
      <c r="F748" s="518"/>
      <c r="G748" s="518"/>
      <c r="H748" s="518"/>
      <c r="I748" s="518"/>
      <c r="J748" s="519"/>
      <c r="K748" s="88" t="str">
        <f>IFERROR(VLOOKUP(C748,MATERIALES!$C$13:$G$2486,2,FALSE)," ")</f>
        <v xml:space="preserve"> </v>
      </c>
      <c r="L748" s="89"/>
      <c r="M748" s="548" t="str">
        <f>IFERROR(VLOOKUP(C748,MATERIALES!$C$13:$G$2486,5,FALSE)," ")</f>
        <v xml:space="preserve"> </v>
      </c>
      <c r="N748" s="549"/>
      <c r="O748" s="307">
        <f t="shared" si="45"/>
        <v>0</v>
      </c>
      <c r="P748" s="85"/>
    </row>
    <row r="749" spans="2:16" ht="14.4">
      <c r="B749" s="44"/>
      <c r="C749" s="517"/>
      <c r="D749" s="518"/>
      <c r="E749" s="518"/>
      <c r="F749" s="518"/>
      <c r="G749" s="518"/>
      <c r="H749" s="518"/>
      <c r="I749" s="518"/>
      <c r="J749" s="519"/>
      <c r="K749" s="88" t="str">
        <f>IFERROR(VLOOKUP(C749,MATERIALES!$C$13:$G$2486,2,FALSE)," ")</f>
        <v xml:space="preserve"> </v>
      </c>
      <c r="L749" s="89"/>
      <c r="M749" s="548" t="str">
        <f>IFERROR(VLOOKUP(C749,MATERIALES!$C$13:$G$2486,5,FALSE)," ")</f>
        <v xml:space="preserve"> </v>
      </c>
      <c r="N749" s="549"/>
      <c r="O749" s="307">
        <f t="shared" si="45"/>
        <v>0</v>
      </c>
      <c r="P749" s="85"/>
    </row>
    <row r="750" spans="2:16" ht="15" thickBot="1">
      <c r="B750" s="44"/>
      <c r="C750" s="517"/>
      <c r="D750" s="518"/>
      <c r="E750" s="518"/>
      <c r="F750" s="518"/>
      <c r="G750" s="518"/>
      <c r="H750" s="518"/>
      <c r="I750" s="518"/>
      <c r="J750" s="519"/>
      <c r="K750" s="88" t="str">
        <f>IFERROR(VLOOKUP(C750,MATERIALES!$C$13:$G$2486,2,FALSE)," ")</f>
        <v xml:space="preserve"> </v>
      </c>
      <c r="L750" s="90"/>
      <c r="M750" s="548" t="str">
        <f>IFERROR(VLOOKUP(C750,MATERIALES!$C$13:$G$2486,5,FALSE)," ")</f>
        <v xml:space="preserve"> </v>
      </c>
      <c r="N750" s="549"/>
      <c r="O750" s="307">
        <f t="shared" si="45"/>
        <v>0</v>
      </c>
      <c r="P750" s="85"/>
    </row>
    <row r="751" spans="2:16" ht="15" thickBot="1">
      <c r="B751" s="44"/>
      <c r="C751" s="545" t="s">
        <v>2244</v>
      </c>
      <c r="D751" s="546"/>
      <c r="E751" s="546"/>
      <c r="F751" s="546"/>
      <c r="G751" s="546"/>
      <c r="H751" s="546"/>
      <c r="I751" s="546"/>
      <c r="J751" s="546"/>
      <c r="K751" s="546"/>
      <c r="L751" s="546"/>
      <c r="M751" s="546"/>
      <c r="N751" s="547"/>
      <c r="O751" s="309">
        <f>SUM(O739:O750)</f>
        <v>502168.44</v>
      </c>
      <c r="P751" s="85"/>
    </row>
    <row r="752" spans="2:16">
      <c r="B752" s="44"/>
      <c r="C752" s="529" t="s">
        <v>64</v>
      </c>
      <c r="D752" s="530"/>
      <c r="E752" s="530"/>
      <c r="F752" s="530"/>
      <c r="G752" s="530"/>
      <c r="H752" s="530"/>
      <c r="I752" s="530"/>
      <c r="J752" s="530"/>
      <c r="K752" s="530"/>
      <c r="L752" s="530"/>
      <c r="M752" s="530"/>
      <c r="N752" s="530"/>
      <c r="O752" s="531"/>
      <c r="P752" s="80"/>
    </row>
    <row r="753" spans="2:16">
      <c r="B753" s="44"/>
      <c r="C753" s="532"/>
      <c r="D753" s="533"/>
      <c r="E753" s="533"/>
      <c r="F753" s="533"/>
      <c r="G753" s="533"/>
      <c r="H753" s="533"/>
      <c r="I753" s="533"/>
      <c r="J753" s="533"/>
      <c r="K753" s="533"/>
      <c r="L753" s="533"/>
      <c r="M753" s="533"/>
      <c r="N753" s="533"/>
      <c r="O753" s="534"/>
      <c r="P753" s="80"/>
    </row>
    <row r="754" spans="2:16" ht="14.4" thickBot="1">
      <c r="B754" s="44"/>
      <c r="C754" s="535"/>
      <c r="D754" s="536"/>
      <c r="E754" s="536"/>
      <c r="F754" s="536"/>
      <c r="G754" s="536"/>
      <c r="H754" s="536"/>
      <c r="I754" s="536"/>
      <c r="J754" s="536"/>
      <c r="K754" s="536"/>
      <c r="L754" s="536"/>
      <c r="M754" s="536"/>
      <c r="N754" s="536"/>
      <c r="O754" s="537"/>
      <c r="P754" s="80"/>
    </row>
    <row r="755" spans="2:16" ht="16.8">
      <c r="B755" s="44"/>
      <c r="C755" s="538" t="s">
        <v>65</v>
      </c>
      <c r="D755" s="550"/>
      <c r="E755" s="550"/>
      <c r="F755" s="550"/>
      <c r="G755" s="550"/>
      <c r="H755" s="550"/>
      <c r="I755" s="550"/>
      <c r="J755" s="82" t="s">
        <v>66</v>
      </c>
      <c r="K755" s="87" t="s">
        <v>67</v>
      </c>
      <c r="L755" s="91" t="s">
        <v>68</v>
      </c>
      <c r="M755" s="541" t="s">
        <v>69</v>
      </c>
      <c r="N755" s="544"/>
      <c r="O755" s="83" t="s">
        <v>61</v>
      </c>
      <c r="P755" s="84"/>
    </row>
    <row r="756" spans="2:16" ht="14.4">
      <c r="B756" s="44"/>
      <c r="C756" s="517"/>
      <c r="D756" s="518"/>
      <c r="E756" s="518"/>
      <c r="F756" s="518"/>
      <c r="G756" s="518"/>
      <c r="H756" s="518"/>
      <c r="I756" s="518"/>
      <c r="J756" s="92"/>
      <c r="K756" s="93">
        <v>25.1</v>
      </c>
      <c r="L756" s="92">
        <f>K756*J756</f>
        <v>0</v>
      </c>
      <c r="M756" s="548" t="str">
        <f>IFERROR(VLOOKUP(C756,TRANSPORTE!$C$14:$G$28,5,FALSE)," ")</f>
        <v xml:space="preserve"> </v>
      </c>
      <c r="N756" s="549"/>
      <c r="O756" s="307">
        <f>IFERROR(M756*L756,0)</f>
        <v>0</v>
      </c>
      <c r="P756" s="85"/>
    </row>
    <row r="757" spans="2:16" ht="15" thickBot="1">
      <c r="B757" s="44"/>
      <c r="C757" s="551"/>
      <c r="D757" s="552"/>
      <c r="E757" s="552"/>
      <c r="F757" s="552"/>
      <c r="G757" s="552"/>
      <c r="H757" s="552"/>
      <c r="I757" s="552"/>
      <c r="J757" s="94"/>
      <c r="K757" s="70"/>
      <c r="L757" s="94"/>
      <c r="M757" s="553"/>
      <c r="N757" s="554"/>
      <c r="O757" s="307">
        <f t="shared" ref="O757" si="46">IFERROR(M757*L757,0)</f>
        <v>0</v>
      </c>
      <c r="P757" s="85"/>
    </row>
    <row r="758" spans="2:16" ht="15" thickBot="1">
      <c r="B758" s="44"/>
      <c r="C758" s="545" t="s">
        <v>2244</v>
      </c>
      <c r="D758" s="546"/>
      <c r="E758" s="546"/>
      <c r="F758" s="546"/>
      <c r="G758" s="546"/>
      <c r="H758" s="546"/>
      <c r="I758" s="546"/>
      <c r="J758" s="546"/>
      <c r="K758" s="546"/>
      <c r="L758" s="546"/>
      <c r="M758" s="546"/>
      <c r="N758" s="547"/>
      <c r="O758" s="309">
        <f>+SUM(O756:O757)</f>
        <v>0</v>
      </c>
      <c r="P758" s="86"/>
    </row>
    <row r="759" spans="2:16">
      <c r="B759" s="44"/>
      <c r="C759" s="529" t="s">
        <v>70</v>
      </c>
      <c r="D759" s="530"/>
      <c r="E759" s="530"/>
      <c r="F759" s="530"/>
      <c r="G759" s="530"/>
      <c r="H759" s="530"/>
      <c r="I759" s="530"/>
      <c r="J759" s="530"/>
      <c r="K759" s="530"/>
      <c r="L759" s="530"/>
      <c r="M759" s="530"/>
      <c r="N759" s="530"/>
      <c r="O759" s="531"/>
      <c r="P759" s="80"/>
    </row>
    <row r="760" spans="2:16">
      <c r="B760" s="44"/>
      <c r="C760" s="532"/>
      <c r="D760" s="533"/>
      <c r="E760" s="533"/>
      <c r="F760" s="533"/>
      <c r="G760" s="533"/>
      <c r="H760" s="533"/>
      <c r="I760" s="533"/>
      <c r="J760" s="533"/>
      <c r="K760" s="533"/>
      <c r="L760" s="533"/>
      <c r="M760" s="533"/>
      <c r="N760" s="533"/>
      <c r="O760" s="534"/>
      <c r="P760" s="80"/>
    </row>
    <row r="761" spans="2:16" ht="14.4" thickBot="1">
      <c r="B761" s="44"/>
      <c r="C761" s="535"/>
      <c r="D761" s="536"/>
      <c r="E761" s="536"/>
      <c r="F761" s="536"/>
      <c r="G761" s="536"/>
      <c r="H761" s="536"/>
      <c r="I761" s="536"/>
      <c r="J761" s="536"/>
      <c r="K761" s="536"/>
      <c r="L761" s="536"/>
      <c r="M761" s="536"/>
      <c r="N761" s="536"/>
      <c r="O761" s="537"/>
      <c r="P761" s="80"/>
    </row>
    <row r="762" spans="2:16" ht="14.4">
      <c r="B762" s="44"/>
      <c r="C762" s="538" t="s">
        <v>71</v>
      </c>
      <c r="D762" s="550"/>
      <c r="E762" s="550"/>
      <c r="F762" s="550"/>
      <c r="G762" s="550"/>
      <c r="H762" s="550"/>
      <c r="I762" s="550"/>
      <c r="J762" s="82" t="s">
        <v>72</v>
      </c>
      <c r="K762" s="95" t="s">
        <v>73</v>
      </c>
      <c r="L762" s="96" t="s">
        <v>74</v>
      </c>
      <c r="M762" s="560" t="s">
        <v>60</v>
      </c>
      <c r="N762" s="561"/>
      <c r="O762" s="97" t="s">
        <v>61</v>
      </c>
      <c r="P762" s="98"/>
    </row>
    <row r="763" spans="2:16" ht="14.4">
      <c r="B763" s="44"/>
      <c r="C763" s="555"/>
      <c r="D763" s="556"/>
      <c r="E763" s="556"/>
      <c r="F763" s="556"/>
      <c r="G763" s="556"/>
      <c r="H763" s="556"/>
      <c r="I763" s="522"/>
      <c r="J763" s="310" t="str">
        <f>IFERROR(VLOOKUP(C763,'MANO DE OBRA'!$C$13:$J$33,6,FALSE)," ")</f>
        <v xml:space="preserve"> </v>
      </c>
      <c r="K763" s="318" t="str">
        <f>IFERROR(VLOOKUP(C763,'MANO DE OBRA'!$C$13:$J$33,7,FALSE)," ")</f>
        <v xml:space="preserve"> </v>
      </c>
      <c r="L763" s="311" t="str">
        <f>IFERROR(VLOOKUP(C763,'MANO DE OBRA'!$C$13:$J$33,8,FALSE)," ")</f>
        <v xml:space="preserve"> </v>
      </c>
      <c r="M763" s="562"/>
      <c r="N763" s="563"/>
      <c r="O763" s="312">
        <f>IFERROR((L763/M763),0)</f>
        <v>0</v>
      </c>
      <c r="P763" s="99"/>
    </row>
    <row r="764" spans="2:16" ht="14.4">
      <c r="B764" s="44"/>
      <c r="C764" s="555"/>
      <c r="D764" s="556"/>
      <c r="E764" s="556"/>
      <c r="F764" s="556"/>
      <c r="G764" s="556"/>
      <c r="H764" s="556"/>
      <c r="I764" s="522"/>
      <c r="J764" s="310" t="str">
        <f>IFERROR(VLOOKUP(C764,'MANO DE OBRA'!$C$13:$J$33,6,FALSE)," ")</f>
        <v xml:space="preserve"> </v>
      </c>
      <c r="K764" s="318" t="str">
        <f>IFERROR(VLOOKUP(C764,'MANO DE OBRA'!$C$13:$J$33,7,FALSE)," ")</f>
        <v xml:space="preserve"> </v>
      </c>
      <c r="L764" s="311" t="str">
        <f>IFERROR(VLOOKUP(C764,'MANO DE OBRA'!$C$13:$J$33,8,FALSE)," ")</f>
        <v xml:space="preserve"> </v>
      </c>
      <c r="M764" s="562"/>
      <c r="N764" s="563"/>
      <c r="O764" s="312">
        <f t="shared" ref="O764:O766" si="47">IFERROR((L764/M764),0)</f>
        <v>0</v>
      </c>
      <c r="P764" s="99"/>
    </row>
    <row r="765" spans="2:16" ht="14.4">
      <c r="B765" s="44"/>
      <c r="C765" s="555"/>
      <c r="D765" s="556"/>
      <c r="E765" s="556"/>
      <c r="F765" s="556"/>
      <c r="G765" s="556"/>
      <c r="H765" s="556"/>
      <c r="I765" s="522"/>
      <c r="J765" s="310" t="str">
        <f>IFERROR(VLOOKUP(C765,'MANO DE OBRA'!$C$13:$J$33,6,FALSE)," ")</f>
        <v xml:space="preserve"> </v>
      </c>
      <c r="K765" s="318" t="str">
        <f>IFERROR(VLOOKUP(C765,'MANO DE OBRA'!$C$13:$J$33,7,FALSE)," ")</f>
        <v xml:space="preserve"> </v>
      </c>
      <c r="L765" s="311" t="str">
        <f>IFERROR(VLOOKUP(C765,'MANO DE OBRA'!$C$13:$J$33,8,FALSE)," ")</f>
        <v xml:space="preserve"> </v>
      </c>
      <c r="M765" s="524"/>
      <c r="N765" s="525"/>
      <c r="O765" s="312">
        <f t="shared" si="47"/>
        <v>0</v>
      </c>
      <c r="P765" s="99"/>
    </row>
    <row r="766" spans="2:16" ht="15" thickBot="1">
      <c r="B766" s="44"/>
      <c r="C766" s="555"/>
      <c r="D766" s="556"/>
      <c r="E766" s="556"/>
      <c r="F766" s="556"/>
      <c r="G766" s="556"/>
      <c r="H766" s="556"/>
      <c r="I766" s="522"/>
      <c r="J766" s="310" t="str">
        <f>IFERROR(VLOOKUP(C766,'MANO DE OBRA'!$C$13:$J$33,6,FALSE)," ")</f>
        <v xml:space="preserve"> </v>
      </c>
      <c r="K766" s="318" t="str">
        <f>IFERROR(VLOOKUP(C766,'MANO DE OBRA'!$C$13:$J$33,7,FALSE)," ")</f>
        <v xml:space="preserve"> </v>
      </c>
      <c r="L766" s="311" t="str">
        <f>IFERROR(VLOOKUP(C766,'MANO DE OBRA'!$C$13:$J$33,8,FALSE)," ")</f>
        <v xml:space="preserve"> </v>
      </c>
      <c r="M766" s="524"/>
      <c r="N766" s="525"/>
      <c r="O766" s="312">
        <f t="shared" si="47"/>
        <v>0</v>
      </c>
      <c r="P766" s="85"/>
    </row>
    <row r="767" spans="2:16" ht="15" thickBot="1">
      <c r="B767" s="44"/>
      <c r="C767" s="545" t="s">
        <v>2244</v>
      </c>
      <c r="D767" s="546"/>
      <c r="E767" s="546"/>
      <c r="F767" s="546"/>
      <c r="G767" s="546"/>
      <c r="H767" s="546"/>
      <c r="I767" s="546"/>
      <c r="J767" s="546"/>
      <c r="K767" s="546"/>
      <c r="L767" s="546"/>
      <c r="M767" s="546"/>
      <c r="N767" s="547"/>
      <c r="O767" s="309">
        <f>+SUM(O763:O766)</f>
        <v>0</v>
      </c>
      <c r="P767" s="85"/>
    </row>
    <row r="768" spans="2:16" ht="15" thickBot="1">
      <c r="B768" s="44"/>
      <c r="C768" s="73"/>
      <c r="D768" s="52"/>
      <c r="E768" s="52"/>
      <c r="F768" s="52"/>
      <c r="G768" s="52"/>
      <c r="H768" s="52"/>
      <c r="I768" s="52"/>
      <c r="J768" s="52"/>
      <c r="K768" s="52"/>
      <c r="L768" s="52"/>
      <c r="M768" s="52"/>
      <c r="N768" s="52"/>
      <c r="O768" s="74"/>
      <c r="P768" s="45"/>
    </row>
    <row r="769" spans="2:16" ht="15" thickBot="1">
      <c r="B769" s="44"/>
      <c r="C769" s="557" t="s">
        <v>2245</v>
      </c>
      <c r="D769" s="558"/>
      <c r="E769" s="558"/>
      <c r="F769" s="558"/>
      <c r="G769" s="558"/>
      <c r="H769" s="558"/>
      <c r="I769" s="558"/>
      <c r="J769" s="558"/>
      <c r="K769" s="558"/>
      <c r="L769" s="558"/>
      <c r="M769" s="558"/>
      <c r="N769" s="559"/>
      <c r="O769" s="313">
        <f>ROUND(O758+O734+O751+O767,0)</f>
        <v>502168</v>
      </c>
      <c r="P769" s="100"/>
    </row>
    <row r="770" spans="2:16" ht="15" thickBot="1">
      <c r="B770" s="44"/>
      <c r="C770" s="73"/>
      <c r="D770" s="52"/>
      <c r="E770" s="52"/>
      <c r="F770" s="52"/>
      <c r="G770" s="52"/>
      <c r="H770" s="52"/>
      <c r="I770" s="52"/>
      <c r="J770" s="52"/>
      <c r="K770" s="52"/>
      <c r="L770" s="52"/>
      <c r="M770" s="52"/>
      <c r="N770" s="52"/>
      <c r="O770" s="74"/>
      <c r="P770" s="73"/>
    </row>
    <row r="771" spans="2:16">
      <c r="B771" s="44"/>
      <c r="C771" s="529" t="s">
        <v>2240</v>
      </c>
      <c r="D771" s="530"/>
      <c r="E771" s="530"/>
      <c r="F771" s="530"/>
      <c r="G771" s="530"/>
      <c r="H771" s="530"/>
      <c r="I771" s="530"/>
      <c r="J771" s="530"/>
      <c r="K771" s="530"/>
      <c r="L771" s="530"/>
      <c r="M771" s="530"/>
      <c r="N771" s="530"/>
      <c r="O771" s="531"/>
      <c r="P771" s="80"/>
    </row>
    <row r="772" spans="2:16">
      <c r="B772" s="44"/>
      <c r="C772" s="532"/>
      <c r="D772" s="533"/>
      <c r="E772" s="533"/>
      <c r="F772" s="533"/>
      <c r="G772" s="533"/>
      <c r="H772" s="533"/>
      <c r="I772" s="533"/>
      <c r="J772" s="533"/>
      <c r="K772" s="533"/>
      <c r="L772" s="533"/>
      <c r="M772" s="533"/>
      <c r="N772" s="533"/>
      <c r="O772" s="534"/>
      <c r="P772" s="80"/>
    </row>
    <row r="773" spans="2:16" ht="14.4" thickBot="1">
      <c r="B773" s="44"/>
      <c r="C773" s="535"/>
      <c r="D773" s="536"/>
      <c r="E773" s="536"/>
      <c r="F773" s="536"/>
      <c r="G773" s="536"/>
      <c r="H773" s="536"/>
      <c r="I773" s="536"/>
      <c r="J773" s="536"/>
      <c r="K773" s="536"/>
      <c r="L773" s="536"/>
      <c r="M773" s="536"/>
      <c r="N773" s="536"/>
      <c r="O773" s="537"/>
      <c r="P773" s="80"/>
    </row>
    <row r="774" spans="2:16" ht="15" thickBot="1">
      <c r="B774" s="44"/>
      <c r="C774" s="568" t="s">
        <v>10</v>
      </c>
      <c r="D774" s="569"/>
      <c r="E774" s="569"/>
      <c r="F774" s="569"/>
      <c r="G774" s="569"/>
      <c r="H774" s="569"/>
      <c r="I774" s="569"/>
      <c r="J774" s="569"/>
      <c r="K774" s="569"/>
      <c r="L774" s="569"/>
      <c r="M774" s="570"/>
      <c r="N774" s="303" t="s">
        <v>32</v>
      </c>
      <c r="O774" s="304" t="s">
        <v>29</v>
      </c>
      <c r="P774" s="80"/>
    </row>
    <row r="775" spans="2:16" ht="14.4">
      <c r="B775" s="44"/>
      <c r="C775" s="571" t="s">
        <v>2242</v>
      </c>
      <c r="D775" s="572"/>
      <c r="E775" s="572"/>
      <c r="F775" s="572"/>
      <c r="G775" s="572"/>
      <c r="H775" s="572"/>
      <c r="I775" s="572"/>
      <c r="J775" s="572"/>
      <c r="K775" s="572"/>
      <c r="L775" s="572"/>
      <c r="M775" s="572"/>
      <c r="N775" s="305">
        <f>PRESUPUESTO!$K$384</f>
        <v>0.26</v>
      </c>
      <c r="O775" s="314">
        <f>N775*O769</f>
        <v>130563.68000000001</v>
      </c>
      <c r="P775" s="80"/>
    </row>
    <row r="776" spans="2:16" ht="14.4">
      <c r="B776" s="44"/>
      <c r="C776" s="573" t="s">
        <v>2241</v>
      </c>
      <c r="D776" s="574"/>
      <c r="E776" s="574"/>
      <c r="F776" s="574"/>
      <c r="G776" s="574"/>
      <c r="H776" s="574"/>
      <c r="I776" s="574"/>
      <c r="J776" s="574"/>
      <c r="K776" s="574"/>
      <c r="L776" s="574"/>
      <c r="M776" s="574"/>
      <c r="N776" s="302">
        <f>PRESUPUESTO!$K$385</f>
        <v>0.01</v>
      </c>
      <c r="O776" s="315">
        <f>N776*O769</f>
        <v>5021.68</v>
      </c>
      <c r="P776" s="80"/>
    </row>
    <row r="777" spans="2:16" ht="15" thickBot="1">
      <c r="B777" s="44"/>
      <c r="C777" s="575" t="s">
        <v>28</v>
      </c>
      <c r="D777" s="576"/>
      <c r="E777" s="576"/>
      <c r="F777" s="576"/>
      <c r="G777" s="576"/>
      <c r="H777" s="576"/>
      <c r="I777" s="576"/>
      <c r="J777" s="576"/>
      <c r="K777" s="576"/>
      <c r="L777" s="576"/>
      <c r="M777" s="576"/>
      <c r="N777" s="306">
        <f>PRESUPUESTO!$K$386</f>
        <v>0.03</v>
      </c>
      <c r="O777" s="316">
        <f>N777*O769</f>
        <v>15065.039999999999</v>
      </c>
      <c r="P777" s="80"/>
    </row>
    <row r="778" spans="2:16">
      <c r="B778" s="44"/>
      <c r="C778" s="296"/>
      <c r="D778" s="297"/>
      <c r="E778" s="297"/>
      <c r="F778" s="297"/>
      <c r="G778" s="297"/>
      <c r="H778" s="297"/>
      <c r="I778" s="297"/>
      <c r="J778" s="297"/>
      <c r="K778" s="297"/>
      <c r="L778" s="297"/>
      <c r="M778" s="297"/>
      <c r="N778" s="297"/>
      <c r="O778" s="298"/>
      <c r="P778" s="80"/>
    </row>
    <row r="779" spans="2:16" ht="14.4" thickBot="1">
      <c r="B779" s="44"/>
      <c r="C779" s="299"/>
      <c r="D779" s="300"/>
      <c r="E779" s="300"/>
      <c r="F779" s="300"/>
      <c r="G779" s="300"/>
      <c r="H779" s="300"/>
      <c r="I779" s="300"/>
      <c r="J779" s="300"/>
      <c r="K779" s="300"/>
      <c r="L779" s="300"/>
      <c r="M779" s="300"/>
      <c r="N779" s="300"/>
      <c r="O779" s="301"/>
      <c r="P779" s="80"/>
    </row>
    <row r="780" spans="2:16" ht="15" thickBot="1">
      <c r="B780" s="44"/>
      <c r="C780" s="557" t="s">
        <v>2246</v>
      </c>
      <c r="D780" s="558"/>
      <c r="E780" s="558"/>
      <c r="F780" s="558"/>
      <c r="G780" s="558"/>
      <c r="H780" s="558"/>
      <c r="I780" s="558"/>
      <c r="J780" s="558"/>
      <c r="K780" s="558"/>
      <c r="L780" s="558"/>
      <c r="M780" s="558"/>
      <c r="N780" s="559"/>
      <c r="O780" s="313">
        <f>ROUNDUP(O769+O775+O776+O777,0)</f>
        <v>652819</v>
      </c>
      <c r="P780" s="100"/>
    </row>
    <row r="781" spans="2:16" ht="14.4">
      <c r="B781" s="44"/>
      <c r="C781" s="73"/>
      <c r="D781" s="52"/>
      <c r="E781" s="52"/>
      <c r="F781" s="52"/>
      <c r="G781" s="52"/>
      <c r="H781" s="52"/>
      <c r="I781" s="52"/>
      <c r="J781" s="52"/>
      <c r="K781" s="52"/>
      <c r="L781" s="52"/>
      <c r="M781" s="52"/>
      <c r="N781" s="52"/>
      <c r="O781" s="74"/>
      <c r="P781" s="45"/>
    </row>
    <row r="782" spans="2:16" ht="14.4">
      <c r="B782" s="44"/>
      <c r="C782" s="73"/>
      <c r="D782" s="52"/>
      <c r="E782" s="52"/>
      <c r="F782" s="52"/>
      <c r="G782" s="52"/>
      <c r="H782" s="52"/>
      <c r="I782" s="52"/>
      <c r="J782" s="52"/>
      <c r="K782" s="52"/>
      <c r="L782" s="52"/>
      <c r="M782" s="52"/>
      <c r="N782" s="52"/>
      <c r="O782" s="74"/>
      <c r="P782" s="45"/>
    </row>
    <row r="783" spans="2:16" ht="18.75" customHeight="1" thickBot="1">
      <c r="B783" s="44"/>
      <c r="C783" s="564"/>
      <c r="D783" s="565"/>
      <c r="E783" s="565"/>
      <c r="F783" s="70"/>
      <c r="G783" s="70"/>
      <c r="H783" s="70"/>
      <c r="I783" s="70"/>
      <c r="J783" s="70"/>
      <c r="K783" s="566"/>
      <c r="L783" s="566"/>
      <c r="M783" s="566"/>
      <c r="N783" s="566"/>
      <c r="O783" s="567"/>
      <c r="P783" s="101"/>
    </row>
    <row r="784" spans="2:16" ht="14.4" thickBot="1">
      <c r="B784" s="102"/>
      <c r="C784" s="103"/>
      <c r="D784" s="103"/>
      <c r="E784" s="103"/>
      <c r="F784" s="103"/>
      <c r="G784" s="103"/>
      <c r="H784" s="103"/>
      <c r="I784" s="103"/>
      <c r="J784" s="103"/>
      <c r="K784" s="103"/>
      <c r="L784" s="103"/>
      <c r="M784" s="103"/>
      <c r="N784" s="103"/>
      <c r="O784" s="103"/>
      <c r="P784" s="104"/>
    </row>
    <row r="785" spans="2:16" ht="15.6" thickTop="1" thickBot="1">
      <c r="B785" s="44"/>
      <c r="C785" s="73"/>
      <c r="D785" s="52"/>
      <c r="E785" s="52"/>
      <c r="F785" s="52"/>
      <c r="G785" s="52"/>
      <c r="H785" s="52"/>
      <c r="I785" s="52"/>
      <c r="J785" s="52"/>
      <c r="K785" s="52"/>
      <c r="L785" s="52"/>
      <c r="M785" s="52"/>
      <c r="N785" s="52"/>
      <c r="O785" s="74"/>
      <c r="P785" s="45"/>
    </row>
    <row r="786" spans="2:16" ht="15" thickBot="1">
      <c r="B786" s="44"/>
      <c r="C786" s="488" t="s">
        <v>54</v>
      </c>
      <c r="D786" s="489"/>
      <c r="E786" s="489"/>
      <c r="F786" s="489"/>
      <c r="G786" s="489"/>
      <c r="H786" s="489"/>
      <c r="I786" s="489"/>
      <c r="J786" s="489"/>
      <c r="K786" s="489"/>
      <c r="L786" s="489"/>
      <c r="M786" s="489"/>
      <c r="N786" s="489"/>
      <c r="O786" s="490"/>
      <c r="P786" s="75"/>
    </row>
    <row r="787" spans="2:16">
      <c r="B787" s="44"/>
      <c r="C787" s="76" t="s">
        <v>55</v>
      </c>
      <c r="D787" s="491" t="s">
        <v>10</v>
      </c>
      <c r="E787" s="492"/>
      <c r="F787" s="492"/>
      <c r="G787" s="492"/>
      <c r="H787" s="492"/>
      <c r="I787" s="492"/>
      <c r="J787" s="492"/>
      <c r="K787" s="492"/>
      <c r="L787" s="493"/>
      <c r="M787" s="494" t="s">
        <v>56</v>
      </c>
      <c r="N787" s="495"/>
      <c r="O787" s="76" t="s">
        <v>12</v>
      </c>
      <c r="P787" s="77"/>
    </row>
    <row r="788" spans="2:16" ht="51" customHeight="1" thickBot="1">
      <c r="B788" s="44"/>
      <c r="C788" s="243">
        <f>PRESUPUESTO!C324</f>
        <v>16.13000000000002</v>
      </c>
      <c r="D788" s="582" t="str">
        <f>IFERROR(VLOOKUP(C788,PRESUPUESTO!$C$11:$K$366,5,FALSE)," ")</f>
        <v>SUMINISTRO E INSTALACIÓN DE DIVISIONES EN ALUMINIO ANODIZADO NATURAL, CON VIDRIO UNCOLORO TEMPLADO LAMINADO 4+4MM. MONTANTE SUPERIOR EN REJILLA TIPO CELOSÍA VENTILADA EN PERFILERÍA DE ALUMINIO. INCLUYE PERFILERÍA DE ALUMINIO ANODIZADO ANODIZADO NATURAL PARA TRAFICO PESADO Y ALTA RESISTENCIA, ASI COMO MANO DE OBRA, MATERIALES, SEÑALIZACION , HERRAMIENTAS, HERRAJES Y LIMPIEZA FINAL DEL ÁREA INTERVENIDA.</v>
      </c>
      <c r="E788" s="583"/>
      <c r="F788" s="583"/>
      <c r="G788" s="583"/>
      <c r="H788" s="583"/>
      <c r="I788" s="583"/>
      <c r="J788" s="583"/>
      <c r="K788" s="583"/>
      <c r="L788" s="584"/>
      <c r="M788" s="526" t="str">
        <f>IFERROR(VLOOKUP(C788,PRESUPUESTO!$C$11:$K$366,6,FALSE)," ")</f>
        <v>M2</v>
      </c>
      <c r="N788" s="528"/>
      <c r="O788" s="243">
        <f>IFERROR(VLOOKUP(C788,PRESUPUESTO!$C$11:$K$366,7,FALSE)," ")</f>
        <v>23.55</v>
      </c>
      <c r="P788" s="79"/>
    </row>
    <row r="789" spans="2:16">
      <c r="B789" s="44"/>
      <c r="C789" s="529"/>
      <c r="D789" s="530"/>
      <c r="E789" s="530"/>
      <c r="F789" s="530"/>
      <c r="G789" s="530"/>
      <c r="H789" s="530"/>
      <c r="I789" s="530"/>
      <c r="J789" s="530"/>
      <c r="K789" s="530"/>
      <c r="L789" s="530"/>
      <c r="M789" s="530"/>
      <c r="N789" s="530"/>
      <c r="O789" s="531"/>
      <c r="P789" s="80"/>
    </row>
    <row r="790" spans="2:16">
      <c r="B790" s="44"/>
      <c r="C790" s="532"/>
      <c r="D790" s="533"/>
      <c r="E790" s="533"/>
      <c r="F790" s="533"/>
      <c r="G790" s="533"/>
      <c r="H790" s="533"/>
      <c r="I790" s="533"/>
      <c r="J790" s="533"/>
      <c r="K790" s="533"/>
      <c r="L790" s="533"/>
      <c r="M790" s="533"/>
      <c r="N790" s="533"/>
      <c r="O790" s="534"/>
      <c r="P790" s="80"/>
    </row>
    <row r="791" spans="2:16" ht="14.4" thickBot="1">
      <c r="B791" s="44"/>
      <c r="C791" s="535"/>
      <c r="D791" s="536"/>
      <c r="E791" s="536"/>
      <c r="F791" s="536"/>
      <c r="G791" s="536"/>
      <c r="H791" s="536"/>
      <c r="I791" s="536"/>
      <c r="J791" s="536"/>
      <c r="K791" s="536"/>
      <c r="L791" s="536"/>
      <c r="M791" s="536"/>
      <c r="N791" s="536"/>
      <c r="O791" s="537"/>
      <c r="P791" s="80"/>
    </row>
    <row r="792" spans="2:16" ht="14.4">
      <c r="B792" s="44"/>
      <c r="C792" s="538" t="s">
        <v>10</v>
      </c>
      <c r="D792" s="539"/>
      <c r="E792" s="539"/>
      <c r="F792" s="539"/>
      <c r="G792" s="540"/>
      <c r="H792" s="541" t="s">
        <v>57</v>
      </c>
      <c r="I792" s="539"/>
      <c r="J792" s="542" t="s">
        <v>58</v>
      </c>
      <c r="K792" s="543"/>
      <c r="L792" s="82" t="s">
        <v>59</v>
      </c>
      <c r="M792" s="541" t="s">
        <v>60</v>
      </c>
      <c r="N792" s="544"/>
      <c r="O792" s="83" t="s">
        <v>61</v>
      </c>
      <c r="P792" s="84"/>
    </row>
    <row r="793" spans="2:16" ht="14.4">
      <c r="B793" s="44"/>
      <c r="C793" s="517" t="s">
        <v>1281</v>
      </c>
      <c r="D793" s="518"/>
      <c r="E793" s="518"/>
      <c r="F793" s="518"/>
      <c r="G793" s="519"/>
      <c r="H793" s="520"/>
      <c r="I793" s="520"/>
      <c r="J793" s="521" t="str">
        <f>IFERROR(VLOOKUP(C793,EQUIPOS!$C$13:$G$80,2,FALSE)," ")</f>
        <v>%</v>
      </c>
      <c r="K793" s="522"/>
      <c r="L793" s="308">
        <f>O831</f>
        <v>0</v>
      </c>
      <c r="M793" s="523"/>
      <c r="N793" s="522"/>
      <c r="O793" s="307">
        <f>IFERROR(M793*L793,0)</f>
        <v>0</v>
      </c>
      <c r="P793" s="85"/>
    </row>
    <row r="794" spans="2:16" ht="14.4">
      <c r="B794" s="44"/>
      <c r="C794" s="517"/>
      <c r="D794" s="518"/>
      <c r="E794" s="518"/>
      <c r="F794" s="518"/>
      <c r="G794" s="519"/>
      <c r="H794" s="520"/>
      <c r="I794" s="520"/>
      <c r="J794" s="521" t="str">
        <f>IFERROR(VLOOKUP(C794,EQUIPOS!$C$13:$G$80,2,FALSE)," ")</f>
        <v xml:space="preserve"> </v>
      </c>
      <c r="K794" s="522"/>
      <c r="L794" s="308" t="str">
        <f>IFERROR(VLOOKUP(C794,EQUIPOS!$C$13:$G$80,5,FALSE)," ")</f>
        <v xml:space="preserve"> </v>
      </c>
      <c r="M794" s="524"/>
      <c r="N794" s="525"/>
      <c r="O794" s="307">
        <f>IFERROR(L794/M794,0)</f>
        <v>0</v>
      </c>
      <c r="P794" s="85"/>
    </row>
    <row r="795" spans="2:16" ht="14.4">
      <c r="B795" s="44"/>
      <c r="C795" s="517"/>
      <c r="D795" s="518"/>
      <c r="E795" s="518"/>
      <c r="F795" s="518"/>
      <c r="G795" s="519"/>
      <c r="H795" s="520"/>
      <c r="I795" s="520"/>
      <c r="J795" s="521" t="str">
        <f>IFERROR(VLOOKUP(C795,EQUIPOS!$C$13:$G$80,2,FALSE)," ")</f>
        <v xml:space="preserve"> </v>
      </c>
      <c r="K795" s="522"/>
      <c r="L795" s="308" t="str">
        <f>IFERROR(VLOOKUP(C795,EQUIPOS!$C$13:$G$80,5,FALSE)," ")</f>
        <v xml:space="preserve"> </v>
      </c>
      <c r="M795" s="524"/>
      <c r="N795" s="525"/>
      <c r="O795" s="307">
        <f t="shared" ref="O795:O796" si="48">IFERROR(L795/M795,0)</f>
        <v>0</v>
      </c>
      <c r="P795" s="85"/>
    </row>
    <row r="796" spans="2:16" ht="14.4">
      <c r="B796" s="44"/>
      <c r="C796" s="517"/>
      <c r="D796" s="518"/>
      <c r="E796" s="518"/>
      <c r="F796" s="518"/>
      <c r="G796" s="519"/>
      <c r="H796" s="520"/>
      <c r="I796" s="520"/>
      <c r="J796" s="521" t="str">
        <f>IFERROR(VLOOKUP(C796,EQUIPOS!$C$13:$G$80,2,FALSE)," ")</f>
        <v xml:space="preserve"> </v>
      </c>
      <c r="K796" s="522"/>
      <c r="L796" s="308" t="str">
        <f>IFERROR(VLOOKUP(C796,EQUIPOS!$C$13:$G$80,5,FALSE)," ")</f>
        <v xml:space="preserve"> </v>
      </c>
      <c r="M796" s="524"/>
      <c r="N796" s="525"/>
      <c r="O796" s="307">
        <f t="shared" si="48"/>
        <v>0</v>
      </c>
      <c r="P796" s="85"/>
    </row>
    <row r="797" spans="2:16" ht="15" thickBot="1">
      <c r="B797" s="44"/>
      <c r="C797" s="517"/>
      <c r="D797" s="518"/>
      <c r="E797" s="518"/>
      <c r="F797" s="518"/>
      <c r="G797" s="519"/>
      <c r="H797" s="520"/>
      <c r="I797" s="520"/>
      <c r="J797" s="521" t="str">
        <f>IFERROR(VLOOKUP(C797,EQUIPOS!$C$13:$G$80,2,FALSE)," ")</f>
        <v xml:space="preserve"> </v>
      </c>
      <c r="K797" s="522"/>
      <c r="L797" s="308" t="str">
        <f>IFERROR(VLOOKUP(C797,EQUIPOS!$C$13:$G$80,5,FALSE)," ")</f>
        <v xml:space="preserve"> </v>
      </c>
      <c r="M797" s="524"/>
      <c r="N797" s="525"/>
      <c r="O797" s="307">
        <f>IFERROR(L797/M797,0)</f>
        <v>0</v>
      </c>
      <c r="P797" s="85"/>
    </row>
    <row r="798" spans="2:16" ht="15" thickBot="1">
      <c r="B798" s="44"/>
      <c r="C798" s="545" t="s">
        <v>2244</v>
      </c>
      <c r="D798" s="546"/>
      <c r="E798" s="546"/>
      <c r="F798" s="546"/>
      <c r="G798" s="546"/>
      <c r="H798" s="546"/>
      <c r="I798" s="546"/>
      <c r="J798" s="546"/>
      <c r="K798" s="546"/>
      <c r="L798" s="546"/>
      <c r="M798" s="546"/>
      <c r="N798" s="547"/>
      <c r="O798" s="309">
        <f>SUM(O793:O797)</f>
        <v>0</v>
      </c>
      <c r="P798" s="86"/>
    </row>
    <row r="799" spans="2:16" ht="13.5" customHeight="1">
      <c r="B799" s="44"/>
      <c r="C799" s="529" t="s">
        <v>62</v>
      </c>
      <c r="D799" s="530"/>
      <c r="E799" s="530"/>
      <c r="F799" s="530"/>
      <c r="G799" s="530"/>
      <c r="H799" s="530"/>
      <c r="I799" s="530"/>
      <c r="J799" s="530"/>
      <c r="K799" s="530"/>
      <c r="L799" s="530"/>
      <c r="M799" s="530"/>
      <c r="N799" s="530"/>
      <c r="O799" s="531"/>
      <c r="P799" s="80"/>
    </row>
    <row r="800" spans="2:16">
      <c r="B800" s="44"/>
      <c r="C800" s="532"/>
      <c r="D800" s="533"/>
      <c r="E800" s="533"/>
      <c r="F800" s="533"/>
      <c r="G800" s="533"/>
      <c r="H800" s="533"/>
      <c r="I800" s="533"/>
      <c r="J800" s="533"/>
      <c r="K800" s="533"/>
      <c r="L800" s="533"/>
      <c r="M800" s="533"/>
      <c r="N800" s="533"/>
      <c r="O800" s="534"/>
      <c r="P800" s="80"/>
    </row>
    <row r="801" spans="2:16" ht="14.4" thickBot="1">
      <c r="B801" s="44"/>
      <c r="C801" s="535"/>
      <c r="D801" s="536"/>
      <c r="E801" s="536"/>
      <c r="F801" s="536"/>
      <c r="G801" s="536"/>
      <c r="H801" s="536"/>
      <c r="I801" s="536"/>
      <c r="J801" s="536"/>
      <c r="K801" s="536"/>
      <c r="L801" s="536"/>
      <c r="M801" s="536"/>
      <c r="N801" s="536"/>
      <c r="O801" s="537"/>
      <c r="P801" s="80"/>
    </row>
    <row r="802" spans="2:16" ht="14.4">
      <c r="B802" s="44"/>
      <c r="C802" s="538" t="s">
        <v>10</v>
      </c>
      <c r="D802" s="550"/>
      <c r="E802" s="550"/>
      <c r="F802" s="550"/>
      <c r="G802" s="550"/>
      <c r="H802" s="550"/>
      <c r="I802" s="550"/>
      <c r="J802" s="544"/>
      <c r="K802" s="81" t="s">
        <v>56</v>
      </c>
      <c r="L802" s="82" t="s">
        <v>12</v>
      </c>
      <c r="M802" s="541" t="s">
        <v>63</v>
      </c>
      <c r="N802" s="544"/>
      <c r="O802" s="83" t="s">
        <v>61</v>
      </c>
      <c r="P802" s="84"/>
    </row>
    <row r="803" spans="2:16" ht="14.4">
      <c r="B803" s="44"/>
      <c r="C803" s="517" t="s">
        <v>2824</v>
      </c>
      <c r="D803" s="518"/>
      <c r="E803" s="518"/>
      <c r="F803" s="518"/>
      <c r="G803" s="518"/>
      <c r="H803" s="518"/>
      <c r="I803" s="518"/>
      <c r="J803" s="519"/>
      <c r="K803" s="88" t="str">
        <f>IFERROR(VLOOKUP(C803,MATERIALES!$C$13:$G$2486,2,FALSE)," ")</f>
        <v>M2</v>
      </c>
      <c r="L803" s="89">
        <v>1.02</v>
      </c>
      <c r="M803" s="548">
        <f>IFERROR(VLOOKUP(C803,MATERIALES!$C$13:$G$2486,5,FALSE)," ")</f>
        <v>576168</v>
      </c>
      <c r="N803" s="549"/>
      <c r="O803" s="307">
        <f>IFERROR(M803*L803,0)</f>
        <v>587691.36</v>
      </c>
      <c r="P803" s="85"/>
    </row>
    <row r="804" spans="2:16" ht="14.4">
      <c r="B804" s="44"/>
      <c r="C804" s="517"/>
      <c r="D804" s="518"/>
      <c r="E804" s="518"/>
      <c r="F804" s="518"/>
      <c r="G804" s="518"/>
      <c r="H804" s="518"/>
      <c r="I804" s="518"/>
      <c r="J804" s="519"/>
      <c r="K804" s="88" t="str">
        <f>IFERROR(VLOOKUP(C804,MATERIALES!$C$13:$G$2486,2,FALSE)," ")</f>
        <v xml:space="preserve"> </v>
      </c>
      <c r="L804" s="89"/>
      <c r="M804" s="548" t="str">
        <f>IFERROR(VLOOKUP(C804,MATERIALES!$C$13:$G$2486,5,FALSE)," ")</f>
        <v xml:space="preserve"> </v>
      </c>
      <c r="N804" s="549"/>
      <c r="O804" s="307">
        <f t="shared" ref="O804:O814" si="49">IFERROR(M804*L804,0)</f>
        <v>0</v>
      </c>
      <c r="P804" s="85"/>
    </row>
    <row r="805" spans="2:16" ht="14.4">
      <c r="B805" s="44"/>
      <c r="C805" s="517"/>
      <c r="D805" s="518"/>
      <c r="E805" s="518"/>
      <c r="F805" s="518"/>
      <c r="G805" s="518"/>
      <c r="H805" s="518"/>
      <c r="I805" s="518"/>
      <c r="J805" s="519"/>
      <c r="K805" s="88" t="str">
        <f>IFERROR(VLOOKUP(C805,MATERIALES!$C$13:$G$2486,2,FALSE)," ")</f>
        <v xml:space="preserve"> </v>
      </c>
      <c r="L805" s="89"/>
      <c r="M805" s="548" t="str">
        <f>IFERROR(VLOOKUP(C805,MATERIALES!$C$13:$G$2486,5,FALSE)," ")</f>
        <v xml:space="preserve"> </v>
      </c>
      <c r="N805" s="549"/>
      <c r="O805" s="307">
        <f t="shared" si="49"/>
        <v>0</v>
      </c>
      <c r="P805" s="85"/>
    </row>
    <row r="806" spans="2:16" ht="14.4">
      <c r="B806" s="44"/>
      <c r="C806" s="517"/>
      <c r="D806" s="518"/>
      <c r="E806" s="518"/>
      <c r="F806" s="518"/>
      <c r="G806" s="518"/>
      <c r="H806" s="518"/>
      <c r="I806" s="518"/>
      <c r="J806" s="519"/>
      <c r="K806" s="88" t="str">
        <f>IFERROR(VLOOKUP(C806,MATERIALES!$C$13:$G$2486,2,FALSE)," ")</f>
        <v xml:space="preserve"> </v>
      </c>
      <c r="L806" s="89"/>
      <c r="M806" s="548" t="str">
        <f>IFERROR(VLOOKUP(C806,MATERIALES!$C$13:$G$2486,5,FALSE)," ")</f>
        <v xml:space="preserve"> </v>
      </c>
      <c r="N806" s="549"/>
      <c r="O806" s="307">
        <f t="shared" si="49"/>
        <v>0</v>
      </c>
      <c r="P806" s="85"/>
    </row>
    <row r="807" spans="2:16" ht="14.4">
      <c r="B807" s="44"/>
      <c r="C807" s="517"/>
      <c r="D807" s="518"/>
      <c r="E807" s="518"/>
      <c r="F807" s="518"/>
      <c r="G807" s="518"/>
      <c r="H807" s="518"/>
      <c r="I807" s="518"/>
      <c r="J807" s="519"/>
      <c r="K807" s="88" t="str">
        <f>IFERROR(VLOOKUP(C807,MATERIALES!$C$13:$G$2486,2,FALSE)," ")</f>
        <v xml:space="preserve"> </v>
      </c>
      <c r="L807" s="89"/>
      <c r="M807" s="548" t="str">
        <f>IFERROR(VLOOKUP(C807,MATERIALES!$C$13:$G$2486,5,FALSE)," ")</f>
        <v xml:space="preserve"> </v>
      </c>
      <c r="N807" s="549"/>
      <c r="O807" s="307">
        <f t="shared" si="49"/>
        <v>0</v>
      </c>
      <c r="P807" s="85"/>
    </row>
    <row r="808" spans="2:16" ht="14.4">
      <c r="B808" s="44"/>
      <c r="C808" s="517"/>
      <c r="D808" s="518"/>
      <c r="E808" s="518"/>
      <c r="F808" s="518"/>
      <c r="G808" s="518"/>
      <c r="H808" s="518"/>
      <c r="I808" s="518"/>
      <c r="J808" s="519"/>
      <c r="K808" s="88" t="str">
        <f>IFERROR(VLOOKUP(C808,MATERIALES!$C$13:$G$2486,2,FALSE)," ")</f>
        <v xml:space="preserve"> </v>
      </c>
      <c r="L808" s="89"/>
      <c r="M808" s="548" t="str">
        <f>IFERROR(VLOOKUP(C808,MATERIALES!$C$13:$G$2486,5,FALSE)," ")</f>
        <v xml:space="preserve"> </v>
      </c>
      <c r="N808" s="549"/>
      <c r="O808" s="307">
        <f t="shared" si="49"/>
        <v>0</v>
      </c>
      <c r="P808" s="85"/>
    </row>
    <row r="809" spans="2:16" ht="14.4">
      <c r="B809" s="44"/>
      <c r="C809" s="517"/>
      <c r="D809" s="518"/>
      <c r="E809" s="518"/>
      <c r="F809" s="518"/>
      <c r="G809" s="518"/>
      <c r="H809" s="518"/>
      <c r="I809" s="518"/>
      <c r="J809" s="519"/>
      <c r="K809" s="88" t="str">
        <f>IFERROR(VLOOKUP(C809,MATERIALES!$C$13:$G$2486,2,FALSE)," ")</f>
        <v xml:space="preserve"> </v>
      </c>
      <c r="L809" s="89"/>
      <c r="M809" s="548" t="str">
        <f>IFERROR(VLOOKUP(C809,MATERIALES!$C$13:$G$2486,5,FALSE)," ")</f>
        <v xml:space="preserve"> </v>
      </c>
      <c r="N809" s="549"/>
      <c r="O809" s="307">
        <f t="shared" si="49"/>
        <v>0</v>
      </c>
      <c r="P809" s="85"/>
    </row>
    <row r="810" spans="2:16" ht="14.4">
      <c r="B810" s="44"/>
      <c r="C810" s="517"/>
      <c r="D810" s="518"/>
      <c r="E810" s="518"/>
      <c r="F810" s="518"/>
      <c r="G810" s="518"/>
      <c r="H810" s="518"/>
      <c r="I810" s="518"/>
      <c r="J810" s="519"/>
      <c r="K810" s="88" t="str">
        <f>IFERROR(VLOOKUP(C810,MATERIALES!$C$13:$G$2486,2,FALSE)," ")</f>
        <v xml:space="preserve"> </v>
      </c>
      <c r="L810" s="89"/>
      <c r="M810" s="548" t="str">
        <f>IFERROR(VLOOKUP(C810,MATERIALES!$C$13:$G$2486,5,FALSE)," ")</f>
        <v xml:space="preserve"> </v>
      </c>
      <c r="N810" s="549"/>
      <c r="O810" s="307">
        <f t="shared" si="49"/>
        <v>0</v>
      </c>
      <c r="P810" s="85"/>
    </row>
    <row r="811" spans="2:16" ht="14.4">
      <c r="B811" s="44"/>
      <c r="C811" s="517"/>
      <c r="D811" s="518"/>
      <c r="E811" s="518"/>
      <c r="F811" s="518"/>
      <c r="G811" s="518"/>
      <c r="H811" s="518"/>
      <c r="I811" s="518"/>
      <c r="J811" s="519"/>
      <c r="K811" s="88" t="str">
        <f>IFERROR(VLOOKUP(C811,MATERIALES!$C$13:$G$2486,2,FALSE)," ")</f>
        <v xml:space="preserve"> </v>
      </c>
      <c r="L811" s="89"/>
      <c r="M811" s="548" t="str">
        <f>IFERROR(VLOOKUP(C811,MATERIALES!$C$13:$G$2486,5,FALSE)," ")</f>
        <v xml:space="preserve"> </v>
      </c>
      <c r="N811" s="549"/>
      <c r="O811" s="307">
        <f t="shared" si="49"/>
        <v>0</v>
      </c>
      <c r="P811" s="85"/>
    </row>
    <row r="812" spans="2:16" ht="14.4">
      <c r="B812" s="44"/>
      <c r="C812" s="517"/>
      <c r="D812" s="518"/>
      <c r="E812" s="518"/>
      <c r="F812" s="518"/>
      <c r="G812" s="518"/>
      <c r="H812" s="518"/>
      <c r="I812" s="518"/>
      <c r="J812" s="519"/>
      <c r="K812" s="88" t="str">
        <f>IFERROR(VLOOKUP(C812,MATERIALES!$C$13:$G$2486,2,FALSE)," ")</f>
        <v xml:space="preserve"> </v>
      </c>
      <c r="L812" s="89"/>
      <c r="M812" s="548" t="str">
        <f>IFERROR(VLOOKUP(C812,MATERIALES!$C$13:$G$2486,5,FALSE)," ")</f>
        <v xml:space="preserve"> </v>
      </c>
      <c r="N812" s="549"/>
      <c r="O812" s="307">
        <f t="shared" si="49"/>
        <v>0</v>
      </c>
      <c r="P812" s="85"/>
    </row>
    <row r="813" spans="2:16" ht="14.4">
      <c r="B813" s="44"/>
      <c r="C813" s="517"/>
      <c r="D813" s="518"/>
      <c r="E813" s="518"/>
      <c r="F813" s="518"/>
      <c r="G813" s="518"/>
      <c r="H813" s="518"/>
      <c r="I813" s="518"/>
      <c r="J813" s="519"/>
      <c r="K813" s="88" t="str">
        <f>IFERROR(VLOOKUP(C813,MATERIALES!$C$13:$G$2486,2,FALSE)," ")</f>
        <v xml:space="preserve"> </v>
      </c>
      <c r="L813" s="89"/>
      <c r="M813" s="548" t="str">
        <f>IFERROR(VLOOKUP(C813,MATERIALES!$C$13:$G$2486,5,FALSE)," ")</f>
        <v xml:space="preserve"> </v>
      </c>
      <c r="N813" s="549"/>
      <c r="O813" s="307">
        <f t="shared" si="49"/>
        <v>0</v>
      </c>
      <c r="P813" s="85"/>
    </row>
    <row r="814" spans="2:16" ht="15" thickBot="1">
      <c r="B814" s="44"/>
      <c r="C814" s="517"/>
      <c r="D814" s="518"/>
      <c r="E814" s="518"/>
      <c r="F814" s="518"/>
      <c r="G814" s="518"/>
      <c r="H814" s="518"/>
      <c r="I814" s="518"/>
      <c r="J814" s="519"/>
      <c r="K814" s="88" t="str">
        <f>IFERROR(VLOOKUP(C814,MATERIALES!$C$13:$G$2486,2,FALSE)," ")</f>
        <v xml:space="preserve"> </v>
      </c>
      <c r="L814" s="90"/>
      <c r="M814" s="548" t="str">
        <f>IFERROR(VLOOKUP(C814,MATERIALES!$C$13:$G$2486,5,FALSE)," ")</f>
        <v xml:space="preserve"> </v>
      </c>
      <c r="N814" s="549"/>
      <c r="O814" s="307">
        <f t="shared" si="49"/>
        <v>0</v>
      </c>
      <c r="P814" s="85"/>
    </row>
    <row r="815" spans="2:16" ht="15" thickBot="1">
      <c r="B815" s="44"/>
      <c r="C815" s="545" t="s">
        <v>2244</v>
      </c>
      <c r="D815" s="546"/>
      <c r="E815" s="546"/>
      <c r="F815" s="546"/>
      <c r="G815" s="546"/>
      <c r="H815" s="546"/>
      <c r="I815" s="546"/>
      <c r="J815" s="546"/>
      <c r="K815" s="546"/>
      <c r="L815" s="546"/>
      <c r="M815" s="546"/>
      <c r="N815" s="547"/>
      <c r="O815" s="309">
        <f>SUM(O803:O814)</f>
        <v>587691.36</v>
      </c>
      <c r="P815" s="85"/>
    </row>
    <row r="816" spans="2:16">
      <c r="B816" s="44"/>
      <c r="C816" s="529" t="s">
        <v>64</v>
      </c>
      <c r="D816" s="530"/>
      <c r="E816" s="530"/>
      <c r="F816" s="530"/>
      <c r="G816" s="530"/>
      <c r="H816" s="530"/>
      <c r="I816" s="530"/>
      <c r="J816" s="530"/>
      <c r="K816" s="530"/>
      <c r="L816" s="530"/>
      <c r="M816" s="530"/>
      <c r="N816" s="530"/>
      <c r="O816" s="531"/>
      <c r="P816" s="80"/>
    </row>
    <row r="817" spans="2:16">
      <c r="B817" s="44"/>
      <c r="C817" s="532"/>
      <c r="D817" s="533"/>
      <c r="E817" s="533"/>
      <c r="F817" s="533"/>
      <c r="G817" s="533"/>
      <c r="H817" s="533"/>
      <c r="I817" s="533"/>
      <c r="J817" s="533"/>
      <c r="K817" s="533"/>
      <c r="L817" s="533"/>
      <c r="M817" s="533"/>
      <c r="N817" s="533"/>
      <c r="O817" s="534"/>
      <c r="P817" s="80"/>
    </row>
    <row r="818" spans="2:16" ht="14.4" thickBot="1">
      <c r="B818" s="44"/>
      <c r="C818" s="535"/>
      <c r="D818" s="536"/>
      <c r="E818" s="536"/>
      <c r="F818" s="536"/>
      <c r="G818" s="536"/>
      <c r="H818" s="536"/>
      <c r="I818" s="536"/>
      <c r="J818" s="536"/>
      <c r="K818" s="536"/>
      <c r="L818" s="536"/>
      <c r="M818" s="536"/>
      <c r="N818" s="536"/>
      <c r="O818" s="537"/>
      <c r="P818" s="80"/>
    </row>
    <row r="819" spans="2:16" ht="16.8">
      <c r="B819" s="44"/>
      <c r="C819" s="538" t="s">
        <v>65</v>
      </c>
      <c r="D819" s="550"/>
      <c r="E819" s="550"/>
      <c r="F819" s="550"/>
      <c r="G819" s="550"/>
      <c r="H819" s="550"/>
      <c r="I819" s="550"/>
      <c r="J819" s="82" t="s">
        <v>66</v>
      </c>
      <c r="K819" s="87" t="s">
        <v>67</v>
      </c>
      <c r="L819" s="91" t="s">
        <v>68</v>
      </c>
      <c r="M819" s="541" t="s">
        <v>69</v>
      </c>
      <c r="N819" s="544"/>
      <c r="O819" s="83" t="s">
        <v>61</v>
      </c>
      <c r="P819" s="84"/>
    </row>
    <row r="820" spans="2:16" ht="14.4">
      <c r="B820" s="44"/>
      <c r="C820" s="517"/>
      <c r="D820" s="518"/>
      <c r="E820" s="518"/>
      <c r="F820" s="518"/>
      <c r="G820" s="518"/>
      <c r="H820" s="518"/>
      <c r="I820" s="518"/>
      <c r="J820" s="92"/>
      <c r="K820" s="93">
        <v>25.1</v>
      </c>
      <c r="L820" s="92">
        <f>K820*J820</f>
        <v>0</v>
      </c>
      <c r="M820" s="548" t="str">
        <f>IFERROR(VLOOKUP(C820,TRANSPORTE!$C$14:$G$28,5,FALSE)," ")</f>
        <v xml:space="preserve"> </v>
      </c>
      <c r="N820" s="549"/>
      <c r="O820" s="307">
        <f>IFERROR(M820*L820,0)</f>
        <v>0</v>
      </c>
      <c r="P820" s="85"/>
    </row>
    <row r="821" spans="2:16" ht="15" thickBot="1">
      <c r="B821" s="44"/>
      <c r="C821" s="551"/>
      <c r="D821" s="552"/>
      <c r="E821" s="552"/>
      <c r="F821" s="552"/>
      <c r="G821" s="552"/>
      <c r="H821" s="552"/>
      <c r="I821" s="552"/>
      <c r="J821" s="94"/>
      <c r="K821" s="70"/>
      <c r="L821" s="94"/>
      <c r="M821" s="553"/>
      <c r="N821" s="554"/>
      <c r="O821" s="307">
        <f t="shared" ref="O821" si="50">IFERROR(M821*L821,0)</f>
        <v>0</v>
      </c>
      <c r="P821" s="85"/>
    </row>
    <row r="822" spans="2:16" ht="15" thickBot="1">
      <c r="B822" s="44"/>
      <c r="C822" s="545" t="s">
        <v>2244</v>
      </c>
      <c r="D822" s="546"/>
      <c r="E822" s="546"/>
      <c r="F822" s="546"/>
      <c r="G822" s="546"/>
      <c r="H822" s="546"/>
      <c r="I822" s="546"/>
      <c r="J822" s="546"/>
      <c r="K822" s="546"/>
      <c r="L822" s="546"/>
      <c r="M822" s="546"/>
      <c r="N822" s="547"/>
      <c r="O822" s="309">
        <f>+SUM(O820:O821)</f>
        <v>0</v>
      </c>
      <c r="P822" s="86"/>
    </row>
    <row r="823" spans="2:16">
      <c r="B823" s="44"/>
      <c r="C823" s="529" t="s">
        <v>70</v>
      </c>
      <c r="D823" s="530"/>
      <c r="E823" s="530"/>
      <c r="F823" s="530"/>
      <c r="G823" s="530"/>
      <c r="H823" s="530"/>
      <c r="I823" s="530"/>
      <c r="J823" s="530"/>
      <c r="K823" s="530"/>
      <c r="L823" s="530"/>
      <c r="M823" s="530"/>
      <c r="N823" s="530"/>
      <c r="O823" s="531"/>
      <c r="P823" s="80"/>
    </row>
    <row r="824" spans="2:16">
      <c r="B824" s="44"/>
      <c r="C824" s="532"/>
      <c r="D824" s="533"/>
      <c r="E824" s="533"/>
      <c r="F824" s="533"/>
      <c r="G824" s="533"/>
      <c r="H824" s="533"/>
      <c r="I824" s="533"/>
      <c r="J824" s="533"/>
      <c r="K824" s="533"/>
      <c r="L824" s="533"/>
      <c r="M824" s="533"/>
      <c r="N824" s="533"/>
      <c r="O824" s="534"/>
      <c r="P824" s="80"/>
    </row>
    <row r="825" spans="2:16" ht="14.4" thickBot="1">
      <c r="B825" s="44"/>
      <c r="C825" s="535"/>
      <c r="D825" s="536"/>
      <c r="E825" s="536"/>
      <c r="F825" s="536"/>
      <c r="G825" s="536"/>
      <c r="H825" s="536"/>
      <c r="I825" s="536"/>
      <c r="J825" s="536"/>
      <c r="K825" s="536"/>
      <c r="L825" s="536"/>
      <c r="M825" s="536"/>
      <c r="N825" s="536"/>
      <c r="O825" s="537"/>
      <c r="P825" s="80"/>
    </row>
    <row r="826" spans="2:16" ht="14.4">
      <c r="B826" s="44"/>
      <c r="C826" s="538" t="s">
        <v>71</v>
      </c>
      <c r="D826" s="550"/>
      <c r="E826" s="550"/>
      <c r="F826" s="550"/>
      <c r="G826" s="550"/>
      <c r="H826" s="550"/>
      <c r="I826" s="550"/>
      <c r="J826" s="82" t="s">
        <v>72</v>
      </c>
      <c r="K826" s="95" t="s">
        <v>73</v>
      </c>
      <c r="L826" s="96" t="s">
        <v>74</v>
      </c>
      <c r="M826" s="560" t="s">
        <v>60</v>
      </c>
      <c r="N826" s="561"/>
      <c r="O826" s="97" t="s">
        <v>61</v>
      </c>
      <c r="P826" s="98"/>
    </row>
    <row r="827" spans="2:16" ht="14.4">
      <c r="B827" s="44"/>
      <c r="C827" s="555"/>
      <c r="D827" s="556"/>
      <c r="E827" s="556"/>
      <c r="F827" s="556"/>
      <c r="G827" s="556"/>
      <c r="H827" s="556"/>
      <c r="I827" s="522"/>
      <c r="J827" s="310" t="str">
        <f>IFERROR(VLOOKUP(C827,'MANO DE OBRA'!$C$13:$J$33,6,FALSE)," ")</f>
        <v xml:space="preserve"> </v>
      </c>
      <c r="K827" s="318" t="str">
        <f>IFERROR(VLOOKUP(C827,'MANO DE OBRA'!$C$13:$J$33,7,FALSE)," ")</f>
        <v xml:space="preserve"> </v>
      </c>
      <c r="L827" s="311" t="str">
        <f>IFERROR(VLOOKUP(C827,'MANO DE OBRA'!$C$13:$J$33,8,FALSE)," ")</f>
        <v xml:space="preserve"> </v>
      </c>
      <c r="M827" s="562"/>
      <c r="N827" s="563"/>
      <c r="O827" s="312">
        <f>IFERROR((L827/M827),0)</f>
        <v>0</v>
      </c>
      <c r="P827" s="99"/>
    </row>
    <row r="828" spans="2:16" ht="14.4">
      <c r="B828" s="44"/>
      <c r="C828" s="555"/>
      <c r="D828" s="556"/>
      <c r="E828" s="556"/>
      <c r="F828" s="556"/>
      <c r="G828" s="556"/>
      <c r="H828" s="556"/>
      <c r="I828" s="522"/>
      <c r="J828" s="310" t="str">
        <f>IFERROR(VLOOKUP(C828,'MANO DE OBRA'!$C$13:$J$33,6,FALSE)," ")</f>
        <v xml:space="preserve"> </v>
      </c>
      <c r="K828" s="318" t="str">
        <f>IFERROR(VLOOKUP(C828,'MANO DE OBRA'!$C$13:$J$33,7,FALSE)," ")</f>
        <v xml:space="preserve"> </v>
      </c>
      <c r="L828" s="311" t="str">
        <f>IFERROR(VLOOKUP(C828,'MANO DE OBRA'!$C$13:$J$33,8,FALSE)," ")</f>
        <v xml:space="preserve"> </v>
      </c>
      <c r="M828" s="562"/>
      <c r="N828" s="563"/>
      <c r="O828" s="312">
        <f t="shared" ref="O828:O830" si="51">IFERROR((L828/M828),0)</f>
        <v>0</v>
      </c>
      <c r="P828" s="99"/>
    </row>
    <row r="829" spans="2:16" ht="14.4">
      <c r="B829" s="44"/>
      <c r="C829" s="555"/>
      <c r="D829" s="556"/>
      <c r="E829" s="556"/>
      <c r="F829" s="556"/>
      <c r="G829" s="556"/>
      <c r="H829" s="556"/>
      <c r="I829" s="522"/>
      <c r="J829" s="310" t="str">
        <f>IFERROR(VLOOKUP(C829,'MANO DE OBRA'!$C$13:$J$33,6,FALSE)," ")</f>
        <v xml:space="preserve"> </v>
      </c>
      <c r="K829" s="318" t="str">
        <f>IFERROR(VLOOKUP(C829,'MANO DE OBRA'!$C$13:$J$33,7,FALSE)," ")</f>
        <v xml:space="preserve"> </v>
      </c>
      <c r="L829" s="311" t="str">
        <f>IFERROR(VLOOKUP(C829,'MANO DE OBRA'!$C$13:$J$33,8,FALSE)," ")</f>
        <v xml:space="preserve"> </v>
      </c>
      <c r="M829" s="524"/>
      <c r="N829" s="525"/>
      <c r="O829" s="312">
        <f t="shared" si="51"/>
        <v>0</v>
      </c>
      <c r="P829" s="99"/>
    </row>
    <row r="830" spans="2:16" ht="15" thickBot="1">
      <c r="B830" s="44"/>
      <c r="C830" s="555"/>
      <c r="D830" s="556"/>
      <c r="E830" s="556"/>
      <c r="F830" s="556"/>
      <c r="G830" s="556"/>
      <c r="H830" s="556"/>
      <c r="I830" s="522"/>
      <c r="J830" s="310" t="str">
        <f>IFERROR(VLOOKUP(C830,'MANO DE OBRA'!$C$13:$J$33,6,FALSE)," ")</f>
        <v xml:space="preserve"> </v>
      </c>
      <c r="K830" s="318" t="str">
        <f>IFERROR(VLOOKUP(C830,'MANO DE OBRA'!$C$13:$J$33,7,FALSE)," ")</f>
        <v xml:space="preserve"> </v>
      </c>
      <c r="L830" s="311" t="str">
        <f>IFERROR(VLOOKUP(C830,'MANO DE OBRA'!$C$13:$J$33,8,FALSE)," ")</f>
        <v xml:space="preserve"> </v>
      </c>
      <c r="M830" s="524"/>
      <c r="N830" s="525"/>
      <c r="O830" s="312">
        <f t="shared" si="51"/>
        <v>0</v>
      </c>
      <c r="P830" s="85"/>
    </row>
    <row r="831" spans="2:16" ht="15" thickBot="1">
      <c r="B831" s="44"/>
      <c r="C831" s="545" t="s">
        <v>2244</v>
      </c>
      <c r="D831" s="546"/>
      <c r="E831" s="546"/>
      <c r="F831" s="546"/>
      <c r="G831" s="546"/>
      <c r="H831" s="546"/>
      <c r="I831" s="546"/>
      <c r="J831" s="546"/>
      <c r="K831" s="546"/>
      <c r="L831" s="546"/>
      <c r="M831" s="546"/>
      <c r="N831" s="547"/>
      <c r="O831" s="309">
        <f>+SUM(O827:O830)</f>
        <v>0</v>
      </c>
      <c r="P831" s="85"/>
    </row>
    <row r="832" spans="2:16" ht="15" thickBot="1">
      <c r="B832" s="44"/>
      <c r="C832" s="73"/>
      <c r="D832" s="52"/>
      <c r="E832" s="52"/>
      <c r="F832" s="52"/>
      <c r="G832" s="52"/>
      <c r="H832" s="52"/>
      <c r="I832" s="52"/>
      <c r="J832" s="52"/>
      <c r="K832" s="52"/>
      <c r="L832" s="52"/>
      <c r="M832" s="52"/>
      <c r="N832" s="52"/>
      <c r="O832" s="74"/>
      <c r="P832" s="45"/>
    </row>
    <row r="833" spans="2:16" ht="15" thickBot="1">
      <c r="B833" s="44"/>
      <c r="C833" s="557" t="s">
        <v>2245</v>
      </c>
      <c r="D833" s="558"/>
      <c r="E833" s="558"/>
      <c r="F833" s="558"/>
      <c r="G833" s="558"/>
      <c r="H833" s="558"/>
      <c r="I833" s="558"/>
      <c r="J833" s="558"/>
      <c r="K833" s="558"/>
      <c r="L833" s="558"/>
      <c r="M833" s="558"/>
      <c r="N833" s="559"/>
      <c r="O833" s="313">
        <f>ROUND(O822+O798+O815+O831,0)</f>
        <v>587691</v>
      </c>
      <c r="P833" s="100"/>
    </row>
    <row r="834" spans="2:16" ht="15" thickBot="1">
      <c r="B834" s="44"/>
      <c r="C834" s="73"/>
      <c r="D834" s="52"/>
      <c r="E834" s="52"/>
      <c r="F834" s="52"/>
      <c r="G834" s="52"/>
      <c r="H834" s="52"/>
      <c r="I834" s="52"/>
      <c r="J834" s="52"/>
      <c r="K834" s="52"/>
      <c r="L834" s="52"/>
      <c r="M834" s="52"/>
      <c r="N834" s="52"/>
      <c r="O834" s="74"/>
      <c r="P834" s="73"/>
    </row>
    <row r="835" spans="2:16">
      <c r="B835" s="44"/>
      <c r="C835" s="529" t="s">
        <v>2240</v>
      </c>
      <c r="D835" s="530"/>
      <c r="E835" s="530"/>
      <c r="F835" s="530"/>
      <c r="G835" s="530"/>
      <c r="H835" s="530"/>
      <c r="I835" s="530"/>
      <c r="J835" s="530"/>
      <c r="K835" s="530"/>
      <c r="L835" s="530"/>
      <c r="M835" s="530"/>
      <c r="N835" s="530"/>
      <c r="O835" s="531"/>
      <c r="P835" s="80"/>
    </row>
    <row r="836" spans="2:16">
      <c r="B836" s="44"/>
      <c r="C836" s="532"/>
      <c r="D836" s="533"/>
      <c r="E836" s="533"/>
      <c r="F836" s="533"/>
      <c r="G836" s="533"/>
      <c r="H836" s="533"/>
      <c r="I836" s="533"/>
      <c r="J836" s="533"/>
      <c r="K836" s="533"/>
      <c r="L836" s="533"/>
      <c r="M836" s="533"/>
      <c r="N836" s="533"/>
      <c r="O836" s="534"/>
      <c r="P836" s="80"/>
    </row>
    <row r="837" spans="2:16" ht="14.4" thickBot="1">
      <c r="B837" s="44"/>
      <c r="C837" s="535"/>
      <c r="D837" s="536"/>
      <c r="E837" s="536"/>
      <c r="F837" s="536"/>
      <c r="G837" s="536"/>
      <c r="H837" s="536"/>
      <c r="I837" s="536"/>
      <c r="J837" s="536"/>
      <c r="K837" s="536"/>
      <c r="L837" s="536"/>
      <c r="M837" s="536"/>
      <c r="N837" s="536"/>
      <c r="O837" s="537"/>
      <c r="P837" s="80"/>
    </row>
    <row r="838" spans="2:16" ht="15" thickBot="1">
      <c r="B838" s="44"/>
      <c r="C838" s="568" t="s">
        <v>10</v>
      </c>
      <c r="D838" s="569"/>
      <c r="E838" s="569"/>
      <c r="F838" s="569"/>
      <c r="G838" s="569"/>
      <c r="H838" s="569"/>
      <c r="I838" s="569"/>
      <c r="J838" s="569"/>
      <c r="K838" s="569"/>
      <c r="L838" s="569"/>
      <c r="M838" s="570"/>
      <c r="N838" s="303" t="s">
        <v>32</v>
      </c>
      <c r="O838" s="304" t="s">
        <v>29</v>
      </c>
      <c r="P838" s="80"/>
    </row>
    <row r="839" spans="2:16" ht="14.4">
      <c r="B839" s="44"/>
      <c r="C839" s="571" t="s">
        <v>2242</v>
      </c>
      <c r="D839" s="572"/>
      <c r="E839" s="572"/>
      <c r="F839" s="572"/>
      <c r="G839" s="572"/>
      <c r="H839" s="572"/>
      <c r="I839" s="572"/>
      <c r="J839" s="572"/>
      <c r="K839" s="572"/>
      <c r="L839" s="572"/>
      <c r="M839" s="572"/>
      <c r="N839" s="305">
        <f>PRESUPUESTO!$K$384</f>
        <v>0.26</v>
      </c>
      <c r="O839" s="314">
        <f>N839*O833</f>
        <v>152799.66</v>
      </c>
      <c r="P839" s="80"/>
    </row>
    <row r="840" spans="2:16" ht="14.4">
      <c r="B840" s="44"/>
      <c r="C840" s="573" t="s">
        <v>2241</v>
      </c>
      <c r="D840" s="574"/>
      <c r="E840" s="574"/>
      <c r="F840" s="574"/>
      <c r="G840" s="574"/>
      <c r="H840" s="574"/>
      <c r="I840" s="574"/>
      <c r="J840" s="574"/>
      <c r="K840" s="574"/>
      <c r="L840" s="574"/>
      <c r="M840" s="574"/>
      <c r="N840" s="302">
        <f>PRESUPUESTO!$K$385</f>
        <v>0.01</v>
      </c>
      <c r="O840" s="315">
        <f>N840*O833</f>
        <v>5876.91</v>
      </c>
      <c r="P840" s="80"/>
    </row>
    <row r="841" spans="2:16" ht="15" thickBot="1">
      <c r="B841" s="44"/>
      <c r="C841" s="575" t="s">
        <v>28</v>
      </c>
      <c r="D841" s="576"/>
      <c r="E841" s="576"/>
      <c r="F841" s="576"/>
      <c r="G841" s="576"/>
      <c r="H841" s="576"/>
      <c r="I841" s="576"/>
      <c r="J841" s="576"/>
      <c r="K841" s="576"/>
      <c r="L841" s="576"/>
      <c r="M841" s="576"/>
      <c r="N841" s="306">
        <f>PRESUPUESTO!$K$386</f>
        <v>0.03</v>
      </c>
      <c r="O841" s="316">
        <f>N841*O833</f>
        <v>17630.73</v>
      </c>
      <c r="P841" s="80"/>
    </row>
    <row r="842" spans="2:16">
      <c r="B842" s="44"/>
      <c r="C842" s="296"/>
      <c r="D842" s="297"/>
      <c r="E842" s="297"/>
      <c r="F842" s="297"/>
      <c r="G842" s="297"/>
      <c r="H842" s="297"/>
      <c r="I842" s="297"/>
      <c r="J842" s="297"/>
      <c r="K842" s="297"/>
      <c r="L842" s="297"/>
      <c r="M842" s="297"/>
      <c r="N842" s="297"/>
      <c r="O842" s="298"/>
      <c r="P842" s="80"/>
    </row>
    <row r="843" spans="2:16" ht="14.4" thickBot="1">
      <c r="B843" s="44"/>
      <c r="C843" s="299"/>
      <c r="D843" s="300"/>
      <c r="E843" s="300"/>
      <c r="F843" s="300"/>
      <c r="G843" s="300"/>
      <c r="H843" s="300"/>
      <c r="I843" s="300"/>
      <c r="J843" s="300"/>
      <c r="K843" s="300"/>
      <c r="L843" s="300"/>
      <c r="M843" s="300"/>
      <c r="N843" s="300"/>
      <c r="O843" s="301"/>
      <c r="P843" s="80"/>
    </row>
    <row r="844" spans="2:16" ht="15" thickBot="1">
      <c r="B844" s="44"/>
      <c r="C844" s="557" t="s">
        <v>2246</v>
      </c>
      <c r="D844" s="558"/>
      <c r="E844" s="558"/>
      <c r="F844" s="558"/>
      <c r="G844" s="558"/>
      <c r="H844" s="558"/>
      <c r="I844" s="558"/>
      <c r="J844" s="558"/>
      <c r="K844" s="558"/>
      <c r="L844" s="558"/>
      <c r="M844" s="558"/>
      <c r="N844" s="559"/>
      <c r="O844" s="313">
        <f>ROUNDUP(O833+O839+O840+O841,0)</f>
        <v>763999</v>
      </c>
      <c r="P844" s="100"/>
    </row>
    <row r="845" spans="2:16" ht="14.4">
      <c r="B845" s="44"/>
      <c r="C845" s="73"/>
      <c r="D845" s="52"/>
      <c r="E845" s="52"/>
      <c r="F845" s="52"/>
      <c r="G845" s="52"/>
      <c r="H845" s="52"/>
      <c r="I845" s="52"/>
      <c r="J845" s="52"/>
      <c r="K845" s="52"/>
      <c r="L845" s="52"/>
      <c r="M845" s="52"/>
      <c r="N845" s="52"/>
      <c r="O845" s="74"/>
      <c r="P845" s="45"/>
    </row>
    <row r="846" spans="2:16" ht="14.4">
      <c r="B846" s="44"/>
      <c r="C846" s="73"/>
      <c r="D846" s="52"/>
      <c r="E846" s="52"/>
      <c r="F846" s="52"/>
      <c r="G846" s="52"/>
      <c r="H846" s="52"/>
      <c r="I846" s="52"/>
      <c r="J846" s="52"/>
      <c r="K846" s="52"/>
      <c r="L846" s="52"/>
      <c r="M846" s="52"/>
      <c r="N846" s="52"/>
      <c r="O846" s="74"/>
      <c r="P846" s="45"/>
    </row>
    <row r="847" spans="2:16" ht="18.75" customHeight="1" thickBot="1">
      <c r="B847" s="44"/>
      <c r="C847" s="564"/>
      <c r="D847" s="565"/>
      <c r="E847" s="565"/>
      <c r="F847" s="70"/>
      <c r="G847" s="70"/>
      <c r="H847" s="70"/>
      <c r="I847" s="70"/>
      <c r="J847" s="70"/>
      <c r="K847" s="566"/>
      <c r="L847" s="566"/>
      <c r="M847" s="566"/>
      <c r="N847" s="566"/>
      <c r="O847" s="567"/>
      <c r="P847" s="101"/>
    </row>
    <row r="848" spans="2:16" ht="14.4" thickBot="1">
      <c r="B848" s="102"/>
      <c r="C848" s="103"/>
      <c r="D848" s="103"/>
      <c r="E848" s="103"/>
      <c r="F848" s="103"/>
      <c r="G848" s="103"/>
      <c r="H848" s="103"/>
      <c r="I848" s="103"/>
      <c r="J848" s="103"/>
      <c r="K848" s="103"/>
      <c r="L848" s="103"/>
      <c r="M848" s="103"/>
      <c r="N848" s="103"/>
      <c r="O848" s="103"/>
      <c r="P848" s="104"/>
    </row>
    <row r="849" spans="2:16" ht="15.6" thickTop="1" thickBot="1">
      <c r="B849" s="44"/>
      <c r="C849" s="73"/>
      <c r="D849" s="52"/>
      <c r="E849" s="52"/>
      <c r="F849" s="52"/>
      <c r="G849" s="52"/>
      <c r="H849" s="52"/>
      <c r="I849" s="52"/>
      <c r="J849" s="52"/>
      <c r="K849" s="52"/>
      <c r="L849" s="52"/>
      <c r="M849" s="52"/>
      <c r="N849" s="52"/>
      <c r="O849" s="74"/>
      <c r="P849" s="45"/>
    </row>
    <row r="850" spans="2:16" ht="15" thickBot="1">
      <c r="B850" s="44"/>
      <c r="C850" s="488" t="s">
        <v>54</v>
      </c>
      <c r="D850" s="489"/>
      <c r="E850" s="489"/>
      <c r="F850" s="489"/>
      <c r="G850" s="489"/>
      <c r="H850" s="489"/>
      <c r="I850" s="489"/>
      <c r="J850" s="489"/>
      <c r="K850" s="489"/>
      <c r="L850" s="489"/>
      <c r="M850" s="489"/>
      <c r="N850" s="489"/>
      <c r="O850" s="490"/>
      <c r="P850" s="75"/>
    </row>
    <row r="851" spans="2:16">
      <c r="B851" s="44"/>
      <c r="C851" s="76" t="s">
        <v>55</v>
      </c>
      <c r="D851" s="491" t="s">
        <v>10</v>
      </c>
      <c r="E851" s="492"/>
      <c r="F851" s="492"/>
      <c r="G851" s="492"/>
      <c r="H851" s="492"/>
      <c r="I851" s="492"/>
      <c r="J851" s="492"/>
      <c r="K851" s="492"/>
      <c r="L851" s="493"/>
      <c r="M851" s="494" t="s">
        <v>56</v>
      </c>
      <c r="N851" s="495"/>
      <c r="O851" s="76" t="s">
        <v>12</v>
      </c>
      <c r="P851" s="77"/>
    </row>
    <row r="852" spans="2:16" ht="51" customHeight="1" thickBot="1">
      <c r="B852" s="44"/>
      <c r="C852" s="243">
        <f>PRESUPUESTO!C325</f>
        <v>16.140000000000022</v>
      </c>
      <c r="D852" s="582" t="str">
        <f>IFERROR(VLOOKUP(C852,PRESUPUESTO!$C$11:$K$366,5,FALSE)," ")</f>
        <v>SUMINISTRO E INSTALACIÓN DE DIVISIONES EN ALUMINIO ANODIZADO NATURAL, CON VIDRIO UNCOLORO TEMPLADO LAMINADO 4+4MM. INCLUYE PERFILERÍA DE ALUMINIO ANODIZADO ANODIZADO NATURAL PARA TRAFICO PESADO Y ALTA RESISTENCIA, ASI COMO MANO DE OBRA, MATERIALES, SEÑALIZACION , HERRAMIENTAS, HERRAJES Y LIMPIEZA FINAL DEL ÁREA INTERVENIDA.</v>
      </c>
      <c r="E852" s="583"/>
      <c r="F852" s="583"/>
      <c r="G852" s="583"/>
      <c r="H852" s="583"/>
      <c r="I852" s="583"/>
      <c r="J852" s="583"/>
      <c r="K852" s="583"/>
      <c r="L852" s="584"/>
      <c r="M852" s="526" t="str">
        <f>IFERROR(VLOOKUP(C852,PRESUPUESTO!$C$11:$K$366,6,FALSE)," ")</f>
        <v>M2</v>
      </c>
      <c r="N852" s="528"/>
      <c r="O852" s="243">
        <f>IFERROR(VLOOKUP(C852,PRESUPUESTO!$C$11:$K$366,7,FALSE)," ")</f>
        <v>27.3</v>
      </c>
      <c r="P852" s="79"/>
    </row>
    <row r="853" spans="2:16">
      <c r="B853" s="44"/>
      <c r="C853" s="529"/>
      <c r="D853" s="530"/>
      <c r="E853" s="530"/>
      <c r="F853" s="530"/>
      <c r="G853" s="530"/>
      <c r="H853" s="530"/>
      <c r="I853" s="530"/>
      <c r="J853" s="530"/>
      <c r="K853" s="530"/>
      <c r="L853" s="530"/>
      <c r="M853" s="530"/>
      <c r="N853" s="530"/>
      <c r="O853" s="531"/>
      <c r="P853" s="80"/>
    </row>
    <row r="854" spans="2:16">
      <c r="B854" s="44"/>
      <c r="C854" s="532"/>
      <c r="D854" s="533"/>
      <c r="E854" s="533"/>
      <c r="F854" s="533"/>
      <c r="G854" s="533"/>
      <c r="H854" s="533"/>
      <c r="I854" s="533"/>
      <c r="J854" s="533"/>
      <c r="K854" s="533"/>
      <c r="L854" s="533"/>
      <c r="M854" s="533"/>
      <c r="N854" s="533"/>
      <c r="O854" s="534"/>
      <c r="P854" s="80"/>
    </row>
    <row r="855" spans="2:16" ht="14.4" thickBot="1">
      <c r="B855" s="44"/>
      <c r="C855" s="535"/>
      <c r="D855" s="536"/>
      <c r="E855" s="536"/>
      <c r="F855" s="536"/>
      <c r="G855" s="536"/>
      <c r="H855" s="536"/>
      <c r="I855" s="536"/>
      <c r="J855" s="536"/>
      <c r="K855" s="536"/>
      <c r="L855" s="536"/>
      <c r="M855" s="536"/>
      <c r="N855" s="536"/>
      <c r="O855" s="537"/>
      <c r="P855" s="80"/>
    </row>
    <row r="856" spans="2:16" ht="14.4">
      <c r="B856" s="44"/>
      <c r="C856" s="538" t="s">
        <v>10</v>
      </c>
      <c r="D856" s="539"/>
      <c r="E856" s="539"/>
      <c r="F856" s="539"/>
      <c r="G856" s="540"/>
      <c r="H856" s="541" t="s">
        <v>57</v>
      </c>
      <c r="I856" s="539"/>
      <c r="J856" s="542" t="s">
        <v>58</v>
      </c>
      <c r="K856" s="543"/>
      <c r="L856" s="82" t="s">
        <v>59</v>
      </c>
      <c r="M856" s="541" t="s">
        <v>60</v>
      </c>
      <c r="N856" s="544"/>
      <c r="O856" s="83" t="s">
        <v>61</v>
      </c>
      <c r="P856" s="84"/>
    </row>
    <row r="857" spans="2:16" ht="14.4">
      <c r="B857" s="44"/>
      <c r="C857" s="517" t="s">
        <v>1281</v>
      </c>
      <c r="D857" s="518"/>
      <c r="E857" s="518"/>
      <c r="F857" s="518"/>
      <c r="G857" s="519"/>
      <c r="H857" s="520"/>
      <c r="I857" s="520"/>
      <c r="J857" s="521" t="str">
        <f>IFERROR(VLOOKUP(C857,EQUIPOS!$C$13:$G$80,2,FALSE)," ")</f>
        <v>%</v>
      </c>
      <c r="K857" s="522"/>
      <c r="L857" s="308">
        <f>O895</f>
        <v>0</v>
      </c>
      <c r="M857" s="523"/>
      <c r="N857" s="522"/>
      <c r="O857" s="307">
        <f>IFERROR(M857*L857,0)</f>
        <v>0</v>
      </c>
      <c r="P857" s="85"/>
    </row>
    <row r="858" spans="2:16" ht="14.4">
      <c r="B858" s="44"/>
      <c r="C858" s="517"/>
      <c r="D858" s="518"/>
      <c r="E858" s="518"/>
      <c r="F858" s="518"/>
      <c r="G858" s="519"/>
      <c r="H858" s="520"/>
      <c r="I858" s="520"/>
      <c r="J858" s="521" t="str">
        <f>IFERROR(VLOOKUP(C858,EQUIPOS!$C$13:$G$80,2,FALSE)," ")</f>
        <v xml:space="preserve"> </v>
      </c>
      <c r="K858" s="522"/>
      <c r="L858" s="308" t="str">
        <f>IFERROR(VLOOKUP(C858,EQUIPOS!$C$13:$G$80,5,FALSE)," ")</f>
        <v xml:space="preserve"> </v>
      </c>
      <c r="M858" s="524"/>
      <c r="N858" s="525"/>
      <c r="O858" s="307">
        <f>IFERROR(L858/M858,0)</f>
        <v>0</v>
      </c>
      <c r="P858" s="85"/>
    </row>
    <row r="859" spans="2:16" ht="14.4">
      <c r="B859" s="44"/>
      <c r="C859" s="517"/>
      <c r="D859" s="518"/>
      <c r="E859" s="518"/>
      <c r="F859" s="518"/>
      <c r="G859" s="519"/>
      <c r="H859" s="520"/>
      <c r="I859" s="520"/>
      <c r="J859" s="521" t="str">
        <f>IFERROR(VLOOKUP(C859,EQUIPOS!$C$13:$G$80,2,FALSE)," ")</f>
        <v xml:space="preserve"> </v>
      </c>
      <c r="K859" s="522"/>
      <c r="L859" s="308" t="str">
        <f>IFERROR(VLOOKUP(C859,EQUIPOS!$C$13:$G$80,5,FALSE)," ")</f>
        <v xml:space="preserve"> </v>
      </c>
      <c r="M859" s="524"/>
      <c r="N859" s="525"/>
      <c r="O859" s="307">
        <f t="shared" ref="O859:O860" si="52">IFERROR(L859/M859,0)</f>
        <v>0</v>
      </c>
      <c r="P859" s="85"/>
    </row>
    <row r="860" spans="2:16" ht="14.4">
      <c r="B860" s="44"/>
      <c r="C860" s="517"/>
      <c r="D860" s="518"/>
      <c r="E860" s="518"/>
      <c r="F860" s="518"/>
      <c r="G860" s="519"/>
      <c r="H860" s="520"/>
      <c r="I860" s="520"/>
      <c r="J860" s="521" t="str">
        <f>IFERROR(VLOOKUP(C860,EQUIPOS!$C$13:$G$80,2,FALSE)," ")</f>
        <v xml:space="preserve"> </v>
      </c>
      <c r="K860" s="522"/>
      <c r="L860" s="308" t="str">
        <f>IFERROR(VLOOKUP(C860,EQUIPOS!$C$13:$G$80,5,FALSE)," ")</f>
        <v xml:space="preserve"> </v>
      </c>
      <c r="M860" s="524"/>
      <c r="N860" s="525"/>
      <c r="O860" s="307">
        <f t="shared" si="52"/>
        <v>0</v>
      </c>
      <c r="P860" s="85"/>
    </row>
    <row r="861" spans="2:16" ht="15" thickBot="1">
      <c r="B861" s="44"/>
      <c r="C861" s="517"/>
      <c r="D861" s="518"/>
      <c r="E861" s="518"/>
      <c r="F861" s="518"/>
      <c r="G861" s="519"/>
      <c r="H861" s="520"/>
      <c r="I861" s="520"/>
      <c r="J861" s="521" t="str">
        <f>IFERROR(VLOOKUP(C861,EQUIPOS!$C$13:$G$80,2,FALSE)," ")</f>
        <v xml:space="preserve"> </v>
      </c>
      <c r="K861" s="522"/>
      <c r="L861" s="308" t="str">
        <f>IFERROR(VLOOKUP(C861,EQUIPOS!$C$13:$G$80,5,FALSE)," ")</f>
        <v xml:space="preserve"> </v>
      </c>
      <c r="M861" s="524"/>
      <c r="N861" s="525"/>
      <c r="O861" s="307">
        <f>IFERROR(L861/M861,0)</f>
        <v>0</v>
      </c>
      <c r="P861" s="85"/>
    </row>
    <row r="862" spans="2:16" ht="15" thickBot="1">
      <c r="B862" s="44"/>
      <c r="C862" s="545" t="s">
        <v>2244</v>
      </c>
      <c r="D862" s="546"/>
      <c r="E862" s="546"/>
      <c r="F862" s="546"/>
      <c r="G862" s="546"/>
      <c r="H862" s="546"/>
      <c r="I862" s="546"/>
      <c r="J862" s="546"/>
      <c r="K862" s="546"/>
      <c r="L862" s="546"/>
      <c r="M862" s="546"/>
      <c r="N862" s="547"/>
      <c r="O862" s="309">
        <f>SUM(O857:O861)</f>
        <v>0</v>
      </c>
      <c r="P862" s="86"/>
    </row>
    <row r="863" spans="2:16" ht="13.5" customHeight="1">
      <c r="B863" s="44"/>
      <c r="C863" s="529" t="s">
        <v>62</v>
      </c>
      <c r="D863" s="530"/>
      <c r="E863" s="530"/>
      <c r="F863" s="530"/>
      <c r="G863" s="530"/>
      <c r="H863" s="530"/>
      <c r="I863" s="530"/>
      <c r="J863" s="530"/>
      <c r="K863" s="530"/>
      <c r="L863" s="530"/>
      <c r="M863" s="530"/>
      <c r="N863" s="530"/>
      <c r="O863" s="531"/>
      <c r="P863" s="80"/>
    </row>
    <row r="864" spans="2:16">
      <c r="B864" s="44"/>
      <c r="C864" s="532"/>
      <c r="D864" s="533"/>
      <c r="E864" s="533"/>
      <c r="F864" s="533"/>
      <c r="G864" s="533"/>
      <c r="H864" s="533"/>
      <c r="I864" s="533"/>
      <c r="J864" s="533"/>
      <c r="K864" s="533"/>
      <c r="L864" s="533"/>
      <c r="M864" s="533"/>
      <c r="N864" s="533"/>
      <c r="O864" s="534"/>
      <c r="P864" s="80"/>
    </row>
    <row r="865" spans="2:16" ht="14.4" thickBot="1">
      <c r="B865" s="44"/>
      <c r="C865" s="535"/>
      <c r="D865" s="536"/>
      <c r="E865" s="536"/>
      <c r="F865" s="536"/>
      <c r="G865" s="536"/>
      <c r="H865" s="536"/>
      <c r="I865" s="536"/>
      <c r="J865" s="536"/>
      <c r="K865" s="536"/>
      <c r="L865" s="536"/>
      <c r="M865" s="536"/>
      <c r="N865" s="536"/>
      <c r="O865" s="537"/>
      <c r="P865" s="80"/>
    </row>
    <row r="866" spans="2:16" ht="14.4">
      <c r="B866" s="44"/>
      <c r="C866" s="538" t="s">
        <v>10</v>
      </c>
      <c r="D866" s="550"/>
      <c r="E866" s="550"/>
      <c r="F866" s="550"/>
      <c r="G866" s="550"/>
      <c r="H866" s="550"/>
      <c r="I866" s="550"/>
      <c r="J866" s="544"/>
      <c r="K866" s="81" t="s">
        <v>56</v>
      </c>
      <c r="L866" s="82" t="s">
        <v>12</v>
      </c>
      <c r="M866" s="541" t="s">
        <v>63</v>
      </c>
      <c r="N866" s="544"/>
      <c r="O866" s="83" t="s">
        <v>61</v>
      </c>
      <c r="P866" s="84"/>
    </row>
    <row r="867" spans="2:16" ht="14.4">
      <c r="B867" s="44"/>
      <c r="C867" s="517" t="s">
        <v>2825</v>
      </c>
      <c r="D867" s="518"/>
      <c r="E867" s="518"/>
      <c r="F867" s="518"/>
      <c r="G867" s="518"/>
      <c r="H867" s="518"/>
      <c r="I867" s="518"/>
      <c r="J867" s="519"/>
      <c r="K867" s="88" t="str">
        <f>IFERROR(VLOOKUP(C867,MATERIALES!$C$13:$G$2486,2,FALSE)," ")</f>
        <v>M2</v>
      </c>
      <c r="L867" s="89">
        <v>1.02</v>
      </c>
      <c r="M867" s="548">
        <f>IFERROR(VLOOKUP(C867,MATERIALES!$C$13:$G$2486,5,FALSE)," ")</f>
        <v>600168</v>
      </c>
      <c r="N867" s="549"/>
      <c r="O867" s="307">
        <f>IFERROR(M867*L867,0)</f>
        <v>612171.36</v>
      </c>
      <c r="P867" s="85"/>
    </row>
    <row r="868" spans="2:16" ht="14.4">
      <c r="B868" s="44"/>
      <c r="C868" s="517"/>
      <c r="D868" s="518"/>
      <c r="E868" s="518"/>
      <c r="F868" s="518"/>
      <c r="G868" s="518"/>
      <c r="H868" s="518"/>
      <c r="I868" s="518"/>
      <c r="J868" s="519"/>
      <c r="K868" s="88" t="str">
        <f>IFERROR(VLOOKUP(C868,MATERIALES!$C$13:$G$2486,2,FALSE)," ")</f>
        <v xml:space="preserve"> </v>
      </c>
      <c r="L868" s="89"/>
      <c r="M868" s="548" t="str">
        <f>IFERROR(VLOOKUP(C868,MATERIALES!$C$13:$G$2486,5,FALSE)," ")</f>
        <v xml:space="preserve"> </v>
      </c>
      <c r="N868" s="549"/>
      <c r="O868" s="307">
        <f t="shared" ref="O868:O878" si="53">IFERROR(M868*L868,0)</f>
        <v>0</v>
      </c>
      <c r="P868" s="85"/>
    </row>
    <row r="869" spans="2:16" ht="14.4">
      <c r="B869" s="44"/>
      <c r="C869" s="517"/>
      <c r="D869" s="518"/>
      <c r="E869" s="518"/>
      <c r="F869" s="518"/>
      <c r="G869" s="518"/>
      <c r="H869" s="518"/>
      <c r="I869" s="518"/>
      <c r="J869" s="519"/>
      <c r="K869" s="88" t="str">
        <f>IFERROR(VLOOKUP(C869,MATERIALES!$C$13:$G$2486,2,FALSE)," ")</f>
        <v xml:space="preserve"> </v>
      </c>
      <c r="L869" s="89"/>
      <c r="M869" s="548" t="str">
        <f>IFERROR(VLOOKUP(C869,MATERIALES!$C$13:$G$2486,5,FALSE)," ")</f>
        <v xml:space="preserve"> </v>
      </c>
      <c r="N869" s="549"/>
      <c r="O869" s="307">
        <f t="shared" si="53"/>
        <v>0</v>
      </c>
      <c r="P869" s="85"/>
    </row>
    <row r="870" spans="2:16" ht="14.4">
      <c r="B870" s="44"/>
      <c r="C870" s="517"/>
      <c r="D870" s="518"/>
      <c r="E870" s="518"/>
      <c r="F870" s="518"/>
      <c r="G870" s="518"/>
      <c r="H870" s="518"/>
      <c r="I870" s="518"/>
      <c r="J870" s="519"/>
      <c r="K870" s="88" t="str">
        <f>IFERROR(VLOOKUP(C870,MATERIALES!$C$13:$G$2486,2,FALSE)," ")</f>
        <v xml:space="preserve"> </v>
      </c>
      <c r="L870" s="89"/>
      <c r="M870" s="548" t="str">
        <f>IFERROR(VLOOKUP(C870,MATERIALES!$C$13:$G$2486,5,FALSE)," ")</f>
        <v xml:space="preserve"> </v>
      </c>
      <c r="N870" s="549"/>
      <c r="O870" s="307">
        <f t="shared" si="53"/>
        <v>0</v>
      </c>
      <c r="P870" s="85"/>
    </row>
    <row r="871" spans="2:16" ht="14.4">
      <c r="B871" s="44"/>
      <c r="C871" s="517"/>
      <c r="D871" s="518"/>
      <c r="E871" s="518"/>
      <c r="F871" s="518"/>
      <c r="G871" s="518"/>
      <c r="H871" s="518"/>
      <c r="I871" s="518"/>
      <c r="J871" s="519"/>
      <c r="K871" s="88" t="str">
        <f>IFERROR(VLOOKUP(C871,MATERIALES!$C$13:$G$2486,2,FALSE)," ")</f>
        <v xml:space="preserve"> </v>
      </c>
      <c r="L871" s="89"/>
      <c r="M871" s="548" t="str">
        <f>IFERROR(VLOOKUP(C871,MATERIALES!$C$13:$G$2486,5,FALSE)," ")</f>
        <v xml:space="preserve"> </v>
      </c>
      <c r="N871" s="549"/>
      <c r="O871" s="307">
        <f t="shared" si="53"/>
        <v>0</v>
      </c>
      <c r="P871" s="85"/>
    </row>
    <row r="872" spans="2:16" ht="14.4">
      <c r="B872" s="44"/>
      <c r="C872" s="517"/>
      <c r="D872" s="518"/>
      <c r="E872" s="518"/>
      <c r="F872" s="518"/>
      <c r="G872" s="518"/>
      <c r="H872" s="518"/>
      <c r="I872" s="518"/>
      <c r="J872" s="519"/>
      <c r="K872" s="88" t="str">
        <f>IFERROR(VLOOKUP(C872,MATERIALES!$C$13:$G$2486,2,FALSE)," ")</f>
        <v xml:space="preserve"> </v>
      </c>
      <c r="L872" s="89"/>
      <c r="M872" s="548" t="str">
        <f>IFERROR(VLOOKUP(C872,MATERIALES!$C$13:$G$2486,5,FALSE)," ")</f>
        <v xml:space="preserve"> </v>
      </c>
      <c r="N872" s="549"/>
      <c r="O872" s="307">
        <f t="shared" si="53"/>
        <v>0</v>
      </c>
      <c r="P872" s="85"/>
    </row>
    <row r="873" spans="2:16" ht="14.4">
      <c r="B873" s="44"/>
      <c r="C873" s="517"/>
      <c r="D873" s="518"/>
      <c r="E873" s="518"/>
      <c r="F873" s="518"/>
      <c r="G873" s="518"/>
      <c r="H873" s="518"/>
      <c r="I873" s="518"/>
      <c r="J873" s="519"/>
      <c r="K873" s="88" t="str">
        <f>IFERROR(VLOOKUP(C873,MATERIALES!$C$13:$G$2486,2,FALSE)," ")</f>
        <v xml:space="preserve"> </v>
      </c>
      <c r="L873" s="89"/>
      <c r="M873" s="548" t="str">
        <f>IFERROR(VLOOKUP(C873,MATERIALES!$C$13:$G$2486,5,FALSE)," ")</f>
        <v xml:space="preserve"> </v>
      </c>
      <c r="N873" s="549"/>
      <c r="O873" s="307">
        <f t="shared" si="53"/>
        <v>0</v>
      </c>
      <c r="P873" s="85"/>
    </row>
    <row r="874" spans="2:16" ht="14.4">
      <c r="B874" s="44"/>
      <c r="C874" s="517"/>
      <c r="D874" s="518"/>
      <c r="E874" s="518"/>
      <c r="F874" s="518"/>
      <c r="G874" s="518"/>
      <c r="H874" s="518"/>
      <c r="I874" s="518"/>
      <c r="J874" s="519"/>
      <c r="K874" s="88" t="str">
        <f>IFERROR(VLOOKUP(C874,MATERIALES!$C$13:$G$2486,2,FALSE)," ")</f>
        <v xml:space="preserve"> </v>
      </c>
      <c r="L874" s="89"/>
      <c r="M874" s="548" t="str">
        <f>IFERROR(VLOOKUP(C874,MATERIALES!$C$13:$G$2486,5,FALSE)," ")</f>
        <v xml:space="preserve"> </v>
      </c>
      <c r="N874" s="549"/>
      <c r="O874" s="307">
        <f t="shared" si="53"/>
        <v>0</v>
      </c>
      <c r="P874" s="85"/>
    </row>
    <row r="875" spans="2:16" ht="14.4">
      <c r="B875" s="44"/>
      <c r="C875" s="517"/>
      <c r="D875" s="518"/>
      <c r="E875" s="518"/>
      <c r="F875" s="518"/>
      <c r="G875" s="518"/>
      <c r="H875" s="518"/>
      <c r="I875" s="518"/>
      <c r="J875" s="519"/>
      <c r="K875" s="88" t="str">
        <f>IFERROR(VLOOKUP(C875,MATERIALES!$C$13:$G$2486,2,FALSE)," ")</f>
        <v xml:space="preserve"> </v>
      </c>
      <c r="L875" s="89"/>
      <c r="M875" s="548" t="str">
        <f>IFERROR(VLOOKUP(C875,MATERIALES!$C$13:$G$2486,5,FALSE)," ")</f>
        <v xml:space="preserve"> </v>
      </c>
      <c r="N875" s="549"/>
      <c r="O875" s="307">
        <f t="shared" si="53"/>
        <v>0</v>
      </c>
      <c r="P875" s="85"/>
    </row>
    <row r="876" spans="2:16" ht="14.4">
      <c r="B876" s="44"/>
      <c r="C876" s="517"/>
      <c r="D876" s="518"/>
      <c r="E876" s="518"/>
      <c r="F876" s="518"/>
      <c r="G876" s="518"/>
      <c r="H876" s="518"/>
      <c r="I876" s="518"/>
      <c r="J876" s="519"/>
      <c r="K876" s="88" t="str">
        <f>IFERROR(VLOOKUP(C876,MATERIALES!$C$13:$G$2486,2,FALSE)," ")</f>
        <v xml:space="preserve"> </v>
      </c>
      <c r="L876" s="89"/>
      <c r="M876" s="548" t="str">
        <f>IFERROR(VLOOKUP(C876,MATERIALES!$C$13:$G$2486,5,FALSE)," ")</f>
        <v xml:space="preserve"> </v>
      </c>
      <c r="N876" s="549"/>
      <c r="O876" s="307">
        <f t="shared" si="53"/>
        <v>0</v>
      </c>
      <c r="P876" s="85"/>
    </row>
    <row r="877" spans="2:16" ht="14.4">
      <c r="B877" s="44"/>
      <c r="C877" s="517"/>
      <c r="D877" s="518"/>
      <c r="E877" s="518"/>
      <c r="F877" s="518"/>
      <c r="G877" s="518"/>
      <c r="H877" s="518"/>
      <c r="I877" s="518"/>
      <c r="J877" s="519"/>
      <c r="K877" s="88" t="str">
        <f>IFERROR(VLOOKUP(C877,MATERIALES!$C$13:$G$2486,2,FALSE)," ")</f>
        <v xml:space="preserve"> </v>
      </c>
      <c r="L877" s="89"/>
      <c r="M877" s="548" t="str">
        <f>IFERROR(VLOOKUP(C877,MATERIALES!$C$13:$G$2486,5,FALSE)," ")</f>
        <v xml:space="preserve"> </v>
      </c>
      <c r="N877" s="549"/>
      <c r="O877" s="307">
        <f t="shared" si="53"/>
        <v>0</v>
      </c>
      <c r="P877" s="85"/>
    </row>
    <row r="878" spans="2:16" ht="15" thickBot="1">
      <c r="B878" s="44"/>
      <c r="C878" s="517"/>
      <c r="D878" s="518"/>
      <c r="E878" s="518"/>
      <c r="F878" s="518"/>
      <c r="G878" s="518"/>
      <c r="H878" s="518"/>
      <c r="I878" s="518"/>
      <c r="J878" s="519"/>
      <c r="K878" s="88" t="str">
        <f>IFERROR(VLOOKUP(C878,MATERIALES!$C$13:$G$2486,2,FALSE)," ")</f>
        <v xml:space="preserve"> </v>
      </c>
      <c r="L878" s="90"/>
      <c r="M878" s="548" t="str">
        <f>IFERROR(VLOOKUP(C878,MATERIALES!$C$13:$G$2486,5,FALSE)," ")</f>
        <v xml:space="preserve"> </v>
      </c>
      <c r="N878" s="549"/>
      <c r="O878" s="307">
        <f t="shared" si="53"/>
        <v>0</v>
      </c>
      <c r="P878" s="85"/>
    </row>
    <row r="879" spans="2:16" ht="15" thickBot="1">
      <c r="B879" s="44"/>
      <c r="C879" s="545" t="s">
        <v>2244</v>
      </c>
      <c r="D879" s="546"/>
      <c r="E879" s="546"/>
      <c r="F879" s="546"/>
      <c r="G879" s="546"/>
      <c r="H879" s="546"/>
      <c r="I879" s="546"/>
      <c r="J879" s="546"/>
      <c r="K879" s="546"/>
      <c r="L879" s="546"/>
      <c r="M879" s="546"/>
      <c r="N879" s="547"/>
      <c r="O879" s="309">
        <f>SUM(O867:O878)</f>
        <v>612171.36</v>
      </c>
      <c r="P879" s="85"/>
    </row>
    <row r="880" spans="2:16">
      <c r="B880" s="44"/>
      <c r="C880" s="529" t="s">
        <v>64</v>
      </c>
      <c r="D880" s="530"/>
      <c r="E880" s="530"/>
      <c r="F880" s="530"/>
      <c r="G880" s="530"/>
      <c r="H880" s="530"/>
      <c r="I880" s="530"/>
      <c r="J880" s="530"/>
      <c r="K880" s="530"/>
      <c r="L880" s="530"/>
      <c r="M880" s="530"/>
      <c r="N880" s="530"/>
      <c r="O880" s="531"/>
      <c r="P880" s="80"/>
    </row>
    <row r="881" spans="2:16">
      <c r="B881" s="44"/>
      <c r="C881" s="532"/>
      <c r="D881" s="533"/>
      <c r="E881" s="533"/>
      <c r="F881" s="533"/>
      <c r="G881" s="533"/>
      <c r="H881" s="533"/>
      <c r="I881" s="533"/>
      <c r="J881" s="533"/>
      <c r="K881" s="533"/>
      <c r="L881" s="533"/>
      <c r="M881" s="533"/>
      <c r="N881" s="533"/>
      <c r="O881" s="534"/>
      <c r="P881" s="80"/>
    </row>
    <row r="882" spans="2:16" ht="14.4" thickBot="1">
      <c r="B882" s="44"/>
      <c r="C882" s="535"/>
      <c r="D882" s="536"/>
      <c r="E882" s="536"/>
      <c r="F882" s="536"/>
      <c r="G882" s="536"/>
      <c r="H882" s="536"/>
      <c r="I882" s="536"/>
      <c r="J882" s="536"/>
      <c r="K882" s="536"/>
      <c r="L882" s="536"/>
      <c r="M882" s="536"/>
      <c r="N882" s="536"/>
      <c r="O882" s="537"/>
      <c r="P882" s="80"/>
    </row>
    <row r="883" spans="2:16" ht="16.8">
      <c r="B883" s="44"/>
      <c r="C883" s="538" t="s">
        <v>65</v>
      </c>
      <c r="D883" s="550"/>
      <c r="E883" s="550"/>
      <c r="F883" s="550"/>
      <c r="G883" s="550"/>
      <c r="H883" s="550"/>
      <c r="I883" s="550"/>
      <c r="J883" s="82" t="s">
        <v>66</v>
      </c>
      <c r="K883" s="87" t="s">
        <v>67</v>
      </c>
      <c r="L883" s="91" t="s">
        <v>68</v>
      </c>
      <c r="M883" s="541" t="s">
        <v>69</v>
      </c>
      <c r="N883" s="544"/>
      <c r="O883" s="83" t="s">
        <v>61</v>
      </c>
      <c r="P883" s="84"/>
    </row>
    <row r="884" spans="2:16" ht="14.4">
      <c r="B884" s="44"/>
      <c r="C884" s="517"/>
      <c r="D884" s="518"/>
      <c r="E884" s="518"/>
      <c r="F884" s="518"/>
      <c r="G884" s="518"/>
      <c r="H884" s="518"/>
      <c r="I884" s="518"/>
      <c r="J884" s="92"/>
      <c r="K884" s="93">
        <v>25.1</v>
      </c>
      <c r="L884" s="92">
        <f>K884*J884</f>
        <v>0</v>
      </c>
      <c r="M884" s="548" t="str">
        <f>IFERROR(VLOOKUP(C884,TRANSPORTE!$C$14:$G$28,5,FALSE)," ")</f>
        <v xml:space="preserve"> </v>
      </c>
      <c r="N884" s="549"/>
      <c r="O884" s="307">
        <f>IFERROR(M884*L884,0)</f>
        <v>0</v>
      </c>
      <c r="P884" s="85"/>
    </row>
    <row r="885" spans="2:16" ht="15" thickBot="1">
      <c r="B885" s="44"/>
      <c r="C885" s="551"/>
      <c r="D885" s="552"/>
      <c r="E885" s="552"/>
      <c r="F885" s="552"/>
      <c r="G885" s="552"/>
      <c r="H885" s="552"/>
      <c r="I885" s="552"/>
      <c r="J885" s="94"/>
      <c r="K885" s="70"/>
      <c r="L885" s="94"/>
      <c r="M885" s="553"/>
      <c r="N885" s="554"/>
      <c r="O885" s="307">
        <f t="shared" ref="O885" si="54">IFERROR(M885*L885,0)</f>
        <v>0</v>
      </c>
      <c r="P885" s="85"/>
    </row>
    <row r="886" spans="2:16" ht="15" thickBot="1">
      <c r="B886" s="44"/>
      <c r="C886" s="545" t="s">
        <v>2244</v>
      </c>
      <c r="D886" s="546"/>
      <c r="E886" s="546"/>
      <c r="F886" s="546"/>
      <c r="G886" s="546"/>
      <c r="H886" s="546"/>
      <c r="I886" s="546"/>
      <c r="J886" s="546"/>
      <c r="K886" s="546"/>
      <c r="L886" s="546"/>
      <c r="M886" s="546"/>
      <c r="N886" s="547"/>
      <c r="O886" s="309">
        <f>+SUM(O884:O885)</f>
        <v>0</v>
      </c>
      <c r="P886" s="86"/>
    </row>
    <row r="887" spans="2:16">
      <c r="B887" s="44"/>
      <c r="C887" s="529" t="s">
        <v>70</v>
      </c>
      <c r="D887" s="530"/>
      <c r="E887" s="530"/>
      <c r="F887" s="530"/>
      <c r="G887" s="530"/>
      <c r="H887" s="530"/>
      <c r="I887" s="530"/>
      <c r="J887" s="530"/>
      <c r="K887" s="530"/>
      <c r="L887" s="530"/>
      <c r="M887" s="530"/>
      <c r="N887" s="530"/>
      <c r="O887" s="531"/>
      <c r="P887" s="80"/>
    </row>
    <row r="888" spans="2:16">
      <c r="B888" s="44"/>
      <c r="C888" s="532"/>
      <c r="D888" s="533"/>
      <c r="E888" s="533"/>
      <c r="F888" s="533"/>
      <c r="G888" s="533"/>
      <c r="H888" s="533"/>
      <c r="I888" s="533"/>
      <c r="J888" s="533"/>
      <c r="K888" s="533"/>
      <c r="L888" s="533"/>
      <c r="M888" s="533"/>
      <c r="N888" s="533"/>
      <c r="O888" s="534"/>
      <c r="P888" s="80"/>
    </row>
    <row r="889" spans="2:16" ht="14.4" thickBot="1">
      <c r="B889" s="44"/>
      <c r="C889" s="535"/>
      <c r="D889" s="536"/>
      <c r="E889" s="536"/>
      <c r="F889" s="536"/>
      <c r="G889" s="536"/>
      <c r="H889" s="536"/>
      <c r="I889" s="536"/>
      <c r="J889" s="536"/>
      <c r="K889" s="536"/>
      <c r="L889" s="536"/>
      <c r="M889" s="536"/>
      <c r="N889" s="536"/>
      <c r="O889" s="537"/>
      <c r="P889" s="80"/>
    </row>
    <row r="890" spans="2:16" ht="14.4">
      <c r="B890" s="44"/>
      <c r="C890" s="538" t="s">
        <v>71</v>
      </c>
      <c r="D890" s="550"/>
      <c r="E890" s="550"/>
      <c r="F890" s="550"/>
      <c r="G890" s="550"/>
      <c r="H890" s="550"/>
      <c r="I890" s="550"/>
      <c r="J890" s="82" t="s">
        <v>72</v>
      </c>
      <c r="K890" s="95" t="s">
        <v>73</v>
      </c>
      <c r="L890" s="96" t="s">
        <v>74</v>
      </c>
      <c r="M890" s="560" t="s">
        <v>60</v>
      </c>
      <c r="N890" s="561"/>
      <c r="O890" s="97" t="s">
        <v>61</v>
      </c>
      <c r="P890" s="98"/>
    </row>
    <row r="891" spans="2:16" ht="14.4">
      <c r="B891" s="44"/>
      <c r="C891" s="555"/>
      <c r="D891" s="556"/>
      <c r="E891" s="556"/>
      <c r="F891" s="556"/>
      <c r="G891" s="556"/>
      <c r="H891" s="556"/>
      <c r="I891" s="522"/>
      <c r="J891" s="310" t="str">
        <f>IFERROR(VLOOKUP(C891,'MANO DE OBRA'!$C$13:$J$33,6,FALSE)," ")</f>
        <v xml:space="preserve"> </v>
      </c>
      <c r="K891" s="318" t="str">
        <f>IFERROR(VLOOKUP(C891,'MANO DE OBRA'!$C$13:$J$33,7,FALSE)," ")</f>
        <v xml:space="preserve"> </v>
      </c>
      <c r="L891" s="311" t="str">
        <f>IFERROR(VLOOKUP(C891,'MANO DE OBRA'!$C$13:$J$33,8,FALSE)," ")</f>
        <v xml:space="preserve"> </v>
      </c>
      <c r="M891" s="562"/>
      <c r="N891" s="563"/>
      <c r="O891" s="312">
        <f>IFERROR((L891/M891),0)</f>
        <v>0</v>
      </c>
      <c r="P891" s="99"/>
    </row>
    <row r="892" spans="2:16" ht="14.4">
      <c r="B892" s="44"/>
      <c r="C892" s="555"/>
      <c r="D892" s="556"/>
      <c r="E892" s="556"/>
      <c r="F892" s="556"/>
      <c r="G892" s="556"/>
      <c r="H892" s="556"/>
      <c r="I892" s="522"/>
      <c r="J892" s="310" t="str">
        <f>IFERROR(VLOOKUP(C892,'MANO DE OBRA'!$C$13:$J$33,6,FALSE)," ")</f>
        <v xml:space="preserve"> </v>
      </c>
      <c r="K892" s="318" t="str">
        <f>IFERROR(VLOOKUP(C892,'MANO DE OBRA'!$C$13:$J$33,7,FALSE)," ")</f>
        <v xml:space="preserve"> </v>
      </c>
      <c r="L892" s="311" t="str">
        <f>IFERROR(VLOOKUP(C892,'MANO DE OBRA'!$C$13:$J$33,8,FALSE)," ")</f>
        <v xml:space="preserve"> </v>
      </c>
      <c r="M892" s="562"/>
      <c r="N892" s="563"/>
      <c r="O892" s="312">
        <f t="shared" ref="O892:O894" si="55">IFERROR((L892/M892),0)</f>
        <v>0</v>
      </c>
      <c r="P892" s="99"/>
    </row>
    <row r="893" spans="2:16" ht="14.4">
      <c r="B893" s="44"/>
      <c r="C893" s="555"/>
      <c r="D893" s="556"/>
      <c r="E893" s="556"/>
      <c r="F893" s="556"/>
      <c r="G893" s="556"/>
      <c r="H893" s="556"/>
      <c r="I893" s="522"/>
      <c r="J893" s="310" t="str">
        <f>IFERROR(VLOOKUP(C893,'MANO DE OBRA'!$C$13:$J$33,6,FALSE)," ")</f>
        <v xml:space="preserve"> </v>
      </c>
      <c r="K893" s="318" t="str">
        <f>IFERROR(VLOOKUP(C893,'MANO DE OBRA'!$C$13:$J$33,7,FALSE)," ")</f>
        <v xml:space="preserve"> </v>
      </c>
      <c r="L893" s="311" t="str">
        <f>IFERROR(VLOOKUP(C893,'MANO DE OBRA'!$C$13:$J$33,8,FALSE)," ")</f>
        <v xml:space="preserve"> </v>
      </c>
      <c r="M893" s="524"/>
      <c r="N893" s="525"/>
      <c r="O893" s="312">
        <f t="shared" si="55"/>
        <v>0</v>
      </c>
      <c r="P893" s="99"/>
    </row>
    <row r="894" spans="2:16" ht="15" thickBot="1">
      <c r="B894" s="44"/>
      <c r="C894" s="555"/>
      <c r="D894" s="556"/>
      <c r="E894" s="556"/>
      <c r="F894" s="556"/>
      <c r="G894" s="556"/>
      <c r="H894" s="556"/>
      <c r="I894" s="522"/>
      <c r="J894" s="310" t="str">
        <f>IFERROR(VLOOKUP(C894,'MANO DE OBRA'!$C$13:$J$33,6,FALSE)," ")</f>
        <v xml:space="preserve"> </v>
      </c>
      <c r="K894" s="318" t="str">
        <f>IFERROR(VLOOKUP(C894,'MANO DE OBRA'!$C$13:$J$33,7,FALSE)," ")</f>
        <v xml:space="preserve"> </v>
      </c>
      <c r="L894" s="311" t="str">
        <f>IFERROR(VLOOKUP(C894,'MANO DE OBRA'!$C$13:$J$33,8,FALSE)," ")</f>
        <v xml:space="preserve"> </v>
      </c>
      <c r="M894" s="524"/>
      <c r="N894" s="525"/>
      <c r="O894" s="312">
        <f t="shared" si="55"/>
        <v>0</v>
      </c>
      <c r="P894" s="85"/>
    </row>
    <row r="895" spans="2:16" ht="15" thickBot="1">
      <c r="B895" s="44"/>
      <c r="C895" s="545" t="s">
        <v>2244</v>
      </c>
      <c r="D895" s="546"/>
      <c r="E895" s="546"/>
      <c r="F895" s="546"/>
      <c r="G895" s="546"/>
      <c r="H895" s="546"/>
      <c r="I895" s="546"/>
      <c r="J895" s="546"/>
      <c r="K895" s="546"/>
      <c r="L895" s="546"/>
      <c r="M895" s="546"/>
      <c r="N895" s="547"/>
      <c r="O895" s="309">
        <f>+SUM(O891:O894)</f>
        <v>0</v>
      </c>
      <c r="P895" s="85"/>
    </row>
    <row r="896" spans="2:16" ht="15" thickBot="1">
      <c r="B896" s="44"/>
      <c r="C896" s="73"/>
      <c r="D896" s="52"/>
      <c r="E896" s="52"/>
      <c r="F896" s="52"/>
      <c r="G896" s="52"/>
      <c r="H896" s="52"/>
      <c r="I896" s="52"/>
      <c r="J896" s="52"/>
      <c r="K896" s="52"/>
      <c r="L896" s="52"/>
      <c r="M896" s="52"/>
      <c r="N896" s="52"/>
      <c r="O896" s="74"/>
      <c r="P896" s="45"/>
    </row>
    <row r="897" spans="2:16" ht="15" thickBot="1">
      <c r="B897" s="44"/>
      <c r="C897" s="557" t="s">
        <v>2245</v>
      </c>
      <c r="D897" s="558"/>
      <c r="E897" s="558"/>
      <c r="F897" s="558"/>
      <c r="G897" s="558"/>
      <c r="H897" s="558"/>
      <c r="I897" s="558"/>
      <c r="J897" s="558"/>
      <c r="K897" s="558"/>
      <c r="L897" s="558"/>
      <c r="M897" s="558"/>
      <c r="N897" s="559"/>
      <c r="O897" s="313">
        <f>ROUND(O886+O862+O879+O895,0)</f>
        <v>612171</v>
      </c>
      <c r="P897" s="100"/>
    </row>
    <row r="898" spans="2:16" ht="15" thickBot="1">
      <c r="B898" s="44"/>
      <c r="C898" s="73"/>
      <c r="D898" s="52"/>
      <c r="E898" s="52"/>
      <c r="F898" s="52"/>
      <c r="G898" s="52"/>
      <c r="H898" s="52"/>
      <c r="I898" s="52"/>
      <c r="J898" s="52"/>
      <c r="K898" s="52"/>
      <c r="L898" s="52"/>
      <c r="M898" s="52"/>
      <c r="N898" s="52"/>
      <c r="O898" s="74"/>
      <c r="P898" s="73"/>
    </row>
    <row r="899" spans="2:16">
      <c r="B899" s="44"/>
      <c r="C899" s="529" t="s">
        <v>2240</v>
      </c>
      <c r="D899" s="530"/>
      <c r="E899" s="530"/>
      <c r="F899" s="530"/>
      <c r="G899" s="530"/>
      <c r="H899" s="530"/>
      <c r="I899" s="530"/>
      <c r="J899" s="530"/>
      <c r="K899" s="530"/>
      <c r="L899" s="530"/>
      <c r="M899" s="530"/>
      <c r="N899" s="530"/>
      <c r="O899" s="531"/>
      <c r="P899" s="80"/>
    </row>
    <row r="900" spans="2:16">
      <c r="B900" s="44"/>
      <c r="C900" s="532"/>
      <c r="D900" s="533"/>
      <c r="E900" s="533"/>
      <c r="F900" s="533"/>
      <c r="G900" s="533"/>
      <c r="H900" s="533"/>
      <c r="I900" s="533"/>
      <c r="J900" s="533"/>
      <c r="K900" s="533"/>
      <c r="L900" s="533"/>
      <c r="M900" s="533"/>
      <c r="N900" s="533"/>
      <c r="O900" s="534"/>
      <c r="P900" s="80"/>
    </row>
    <row r="901" spans="2:16" ht="14.4" thickBot="1">
      <c r="B901" s="44"/>
      <c r="C901" s="535"/>
      <c r="D901" s="536"/>
      <c r="E901" s="536"/>
      <c r="F901" s="536"/>
      <c r="G901" s="536"/>
      <c r="H901" s="536"/>
      <c r="I901" s="536"/>
      <c r="J901" s="536"/>
      <c r="K901" s="536"/>
      <c r="L901" s="536"/>
      <c r="M901" s="536"/>
      <c r="N901" s="536"/>
      <c r="O901" s="537"/>
      <c r="P901" s="80"/>
    </row>
    <row r="902" spans="2:16" ht="15" thickBot="1">
      <c r="B902" s="44"/>
      <c r="C902" s="568" t="s">
        <v>10</v>
      </c>
      <c r="D902" s="569"/>
      <c r="E902" s="569"/>
      <c r="F902" s="569"/>
      <c r="G902" s="569"/>
      <c r="H902" s="569"/>
      <c r="I902" s="569"/>
      <c r="J902" s="569"/>
      <c r="K902" s="569"/>
      <c r="L902" s="569"/>
      <c r="M902" s="570"/>
      <c r="N902" s="303" t="s">
        <v>32</v>
      </c>
      <c r="O902" s="304" t="s">
        <v>29</v>
      </c>
      <c r="P902" s="80"/>
    </row>
    <row r="903" spans="2:16" ht="14.4">
      <c r="B903" s="44"/>
      <c r="C903" s="571" t="s">
        <v>2242</v>
      </c>
      <c r="D903" s="572"/>
      <c r="E903" s="572"/>
      <c r="F903" s="572"/>
      <c r="G903" s="572"/>
      <c r="H903" s="572"/>
      <c r="I903" s="572"/>
      <c r="J903" s="572"/>
      <c r="K903" s="572"/>
      <c r="L903" s="572"/>
      <c r="M903" s="572"/>
      <c r="N903" s="305">
        <f>PRESUPUESTO!$K$384</f>
        <v>0.26</v>
      </c>
      <c r="O903" s="314">
        <f>N903*O897</f>
        <v>159164.46</v>
      </c>
      <c r="P903" s="80"/>
    </row>
    <row r="904" spans="2:16" ht="14.4">
      <c r="B904" s="44"/>
      <c r="C904" s="573" t="s">
        <v>2241</v>
      </c>
      <c r="D904" s="574"/>
      <c r="E904" s="574"/>
      <c r="F904" s="574"/>
      <c r="G904" s="574"/>
      <c r="H904" s="574"/>
      <c r="I904" s="574"/>
      <c r="J904" s="574"/>
      <c r="K904" s="574"/>
      <c r="L904" s="574"/>
      <c r="M904" s="574"/>
      <c r="N904" s="302">
        <f>PRESUPUESTO!$K$385</f>
        <v>0.01</v>
      </c>
      <c r="O904" s="315">
        <f>N904*O897</f>
        <v>6121.71</v>
      </c>
      <c r="P904" s="80"/>
    </row>
    <row r="905" spans="2:16" ht="15" thickBot="1">
      <c r="B905" s="44"/>
      <c r="C905" s="575" t="s">
        <v>28</v>
      </c>
      <c r="D905" s="576"/>
      <c r="E905" s="576"/>
      <c r="F905" s="576"/>
      <c r="G905" s="576"/>
      <c r="H905" s="576"/>
      <c r="I905" s="576"/>
      <c r="J905" s="576"/>
      <c r="K905" s="576"/>
      <c r="L905" s="576"/>
      <c r="M905" s="576"/>
      <c r="N905" s="306">
        <f>PRESUPUESTO!$K$386</f>
        <v>0.03</v>
      </c>
      <c r="O905" s="316">
        <f>N905*O897</f>
        <v>18365.13</v>
      </c>
      <c r="P905" s="80"/>
    </row>
    <row r="906" spans="2:16">
      <c r="B906" s="44"/>
      <c r="C906" s="296"/>
      <c r="D906" s="297"/>
      <c r="E906" s="297"/>
      <c r="F906" s="297"/>
      <c r="G906" s="297"/>
      <c r="H906" s="297"/>
      <c r="I906" s="297"/>
      <c r="J906" s="297"/>
      <c r="K906" s="297"/>
      <c r="L906" s="297"/>
      <c r="M906" s="297"/>
      <c r="N906" s="297"/>
      <c r="O906" s="298"/>
      <c r="P906" s="80"/>
    </row>
    <row r="907" spans="2:16" ht="14.4" thickBot="1">
      <c r="B907" s="44"/>
      <c r="C907" s="299"/>
      <c r="D907" s="300"/>
      <c r="E907" s="300"/>
      <c r="F907" s="300"/>
      <c r="G907" s="300"/>
      <c r="H907" s="300"/>
      <c r="I907" s="300"/>
      <c r="J907" s="300"/>
      <c r="K907" s="300"/>
      <c r="L907" s="300"/>
      <c r="M907" s="300"/>
      <c r="N907" s="300"/>
      <c r="O907" s="301"/>
      <c r="P907" s="80"/>
    </row>
    <row r="908" spans="2:16" ht="15" thickBot="1">
      <c r="B908" s="44"/>
      <c r="C908" s="557" t="s">
        <v>2246</v>
      </c>
      <c r="D908" s="558"/>
      <c r="E908" s="558"/>
      <c r="F908" s="558"/>
      <c r="G908" s="558"/>
      <c r="H908" s="558"/>
      <c r="I908" s="558"/>
      <c r="J908" s="558"/>
      <c r="K908" s="558"/>
      <c r="L908" s="558"/>
      <c r="M908" s="558"/>
      <c r="N908" s="559"/>
      <c r="O908" s="313">
        <f>ROUNDUP(O897+O903+O904+O905,0)</f>
        <v>795823</v>
      </c>
      <c r="P908" s="100"/>
    </row>
    <row r="909" spans="2:16" ht="14.4">
      <c r="B909" s="44"/>
      <c r="C909" s="73"/>
      <c r="D909" s="52"/>
      <c r="E909" s="52"/>
      <c r="F909" s="52"/>
      <c r="G909" s="52"/>
      <c r="H909" s="52"/>
      <c r="I909" s="52"/>
      <c r="J909" s="52"/>
      <c r="K909" s="52"/>
      <c r="L909" s="52"/>
      <c r="M909" s="52"/>
      <c r="N909" s="52"/>
      <c r="O909" s="74"/>
      <c r="P909" s="45"/>
    </row>
    <row r="910" spans="2:16" ht="14.4">
      <c r="B910" s="44"/>
      <c r="C910" s="73"/>
      <c r="D910" s="52"/>
      <c r="E910" s="52"/>
      <c r="F910" s="52"/>
      <c r="G910" s="52"/>
      <c r="H910" s="52"/>
      <c r="I910" s="52"/>
      <c r="J910" s="52"/>
      <c r="K910" s="52"/>
      <c r="L910" s="52"/>
      <c r="M910" s="52"/>
      <c r="N910" s="52"/>
      <c r="O910" s="74"/>
      <c r="P910" s="45"/>
    </row>
    <row r="911" spans="2:16" ht="18.75" customHeight="1" thickBot="1">
      <c r="B911" s="44"/>
      <c r="C911" s="564"/>
      <c r="D911" s="565"/>
      <c r="E911" s="565"/>
      <c r="F911" s="70"/>
      <c r="G911" s="70"/>
      <c r="H911" s="70"/>
      <c r="I911" s="70"/>
      <c r="J911" s="70"/>
      <c r="K911" s="566"/>
      <c r="L911" s="566"/>
      <c r="M911" s="566"/>
      <c r="N911" s="566"/>
      <c r="O911" s="567"/>
      <c r="P911" s="101"/>
    </row>
    <row r="912" spans="2:16" ht="14.4" thickBot="1">
      <c r="B912" s="102"/>
      <c r="C912" s="103"/>
      <c r="D912" s="103"/>
      <c r="E912" s="103"/>
      <c r="F912" s="103"/>
      <c r="G912" s="103"/>
      <c r="H912" s="103"/>
      <c r="I912" s="103"/>
      <c r="J912" s="103"/>
      <c r="K912" s="103"/>
      <c r="L912" s="103"/>
      <c r="M912" s="103"/>
      <c r="N912" s="103"/>
      <c r="O912" s="103"/>
      <c r="P912" s="104"/>
    </row>
    <row r="913" spans="2:16" ht="15.6" thickTop="1" thickBot="1">
      <c r="B913" s="44"/>
      <c r="C913" s="73"/>
      <c r="D913" s="52"/>
      <c r="E913" s="52"/>
      <c r="F913" s="52"/>
      <c r="G913" s="52"/>
      <c r="H913" s="52"/>
      <c r="I913" s="52"/>
      <c r="J913" s="52"/>
      <c r="K913" s="52"/>
      <c r="L913" s="52"/>
      <c r="M913" s="52"/>
      <c r="N913" s="52"/>
      <c r="O913" s="74"/>
      <c r="P913" s="45"/>
    </row>
    <row r="914" spans="2:16" ht="15" thickBot="1">
      <c r="B914" s="44"/>
      <c r="C914" s="488" t="s">
        <v>54</v>
      </c>
      <c r="D914" s="489"/>
      <c r="E914" s="489"/>
      <c r="F914" s="489"/>
      <c r="G914" s="489"/>
      <c r="H914" s="489"/>
      <c r="I914" s="489"/>
      <c r="J914" s="489"/>
      <c r="K914" s="489"/>
      <c r="L914" s="489"/>
      <c r="M914" s="489"/>
      <c r="N914" s="489"/>
      <c r="O914" s="490"/>
      <c r="P914" s="75"/>
    </row>
    <row r="915" spans="2:16">
      <c r="B915" s="44"/>
      <c r="C915" s="76" t="s">
        <v>55</v>
      </c>
      <c r="D915" s="491" t="s">
        <v>10</v>
      </c>
      <c r="E915" s="492"/>
      <c r="F915" s="492"/>
      <c r="G915" s="492"/>
      <c r="H915" s="492"/>
      <c r="I915" s="492"/>
      <c r="J915" s="492"/>
      <c r="K915" s="492"/>
      <c r="L915" s="493"/>
      <c r="M915" s="494" t="s">
        <v>56</v>
      </c>
      <c r="N915" s="495"/>
      <c r="O915" s="76" t="s">
        <v>12</v>
      </c>
      <c r="P915" s="77"/>
    </row>
    <row r="916" spans="2:16" ht="51" customHeight="1" thickBot="1">
      <c r="B916" s="44"/>
      <c r="C916" s="243">
        <f>PRESUPUESTO!C326</f>
        <v>16.150000000000023</v>
      </c>
      <c r="D916" s="582" t="str">
        <f>IFERROR(VLOOKUP(C916,PRESUPUESTO!$C$11:$K$366,5,FALSE)," ")</f>
        <v>SUMINISTRO E INSTALACIÓN DE PASAMANOS SUPERIOR Y DE INFANTES REDONDO EN ACERO INOXIDABLE Ø2”, ACABADO SATINADO, INCLUYE SOPORTES, ANCLAJES A MURO, EMPALMES, TERMINALES DE CIERRE, FIJACIONES MECÁNICAS Y LIMPIEZA FINAL. (BR-1)</v>
      </c>
      <c r="E916" s="583"/>
      <c r="F916" s="583"/>
      <c r="G916" s="583"/>
      <c r="H916" s="583"/>
      <c r="I916" s="583"/>
      <c r="J916" s="583"/>
      <c r="K916" s="583"/>
      <c r="L916" s="584"/>
      <c r="M916" s="526" t="str">
        <f>IFERROR(VLOOKUP(C916,PRESUPUESTO!$C$11:$K$366,6,FALSE)," ")</f>
        <v>ML</v>
      </c>
      <c r="N916" s="528"/>
      <c r="O916" s="243">
        <f>IFERROR(VLOOKUP(C916,PRESUPUESTO!$C$11:$K$366,7,FALSE)," ")</f>
        <v>7.22</v>
      </c>
      <c r="P916" s="79"/>
    </row>
    <row r="917" spans="2:16">
      <c r="B917" s="44"/>
      <c r="C917" s="529"/>
      <c r="D917" s="530"/>
      <c r="E917" s="530"/>
      <c r="F917" s="530"/>
      <c r="G917" s="530"/>
      <c r="H917" s="530"/>
      <c r="I917" s="530"/>
      <c r="J917" s="530"/>
      <c r="K917" s="530"/>
      <c r="L917" s="530"/>
      <c r="M917" s="530"/>
      <c r="N917" s="530"/>
      <c r="O917" s="531"/>
      <c r="P917" s="80"/>
    </row>
    <row r="918" spans="2:16">
      <c r="B918" s="44"/>
      <c r="C918" s="532"/>
      <c r="D918" s="533"/>
      <c r="E918" s="533"/>
      <c r="F918" s="533"/>
      <c r="G918" s="533"/>
      <c r="H918" s="533"/>
      <c r="I918" s="533"/>
      <c r="J918" s="533"/>
      <c r="K918" s="533"/>
      <c r="L918" s="533"/>
      <c r="M918" s="533"/>
      <c r="N918" s="533"/>
      <c r="O918" s="534"/>
      <c r="P918" s="80"/>
    </row>
    <row r="919" spans="2:16" ht="14.4" thickBot="1">
      <c r="B919" s="44"/>
      <c r="C919" s="535"/>
      <c r="D919" s="536"/>
      <c r="E919" s="536"/>
      <c r="F919" s="536"/>
      <c r="G919" s="536"/>
      <c r="H919" s="536"/>
      <c r="I919" s="536"/>
      <c r="J919" s="536"/>
      <c r="K919" s="536"/>
      <c r="L919" s="536"/>
      <c r="M919" s="536"/>
      <c r="N919" s="536"/>
      <c r="O919" s="537"/>
      <c r="P919" s="80"/>
    </row>
    <row r="920" spans="2:16" ht="14.4">
      <c r="B920" s="44"/>
      <c r="C920" s="538" t="s">
        <v>10</v>
      </c>
      <c r="D920" s="539"/>
      <c r="E920" s="539"/>
      <c r="F920" s="539"/>
      <c r="G920" s="540"/>
      <c r="H920" s="541" t="s">
        <v>57</v>
      </c>
      <c r="I920" s="539"/>
      <c r="J920" s="542" t="s">
        <v>58</v>
      </c>
      <c r="K920" s="543"/>
      <c r="L920" s="82" t="s">
        <v>59</v>
      </c>
      <c r="M920" s="541" t="s">
        <v>60</v>
      </c>
      <c r="N920" s="544"/>
      <c r="O920" s="83" t="s">
        <v>61</v>
      </c>
      <c r="P920" s="84"/>
    </row>
    <row r="921" spans="2:16" ht="14.4">
      <c r="B921" s="44"/>
      <c r="C921" s="517" t="s">
        <v>1281</v>
      </c>
      <c r="D921" s="518"/>
      <c r="E921" s="518"/>
      <c r="F921" s="518"/>
      <c r="G921" s="519"/>
      <c r="H921" s="520"/>
      <c r="I921" s="520"/>
      <c r="J921" s="521" t="str">
        <f>IFERROR(VLOOKUP(C921,EQUIPOS!$C$13:$G$80,2,FALSE)," ")</f>
        <v>%</v>
      </c>
      <c r="K921" s="522"/>
      <c r="L921" s="308">
        <f>O959</f>
        <v>0</v>
      </c>
      <c r="M921" s="523"/>
      <c r="N921" s="522"/>
      <c r="O921" s="307">
        <f>IFERROR(M921*L921,0)</f>
        <v>0</v>
      </c>
      <c r="P921" s="85"/>
    </row>
    <row r="922" spans="2:16" ht="14.4">
      <c r="B922" s="44"/>
      <c r="C922" s="517"/>
      <c r="D922" s="518"/>
      <c r="E922" s="518"/>
      <c r="F922" s="518"/>
      <c r="G922" s="519"/>
      <c r="H922" s="520"/>
      <c r="I922" s="520"/>
      <c r="J922" s="521" t="str">
        <f>IFERROR(VLOOKUP(C922,EQUIPOS!$C$13:$G$80,2,FALSE)," ")</f>
        <v xml:space="preserve"> </v>
      </c>
      <c r="K922" s="522"/>
      <c r="L922" s="308" t="str">
        <f>IFERROR(VLOOKUP(C922,EQUIPOS!$C$13:$G$80,5,FALSE)," ")</f>
        <v xml:space="preserve"> </v>
      </c>
      <c r="M922" s="524"/>
      <c r="N922" s="525"/>
      <c r="O922" s="307">
        <f>IFERROR(L922/M922,0)</f>
        <v>0</v>
      </c>
      <c r="P922" s="85"/>
    </row>
    <row r="923" spans="2:16" ht="14.4">
      <c r="B923" s="44"/>
      <c r="C923" s="517"/>
      <c r="D923" s="518"/>
      <c r="E923" s="518"/>
      <c r="F923" s="518"/>
      <c r="G923" s="519"/>
      <c r="H923" s="520"/>
      <c r="I923" s="520"/>
      <c r="J923" s="521" t="str">
        <f>IFERROR(VLOOKUP(C923,EQUIPOS!$C$13:$G$80,2,FALSE)," ")</f>
        <v xml:space="preserve"> </v>
      </c>
      <c r="K923" s="522"/>
      <c r="L923" s="308" t="str">
        <f>IFERROR(VLOOKUP(C923,EQUIPOS!$C$13:$G$80,5,FALSE)," ")</f>
        <v xml:space="preserve"> </v>
      </c>
      <c r="M923" s="524"/>
      <c r="N923" s="525"/>
      <c r="O923" s="307">
        <f t="shared" ref="O923:O924" si="56">IFERROR(L923/M923,0)</f>
        <v>0</v>
      </c>
      <c r="P923" s="85"/>
    </row>
    <row r="924" spans="2:16" ht="14.4">
      <c r="B924" s="44"/>
      <c r="C924" s="517"/>
      <c r="D924" s="518"/>
      <c r="E924" s="518"/>
      <c r="F924" s="518"/>
      <c r="G924" s="519"/>
      <c r="H924" s="520"/>
      <c r="I924" s="520"/>
      <c r="J924" s="521" t="str">
        <f>IFERROR(VLOOKUP(C924,EQUIPOS!$C$13:$G$80,2,FALSE)," ")</f>
        <v xml:space="preserve"> </v>
      </c>
      <c r="K924" s="522"/>
      <c r="L924" s="308" t="str">
        <f>IFERROR(VLOOKUP(C924,EQUIPOS!$C$13:$G$80,5,FALSE)," ")</f>
        <v xml:space="preserve"> </v>
      </c>
      <c r="M924" s="524"/>
      <c r="N924" s="525"/>
      <c r="O924" s="307">
        <f t="shared" si="56"/>
        <v>0</v>
      </c>
      <c r="P924" s="85"/>
    </row>
    <row r="925" spans="2:16" ht="15" thickBot="1">
      <c r="B925" s="44"/>
      <c r="C925" s="517"/>
      <c r="D925" s="518"/>
      <c r="E925" s="518"/>
      <c r="F925" s="518"/>
      <c r="G925" s="519"/>
      <c r="H925" s="520"/>
      <c r="I925" s="520"/>
      <c r="J925" s="521" t="str">
        <f>IFERROR(VLOOKUP(C925,EQUIPOS!$C$13:$G$80,2,FALSE)," ")</f>
        <v xml:space="preserve"> </v>
      </c>
      <c r="K925" s="522"/>
      <c r="L925" s="308" t="str">
        <f>IFERROR(VLOOKUP(C925,EQUIPOS!$C$13:$G$80,5,FALSE)," ")</f>
        <v xml:space="preserve"> </v>
      </c>
      <c r="M925" s="524"/>
      <c r="N925" s="525"/>
      <c r="O925" s="307">
        <f>IFERROR(L925/M925,0)</f>
        <v>0</v>
      </c>
      <c r="P925" s="85"/>
    </row>
    <row r="926" spans="2:16" ht="15" thickBot="1">
      <c r="B926" s="44"/>
      <c r="C926" s="545" t="s">
        <v>2244</v>
      </c>
      <c r="D926" s="546"/>
      <c r="E926" s="546"/>
      <c r="F926" s="546"/>
      <c r="G926" s="546"/>
      <c r="H926" s="546"/>
      <c r="I926" s="546"/>
      <c r="J926" s="546"/>
      <c r="K926" s="546"/>
      <c r="L926" s="546"/>
      <c r="M926" s="546"/>
      <c r="N926" s="547"/>
      <c r="O926" s="309">
        <f>SUM(O921:O925)</f>
        <v>0</v>
      </c>
      <c r="P926" s="86"/>
    </row>
    <row r="927" spans="2:16" ht="13.5" customHeight="1">
      <c r="B927" s="44"/>
      <c r="C927" s="529" t="s">
        <v>62</v>
      </c>
      <c r="D927" s="530"/>
      <c r="E927" s="530"/>
      <c r="F927" s="530"/>
      <c r="G927" s="530"/>
      <c r="H927" s="530"/>
      <c r="I927" s="530"/>
      <c r="J927" s="530"/>
      <c r="K927" s="530"/>
      <c r="L927" s="530"/>
      <c r="M927" s="530"/>
      <c r="N927" s="530"/>
      <c r="O927" s="531"/>
      <c r="P927" s="80"/>
    </row>
    <row r="928" spans="2:16">
      <c r="B928" s="44"/>
      <c r="C928" s="532"/>
      <c r="D928" s="533"/>
      <c r="E928" s="533"/>
      <c r="F928" s="533"/>
      <c r="G928" s="533"/>
      <c r="H928" s="533"/>
      <c r="I928" s="533"/>
      <c r="J928" s="533"/>
      <c r="K928" s="533"/>
      <c r="L928" s="533"/>
      <c r="M928" s="533"/>
      <c r="N928" s="533"/>
      <c r="O928" s="534"/>
      <c r="P928" s="80"/>
    </row>
    <row r="929" spans="2:16" ht="14.4" thickBot="1">
      <c r="B929" s="44"/>
      <c r="C929" s="535"/>
      <c r="D929" s="536"/>
      <c r="E929" s="536"/>
      <c r="F929" s="536"/>
      <c r="G929" s="536"/>
      <c r="H929" s="536"/>
      <c r="I929" s="536"/>
      <c r="J929" s="536"/>
      <c r="K929" s="536"/>
      <c r="L929" s="536"/>
      <c r="M929" s="536"/>
      <c r="N929" s="536"/>
      <c r="O929" s="537"/>
      <c r="P929" s="80"/>
    </row>
    <row r="930" spans="2:16" ht="14.4">
      <c r="B930" s="44"/>
      <c r="C930" s="538" t="s">
        <v>10</v>
      </c>
      <c r="D930" s="550"/>
      <c r="E930" s="550"/>
      <c r="F930" s="550"/>
      <c r="G930" s="550"/>
      <c r="H930" s="550"/>
      <c r="I930" s="550"/>
      <c r="J930" s="544"/>
      <c r="K930" s="81" t="s">
        <v>56</v>
      </c>
      <c r="L930" s="82" t="s">
        <v>12</v>
      </c>
      <c r="M930" s="541" t="s">
        <v>63</v>
      </c>
      <c r="N930" s="544"/>
      <c r="O930" s="83" t="s">
        <v>61</v>
      </c>
      <c r="P930" s="84"/>
    </row>
    <row r="931" spans="2:16" ht="14.4">
      <c r="B931" s="44"/>
      <c r="C931" s="517" t="s">
        <v>2826</v>
      </c>
      <c r="D931" s="518"/>
      <c r="E931" s="518"/>
      <c r="F931" s="518"/>
      <c r="G931" s="518"/>
      <c r="H931" s="518"/>
      <c r="I931" s="518"/>
      <c r="J931" s="519"/>
      <c r="K931" s="88" t="str">
        <f>IFERROR(VLOOKUP(C931,MATERIALES!$C$13:$G$2486,2,FALSE)," ")</f>
        <v>ML</v>
      </c>
      <c r="L931" s="89">
        <v>1.02</v>
      </c>
      <c r="M931" s="548">
        <f>IFERROR(VLOOKUP(C931,MATERIALES!$C$13:$G$2486,5,FALSE)," ")</f>
        <v>412168</v>
      </c>
      <c r="N931" s="549"/>
      <c r="O931" s="307">
        <f>IFERROR(M931*L931,0)</f>
        <v>420411.36</v>
      </c>
      <c r="P931" s="85"/>
    </row>
    <row r="932" spans="2:16" ht="14.4">
      <c r="B932" s="44"/>
      <c r="C932" s="517"/>
      <c r="D932" s="518"/>
      <c r="E932" s="518"/>
      <c r="F932" s="518"/>
      <c r="G932" s="518"/>
      <c r="H932" s="518"/>
      <c r="I932" s="518"/>
      <c r="J932" s="519"/>
      <c r="K932" s="88" t="str">
        <f>IFERROR(VLOOKUP(C932,MATERIALES!$C$13:$G$2486,2,FALSE)," ")</f>
        <v xml:space="preserve"> </v>
      </c>
      <c r="L932" s="89"/>
      <c r="M932" s="548" t="str">
        <f>IFERROR(VLOOKUP(C932,MATERIALES!$C$13:$G$2486,5,FALSE)," ")</f>
        <v xml:space="preserve"> </v>
      </c>
      <c r="N932" s="549"/>
      <c r="O932" s="307">
        <f t="shared" ref="O932:O942" si="57">IFERROR(M932*L932,0)</f>
        <v>0</v>
      </c>
      <c r="P932" s="85"/>
    </row>
    <row r="933" spans="2:16" ht="14.4">
      <c r="B933" s="44"/>
      <c r="C933" s="517"/>
      <c r="D933" s="518"/>
      <c r="E933" s="518"/>
      <c r="F933" s="518"/>
      <c r="G933" s="518"/>
      <c r="H933" s="518"/>
      <c r="I933" s="518"/>
      <c r="J933" s="519"/>
      <c r="K933" s="88" t="str">
        <f>IFERROR(VLOOKUP(C933,MATERIALES!$C$13:$G$2486,2,FALSE)," ")</f>
        <v xml:space="preserve"> </v>
      </c>
      <c r="L933" s="89"/>
      <c r="M933" s="548" t="str">
        <f>IFERROR(VLOOKUP(C933,MATERIALES!$C$13:$G$2486,5,FALSE)," ")</f>
        <v xml:space="preserve"> </v>
      </c>
      <c r="N933" s="549"/>
      <c r="O933" s="307">
        <f t="shared" si="57"/>
        <v>0</v>
      </c>
      <c r="P933" s="85"/>
    </row>
    <row r="934" spans="2:16" ht="14.4">
      <c r="B934" s="44"/>
      <c r="C934" s="517"/>
      <c r="D934" s="518"/>
      <c r="E934" s="518"/>
      <c r="F934" s="518"/>
      <c r="G934" s="518"/>
      <c r="H934" s="518"/>
      <c r="I934" s="518"/>
      <c r="J934" s="519"/>
      <c r="K934" s="88" t="str">
        <f>IFERROR(VLOOKUP(C934,MATERIALES!$C$13:$G$2486,2,FALSE)," ")</f>
        <v xml:space="preserve"> </v>
      </c>
      <c r="L934" s="89"/>
      <c r="M934" s="548" t="str">
        <f>IFERROR(VLOOKUP(C934,MATERIALES!$C$13:$G$2486,5,FALSE)," ")</f>
        <v xml:space="preserve"> </v>
      </c>
      <c r="N934" s="549"/>
      <c r="O934" s="307">
        <f t="shared" si="57"/>
        <v>0</v>
      </c>
      <c r="P934" s="85"/>
    </row>
    <row r="935" spans="2:16" ht="14.4">
      <c r="B935" s="44"/>
      <c r="C935" s="517"/>
      <c r="D935" s="518"/>
      <c r="E935" s="518"/>
      <c r="F935" s="518"/>
      <c r="G935" s="518"/>
      <c r="H935" s="518"/>
      <c r="I935" s="518"/>
      <c r="J935" s="519"/>
      <c r="K935" s="88" t="str">
        <f>IFERROR(VLOOKUP(C935,MATERIALES!$C$13:$G$2486,2,FALSE)," ")</f>
        <v xml:space="preserve"> </v>
      </c>
      <c r="L935" s="89"/>
      <c r="M935" s="548" t="str">
        <f>IFERROR(VLOOKUP(C935,MATERIALES!$C$13:$G$2486,5,FALSE)," ")</f>
        <v xml:space="preserve"> </v>
      </c>
      <c r="N935" s="549"/>
      <c r="O935" s="307">
        <f t="shared" si="57"/>
        <v>0</v>
      </c>
      <c r="P935" s="85"/>
    </row>
    <row r="936" spans="2:16" ht="14.4">
      <c r="B936" s="44"/>
      <c r="C936" s="517"/>
      <c r="D936" s="518"/>
      <c r="E936" s="518"/>
      <c r="F936" s="518"/>
      <c r="G936" s="518"/>
      <c r="H936" s="518"/>
      <c r="I936" s="518"/>
      <c r="J936" s="519"/>
      <c r="K936" s="88" t="str">
        <f>IFERROR(VLOOKUP(C936,MATERIALES!$C$13:$G$2486,2,FALSE)," ")</f>
        <v xml:space="preserve"> </v>
      </c>
      <c r="L936" s="89"/>
      <c r="M936" s="548" t="str">
        <f>IFERROR(VLOOKUP(C936,MATERIALES!$C$13:$G$2486,5,FALSE)," ")</f>
        <v xml:space="preserve"> </v>
      </c>
      <c r="N936" s="549"/>
      <c r="O936" s="307">
        <f t="shared" si="57"/>
        <v>0</v>
      </c>
      <c r="P936" s="85"/>
    </row>
    <row r="937" spans="2:16" ht="14.4">
      <c r="B937" s="44"/>
      <c r="C937" s="517"/>
      <c r="D937" s="518"/>
      <c r="E937" s="518"/>
      <c r="F937" s="518"/>
      <c r="G937" s="518"/>
      <c r="H937" s="518"/>
      <c r="I937" s="518"/>
      <c r="J937" s="519"/>
      <c r="K937" s="88" t="str">
        <f>IFERROR(VLOOKUP(C937,MATERIALES!$C$13:$G$2486,2,FALSE)," ")</f>
        <v xml:space="preserve"> </v>
      </c>
      <c r="L937" s="89"/>
      <c r="M937" s="548" t="str">
        <f>IFERROR(VLOOKUP(C937,MATERIALES!$C$13:$G$2486,5,FALSE)," ")</f>
        <v xml:space="preserve"> </v>
      </c>
      <c r="N937" s="549"/>
      <c r="O937" s="307">
        <f t="shared" si="57"/>
        <v>0</v>
      </c>
      <c r="P937" s="85"/>
    </row>
    <row r="938" spans="2:16" ht="14.4">
      <c r="B938" s="44"/>
      <c r="C938" s="517"/>
      <c r="D938" s="518"/>
      <c r="E938" s="518"/>
      <c r="F938" s="518"/>
      <c r="G938" s="518"/>
      <c r="H938" s="518"/>
      <c r="I938" s="518"/>
      <c r="J938" s="519"/>
      <c r="K938" s="88" t="str">
        <f>IFERROR(VLOOKUP(C938,MATERIALES!$C$13:$G$2486,2,FALSE)," ")</f>
        <v xml:space="preserve"> </v>
      </c>
      <c r="L938" s="89"/>
      <c r="M938" s="548" t="str">
        <f>IFERROR(VLOOKUP(C938,MATERIALES!$C$13:$G$2486,5,FALSE)," ")</f>
        <v xml:space="preserve"> </v>
      </c>
      <c r="N938" s="549"/>
      <c r="O938" s="307">
        <f t="shared" si="57"/>
        <v>0</v>
      </c>
      <c r="P938" s="85"/>
    </row>
    <row r="939" spans="2:16" ht="14.4">
      <c r="B939" s="44"/>
      <c r="C939" s="517"/>
      <c r="D939" s="518"/>
      <c r="E939" s="518"/>
      <c r="F939" s="518"/>
      <c r="G939" s="518"/>
      <c r="H939" s="518"/>
      <c r="I939" s="518"/>
      <c r="J939" s="519"/>
      <c r="K939" s="88" t="str">
        <f>IFERROR(VLOOKUP(C939,MATERIALES!$C$13:$G$2486,2,FALSE)," ")</f>
        <v xml:space="preserve"> </v>
      </c>
      <c r="L939" s="89"/>
      <c r="M939" s="548" t="str">
        <f>IFERROR(VLOOKUP(C939,MATERIALES!$C$13:$G$2486,5,FALSE)," ")</f>
        <v xml:space="preserve"> </v>
      </c>
      <c r="N939" s="549"/>
      <c r="O939" s="307">
        <f t="shared" si="57"/>
        <v>0</v>
      </c>
      <c r="P939" s="85"/>
    </row>
    <row r="940" spans="2:16" ht="14.4">
      <c r="B940" s="44"/>
      <c r="C940" s="517"/>
      <c r="D940" s="518"/>
      <c r="E940" s="518"/>
      <c r="F940" s="518"/>
      <c r="G940" s="518"/>
      <c r="H940" s="518"/>
      <c r="I940" s="518"/>
      <c r="J940" s="519"/>
      <c r="K940" s="88" t="str">
        <f>IFERROR(VLOOKUP(C940,MATERIALES!$C$13:$G$2486,2,FALSE)," ")</f>
        <v xml:space="preserve"> </v>
      </c>
      <c r="L940" s="89"/>
      <c r="M940" s="548" t="str">
        <f>IFERROR(VLOOKUP(C940,MATERIALES!$C$13:$G$2486,5,FALSE)," ")</f>
        <v xml:space="preserve"> </v>
      </c>
      <c r="N940" s="549"/>
      <c r="O940" s="307">
        <f t="shared" si="57"/>
        <v>0</v>
      </c>
      <c r="P940" s="85"/>
    </row>
    <row r="941" spans="2:16" ht="14.4">
      <c r="B941" s="44"/>
      <c r="C941" s="517"/>
      <c r="D941" s="518"/>
      <c r="E941" s="518"/>
      <c r="F941" s="518"/>
      <c r="G941" s="518"/>
      <c r="H941" s="518"/>
      <c r="I941" s="518"/>
      <c r="J941" s="519"/>
      <c r="K941" s="88" t="str">
        <f>IFERROR(VLOOKUP(C941,MATERIALES!$C$13:$G$2486,2,FALSE)," ")</f>
        <v xml:space="preserve"> </v>
      </c>
      <c r="L941" s="89"/>
      <c r="M941" s="548" t="str">
        <f>IFERROR(VLOOKUP(C941,MATERIALES!$C$13:$G$2486,5,FALSE)," ")</f>
        <v xml:space="preserve"> </v>
      </c>
      <c r="N941" s="549"/>
      <c r="O941" s="307">
        <f t="shared" si="57"/>
        <v>0</v>
      </c>
      <c r="P941" s="85"/>
    </row>
    <row r="942" spans="2:16" ht="15" thickBot="1">
      <c r="B942" s="44"/>
      <c r="C942" s="517"/>
      <c r="D942" s="518"/>
      <c r="E942" s="518"/>
      <c r="F942" s="518"/>
      <c r="G942" s="518"/>
      <c r="H942" s="518"/>
      <c r="I942" s="518"/>
      <c r="J942" s="519"/>
      <c r="K942" s="88" t="str">
        <f>IFERROR(VLOOKUP(C942,MATERIALES!$C$13:$G$2486,2,FALSE)," ")</f>
        <v xml:space="preserve"> </v>
      </c>
      <c r="L942" s="90"/>
      <c r="M942" s="548" t="str">
        <f>IFERROR(VLOOKUP(C942,MATERIALES!$C$13:$G$2486,5,FALSE)," ")</f>
        <v xml:space="preserve"> </v>
      </c>
      <c r="N942" s="549"/>
      <c r="O942" s="307">
        <f t="shared" si="57"/>
        <v>0</v>
      </c>
      <c r="P942" s="85"/>
    </row>
    <row r="943" spans="2:16" ht="15" thickBot="1">
      <c r="B943" s="44"/>
      <c r="C943" s="545" t="s">
        <v>2244</v>
      </c>
      <c r="D943" s="546"/>
      <c r="E943" s="546"/>
      <c r="F943" s="546"/>
      <c r="G943" s="546"/>
      <c r="H943" s="546"/>
      <c r="I943" s="546"/>
      <c r="J943" s="546"/>
      <c r="K943" s="546"/>
      <c r="L943" s="546"/>
      <c r="M943" s="546"/>
      <c r="N943" s="547"/>
      <c r="O943" s="309">
        <f>SUM(O931:O942)</f>
        <v>420411.36</v>
      </c>
      <c r="P943" s="85"/>
    </row>
    <row r="944" spans="2:16">
      <c r="B944" s="44"/>
      <c r="C944" s="529" t="s">
        <v>64</v>
      </c>
      <c r="D944" s="530"/>
      <c r="E944" s="530"/>
      <c r="F944" s="530"/>
      <c r="G944" s="530"/>
      <c r="H944" s="530"/>
      <c r="I944" s="530"/>
      <c r="J944" s="530"/>
      <c r="K944" s="530"/>
      <c r="L944" s="530"/>
      <c r="M944" s="530"/>
      <c r="N944" s="530"/>
      <c r="O944" s="531"/>
      <c r="P944" s="80"/>
    </row>
    <row r="945" spans="2:16">
      <c r="B945" s="44"/>
      <c r="C945" s="532"/>
      <c r="D945" s="533"/>
      <c r="E945" s="533"/>
      <c r="F945" s="533"/>
      <c r="G945" s="533"/>
      <c r="H945" s="533"/>
      <c r="I945" s="533"/>
      <c r="J945" s="533"/>
      <c r="K945" s="533"/>
      <c r="L945" s="533"/>
      <c r="M945" s="533"/>
      <c r="N945" s="533"/>
      <c r="O945" s="534"/>
      <c r="P945" s="80"/>
    </row>
    <row r="946" spans="2:16" ht="14.4" thickBot="1">
      <c r="B946" s="44"/>
      <c r="C946" s="535"/>
      <c r="D946" s="536"/>
      <c r="E946" s="536"/>
      <c r="F946" s="536"/>
      <c r="G946" s="536"/>
      <c r="H946" s="536"/>
      <c r="I946" s="536"/>
      <c r="J946" s="536"/>
      <c r="K946" s="536"/>
      <c r="L946" s="536"/>
      <c r="M946" s="536"/>
      <c r="N946" s="536"/>
      <c r="O946" s="537"/>
      <c r="P946" s="80"/>
    </row>
    <row r="947" spans="2:16" ht="16.8">
      <c r="B947" s="44"/>
      <c r="C947" s="538" t="s">
        <v>65</v>
      </c>
      <c r="D947" s="550"/>
      <c r="E947" s="550"/>
      <c r="F947" s="550"/>
      <c r="G947" s="550"/>
      <c r="H947" s="550"/>
      <c r="I947" s="550"/>
      <c r="J947" s="82" t="s">
        <v>66</v>
      </c>
      <c r="K947" s="87" t="s">
        <v>67</v>
      </c>
      <c r="L947" s="91" t="s">
        <v>68</v>
      </c>
      <c r="M947" s="541" t="s">
        <v>69</v>
      </c>
      <c r="N947" s="544"/>
      <c r="O947" s="83" t="s">
        <v>61</v>
      </c>
      <c r="P947" s="84"/>
    </row>
    <row r="948" spans="2:16" ht="14.4">
      <c r="B948" s="44"/>
      <c r="C948" s="517"/>
      <c r="D948" s="518"/>
      <c r="E948" s="518"/>
      <c r="F948" s="518"/>
      <c r="G948" s="518"/>
      <c r="H948" s="518"/>
      <c r="I948" s="518"/>
      <c r="J948" s="92"/>
      <c r="K948" s="93">
        <v>25.1</v>
      </c>
      <c r="L948" s="92">
        <f>K948*J948</f>
        <v>0</v>
      </c>
      <c r="M948" s="548" t="str">
        <f>IFERROR(VLOOKUP(C948,TRANSPORTE!$C$14:$G$28,5,FALSE)," ")</f>
        <v xml:space="preserve"> </v>
      </c>
      <c r="N948" s="549"/>
      <c r="O948" s="307">
        <f>IFERROR(M948*L948,0)</f>
        <v>0</v>
      </c>
      <c r="P948" s="85"/>
    </row>
    <row r="949" spans="2:16" ht="15" thickBot="1">
      <c r="B949" s="44"/>
      <c r="C949" s="551"/>
      <c r="D949" s="552"/>
      <c r="E949" s="552"/>
      <c r="F949" s="552"/>
      <c r="G949" s="552"/>
      <c r="H949" s="552"/>
      <c r="I949" s="552"/>
      <c r="J949" s="94"/>
      <c r="K949" s="70"/>
      <c r="L949" s="94"/>
      <c r="M949" s="553"/>
      <c r="N949" s="554"/>
      <c r="O949" s="307">
        <f t="shared" ref="O949" si="58">IFERROR(M949*L949,0)</f>
        <v>0</v>
      </c>
      <c r="P949" s="85"/>
    </row>
    <row r="950" spans="2:16" ht="15" thickBot="1">
      <c r="B950" s="44"/>
      <c r="C950" s="545" t="s">
        <v>2244</v>
      </c>
      <c r="D950" s="546"/>
      <c r="E950" s="546"/>
      <c r="F950" s="546"/>
      <c r="G950" s="546"/>
      <c r="H950" s="546"/>
      <c r="I950" s="546"/>
      <c r="J950" s="546"/>
      <c r="K950" s="546"/>
      <c r="L950" s="546"/>
      <c r="M950" s="546"/>
      <c r="N950" s="547"/>
      <c r="O950" s="309">
        <f>+SUM(O948:O949)</f>
        <v>0</v>
      </c>
      <c r="P950" s="86"/>
    </row>
    <row r="951" spans="2:16">
      <c r="B951" s="44"/>
      <c r="C951" s="529" t="s">
        <v>70</v>
      </c>
      <c r="D951" s="530"/>
      <c r="E951" s="530"/>
      <c r="F951" s="530"/>
      <c r="G951" s="530"/>
      <c r="H951" s="530"/>
      <c r="I951" s="530"/>
      <c r="J951" s="530"/>
      <c r="K951" s="530"/>
      <c r="L951" s="530"/>
      <c r="M951" s="530"/>
      <c r="N951" s="530"/>
      <c r="O951" s="531"/>
      <c r="P951" s="80"/>
    </row>
    <row r="952" spans="2:16">
      <c r="B952" s="44"/>
      <c r="C952" s="532"/>
      <c r="D952" s="533"/>
      <c r="E952" s="533"/>
      <c r="F952" s="533"/>
      <c r="G952" s="533"/>
      <c r="H952" s="533"/>
      <c r="I952" s="533"/>
      <c r="J952" s="533"/>
      <c r="K952" s="533"/>
      <c r="L952" s="533"/>
      <c r="M952" s="533"/>
      <c r="N952" s="533"/>
      <c r="O952" s="534"/>
      <c r="P952" s="80"/>
    </row>
    <row r="953" spans="2:16" ht="14.4" thickBot="1">
      <c r="B953" s="44"/>
      <c r="C953" s="535"/>
      <c r="D953" s="536"/>
      <c r="E953" s="536"/>
      <c r="F953" s="536"/>
      <c r="G953" s="536"/>
      <c r="H953" s="536"/>
      <c r="I953" s="536"/>
      <c r="J953" s="536"/>
      <c r="K953" s="536"/>
      <c r="L953" s="536"/>
      <c r="M953" s="536"/>
      <c r="N953" s="536"/>
      <c r="O953" s="537"/>
      <c r="P953" s="80"/>
    </row>
    <row r="954" spans="2:16" ht="14.4">
      <c r="B954" s="44"/>
      <c r="C954" s="538" t="s">
        <v>71</v>
      </c>
      <c r="D954" s="550"/>
      <c r="E954" s="550"/>
      <c r="F954" s="550"/>
      <c r="G954" s="550"/>
      <c r="H954" s="550"/>
      <c r="I954" s="550"/>
      <c r="J954" s="82" t="s">
        <v>72</v>
      </c>
      <c r="K954" s="95" t="s">
        <v>73</v>
      </c>
      <c r="L954" s="96" t="s">
        <v>74</v>
      </c>
      <c r="M954" s="560" t="s">
        <v>60</v>
      </c>
      <c r="N954" s="561"/>
      <c r="O954" s="97" t="s">
        <v>61</v>
      </c>
      <c r="P954" s="98"/>
    </row>
    <row r="955" spans="2:16" ht="14.4">
      <c r="B955" s="44"/>
      <c r="C955" s="555"/>
      <c r="D955" s="556"/>
      <c r="E955" s="556"/>
      <c r="F955" s="556"/>
      <c r="G955" s="556"/>
      <c r="H955" s="556"/>
      <c r="I955" s="522"/>
      <c r="J955" s="310" t="str">
        <f>IFERROR(VLOOKUP(C955,'MANO DE OBRA'!$C$13:$J$33,6,FALSE)," ")</f>
        <v xml:space="preserve"> </v>
      </c>
      <c r="K955" s="318" t="str">
        <f>IFERROR(VLOOKUP(C955,'MANO DE OBRA'!$C$13:$J$33,7,FALSE)," ")</f>
        <v xml:space="preserve"> </v>
      </c>
      <c r="L955" s="311" t="str">
        <f>IFERROR(VLOOKUP(C955,'MANO DE OBRA'!$C$13:$J$33,8,FALSE)," ")</f>
        <v xml:space="preserve"> </v>
      </c>
      <c r="M955" s="562"/>
      <c r="N955" s="563"/>
      <c r="O955" s="312">
        <f>IFERROR((L955/M955),0)</f>
        <v>0</v>
      </c>
      <c r="P955" s="99"/>
    </row>
    <row r="956" spans="2:16" ht="14.4">
      <c r="B956" s="44"/>
      <c r="C956" s="555"/>
      <c r="D956" s="556"/>
      <c r="E956" s="556"/>
      <c r="F956" s="556"/>
      <c r="G956" s="556"/>
      <c r="H956" s="556"/>
      <c r="I956" s="522"/>
      <c r="J956" s="310" t="str">
        <f>IFERROR(VLOOKUP(C956,'MANO DE OBRA'!$C$13:$J$33,6,FALSE)," ")</f>
        <v xml:space="preserve"> </v>
      </c>
      <c r="K956" s="318" t="str">
        <f>IFERROR(VLOOKUP(C956,'MANO DE OBRA'!$C$13:$J$33,7,FALSE)," ")</f>
        <v xml:space="preserve"> </v>
      </c>
      <c r="L956" s="311" t="str">
        <f>IFERROR(VLOOKUP(C956,'MANO DE OBRA'!$C$13:$J$33,8,FALSE)," ")</f>
        <v xml:space="preserve"> </v>
      </c>
      <c r="M956" s="562"/>
      <c r="N956" s="563"/>
      <c r="O956" s="312">
        <f t="shared" ref="O956:O958" si="59">IFERROR((L956/M956),0)</f>
        <v>0</v>
      </c>
      <c r="P956" s="99"/>
    </row>
    <row r="957" spans="2:16" ht="14.4">
      <c r="B957" s="44"/>
      <c r="C957" s="555"/>
      <c r="D957" s="556"/>
      <c r="E957" s="556"/>
      <c r="F957" s="556"/>
      <c r="G957" s="556"/>
      <c r="H957" s="556"/>
      <c r="I957" s="522"/>
      <c r="J957" s="310" t="str">
        <f>IFERROR(VLOOKUP(C957,'MANO DE OBRA'!$C$13:$J$33,6,FALSE)," ")</f>
        <v xml:space="preserve"> </v>
      </c>
      <c r="K957" s="318" t="str">
        <f>IFERROR(VLOOKUP(C957,'MANO DE OBRA'!$C$13:$J$33,7,FALSE)," ")</f>
        <v xml:space="preserve"> </v>
      </c>
      <c r="L957" s="311" t="str">
        <f>IFERROR(VLOOKUP(C957,'MANO DE OBRA'!$C$13:$J$33,8,FALSE)," ")</f>
        <v xml:space="preserve"> </v>
      </c>
      <c r="M957" s="524"/>
      <c r="N957" s="525"/>
      <c r="O957" s="312">
        <f t="shared" si="59"/>
        <v>0</v>
      </c>
      <c r="P957" s="99"/>
    </row>
    <row r="958" spans="2:16" ht="15" thickBot="1">
      <c r="B958" s="44"/>
      <c r="C958" s="555"/>
      <c r="D958" s="556"/>
      <c r="E958" s="556"/>
      <c r="F958" s="556"/>
      <c r="G958" s="556"/>
      <c r="H958" s="556"/>
      <c r="I958" s="522"/>
      <c r="J958" s="310" t="str">
        <f>IFERROR(VLOOKUP(C958,'MANO DE OBRA'!$C$13:$J$33,6,FALSE)," ")</f>
        <v xml:space="preserve"> </v>
      </c>
      <c r="K958" s="318" t="str">
        <f>IFERROR(VLOOKUP(C958,'MANO DE OBRA'!$C$13:$J$33,7,FALSE)," ")</f>
        <v xml:space="preserve"> </v>
      </c>
      <c r="L958" s="311" t="str">
        <f>IFERROR(VLOOKUP(C958,'MANO DE OBRA'!$C$13:$J$33,8,FALSE)," ")</f>
        <v xml:space="preserve"> </v>
      </c>
      <c r="M958" s="524"/>
      <c r="N958" s="525"/>
      <c r="O958" s="312">
        <f t="shared" si="59"/>
        <v>0</v>
      </c>
      <c r="P958" s="85"/>
    </row>
    <row r="959" spans="2:16" ht="15" thickBot="1">
      <c r="B959" s="44"/>
      <c r="C959" s="545" t="s">
        <v>2244</v>
      </c>
      <c r="D959" s="546"/>
      <c r="E959" s="546"/>
      <c r="F959" s="546"/>
      <c r="G959" s="546"/>
      <c r="H959" s="546"/>
      <c r="I959" s="546"/>
      <c r="J959" s="546"/>
      <c r="K959" s="546"/>
      <c r="L959" s="546"/>
      <c r="M959" s="546"/>
      <c r="N959" s="547"/>
      <c r="O959" s="309">
        <f>+SUM(O955:O958)</f>
        <v>0</v>
      </c>
      <c r="P959" s="85"/>
    </row>
    <row r="960" spans="2:16" ht="15" thickBot="1">
      <c r="B960" s="44"/>
      <c r="C960" s="73"/>
      <c r="D960" s="52"/>
      <c r="E960" s="52"/>
      <c r="F960" s="52"/>
      <c r="G960" s="52"/>
      <c r="H960" s="52"/>
      <c r="I960" s="52"/>
      <c r="J960" s="52"/>
      <c r="K960" s="52"/>
      <c r="L960" s="52"/>
      <c r="M960" s="52"/>
      <c r="N960" s="52"/>
      <c r="O960" s="74"/>
      <c r="P960" s="45"/>
    </row>
    <row r="961" spans="2:16" ht="15" thickBot="1">
      <c r="B961" s="44"/>
      <c r="C961" s="557" t="s">
        <v>2245</v>
      </c>
      <c r="D961" s="558"/>
      <c r="E961" s="558"/>
      <c r="F961" s="558"/>
      <c r="G961" s="558"/>
      <c r="H961" s="558"/>
      <c r="I961" s="558"/>
      <c r="J961" s="558"/>
      <c r="K961" s="558"/>
      <c r="L961" s="558"/>
      <c r="M961" s="558"/>
      <c r="N961" s="559"/>
      <c r="O961" s="313">
        <f>ROUND(O950+O926+O943+O959,0)</f>
        <v>420411</v>
      </c>
      <c r="P961" s="100"/>
    </row>
    <row r="962" spans="2:16" ht="15" thickBot="1">
      <c r="B962" s="44"/>
      <c r="C962" s="73"/>
      <c r="D962" s="52"/>
      <c r="E962" s="52"/>
      <c r="F962" s="52"/>
      <c r="G962" s="52"/>
      <c r="H962" s="52"/>
      <c r="I962" s="52"/>
      <c r="J962" s="52"/>
      <c r="K962" s="52"/>
      <c r="L962" s="52"/>
      <c r="M962" s="52"/>
      <c r="N962" s="52"/>
      <c r="O962" s="74"/>
      <c r="P962" s="73"/>
    </row>
    <row r="963" spans="2:16">
      <c r="B963" s="44"/>
      <c r="C963" s="529" t="s">
        <v>2240</v>
      </c>
      <c r="D963" s="530"/>
      <c r="E963" s="530"/>
      <c r="F963" s="530"/>
      <c r="G963" s="530"/>
      <c r="H963" s="530"/>
      <c r="I963" s="530"/>
      <c r="J963" s="530"/>
      <c r="K963" s="530"/>
      <c r="L963" s="530"/>
      <c r="M963" s="530"/>
      <c r="N963" s="530"/>
      <c r="O963" s="531"/>
      <c r="P963" s="80"/>
    </row>
    <row r="964" spans="2:16">
      <c r="B964" s="44"/>
      <c r="C964" s="532"/>
      <c r="D964" s="533"/>
      <c r="E964" s="533"/>
      <c r="F964" s="533"/>
      <c r="G964" s="533"/>
      <c r="H964" s="533"/>
      <c r="I964" s="533"/>
      <c r="J964" s="533"/>
      <c r="K964" s="533"/>
      <c r="L964" s="533"/>
      <c r="M964" s="533"/>
      <c r="N964" s="533"/>
      <c r="O964" s="534"/>
      <c r="P964" s="80"/>
    </row>
    <row r="965" spans="2:16" ht="14.4" thickBot="1">
      <c r="B965" s="44"/>
      <c r="C965" s="535"/>
      <c r="D965" s="536"/>
      <c r="E965" s="536"/>
      <c r="F965" s="536"/>
      <c r="G965" s="536"/>
      <c r="H965" s="536"/>
      <c r="I965" s="536"/>
      <c r="J965" s="536"/>
      <c r="K965" s="536"/>
      <c r="L965" s="536"/>
      <c r="M965" s="536"/>
      <c r="N965" s="536"/>
      <c r="O965" s="537"/>
      <c r="P965" s="80"/>
    </row>
    <row r="966" spans="2:16" ht="15" thickBot="1">
      <c r="B966" s="44"/>
      <c r="C966" s="568" t="s">
        <v>10</v>
      </c>
      <c r="D966" s="569"/>
      <c r="E966" s="569"/>
      <c r="F966" s="569"/>
      <c r="G966" s="569"/>
      <c r="H966" s="569"/>
      <c r="I966" s="569"/>
      <c r="J966" s="569"/>
      <c r="K966" s="569"/>
      <c r="L966" s="569"/>
      <c r="M966" s="570"/>
      <c r="N966" s="303" t="s">
        <v>32</v>
      </c>
      <c r="O966" s="304" t="s">
        <v>29</v>
      </c>
      <c r="P966" s="80"/>
    </row>
    <row r="967" spans="2:16" ht="14.4">
      <c r="B967" s="44"/>
      <c r="C967" s="571" t="s">
        <v>2242</v>
      </c>
      <c r="D967" s="572"/>
      <c r="E967" s="572"/>
      <c r="F967" s="572"/>
      <c r="G967" s="572"/>
      <c r="H967" s="572"/>
      <c r="I967" s="572"/>
      <c r="J967" s="572"/>
      <c r="K967" s="572"/>
      <c r="L967" s="572"/>
      <c r="M967" s="572"/>
      <c r="N967" s="305">
        <f>PRESUPUESTO!$K$384</f>
        <v>0.26</v>
      </c>
      <c r="O967" s="314">
        <f>N967*O961</f>
        <v>109306.86</v>
      </c>
      <c r="P967" s="80"/>
    </row>
    <row r="968" spans="2:16" ht="14.4">
      <c r="B968" s="44"/>
      <c r="C968" s="573" t="s">
        <v>2241</v>
      </c>
      <c r="D968" s="574"/>
      <c r="E968" s="574"/>
      <c r="F968" s="574"/>
      <c r="G968" s="574"/>
      <c r="H968" s="574"/>
      <c r="I968" s="574"/>
      <c r="J968" s="574"/>
      <c r="K968" s="574"/>
      <c r="L968" s="574"/>
      <c r="M968" s="574"/>
      <c r="N968" s="302">
        <f>PRESUPUESTO!$K$385</f>
        <v>0.01</v>
      </c>
      <c r="O968" s="315">
        <f>N968*O961</f>
        <v>4204.1099999999997</v>
      </c>
      <c r="P968" s="80"/>
    </row>
    <row r="969" spans="2:16" ht="15" thickBot="1">
      <c r="B969" s="44"/>
      <c r="C969" s="575" t="s">
        <v>28</v>
      </c>
      <c r="D969" s="576"/>
      <c r="E969" s="576"/>
      <c r="F969" s="576"/>
      <c r="G969" s="576"/>
      <c r="H969" s="576"/>
      <c r="I969" s="576"/>
      <c r="J969" s="576"/>
      <c r="K969" s="576"/>
      <c r="L969" s="576"/>
      <c r="M969" s="576"/>
      <c r="N969" s="306">
        <f>PRESUPUESTO!$K$386</f>
        <v>0.03</v>
      </c>
      <c r="O969" s="316">
        <f>N969*O961</f>
        <v>12612.33</v>
      </c>
      <c r="P969" s="80"/>
    </row>
    <row r="970" spans="2:16">
      <c r="B970" s="44"/>
      <c r="C970" s="296"/>
      <c r="D970" s="297"/>
      <c r="E970" s="297"/>
      <c r="F970" s="297"/>
      <c r="G970" s="297"/>
      <c r="H970" s="297"/>
      <c r="I970" s="297"/>
      <c r="J970" s="297"/>
      <c r="K970" s="297"/>
      <c r="L970" s="297"/>
      <c r="M970" s="297"/>
      <c r="N970" s="297"/>
      <c r="O970" s="298"/>
      <c r="P970" s="80"/>
    </row>
    <row r="971" spans="2:16" ht="14.4" thickBot="1">
      <c r="B971" s="44"/>
      <c r="C971" s="299"/>
      <c r="D971" s="300"/>
      <c r="E971" s="300"/>
      <c r="F971" s="300"/>
      <c r="G971" s="300"/>
      <c r="H971" s="300"/>
      <c r="I971" s="300"/>
      <c r="J971" s="300"/>
      <c r="K971" s="300"/>
      <c r="L971" s="300"/>
      <c r="M971" s="300"/>
      <c r="N971" s="300"/>
      <c r="O971" s="301"/>
      <c r="P971" s="80"/>
    </row>
    <row r="972" spans="2:16" ht="15" thickBot="1">
      <c r="B972" s="44"/>
      <c r="C972" s="557" t="s">
        <v>2246</v>
      </c>
      <c r="D972" s="558"/>
      <c r="E972" s="558"/>
      <c r="F972" s="558"/>
      <c r="G972" s="558"/>
      <c r="H972" s="558"/>
      <c r="I972" s="558"/>
      <c r="J972" s="558"/>
      <c r="K972" s="558"/>
      <c r="L972" s="558"/>
      <c r="M972" s="558"/>
      <c r="N972" s="559"/>
      <c r="O972" s="313">
        <f>ROUNDUP(O961+O967+O968+O969,0)</f>
        <v>546535</v>
      </c>
      <c r="P972" s="100"/>
    </row>
    <row r="973" spans="2:16" ht="14.4">
      <c r="B973" s="44"/>
      <c r="C973" s="73"/>
      <c r="D973" s="52"/>
      <c r="E973" s="52"/>
      <c r="F973" s="52"/>
      <c r="G973" s="52"/>
      <c r="H973" s="52"/>
      <c r="I973" s="52"/>
      <c r="J973" s="52"/>
      <c r="K973" s="52"/>
      <c r="L973" s="52"/>
      <c r="M973" s="52"/>
      <c r="N973" s="52"/>
      <c r="O973" s="74"/>
      <c r="P973" s="45"/>
    </row>
    <row r="974" spans="2:16" ht="14.4">
      <c r="B974" s="44"/>
      <c r="C974" s="73"/>
      <c r="D974" s="52"/>
      <c r="E974" s="52"/>
      <c r="F974" s="52"/>
      <c r="G974" s="52"/>
      <c r="H974" s="52"/>
      <c r="I974" s="52"/>
      <c r="J974" s="52"/>
      <c r="K974" s="52"/>
      <c r="L974" s="52"/>
      <c r="M974" s="52"/>
      <c r="N974" s="52"/>
      <c r="O974" s="74"/>
      <c r="P974" s="45"/>
    </row>
    <row r="975" spans="2:16" ht="18.75" customHeight="1" thickBot="1">
      <c r="B975" s="44"/>
      <c r="C975" s="564"/>
      <c r="D975" s="565"/>
      <c r="E975" s="565"/>
      <c r="F975" s="70"/>
      <c r="G975" s="70"/>
      <c r="H975" s="70"/>
      <c r="I975" s="70"/>
      <c r="J975" s="70"/>
      <c r="K975" s="566"/>
      <c r="L975" s="566"/>
      <c r="M975" s="566"/>
      <c r="N975" s="566"/>
      <c r="O975" s="567"/>
      <c r="P975" s="101"/>
    </row>
    <row r="976" spans="2:16" ht="14.4" thickBot="1">
      <c r="B976" s="102"/>
      <c r="C976" s="103"/>
      <c r="D976" s="103"/>
      <c r="E976" s="103"/>
      <c r="F976" s="103"/>
      <c r="G976" s="103"/>
      <c r="H976" s="103"/>
      <c r="I976" s="103"/>
      <c r="J976" s="103"/>
      <c r="K976" s="103"/>
      <c r="L976" s="103"/>
      <c r="M976" s="103"/>
      <c r="N976" s="103"/>
      <c r="O976" s="103"/>
      <c r="P976" s="104"/>
    </row>
    <row r="977" spans="2:16" ht="15.6" thickTop="1" thickBot="1">
      <c r="B977" s="44"/>
      <c r="C977" s="73"/>
      <c r="D977" s="52"/>
      <c r="E977" s="52"/>
      <c r="F977" s="52"/>
      <c r="G977" s="52"/>
      <c r="H977" s="52"/>
      <c r="I977" s="52"/>
      <c r="J977" s="52"/>
      <c r="K977" s="52"/>
      <c r="L977" s="52"/>
      <c r="M977" s="52"/>
      <c r="N977" s="52"/>
      <c r="O977" s="74"/>
      <c r="P977" s="45"/>
    </row>
    <row r="978" spans="2:16" ht="15" thickBot="1">
      <c r="B978" s="44"/>
      <c r="C978" s="488" t="s">
        <v>54</v>
      </c>
      <c r="D978" s="489"/>
      <c r="E978" s="489"/>
      <c r="F978" s="489"/>
      <c r="G978" s="489"/>
      <c r="H978" s="489"/>
      <c r="I978" s="489"/>
      <c r="J978" s="489"/>
      <c r="K978" s="489"/>
      <c r="L978" s="489"/>
      <c r="M978" s="489"/>
      <c r="N978" s="489"/>
      <c r="O978" s="490"/>
      <c r="P978" s="75"/>
    </row>
    <row r="979" spans="2:16">
      <c r="B979" s="44"/>
      <c r="C979" s="76" t="s">
        <v>55</v>
      </c>
      <c r="D979" s="491" t="s">
        <v>10</v>
      </c>
      <c r="E979" s="492"/>
      <c r="F979" s="492"/>
      <c r="G979" s="492"/>
      <c r="H979" s="492"/>
      <c r="I979" s="492"/>
      <c r="J979" s="492"/>
      <c r="K979" s="492"/>
      <c r="L979" s="493"/>
      <c r="M979" s="494" t="s">
        <v>56</v>
      </c>
      <c r="N979" s="495"/>
      <c r="O979" s="76" t="s">
        <v>12</v>
      </c>
      <c r="P979" s="77"/>
    </row>
    <row r="980" spans="2:16" ht="51" customHeight="1" thickBot="1">
      <c r="B980" s="44"/>
      <c r="C980" s="243">
        <f>PRESUPUESTO!C327</f>
        <v>16.160000000000025</v>
      </c>
      <c r="D980" s="582" t="str">
        <f>IFERROR(VLOOKUP(C980,PRESUPUESTO!$C$11:$K$366,5,FALSE)," ")</f>
        <v>SUMINISTRO E INSTALACIÓN DE BARANDA METÁLICA CON PASAMANOS, CONFORMADA POR PASAMANOS SUPERIOR EN TUBO DE ACERO INOXIDABLE 2", BARANDILLA CON MODULACIÓN OCTUPLE EN VARILLA REDONDA COLD ROLLED DE 1/2", PARAL EN PLATINA DOBLE DE 2"X3/16, ACABADO PINTURA ESMALTE.</v>
      </c>
      <c r="E980" s="583"/>
      <c r="F980" s="583"/>
      <c r="G980" s="583"/>
      <c r="H980" s="583"/>
      <c r="I980" s="583"/>
      <c r="J980" s="583"/>
      <c r="K980" s="583"/>
      <c r="L980" s="584"/>
      <c r="M980" s="526" t="str">
        <f>IFERROR(VLOOKUP(C980,PRESUPUESTO!$C$11:$K$366,6,FALSE)," ")</f>
        <v>ML</v>
      </c>
      <c r="N980" s="528"/>
      <c r="O980" s="243">
        <f>IFERROR(VLOOKUP(C980,PRESUPUESTO!$C$11:$K$366,7,FALSE)," ")</f>
        <v>15.95</v>
      </c>
      <c r="P980" s="79"/>
    </row>
    <row r="981" spans="2:16">
      <c r="B981" s="44"/>
      <c r="C981" s="529"/>
      <c r="D981" s="530"/>
      <c r="E981" s="530"/>
      <c r="F981" s="530"/>
      <c r="G981" s="530"/>
      <c r="H981" s="530"/>
      <c r="I981" s="530"/>
      <c r="J981" s="530"/>
      <c r="K981" s="530"/>
      <c r="L981" s="530"/>
      <c r="M981" s="530"/>
      <c r="N981" s="530"/>
      <c r="O981" s="531"/>
      <c r="P981" s="80"/>
    </row>
    <row r="982" spans="2:16">
      <c r="B982" s="44"/>
      <c r="C982" s="532"/>
      <c r="D982" s="533"/>
      <c r="E982" s="533"/>
      <c r="F982" s="533"/>
      <c r="G982" s="533"/>
      <c r="H982" s="533"/>
      <c r="I982" s="533"/>
      <c r="J982" s="533"/>
      <c r="K982" s="533"/>
      <c r="L982" s="533"/>
      <c r="M982" s="533"/>
      <c r="N982" s="533"/>
      <c r="O982" s="534"/>
      <c r="P982" s="80"/>
    </row>
    <row r="983" spans="2:16" ht="14.4" thickBot="1">
      <c r="B983" s="44"/>
      <c r="C983" s="535"/>
      <c r="D983" s="536"/>
      <c r="E983" s="536"/>
      <c r="F983" s="536"/>
      <c r="G983" s="536"/>
      <c r="H983" s="536"/>
      <c r="I983" s="536"/>
      <c r="J983" s="536"/>
      <c r="K983" s="536"/>
      <c r="L983" s="536"/>
      <c r="M983" s="536"/>
      <c r="N983" s="536"/>
      <c r="O983" s="537"/>
      <c r="P983" s="80"/>
    </row>
    <row r="984" spans="2:16" ht="14.4">
      <c r="B984" s="44"/>
      <c r="C984" s="538" t="s">
        <v>10</v>
      </c>
      <c r="D984" s="539"/>
      <c r="E984" s="539"/>
      <c r="F984" s="539"/>
      <c r="G984" s="540"/>
      <c r="H984" s="541" t="s">
        <v>57</v>
      </c>
      <c r="I984" s="539"/>
      <c r="J984" s="542" t="s">
        <v>58</v>
      </c>
      <c r="K984" s="543"/>
      <c r="L984" s="82" t="s">
        <v>59</v>
      </c>
      <c r="M984" s="541" t="s">
        <v>60</v>
      </c>
      <c r="N984" s="544"/>
      <c r="O984" s="83" t="s">
        <v>61</v>
      </c>
      <c r="P984" s="84"/>
    </row>
    <row r="985" spans="2:16" ht="14.4">
      <c r="B985" s="44"/>
      <c r="C985" s="517" t="s">
        <v>1281</v>
      </c>
      <c r="D985" s="518"/>
      <c r="E985" s="518"/>
      <c r="F985" s="518"/>
      <c r="G985" s="519"/>
      <c r="H985" s="520"/>
      <c r="I985" s="520"/>
      <c r="J985" s="521" t="str">
        <f>IFERROR(VLOOKUP(C985,EQUIPOS!$C$13:$G$80,2,FALSE)," ")</f>
        <v>%</v>
      </c>
      <c r="K985" s="522"/>
      <c r="L985" s="308">
        <f>O1023</f>
        <v>0</v>
      </c>
      <c r="M985" s="523"/>
      <c r="N985" s="522"/>
      <c r="O985" s="307">
        <f>IFERROR(M985*L985,0)</f>
        <v>0</v>
      </c>
      <c r="P985" s="85"/>
    </row>
    <row r="986" spans="2:16" ht="14.4">
      <c r="B986" s="44"/>
      <c r="C986" s="517"/>
      <c r="D986" s="518"/>
      <c r="E986" s="518"/>
      <c r="F986" s="518"/>
      <c r="G986" s="519"/>
      <c r="H986" s="520"/>
      <c r="I986" s="520"/>
      <c r="J986" s="521" t="str">
        <f>IFERROR(VLOOKUP(C986,EQUIPOS!$C$13:$G$80,2,FALSE)," ")</f>
        <v xml:space="preserve"> </v>
      </c>
      <c r="K986" s="522"/>
      <c r="L986" s="308" t="str">
        <f>IFERROR(VLOOKUP(C986,EQUIPOS!$C$13:$G$80,5,FALSE)," ")</f>
        <v xml:space="preserve"> </v>
      </c>
      <c r="M986" s="524"/>
      <c r="N986" s="525"/>
      <c r="O986" s="307">
        <f>IFERROR(L986/M986,0)</f>
        <v>0</v>
      </c>
      <c r="P986" s="85"/>
    </row>
    <row r="987" spans="2:16" ht="14.4">
      <c r="B987" s="44"/>
      <c r="C987" s="517"/>
      <c r="D987" s="518"/>
      <c r="E987" s="518"/>
      <c r="F987" s="518"/>
      <c r="G987" s="519"/>
      <c r="H987" s="520"/>
      <c r="I987" s="520"/>
      <c r="J987" s="521" t="str">
        <f>IFERROR(VLOOKUP(C987,EQUIPOS!$C$13:$G$80,2,FALSE)," ")</f>
        <v xml:space="preserve"> </v>
      </c>
      <c r="K987" s="522"/>
      <c r="L987" s="308" t="str">
        <f>IFERROR(VLOOKUP(C987,EQUIPOS!$C$13:$G$80,5,FALSE)," ")</f>
        <v xml:space="preserve"> </v>
      </c>
      <c r="M987" s="524"/>
      <c r="N987" s="525"/>
      <c r="O987" s="307">
        <f t="shared" ref="O987:O988" si="60">IFERROR(L987/M987,0)</f>
        <v>0</v>
      </c>
      <c r="P987" s="85"/>
    </row>
    <row r="988" spans="2:16" ht="14.4">
      <c r="B988" s="44"/>
      <c r="C988" s="517"/>
      <c r="D988" s="518"/>
      <c r="E988" s="518"/>
      <c r="F988" s="518"/>
      <c r="G988" s="519"/>
      <c r="H988" s="520"/>
      <c r="I988" s="520"/>
      <c r="J988" s="521" t="str">
        <f>IFERROR(VLOOKUP(C988,EQUIPOS!$C$13:$G$80,2,FALSE)," ")</f>
        <v xml:space="preserve"> </v>
      </c>
      <c r="K988" s="522"/>
      <c r="L988" s="308" t="str">
        <f>IFERROR(VLOOKUP(C988,EQUIPOS!$C$13:$G$80,5,FALSE)," ")</f>
        <v xml:space="preserve"> </v>
      </c>
      <c r="M988" s="524"/>
      <c r="N988" s="525"/>
      <c r="O988" s="307">
        <f t="shared" si="60"/>
        <v>0</v>
      </c>
      <c r="P988" s="85"/>
    </row>
    <row r="989" spans="2:16" ht="15" thickBot="1">
      <c r="B989" s="44"/>
      <c r="C989" s="517"/>
      <c r="D989" s="518"/>
      <c r="E989" s="518"/>
      <c r="F989" s="518"/>
      <c r="G989" s="519"/>
      <c r="H989" s="520"/>
      <c r="I989" s="520"/>
      <c r="J989" s="521" t="str">
        <f>IFERROR(VLOOKUP(C989,EQUIPOS!$C$13:$G$80,2,FALSE)," ")</f>
        <v xml:space="preserve"> </v>
      </c>
      <c r="K989" s="522"/>
      <c r="L989" s="308" t="str">
        <f>IFERROR(VLOOKUP(C989,EQUIPOS!$C$13:$G$80,5,FALSE)," ")</f>
        <v xml:space="preserve"> </v>
      </c>
      <c r="M989" s="524"/>
      <c r="N989" s="525"/>
      <c r="O989" s="307">
        <f>IFERROR(L989/M989,0)</f>
        <v>0</v>
      </c>
      <c r="P989" s="85"/>
    </row>
    <row r="990" spans="2:16" ht="15" thickBot="1">
      <c r="B990" s="44"/>
      <c r="C990" s="545" t="s">
        <v>2244</v>
      </c>
      <c r="D990" s="546"/>
      <c r="E990" s="546"/>
      <c r="F990" s="546"/>
      <c r="G990" s="546"/>
      <c r="H990" s="546"/>
      <c r="I990" s="546"/>
      <c r="J990" s="546"/>
      <c r="K990" s="546"/>
      <c r="L990" s="546"/>
      <c r="M990" s="546"/>
      <c r="N990" s="547"/>
      <c r="O990" s="309">
        <f>SUM(O985:O989)</f>
        <v>0</v>
      </c>
      <c r="P990" s="86"/>
    </row>
    <row r="991" spans="2:16" ht="13.5" customHeight="1">
      <c r="B991" s="44"/>
      <c r="C991" s="529" t="s">
        <v>62</v>
      </c>
      <c r="D991" s="530"/>
      <c r="E991" s="530"/>
      <c r="F991" s="530"/>
      <c r="G991" s="530"/>
      <c r="H991" s="530"/>
      <c r="I991" s="530"/>
      <c r="J991" s="530"/>
      <c r="K991" s="530"/>
      <c r="L991" s="530"/>
      <c r="M991" s="530"/>
      <c r="N991" s="530"/>
      <c r="O991" s="531"/>
      <c r="P991" s="80"/>
    </row>
    <row r="992" spans="2:16">
      <c r="B992" s="44"/>
      <c r="C992" s="532"/>
      <c r="D992" s="533"/>
      <c r="E992" s="533"/>
      <c r="F992" s="533"/>
      <c r="G992" s="533"/>
      <c r="H992" s="533"/>
      <c r="I992" s="533"/>
      <c r="J992" s="533"/>
      <c r="K992" s="533"/>
      <c r="L992" s="533"/>
      <c r="M992" s="533"/>
      <c r="N992" s="533"/>
      <c r="O992" s="534"/>
      <c r="P992" s="80"/>
    </row>
    <row r="993" spans="2:16" ht="14.4" thickBot="1">
      <c r="B993" s="44"/>
      <c r="C993" s="535"/>
      <c r="D993" s="536"/>
      <c r="E993" s="536"/>
      <c r="F993" s="536"/>
      <c r="G993" s="536"/>
      <c r="H993" s="536"/>
      <c r="I993" s="536"/>
      <c r="J993" s="536"/>
      <c r="K993" s="536"/>
      <c r="L993" s="536"/>
      <c r="M993" s="536"/>
      <c r="N993" s="536"/>
      <c r="O993" s="537"/>
      <c r="P993" s="80"/>
    </row>
    <row r="994" spans="2:16" ht="14.4">
      <c r="B994" s="44"/>
      <c r="C994" s="538" t="s">
        <v>10</v>
      </c>
      <c r="D994" s="550"/>
      <c r="E994" s="550"/>
      <c r="F994" s="550"/>
      <c r="G994" s="550"/>
      <c r="H994" s="550"/>
      <c r="I994" s="550"/>
      <c r="J994" s="544"/>
      <c r="K994" s="81" t="s">
        <v>56</v>
      </c>
      <c r="L994" s="82" t="s">
        <v>12</v>
      </c>
      <c r="M994" s="541" t="s">
        <v>63</v>
      </c>
      <c r="N994" s="544"/>
      <c r="O994" s="83" t="s">
        <v>61</v>
      </c>
      <c r="P994" s="84"/>
    </row>
    <row r="995" spans="2:16" ht="14.4">
      <c r="B995" s="44"/>
      <c r="C995" s="517" t="s">
        <v>2827</v>
      </c>
      <c r="D995" s="518"/>
      <c r="E995" s="518"/>
      <c r="F995" s="518"/>
      <c r="G995" s="518"/>
      <c r="H995" s="518"/>
      <c r="I995" s="518"/>
      <c r="J995" s="519"/>
      <c r="K995" s="88" t="str">
        <f>IFERROR(VLOOKUP(C995,MATERIALES!$C$13:$G$2486,2,FALSE)," ")</f>
        <v>ML</v>
      </c>
      <c r="L995" s="89">
        <v>1.02</v>
      </c>
      <c r="M995" s="548">
        <f>IFERROR(VLOOKUP(C995,MATERIALES!$C$13:$G$2486,5,FALSE)," ")</f>
        <v>496168</v>
      </c>
      <c r="N995" s="549"/>
      <c r="O995" s="307">
        <f>IFERROR(M995*L995,0)</f>
        <v>506091.36</v>
      </c>
      <c r="P995" s="85"/>
    </row>
    <row r="996" spans="2:16" ht="14.4">
      <c r="B996" s="44"/>
      <c r="C996" s="517"/>
      <c r="D996" s="518"/>
      <c r="E996" s="518"/>
      <c r="F996" s="518"/>
      <c r="G996" s="518"/>
      <c r="H996" s="518"/>
      <c r="I996" s="518"/>
      <c r="J996" s="519"/>
      <c r="K996" s="88" t="str">
        <f>IFERROR(VLOOKUP(C996,MATERIALES!$C$13:$G$2486,2,FALSE)," ")</f>
        <v xml:space="preserve"> </v>
      </c>
      <c r="L996" s="89"/>
      <c r="M996" s="548" t="str">
        <f>IFERROR(VLOOKUP(C996,MATERIALES!$C$13:$G$2486,5,FALSE)," ")</f>
        <v xml:space="preserve"> </v>
      </c>
      <c r="N996" s="549"/>
      <c r="O996" s="307">
        <f t="shared" ref="O996:O1006" si="61">IFERROR(M996*L996,0)</f>
        <v>0</v>
      </c>
      <c r="P996" s="85"/>
    </row>
    <row r="997" spans="2:16" ht="14.4">
      <c r="B997" s="44"/>
      <c r="C997" s="517"/>
      <c r="D997" s="518"/>
      <c r="E997" s="518"/>
      <c r="F997" s="518"/>
      <c r="G997" s="518"/>
      <c r="H997" s="518"/>
      <c r="I997" s="518"/>
      <c r="J997" s="519"/>
      <c r="K997" s="88" t="str">
        <f>IFERROR(VLOOKUP(C997,MATERIALES!$C$13:$G$2486,2,FALSE)," ")</f>
        <v xml:space="preserve"> </v>
      </c>
      <c r="L997" s="89"/>
      <c r="M997" s="548" t="str">
        <f>IFERROR(VLOOKUP(C997,MATERIALES!$C$13:$G$2486,5,FALSE)," ")</f>
        <v xml:space="preserve"> </v>
      </c>
      <c r="N997" s="549"/>
      <c r="O997" s="307">
        <f t="shared" si="61"/>
        <v>0</v>
      </c>
      <c r="P997" s="85"/>
    </row>
    <row r="998" spans="2:16" ht="14.4">
      <c r="B998" s="44"/>
      <c r="C998" s="517"/>
      <c r="D998" s="518"/>
      <c r="E998" s="518"/>
      <c r="F998" s="518"/>
      <c r="G998" s="518"/>
      <c r="H998" s="518"/>
      <c r="I998" s="518"/>
      <c r="J998" s="519"/>
      <c r="K998" s="88" t="str">
        <f>IFERROR(VLOOKUP(C998,MATERIALES!$C$13:$G$2486,2,FALSE)," ")</f>
        <v xml:space="preserve"> </v>
      </c>
      <c r="L998" s="89"/>
      <c r="M998" s="548" t="str">
        <f>IFERROR(VLOOKUP(C998,MATERIALES!$C$13:$G$2486,5,FALSE)," ")</f>
        <v xml:space="preserve"> </v>
      </c>
      <c r="N998" s="549"/>
      <c r="O998" s="307">
        <f t="shared" si="61"/>
        <v>0</v>
      </c>
      <c r="P998" s="85"/>
    </row>
    <row r="999" spans="2:16" ht="14.4">
      <c r="B999" s="44"/>
      <c r="C999" s="517"/>
      <c r="D999" s="518"/>
      <c r="E999" s="518"/>
      <c r="F999" s="518"/>
      <c r="G999" s="518"/>
      <c r="H999" s="518"/>
      <c r="I999" s="518"/>
      <c r="J999" s="519"/>
      <c r="K999" s="88" t="str">
        <f>IFERROR(VLOOKUP(C999,MATERIALES!$C$13:$G$2486,2,FALSE)," ")</f>
        <v xml:space="preserve"> </v>
      </c>
      <c r="L999" s="89"/>
      <c r="M999" s="548" t="str">
        <f>IFERROR(VLOOKUP(C999,MATERIALES!$C$13:$G$2486,5,FALSE)," ")</f>
        <v xml:space="preserve"> </v>
      </c>
      <c r="N999" s="549"/>
      <c r="O999" s="307">
        <f t="shared" si="61"/>
        <v>0</v>
      </c>
      <c r="P999" s="85"/>
    </row>
    <row r="1000" spans="2:16" ht="14.4">
      <c r="B1000" s="44"/>
      <c r="C1000" s="517"/>
      <c r="D1000" s="518"/>
      <c r="E1000" s="518"/>
      <c r="F1000" s="518"/>
      <c r="G1000" s="518"/>
      <c r="H1000" s="518"/>
      <c r="I1000" s="518"/>
      <c r="J1000" s="519"/>
      <c r="K1000" s="88" t="str">
        <f>IFERROR(VLOOKUP(C1000,MATERIALES!$C$13:$G$2486,2,FALSE)," ")</f>
        <v xml:space="preserve"> </v>
      </c>
      <c r="L1000" s="89"/>
      <c r="M1000" s="548" t="str">
        <f>IFERROR(VLOOKUP(C1000,MATERIALES!$C$13:$G$2486,5,FALSE)," ")</f>
        <v xml:space="preserve"> </v>
      </c>
      <c r="N1000" s="549"/>
      <c r="O1000" s="307">
        <f t="shared" si="61"/>
        <v>0</v>
      </c>
      <c r="P1000" s="85"/>
    </row>
    <row r="1001" spans="2:16" ht="14.4">
      <c r="B1001" s="44"/>
      <c r="C1001" s="517"/>
      <c r="D1001" s="518"/>
      <c r="E1001" s="518"/>
      <c r="F1001" s="518"/>
      <c r="G1001" s="518"/>
      <c r="H1001" s="518"/>
      <c r="I1001" s="518"/>
      <c r="J1001" s="519"/>
      <c r="K1001" s="88" t="str">
        <f>IFERROR(VLOOKUP(C1001,MATERIALES!$C$13:$G$2486,2,FALSE)," ")</f>
        <v xml:space="preserve"> </v>
      </c>
      <c r="L1001" s="89"/>
      <c r="M1001" s="548" t="str">
        <f>IFERROR(VLOOKUP(C1001,MATERIALES!$C$13:$G$2486,5,FALSE)," ")</f>
        <v xml:space="preserve"> </v>
      </c>
      <c r="N1001" s="549"/>
      <c r="O1001" s="307">
        <f t="shared" si="61"/>
        <v>0</v>
      </c>
      <c r="P1001" s="85"/>
    </row>
    <row r="1002" spans="2:16" ht="14.4">
      <c r="B1002" s="44"/>
      <c r="C1002" s="517"/>
      <c r="D1002" s="518"/>
      <c r="E1002" s="518"/>
      <c r="F1002" s="518"/>
      <c r="G1002" s="518"/>
      <c r="H1002" s="518"/>
      <c r="I1002" s="518"/>
      <c r="J1002" s="519"/>
      <c r="K1002" s="88" t="str">
        <f>IFERROR(VLOOKUP(C1002,MATERIALES!$C$13:$G$2486,2,FALSE)," ")</f>
        <v xml:space="preserve"> </v>
      </c>
      <c r="L1002" s="89"/>
      <c r="M1002" s="548" t="str">
        <f>IFERROR(VLOOKUP(C1002,MATERIALES!$C$13:$G$2486,5,FALSE)," ")</f>
        <v xml:space="preserve"> </v>
      </c>
      <c r="N1002" s="549"/>
      <c r="O1002" s="307">
        <f t="shared" si="61"/>
        <v>0</v>
      </c>
      <c r="P1002" s="85"/>
    </row>
    <row r="1003" spans="2:16" ht="14.4">
      <c r="B1003" s="44"/>
      <c r="C1003" s="517"/>
      <c r="D1003" s="518"/>
      <c r="E1003" s="518"/>
      <c r="F1003" s="518"/>
      <c r="G1003" s="518"/>
      <c r="H1003" s="518"/>
      <c r="I1003" s="518"/>
      <c r="J1003" s="519"/>
      <c r="K1003" s="88" t="str">
        <f>IFERROR(VLOOKUP(C1003,MATERIALES!$C$13:$G$2486,2,FALSE)," ")</f>
        <v xml:space="preserve"> </v>
      </c>
      <c r="L1003" s="89"/>
      <c r="M1003" s="548" t="str">
        <f>IFERROR(VLOOKUP(C1003,MATERIALES!$C$13:$G$2486,5,FALSE)," ")</f>
        <v xml:space="preserve"> </v>
      </c>
      <c r="N1003" s="549"/>
      <c r="O1003" s="307">
        <f t="shared" si="61"/>
        <v>0</v>
      </c>
      <c r="P1003" s="85"/>
    </row>
    <row r="1004" spans="2:16" ht="14.4">
      <c r="B1004" s="44"/>
      <c r="C1004" s="517"/>
      <c r="D1004" s="518"/>
      <c r="E1004" s="518"/>
      <c r="F1004" s="518"/>
      <c r="G1004" s="518"/>
      <c r="H1004" s="518"/>
      <c r="I1004" s="518"/>
      <c r="J1004" s="519"/>
      <c r="K1004" s="88" t="str">
        <f>IFERROR(VLOOKUP(C1004,MATERIALES!$C$13:$G$2486,2,FALSE)," ")</f>
        <v xml:space="preserve"> </v>
      </c>
      <c r="L1004" s="89"/>
      <c r="M1004" s="548" t="str">
        <f>IFERROR(VLOOKUP(C1004,MATERIALES!$C$13:$G$2486,5,FALSE)," ")</f>
        <v xml:space="preserve"> </v>
      </c>
      <c r="N1004" s="549"/>
      <c r="O1004" s="307">
        <f t="shared" si="61"/>
        <v>0</v>
      </c>
      <c r="P1004" s="85"/>
    </row>
    <row r="1005" spans="2:16" ht="14.4">
      <c r="B1005" s="44"/>
      <c r="C1005" s="517"/>
      <c r="D1005" s="518"/>
      <c r="E1005" s="518"/>
      <c r="F1005" s="518"/>
      <c r="G1005" s="518"/>
      <c r="H1005" s="518"/>
      <c r="I1005" s="518"/>
      <c r="J1005" s="519"/>
      <c r="K1005" s="88" t="str">
        <f>IFERROR(VLOOKUP(C1005,MATERIALES!$C$13:$G$2486,2,FALSE)," ")</f>
        <v xml:space="preserve"> </v>
      </c>
      <c r="L1005" s="89"/>
      <c r="M1005" s="548" t="str">
        <f>IFERROR(VLOOKUP(C1005,MATERIALES!$C$13:$G$2486,5,FALSE)," ")</f>
        <v xml:space="preserve"> </v>
      </c>
      <c r="N1005" s="549"/>
      <c r="O1005" s="307">
        <f t="shared" si="61"/>
        <v>0</v>
      </c>
      <c r="P1005" s="85"/>
    </row>
    <row r="1006" spans="2:16" ht="15" thickBot="1">
      <c r="B1006" s="44"/>
      <c r="C1006" s="517"/>
      <c r="D1006" s="518"/>
      <c r="E1006" s="518"/>
      <c r="F1006" s="518"/>
      <c r="G1006" s="518"/>
      <c r="H1006" s="518"/>
      <c r="I1006" s="518"/>
      <c r="J1006" s="519"/>
      <c r="K1006" s="88" t="str">
        <f>IFERROR(VLOOKUP(C1006,MATERIALES!$C$13:$G$2486,2,FALSE)," ")</f>
        <v xml:space="preserve"> </v>
      </c>
      <c r="L1006" s="90"/>
      <c r="M1006" s="548" t="str">
        <f>IFERROR(VLOOKUP(C1006,MATERIALES!$C$13:$G$2486,5,FALSE)," ")</f>
        <v xml:space="preserve"> </v>
      </c>
      <c r="N1006" s="549"/>
      <c r="O1006" s="307">
        <f t="shared" si="61"/>
        <v>0</v>
      </c>
      <c r="P1006" s="85"/>
    </row>
    <row r="1007" spans="2:16" ht="15" thickBot="1">
      <c r="B1007" s="44"/>
      <c r="C1007" s="545" t="s">
        <v>2244</v>
      </c>
      <c r="D1007" s="546"/>
      <c r="E1007" s="546"/>
      <c r="F1007" s="546"/>
      <c r="G1007" s="546"/>
      <c r="H1007" s="546"/>
      <c r="I1007" s="546"/>
      <c r="J1007" s="546"/>
      <c r="K1007" s="546"/>
      <c r="L1007" s="546"/>
      <c r="M1007" s="546"/>
      <c r="N1007" s="547"/>
      <c r="O1007" s="309">
        <f>SUM(O995:O1006)</f>
        <v>506091.36</v>
      </c>
      <c r="P1007" s="85"/>
    </row>
    <row r="1008" spans="2:16">
      <c r="B1008" s="44"/>
      <c r="C1008" s="529" t="s">
        <v>64</v>
      </c>
      <c r="D1008" s="530"/>
      <c r="E1008" s="530"/>
      <c r="F1008" s="530"/>
      <c r="G1008" s="530"/>
      <c r="H1008" s="530"/>
      <c r="I1008" s="530"/>
      <c r="J1008" s="530"/>
      <c r="K1008" s="530"/>
      <c r="L1008" s="530"/>
      <c r="M1008" s="530"/>
      <c r="N1008" s="530"/>
      <c r="O1008" s="531"/>
      <c r="P1008" s="80"/>
    </row>
    <row r="1009" spans="2:16">
      <c r="B1009" s="44"/>
      <c r="C1009" s="532"/>
      <c r="D1009" s="533"/>
      <c r="E1009" s="533"/>
      <c r="F1009" s="533"/>
      <c r="G1009" s="533"/>
      <c r="H1009" s="533"/>
      <c r="I1009" s="533"/>
      <c r="J1009" s="533"/>
      <c r="K1009" s="533"/>
      <c r="L1009" s="533"/>
      <c r="M1009" s="533"/>
      <c r="N1009" s="533"/>
      <c r="O1009" s="534"/>
      <c r="P1009" s="80"/>
    </row>
    <row r="1010" spans="2:16" ht="14.4" thickBot="1">
      <c r="B1010" s="44"/>
      <c r="C1010" s="535"/>
      <c r="D1010" s="536"/>
      <c r="E1010" s="536"/>
      <c r="F1010" s="536"/>
      <c r="G1010" s="536"/>
      <c r="H1010" s="536"/>
      <c r="I1010" s="536"/>
      <c r="J1010" s="536"/>
      <c r="K1010" s="536"/>
      <c r="L1010" s="536"/>
      <c r="M1010" s="536"/>
      <c r="N1010" s="536"/>
      <c r="O1010" s="537"/>
      <c r="P1010" s="80"/>
    </row>
    <row r="1011" spans="2:16" ht="16.8">
      <c r="B1011" s="44"/>
      <c r="C1011" s="538" t="s">
        <v>65</v>
      </c>
      <c r="D1011" s="550"/>
      <c r="E1011" s="550"/>
      <c r="F1011" s="550"/>
      <c r="G1011" s="550"/>
      <c r="H1011" s="550"/>
      <c r="I1011" s="550"/>
      <c r="J1011" s="82" t="s">
        <v>66</v>
      </c>
      <c r="K1011" s="87" t="s">
        <v>67</v>
      </c>
      <c r="L1011" s="91" t="s">
        <v>68</v>
      </c>
      <c r="M1011" s="541" t="s">
        <v>69</v>
      </c>
      <c r="N1011" s="544"/>
      <c r="O1011" s="83" t="s">
        <v>61</v>
      </c>
      <c r="P1011" s="84"/>
    </row>
    <row r="1012" spans="2:16" ht="14.4">
      <c r="B1012" s="44"/>
      <c r="C1012" s="517"/>
      <c r="D1012" s="518"/>
      <c r="E1012" s="518"/>
      <c r="F1012" s="518"/>
      <c r="G1012" s="518"/>
      <c r="H1012" s="518"/>
      <c r="I1012" s="518"/>
      <c r="J1012" s="92"/>
      <c r="K1012" s="93">
        <v>25.1</v>
      </c>
      <c r="L1012" s="92">
        <f>K1012*J1012</f>
        <v>0</v>
      </c>
      <c r="M1012" s="548" t="str">
        <f>IFERROR(VLOOKUP(C1012,TRANSPORTE!$C$14:$G$28,5,FALSE)," ")</f>
        <v xml:space="preserve"> </v>
      </c>
      <c r="N1012" s="549"/>
      <c r="O1012" s="307">
        <f>IFERROR(M1012*L1012,0)</f>
        <v>0</v>
      </c>
      <c r="P1012" s="85"/>
    </row>
    <row r="1013" spans="2:16" ht="15" thickBot="1">
      <c r="B1013" s="44"/>
      <c r="C1013" s="551"/>
      <c r="D1013" s="552"/>
      <c r="E1013" s="552"/>
      <c r="F1013" s="552"/>
      <c r="G1013" s="552"/>
      <c r="H1013" s="552"/>
      <c r="I1013" s="552"/>
      <c r="J1013" s="94"/>
      <c r="K1013" s="70"/>
      <c r="L1013" s="94"/>
      <c r="M1013" s="553"/>
      <c r="N1013" s="554"/>
      <c r="O1013" s="307">
        <f t="shared" ref="O1013" si="62">IFERROR(M1013*L1013,0)</f>
        <v>0</v>
      </c>
      <c r="P1013" s="85"/>
    </row>
    <row r="1014" spans="2:16" ht="15" thickBot="1">
      <c r="B1014" s="44"/>
      <c r="C1014" s="545" t="s">
        <v>2244</v>
      </c>
      <c r="D1014" s="546"/>
      <c r="E1014" s="546"/>
      <c r="F1014" s="546"/>
      <c r="G1014" s="546"/>
      <c r="H1014" s="546"/>
      <c r="I1014" s="546"/>
      <c r="J1014" s="546"/>
      <c r="K1014" s="546"/>
      <c r="L1014" s="546"/>
      <c r="M1014" s="546"/>
      <c r="N1014" s="547"/>
      <c r="O1014" s="309">
        <f>+SUM(O1012:O1013)</f>
        <v>0</v>
      </c>
      <c r="P1014" s="86"/>
    </row>
    <row r="1015" spans="2:16">
      <c r="B1015" s="44"/>
      <c r="C1015" s="529" t="s">
        <v>70</v>
      </c>
      <c r="D1015" s="530"/>
      <c r="E1015" s="530"/>
      <c r="F1015" s="530"/>
      <c r="G1015" s="530"/>
      <c r="H1015" s="530"/>
      <c r="I1015" s="530"/>
      <c r="J1015" s="530"/>
      <c r="K1015" s="530"/>
      <c r="L1015" s="530"/>
      <c r="M1015" s="530"/>
      <c r="N1015" s="530"/>
      <c r="O1015" s="531"/>
      <c r="P1015" s="80"/>
    </row>
    <row r="1016" spans="2:16">
      <c r="B1016" s="44"/>
      <c r="C1016" s="532"/>
      <c r="D1016" s="533"/>
      <c r="E1016" s="533"/>
      <c r="F1016" s="533"/>
      <c r="G1016" s="533"/>
      <c r="H1016" s="533"/>
      <c r="I1016" s="533"/>
      <c r="J1016" s="533"/>
      <c r="K1016" s="533"/>
      <c r="L1016" s="533"/>
      <c r="M1016" s="533"/>
      <c r="N1016" s="533"/>
      <c r="O1016" s="534"/>
      <c r="P1016" s="80"/>
    </row>
    <row r="1017" spans="2:16" ht="14.4" thickBot="1">
      <c r="B1017" s="44"/>
      <c r="C1017" s="535"/>
      <c r="D1017" s="536"/>
      <c r="E1017" s="536"/>
      <c r="F1017" s="536"/>
      <c r="G1017" s="536"/>
      <c r="H1017" s="536"/>
      <c r="I1017" s="536"/>
      <c r="J1017" s="536"/>
      <c r="K1017" s="536"/>
      <c r="L1017" s="536"/>
      <c r="M1017" s="536"/>
      <c r="N1017" s="536"/>
      <c r="O1017" s="537"/>
      <c r="P1017" s="80"/>
    </row>
    <row r="1018" spans="2:16" ht="14.4">
      <c r="B1018" s="44"/>
      <c r="C1018" s="538" t="s">
        <v>71</v>
      </c>
      <c r="D1018" s="550"/>
      <c r="E1018" s="550"/>
      <c r="F1018" s="550"/>
      <c r="G1018" s="550"/>
      <c r="H1018" s="550"/>
      <c r="I1018" s="550"/>
      <c r="J1018" s="82" t="s">
        <v>72</v>
      </c>
      <c r="K1018" s="95" t="s">
        <v>73</v>
      </c>
      <c r="L1018" s="96" t="s">
        <v>74</v>
      </c>
      <c r="M1018" s="560" t="s">
        <v>60</v>
      </c>
      <c r="N1018" s="561"/>
      <c r="O1018" s="97" t="s">
        <v>61</v>
      </c>
      <c r="P1018" s="98"/>
    </row>
    <row r="1019" spans="2:16" ht="14.4">
      <c r="B1019" s="44"/>
      <c r="C1019" s="555"/>
      <c r="D1019" s="556"/>
      <c r="E1019" s="556"/>
      <c r="F1019" s="556"/>
      <c r="G1019" s="556"/>
      <c r="H1019" s="556"/>
      <c r="I1019" s="522"/>
      <c r="J1019" s="310" t="str">
        <f>IFERROR(VLOOKUP(C1019,'MANO DE OBRA'!$C$13:$J$33,6,FALSE)," ")</f>
        <v xml:space="preserve"> </v>
      </c>
      <c r="K1019" s="318" t="str">
        <f>IFERROR(VLOOKUP(C1019,'MANO DE OBRA'!$C$13:$J$33,7,FALSE)," ")</f>
        <v xml:space="preserve"> </v>
      </c>
      <c r="L1019" s="311" t="str">
        <f>IFERROR(VLOOKUP(C1019,'MANO DE OBRA'!$C$13:$J$33,8,FALSE)," ")</f>
        <v xml:space="preserve"> </v>
      </c>
      <c r="M1019" s="562"/>
      <c r="N1019" s="563"/>
      <c r="O1019" s="312">
        <f>IFERROR((L1019/M1019),0)</f>
        <v>0</v>
      </c>
      <c r="P1019" s="99"/>
    </row>
    <row r="1020" spans="2:16" ht="14.4">
      <c r="B1020" s="44"/>
      <c r="C1020" s="555"/>
      <c r="D1020" s="556"/>
      <c r="E1020" s="556"/>
      <c r="F1020" s="556"/>
      <c r="G1020" s="556"/>
      <c r="H1020" s="556"/>
      <c r="I1020" s="522"/>
      <c r="J1020" s="310" t="str">
        <f>IFERROR(VLOOKUP(C1020,'MANO DE OBRA'!$C$13:$J$33,6,FALSE)," ")</f>
        <v xml:space="preserve"> </v>
      </c>
      <c r="K1020" s="318" t="str">
        <f>IFERROR(VLOOKUP(C1020,'MANO DE OBRA'!$C$13:$J$33,7,FALSE)," ")</f>
        <v xml:space="preserve"> </v>
      </c>
      <c r="L1020" s="311" t="str">
        <f>IFERROR(VLOOKUP(C1020,'MANO DE OBRA'!$C$13:$J$33,8,FALSE)," ")</f>
        <v xml:space="preserve"> </v>
      </c>
      <c r="M1020" s="562"/>
      <c r="N1020" s="563"/>
      <c r="O1020" s="312">
        <f t="shared" ref="O1020:O1022" si="63">IFERROR((L1020/M1020),0)</f>
        <v>0</v>
      </c>
      <c r="P1020" s="99"/>
    </row>
    <row r="1021" spans="2:16" ht="14.4">
      <c r="B1021" s="44"/>
      <c r="C1021" s="555"/>
      <c r="D1021" s="556"/>
      <c r="E1021" s="556"/>
      <c r="F1021" s="556"/>
      <c r="G1021" s="556"/>
      <c r="H1021" s="556"/>
      <c r="I1021" s="522"/>
      <c r="J1021" s="310" t="str">
        <f>IFERROR(VLOOKUP(C1021,'MANO DE OBRA'!$C$13:$J$33,6,FALSE)," ")</f>
        <v xml:space="preserve"> </v>
      </c>
      <c r="K1021" s="318" t="str">
        <f>IFERROR(VLOOKUP(C1021,'MANO DE OBRA'!$C$13:$J$33,7,FALSE)," ")</f>
        <v xml:space="preserve"> </v>
      </c>
      <c r="L1021" s="311" t="str">
        <f>IFERROR(VLOOKUP(C1021,'MANO DE OBRA'!$C$13:$J$33,8,FALSE)," ")</f>
        <v xml:space="preserve"> </v>
      </c>
      <c r="M1021" s="524"/>
      <c r="N1021" s="525"/>
      <c r="O1021" s="312">
        <f t="shared" si="63"/>
        <v>0</v>
      </c>
      <c r="P1021" s="99"/>
    </row>
    <row r="1022" spans="2:16" ht="15" thickBot="1">
      <c r="B1022" s="44"/>
      <c r="C1022" s="555"/>
      <c r="D1022" s="556"/>
      <c r="E1022" s="556"/>
      <c r="F1022" s="556"/>
      <c r="G1022" s="556"/>
      <c r="H1022" s="556"/>
      <c r="I1022" s="522"/>
      <c r="J1022" s="310" t="str">
        <f>IFERROR(VLOOKUP(C1022,'MANO DE OBRA'!$C$13:$J$33,6,FALSE)," ")</f>
        <v xml:space="preserve"> </v>
      </c>
      <c r="K1022" s="318" t="str">
        <f>IFERROR(VLOOKUP(C1022,'MANO DE OBRA'!$C$13:$J$33,7,FALSE)," ")</f>
        <v xml:space="preserve"> </v>
      </c>
      <c r="L1022" s="311" t="str">
        <f>IFERROR(VLOOKUP(C1022,'MANO DE OBRA'!$C$13:$J$33,8,FALSE)," ")</f>
        <v xml:space="preserve"> </v>
      </c>
      <c r="M1022" s="524"/>
      <c r="N1022" s="525"/>
      <c r="O1022" s="312">
        <f t="shared" si="63"/>
        <v>0</v>
      </c>
      <c r="P1022" s="85"/>
    </row>
    <row r="1023" spans="2:16" ht="15" thickBot="1">
      <c r="B1023" s="44"/>
      <c r="C1023" s="545" t="s">
        <v>2244</v>
      </c>
      <c r="D1023" s="546"/>
      <c r="E1023" s="546"/>
      <c r="F1023" s="546"/>
      <c r="G1023" s="546"/>
      <c r="H1023" s="546"/>
      <c r="I1023" s="546"/>
      <c r="J1023" s="546"/>
      <c r="K1023" s="546"/>
      <c r="L1023" s="546"/>
      <c r="M1023" s="546"/>
      <c r="N1023" s="547"/>
      <c r="O1023" s="309">
        <f>+SUM(O1019:O1022)</f>
        <v>0</v>
      </c>
      <c r="P1023" s="85"/>
    </row>
    <row r="1024" spans="2:16" ht="15" thickBot="1">
      <c r="B1024" s="44"/>
      <c r="C1024" s="73"/>
      <c r="D1024" s="52"/>
      <c r="E1024" s="52"/>
      <c r="F1024" s="52"/>
      <c r="G1024" s="52"/>
      <c r="H1024" s="52"/>
      <c r="I1024" s="52"/>
      <c r="J1024" s="52"/>
      <c r="K1024" s="52"/>
      <c r="L1024" s="52"/>
      <c r="M1024" s="52"/>
      <c r="N1024" s="52"/>
      <c r="O1024" s="74"/>
      <c r="P1024" s="45"/>
    </row>
    <row r="1025" spans="2:16" ht="15" thickBot="1">
      <c r="B1025" s="44"/>
      <c r="C1025" s="557" t="s">
        <v>2245</v>
      </c>
      <c r="D1025" s="558"/>
      <c r="E1025" s="558"/>
      <c r="F1025" s="558"/>
      <c r="G1025" s="558"/>
      <c r="H1025" s="558"/>
      <c r="I1025" s="558"/>
      <c r="J1025" s="558"/>
      <c r="K1025" s="558"/>
      <c r="L1025" s="558"/>
      <c r="M1025" s="558"/>
      <c r="N1025" s="559"/>
      <c r="O1025" s="313">
        <f>ROUND(O1014+O990+O1007+O1023,0)</f>
        <v>506091</v>
      </c>
      <c r="P1025" s="100"/>
    </row>
    <row r="1026" spans="2:16" ht="15" thickBot="1">
      <c r="B1026" s="44"/>
      <c r="C1026" s="73"/>
      <c r="D1026" s="52"/>
      <c r="E1026" s="52"/>
      <c r="F1026" s="52"/>
      <c r="G1026" s="52"/>
      <c r="H1026" s="52"/>
      <c r="I1026" s="52"/>
      <c r="J1026" s="52"/>
      <c r="K1026" s="52"/>
      <c r="L1026" s="52"/>
      <c r="M1026" s="52"/>
      <c r="N1026" s="52"/>
      <c r="O1026" s="74"/>
      <c r="P1026" s="73"/>
    </row>
    <row r="1027" spans="2:16">
      <c r="B1027" s="44"/>
      <c r="C1027" s="529" t="s">
        <v>2240</v>
      </c>
      <c r="D1027" s="530"/>
      <c r="E1027" s="530"/>
      <c r="F1027" s="530"/>
      <c r="G1027" s="530"/>
      <c r="H1027" s="530"/>
      <c r="I1027" s="530"/>
      <c r="J1027" s="530"/>
      <c r="K1027" s="530"/>
      <c r="L1027" s="530"/>
      <c r="M1027" s="530"/>
      <c r="N1027" s="530"/>
      <c r="O1027" s="531"/>
      <c r="P1027" s="80"/>
    </row>
    <row r="1028" spans="2:16">
      <c r="B1028" s="44"/>
      <c r="C1028" s="532"/>
      <c r="D1028" s="533"/>
      <c r="E1028" s="533"/>
      <c r="F1028" s="533"/>
      <c r="G1028" s="533"/>
      <c r="H1028" s="533"/>
      <c r="I1028" s="533"/>
      <c r="J1028" s="533"/>
      <c r="K1028" s="533"/>
      <c r="L1028" s="533"/>
      <c r="M1028" s="533"/>
      <c r="N1028" s="533"/>
      <c r="O1028" s="534"/>
      <c r="P1028" s="80"/>
    </row>
    <row r="1029" spans="2:16" ht="14.4" thickBot="1">
      <c r="B1029" s="44"/>
      <c r="C1029" s="535"/>
      <c r="D1029" s="536"/>
      <c r="E1029" s="536"/>
      <c r="F1029" s="536"/>
      <c r="G1029" s="536"/>
      <c r="H1029" s="536"/>
      <c r="I1029" s="536"/>
      <c r="J1029" s="536"/>
      <c r="K1029" s="536"/>
      <c r="L1029" s="536"/>
      <c r="M1029" s="536"/>
      <c r="N1029" s="536"/>
      <c r="O1029" s="537"/>
      <c r="P1029" s="80"/>
    </row>
    <row r="1030" spans="2:16" ht="15" thickBot="1">
      <c r="B1030" s="44"/>
      <c r="C1030" s="568" t="s">
        <v>10</v>
      </c>
      <c r="D1030" s="569"/>
      <c r="E1030" s="569"/>
      <c r="F1030" s="569"/>
      <c r="G1030" s="569"/>
      <c r="H1030" s="569"/>
      <c r="I1030" s="569"/>
      <c r="J1030" s="569"/>
      <c r="K1030" s="569"/>
      <c r="L1030" s="569"/>
      <c r="M1030" s="570"/>
      <c r="N1030" s="303" t="s">
        <v>32</v>
      </c>
      <c r="O1030" s="304" t="s">
        <v>29</v>
      </c>
      <c r="P1030" s="80"/>
    </row>
    <row r="1031" spans="2:16" ht="14.4">
      <c r="B1031" s="44"/>
      <c r="C1031" s="571" t="s">
        <v>2242</v>
      </c>
      <c r="D1031" s="572"/>
      <c r="E1031" s="572"/>
      <c r="F1031" s="572"/>
      <c r="G1031" s="572"/>
      <c r="H1031" s="572"/>
      <c r="I1031" s="572"/>
      <c r="J1031" s="572"/>
      <c r="K1031" s="572"/>
      <c r="L1031" s="572"/>
      <c r="M1031" s="572"/>
      <c r="N1031" s="305">
        <f>PRESUPUESTO!$K$384</f>
        <v>0.26</v>
      </c>
      <c r="O1031" s="314">
        <f>N1031*O1025</f>
        <v>131583.66</v>
      </c>
      <c r="P1031" s="80"/>
    </row>
    <row r="1032" spans="2:16" ht="14.4">
      <c r="B1032" s="44"/>
      <c r="C1032" s="573" t="s">
        <v>2241</v>
      </c>
      <c r="D1032" s="574"/>
      <c r="E1032" s="574"/>
      <c r="F1032" s="574"/>
      <c r="G1032" s="574"/>
      <c r="H1032" s="574"/>
      <c r="I1032" s="574"/>
      <c r="J1032" s="574"/>
      <c r="K1032" s="574"/>
      <c r="L1032" s="574"/>
      <c r="M1032" s="574"/>
      <c r="N1032" s="302">
        <f>PRESUPUESTO!$K$385</f>
        <v>0.01</v>
      </c>
      <c r="O1032" s="315">
        <f>N1032*O1025</f>
        <v>5060.91</v>
      </c>
      <c r="P1032" s="80"/>
    </row>
    <row r="1033" spans="2:16" ht="15" thickBot="1">
      <c r="B1033" s="44"/>
      <c r="C1033" s="575" t="s">
        <v>28</v>
      </c>
      <c r="D1033" s="576"/>
      <c r="E1033" s="576"/>
      <c r="F1033" s="576"/>
      <c r="G1033" s="576"/>
      <c r="H1033" s="576"/>
      <c r="I1033" s="576"/>
      <c r="J1033" s="576"/>
      <c r="K1033" s="576"/>
      <c r="L1033" s="576"/>
      <c r="M1033" s="576"/>
      <c r="N1033" s="306">
        <f>PRESUPUESTO!$K$386</f>
        <v>0.03</v>
      </c>
      <c r="O1033" s="316">
        <f>N1033*O1025</f>
        <v>15182.73</v>
      </c>
      <c r="P1033" s="80"/>
    </row>
    <row r="1034" spans="2:16">
      <c r="B1034" s="44"/>
      <c r="C1034" s="296"/>
      <c r="D1034" s="297"/>
      <c r="E1034" s="297"/>
      <c r="F1034" s="297"/>
      <c r="G1034" s="297"/>
      <c r="H1034" s="297"/>
      <c r="I1034" s="297"/>
      <c r="J1034" s="297"/>
      <c r="K1034" s="297"/>
      <c r="L1034" s="297"/>
      <c r="M1034" s="297"/>
      <c r="N1034" s="297"/>
      <c r="O1034" s="298"/>
      <c r="P1034" s="80"/>
    </row>
    <row r="1035" spans="2:16" ht="14.4" thickBot="1">
      <c r="B1035" s="44"/>
      <c r="C1035" s="299"/>
      <c r="D1035" s="300"/>
      <c r="E1035" s="300"/>
      <c r="F1035" s="300"/>
      <c r="G1035" s="300"/>
      <c r="H1035" s="300"/>
      <c r="I1035" s="300"/>
      <c r="J1035" s="300"/>
      <c r="K1035" s="300"/>
      <c r="L1035" s="300"/>
      <c r="M1035" s="300"/>
      <c r="N1035" s="300"/>
      <c r="O1035" s="301"/>
      <c r="P1035" s="80"/>
    </row>
    <row r="1036" spans="2:16" ht="15" thickBot="1">
      <c r="B1036" s="44"/>
      <c r="C1036" s="557" t="s">
        <v>2246</v>
      </c>
      <c r="D1036" s="558"/>
      <c r="E1036" s="558"/>
      <c r="F1036" s="558"/>
      <c r="G1036" s="558"/>
      <c r="H1036" s="558"/>
      <c r="I1036" s="558"/>
      <c r="J1036" s="558"/>
      <c r="K1036" s="558"/>
      <c r="L1036" s="558"/>
      <c r="M1036" s="558"/>
      <c r="N1036" s="559"/>
      <c r="O1036" s="313">
        <f>ROUNDUP(O1025+O1031+O1032+O1033,0)</f>
        <v>657919</v>
      </c>
      <c r="P1036" s="100"/>
    </row>
    <row r="1037" spans="2:16" ht="14.4">
      <c r="B1037" s="44"/>
      <c r="C1037" s="73"/>
      <c r="D1037" s="52"/>
      <c r="E1037" s="52"/>
      <c r="F1037" s="52"/>
      <c r="G1037" s="52"/>
      <c r="H1037" s="52"/>
      <c r="I1037" s="52"/>
      <c r="J1037" s="52"/>
      <c r="K1037" s="52"/>
      <c r="L1037" s="52"/>
      <c r="M1037" s="52"/>
      <c r="N1037" s="52"/>
      <c r="O1037" s="74"/>
      <c r="P1037" s="45"/>
    </row>
    <row r="1038" spans="2:16" ht="14.4">
      <c r="B1038" s="44"/>
      <c r="C1038" s="73"/>
      <c r="D1038" s="52"/>
      <c r="E1038" s="52"/>
      <c r="F1038" s="52"/>
      <c r="G1038" s="52"/>
      <c r="H1038" s="52"/>
      <c r="I1038" s="52"/>
      <c r="J1038" s="52"/>
      <c r="K1038" s="52"/>
      <c r="L1038" s="52"/>
      <c r="M1038" s="52"/>
      <c r="N1038" s="52"/>
      <c r="O1038" s="74"/>
      <c r="P1038" s="45"/>
    </row>
    <row r="1039" spans="2:16" ht="18.75" customHeight="1" thickBot="1">
      <c r="B1039" s="44"/>
      <c r="C1039" s="564"/>
      <c r="D1039" s="565"/>
      <c r="E1039" s="565"/>
      <c r="F1039" s="70"/>
      <c r="G1039" s="70"/>
      <c r="H1039" s="70"/>
      <c r="I1039" s="70"/>
      <c r="J1039" s="70"/>
      <c r="K1039" s="566"/>
      <c r="L1039" s="566"/>
      <c r="M1039" s="566"/>
      <c r="N1039" s="566"/>
      <c r="O1039" s="567"/>
      <c r="P1039" s="101"/>
    </row>
    <row r="1040" spans="2:16" ht="14.4" thickBot="1">
      <c r="B1040" s="102"/>
      <c r="C1040" s="103"/>
      <c r="D1040" s="103"/>
      <c r="E1040" s="103"/>
      <c r="F1040" s="103"/>
      <c r="G1040" s="103"/>
      <c r="H1040" s="103"/>
      <c r="I1040" s="103"/>
      <c r="J1040" s="103"/>
      <c r="K1040" s="103"/>
      <c r="L1040" s="103"/>
      <c r="M1040" s="103"/>
      <c r="N1040" s="103"/>
      <c r="O1040" s="103"/>
      <c r="P1040" s="104"/>
    </row>
    <row r="1041" spans="2:16" ht="15.6" thickTop="1" thickBot="1">
      <c r="B1041" s="44"/>
      <c r="C1041" s="73"/>
      <c r="D1041" s="52"/>
      <c r="E1041" s="52"/>
      <c r="F1041" s="52"/>
      <c r="G1041" s="52"/>
      <c r="H1041" s="52"/>
      <c r="I1041" s="52"/>
      <c r="J1041" s="52"/>
      <c r="K1041" s="52"/>
      <c r="L1041" s="52"/>
      <c r="M1041" s="52"/>
      <c r="N1041" s="52"/>
      <c r="O1041" s="74"/>
      <c r="P1041" s="45"/>
    </row>
    <row r="1042" spans="2:16" ht="15" thickBot="1">
      <c r="B1042" s="44"/>
      <c r="C1042" s="488" t="s">
        <v>54</v>
      </c>
      <c r="D1042" s="489"/>
      <c r="E1042" s="489"/>
      <c r="F1042" s="489"/>
      <c r="G1042" s="489"/>
      <c r="H1042" s="489"/>
      <c r="I1042" s="489"/>
      <c r="J1042" s="489"/>
      <c r="K1042" s="489"/>
      <c r="L1042" s="489"/>
      <c r="M1042" s="489"/>
      <c r="N1042" s="489"/>
      <c r="O1042" s="490"/>
      <c r="P1042" s="75"/>
    </row>
    <row r="1043" spans="2:16">
      <c r="B1043" s="44"/>
      <c r="C1043" s="76" t="s">
        <v>55</v>
      </c>
      <c r="D1043" s="491" t="s">
        <v>10</v>
      </c>
      <c r="E1043" s="492"/>
      <c r="F1043" s="492"/>
      <c r="G1043" s="492"/>
      <c r="H1043" s="492"/>
      <c r="I1043" s="492"/>
      <c r="J1043" s="492"/>
      <c r="K1043" s="492"/>
      <c r="L1043" s="493"/>
      <c r="M1043" s="494" t="s">
        <v>56</v>
      </c>
      <c r="N1043" s="495"/>
      <c r="O1043" s="76" t="s">
        <v>12</v>
      </c>
      <c r="P1043" s="77"/>
    </row>
    <row r="1044" spans="2:16" ht="72" customHeight="1" thickBot="1">
      <c r="B1044" s="44"/>
      <c r="C1044" s="243">
        <f>PRESUPUESTO!C328</f>
        <v>16.170000000000027</v>
      </c>
      <c r="D1044" s="582" t="str">
        <f>IFERROR(VLOOKUP(C1044,PRESUPUESTO!$C$11:$K$366,5,FALSE)," ")</f>
        <v>SUMINISTRO E INSTALACIÓN DE CLARABOYA CIRCULAR FIJA EN VIDRIO TEMPLADO LAMINADO DE SEGURIDAD 6+6 MM,PVB DE 1,52 MM Y PERFILERÍA PERIMETRAL EN ALUMINIO ANODIZADO. INCLUYE SUBESTRUCTURA ALUMINIO, ANCLAJES A LA ESTRUCTURA DE CUBIERTA, EMPAQUES EPDM, FLANCHES, FIJACIONES, SELLADO PERIMETRAL, IMPERMEABILIZACIÓN Y PRUEBA DE ESTANQUEIDAD.</v>
      </c>
      <c r="E1044" s="583"/>
      <c r="F1044" s="583"/>
      <c r="G1044" s="583"/>
      <c r="H1044" s="583"/>
      <c r="I1044" s="583"/>
      <c r="J1044" s="583"/>
      <c r="K1044" s="583"/>
      <c r="L1044" s="584"/>
      <c r="M1044" s="526" t="str">
        <f>IFERROR(VLOOKUP(C1044,PRESUPUESTO!$C$11:$K$366,6,FALSE)," ")</f>
        <v>M2</v>
      </c>
      <c r="N1044" s="528"/>
      <c r="O1044" s="243">
        <f>IFERROR(VLOOKUP(C1044,PRESUPUESTO!$C$11:$K$366,7,FALSE)," ")</f>
        <v>16.48</v>
      </c>
      <c r="P1044" s="79"/>
    </row>
    <row r="1045" spans="2:16">
      <c r="B1045" s="44"/>
      <c r="C1045" s="529"/>
      <c r="D1045" s="530"/>
      <c r="E1045" s="530"/>
      <c r="F1045" s="530"/>
      <c r="G1045" s="530"/>
      <c r="H1045" s="530"/>
      <c r="I1045" s="530"/>
      <c r="J1045" s="530"/>
      <c r="K1045" s="530"/>
      <c r="L1045" s="530"/>
      <c r="M1045" s="530"/>
      <c r="N1045" s="530"/>
      <c r="O1045" s="531"/>
      <c r="P1045" s="80"/>
    </row>
    <row r="1046" spans="2:16">
      <c r="B1046" s="44"/>
      <c r="C1046" s="532"/>
      <c r="D1046" s="533"/>
      <c r="E1046" s="533"/>
      <c r="F1046" s="533"/>
      <c r="G1046" s="533"/>
      <c r="H1046" s="533"/>
      <c r="I1046" s="533"/>
      <c r="J1046" s="533"/>
      <c r="K1046" s="533"/>
      <c r="L1046" s="533"/>
      <c r="M1046" s="533"/>
      <c r="N1046" s="533"/>
      <c r="O1046" s="534"/>
      <c r="P1046" s="80"/>
    </row>
    <row r="1047" spans="2:16" ht="14.4" thickBot="1">
      <c r="B1047" s="44"/>
      <c r="C1047" s="535"/>
      <c r="D1047" s="536"/>
      <c r="E1047" s="536"/>
      <c r="F1047" s="536"/>
      <c r="G1047" s="536"/>
      <c r="H1047" s="536"/>
      <c r="I1047" s="536"/>
      <c r="J1047" s="536"/>
      <c r="K1047" s="536"/>
      <c r="L1047" s="536"/>
      <c r="M1047" s="536"/>
      <c r="N1047" s="536"/>
      <c r="O1047" s="537"/>
      <c r="P1047" s="80"/>
    </row>
    <row r="1048" spans="2:16" ht="14.4">
      <c r="B1048" s="44"/>
      <c r="C1048" s="538" t="s">
        <v>10</v>
      </c>
      <c r="D1048" s="539"/>
      <c r="E1048" s="539"/>
      <c r="F1048" s="539"/>
      <c r="G1048" s="540"/>
      <c r="H1048" s="541" t="s">
        <v>57</v>
      </c>
      <c r="I1048" s="539"/>
      <c r="J1048" s="542" t="s">
        <v>58</v>
      </c>
      <c r="K1048" s="543"/>
      <c r="L1048" s="82" t="s">
        <v>59</v>
      </c>
      <c r="M1048" s="541" t="s">
        <v>60</v>
      </c>
      <c r="N1048" s="544"/>
      <c r="O1048" s="83" t="s">
        <v>61</v>
      </c>
      <c r="P1048" s="84"/>
    </row>
    <row r="1049" spans="2:16" ht="14.4">
      <c r="B1049" s="44"/>
      <c r="C1049" s="517" t="s">
        <v>1281</v>
      </c>
      <c r="D1049" s="518"/>
      <c r="E1049" s="518"/>
      <c r="F1049" s="518"/>
      <c r="G1049" s="519"/>
      <c r="H1049" s="520"/>
      <c r="I1049" s="520"/>
      <c r="J1049" s="521" t="str">
        <f>IFERROR(VLOOKUP(C1049,EQUIPOS!$C$13:$G$80,2,FALSE)," ")</f>
        <v>%</v>
      </c>
      <c r="K1049" s="522"/>
      <c r="L1049" s="308">
        <f>O1087</f>
        <v>0</v>
      </c>
      <c r="M1049" s="523"/>
      <c r="N1049" s="522"/>
      <c r="O1049" s="307">
        <f>IFERROR(M1049*L1049,0)</f>
        <v>0</v>
      </c>
      <c r="P1049" s="85"/>
    </row>
    <row r="1050" spans="2:16" ht="14.4">
      <c r="B1050" s="44"/>
      <c r="C1050" s="517"/>
      <c r="D1050" s="518"/>
      <c r="E1050" s="518"/>
      <c r="F1050" s="518"/>
      <c r="G1050" s="519"/>
      <c r="H1050" s="520"/>
      <c r="I1050" s="520"/>
      <c r="J1050" s="521" t="str">
        <f>IFERROR(VLOOKUP(C1050,EQUIPOS!$C$13:$G$80,2,FALSE)," ")</f>
        <v xml:space="preserve"> </v>
      </c>
      <c r="K1050" s="522"/>
      <c r="L1050" s="308" t="str">
        <f>IFERROR(VLOOKUP(C1050,EQUIPOS!$C$13:$G$80,5,FALSE)," ")</f>
        <v xml:space="preserve"> </v>
      </c>
      <c r="M1050" s="524"/>
      <c r="N1050" s="525"/>
      <c r="O1050" s="307">
        <f>IFERROR(L1050/M1050,0)</f>
        <v>0</v>
      </c>
      <c r="P1050" s="85"/>
    </row>
    <row r="1051" spans="2:16" ht="14.4">
      <c r="B1051" s="44"/>
      <c r="C1051" s="517"/>
      <c r="D1051" s="518"/>
      <c r="E1051" s="518"/>
      <c r="F1051" s="518"/>
      <c r="G1051" s="519"/>
      <c r="H1051" s="520"/>
      <c r="I1051" s="520"/>
      <c r="J1051" s="521" t="str">
        <f>IFERROR(VLOOKUP(C1051,EQUIPOS!$C$13:$G$80,2,FALSE)," ")</f>
        <v xml:space="preserve"> </v>
      </c>
      <c r="K1051" s="522"/>
      <c r="L1051" s="308" t="str">
        <f>IFERROR(VLOOKUP(C1051,EQUIPOS!$C$13:$G$80,5,FALSE)," ")</f>
        <v xml:space="preserve"> </v>
      </c>
      <c r="M1051" s="524"/>
      <c r="N1051" s="525"/>
      <c r="O1051" s="307">
        <f t="shared" ref="O1051:O1052" si="64">IFERROR(L1051/M1051,0)</f>
        <v>0</v>
      </c>
      <c r="P1051" s="85"/>
    </row>
    <row r="1052" spans="2:16" ht="14.4">
      <c r="B1052" s="44"/>
      <c r="C1052" s="517"/>
      <c r="D1052" s="518"/>
      <c r="E1052" s="518"/>
      <c r="F1052" s="518"/>
      <c r="G1052" s="519"/>
      <c r="H1052" s="520"/>
      <c r="I1052" s="520"/>
      <c r="J1052" s="521" t="str">
        <f>IFERROR(VLOOKUP(C1052,EQUIPOS!$C$13:$G$80,2,FALSE)," ")</f>
        <v xml:space="preserve"> </v>
      </c>
      <c r="K1052" s="522"/>
      <c r="L1052" s="308" t="str">
        <f>IFERROR(VLOOKUP(C1052,EQUIPOS!$C$13:$G$80,5,FALSE)," ")</f>
        <v xml:space="preserve"> </v>
      </c>
      <c r="M1052" s="524"/>
      <c r="N1052" s="525"/>
      <c r="O1052" s="307">
        <f t="shared" si="64"/>
        <v>0</v>
      </c>
      <c r="P1052" s="85"/>
    </row>
    <row r="1053" spans="2:16" ht="15" thickBot="1">
      <c r="B1053" s="44"/>
      <c r="C1053" s="517"/>
      <c r="D1053" s="518"/>
      <c r="E1053" s="518"/>
      <c r="F1053" s="518"/>
      <c r="G1053" s="519"/>
      <c r="H1053" s="520"/>
      <c r="I1053" s="520"/>
      <c r="J1053" s="521" t="str">
        <f>IFERROR(VLOOKUP(C1053,EQUIPOS!$C$13:$G$80,2,FALSE)," ")</f>
        <v xml:space="preserve"> </v>
      </c>
      <c r="K1053" s="522"/>
      <c r="L1053" s="308" t="str">
        <f>IFERROR(VLOOKUP(C1053,EQUIPOS!$C$13:$G$80,5,FALSE)," ")</f>
        <v xml:space="preserve"> </v>
      </c>
      <c r="M1053" s="524"/>
      <c r="N1053" s="525"/>
      <c r="O1053" s="307">
        <f>IFERROR(L1053/M1053,0)</f>
        <v>0</v>
      </c>
      <c r="P1053" s="85"/>
    </row>
    <row r="1054" spans="2:16" ht="15" thickBot="1">
      <c r="B1054" s="44"/>
      <c r="C1054" s="545" t="s">
        <v>2244</v>
      </c>
      <c r="D1054" s="546"/>
      <c r="E1054" s="546"/>
      <c r="F1054" s="546"/>
      <c r="G1054" s="546"/>
      <c r="H1054" s="546"/>
      <c r="I1054" s="546"/>
      <c r="J1054" s="546"/>
      <c r="K1054" s="546"/>
      <c r="L1054" s="546"/>
      <c r="M1054" s="546"/>
      <c r="N1054" s="547"/>
      <c r="O1054" s="309">
        <f>SUM(O1049:O1053)</f>
        <v>0</v>
      </c>
      <c r="P1054" s="86"/>
    </row>
    <row r="1055" spans="2:16" ht="13.5" customHeight="1">
      <c r="B1055" s="44"/>
      <c r="C1055" s="529" t="s">
        <v>62</v>
      </c>
      <c r="D1055" s="530"/>
      <c r="E1055" s="530"/>
      <c r="F1055" s="530"/>
      <c r="G1055" s="530"/>
      <c r="H1055" s="530"/>
      <c r="I1055" s="530"/>
      <c r="J1055" s="530"/>
      <c r="K1055" s="530"/>
      <c r="L1055" s="530"/>
      <c r="M1055" s="530"/>
      <c r="N1055" s="530"/>
      <c r="O1055" s="531"/>
      <c r="P1055" s="80"/>
    </row>
    <row r="1056" spans="2:16">
      <c r="B1056" s="44"/>
      <c r="C1056" s="532"/>
      <c r="D1056" s="533"/>
      <c r="E1056" s="533"/>
      <c r="F1056" s="533"/>
      <c r="G1056" s="533"/>
      <c r="H1056" s="533"/>
      <c r="I1056" s="533"/>
      <c r="J1056" s="533"/>
      <c r="K1056" s="533"/>
      <c r="L1056" s="533"/>
      <c r="M1056" s="533"/>
      <c r="N1056" s="533"/>
      <c r="O1056" s="534"/>
      <c r="P1056" s="80"/>
    </row>
    <row r="1057" spans="2:16" ht="14.4" thickBot="1">
      <c r="B1057" s="44"/>
      <c r="C1057" s="535"/>
      <c r="D1057" s="536"/>
      <c r="E1057" s="536"/>
      <c r="F1057" s="536"/>
      <c r="G1057" s="536"/>
      <c r="H1057" s="536"/>
      <c r="I1057" s="536"/>
      <c r="J1057" s="536"/>
      <c r="K1057" s="536"/>
      <c r="L1057" s="536"/>
      <c r="M1057" s="536"/>
      <c r="N1057" s="536"/>
      <c r="O1057" s="537"/>
      <c r="P1057" s="80"/>
    </row>
    <row r="1058" spans="2:16" ht="14.4">
      <c r="B1058" s="44"/>
      <c r="C1058" s="538" t="s">
        <v>10</v>
      </c>
      <c r="D1058" s="550"/>
      <c r="E1058" s="550"/>
      <c r="F1058" s="550"/>
      <c r="G1058" s="550"/>
      <c r="H1058" s="550"/>
      <c r="I1058" s="550"/>
      <c r="J1058" s="544"/>
      <c r="K1058" s="81" t="s">
        <v>56</v>
      </c>
      <c r="L1058" s="82" t="s">
        <v>12</v>
      </c>
      <c r="M1058" s="541" t="s">
        <v>63</v>
      </c>
      <c r="N1058" s="544"/>
      <c r="O1058" s="83" t="s">
        <v>61</v>
      </c>
      <c r="P1058" s="84"/>
    </row>
    <row r="1059" spans="2:16" ht="14.4">
      <c r="B1059" s="44"/>
      <c r="C1059" s="517" t="s">
        <v>2978</v>
      </c>
      <c r="D1059" s="518"/>
      <c r="E1059" s="518"/>
      <c r="F1059" s="518"/>
      <c r="G1059" s="518"/>
      <c r="H1059" s="518"/>
      <c r="I1059" s="518"/>
      <c r="J1059" s="519"/>
      <c r="K1059" s="88" t="str">
        <f>IFERROR(VLOOKUP(C1059,MATERIALES!$C$13:$G$2486,2,FALSE)," ")</f>
        <v>M2</v>
      </c>
      <c r="L1059" s="89">
        <v>1.02</v>
      </c>
      <c r="M1059" s="548">
        <f>IFERROR(VLOOKUP(C1059,MATERIALES!$C$13:$G$2486,5,FALSE)," ")</f>
        <v>1093513.5746075578</v>
      </c>
      <c r="N1059" s="549"/>
      <c r="O1059" s="307">
        <f>IFERROR(M1059*L1059,0)</f>
        <v>1115383.8460997089</v>
      </c>
      <c r="P1059" s="85"/>
    </row>
    <row r="1060" spans="2:16" ht="14.4">
      <c r="B1060" s="44"/>
      <c r="C1060" s="517"/>
      <c r="D1060" s="518"/>
      <c r="E1060" s="518"/>
      <c r="F1060" s="518"/>
      <c r="G1060" s="518"/>
      <c r="H1060" s="518"/>
      <c r="I1060" s="518"/>
      <c r="J1060" s="519"/>
      <c r="K1060" s="88" t="str">
        <f>IFERROR(VLOOKUP(C1060,MATERIALES!$C$13:$G$2486,2,FALSE)," ")</f>
        <v xml:space="preserve"> </v>
      </c>
      <c r="L1060" s="89"/>
      <c r="M1060" s="548" t="str">
        <f>IFERROR(VLOOKUP(C1060,MATERIALES!$C$13:$G$2486,5,FALSE)," ")</f>
        <v xml:space="preserve"> </v>
      </c>
      <c r="N1060" s="549"/>
      <c r="O1060" s="307">
        <f t="shared" ref="O1060:O1070" si="65">IFERROR(M1060*L1060,0)</f>
        <v>0</v>
      </c>
      <c r="P1060" s="85"/>
    </row>
    <row r="1061" spans="2:16" ht="14.4">
      <c r="B1061" s="44"/>
      <c r="C1061" s="517"/>
      <c r="D1061" s="518"/>
      <c r="E1061" s="518"/>
      <c r="F1061" s="518"/>
      <c r="G1061" s="518"/>
      <c r="H1061" s="518"/>
      <c r="I1061" s="518"/>
      <c r="J1061" s="519"/>
      <c r="K1061" s="88" t="str">
        <f>IFERROR(VLOOKUP(C1061,MATERIALES!$C$13:$G$2486,2,FALSE)," ")</f>
        <v xml:space="preserve"> </v>
      </c>
      <c r="L1061" s="89"/>
      <c r="M1061" s="548" t="str">
        <f>IFERROR(VLOOKUP(C1061,MATERIALES!$C$13:$G$2486,5,FALSE)," ")</f>
        <v xml:space="preserve"> </v>
      </c>
      <c r="N1061" s="549"/>
      <c r="O1061" s="307">
        <f t="shared" si="65"/>
        <v>0</v>
      </c>
      <c r="P1061" s="85"/>
    </row>
    <row r="1062" spans="2:16" ht="14.4">
      <c r="B1062" s="44"/>
      <c r="C1062" s="517"/>
      <c r="D1062" s="518"/>
      <c r="E1062" s="518"/>
      <c r="F1062" s="518"/>
      <c r="G1062" s="518"/>
      <c r="H1062" s="518"/>
      <c r="I1062" s="518"/>
      <c r="J1062" s="519"/>
      <c r="K1062" s="88" t="str">
        <f>IFERROR(VLOOKUP(C1062,MATERIALES!$C$13:$G$2486,2,FALSE)," ")</f>
        <v xml:space="preserve"> </v>
      </c>
      <c r="L1062" s="89"/>
      <c r="M1062" s="548" t="str">
        <f>IFERROR(VLOOKUP(C1062,MATERIALES!$C$13:$G$2486,5,FALSE)," ")</f>
        <v xml:space="preserve"> </v>
      </c>
      <c r="N1062" s="549"/>
      <c r="O1062" s="307">
        <f t="shared" si="65"/>
        <v>0</v>
      </c>
      <c r="P1062" s="85"/>
    </row>
    <row r="1063" spans="2:16" ht="14.4">
      <c r="B1063" s="44"/>
      <c r="C1063" s="517"/>
      <c r="D1063" s="518"/>
      <c r="E1063" s="518"/>
      <c r="F1063" s="518"/>
      <c r="G1063" s="518"/>
      <c r="H1063" s="518"/>
      <c r="I1063" s="518"/>
      <c r="J1063" s="519"/>
      <c r="K1063" s="88" t="str">
        <f>IFERROR(VLOOKUP(C1063,MATERIALES!$C$13:$G$2486,2,FALSE)," ")</f>
        <v xml:space="preserve"> </v>
      </c>
      <c r="L1063" s="89"/>
      <c r="M1063" s="548" t="str">
        <f>IFERROR(VLOOKUP(C1063,MATERIALES!$C$13:$G$2486,5,FALSE)," ")</f>
        <v xml:space="preserve"> </v>
      </c>
      <c r="N1063" s="549"/>
      <c r="O1063" s="307">
        <f t="shared" si="65"/>
        <v>0</v>
      </c>
      <c r="P1063" s="85"/>
    </row>
    <row r="1064" spans="2:16" ht="14.4">
      <c r="B1064" s="44"/>
      <c r="C1064" s="517"/>
      <c r="D1064" s="518"/>
      <c r="E1064" s="518"/>
      <c r="F1064" s="518"/>
      <c r="G1064" s="518"/>
      <c r="H1064" s="518"/>
      <c r="I1064" s="518"/>
      <c r="J1064" s="519"/>
      <c r="K1064" s="88" t="str">
        <f>IFERROR(VLOOKUP(C1064,MATERIALES!$C$13:$G$2486,2,FALSE)," ")</f>
        <v xml:space="preserve"> </v>
      </c>
      <c r="L1064" s="89"/>
      <c r="M1064" s="548" t="str">
        <f>IFERROR(VLOOKUP(C1064,MATERIALES!$C$13:$G$2486,5,FALSE)," ")</f>
        <v xml:space="preserve"> </v>
      </c>
      <c r="N1064" s="549"/>
      <c r="O1064" s="307">
        <f t="shared" si="65"/>
        <v>0</v>
      </c>
      <c r="P1064" s="85"/>
    </row>
    <row r="1065" spans="2:16" ht="14.4">
      <c r="B1065" s="44"/>
      <c r="C1065" s="517"/>
      <c r="D1065" s="518"/>
      <c r="E1065" s="518"/>
      <c r="F1065" s="518"/>
      <c r="G1065" s="518"/>
      <c r="H1065" s="518"/>
      <c r="I1065" s="518"/>
      <c r="J1065" s="519"/>
      <c r="K1065" s="88" t="str">
        <f>IFERROR(VLOOKUP(C1065,MATERIALES!$C$13:$G$2486,2,FALSE)," ")</f>
        <v xml:space="preserve"> </v>
      </c>
      <c r="L1065" s="89"/>
      <c r="M1065" s="548" t="str">
        <f>IFERROR(VLOOKUP(C1065,MATERIALES!$C$13:$G$2486,5,FALSE)," ")</f>
        <v xml:space="preserve"> </v>
      </c>
      <c r="N1065" s="549"/>
      <c r="O1065" s="307">
        <f t="shared" si="65"/>
        <v>0</v>
      </c>
      <c r="P1065" s="85"/>
    </row>
    <row r="1066" spans="2:16" ht="14.4">
      <c r="B1066" s="44"/>
      <c r="C1066" s="517"/>
      <c r="D1066" s="518"/>
      <c r="E1066" s="518"/>
      <c r="F1066" s="518"/>
      <c r="G1066" s="518"/>
      <c r="H1066" s="518"/>
      <c r="I1066" s="518"/>
      <c r="J1066" s="519"/>
      <c r="K1066" s="88" t="str">
        <f>IFERROR(VLOOKUP(C1066,MATERIALES!$C$13:$G$2486,2,FALSE)," ")</f>
        <v xml:space="preserve"> </v>
      </c>
      <c r="L1066" s="89"/>
      <c r="M1066" s="548" t="str">
        <f>IFERROR(VLOOKUP(C1066,MATERIALES!$C$13:$G$2486,5,FALSE)," ")</f>
        <v xml:space="preserve"> </v>
      </c>
      <c r="N1066" s="549"/>
      <c r="O1066" s="307">
        <f t="shared" si="65"/>
        <v>0</v>
      </c>
      <c r="P1066" s="85"/>
    </row>
    <row r="1067" spans="2:16" ht="14.4">
      <c r="B1067" s="44"/>
      <c r="C1067" s="517"/>
      <c r="D1067" s="518"/>
      <c r="E1067" s="518"/>
      <c r="F1067" s="518"/>
      <c r="G1067" s="518"/>
      <c r="H1067" s="518"/>
      <c r="I1067" s="518"/>
      <c r="J1067" s="519"/>
      <c r="K1067" s="88" t="str">
        <f>IFERROR(VLOOKUP(C1067,MATERIALES!$C$13:$G$2486,2,FALSE)," ")</f>
        <v xml:space="preserve"> </v>
      </c>
      <c r="L1067" s="89"/>
      <c r="M1067" s="548" t="str">
        <f>IFERROR(VLOOKUP(C1067,MATERIALES!$C$13:$G$2486,5,FALSE)," ")</f>
        <v xml:space="preserve"> </v>
      </c>
      <c r="N1067" s="549"/>
      <c r="O1067" s="307">
        <f t="shared" si="65"/>
        <v>0</v>
      </c>
      <c r="P1067" s="85"/>
    </row>
    <row r="1068" spans="2:16" ht="14.4">
      <c r="B1068" s="44"/>
      <c r="C1068" s="517"/>
      <c r="D1068" s="518"/>
      <c r="E1068" s="518"/>
      <c r="F1068" s="518"/>
      <c r="G1068" s="518"/>
      <c r="H1068" s="518"/>
      <c r="I1068" s="518"/>
      <c r="J1068" s="519"/>
      <c r="K1068" s="88" t="str">
        <f>IFERROR(VLOOKUP(C1068,MATERIALES!$C$13:$G$2486,2,FALSE)," ")</f>
        <v xml:space="preserve"> </v>
      </c>
      <c r="L1068" s="89"/>
      <c r="M1068" s="548" t="str">
        <f>IFERROR(VLOOKUP(C1068,MATERIALES!$C$13:$G$2486,5,FALSE)," ")</f>
        <v xml:space="preserve"> </v>
      </c>
      <c r="N1068" s="549"/>
      <c r="O1068" s="307">
        <f t="shared" si="65"/>
        <v>0</v>
      </c>
      <c r="P1068" s="85"/>
    </row>
    <row r="1069" spans="2:16" ht="14.4">
      <c r="B1069" s="44"/>
      <c r="C1069" s="517"/>
      <c r="D1069" s="518"/>
      <c r="E1069" s="518"/>
      <c r="F1069" s="518"/>
      <c r="G1069" s="518"/>
      <c r="H1069" s="518"/>
      <c r="I1069" s="518"/>
      <c r="J1069" s="519"/>
      <c r="K1069" s="88" t="str">
        <f>IFERROR(VLOOKUP(C1069,MATERIALES!$C$13:$G$2486,2,FALSE)," ")</f>
        <v xml:space="preserve"> </v>
      </c>
      <c r="L1069" s="89"/>
      <c r="M1069" s="548" t="str">
        <f>IFERROR(VLOOKUP(C1069,MATERIALES!$C$13:$G$2486,5,FALSE)," ")</f>
        <v xml:space="preserve"> </v>
      </c>
      <c r="N1069" s="549"/>
      <c r="O1069" s="307">
        <f t="shared" si="65"/>
        <v>0</v>
      </c>
      <c r="P1069" s="85"/>
    </row>
    <row r="1070" spans="2:16" ht="15" thickBot="1">
      <c r="B1070" s="44"/>
      <c r="C1070" s="517"/>
      <c r="D1070" s="518"/>
      <c r="E1070" s="518"/>
      <c r="F1070" s="518"/>
      <c r="G1070" s="518"/>
      <c r="H1070" s="518"/>
      <c r="I1070" s="518"/>
      <c r="J1070" s="519"/>
      <c r="K1070" s="88" t="str">
        <f>IFERROR(VLOOKUP(C1070,MATERIALES!$C$13:$G$2486,2,FALSE)," ")</f>
        <v xml:space="preserve"> </v>
      </c>
      <c r="L1070" s="90"/>
      <c r="M1070" s="548" t="str">
        <f>IFERROR(VLOOKUP(C1070,MATERIALES!$C$13:$G$2486,5,FALSE)," ")</f>
        <v xml:space="preserve"> </v>
      </c>
      <c r="N1070" s="549"/>
      <c r="O1070" s="307">
        <f t="shared" si="65"/>
        <v>0</v>
      </c>
      <c r="P1070" s="85"/>
    </row>
    <row r="1071" spans="2:16" ht="15" thickBot="1">
      <c r="B1071" s="44"/>
      <c r="C1071" s="545" t="s">
        <v>2244</v>
      </c>
      <c r="D1071" s="546"/>
      <c r="E1071" s="546"/>
      <c r="F1071" s="546"/>
      <c r="G1071" s="546"/>
      <c r="H1071" s="546"/>
      <c r="I1071" s="546"/>
      <c r="J1071" s="546"/>
      <c r="K1071" s="546"/>
      <c r="L1071" s="546"/>
      <c r="M1071" s="546"/>
      <c r="N1071" s="547"/>
      <c r="O1071" s="309">
        <f>SUM(O1059:O1070)</f>
        <v>1115383.8460997089</v>
      </c>
      <c r="P1071" s="85"/>
    </row>
    <row r="1072" spans="2:16">
      <c r="B1072" s="44"/>
      <c r="C1072" s="529" t="s">
        <v>64</v>
      </c>
      <c r="D1072" s="530"/>
      <c r="E1072" s="530"/>
      <c r="F1072" s="530"/>
      <c r="G1072" s="530"/>
      <c r="H1072" s="530"/>
      <c r="I1072" s="530"/>
      <c r="J1072" s="530"/>
      <c r="K1072" s="530"/>
      <c r="L1072" s="530"/>
      <c r="M1072" s="530"/>
      <c r="N1072" s="530"/>
      <c r="O1072" s="531"/>
      <c r="P1072" s="80"/>
    </row>
    <row r="1073" spans="2:16">
      <c r="B1073" s="44"/>
      <c r="C1073" s="532"/>
      <c r="D1073" s="533"/>
      <c r="E1073" s="533"/>
      <c r="F1073" s="533"/>
      <c r="G1073" s="533"/>
      <c r="H1073" s="533"/>
      <c r="I1073" s="533"/>
      <c r="J1073" s="533"/>
      <c r="K1073" s="533"/>
      <c r="L1073" s="533"/>
      <c r="M1073" s="533"/>
      <c r="N1073" s="533"/>
      <c r="O1073" s="534"/>
      <c r="P1073" s="80"/>
    </row>
    <row r="1074" spans="2:16" ht="14.4" thickBot="1">
      <c r="B1074" s="44"/>
      <c r="C1074" s="535"/>
      <c r="D1074" s="536"/>
      <c r="E1074" s="536"/>
      <c r="F1074" s="536"/>
      <c r="G1074" s="536"/>
      <c r="H1074" s="536"/>
      <c r="I1074" s="536"/>
      <c r="J1074" s="536"/>
      <c r="K1074" s="536"/>
      <c r="L1074" s="536"/>
      <c r="M1074" s="536"/>
      <c r="N1074" s="536"/>
      <c r="O1074" s="537"/>
      <c r="P1074" s="80"/>
    </row>
    <row r="1075" spans="2:16" ht="16.8">
      <c r="B1075" s="44"/>
      <c r="C1075" s="538" t="s">
        <v>65</v>
      </c>
      <c r="D1075" s="550"/>
      <c r="E1075" s="550"/>
      <c r="F1075" s="550"/>
      <c r="G1075" s="550"/>
      <c r="H1075" s="550"/>
      <c r="I1075" s="550"/>
      <c r="J1075" s="82" t="s">
        <v>66</v>
      </c>
      <c r="K1075" s="87" t="s">
        <v>67</v>
      </c>
      <c r="L1075" s="91" t="s">
        <v>68</v>
      </c>
      <c r="M1075" s="541" t="s">
        <v>69</v>
      </c>
      <c r="N1075" s="544"/>
      <c r="O1075" s="83" t="s">
        <v>61</v>
      </c>
      <c r="P1075" s="84"/>
    </row>
    <row r="1076" spans="2:16" ht="14.4">
      <c r="B1076" s="44"/>
      <c r="C1076" s="517"/>
      <c r="D1076" s="518"/>
      <c r="E1076" s="518"/>
      <c r="F1076" s="518"/>
      <c r="G1076" s="518"/>
      <c r="H1076" s="518"/>
      <c r="I1076" s="518"/>
      <c r="J1076" s="92"/>
      <c r="K1076" s="93">
        <v>25.1</v>
      </c>
      <c r="L1076" s="92">
        <f>K1076*J1076</f>
        <v>0</v>
      </c>
      <c r="M1076" s="548" t="str">
        <f>IFERROR(VLOOKUP(C1076,TRANSPORTE!$C$14:$G$28,5,FALSE)," ")</f>
        <v xml:space="preserve"> </v>
      </c>
      <c r="N1076" s="549"/>
      <c r="O1076" s="307">
        <f>IFERROR(M1076*L1076,0)</f>
        <v>0</v>
      </c>
      <c r="P1076" s="85"/>
    </row>
    <row r="1077" spans="2:16" ht="15" thickBot="1">
      <c r="B1077" s="44"/>
      <c r="C1077" s="551"/>
      <c r="D1077" s="552"/>
      <c r="E1077" s="552"/>
      <c r="F1077" s="552"/>
      <c r="G1077" s="552"/>
      <c r="H1077" s="552"/>
      <c r="I1077" s="552"/>
      <c r="J1077" s="94"/>
      <c r="K1077" s="70"/>
      <c r="L1077" s="94"/>
      <c r="M1077" s="553"/>
      <c r="N1077" s="554"/>
      <c r="O1077" s="307">
        <f t="shared" ref="O1077" si="66">IFERROR(M1077*L1077,0)</f>
        <v>0</v>
      </c>
      <c r="P1077" s="85"/>
    </row>
    <row r="1078" spans="2:16" ht="15" thickBot="1">
      <c r="B1078" s="44"/>
      <c r="C1078" s="545" t="s">
        <v>2244</v>
      </c>
      <c r="D1078" s="546"/>
      <c r="E1078" s="546"/>
      <c r="F1078" s="546"/>
      <c r="G1078" s="546"/>
      <c r="H1078" s="546"/>
      <c r="I1078" s="546"/>
      <c r="J1078" s="546"/>
      <c r="K1078" s="546"/>
      <c r="L1078" s="546"/>
      <c r="M1078" s="546"/>
      <c r="N1078" s="547"/>
      <c r="O1078" s="309">
        <f>+SUM(O1076:O1077)</f>
        <v>0</v>
      </c>
      <c r="P1078" s="86"/>
    </row>
    <row r="1079" spans="2:16">
      <c r="B1079" s="44"/>
      <c r="C1079" s="529" t="s">
        <v>70</v>
      </c>
      <c r="D1079" s="530"/>
      <c r="E1079" s="530"/>
      <c r="F1079" s="530"/>
      <c r="G1079" s="530"/>
      <c r="H1079" s="530"/>
      <c r="I1079" s="530"/>
      <c r="J1079" s="530"/>
      <c r="K1079" s="530"/>
      <c r="L1079" s="530"/>
      <c r="M1079" s="530"/>
      <c r="N1079" s="530"/>
      <c r="O1079" s="531"/>
      <c r="P1079" s="80"/>
    </row>
    <row r="1080" spans="2:16">
      <c r="B1080" s="44"/>
      <c r="C1080" s="532"/>
      <c r="D1080" s="533"/>
      <c r="E1080" s="533"/>
      <c r="F1080" s="533"/>
      <c r="G1080" s="533"/>
      <c r="H1080" s="533"/>
      <c r="I1080" s="533"/>
      <c r="J1080" s="533"/>
      <c r="K1080" s="533"/>
      <c r="L1080" s="533"/>
      <c r="M1080" s="533"/>
      <c r="N1080" s="533"/>
      <c r="O1080" s="534"/>
      <c r="P1080" s="80"/>
    </row>
    <row r="1081" spans="2:16" ht="14.4" thickBot="1">
      <c r="B1081" s="44"/>
      <c r="C1081" s="535"/>
      <c r="D1081" s="536"/>
      <c r="E1081" s="536"/>
      <c r="F1081" s="536"/>
      <c r="G1081" s="536"/>
      <c r="H1081" s="536"/>
      <c r="I1081" s="536"/>
      <c r="J1081" s="536"/>
      <c r="K1081" s="536"/>
      <c r="L1081" s="536"/>
      <c r="M1081" s="536"/>
      <c r="N1081" s="536"/>
      <c r="O1081" s="537"/>
      <c r="P1081" s="80"/>
    </row>
    <row r="1082" spans="2:16" ht="14.4">
      <c r="B1082" s="44"/>
      <c r="C1082" s="538" t="s">
        <v>71</v>
      </c>
      <c r="D1082" s="550"/>
      <c r="E1082" s="550"/>
      <c r="F1082" s="550"/>
      <c r="G1082" s="550"/>
      <c r="H1082" s="550"/>
      <c r="I1082" s="550"/>
      <c r="J1082" s="82" t="s">
        <v>72</v>
      </c>
      <c r="K1082" s="95" t="s">
        <v>73</v>
      </c>
      <c r="L1082" s="96" t="s">
        <v>74</v>
      </c>
      <c r="M1082" s="560" t="s">
        <v>60</v>
      </c>
      <c r="N1082" s="561"/>
      <c r="O1082" s="97" t="s">
        <v>61</v>
      </c>
      <c r="P1082" s="98"/>
    </row>
    <row r="1083" spans="2:16" ht="14.4">
      <c r="B1083" s="44"/>
      <c r="C1083" s="555"/>
      <c r="D1083" s="556"/>
      <c r="E1083" s="556"/>
      <c r="F1083" s="556"/>
      <c r="G1083" s="556"/>
      <c r="H1083" s="556"/>
      <c r="I1083" s="522"/>
      <c r="J1083" s="310" t="str">
        <f>IFERROR(VLOOKUP(C1083,'MANO DE OBRA'!$C$13:$J$33,6,FALSE)," ")</f>
        <v xml:space="preserve"> </v>
      </c>
      <c r="K1083" s="318" t="str">
        <f>IFERROR(VLOOKUP(C1083,'MANO DE OBRA'!$C$13:$J$33,7,FALSE)," ")</f>
        <v xml:space="preserve"> </v>
      </c>
      <c r="L1083" s="311" t="str">
        <f>IFERROR(VLOOKUP(C1083,'MANO DE OBRA'!$C$13:$J$33,8,FALSE)," ")</f>
        <v xml:space="preserve"> </v>
      </c>
      <c r="M1083" s="562"/>
      <c r="N1083" s="563"/>
      <c r="O1083" s="312">
        <f>IFERROR((L1083/M1083),0)</f>
        <v>0</v>
      </c>
      <c r="P1083" s="99"/>
    </row>
    <row r="1084" spans="2:16" ht="14.4">
      <c r="B1084" s="44"/>
      <c r="C1084" s="555"/>
      <c r="D1084" s="556"/>
      <c r="E1084" s="556"/>
      <c r="F1084" s="556"/>
      <c r="G1084" s="556"/>
      <c r="H1084" s="556"/>
      <c r="I1084" s="522"/>
      <c r="J1084" s="310" t="str">
        <f>IFERROR(VLOOKUP(C1084,'MANO DE OBRA'!$C$13:$J$33,6,FALSE)," ")</f>
        <v xml:space="preserve"> </v>
      </c>
      <c r="K1084" s="318" t="str">
        <f>IFERROR(VLOOKUP(C1084,'MANO DE OBRA'!$C$13:$J$33,7,FALSE)," ")</f>
        <v xml:space="preserve"> </v>
      </c>
      <c r="L1084" s="311" t="str">
        <f>IFERROR(VLOOKUP(C1084,'MANO DE OBRA'!$C$13:$J$33,8,FALSE)," ")</f>
        <v xml:space="preserve"> </v>
      </c>
      <c r="M1084" s="562"/>
      <c r="N1084" s="563"/>
      <c r="O1084" s="312">
        <f t="shared" ref="O1084:O1086" si="67">IFERROR((L1084/M1084),0)</f>
        <v>0</v>
      </c>
      <c r="P1084" s="99"/>
    </row>
    <row r="1085" spans="2:16" ht="14.4">
      <c r="B1085" s="44"/>
      <c r="C1085" s="555"/>
      <c r="D1085" s="556"/>
      <c r="E1085" s="556"/>
      <c r="F1085" s="556"/>
      <c r="G1085" s="556"/>
      <c r="H1085" s="556"/>
      <c r="I1085" s="522"/>
      <c r="J1085" s="310" t="str">
        <f>IFERROR(VLOOKUP(C1085,'MANO DE OBRA'!$C$13:$J$33,6,FALSE)," ")</f>
        <v xml:space="preserve"> </v>
      </c>
      <c r="K1085" s="318" t="str">
        <f>IFERROR(VLOOKUP(C1085,'MANO DE OBRA'!$C$13:$J$33,7,FALSE)," ")</f>
        <v xml:space="preserve"> </v>
      </c>
      <c r="L1085" s="311" t="str">
        <f>IFERROR(VLOOKUP(C1085,'MANO DE OBRA'!$C$13:$J$33,8,FALSE)," ")</f>
        <v xml:space="preserve"> </v>
      </c>
      <c r="M1085" s="524"/>
      <c r="N1085" s="525"/>
      <c r="O1085" s="312">
        <f t="shared" si="67"/>
        <v>0</v>
      </c>
      <c r="P1085" s="99"/>
    </row>
    <row r="1086" spans="2:16" ht="15" thickBot="1">
      <c r="B1086" s="44"/>
      <c r="C1086" s="555"/>
      <c r="D1086" s="556"/>
      <c r="E1086" s="556"/>
      <c r="F1086" s="556"/>
      <c r="G1086" s="556"/>
      <c r="H1086" s="556"/>
      <c r="I1086" s="522"/>
      <c r="J1086" s="310" t="str">
        <f>IFERROR(VLOOKUP(C1086,'MANO DE OBRA'!$C$13:$J$33,6,FALSE)," ")</f>
        <v xml:space="preserve"> </v>
      </c>
      <c r="K1086" s="318" t="str">
        <f>IFERROR(VLOOKUP(C1086,'MANO DE OBRA'!$C$13:$J$33,7,FALSE)," ")</f>
        <v xml:space="preserve"> </v>
      </c>
      <c r="L1086" s="311" t="str">
        <f>IFERROR(VLOOKUP(C1086,'MANO DE OBRA'!$C$13:$J$33,8,FALSE)," ")</f>
        <v xml:space="preserve"> </v>
      </c>
      <c r="M1086" s="524"/>
      <c r="N1086" s="525"/>
      <c r="O1086" s="312">
        <f t="shared" si="67"/>
        <v>0</v>
      </c>
      <c r="P1086" s="85"/>
    </row>
    <row r="1087" spans="2:16" ht="15" thickBot="1">
      <c r="B1087" s="44"/>
      <c r="C1087" s="545" t="s">
        <v>2244</v>
      </c>
      <c r="D1087" s="546"/>
      <c r="E1087" s="546"/>
      <c r="F1087" s="546"/>
      <c r="G1087" s="546"/>
      <c r="H1087" s="546"/>
      <c r="I1087" s="546"/>
      <c r="J1087" s="546"/>
      <c r="K1087" s="546"/>
      <c r="L1087" s="546"/>
      <c r="M1087" s="546"/>
      <c r="N1087" s="547"/>
      <c r="O1087" s="309">
        <f>+SUM(O1083:O1086)</f>
        <v>0</v>
      </c>
      <c r="P1087" s="85"/>
    </row>
    <row r="1088" spans="2:16" ht="15" thickBot="1">
      <c r="B1088" s="44"/>
      <c r="C1088" s="73"/>
      <c r="D1088" s="52"/>
      <c r="E1088" s="52"/>
      <c r="F1088" s="52"/>
      <c r="G1088" s="52"/>
      <c r="H1088" s="52"/>
      <c r="I1088" s="52"/>
      <c r="J1088" s="52"/>
      <c r="K1088" s="52"/>
      <c r="L1088" s="52"/>
      <c r="M1088" s="52"/>
      <c r="N1088" s="52"/>
      <c r="O1088" s="74"/>
      <c r="P1088" s="45"/>
    </row>
    <row r="1089" spans="2:19" ht="15" thickBot="1">
      <c r="B1089" s="44"/>
      <c r="C1089" s="557" t="s">
        <v>2245</v>
      </c>
      <c r="D1089" s="558"/>
      <c r="E1089" s="558"/>
      <c r="F1089" s="558"/>
      <c r="G1089" s="558"/>
      <c r="H1089" s="558"/>
      <c r="I1089" s="558"/>
      <c r="J1089" s="558"/>
      <c r="K1089" s="558"/>
      <c r="L1089" s="558"/>
      <c r="M1089" s="558"/>
      <c r="N1089" s="559"/>
      <c r="O1089" s="313">
        <f>ROUND(O1078+O1054+O1071+O1087,0)</f>
        <v>1115384</v>
      </c>
      <c r="P1089" s="100"/>
    </row>
    <row r="1090" spans="2:19" ht="15" thickBot="1">
      <c r="B1090" s="44"/>
      <c r="C1090" s="73"/>
      <c r="D1090" s="52"/>
      <c r="E1090" s="52"/>
      <c r="F1090" s="52"/>
      <c r="G1090" s="52"/>
      <c r="H1090" s="52"/>
      <c r="I1090" s="52"/>
      <c r="J1090" s="52"/>
      <c r="K1090" s="52"/>
      <c r="L1090" s="52"/>
      <c r="M1090" s="52"/>
      <c r="N1090" s="52"/>
      <c r="O1090" s="74"/>
      <c r="P1090" s="73"/>
    </row>
    <row r="1091" spans="2:19">
      <c r="B1091" s="44"/>
      <c r="C1091" s="529" t="s">
        <v>2240</v>
      </c>
      <c r="D1091" s="530"/>
      <c r="E1091" s="530"/>
      <c r="F1091" s="530"/>
      <c r="G1091" s="530"/>
      <c r="H1091" s="530"/>
      <c r="I1091" s="530"/>
      <c r="J1091" s="530"/>
      <c r="K1091" s="530"/>
      <c r="L1091" s="530"/>
      <c r="M1091" s="530"/>
      <c r="N1091" s="530"/>
      <c r="O1091" s="531"/>
      <c r="P1091" s="80"/>
    </row>
    <row r="1092" spans="2:19">
      <c r="B1092" s="44"/>
      <c r="C1092" s="532"/>
      <c r="D1092" s="533"/>
      <c r="E1092" s="533"/>
      <c r="F1092" s="533"/>
      <c r="G1092" s="533"/>
      <c r="H1092" s="533"/>
      <c r="I1092" s="533"/>
      <c r="J1092" s="533"/>
      <c r="K1092" s="533"/>
      <c r="L1092" s="533"/>
      <c r="M1092" s="533"/>
      <c r="N1092" s="533"/>
      <c r="O1092" s="534"/>
      <c r="P1092" s="80"/>
    </row>
    <row r="1093" spans="2:19" ht="14.4" thickBot="1">
      <c r="B1093" s="44"/>
      <c r="C1093" s="535"/>
      <c r="D1093" s="536"/>
      <c r="E1093" s="536"/>
      <c r="F1093" s="536"/>
      <c r="G1093" s="536"/>
      <c r="H1093" s="536"/>
      <c r="I1093" s="536"/>
      <c r="J1093" s="536"/>
      <c r="K1093" s="536"/>
      <c r="L1093" s="536"/>
      <c r="M1093" s="536"/>
      <c r="N1093" s="536"/>
      <c r="O1093" s="537"/>
      <c r="P1093" s="80"/>
    </row>
    <row r="1094" spans="2:19" ht="15" thickBot="1">
      <c r="B1094" s="44"/>
      <c r="C1094" s="568" t="s">
        <v>10</v>
      </c>
      <c r="D1094" s="569"/>
      <c r="E1094" s="569"/>
      <c r="F1094" s="569"/>
      <c r="G1094" s="569"/>
      <c r="H1094" s="569"/>
      <c r="I1094" s="569"/>
      <c r="J1094" s="569"/>
      <c r="K1094" s="569"/>
      <c r="L1094" s="569"/>
      <c r="M1094" s="570"/>
      <c r="N1094" s="303" t="s">
        <v>32</v>
      </c>
      <c r="O1094" s="304" t="s">
        <v>29</v>
      </c>
      <c r="P1094" s="80"/>
    </row>
    <row r="1095" spans="2:19" ht="14.4">
      <c r="B1095" s="44"/>
      <c r="C1095" s="571" t="s">
        <v>2242</v>
      </c>
      <c r="D1095" s="572"/>
      <c r="E1095" s="572"/>
      <c r="F1095" s="572"/>
      <c r="G1095" s="572"/>
      <c r="H1095" s="572"/>
      <c r="I1095" s="572"/>
      <c r="J1095" s="572"/>
      <c r="K1095" s="572"/>
      <c r="L1095" s="572"/>
      <c r="M1095" s="572"/>
      <c r="N1095" s="305">
        <f>PRESUPUESTO!$K$384</f>
        <v>0.26</v>
      </c>
      <c r="O1095" s="314">
        <f>N1095*O1089</f>
        <v>289999.84000000003</v>
      </c>
      <c r="P1095" s="80"/>
    </row>
    <row r="1096" spans="2:19" ht="14.4">
      <c r="B1096" s="44"/>
      <c r="C1096" s="573" t="s">
        <v>2241</v>
      </c>
      <c r="D1096" s="574"/>
      <c r="E1096" s="574"/>
      <c r="F1096" s="574"/>
      <c r="G1096" s="574"/>
      <c r="H1096" s="574"/>
      <c r="I1096" s="574"/>
      <c r="J1096" s="574"/>
      <c r="K1096" s="574"/>
      <c r="L1096" s="574"/>
      <c r="M1096" s="574"/>
      <c r="N1096" s="302">
        <f>PRESUPUESTO!$K$385</f>
        <v>0.01</v>
      </c>
      <c r="O1096" s="315">
        <f>N1096*O1089</f>
        <v>11153.84</v>
      </c>
      <c r="P1096" s="80"/>
    </row>
    <row r="1097" spans="2:19" ht="15" thickBot="1">
      <c r="B1097" s="44"/>
      <c r="C1097" s="575" t="s">
        <v>28</v>
      </c>
      <c r="D1097" s="576"/>
      <c r="E1097" s="576"/>
      <c r="F1097" s="576"/>
      <c r="G1097" s="576"/>
      <c r="H1097" s="576"/>
      <c r="I1097" s="576"/>
      <c r="J1097" s="576"/>
      <c r="K1097" s="576"/>
      <c r="L1097" s="576"/>
      <c r="M1097" s="576"/>
      <c r="N1097" s="306">
        <f>PRESUPUESTO!$K$386</f>
        <v>0.03</v>
      </c>
      <c r="O1097" s="316">
        <f>N1097*O1089</f>
        <v>33461.519999999997</v>
      </c>
      <c r="P1097" s="80"/>
    </row>
    <row r="1098" spans="2:19">
      <c r="B1098" s="44"/>
      <c r="C1098" s="296"/>
      <c r="D1098" s="297"/>
      <c r="E1098" s="297"/>
      <c r="F1098" s="297"/>
      <c r="G1098" s="297"/>
      <c r="H1098" s="297"/>
      <c r="I1098" s="297"/>
      <c r="J1098" s="297"/>
      <c r="K1098" s="297"/>
      <c r="L1098" s="297"/>
      <c r="M1098" s="297"/>
      <c r="N1098" s="297"/>
      <c r="O1098" s="298"/>
      <c r="P1098" s="80"/>
    </row>
    <row r="1099" spans="2:19" ht="14.4" thickBot="1">
      <c r="B1099" s="44"/>
      <c r="C1099" s="299"/>
      <c r="D1099" s="300"/>
      <c r="E1099" s="300"/>
      <c r="F1099" s="300"/>
      <c r="G1099" s="300"/>
      <c r="H1099" s="300"/>
      <c r="I1099" s="300"/>
      <c r="J1099" s="300"/>
      <c r="K1099" s="300"/>
      <c r="L1099" s="300"/>
      <c r="M1099" s="300"/>
      <c r="N1099" s="300"/>
      <c r="O1099" s="301"/>
      <c r="P1099" s="80"/>
    </row>
    <row r="1100" spans="2:19" ht="15" thickBot="1">
      <c r="B1100" s="44"/>
      <c r="C1100" s="557" t="s">
        <v>2246</v>
      </c>
      <c r="D1100" s="558"/>
      <c r="E1100" s="558"/>
      <c r="F1100" s="558"/>
      <c r="G1100" s="558"/>
      <c r="H1100" s="558"/>
      <c r="I1100" s="558"/>
      <c r="J1100" s="558"/>
      <c r="K1100" s="558"/>
      <c r="L1100" s="558"/>
      <c r="M1100" s="558"/>
      <c r="N1100" s="559"/>
      <c r="O1100" s="313">
        <f>ROUNDUP(O1089+O1095+O1096+O1097,0)</f>
        <v>1450000</v>
      </c>
      <c r="P1100" s="100"/>
      <c r="R1100" s="426"/>
      <c r="S1100" s="342"/>
    </row>
    <row r="1101" spans="2:19" ht="14.4">
      <c r="B1101" s="44"/>
      <c r="C1101" s="73"/>
      <c r="D1101" s="52"/>
      <c r="E1101" s="52"/>
      <c r="F1101" s="52"/>
      <c r="G1101" s="52"/>
      <c r="H1101" s="52"/>
      <c r="I1101" s="52"/>
      <c r="J1101" s="52"/>
      <c r="K1101" s="52"/>
      <c r="L1101" s="52"/>
      <c r="M1101" s="52"/>
      <c r="N1101" s="52"/>
      <c r="O1101" s="74"/>
      <c r="P1101" s="45"/>
    </row>
    <row r="1102" spans="2:19" ht="14.4">
      <c r="B1102" s="44"/>
      <c r="C1102" s="73"/>
      <c r="D1102" s="52"/>
      <c r="E1102" s="52"/>
      <c r="F1102" s="52"/>
      <c r="G1102" s="52"/>
      <c r="H1102" s="52"/>
      <c r="I1102" s="52"/>
      <c r="J1102" s="52"/>
      <c r="K1102" s="52"/>
      <c r="L1102" s="52"/>
      <c r="M1102" s="52"/>
      <c r="N1102" s="52"/>
      <c r="O1102" s="74"/>
      <c r="P1102" s="45"/>
    </row>
    <row r="1103" spans="2:19" ht="18.75" customHeight="1" thickBot="1">
      <c r="B1103" s="44"/>
      <c r="C1103" s="564"/>
      <c r="D1103" s="565"/>
      <c r="E1103" s="565"/>
      <c r="F1103" s="70"/>
      <c r="G1103" s="70"/>
      <c r="H1103" s="70"/>
      <c r="I1103" s="70"/>
      <c r="J1103" s="70"/>
      <c r="K1103" s="566"/>
      <c r="L1103" s="566"/>
      <c r="M1103" s="566"/>
      <c r="N1103" s="566"/>
      <c r="O1103" s="567"/>
      <c r="P1103" s="101"/>
    </row>
    <row r="1104" spans="2:19" ht="14.4" thickBot="1">
      <c r="B1104" s="102"/>
      <c r="C1104" s="103"/>
      <c r="D1104" s="103"/>
      <c r="E1104" s="103"/>
      <c r="F1104" s="103"/>
      <c r="G1104" s="103"/>
      <c r="H1104" s="103"/>
      <c r="I1104" s="103"/>
      <c r="J1104" s="103"/>
      <c r="K1104" s="103"/>
      <c r="L1104" s="103"/>
      <c r="M1104" s="103"/>
      <c r="N1104" s="103"/>
      <c r="O1104" s="103"/>
      <c r="P1104" s="104"/>
    </row>
    <row r="1105" ht="14.4" thickTop="1"/>
  </sheetData>
  <mergeCells count="1509">
    <mergeCell ref="C1084:I1084"/>
    <mergeCell ref="M1084:N1084"/>
    <mergeCell ref="C1085:I1085"/>
    <mergeCell ref="M1085:N1085"/>
    <mergeCell ref="C1086:I1086"/>
    <mergeCell ref="M1086:N1086"/>
    <mergeCell ref="C1087:N1087"/>
    <mergeCell ref="C1089:N1089"/>
    <mergeCell ref="C1091:O1093"/>
    <mergeCell ref="C1094:M1094"/>
    <mergeCell ref="C1095:M1095"/>
    <mergeCell ref="C1096:M1096"/>
    <mergeCell ref="C1097:M1097"/>
    <mergeCell ref="C1100:N1100"/>
    <mergeCell ref="C1103:E1103"/>
    <mergeCell ref="K1103:O1103"/>
    <mergeCell ref="C1069:J1069"/>
    <mergeCell ref="M1069:N1069"/>
    <mergeCell ref="C1070:J1070"/>
    <mergeCell ref="M1070:N1070"/>
    <mergeCell ref="C1071:N1071"/>
    <mergeCell ref="C1072:O1074"/>
    <mergeCell ref="C1075:I1075"/>
    <mergeCell ref="M1075:N1075"/>
    <mergeCell ref="C1076:I1076"/>
    <mergeCell ref="M1076:N1076"/>
    <mergeCell ref="C1077:I1077"/>
    <mergeCell ref="M1077:N1077"/>
    <mergeCell ref="C1078:N1078"/>
    <mergeCell ref="C1079:O1081"/>
    <mergeCell ref="C1082:I1082"/>
    <mergeCell ref="M1082:N1082"/>
    <mergeCell ref="C1083:I1083"/>
    <mergeCell ref="M1083:N1083"/>
    <mergeCell ref="C1060:J1060"/>
    <mergeCell ref="M1060:N1060"/>
    <mergeCell ref="C1061:J1061"/>
    <mergeCell ref="M1061:N1061"/>
    <mergeCell ref="C1062:J1062"/>
    <mergeCell ref="M1062:N1062"/>
    <mergeCell ref="C1063:J1063"/>
    <mergeCell ref="M1063:N1063"/>
    <mergeCell ref="C1064:J1064"/>
    <mergeCell ref="M1064:N1064"/>
    <mergeCell ref="C1065:J1065"/>
    <mergeCell ref="M1065:N1065"/>
    <mergeCell ref="C1066:J1066"/>
    <mergeCell ref="M1066:N1066"/>
    <mergeCell ref="C1067:J1067"/>
    <mergeCell ref="M1067:N1067"/>
    <mergeCell ref="C1068:J1068"/>
    <mergeCell ref="M1068:N1068"/>
    <mergeCell ref="C1051:G1051"/>
    <mergeCell ref="H1051:I1051"/>
    <mergeCell ref="J1051:K1051"/>
    <mergeCell ref="M1051:N1051"/>
    <mergeCell ref="C1052:G1052"/>
    <mergeCell ref="H1052:I1052"/>
    <mergeCell ref="J1052:K1052"/>
    <mergeCell ref="M1052:N1052"/>
    <mergeCell ref="C1053:G1053"/>
    <mergeCell ref="H1053:I1053"/>
    <mergeCell ref="J1053:K1053"/>
    <mergeCell ref="M1053:N1053"/>
    <mergeCell ref="C1054:N1054"/>
    <mergeCell ref="C1055:O1057"/>
    <mergeCell ref="C1058:J1058"/>
    <mergeCell ref="M1058:N1058"/>
    <mergeCell ref="C1059:J1059"/>
    <mergeCell ref="M1059:N1059"/>
    <mergeCell ref="C1042:O1042"/>
    <mergeCell ref="D1043:L1043"/>
    <mergeCell ref="M1043:N1043"/>
    <mergeCell ref="D1044:L1044"/>
    <mergeCell ref="M1044:N1044"/>
    <mergeCell ref="C1045:O1047"/>
    <mergeCell ref="C1048:G1048"/>
    <mergeCell ref="H1048:I1048"/>
    <mergeCell ref="J1048:K1048"/>
    <mergeCell ref="M1048:N1048"/>
    <mergeCell ref="C1049:G1049"/>
    <mergeCell ref="H1049:I1049"/>
    <mergeCell ref="J1049:K1049"/>
    <mergeCell ref="M1049:N1049"/>
    <mergeCell ref="C1050:G1050"/>
    <mergeCell ref="H1050:I1050"/>
    <mergeCell ref="J1050:K1050"/>
    <mergeCell ref="M1050:N1050"/>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D11:K11"/>
    <mergeCell ref="C15:L15"/>
    <mergeCell ref="C16:F16"/>
    <mergeCell ref="C18:O18"/>
    <mergeCell ref="D19:L19"/>
    <mergeCell ref="M19:N19"/>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43:J43"/>
    <mergeCell ref="M43:N43"/>
    <mergeCell ref="C44:J44"/>
    <mergeCell ref="M44:N44"/>
    <mergeCell ref="C45:J45"/>
    <mergeCell ref="M45:N45"/>
    <mergeCell ref="C40:J40"/>
    <mergeCell ref="M40:N40"/>
    <mergeCell ref="C41:J41"/>
    <mergeCell ref="M41:N41"/>
    <mergeCell ref="C42:J42"/>
    <mergeCell ref="M42:N42"/>
    <mergeCell ref="C37:J37"/>
    <mergeCell ref="M37:N37"/>
    <mergeCell ref="C38:J38"/>
    <mergeCell ref="M38:N38"/>
    <mergeCell ref="C39:J39"/>
    <mergeCell ref="M39:N39"/>
    <mergeCell ref="C58:I58"/>
    <mergeCell ref="M58:N58"/>
    <mergeCell ref="C59:I59"/>
    <mergeCell ref="M59:N59"/>
    <mergeCell ref="C60:I60"/>
    <mergeCell ref="M60:N60"/>
    <mergeCell ref="C52:I52"/>
    <mergeCell ref="M52:N52"/>
    <mergeCell ref="C53:I53"/>
    <mergeCell ref="M53:N53"/>
    <mergeCell ref="C54:N54"/>
    <mergeCell ref="C55:O57"/>
    <mergeCell ref="C46:J46"/>
    <mergeCell ref="M46:N46"/>
    <mergeCell ref="C47:N47"/>
    <mergeCell ref="C48:O50"/>
    <mergeCell ref="C51:I51"/>
    <mergeCell ref="M51:N51"/>
    <mergeCell ref="C79:E79"/>
    <mergeCell ref="K79:O79"/>
    <mergeCell ref="C82:O82"/>
    <mergeCell ref="D83:L83"/>
    <mergeCell ref="M83:N83"/>
    <mergeCell ref="D84:L84"/>
    <mergeCell ref="M84:N84"/>
    <mergeCell ref="C67:O69"/>
    <mergeCell ref="C70:M70"/>
    <mergeCell ref="C71:M71"/>
    <mergeCell ref="C72:M72"/>
    <mergeCell ref="C73:M73"/>
    <mergeCell ref="C76:N76"/>
    <mergeCell ref="C61:I61"/>
    <mergeCell ref="M61:N61"/>
    <mergeCell ref="C62:I62"/>
    <mergeCell ref="M62:N62"/>
    <mergeCell ref="C63:N63"/>
    <mergeCell ref="C65:N65"/>
    <mergeCell ref="C92:G92"/>
    <mergeCell ref="H92:I92"/>
    <mergeCell ref="J92:K92"/>
    <mergeCell ref="M92:N92"/>
    <mergeCell ref="C93:G93"/>
    <mergeCell ref="H93:I93"/>
    <mergeCell ref="J93:K93"/>
    <mergeCell ref="M93:N93"/>
    <mergeCell ref="C90:G90"/>
    <mergeCell ref="H90:I90"/>
    <mergeCell ref="J90:K90"/>
    <mergeCell ref="M90:N90"/>
    <mergeCell ref="C91:G91"/>
    <mergeCell ref="H91:I91"/>
    <mergeCell ref="J91:K91"/>
    <mergeCell ref="M91:N91"/>
    <mergeCell ref="C85:O87"/>
    <mergeCell ref="C88:G88"/>
    <mergeCell ref="H88:I88"/>
    <mergeCell ref="J88:K88"/>
    <mergeCell ref="M88:N88"/>
    <mergeCell ref="C89:G89"/>
    <mergeCell ref="H89:I89"/>
    <mergeCell ref="J89:K89"/>
    <mergeCell ref="M89:N89"/>
    <mergeCell ref="C103:J103"/>
    <mergeCell ref="M103:N103"/>
    <mergeCell ref="C104:J104"/>
    <mergeCell ref="M104:N104"/>
    <mergeCell ref="C105:J105"/>
    <mergeCell ref="M105:N105"/>
    <mergeCell ref="C100:J100"/>
    <mergeCell ref="M100:N100"/>
    <mergeCell ref="C101:J101"/>
    <mergeCell ref="M101:N101"/>
    <mergeCell ref="C102:J102"/>
    <mergeCell ref="M102:N102"/>
    <mergeCell ref="C94:N94"/>
    <mergeCell ref="C95:O97"/>
    <mergeCell ref="C98:J98"/>
    <mergeCell ref="M98:N98"/>
    <mergeCell ref="C99:J99"/>
    <mergeCell ref="M99:N99"/>
    <mergeCell ref="C115:I115"/>
    <mergeCell ref="M115:N115"/>
    <mergeCell ref="C116:I116"/>
    <mergeCell ref="M116:N116"/>
    <mergeCell ref="C117:I117"/>
    <mergeCell ref="M117:N117"/>
    <mergeCell ref="C109:J109"/>
    <mergeCell ref="M109:N109"/>
    <mergeCell ref="C110:J110"/>
    <mergeCell ref="M110:N110"/>
    <mergeCell ref="C111:N111"/>
    <mergeCell ref="C112:O114"/>
    <mergeCell ref="C106:J106"/>
    <mergeCell ref="M106:N106"/>
    <mergeCell ref="C107:J107"/>
    <mergeCell ref="M107:N107"/>
    <mergeCell ref="C108:J108"/>
    <mergeCell ref="M108:N108"/>
    <mergeCell ref="C127:N127"/>
    <mergeCell ref="C129:N129"/>
    <mergeCell ref="C131:O133"/>
    <mergeCell ref="C134:M134"/>
    <mergeCell ref="C135:M135"/>
    <mergeCell ref="C136:M136"/>
    <mergeCell ref="C124:I124"/>
    <mergeCell ref="M124:N124"/>
    <mergeCell ref="C125:I125"/>
    <mergeCell ref="M125:N125"/>
    <mergeCell ref="C126:I126"/>
    <mergeCell ref="M126:N126"/>
    <mergeCell ref="C118:N118"/>
    <mergeCell ref="C119:O121"/>
    <mergeCell ref="C122:I122"/>
    <mergeCell ref="M122:N122"/>
    <mergeCell ref="C123:I123"/>
    <mergeCell ref="M123:N123"/>
    <mergeCell ref="C153:G153"/>
    <mergeCell ref="H153:I153"/>
    <mergeCell ref="J153:K153"/>
    <mergeCell ref="M153:N153"/>
    <mergeCell ref="C154:G154"/>
    <mergeCell ref="H154:I154"/>
    <mergeCell ref="J154:K154"/>
    <mergeCell ref="M154:N154"/>
    <mergeCell ref="D148:L148"/>
    <mergeCell ref="M148:N148"/>
    <mergeCell ref="C149:O151"/>
    <mergeCell ref="C152:G152"/>
    <mergeCell ref="H152:I152"/>
    <mergeCell ref="J152:K152"/>
    <mergeCell ref="M152:N152"/>
    <mergeCell ref="C137:M137"/>
    <mergeCell ref="C140:N140"/>
    <mergeCell ref="C143:E143"/>
    <mergeCell ref="K143:O143"/>
    <mergeCell ref="C146:O146"/>
    <mergeCell ref="D147:L147"/>
    <mergeCell ref="M147:N147"/>
    <mergeCell ref="C162:J162"/>
    <mergeCell ref="M162:N162"/>
    <mergeCell ref="C163:J163"/>
    <mergeCell ref="M163:N163"/>
    <mergeCell ref="C164:J164"/>
    <mergeCell ref="M164:N164"/>
    <mergeCell ref="C157:G157"/>
    <mergeCell ref="H157:I157"/>
    <mergeCell ref="J157:K157"/>
    <mergeCell ref="M157:N157"/>
    <mergeCell ref="C158:N158"/>
    <mergeCell ref="C159:O161"/>
    <mergeCell ref="C155:G155"/>
    <mergeCell ref="H155:I155"/>
    <mergeCell ref="J155:K155"/>
    <mergeCell ref="M155:N155"/>
    <mergeCell ref="C156:G156"/>
    <mergeCell ref="H156:I156"/>
    <mergeCell ref="J156:K156"/>
    <mergeCell ref="M156:N156"/>
    <mergeCell ref="C171:J171"/>
    <mergeCell ref="M171:N171"/>
    <mergeCell ref="C172:J172"/>
    <mergeCell ref="M172:N172"/>
    <mergeCell ref="C173:J173"/>
    <mergeCell ref="M173:N173"/>
    <mergeCell ref="C168:J168"/>
    <mergeCell ref="M168:N168"/>
    <mergeCell ref="C169:J169"/>
    <mergeCell ref="M169:N169"/>
    <mergeCell ref="C170:J170"/>
    <mergeCell ref="M170:N170"/>
    <mergeCell ref="C165:J165"/>
    <mergeCell ref="M165:N165"/>
    <mergeCell ref="C166:J166"/>
    <mergeCell ref="M166:N166"/>
    <mergeCell ref="C167:J167"/>
    <mergeCell ref="M167:N167"/>
    <mergeCell ref="C186:I186"/>
    <mergeCell ref="M186:N186"/>
    <mergeCell ref="C187:I187"/>
    <mergeCell ref="M187:N187"/>
    <mergeCell ref="C188:I188"/>
    <mergeCell ref="M188:N188"/>
    <mergeCell ref="C180:I180"/>
    <mergeCell ref="M180:N180"/>
    <mergeCell ref="C181:I181"/>
    <mergeCell ref="M181:N181"/>
    <mergeCell ref="C182:N182"/>
    <mergeCell ref="C183:O185"/>
    <mergeCell ref="C174:J174"/>
    <mergeCell ref="M174:N174"/>
    <mergeCell ref="C175:N175"/>
    <mergeCell ref="C176:O178"/>
    <mergeCell ref="C179:I179"/>
    <mergeCell ref="M179:N179"/>
    <mergeCell ref="C207:E207"/>
    <mergeCell ref="K207:O207"/>
    <mergeCell ref="C210:O210"/>
    <mergeCell ref="D211:L211"/>
    <mergeCell ref="M211:N211"/>
    <mergeCell ref="D212:L212"/>
    <mergeCell ref="M212:N212"/>
    <mergeCell ref="C195:O197"/>
    <mergeCell ref="C198:M198"/>
    <mergeCell ref="C199:M199"/>
    <mergeCell ref="C200:M200"/>
    <mergeCell ref="C201:M201"/>
    <mergeCell ref="C204:N204"/>
    <mergeCell ref="C189:I189"/>
    <mergeCell ref="M189:N189"/>
    <mergeCell ref="C190:I190"/>
    <mergeCell ref="M190:N190"/>
    <mergeCell ref="C191:N191"/>
    <mergeCell ref="C193:N193"/>
    <mergeCell ref="C220:G220"/>
    <mergeCell ref="H220:I220"/>
    <mergeCell ref="J220:K220"/>
    <mergeCell ref="M220:N220"/>
    <mergeCell ref="C221:G221"/>
    <mergeCell ref="H221:I221"/>
    <mergeCell ref="J221:K221"/>
    <mergeCell ref="M221:N221"/>
    <mergeCell ref="C218:G218"/>
    <mergeCell ref="H218:I218"/>
    <mergeCell ref="J218:K218"/>
    <mergeCell ref="M218:N218"/>
    <mergeCell ref="C219:G219"/>
    <mergeCell ref="H219:I219"/>
    <mergeCell ref="J219:K219"/>
    <mergeCell ref="M219:N219"/>
    <mergeCell ref="C213:O215"/>
    <mergeCell ref="C216:G216"/>
    <mergeCell ref="H216:I216"/>
    <mergeCell ref="J216:K216"/>
    <mergeCell ref="M216:N216"/>
    <mergeCell ref="C217:G217"/>
    <mergeCell ref="H217:I217"/>
    <mergeCell ref="J217:K217"/>
    <mergeCell ref="M217:N217"/>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22:N222"/>
    <mergeCell ref="C223:O225"/>
    <mergeCell ref="C226:J226"/>
    <mergeCell ref="M226:N226"/>
    <mergeCell ref="C227:J227"/>
    <mergeCell ref="M227:N227"/>
    <mergeCell ref="C243:I243"/>
    <mergeCell ref="M243:N243"/>
    <mergeCell ref="C244:I244"/>
    <mergeCell ref="M244:N244"/>
    <mergeCell ref="C245:I245"/>
    <mergeCell ref="M245:N245"/>
    <mergeCell ref="C237:J237"/>
    <mergeCell ref="M237:N237"/>
    <mergeCell ref="C238:J238"/>
    <mergeCell ref="M238:N238"/>
    <mergeCell ref="C239:N239"/>
    <mergeCell ref="C240:O242"/>
    <mergeCell ref="C234:J234"/>
    <mergeCell ref="M234:N234"/>
    <mergeCell ref="C235:J235"/>
    <mergeCell ref="M235:N235"/>
    <mergeCell ref="C236:J236"/>
    <mergeCell ref="M236:N236"/>
    <mergeCell ref="C255:N255"/>
    <mergeCell ref="C257:N257"/>
    <mergeCell ref="C259:O261"/>
    <mergeCell ref="C262:M262"/>
    <mergeCell ref="C263:M263"/>
    <mergeCell ref="C264:M264"/>
    <mergeCell ref="C252:I252"/>
    <mergeCell ref="M252:N252"/>
    <mergeCell ref="C253:I253"/>
    <mergeCell ref="M253:N253"/>
    <mergeCell ref="C254:I254"/>
    <mergeCell ref="M254:N254"/>
    <mergeCell ref="C246:N246"/>
    <mergeCell ref="C247:O249"/>
    <mergeCell ref="C250:I250"/>
    <mergeCell ref="M250:N250"/>
    <mergeCell ref="C251:I251"/>
    <mergeCell ref="M251:N251"/>
    <mergeCell ref="C281:G281"/>
    <mergeCell ref="H281:I281"/>
    <mergeCell ref="J281:K281"/>
    <mergeCell ref="M281:N281"/>
    <mergeCell ref="C282:G282"/>
    <mergeCell ref="H282:I282"/>
    <mergeCell ref="J282:K282"/>
    <mergeCell ref="M282:N282"/>
    <mergeCell ref="D276:L276"/>
    <mergeCell ref="M276:N276"/>
    <mergeCell ref="C277:O279"/>
    <mergeCell ref="C280:G280"/>
    <mergeCell ref="H280:I280"/>
    <mergeCell ref="J280:K280"/>
    <mergeCell ref="M280:N280"/>
    <mergeCell ref="C265:M265"/>
    <mergeCell ref="C268:N268"/>
    <mergeCell ref="C271:E271"/>
    <mergeCell ref="K271:O271"/>
    <mergeCell ref="C274:O274"/>
    <mergeCell ref="D275:L275"/>
    <mergeCell ref="M275:N275"/>
    <mergeCell ref="C290:J290"/>
    <mergeCell ref="M290:N290"/>
    <mergeCell ref="C291:J291"/>
    <mergeCell ref="M291:N291"/>
    <mergeCell ref="C292:J292"/>
    <mergeCell ref="M292:N292"/>
    <mergeCell ref="C285:G285"/>
    <mergeCell ref="H285:I285"/>
    <mergeCell ref="J285:K285"/>
    <mergeCell ref="M285:N285"/>
    <mergeCell ref="C286:N286"/>
    <mergeCell ref="C287:O289"/>
    <mergeCell ref="C283:G283"/>
    <mergeCell ref="H283:I283"/>
    <mergeCell ref="J283:K283"/>
    <mergeCell ref="M283:N283"/>
    <mergeCell ref="C284:G284"/>
    <mergeCell ref="H284:I284"/>
    <mergeCell ref="J284:K284"/>
    <mergeCell ref="M284:N284"/>
    <mergeCell ref="C299:J299"/>
    <mergeCell ref="M299:N299"/>
    <mergeCell ref="C300:J300"/>
    <mergeCell ref="M300:N300"/>
    <mergeCell ref="C301:J301"/>
    <mergeCell ref="M301:N301"/>
    <mergeCell ref="C296:J296"/>
    <mergeCell ref="M296:N296"/>
    <mergeCell ref="C297:J297"/>
    <mergeCell ref="M297:N297"/>
    <mergeCell ref="C298:J298"/>
    <mergeCell ref="M298:N298"/>
    <mergeCell ref="C293:J293"/>
    <mergeCell ref="M293:N293"/>
    <mergeCell ref="C294:J294"/>
    <mergeCell ref="M294:N294"/>
    <mergeCell ref="C295:J295"/>
    <mergeCell ref="M295:N295"/>
    <mergeCell ref="C314:I314"/>
    <mergeCell ref="M314:N314"/>
    <mergeCell ref="C315:I315"/>
    <mergeCell ref="M315:N315"/>
    <mergeCell ref="C316:I316"/>
    <mergeCell ref="M316:N316"/>
    <mergeCell ref="C308:I308"/>
    <mergeCell ref="M308:N308"/>
    <mergeCell ref="C309:I309"/>
    <mergeCell ref="M309:N309"/>
    <mergeCell ref="C310:N310"/>
    <mergeCell ref="C311:O313"/>
    <mergeCell ref="C302:J302"/>
    <mergeCell ref="M302:N302"/>
    <mergeCell ref="C303:N303"/>
    <mergeCell ref="C304:O306"/>
    <mergeCell ref="C307:I307"/>
    <mergeCell ref="M307:N307"/>
    <mergeCell ref="C335:E335"/>
    <mergeCell ref="K335:O335"/>
    <mergeCell ref="C338:O338"/>
    <mergeCell ref="D339:L339"/>
    <mergeCell ref="M339:N339"/>
    <mergeCell ref="D340:L340"/>
    <mergeCell ref="M340:N340"/>
    <mergeCell ref="C323:O325"/>
    <mergeCell ref="C326:M326"/>
    <mergeCell ref="C327:M327"/>
    <mergeCell ref="C328:M328"/>
    <mergeCell ref="C329:M329"/>
    <mergeCell ref="C332:N332"/>
    <mergeCell ref="C317:I317"/>
    <mergeCell ref="M317:N317"/>
    <mergeCell ref="C318:I318"/>
    <mergeCell ref="M318:N318"/>
    <mergeCell ref="C319:N319"/>
    <mergeCell ref="C321:N321"/>
    <mergeCell ref="C348:G348"/>
    <mergeCell ref="H348:I348"/>
    <mergeCell ref="J348:K348"/>
    <mergeCell ref="M348:N348"/>
    <mergeCell ref="C349:G349"/>
    <mergeCell ref="H349:I349"/>
    <mergeCell ref="J349:K349"/>
    <mergeCell ref="M349:N349"/>
    <mergeCell ref="C346:G346"/>
    <mergeCell ref="H346:I346"/>
    <mergeCell ref="J346:K346"/>
    <mergeCell ref="M346:N346"/>
    <mergeCell ref="C347:G347"/>
    <mergeCell ref="H347:I347"/>
    <mergeCell ref="J347:K347"/>
    <mergeCell ref="M347:N347"/>
    <mergeCell ref="C341:O343"/>
    <mergeCell ref="C344:G344"/>
    <mergeCell ref="H344:I344"/>
    <mergeCell ref="J344:K344"/>
    <mergeCell ref="M344:N344"/>
    <mergeCell ref="C345:G345"/>
    <mergeCell ref="H345:I345"/>
    <mergeCell ref="J345:K345"/>
    <mergeCell ref="M345:N345"/>
    <mergeCell ref="C359:J359"/>
    <mergeCell ref="M359:N359"/>
    <mergeCell ref="C360:J360"/>
    <mergeCell ref="M360:N360"/>
    <mergeCell ref="C361:J361"/>
    <mergeCell ref="M361:N361"/>
    <mergeCell ref="C356:J356"/>
    <mergeCell ref="M356:N356"/>
    <mergeCell ref="C357:J357"/>
    <mergeCell ref="M357:N357"/>
    <mergeCell ref="C358:J358"/>
    <mergeCell ref="M358:N358"/>
    <mergeCell ref="C350:N350"/>
    <mergeCell ref="C351:O353"/>
    <mergeCell ref="C354:J354"/>
    <mergeCell ref="M354:N354"/>
    <mergeCell ref="C355:J355"/>
    <mergeCell ref="M355:N355"/>
    <mergeCell ref="C371:I371"/>
    <mergeCell ref="M371:N371"/>
    <mergeCell ref="C372:I372"/>
    <mergeCell ref="M372:N372"/>
    <mergeCell ref="C373:I373"/>
    <mergeCell ref="M373:N373"/>
    <mergeCell ref="C365:J365"/>
    <mergeCell ref="M365:N365"/>
    <mergeCell ref="C366:J366"/>
    <mergeCell ref="M366:N366"/>
    <mergeCell ref="C367:N367"/>
    <mergeCell ref="C368:O370"/>
    <mergeCell ref="C362:J362"/>
    <mergeCell ref="M362:N362"/>
    <mergeCell ref="C363:J363"/>
    <mergeCell ref="M363:N363"/>
    <mergeCell ref="C364:J364"/>
    <mergeCell ref="M364:N364"/>
    <mergeCell ref="C383:N383"/>
    <mergeCell ref="C385:N385"/>
    <mergeCell ref="C387:O389"/>
    <mergeCell ref="C390:M390"/>
    <mergeCell ref="C391:M391"/>
    <mergeCell ref="C392:M392"/>
    <mergeCell ref="C380:I380"/>
    <mergeCell ref="M380:N380"/>
    <mergeCell ref="C381:I381"/>
    <mergeCell ref="M381:N381"/>
    <mergeCell ref="C382:I382"/>
    <mergeCell ref="M382:N382"/>
    <mergeCell ref="C374:N374"/>
    <mergeCell ref="C375:O377"/>
    <mergeCell ref="C378:I378"/>
    <mergeCell ref="M378:N378"/>
    <mergeCell ref="C379:I379"/>
    <mergeCell ref="M379:N379"/>
    <mergeCell ref="C409:G409"/>
    <mergeCell ref="H409:I409"/>
    <mergeCell ref="J409:K409"/>
    <mergeCell ref="M409:N409"/>
    <mergeCell ref="C410:G410"/>
    <mergeCell ref="H410:I410"/>
    <mergeCell ref="J410:K410"/>
    <mergeCell ref="M410:N410"/>
    <mergeCell ref="D404:L404"/>
    <mergeCell ref="M404:N404"/>
    <mergeCell ref="C405:O407"/>
    <mergeCell ref="C408:G408"/>
    <mergeCell ref="H408:I408"/>
    <mergeCell ref="J408:K408"/>
    <mergeCell ref="M408:N408"/>
    <mergeCell ref="C393:M393"/>
    <mergeCell ref="C396:N396"/>
    <mergeCell ref="C399:E399"/>
    <mergeCell ref="K399:O399"/>
    <mergeCell ref="C402:O402"/>
    <mergeCell ref="D403:L403"/>
    <mergeCell ref="M403:N403"/>
    <mergeCell ref="C418:J418"/>
    <mergeCell ref="M418:N418"/>
    <mergeCell ref="C419:J419"/>
    <mergeCell ref="M419:N419"/>
    <mergeCell ref="C420:J420"/>
    <mergeCell ref="M420:N420"/>
    <mergeCell ref="C413:G413"/>
    <mergeCell ref="H413:I413"/>
    <mergeCell ref="J413:K413"/>
    <mergeCell ref="M413:N413"/>
    <mergeCell ref="C414:N414"/>
    <mergeCell ref="C415:O417"/>
    <mergeCell ref="C411:G411"/>
    <mergeCell ref="H411:I411"/>
    <mergeCell ref="J411:K411"/>
    <mergeCell ref="M411:N411"/>
    <mergeCell ref="C412:G412"/>
    <mergeCell ref="H412:I412"/>
    <mergeCell ref="J412:K412"/>
    <mergeCell ref="M412:N412"/>
    <mergeCell ref="C427:J427"/>
    <mergeCell ref="M427:N427"/>
    <mergeCell ref="C428:J428"/>
    <mergeCell ref="M428:N428"/>
    <mergeCell ref="C429:J429"/>
    <mergeCell ref="M429:N429"/>
    <mergeCell ref="C424:J424"/>
    <mergeCell ref="M424:N424"/>
    <mergeCell ref="C425:J425"/>
    <mergeCell ref="M425:N425"/>
    <mergeCell ref="C426:J426"/>
    <mergeCell ref="M426:N426"/>
    <mergeCell ref="C421:J421"/>
    <mergeCell ref="M421:N421"/>
    <mergeCell ref="C422:J422"/>
    <mergeCell ref="M422:N422"/>
    <mergeCell ref="C423:J423"/>
    <mergeCell ref="M423:N423"/>
    <mergeCell ref="C442:I442"/>
    <mergeCell ref="M442:N442"/>
    <mergeCell ref="C443:I443"/>
    <mergeCell ref="M443:N443"/>
    <mergeCell ref="C444:I444"/>
    <mergeCell ref="M444:N444"/>
    <mergeCell ref="C436:I436"/>
    <mergeCell ref="M436:N436"/>
    <mergeCell ref="C437:I437"/>
    <mergeCell ref="M437:N437"/>
    <mergeCell ref="C438:N438"/>
    <mergeCell ref="C439:O441"/>
    <mergeCell ref="C430:J430"/>
    <mergeCell ref="M430:N430"/>
    <mergeCell ref="C431:N431"/>
    <mergeCell ref="C432:O434"/>
    <mergeCell ref="C435:I435"/>
    <mergeCell ref="M435:N435"/>
    <mergeCell ref="C463:E463"/>
    <mergeCell ref="K463:O463"/>
    <mergeCell ref="C466:O466"/>
    <mergeCell ref="D467:L467"/>
    <mergeCell ref="M467:N467"/>
    <mergeCell ref="D468:L468"/>
    <mergeCell ref="M468:N468"/>
    <mergeCell ref="C451:O453"/>
    <mergeCell ref="C454:M454"/>
    <mergeCell ref="C455:M455"/>
    <mergeCell ref="C456:M456"/>
    <mergeCell ref="C457:M457"/>
    <mergeCell ref="C460:N460"/>
    <mergeCell ref="C445:I445"/>
    <mergeCell ref="M445:N445"/>
    <mergeCell ref="C446:I446"/>
    <mergeCell ref="M446:N446"/>
    <mergeCell ref="C447:N447"/>
    <mergeCell ref="C449:N449"/>
    <mergeCell ref="C476:G476"/>
    <mergeCell ref="H476:I476"/>
    <mergeCell ref="J476:K476"/>
    <mergeCell ref="M476:N476"/>
    <mergeCell ref="C477:G477"/>
    <mergeCell ref="H477:I477"/>
    <mergeCell ref="J477:K477"/>
    <mergeCell ref="M477:N477"/>
    <mergeCell ref="C474:G474"/>
    <mergeCell ref="H474:I474"/>
    <mergeCell ref="J474:K474"/>
    <mergeCell ref="M474:N474"/>
    <mergeCell ref="C475:G475"/>
    <mergeCell ref="H475:I475"/>
    <mergeCell ref="J475:K475"/>
    <mergeCell ref="M475:N475"/>
    <mergeCell ref="C469:O471"/>
    <mergeCell ref="C472:G472"/>
    <mergeCell ref="H472:I472"/>
    <mergeCell ref="J472:K472"/>
    <mergeCell ref="M472:N472"/>
    <mergeCell ref="C473:G473"/>
    <mergeCell ref="H473:I473"/>
    <mergeCell ref="J473:K473"/>
    <mergeCell ref="M473:N473"/>
    <mergeCell ref="C487:J487"/>
    <mergeCell ref="M487:N487"/>
    <mergeCell ref="C488:J488"/>
    <mergeCell ref="M488:N488"/>
    <mergeCell ref="C489:J489"/>
    <mergeCell ref="M489:N489"/>
    <mergeCell ref="C484:J484"/>
    <mergeCell ref="M484:N484"/>
    <mergeCell ref="C485:J485"/>
    <mergeCell ref="M485:N485"/>
    <mergeCell ref="C486:J486"/>
    <mergeCell ref="M486:N486"/>
    <mergeCell ref="C478:N478"/>
    <mergeCell ref="C479:O481"/>
    <mergeCell ref="C482:J482"/>
    <mergeCell ref="M482:N482"/>
    <mergeCell ref="C483:J483"/>
    <mergeCell ref="M483:N483"/>
    <mergeCell ref="C499:I499"/>
    <mergeCell ref="M499:N499"/>
    <mergeCell ref="C500:I500"/>
    <mergeCell ref="M500:N500"/>
    <mergeCell ref="C501:I501"/>
    <mergeCell ref="M501:N501"/>
    <mergeCell ref="C493:J493"/>
    <mergeCell ref="M493:N493"/>
    <mergeCell ref="C494:J494"/>
    <mergeCell ref="M494:N494"/>
    <mergeCell ref="C495:N495"/>
    <mergeCell ref="C496:O498"/>
    <mergeCell ref="C490:J490"/>
    <mergeCell ref="M490:N490"/>
    <mergeCell ref="C491:J491"/>
    <mergeCell ref="M491:N491"/>
    <mergeCell ref="C492:J492"/>
    <mergeCell ref="M492:N492"/>
    <mergeCell ref="C511:N511"/>
    <mergeCell ref="C513:N513"/>
    <mergeCell ref="C515:O517"/>
    <mergeCell ref="C518:M518"/>
    <mergeCell ref="C519:M519"/>
    <mergeCell ref="C520:M520"/>
    <mergeCell ref="C508:I508"/>
    <mergeCell ref="M508:N508"/>
    <mergeCell ref="C509:I509"/>
    <mergeCell ref="M509:N509"/>
    <mergeCell ref="C510:I510"/>
    <mergeCell ref="M510:N510"/>
    <mergeCell ref="C502:N502"/>
    <mergeCell ref="C503:O505"/>
    <mergeCell ref="C506:I506"/>
    <mergeCell ref="M506:N506"/>
    <mergeCell ref="C507:I507"/>
    <mergeCell ref="M507:N507"/>
    <mergeCell ref="C537:G537"/>
    <mergeCell ref="H537:I537"/>
    <mergeCell ref="J537:K537"/>
    <mergeCell ref="M537:N537"/>
    <mergeCell ref="C538:G538"/>
    <mergeCell ref="H538:I538"/>
    <mergeCell ref="J538:K538"/>
    <mergeCell ref="M538:N538"/>
    <mergeCell ref="D532:L532"/>
    <mergeCell ref="M532:N532"/>
    <mergeCell ref="C533:O535"/>
    <mergeCell ref="C536:G536"/>
    <mergeCell ref="H536:I536"/>
    <mergeCell ref="J536:K536"/>
    <mergeCell ref="M536:N536"/>
    <mergeCell ref="C521:M521"/>
    <mergeCell ref="C524:N524"/>
    <mergeCell ref="C527:E527"/>
    <mergeCell ref="K527:O527"/>
    <mergeCell ref="C530:O530"/>
    <mergeCell ref="D531:L531"/>
    <mergeCell ref="M531:N531"/>
    <mergeCell ref="C546:J546"/>
    <mergeCell ref="M546:N546"/>
    <mergeCell ref="C547:J547"/>
    <mergeCell ref="M547:N547"/>
    <mergeCell ref="C548:J548"/>
    <mergeCell ref="M548:N548"/>
    <mergeCell ref="C541:G541"/>
    <mergeCell ref="H541:I541"/>
    <mergeCell ref="J541:K541"/>
    <mergeCell ref="M541:N541"/>
    <mergeCell ref="C542:N542"/>
    <mergeCell ref="C543:O545"/>
    <mergeCell ref="C539:G539"/>
    <mergeCell ref="H539:I539"/>
    <mergeCell ref="J539:K539"/>
    <mergeCell ref="M539:N539"/>
    <mergeCell ref="C540:G540"/>
    <mergeCell ref="H540:I540"/>
    <mergeCell ref="J540:K540"/>
    <mergeCell ref="M540:N540"/>
    <mergeCell ref="C555:J555"/>
    <mergeCell ref="M555:N555"/>
    <mergeCell ref="C556:J556"/>
    <mergeCell ref="M556:N556"/>
    <mergeCell ref="C557:J557"/>
    <mergeCell ref="M557:N557"/>
    <mergeCell ref="C552:J552"/>
    <mergeCell ref="M552:N552"/>
    <mergeCell ref="C553:J553"/>
    <mergeCell ref="M553:N553"/>
    <mergeCell ref="C554:J554"/>
    <mergeCell ref="M554:N554"/>
    <mergeCell ref="C549:J549"/>
    <mergeCell ref="M549:N549"/>
    <mergeCell ref="C550:J550"/>
    <mergeCell ref="M550:N550"/>
    <mergeCell ref="C551:J551"/>
    <mergeCell ref="M551:N551"/>
    <mergeCell ref="C570:I570"/>
    <mergeCell ref="M570:N570"/>
    <mergeCell ref="C571:I571"/>
    <mergeCell ref="M571:N571"/>
    <mergeCell ref="C572:I572"/>
    <mergeCell ref="M572:N572"/>
    <mergeCell ref="C564:I564"/>
    <mergeCell ref="M564:N564"/>
    <mergeCell ref="C565:I565"/>
    <mergeCell ref="M565:N565"/>
    <mergeCell ref="C566:N566"/>
    <mergeCell ref="C567:O569"/>
    <mergeCell ref="C558:J558"/>
    <mergeCell ref="M558:N558"/>
    <mergeCell ref="C559:N559"/>
    <mergeCell ref="C560:O562"/>
    <mergeCell ref="C563:I563"/>
    <mergeCell ref="M563:N563"/>
    <mergeCell ref="C591:E591"/>
    <mergeCell ref="K591:O591"/>
    <mergeCell ref="C594:O594"/>
    <mergeCell ref="D595:L595"/>
    <mergeCell ref="M595:N595"/>
    <mergeCell ref="D596:L596"/>
    <mergeCell ref="M596:N596"/>
    <mergeCell ref="C579:O581"/>
    <mergeCell ref="C582:M582"/>
    <mergeCell ref="C583:M583"/>
    <mergeCell ref="C584:M584"/>
    <mergeCell ref="C585:M585"/>
    <mergeCell ref="C588:N588"/>
    <mergeCell ref="C573:I573"/>
    <mergeCell ref="M573:N573"/>
    <mergeCell ref="C574:I574"/>
    <mergeCell ref="M574:N574"/>
    <mergeCell ref="C575:N575"/>
    <mergeCell ref="C577:N577"/>
    <mergeCell ref="C604:G604"/>
    <mergeCell ref="H604:I604"/>
    <mergeCell ref="J604:K604"/>
    <mergeCell ref="M604:N604"/>
    <mergeCell ref="C605:G605"/>
    <mergeCell ref="H605:I605"/>
    <mergeCell ref="J605:K605"/>
    <mergeCell ref="M605:N605"/>
    <mergeCell ref="C602:G602"/>
    <mergeCell ref="H602:I602"/>
    <mergeCell ref="J602:K602"/>
    <mergeCell ref="M602:N602"/>
    <mergeCell ref="C603:G603"/>
    <mergeCell ref="H603:I603"/>
    <mergeCell ref="J603:K603"/>
    <mergeCell ref="M603:N603"/>
    <mergeCell ref="C597:O599"/>
    <mergeCell ref="C600:G600"/>
    <mergeCell ref="H600:I600"/>
    <mergeCell ref="J600:K600"/>
    <mergeCell ref="M600:N600"/>
    <mergeCell ref="C601:G601"/>
    <mergeCell ref="H601:I601"/>
    <mergeCell ref="J601:K601"/>
    <mergeCell ref="M601:N601"/>
    <mergeCell ref="C615:J615"/>
    <mergeCell ref="M615:N615"/>
    <mergeCell ref="C616:J616"/>
    <mergeCell ref="M616:N616"/>
    <mergeCell ref="C617:J617"/>
    <mergeCell ref="M617:N617"/>
    <mergeCell ref="C612:J612"/>
    <mergeCell ref="M612:N612"/>
    <mergeCell ref="C613:J613"/>
    <mergeCell ref="M613:N613"/>
    <mergeCell ref="C614:J614"/>
    <mergeCell ref="M614:N614"/>
    <mergeCell ref="C606:N606"/>
    <mergeCell ref="C607:O609"/>
    <mergeCell ref="C610:J610"/>
    <mergeCell ref="M610:N610"/>
    <mergeCell ref="C611:J611"/>
    <mergeCell ref="M611:N611"/>
    <mergeCell ref="C627:I627"/>
    <mergeCell ref="M627:N627"/>
    <mergeCell ref="C628:I628"/>
    <mergeCell ref="M628:N628"/>
    <mergeCell ref="C629:I629"/>
    <mergeCell ref="M629:N629"/>
    <mergeCell ref="C621:J621"/>
    <mergeCell ref="M621:N621"/>
    <mergeCell ref="C622:J622"/>
    <mergeCell ref="M622:N622"/>
    <mergeCell ref="C623:N623"/>
    <mergeCell ref="C624:O626"/>
    <mergeCell ref="C618:J618"/>
    <mergeCell ref="M618:N618"/>
    <mergeCell ref="C619:J619"/>
    <mergeCell ref="M619:N619"/>
    <mergeCell ref="C620:J620"/>
    <mergeCell ref="M620:N620"/>
    <mergeCell ref="C639:N639"/>
    <mergeCell ref="C641:N641"/>
    <mergeCell ref="C643:O645"/>
    <mergeCell ref="C646:M646"/>
    <mergeCell ref="C647:M647"/>
    <mergeCell ref="C648:M648"/>
    <mergeCell ref="C636:I636"/>
    <mergeCell ref="M636:N636"/>
    <mergeCell ref="C637:I637"/>
    <mergeCell ref="M637:N637"/>
    <mergeCell ref="C638:I638"/>
    <mergeCell ref="M638:N638"/>
    <mergeCell ref="C630:N630"/>
    <mergeCell ref="C631:O633"/>
    <mergeCell ref="C634:I634"/>
    <mergeCell ref="M634:N634"/>
    <mergeCell ref="C635:I635"/>
    <mergeCell ref="M635:N635"/>
    <mergeCell ref="C649:M649"/>
    <mergeCell ref="C652:N652"/>
    <mergeCell ref="C655:E655"/>
    <mergeCell ref="K655:O655"/>
    <mergeCell ref="C658:O658"/>
    <mergeCell ref="D659:L659"/>
    <mergeCell ref="M659:N659"/>
    <mergeCell ref="D660:L660"/>
    <mergeCell ref="M660:N660"/>
    <mergeCell ref="C668:G668"/>
    <mergeCell ref="H668:I668"/>
    <mergeCell ref="J668:K668"/>
    <mergeCell ref="M668:N668"/>
    <mergeCell ref="C669:G669"/>
    <mergeCell ref="H669:I669"/>
    <mergeCell ref="J669:K669"/>
    <mergeCell ref="M669:N669"/>
    <mergeCell ref="C666:G666"/>
    <mergeCell ref="H666:I666"/>
    <mergeCell ref="J666:K666"/>
    <mergeCell ref="M666:N666"/>
    <mergeCell ref="C667:G667"/>
    <mergeCell ref="H667:I667"/>
    <mergeCell ref="J667:K667"/>
    <mergeCell ref="M667:N667"/>
    <mergeCell ref="C661:O663"/>
    <mergeCell ref="C664:G664"/>
    <mergeCell ref="H664:I664"/>
    <mergeCell ref="J664:K664"/>
    <mergeCell ref="M664:N664"/>
    <mergeCell ref="C665:G665"/>
    <mergeCell ref="H665:I665"/>
    <mergeCell ref="J665:K665"/>
    <mergeCell ref="M665:N665"/>
    <mergeCell ref="C679:J679"/>
    <mergeCell ref="M679:N679"/>
    <mergeCell ref="C680:J680"/>
    <mergeCell ref="M680:N680"/>
    <mergeCell ref="C681:J681"/>
    <mergeCell ref="M681:N681"/>
    <mergeCell ref="C676:J676"/>
    <mergeCell ref="M676:N676"/>
    <mergeCell ref="C677:J677"/>
    <mergeCell ref="M677:N677"/>
    <mergeCell ref="C678:J678"/>
    <mergeCell ref="M678:N678"/>
    <mergeCell ref="C670:N670"/>
    <mergeCell ref="C671:O673"/>
    <mergeCell ref="C674:J674"/>
    <mergeCell ref="M674:N674"/>
    <mergeCell ref="C675:J675"/>
    <mergeCell ref="M675:N675"/>
    <mergeCell ref="C691:I691"/>
    <mergeCell ref="M691:N691"/>
    <mergeCell ref="C692:I692"/>
    <mergeCell ref="M692:N692"/>
    <mergeCell ref="C693:I693"/>
    <mergeCell ref="M693:N693"/>
    <mergeCell ref="C685:J685"/>
    <mergeCell ref="M685:N685"/>
    <mergeCell ref="C686:J686"/>
    <mergeCell ref="M686:N686"/>
    <mergeCell ref="C687:N687"/>
    <mergeCell ref="C688:O690"/>
    <mergeCell ref="C682:J682"/>
    <mergeCell ref="M682:N682"/>
    <mergeCell ref="C683:J683"/>
    <mergeCell ref="M683:N683"/>
    <mergeCell ref="C684:J684"/>
    <mergeCell ref="M684:N684"/>
    <mergeCell ref="C703:N703"/>
    <mergeCell ref="C705:N705"/>
    <mergeCell ref="C707:O709"/>
    <mergeCell ref="C710:M710"/>
    <mergeCell ref="C711:M711"/>
    <mergeCell ref="C712:M712"/>
    <mergeCell ref="C700:I700"/>
    <mergeCell ref="M700:N700"/>
    <mergeCell ref="C701:I701"/>
    <mergeCell ref="M701:N701"/>
    <mergeCell ref="C702:I702"/>
    <mergeCell ref="M702:N702"/>
    <mergeCell ref="C694:N694"/>
    <mergeCell ref="C695:O697"/>
    <mergeCell ref="C698:I698"/>
    <mergeCell ref="M698:N698"/>
    <mergeCell ref="C699:I699"/>
    <mergeCell ref="M699:N699"/>
    <mergeCell ref="C729:G729"/>
    <mergeCell ref="H729:I729"/>
    <mergeCell ref="J729:K729"/>
    <mergeCell ref="M729:N729"/>
    <mergeCell ref="C730:G730"/>
    <mergeCell ref="H730:I730"/>
    <mergeCell ref="J730:K730"/>
    <mergeCell ref="M730:N730"/>
    <mergeCell ref="D724:L724"/>
    <mergeCell ref="M724:N724"/>
    <mergeCell ref="C725:O727"/>
    <mergeCell ref="C728:G728"/>
    <mergeCell ref="H728:I728"/>
    <mergeCell ref="J728:K728"/>
    <mergeCell ref="M728:N728"/>
    <mergeCell ref="C713:M713"/>
    <mergeCell ref="C716:N716"/>
    <mergeCell ref="C719:E719"/>
    <mergeCell ref="K719:O719"/>
    <mergeCell ref="C722:O722"/>
    <mergeCell ref="D723:L723"/>
    <mergeCell ref="M723:N723"/>
    <mergeCell ref="C738:J738"/>
    <mergeCell ref="M738:N738"/>
    <mergeCell ref="C739:J739"/>
    <mergeCell ref="M739:N739"/>
    <mergeCell ref="C740:J740"/>
    <mergeCell ref="M740:N740"/>
    <mergeCell ref="C733:G733"/>
    <mergeCell ref="H733:I733"/>
    <mergeCell ref="J733:K733"/>
    <mergeCell ref="M733:N733"/>
    <mergeCell ref="C734:N734"/>
    <mergeCell ref="C735:O737"/>
    <mergeCell ref="C731:G731"/>
    <mergeCell ref="H731:I731"/>
    <mergeCell ref="J731:K731"/>
    <mergeCell ref="M731:N731"/>
    <mergeCell ref="C732:G732"/>
    <mergeCell ref="H732:I732"/>
    <mergeCell ref="J732:K732"/>
    <mergeCell ref="M732:N732"/>
    <mergeCell ref="C747:J747"/>
    <mergeCell ref="M747:N747"/>
    <mergeCell ref="C748:J748"/>
    <mergeCell ref="M748:N748"/>
    <mergeCell ref="C749:J749"/>
    <mergeCell ref="M749:N749"/>
    <mergeCell ref="C744:J744"/>
    <mergeCell ref="M744:N744"/>
    <mergeCell ref="C745:J745"/>
    <mergeCell ref="M745:N745"/>
    <mergeCell ref="C746:J746"/>
    <mergeCell ref="M746:N746"/>
    <mergeCell ref="C741:J741"/>
    <mergeCell ref="M741:N741"/>
    <mergeCell ref="C742:J742"/>
    <mergeCell ref="M742:N742"/>
    <mergeCell ref="C743:J743"/>
    <mergeCell ref="M743:N743"/>
    <mergeCell ref="C762:I762"/>
    <mergeCell ref="M762:N762"/>
    <mergeCell ref="C763:I763"/>
    <mergeCell ref="M763:N763"/>
    <mergeCell ref="C764:I764"/>
    <mergeCell ref="M764:N764"/>
    <mergeCell ref="C756:I756"/>
    <mergeCell ref="M756:N756"/>
    <mergeCell ref="C757:I757"/>
    <mergeCell ref="M757:N757"/>
    <mergeCell ref="C758:N758"/>
    <mergeCell ref="C759:O761"/>
    <mergeCell ref="C750:J750"/>
    <mergeCell ref="M750:N750"/>
    <mergeCell ref="C751:N751"/>
    <mergeCell ref="C752:O754"/>
    <mergeCell ref="C755:I755"/>
    <mergeCell ref="M755:N755"/>
    <mergeCell ref="C783:E783"/>
    <mergeCell ref="K783:O783"/>
    <mergeCell ref="C786:O786"/>
    <mergeCell ref="D787:L787"/>
    <mergeCell ref="M787:N787"/>
    <mergeCell ref="D788:L788"/>
    <mergeCell ref="M788:N788"/>
    <mergeCell ref="C771:O773"/>
    <mergeCell ref="C774:M774"/>
    <mergeCell ref="C775:M775"/>
    <mergeCell ref="C776:M776"/>
    <mergeCell ref="C777:M777"/>
    <mergeCell ref="C780:N780"/>
    <mergeCell ref="C765:I765"/>
    <mergeCell ref="M765:N765"/>
    <mergeCell ref="C766:I766"/>
    <mergeCell ref="M766:N766"/>
    <mergeCell ref="C767:N767"/>
    <mergeCell ref="C769:N769"/>
    <mergeCell ref="C796:G796"/>
    <mergeCell ref="H796:I796"/>
    <mergeCell ref="J796:K796"/>
    <mergeCell ref="M796:N796"/>
    <mergeCell ref="C797:G797"/>
    <mergeCell ref="H797:I797"/>
    <mergeCell ref="J797:K797"/>
    <mergeCell ref="M797:N797"/>
    <mergeCell ref="C794:G794"/>
    <mergeCell ref="H794:I794"/>
    <mergeCell ref="J794:K794"/>
    <mergeCell ref="M794:N794"/>
    <mergeCell ref="C795:G795"/>
    <mergeCell ref="H795:I795"/>
    <mergeCell ref="J795:K795"/>
    <mergeCell ref="M795:N795"/>
    <mergeCell ref="C789:O791"/>
    <mergeCell ref="C792:G792"/>
    <mergeCell ref="H792:I792"/>
    <mergeCell ref="J792:K792"/>
    <mergeCell ref="M792:N792"/>
    <mergeCell ref="C793:G793"/>
    <mergeCell ref="H793:I793"/>
    <mergeCell ref="J793:K793"/>
    <mergeCell ref="M793:N793"/>
    <mergeCell ref="C807:J807"/>
    <mergeCell ref="M807:N807"/>
    <mergeCell ref="C808:J808"/>
    <mergeCell ref="M808:N808"/>
    <mergeCell ref="C809:J809"/>
    <mergeCell ref="M809:N809"/>
    <mergeCell ref="C804:J804"/>
    <mergeCell ref="M804:N804"/>
    <mergeCell ref="C805:J805"/>
    <mergeCell ref="M805:N805"/>
    <mergeCell ref="C806:J806"/>
    <mergeCell ref="M806:N806"/>
    <mergeCell ref="C798:N798"/>
    <mergeCell ref="C799:O801"/>
    <mergeCell ref="C802:J802"/>
    <mergeCell ref="M802:N802"/>
    <mergeCell ref="C803:J803"/>
    <mergeCell ref="M803:N803"/>
    <mergeCell ref="C819:I819"/>
    <mergeCell ref="M819:N819"/>
    <mergeCell ref="C820:I820"/>
    <mergeCell ref="M820:N820"/>
    <mergeCell ref="C821:I821"/>
    <mergeCell ref="M821:N821"/>
    <mergeCell ref="C813:J813"/>
    <mergeCell ref="M813:N813"/>
    <mergeCell ref="C814:J814"/>
    <mergeCell ref="M814:N814"/>
    <mergeCell ref="C815:N815"/>
    <mergeCell ref="C816:O818"/>
    <mergeCell ref="C810:J810"/>
    <mergeCell ref="M810:N810"/>
    <mergeCell ref="C811:J811"/>
    <mergeCell ref="M811:N811"/>
    <mergeCell ref="C812:J812"/>
    <mergeCell ref="M812:N812"/>
    <mergeCell ref="C831:N831"/>
    <mergeCell ref="C833:N833"/>
    <mergeCell ref="C835:O837"/>
    <mergeCell ref="C838:M838"/>
    <mergeCell ref="C839:M839"/>
    <mergeCell ref="C840:M840"/>
    <mergeCell ref="C828:I828"/>
    <mergeCell ref="M828:N828"/>
    <mergeCell ref="C829:I829"/>
    <mergeCell ref="M829:N829"/>
    <mergeCell ref="C830:I830"/>
    <mergeCell ref="M830:N830"/>
    <mergeCell ref="C822:N822"/>
    <mergeCell ref="C823:O825"/>
    <mergeCell ref="C826:I826"/>
    <mergeCell ref="M826:N826"/>
    <mergeCell ref="C827:I827"/>
    <mergeCell ref="M827:N827"/>
    <mergeCell ref="C857:G857"/>
    <mergeCell ref="H857:I857"/>
    <mergeCell ref="J857:K857"/>
    <mergeCell ref="M857:N857"/>
    <mergeCell ref="C858:G858"/>
    <mergeCell ref="H858:I858"/>
    <mergeCell ref="J858:K858"/>
    <mergeCell ref="M858:N858"/>
    <mergeCell ref="D852:L852"/>
    <mergeCell ref="M852:N852"/>
    <mergeCell ref="C853:O855"/>
    <mergeCell ref="C856:G856"/>
    <mergeCell ref="H856:I856"/>
    <mergeCell ref="J856:K856"/>
    <mergeCell ref="M856:N856"/>
    <mergeCell ref="C841:M841"/>
    <mergeCell ref="C844:N844"/>
    <mergeCell ref="C847:E847"/>
    <mergeCell ref="K847:O847"/>
    <mergeCell ref="C850:O850"/>
    <mergeCell ref="D851:L851"/>
    <mergeCell ref="M851:N851"/>
    <mergeCell ref="C866:J866"/>
    <mergeCell ref="M866:N866"/>
    <mergeCell ref="C867:J867"/>
    <mergeCell ref="M867:N867"/>
    <mergeCell ref="C868:J868"/>
    <mergeCell ref="M868:N868"/>
    <mergeCell ref="C861:G861"/>
    <mergeCell ref="H861:I861"/>
    <mergeCell ref="J861:K861"/>
    <mergeCell ref="M861:N861"/>
    <mergeCell ref="C862:N862"/>
    <mergeCell ref="C863:O865"/>
    <mergeCell ref="C859:G859"/>
    <mergeCell ref="H859:I859"/>
    <mergeCell ref="J859:K859"/>
    <mergeCell ref="M859:N859"/>
    <mergeCell ref="C860:G860"/>
    <mergeCell ref="H860:I860"/>
    <mergeCell ref="J860:K860"/>
    <mergeCell ref="M860:N860"/>
    <mergeCell ref="C875:J875"/>
    <mergeCell ref="M875:N875"/>
    <mergeCell ref="C876:J876"/>
    <mergeCell ref="M876:N876"/>
    <mergeCell ref="C877:J877"/>
    <mergeCell ref="M877:N877"/>
    <mergeCell ref="C872:J872"/>
    <mergeCell ref="M872:N872"/>
    <mergeCell ref="C873:J873"/>
    <mergeCell ref="M873:N873"/>
    <mergeCell ref="C874:J874"/>
    <mergeCell ref="M874:N874"/>
    <mergeCell ref="C869:J869"/>
    <mergeCell ref="M869:N869"/>
    <mergeCell ref="C870:J870"/>
    <mergeCell ref="M870:N870"/>
    <mergeCell ref="C871:J871"/>
    <mergeCell ref="M871:N871"/>
    <mergeCell ref="C890:I890"/>
    <mergeCell ref="M890:N890"/>
    <mergeCell ref="C891:I891"/>
    <mergeCell ref="M891:N891"/>
    <mergeCell ref="C892:I892"/>
    <mergeCell ref="M892:N892"/>
    <mergeCell ref="C884:I884"/>
    <mergeCell ref="M884:N884"/>
    <mergeCell ref="C885:I885"/>
    <mergeCell ref="M885:N885"/>
    <mergeCell ref="C886:N886"/>
    <mergeCell ref="C887:O889"/>
    <mergeCell ref="C878:J878"/>
    <mergeCell ref="M878:N878"/>
    <mergeCell ref="C879:N879"/>
    <mergeCell ref="C880:O882"/>
    <mergeCell ref="C883:I883"/>
    <mergeCell ref="M883:N883"/>
    <mergeCell ref="C911:E911"/>
    <mergeCell ref="K911:O911"/>
    <mergeCell ref="C914:O914"/>
    <mergeCell ref="D915:L915"/>
    <mergeCell ref="M915:N915"/>
    <mergeCell ref="D916:L916"/>
    <mergeCell ref="M916:N916"/>
    <mergeCell ref="C899:O901"/>
    <mergeCell ref="C902:M902"/>
    <mergeCell ref="C903:M903"/>
    <mergeCell ref="C904:M904"/>
    <mergeCell ref="C905:M905"/>
    <mergeCell ref="C908:N908"/>
    <mergeCell ref="C893:I893"/>
    <mergeCell ref="M893:N893"/>
    <mergeCell ref="C894:I894"/>
    <mergeCell ref="M894:N894"/>
    <mergeCell ref="C895:N895"/>
    <mergeCell ref="C897:N897"/>
    <mergeCell ref="C922:G922"/>
    <mergeCell ref="H922:I922"/>
    <mergeCell ref="J922:K922"/>
    <mergeCell ref="M922:N922"/>
    <mergeCell ref="C923:G923"/>
    <mergeCell ref="H923:I923"/>
    <mergeCell ref="J923:K923"/>
    <mergeCell ref="M923:N923"/>
    <mergeCell ref="C917:O919"/>
    <mergeCell ref="C920:G920"/>
    <mergeCell ref="H920:I920"/>
    <mergeCell ref="J920:K920"/>
    <mergeCell ref="M920:N920"/>
    <mergeCell ref="C921:G921"/>
    <mergeCell ref="H921:I921"/>
    <mergeCell ref="J921:K921"/>
    <mergeCell ref="M921:N921"/>
    <mergeCell ref="C932:J932"/>
    <mergeCell ref="M932:N932"/>
    <mergeCell ref="C933:J933"/>
    <mergeCell ref="M933:N933"/>
    <mergeCell ref="C934:J934"/>
    <mergeCell ref="M934:N934"/>
    <mergeCell ref="C926:N926"/>
    <mergeCell ref="C927:O929"/>
    <mergeCell ref="C930:J930"/>
    <mergeCell ref="M930:N930"/>
    <mergeCell ref="C931:J931"/>
    <mergeCell ref="M931:N931"/>
    <mergeCell ref="C924:G924"/>
    <mergeCell ref="H924:I924"/>
    <mergeCell ref="J924:K924"/>
    <mergeCell ref="M924:N924"/>
    <mergeCell ref="C925:G925"/>
    <mergeCell ref="H925:I925"/>
    <mergeCell ref="J925:K925"/>
    <mergeCell ref="M925:N925"/>
    <mergeCell ref="C941:J941"/>
    <mergeCell ref="M941:N941"/>
    <mergeCell ref="C942:J942"/>
    <mergeCell ref="M942:N942"/>
    <mergeCell ref="C943:N943"/>
    <mergeCell ref="C944:O946"/>
    <mergeCell ref="C938:J938"/>
    <mergeCell ref="M938:N938"/>
    <mergeCell ref="C939:J939"/>
    <mergeCell ref="M939:N939"/>
    <mergeCell ref="C940:J940"/>
    <mergeCell ref="M940:N940"/>
    <mergeCell ref="C935:J935"/>
    <mergeCell ref="M935:N935"/>
    <mergeCell ref="C936:J936"/>
    <mergeCell ref="M936:N936"/>
    <mergeCell ref="C937:J937"/>
    <mergeCell ref="M937:N937"/>
    <mergeCell ref="C956:I956"/>
    <mergeCell ref="M956:N956"/>
    <mergeCell ref="C957:I957"/>
    <mergeCell ref="M957:N957"/>
    <mergeCell ref="C958:I958"/>
    <mergeCell ref="M958:N958"/>
    <mergeCell ref="C950:N950"/>
    <mergeCell ref="C951:O953"/>
    <mergeCell ref="C954:I954"/>
    <mergeCell ref="M954:N954"/>
    <mergeCell ref="C955:I955"/>
    <mergeCell ref="M955:N955"/>
    <mergeCell ref="C947:I947"/>
    <mergeCell ref="M947:N947"/>
    <mergeCell ref="C948:I948"/>
    <mergeCell ref="M948:N948"/>
    <mergeCell ref="C949:I949"/>
    <mergeCell ref="M949:N949"/>
    <mergeCell ref="D980:L980"/>
    <mergeCell ref="M980:N980"/>
    <mergeCell ref="C981:O983"/>
    <mergeCell ref="C984:G984"/>
    <mergeCell ref="H984:I984"/>
    <mergeCell ref="J984:K984"/>
    <mergeCell ref="M984:N984"/>
    <mergeCell ref="C969:M969"/>
    <mergeCell ref="C972:N972"/>
    <mergeCell ref="C975:E975"/>
    <mergeCell ref="K975:O975"/>
    <mergeCell ref="C978:O978"/>
    <mergeCell ref="D979:L979"/>
    <mergeCell ref="M979:N979"/>
    <mergeCell ref="C959:N959"/>
    <mergeCell ref="C961:N961"/>
    <mergeCell ref="C963:O965"/>
    <mergeCell ref="C966:M966"/>
    <mergeCell ref="C967:M967"/>
    <mergeCell ref="C968:M968"/>
    <mergeCell ref="C989:G989"/>
    <mergeCell ref="H989:I989"/>
    <mergeCell ref="J989:K989"/>
    <mergeCell ref="M989:N989"/>
    <mergeCell ref="C990:N990"/>
    <mergeCell ref="C991:O993"/>
    <mergeCell ref="C987:G987"/>
    <mergeCell ref="H987:I987"/>
    <mergeCell ref="J987:K987"/>
    <mergeCell ref="M987:N987"/>
    <mergeCell ref="C988:G988"/>
    <mergeCell ref="H988:I988"/>
    <mergeCell ref="J988:K988"/>
    <mergeCell ref="M988:N988"/>
    <mergeCell ref="C985:G985"/>
    <mergeCell ref="H985:I985"/>
    <mergeCell ref="J985:K985"/>
    <mergeCell ref="M985:N985"/>
    <mergeCell ref="C986:G986"/>
    <mergeCell ref="H986:I986"/>
    <mergeCell ref="J986:K986"/>
    <mergeCell ref="M986:N986"/>
    <mergeCell ref="C1000:J1000"/>
    <mergeCell ref="M1000:N1000"/>
    <mergeCell ref="C1001:J1001"/>
    <mergeCell ref="M1001:N1001"/>
    <mergeCell ref="C1002:J1002"/>
    <mergeCell ref="M1002:N1002"/>
    <mergeCell ref="C997:J997"/>
    <mergeCell ref="M997:N997"/>
    <mergeCell ref="C998:J998"/>
    <mergeCell ref="M998:N998"/>
    <mergeCell ref="C999:J999"/>
    <mergeCell ref="M999:N999"/>
    <mergeCell ref="C994:J994"/>
    <mergeCell ref="M994:N994"/>
    <mergeCell ref="C995:J995"/>
    <mergeCell ref="M995:N995"/>
    <mergeCell ref="C996:J996"/>
    <mergeCell ref="M996:N996"/>
    <mergeCell ref="C1012:I1012"/>
    <mergeCell ref="M1012:N1012"/>
    <mergeCell ref="C1013:I1013"/>
    <mergeCell ref="M1013:N1013"/>
    <mergeCell ref="C1014:N1014"/>
    <mergeCell ref="C1015:O1017"/>
    <mergeCell ref="C1006:J1006"/>
    <mergeCell ref="M1006:N1006"/>
    <mergeCell ref="C1007:N1007"/>
    <mergeCell ref="C1008:O1010"/>
    <mergeCell ref="C1011:I1011"/>
    <mergeCell ref="M1011:N1011"/>
    <mergeCell ref="C1003:J1003"/>
    <mergeCell ref="M1003:N1003"/>
    <mergeCell ref="C1004:J1004"/>
    <mergeCell ref="M1004:N1004"/>
    <mergeCell ref="C1005:J1005"/>
    <mergeCell ref="M1005:N1005"/>
    <mergeCell ref="C1039:E1039"/>
    <mergeCell ref="K1039:O1039"/>
    <mergeCell ref="C1027:O1029"/>
    <mergeCell ref="C1030:M1030"/>
    <mergeCell ref="C1031:M1031"/>
    <mergeCell ref="C1032:M1032"/>
    <mergeCell ref="C1033:M1033"/>
    <mergeCell ref="C1036:N1036"/>
    <mergeCell ref="C1021:I1021"/>
    <mergeCell ref="M1021:N1021"/>
    <mergeCell ref="C1022:I1022"/>
    <mergeCell ref="M1022:N1022"/>
    <mergeCell ref="C1023:N1023"/>
    <mergeCell ref="C1025:N1025"/>
    <mergeCell ref="C1018:I1018"/>
    <mergeCell ref="M1018:N1018"/>
    <mergeCell ref="C1019:I1019"/>
    <mergeCell ref="M1019:N1019"/>
    <mergeCell ref="C1020:I1020"/>
    <mergeCell ref="M1020:N1020"/>
  </mergeCells>
  <printOptions horizontalCentered="1"/>
  <pageMargins left="0.11811023622047245" right="0.11811023622047245" top="0.15748031496062992" bottom="0.15748031496062992" header="0" footer="0"/>
  <pageSetup scale="48" fitToHeight="0" orientation="portrait" r:id="rId1"/>
  <headerFooter alignWithMargins="0"/>
  <rowBreaks count="16" manualBreakCount="16">
    <brk id="80" min="1" max="15" man="1"/>
    <brk id="144" min="1" max="15" man="1"/>
    <brk id="208" min="1" max="15" man="1"/>
    <brk id="272" min="1" max="15" man="1"/>
    <brk id="336" min="1" max="15" man="1"/>
    <brk id="400" min="1" max="15" man="1"/>
    <brk id="464" min="1" max="15" man="1"/>
    <brk id="528" min="1" max="15" man="1"/>
    <brk id="592" min="1" max="15" man="1"/>
    <brk id="656" min="1" max="15" man="1"/>
    <brk id="720" min="1" max="15" man="1"/>
    <brk id="784" min="1" max="15" man="1"/>
    <brk id="848" min="1" max="15" man="1"/>
    <brk id="912" min="1" max="15" man="1"/>
    <brk id="976" min="1" max="15" man="1"/>
    <brk id="1040"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7C30028-809D-4531-B2CF-3334FD1A09EA}">
          <x14:formula1>
            <xm:f>'MANO DE OBRA'!$C$14:$C$33</xm:f>
          </x14:formula1>
          <xm:sqref>C59:I62 C123:I126 C187:I190 C251:I254 C315:I318 C379:I382 C443:I446 C507:I510 C571:I574 C635:I638 C699:I702 C763:I766 C827:I830 C891:I894 C955:I958 C1019:I1022 C1083:I1086</xm:sqref>
        </x14:dataValidation>
        <x14:dataValidation type="list" allowBlank="1" showInputMessage="1" showErrorMessage="1" xr:uid="{DA86CA5B-B89D-42BE-A18F-20844CCE3795}">
          <x14:formula1>
            <xm:f>TRANSPORTE!$C$14:$C$28</xm:f>
          </x14:formula1>
          <xm:sqref>C52:I53 C116:I117 C180:I181 C244:I245 C308:I309 C372:I373 C436:I437 C500:I501 C564:I565 C628:I629 C692:I693 C756:I757 C820:I821 C884:I885 C948:I949 C1012:I1013 C1076:I1077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427D9-8C9C-4EE4-B6E8-84CBA49CF55B}">
  <sheetPr>
    <pageSetUpPr fitToPage="1"/>
  </sheetPr>
  <dimension ref="B1:P208"/>
  <sheetViews>
    <sheetView view="pageBreakPreview" topLeftCell="A183" zoomScale="60" zoomScaleNormal="7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PRESUPUESTO!C331</f>
        <v>17.010000000000002</v>
      </c>
      <c r="D20" s="582" t="str">
        <f>IFERROR(VLOOKUP(C20,PRESUPUESTO!$C$11:$K$366,5,FALSE)," ")</f>
        <v>SUMINISTRO E INSTALACIÓN DE PUERTA EN MADERA ENTAMBORADA CON ACABADO EN FÓRMICA, MARCO EN LÁMINA COLD ROLLED CALIBRE 18 Y MONTANTE SUPERIOR EN REJILLA DE VENTILACIÓN. INCLUYE PINTURA ELECTROSTÁTICA RAL 2005 EN ELEMENTOS METÁLICOS, MANIJA INSTITUCIONAL EN ACERO SATINADO DE 90 CM, CERRADURA, CERROJO DE SEGURIDAD, TRES BISAGRAS TIPO OMEGA DE 3”, ANCLAJES Y FIJACIONES.</v>
      </c>
      <c r="E20" s="583"/>
      <c r="F20" s="583"/>
      <c r="G20" s="583"/>
      <c r="H20" s="583"/>
      <c r="I20" s="583"/>
      <c r="J20" s="583"/>
      <c r="K20" s="583"/>
      <c r="L20" s="584"/>
      <c r="M20" s="526" t="str">
        <f>IFERROR(VLOOKUP(C20,PRESUPUESTO!$C$11:$K$366,6,FALSE)," ")</f>
        <v>M2</v>
      </c>
      <c r="N20" s="528"/>
      <c r="O20" s="243">
        <f>IFERROR(VLOOKUP(C20,PRESUPUESTO!$C$11:$K$366,7,FALSE)," ")</f>
        <v>6.24</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0</v>
      </c>
      <c r="M25" s="523"/>
      <c r="N25" s="522"/>
      <c r="O25" s="307">
        <f>IFERROR(M25*L25,0)</f>
        <v>0</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0</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619" t="s">
        <v>2834</v>
      </c>
      <c r="D35" s="620"/>
      <c r="E35" s="620"/>
      <c r="F35" s="620"/>
      <c r="G35" s="620"/>
      <c r="H35" s="620"/>
      <c r="I35" s="620"/>
      <c r="J35" s="621"/>
      <c r="K35" s="88" t="str">
        <f>IFERROR(VLOOKUP(C35,MATERIALES!$C$13:$G$2486,2,FALSE)," ")</f>
        <v>M2</v>
      </c>
      <c r="L35" s="89">
        <v>1.02</v>
      </c>
      <c r="M35" s="548">
        <f>IFERROR(VLOOKUP(C35,MATERIALES!$C$13:$G$2486,5,FALSE)," ")</f>
        <v>509094.95</v>
      </c>
      <c r="N35" s="549"/>
      <c r="O35" s="307">
        <f>IFERROR(M35*L35,0)</f>
        <v>519276.84900000005</v>
      </c>
      <c r="P35" s="85"/>
    </row>
    <row r="36" spans="2:16" ht="14.4">
      <c r="B36" s="44"/>
      <c r="C36" s="619"/>
      <c r="D36" s="620"/>
      <c r="E36" s="620"/>
      <c r="F36" s="620"/>
      <c r="G36" s="620"/>
      <c r="H36" s="620"/>
      <c r="I36" s="620"/>
      <c r="J36" s="621"/>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519276.84900000005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c r="D59" s="556"/>
      <c r="E59" s="556"/>
      <c r="F59" s="556"/>
      <c r="G59" s="556"/>
      <c r="H59" s="556"/>
      <c r="I59" s="522"/>
      <c r="J59" s="310" t="str">
        <f>IFERROR(VLOOKUP(C59,'MANO DE OBRA'!$C$13:$J$33,6,FALSE)," ")</f>
        <v xml:space="preserve"> </v>
      </c>
      <c r="K59" s="318" t="str">
        <f>IFERROR(VLOOKUP(C59,'MANO DE OBRA'!$C$13:$J$33,7,FALSE)," ")</f>
        <v xml:space="preserve"> </v>
      </c>
      <c r="L59" s="311" t="str">
        <f>IFERROR(VLOOKUP(C59,'MANO DE OBRA'!$C$13:$J$33,8,FALSE)," ")</f>
        <v xml:space="preserve"> </v>
      </c>
      <c r="M59" s="562"/>
      <c r="N59" s="563"/>
      <c r="O59" s="312">
        <f>IFERROR((L59/M59),0)</f>
        <v>0</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0</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519277</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135012.02000000002</v>
      </c>
      <c r="P71" s="80"/>
    </row>
    <row r="72" spans="2:16" ht="14.4">
      <c r="B72" s="44"/>
      <c r="C72" s="573" t="s">
        <v>2241</v>
      </c>
      <c r="D72" s="574"/>
      <c r="E72" s="574"/>
      <c r="F72" s="574"/>
      <c r="G72" s="574"/>
      <c r="H72" s="574"/>
      <c r="I72" s="574"/>
      <c r="J72" s="574"/>
      <c r="K72" s="574"/>
      <c r="L72" s="574"/>
      <c r="M72" s="574"/>
      <c r="N72" s="302">
        <f>PRESUPUESTO!$K$385</f>
        <v>0.01</v>
      </c>
      <c r="O72" s="315">
        <f>N72*O65</f>
        <v>5192.7700000000004</v>
      </c>
      <c r="P72" s="80"/>
    </row>
    <row r="73" spans="2:16" ht="15" thickBot="1">
      <c r="B73" s="44"/>
      <c r="C73" s="575" t="s">
        <v>28</v>
      </c>
      <c r="D73" s="576"/>
      <c r="E73" s="576"/>
      <c r="F73" s="576"/>
      <c r="G73" s="576"/>
      <c r="H73" s="576"/>
      <c r="I73" s="576"/>
      <c r="J73" s="576"/>
      <c r="K73" s="576"/>
      <c r="L73" s="576"/>
      <c r="M73" s="576"/>
      <c r="N73" s="306">
        <f>PRESUPUESTO!$K$386</f>
        <v>0.03</v>
      </c>
      <c r="O73" s="316">
        <f>N73*O65</f>
        <v>15578.31</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675061</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PRESUPUESTO!C332</f>
        <v>17.020000000000003</v>
      </c>
      <c r="D83" s="582" t="str">
        <f>IFERROR(VLOOKUP(C83,PRESUPUESTO!$C$11:$K$366,5,FALSE)," ")</f>
        <v>SUMINISTRO E INSTALACIÓN DE PUERTA EN MADERA ENTAMBORADA CON ACABADO EN FÓRMICA, MARCO EN LÁMINA COLD ROLLED CALIBRE 18 Y MONTANTE SUPERIOR EN VIDRIO. INCLUYE CERRADURA CON MANIJA, CERROJO INSTITUCIONAL EN ACERO INOXIDABLE, LLAVE DE SIERRA, BISAGRAS DE 4,5” × 4,5”, ANCLAJES Y FIJACIONES.</v>
      </c>
      <c r="E83" s="583"/>
      <c r="F83" s="583"/>
      <c r="G83" s="583"/>
      <c r="H83" s="583"/>
      <c r="I83" s="583"/>
      <c r="J83" s="583"/>
      <c r="K83" s="583"/>
      <c r="L83" s="584"/>
      <c r="M83" s="526" t="str">
        <f>IFERROR(VLOOKUP(C83,PRESUPUESTO!$C$11:$K$366,6,FALSE)," ")</f>
        <v>M2</v>
      </c>
      <c r="N83" s="528"/>
      <c r="O83" s="243">
        <f>IFERROR(VLOOKUP(C83,PRESUPUESTO!$C$11:$K$366,7,FALSE)," ")</f>
        <v>19.239999999999998</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0</v>
      </c>
      <c r="M88" s="523"/>
      <c r="N88" s="522"/>
      <c r="O88" s="307">
        <f>IFERROR(M88*L88,0)</f>
        <v>0</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0</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619" t="s">
        <v>2835</v>
      </c>
      <c r="D98" s="620"/>
      <c r="E98" s="620"/>
      <c r="F98" s="620"/>
      <c r="G98" s="620"/>
      <c r="H98" s="620"/>
      <c r="I98" s="620"/>
      <c r="J98" s="621"/>
      <c r="K98" s="88" t="str">
        <f>IFERROR(VLOOKUP(C98,MATERIALES!$C$13:$G$2486,2,FALSE)," ")</f>
        <v>M2</v>
      </c>
      <c r="L98" s="89">
        <v>1.02</v>
      </c>
      <c r="M98" s="548">
        <f>IFERROR(VLOOKUP(C98,MATERIALES!$C$13:$G$2486,5,FALSE)," ")</f>
        <v>549094.94999999995</v>
      </c>
      <c r="N98" s="549"/>
      <c r="O98" s="307">
        <f>IFERROR(M98*L98,0)</f>
        <v>560076.84899999993</v>
      </c>
      <c r="P98" s="85"/>
    </row>
    <row r="99" spans="2:16" ht="14.4">
      <c r="B99" s="44"/>
      <c r="C99" s="619"/>
      <c r="D99" s="620"/>
      <c r="E99" s="620"/>
      <c r="F99" s="620"/>
      <c r="G99" s="620"/>
      <c r="H99" s="620"/>
      <c r="I99" s="620"/>
      <c r="J99" s="621"/>
      <c r="K99" s="88" t="str">
        <f>IFERROR(VLOOKUP(C99,MATERIALES!$C$13:$G$2486,2,FALSE)," ")</f>
        <v xml:space="preserve"> </v>
      </c>
      <c r="L99" s="89"/>
      <c r="M99" s="548" t="str">
        <f>IFERROR(VLOOKUP(C99,MATERIALES!$C$13:$G$2486,5,FALSE)," ")</f>
        <v xml:space="preserve"> </v>
      </c>
      <c r="N99" s="549"/>
      <c r="O99" s="307">
        <f t="shared" ref="O99:O109" si="5">IFERROR(M99*L99,0)</f>
        <v>0</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si="5"/>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560076.84899999993</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c r="D122" s="556"/>
      <c r="E122" s="556"/>
      <c r="F122" s="556"/>
      <c r="G122" s="556"/>
      <c r="H122" s="556"/>
      <c r="I122" s="522"/>
      <c r="J122" s="310" t="str">
        <f>IFERROR(VLOOKUP(C122,'MANO DE OBRA'!$C$13:$J$33,6,FALSE)," ")</f>
        <v xml:space="preserve"> </v>
      </c>
      <c r="K122" s="318" t="str">
        <f>IFERROR(VLOOKUP(C122,'MANO DE OBRA'!$C$13:$J$33,7,FALSE)," ")</f>
        <v xml:space="preserve"> </v>
      </c>
      <c r="L122" s="311" t="str">
        <f>IFERROR(VLOOKUP(C122,'MANO DE OBRA'!$C$13:$J$33,8,FALSE)," ")</f>
        <v xml:space="preserve"> </v>
      </c>
      <c r="M122" s="562"/>
      <c r="N122" s="563"/>
      <c r="O122" s="312">
        <f>IFERROR((L122/M122),0)</f>
        <v>0</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0</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560077</v>
      </c>
      <c r="P128" s="100"/>
    </row>
    <row r="129" spans="2:16" ht="15" thickBot="1">
      <c r="B129" s="44"/>
      <c r="C129" s="73"/>
      <c r="D129" s="52"/>
      <c r="E129" s="52"/>
      <c r="F129" s="52"/>
      <c r="G129" s="52"/>
      <c r="H129" s="52"/>
      <c r="I129" s="52"/>
      <c r="J129" s="52"/>
      <c r="K129" s="52"/>
      <c r="L129" s="52"/>
      <c r="M129" s="52"/>
      <c r="N129" s="52"/>
      <c r="O129" s="74"/>
      <c r="P129" s="73"/>
    </row>
    <row r="130" spans="2:16">
      <c r="B130" s="44"/>
      <c r="C130" s="529" t="s">
        <v>2240</v>
      </c>
      <c r="D130" s="530"/>
      <c r="E130" s="530"/>
      <c r="F130" s="530"/>
      <c r="G130" s="530"/>
      <c r="H130" s="530"/>
      <c r="I130" s="530"/>
      <c r="J130" s="530"/>
      <c r="K130" s="530"/>
      <c r="L130" s="530"/>
      <c r="M130" s="530"/>
      <c r="N130" s="530"/>
      <c r="O130" s="531"/>
      <c r="P130" s="8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145620.02000000002</v>
      </c>
      <c r="P134" s="80"/>
    </row>
    <row r="135" spans="2:16" ht="14.4">
      <c r="B135" s="44"/>
      <c r="C135" s="573" t="s">
        <v>2241</v>
      </c>
      <c r="D135" s="574"/>
      <c r="E135" s="574"/>
      <c r="F135" s="574"/>
      <c r="G135" s="574"/>
      <c r="H135" s="574"/>
      <c r="I135" s="574"/>
      <c r="J135" s="574"/>
      <c r="K135" s="574"/>
      <c r="L135" s="574"/>
      <c r="M135" s="574"/>
      <c r="N135" s="302">
        <f>PRESUPUESTO!$K$385</f>
        <v>0.01</v>
      </c>
      <c r="O135" s="315">
        <f>N135*O128</f>
        <v>5600.77</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16802.309999999998</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728101</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 thickTop="1" thickBot="1">
      <c r="B144" s="102"/>
      <c r="C144" s="103"/>
      <c r="D144" s="103"/>
      <c r="E144" s="103"/>
      <c r="F144" s="103"/>
      <c r="G144" s="103"/>
      <c r="H144" s="103"/>
      <c r="I144" s="103"/>
      <c r="J144" s="103"/>
      <c r="K144" s="103"/>
      <c r="L144" s="103"/>
      <c r="M144" s="103"/>
      <c r="N144" s="103"/>
      <c r="O144" s="103"/>
      <c r="P144" s="104"/>
    </row>
    <row r="145" spans="2:16" ht="15.6" thickTop="1" thickBot="1">
      <c r="B145" s="44"/>
      <c r="C145" s="488" t="s">
        <v>54</v>
      </c>
      <c r="D145" s="489"/>
      <c r="E145" s="489"/>
      <c r="F145" s="489"/>
      <c r="G145" s="489"/>
      <c r="H145" s="489"/>
      <c r="I145" s="489"/>
      <c r="J145" s="489"/>
      <c r="K145" s="489"/>
      <c r="L145" s="489"/>
      <c r="M145" s="489"/>
      <c r="N145" s="489"/>
      <c r="O145" s="490"/>
      <c r="P145" s="75"/>
    </row>
    <row r="146" spans="2:16">
      <c r="B146" s="44"/>
      <c r="C146" s="76" t="s">
        <v>55</v>
      </c>
      <c r="D146" s="491" t="s">
        <v>10</v>
      </c>
      <c r="E146" s="492"/>
      <c r="F146" s="492"/>
      <c r="G146" s="492"/>
      <c r="H146" s="492"/>
      <c r="I146" s="492"/>
      <c r="J146" s="492"/>
      <c r="K146" s="492"/>
      <c r="L146" s="493"/>
      <c r="M146" s="494" t="s">
        <v>56</v>
      </c>
      <c r="N146" s="495"/>
      <c r="O146" s="76" t="s">
        <v>12</v>
      </c>
      <c r="P146" s="77"/>
    </row>
    <row r="147" spans="2:16" ht="51" customHeight="1" thickBot="1">
      <c r="B147" s="44"/>
      <c r="C147" s="78">
        <f>PRESUPUESTO!C333</f>
        <v>17.030000000000005</v>
      </c>
      <c r="D147" s="582" t="str">
        <f>IFERROR(VLOOKUP(C147,PRESUPUESTO!$C$11:$K$366,5,FALSE)," ")</f>
        <v>SUMINISTRO E INSTALACIÓN DE DIVISIONES DE BAÑO EN LAMINADO COMPACTO DE ALTA PRESIÓN ANTIMICROBIANO, COLOR SANDSTONE O EQUIVALENTE. INCLUYE PANELES, PUERTAS, HERRAJES EN ACERO INOXIDABLE, CERRADURAS, BISAGRAS, ANCLAJES Y FIJACIONES.</v>
      </c>
      <c r="E147" s="583"/>
      <c r="F147" s="583"/>
      <c r="G147" s="583"/>
      <c r="H147" s="583"/>
      <c r="I147" s="583"/>
      <c r="J147" s="583"/>
      <c r="K147" s="583"/>
      <c r="L147" s="584"/>
      <c r="M147" s="526" t="str">
        <f>IFERROR(VLOOKUP(C147,PRESUPUESTO!$C$11:$K$366,6,FALSE)," ")</f>
        <v>M2</v>
      </c>
      <c r="N147" s="528"/>
      <c r="O147" s="243">
        <f>IFERROR(VLOOKUP(C147,PRESUPUESTO!$C$11:$K$366,7,FALSE)," ")</f>
        <v>17.829999999999998</v>
      </c>
      <c r="P147" s="79"/>
    </row>
    <row r="148" spans="2:16">
      <c r="B148" s="44"/>
      <c r="C148" s="529"/>
      <c r="D148" s="530"/>
      <c r="E148" s="530"/>
      <c r="F148" s="530"/>
      <c r="G148" s="530"/>
      <c r="H148" s="530"/>
      <c r="I148" s="530"/>
      <c r="J148" s="530"/>
      <c r="K148" s="530"/>
      <c r="L148" s="530"/>
      <c r="M148" s="530"/>
      <c r="N148" s="530"/>
      <c r="O148" s="531"/>
      <c r="P148" s="80"/>
    </row>
    <row r="149" spans="2:16">
      <c r="B149" s="44"/>
      <c r="C149" s="532"/>
      <c r="D149" s="533"/>
      <c r="E149" s="533"/>
      <c r="F149" s="533"/>
      <c r="G149" s="533"/>
      <c r="H149" s="533"/>
      <c r="I149" s="533"/>
      <c r="J149" s="533"/>
      <c r="K149" s="533"/>
      <c r="L149" s="533"/>
      <c r="M149" s="533"/>
      <c r="N149" s="533"/>
      <c r="O149" s="534"/>
      <c r="P149" s="80"/>
    </row>
    <row r="150" spans="2:16" ht="14.4" thickBot="1">
      <c r="B150" s="44"/>
      <c r="C150" s="535"/>
      <c r="D150" s="536"/>
      <c r="E150" s="536"/>
      <c r="F150" s="536"/>
      <c r="G150" s="536"/>
      <c r="H150" s="536"/>
      <c r="I150" s="536"/>
      <c r="J150" s="536"/>
      <c r="K150" s="536"/>
      <c r="L150" s="536"/>
      <c r="M150" s="536"/>
      <c r="N150" s="536"/>
      <c r="O150" s="537"/>
      <c r="P150" s="80"/>
    </row>
    <row r="151" spans="2:16" ht="14.4">
      <c r="B151" s="44"/>
      <c r="C151" s="538" t="s">
        <v>10</v>
      </c>
      <c r="D151" s="539"/>
      <c r="E151" s="539"/>
      <c r="F151" s="539"/>
      <c r="G151" s="540"/>
      <c r="H151" s="541" t="s">
        <v>57</v>
      </c>
      <c r="I151" s="539"/>
      <c r="J151" s="542" t="s">
        <v>58</v>
      </c>
      <c r="K151" s="543"/>
      <c r="L151" s="82" t="s">
        <v>59</v>
      </c>
      <c r="M151" s="541" t="s">
        <v>60</v>
      </c>
      <c r="N151" s="544"/>
      <c r="O151" s="83" t="s">
        <v>61</v>
      </c>
      <c r="P151" s="84"/>
    </row>
    <row r="152" spans="2:16" ht="14.4">
      <c r="B152" s="44"/>
      <c r="C152" s="517" t="s">
        <v>1281</v>
      </c>
      <c r="D152" s="518"/>
      <c r="E152" s="518"/>
      <c r="F152" s="518"/>
      <c r="G152" s="519"/>
      <c r="H152" s="520"/>
      <c r="I152" s="520"/>
      <c r="J152" s="521" t="str">
        <f>IFERROR(VLOOKUP(C152,EQUIPOS!$C$13:$G$80,2,FALSE)," ")</f>
        <v>%</v>
      </c>
      <c r="K152" s="522"/>
      <c r="L152" s="308">
        <f>O190</f>
        <v>0</v>
      </c>
      <c r="M152" s="523"/>
      <c r="N152" s="522"/>
      <c r="O152" s="307">
        <f>IFERROR(M152*L152,0)</f>
        <v>0</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ref="O154:O155" si="8">IFERROR(L154/M154,0)</f>
        <v>0</v>
      </c>
      <c r="P154" s="85"/>
    </row>
    <row r="155" spans="2:16" ht="14.4">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 t="shared" si="8"/>
        <v>0</v>
      </c>
      <c r="P155" s="85"/>
    </row>
    <row r="156" spans="2:16" ht="15" thickBot="1">
      <c r="B156" s="44"/>
      <c r="C156" s="517"/>
      <c r="D156" s="518"/>
      <c r="E156" s="518"/>
      <c r="F156" s="518"/>
      <c r="G156" s="519"/>
      <c r="H156" s="520"/>
      <c r="I156" s="520"/>
      <c r="J156" s="521" t="str">
        <f>IFERROR(VLOOKUP(C156,EQUIPOS!$C$13:$G$80,2,FALSE)," ")</f>
        <v xml:space="preserve"> </v>
      </c>
      <c r="K156" s="522"/>
      <c r="L156" s="308" t="str">
        <f>IFERROR(VLOOKUP(C156,EQUIPOS!$C$13:$G$80,5,FALSE)," ")</f>
        <v xml:space="preserve"> </v>
      </c>
      <c r="M156" s="524"/>
      <c r="N156" s="525"/>
      <c r="O156" s="307">
        <f>IFERROR(L156/M156,0)</f>
        <v>0</v>
      </c>
      <c r="P156" s="85"/>
    </row>
    <row r="157" spans="2:16" ht="15" thickBot="1">
      <c r="B157" s="44"/>
      <c r="C157" s="545" t="s">
        <v>2244</v>
      </c>
      <c r="D157" s="546"/>
      <c r="E157" s="546"/>
      <c r="F157" s="546"/>
      <c r="G157" s="546"/>
      <c r="H157" s="546"/>
      <c r="I157" s="546"/>
      <c r="J157" s="546"/>
      <c r="K157" s="546"/>
      <c r="L157" s="546"/>
      <c r="M157" s="546"/>
      <c r="N157" s="547"/>
      <c r="O157" s="309">
        <f>SUM(O152:O156)</f>
        <v>0</v>
      </c>
      <c r="P157" s="86"/>
    </row>
    <row r="158" spans="2:16" ht="13.5" customHeight="1">
      <c r="B158" s="44"/>
      <c r="C158" s="529" t="s">
        <v>62</v>
      </c>
      <c r="D158" s="530"/>
      <c r="E158" s="530"/>
      <c r="F158" s="530"/>
      <c r="G158" s="530"/>
      <c r="H158" s="530"/>
      <c r="I158" s="530"/>
      <c r="J158" s="530"/>
      <c r="K158" s="530"/>
      <c r="L158" s="530"/>
      <c r="M158" s="530"/>
      <c r="N158" s="530"/>
      <c r="O158" s="531"/>
      <c r="P158" s="80"/>
    </row>
    <row r="159" spans="2:16">
      <c r="B159" s="44"/>
      <c r="C159" s="532"/>
      <c r="D159" s="533"/>
      <c r="E159" s="533"/>
      <c r="F159" s="533"/>
      <c r="G159" s="533"/>
      <c r="H159" s="533"/>
      <c r="I159" s="533"/>
      <c r="J159" s="533"/>
      <c r="K159" s="533"/>
      <c r="L159" s="533"/>
      <c r="M159" s="533"/>
      <c r="N159" s="533"/>
      <c r="O159" s="534"/>
      <c r="P159" s="80"/>
    </row>
    <row r="160" spans="2:16" ht="14.4" thickBot="1">
      <c r="B160" s="44"/>
      <c r="C160" s="535"/>
      <c r="D160" s="536"/>
      <c r="E160" s="536"/>
      <c r="F160" s="536"/>
      <c r="G160" s="536"/>
      <c r="H160" s="536"/>
      <c r="I160" s="536"/>
      <c r="J160" s="536"/>
      <c r="K160" s="536"/>
      <c r="L160" s="536"/>
      <c r="M160" s="536"/>
      <c r="N160" s="536"/>
      <c r="O160" s="537"/>
      <c r="P160" s="80"/>
    </row>
    <row r="161" spans="2:16" ht="14.4">
      <c r="B161" s="44"/>
      <c r="C161" s="538" t="s">
        <v>10</v>
      </c>
      <c r="D161" s="550"/>
      <c r="E161" s="550"/>
      <c r="F161" s="550"/>
      <c r="G161" s="550"/>
      <c r="H161" s="550"/>
      <c r="I161" s="550"/>
      <c r="J161" s="544"/>
      <c r="K161" s="81" t="s">
        <v>56</v>
      </c>
      <c r="L161" s="82" t="s">
        <v>12</v>
      </c>
      <c r="M161" s="541" t="s">
        <v>63</v>
      </c>
      <c r="N161" s="544"/>
      <c r="O161" s="83" t="s">
        <v>61</v>
      </c>
      <c r="P161" s="84"/>
    </row>
    <row r="162" spans="2:16" ht="14.4">
      <c r="B162" s="44"/>
      <c r="C162" s="619" t="s">
        <v>2342</v>
      </c>
      <c r="D162" s="620"/>
      <c r="E162" s="620"/>
      <c r="F162" s="620"/>
      <c r="G162" s="620"/>
      <c r="H162" s="620"/>
      <c r="I162" s="620"/>
      <c r="J162" s="621"/>
      <c r="K162" s="88" t="str">
        <f>IFERROR(VLOOKUP(C162,MATERIALES!$C$13:$G$2486,2,FALSE)," ")</f>
        <v>M2</v>
      </c>
      <c r="L162" s="89">
        <v>1.02</v>
      </c>
      <c r="M162" s="548">
        <f>IFERROR(VLOOKUP(C162,MATERIALES!$C$13:$G$2486,5,FALSE)," ")</f>
        <v>820000</v>
      </c>
      <c r="N162" s="549"/>
      <c r="O162" s="307">
        <f>IFERROR(M162*L162,0)</f>
        <v>836400</v>
      </c>
      <c r="P162" s="85"/>
    </row>
    <row r="163" spans="2:16" ht="14.4">
      <c r="B163" s="44"/>
      <c r="C163" s="619"/>
      <c r="D163" s="620"/>
      <c r="E163" s="620"/>
      <c r="F163" s="620"/>
      <c r="G163" s="620"/>
      <c r="H163" s="620"/>
      <c r="I163" s="620"/>
      <c r="J163" s="621"/>
      <c r="K163" s="88" t="str">
        <f>IFERROR(VLOOKUP(C163,MATERIALES!$C$13:$G$2486,2,FALSE)," ")</f>
        <v xml:space="preserve"> </v>
      </c>
      <c r="L163" s="89"/>
      <c r="M163" s="548" t="str">
        <f>IFERROR(VLOOKUP(C163,MATERIALES!$C$13:$G$2486,5,FALSE)," ")</f>
        <v xml:space="preserve"> </v>
      </c>
      <c r="N163" s="549"/>
      <c r="O163" s="307">
        <f t="shared" ref="O163:O173" si="9">IFERROR(M163*L163,0)</f>
        <v>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4.4">
      <c r="B172" s="44"/>
      <c r="C172" s="517"/>
      <c r="D172" s="518"/>
      <c r="E172" s="518"/>
      <c r="F172" s="518"/>
      <c r="G172" s="518"/>
      <c r="H172" s="518"/>
      <c r="I172" s="518"/>
      <c r="J172" s="519"/>
      <c r="K172" s="88" t="str">
        <f>IFERROR(VLOOKUP(C172,MATERIALES!$C$13:$G$2486,2,FALSE)," ")</f>
        <v xml:space="preserve"> </v>
      </c>
      <c r="L172" s="89"/>
      <c r="M172" s="548" t="str">
        <f>IFERROR(VLOOKUP(C172,MATERIALES!$C$13:$G$2486,5,FALSE)," ")</f>
        <v xml:space="preserve"> </v>
      </c>
      <c r="N172" s="549"/>
      <c r="O172" s="307">
        <f t="shared" si="9"/>
        <v>0</v>
      </c>
      <c r="P172" s="85"/>
    </row>
    <row r="173" spans="2:16" ht="15" thickBot="1">
      <c r="B173" s="44"/>
      <c r="C173" s="517"/>
      <c r="D173" s="518"/>
      <c r="E173" s="518"/>
      <c r="F173" s="518"/>
      <c r="G173" s="518"/>
      <c r="H173" s="518"/>
      <c r="I173" s="518"/>
      <c r="J173" s="519"/>
      <c r="K173" s="88" t="str">
        <f>IFERROR(VLOOKUP(C173,MATERIALES!$C$13:$G$2486,2,FALSE)," ")</f>
        <v xml:space="preserve"> </v>
      </c>
      <c r="L173" s="90"/>
      <c r="M173" s="548" t="str">
        <f>IFERROR(VLOOKUP(C173,MATERIALES!$C$13:$G$2486,5,FALSE)," ")</f>
        <v xml:space="preserve"> </v>
      </c>
      <c r="N173" s="549"/>
      <c r="O173" s="307">
        <f t="shared" si="9"/>
        <v>0</v>
      </c>
      <c r="P173" s="85"/>
    </row>
    <row r="174" spans="2:16" ht="15" thickBot="1">
      <c r="B174" s="44"/>
      <c r="C174" s="545" t="s">
        <v>2244</v>
      </c>
      <c r="D174" s="546"/>
      <c r="E174" s="546"/>
      <c r="F174" s="546"/>
      <c r="G174" s="546"/>
      <c r="H174" s="546"/>
      <c r="I174" s="546"/>
      <c r="J174" s="546"/>
      <c r="K174" s="546"/>
      <c r="L174" s="546"/>
      <c r="M174" s="546"/>
      <c r="N174" s="547"/>
      <c r="O174" s="309">
        <f>SUM(O162:O173)</f>
        <v>836400</v>
      </c>
      <c r="P174" s="85"/>
    </row>
    <row r="175" spans="2:16">
      <c r="B175" s="44"/>
      <c r="C175" s="529" t="s">
        <v>64</v>
      </c>
      <c r="D175" s="530"/>
      <c r="E175" s="530"/>
      <c r="F175" s="530"/>
      <c r="G175" s="530"/>
      <c r="H175" s="530"/>
      <c r="I175" s="530"/>
      <c r="J175" s="530"/>
      <c r="K175" s="530"/>
      <c r="L175" s="530"/>
      <c r="M175" s="530"/>
      <c r="N175" s="530"/>
      <c r="O175" s="531"/>
      <c r="P175" s="80"/>
    </row>
    <row r="176" spans="2:16">
      <c r="B176" s="44"/>
      <c r="C176" s="532"/>
      <c r="D176" s="533"/>
      <c r="E176" s="533"/>
      <c r="F176" s="533"/>
      <c r="G176" s="533"/>
      <c r="H176" s="533"/>
      <c r="I176" s="533"/>
      <c r="J176" s="533"/>
      <c r="K176" s="533"/>
      <c r="L176" s="533"/>
      <c r="M176" s="533"/>
      <c r="N176" s="533"/>
      <c r="O176" s="534"/>
      <c r="P176" s="80"/>
    </row>
    <row r="177" spans="2:16" ht="14.4" thickBot="1">
      <c r="B177" s="44"/>
      <c r="C177" s="535"/>
      <c r="D177" s="536"/>
      <c r="E177" s="536"/>
      <c r="F177" s="536"/>
      <c r="G177" s="536"/>
      <c r="H177" s="536"/>
      <c r="I177" s="536"/>
      <c r="J177" s="536"/>
      <c r="K177" s="536"/>
      <c r="L177" s="536"/>
      <c r="M177" s="536"/>
      <c r="N177" s="536"/>
      <c r="O177" s="537"/>
      <c r="P177" s="80"/>
    </row>
    <row r="178" spans="2:16" ht="16.8">
      <c r="B178" s="44"/>
      <c r="C178" s="538" t="s">
        <v>65</v>
      </c>
      <c r="D178" s="550"/>
      <c r="E178" s="550"/>
      <c r="F178" s="550"/>
      <c r="G178" s="550"/>
      <c r="H178" s="550"/>
      <c r="I178" s="550"/>
      <c r="J178" s="82" t="s">
        <v>66</v>
      </c>
      <c r="K178" s="87" t="s">
        <v>67</v>
      </c>
      <c r="L178" s="91" t="s">
        <v>68</v>
      </c>
      <c r="M178" s="541" t="s">
        <v>69</v>
      </c>
      <c r="N178" s="544"/>
      <c r="O178" s="83" t="s">
        <v>61</v>
      </c>
      <c r="P178" s="84"/>
    </row>
    <row r="179" spans="2:16" ht="14.4">
      <c r="B179" s="44"/>
      <c r="C179" s="517"/>
      <c r="D179" s="518"/>
      <c r="E179" s="518"/>
      <c r="F179" s="518"/>
      <c r="G179" s="518"/>
      <c r="H179" s="518"/>
      <c r="I179" s="518"/>
      <c r="J179" s="92"/>
      <c r="K179" s="93">
        <v>25.1</v>
      </c>
      <c r="L179" s="92">
        <f>K179*J179</f>
        <v>0</v>
      </c>
      <c r="M179" s="548" t="str">
        <f>IFERROR(VLOOKUP(C179,TRANSPORTE!$C$14:$G$28,5,FALSE)," ")</f>
        <v xml:space="preserve"> </v>
      </c>
      <c r="N179" s="549"/>
      <c r="O179" s="307">
        <f>IFERROR(M179*L179,0)</f>
        <v>0</v>
      </c>
      <c r="P179" s="85"/>
    </row>
    <row r="180" spans="2:16" ht="15" thickBot="1">
      <c r="B180" s="44"/>
      <c r="C180" s="551"/>
      <c r="D180" s="552"/>
      <c r="E180" s="552"/>
      <c r="F180" s="552"/>
      <c r="G180" s="552"/>
      <c r="H180" s="552"/>
      <c r="I180" s="552"/>
      <c r="J180" s="94"/>
      <c r="K180" s="70"/>
      <c r="L180" s="94"/>
      <c r="M180" s="553"/>
      <c r="N180" s="554"/>
      <c r="O180" s="307">
        <f t="shared" ref="O180" si="10">IFERROR(M180*L180,0)</f>
        <v>0</v>
      </c>
      <c r="P180" s="85"/>
    </row>
    <row r="181" spans="2:16" ht="15" thickBot="1">
      <c r="B181" s="44"/>
      <c r="C181" s="545" t="s">
        <v>2244</v>
      </c>
      <c r="D181" s="546"/>
      <c r="E181" s="546"/>
      <c r="F181" s="546"/>
      <c r="G181" s="546"/>
      <c r="H181" s="546"/>
      <c r="I181" s="546"/>
      <c r="J181" s="546"/>
      <c r="K181" s="546"/>
      <c r="L181" s="546"/>
      <c r="M181" s="546"/>
      <c r="N181" s="547"/>
      <c r="O181" s="309">
        <f>+SUM(O179:O180)</f>
        <v>0</v>
      </c>
      <c r="P181" s="86"/>
    </row>
    <row r="182" spans="2:16">
      <c r="B182" s="44"/>
      <c r="C182" s="529" t="s">
        <v>70</v>
      </c>
      <c r="D182" s="530"/>
      <c r="E182" s="530"/>
      <c r="F182" s="530"/>
      <c r="G182" s="530"/>
      <c r="H182" s="530"/>
      <c r="I182" s="530"/>
      <c r="J182" s="530"/>
      <c r="K182" s="530"/>
      <c r="L182" s="530"/>
      <c r="M182" s="530"/>
      <c r="N182" s="530"/>
      <c r="O182" s="531"/>
      <c r="P182" s="80"/>
    </row>
    <row r="183" spans="2:16">
      <c r="B183" s="44"/>
      <c r="C183" s="532"/>
      <c r="D183" s="533"/>
      <c r="E183" s="533"/>
      <c r="F183" s="533"/>
      <c r="G183" s="533"/>
      <c r="H183" s="533"/>
      <c r="I183" s="533"/>
      <c r="J183" s="533"/>
      <c r="K183" s="533"/>
      <c r="L183" s="533"/>
      <c r="M183" s="533"/>
      <c r="N183" s="533"/>
      <c r="O183" s="534"/>
      <c r="P183" s="80"/>
    </row>
    <row r="184" spans="2:16" ht="14.4" thickBot="1">
      <c r="B184" s="44"/>
      <c r="C184" s="535"/>
      <c r="D184" s="536"/>
      <c r="E184" s="536"/>
      <c r="F184" s="536"/>
      <c r="G184" s="536"/>
      <c r="H184" s="536"/>
      <c r="I184" s="536"/>
      <c r="J184" s="536"/>
      <c r="K184" s="536"/>
      <c r="L184" s="536"/>
      <c r="M184" s="536"/>
      <c r="N184" s="536"/>
      <c r="O184" s="537"/>
      <c r="P184" s="80"/>
    </row>
    <row r="185" spans="2:16" ht="14.4">
      <c r="B185" s="44"/>
      <c r="C185" s="538" t="s">
        <v>71</v>
      </c>
      <c r="D185" s="550"/>
      <c r="E185" s="550"/>
      <c r="F185" s="550"/>
      <c r="G185" s="550"/>
      <c r="H185" s="550"/>
      <c r="I185" s="550"/>
      <c r="J185" s="82" t="s">
        <v>72</v>
      </c>
      <c r="K185" s="95" t="s">
        <v>73</v>
      </c>
      <c r="L185" s="96" t="s">
        <v>74</v>
      </c>
      <c r="M185" s="560" t="s">
        <v>60</v>
      </c>
      <c r="N185" s="561"/>
      <c r="O185" s="97" t="s">
        <v>61</v>
      </c>
      <c r="P185" s="98"/>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62"/>
      <c r="N187" s="563"/>
      <c r="O187" s="312">
        <f t="shared" ref="O187:O189" si="11">IFERROR((L187/M187),0)</f>
        <v>0</v>
      </c>
      <c r="P187" s="99"/>
    </row>
    <row r="188" spans="2:16" ht="14.4">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99"/>
    </row>
    <row r="189" spans="2:16" ht="15" thickBot="1">
      <c r="B189" s="44"/>
      <c r="C189" s="555"/>
      <c r="D189" s="556"/>
      <c r="E189" s="556"/>
      <c r="F189" s="556"/>
      <c r="G189" s="556"/>
      <c r="H189" s="556"/>
      <c r="I189" s="522"/>
      <c r="J189" s="310" t="str">
        <f>IFERROR(VLOOKUP(C189,'MANO DE OBRA'!$C$13:$J$33,6,FALSE)," ")</f>
        <v xml:space="preserve"> </v>
      </c>
      <c r="K189" s="318" t="str">
        <f>IFERROR(VLOOKUP(C189,'MANO DE OBRA'!$C$13:$J$33,7,FALSE)," ")</f>
        <v xml:space="preserve"> </v>
      </c>
      <c r="L189" s="311" t="str">
        <f>IFERROR(VLOOKUP(C189,'MANO DE OBRA'!$C$13:$J$33,8,FALSE)," ")</f>
        <v xml:space="preserve"> </v>
      </c>
      <c r="M189" s="524"/>
      <c r="N189" s="525"/>
      <c r="O189" s="312">
        <f t="shared" si="11"/>
        <v>0</v>
      </c>
      <c r="P189" s="85"/>
    </row>
    <row r="190" spans="2:16" ht="15" thickBot="1">
      <c r="B190" s="44"/>
      <c r="C190" s="545" t="s">
        <v>2244</v>
      </c>
      <c r="D190" s="546"/>
      <c r="E190" s="546"/>
      <c r="F190" s="546"/>
      <c r="G190" s="546"/>
      <c r="H190" s="546"/>
      <c r="I190" s="546"/>
      <c r="J190" s="546"/>
      <c r="K190" s="546"/>
      <c r="L190" s="546"/>
      <c r="M190" s="546"/>
      <c r="N190" s="547"/>
      <c r="O190" s="309">
        <f>+SUM(O186:O189)</f>
        <v>0</v>
      </c>
      <c r="P190" s="85"/>
    </row>
    <row r="191" spans="2:16" ht="15" thickBot="1">
      <c r="B191" s="44"/>
      <c r="C191" s="73"/>
      <c r="D191" s="52"/>
      <c r="E191" s="52"/>
      <c r="F191" s="52"/>
      <c r="G191" s="52"/>
      <c r="H191" s="52"/>
      <c r="I191" s="52"/>
      <c r="J191" s="52"/>
      <c r="K191" s="52"/>
      <c r="L191" s="52"/>
      <c r="M191" s="52"/>
      <c r="N191" s="52"/>
      <c r="O191" s="74"/>
      <c r="P191" s="45"/>
    </row>
    <row r="192" spans="2:16" ht="15" thickBot="1">
      <c r="B192" s="44"/>
      <c r="C192" s="557" t="s">
        <v>2245</v>
      </c>
      <c r="D192" s="558"/>
      <c r="E192" s="558"/>
      <c r="F192" s="558"/>
      <c r="G192" s="558"/>
      <c r="H192" s="558"/>
      <c r="I192" s="558"/>
      <c r="J192" s="558"/>
      <c r="K192" s="558"/>
      <c r="L192" s="558"/>
      <c r="M192" s="558"/>
      <c r="N192" s="559"/>
      <c r="O192" s="313">
        <f>ROUND(O181+O157+O174+O190,0)</f>
        <v>836400</v>
      </c>
      <c r="P192" s="100"/>
    </row>
    <row r="193" spans="2:16" ht="15" thickBot="1">
      <c r="B193" s="44"/>
      <c r="C193" s="73"/>
      <c r="D193" s="52"/>
      <c r="E193" s="52"/>
      <c r="F193" s="52"/>
      <c r="G193" s="52"/>
      <c r="H193" s="52"/>
      <c r="I193" s="52"/>
      <c r="J193" s="52"/>
      <c r="K193" s="52"/>
      <c r="L193" s="52"/>
      <c r="M193" s="52"/>
      <c r="N193" s="52"/>
      <c r="O193" s="74"/>
      <c r="P193" s="73"/>
    </row>
    <row r="194" spans="2:16">
      <c r="B194" s="44"/>
      <c r="C194" s="529" t="s">
        <v>2240</v>
      </c>
      <c r="D194" s="530"/>
      <c r="E194" s="530"/>
      <c r="F194" s="530"/>
      <c r="G194" s="530"/>
      <c r="H194" s="530"/>
      <c r="I194" s="530"/>
      <c r="J194" s="530"/>
      <c r="K194" s="530"/>
      <c r="L194" s="530"/>
      <c r="M194" s="530"/>
      <c r="N194" s="530"/>
      <c r="O194" s="531"/>
      <c r="P194" s="80"/>
    </row>
    <row r="195" spans="2:16">
      <c r="B195" s="44"/>
      <c r="C195" s="532"/>
      <c r="D195" s="533"/>
      <c r="E195" s="533"/>
      <c r="F195" s="533"/>
      <c r="G195" s="533"/>
      <c r="H195" s="533"/>
      <c r="I195" s="533"/>
      <c r="J195" s="533"/>
      <c r="K195" s="533"/>
      <c r="L195" s="533"/>
      <c r="M195" s="533"/>
      <c r="N195" s="533"/>
      <c r="O195" s="534"/>
      <c r="P195" s="80"/>
    </row>
    <row r="196" spans="2:16" ht="14.4" thickBot="1">
      <c r="B196" s="44"/>
      <c r="C196" s="535"/>
      <c r="D196" s="536"/>
      <c r="E196" s="536"/>
      <c r="F196" s="536"/>
      <c r="G196" s="536"/>
      <c r="H196" s="536"/>
      <c r="I196" s="536"/>
      <c r="J196" s="536"/>
      <c r="K196" s="536"/>
      <c r="L196" s="536"/>
      <c r="M196" s="536"/>
      <c r="N196" s="536"/>
      <c r="O196" s="537"/>
      <c r="P196" s="80"/>
    </row>
    <row r="197" spans="2:16" ht="15" thickBot="1">
      <c r="B197" s="44"/>
      <c r="C197" s="568" t="s">
        <v>10</v>
      </c>
      <c r="D197" s="569"/>
      <c r="E197" s="569"/>
      <c r="F197" s="569"/>
      <c r="G197" s="569"/>
      <c r="H197" s="569"/>
      <c r="I197" s="569"/>
      <c r="J197" s="569"/>
      <c r="K197" s="569"/>
      <c r="L197" s="569"/>
      <c r="M197" s="570"/>
      <c r="N197" s="303" t="s">
        <v>32</v>
      </c>
      <c r="O197" s="304" t="s">
        <v>29</v>
      </c>
      <c r="P197" s="80"/>
    </row>
    <row r="198" spans="2:16" ht="14.4">
      <c r="B198" s="44"/>
      <c r="C198" s="571" t="s">
        <v>2242</v>
      </c>
      <c r="D198" s="572"/>
      <c r="E198" s="572"/>
      <c r="F198" s="572"/>
      <c r="G198" s="572"/>
      <c r="H198" s="572"/>
      <c r="I198" s="572"/>
      <c r="J198" s="572"/>
      <c r="K198" s="572"/>
      <c r="L198" s="572"/>
      <c r="M198" s="572"/>
      <c r="N198" s="305">
        <f>PRESUPUESTO!$K$384</f>
        <v>0.26</v>
      </c>
      <c r="O198" s="314">
        <f>N198*O192</f>
        <v>217464</v>
      </c>
      <c r="P198" s="80"/>
    </row>
    <row r="199" spans="2:16" ht="14.4">
      <c r="B199" s="44"/>
      <c r="C199" s="573" t="s">
        <v>2241</v>
      </c>
      <c r="D199" s="574"/>
      <c r="E199" s="574"/>
      <c r="F199" s="574"/>
      <c r="G199" s="574"/>
      <c r="H199" s="574"/>
      <c r="I199" s="574"/>
      <c r="J199" s="574"/>
      <c r="K199" s="574"/>
      <c r="L199" s="574"/>
      <c r="M199" s="574"/>
      <c r="N199" s="302">
        <f>PRESUPUESTO!$K$385</f>
        <v>0.01</v>
      </c>
      <c r="O199" s="315">
        <f>N199*O192</f>
        <v>8364</v>
      </c>
      <c r="P199" s="80"/>
    </row>
    <row r="200" spans="2:16" ht="15" thickBot="1">
      <c r="B200" s="44"/>
      <c r="C200" s="575" t="s">
        <v>28</v>
      </c>
      <c r="D200" s="576"/>
      <c r="E200" s="576"/>
      <c r="F200" s="576"/>
      <c r="G200" s="576"/>
      <c r="H200" s="576"/>
      <c r="I200" s="576"/>
      <c r="J200" s="576"/>
      <c r="K200" s="576"/>
      <c r="L200" s="576"/>
      <c r="M200" s="576"/>
      <c r="N200" s="306">
        <f>PRESUPUESTO!$K$386</f>
        <v>0.03</v>
      </c>
      <c r="O200" s="316">
        <f>N200*O192</f>
        <v>25092</v>
      </c>
      <c r="P200" s="80"/>
    </row>
    <row r="201" spans="2:16">
      <c r="B201" s="44"/>
      <c r="C201" s="296"/>
      <c r="D201" s="297"/>
      <c r="E201" s="297"/>
      <c r="F201" s="297"/>
      <c r="G201" s="297"/>
      <c r="H201" s="297"/>
      <c r="I201" s="297"/>
      <c r="J201" s="297"/>
      <c r="K201" s="297"/>
      <c r="L201" s="297"/>
      <c r="M201" s="297"/>
      <c r="N201" s="297"/>
      <c r="O201" s="298"/>
      <c r="P201" s="80"/>
    </row>
    <row r="202" spans="2:16" ht="14.4" thickBot="1">
      <c r="B202" s="44"/>
      <c r="C202" s="299"/>
      <c r="D202" s="300"/>
      <c r="E202" s="300"/>
      <c r="F202" s="300"/>
      <c r="G202" s="300"/>
      <c r="H202" s="300"/>
      <c r="I202" s="300"/>
      <c r="J202" s="300"/>
      <c r="K202" s="300"/>
      <c r="L202" s="300"/>
      <c r="M202" s="300"/>
      <c r="N202" s="300"/>
      <c r="O202" s="301"/>
      <c r="P202" s="80"/>
    </row>
    <row r="203" spans="2:16" ht="15" thickBot="1">
      <c r="B203" s="44"/>
      <c r="C203" s="557" t="s">
        <v>2246</v>
      </c>
      <c r="D203" s="558"/>
      <c r="E203" s="558"/>
      <c r="F203" s="558"/>
      <c r="G203" s="558"/>
      <c r="H203" s="558"/>
      <c r="I203" s="558"/>
      <c r="J203" s="558"/>
      <c r="K203" s="558"/>
      <c r="L203" s="558"/>
      <c r="M203" s="558"/>
      <c r="N203" s="559"/>
      <c r="O203" s="313">
        <f>ROUNDUP(O192+O198+O199+O200,0)</f>
        <v>1087320</v>
      </c>
      <c r="P203" s="100"/>
    </row>
    <row r="204" spans="2:16" ht="14.4">
      <c r="B204" s="44"/>
      <c r="C204" s="73"/>
      <c r="D204" s="52"/>
      <c r="E204" s="52"/>
      <c r="F204" s="52"/>
      <c r="G204" s="52"/>
      <c r="H204" s="52"/>
      <c r="I204" s="52"/>
      <c r="J204" s="52"/>
      <c r="K204" s="52"/>
      <c r="L204" s="52"/>
      <c r="M204" s="52"/>
      <c r="N204" s="52"/>
      <c r="O204" s="74"/>
      <c r="P204" s="45"/>
    </row>
    <row r="205" spans="2:16" ht="14.4">
      <c r="B205" s="44"/>
      <c r="C205" s="73"/>
      <c r="D205" s="52"/>
      <c r="E205" s="52"/>
      <c r="F205" s="52"/>
      <c r="G205" s="52"/>
      <c r="H205" s="52"/>
      <c r="I205" s="52"/>
      <c r="J205" s="52"/>
      <c r="K205" s="52"/>
      <c r="L205" s="52"/>
      <c r="M205" s="52"/>
      <c r="N205" s="52"/>
      <c r="O205" s="74"/>
      <c r="P205" s="45"/>
    </row>
    <row r="206" spans="2:16" ht="18.75" customHeight="1" thickBot="1">
      <c r="B206" s="44"/>
      <c r="C206" s="564"/>
      <c r="D206" s="565"/>
      <c r="E206" s="565"/>
      <c r="F206" s="70"/>
      <c r="G206" s="70"/>
      <c r="H206" s="70"/>
      <c r="I206" s="70"/>
      <c r="J206" s="70"/>
      <c r="K206" s="566"/>
      <c r="L206" s="566"/>
      <c r="M206" s="566"/>
      <c r="N206" s="566"/>
      <c r="O206" s="567"/>
      <c r="P206" s="101"/>
    </row>
    <row r="207" spans="2:16" ht="14.4" thickBot="1">
      <c r="B207" s="102"/>
      <c r="C207" s="103"/>
      <c r="D207" s="103"/>
      <c r="E207" s="103"/>
      <c r="F207" s="103"/>
      <c r="G207" s="103"/>
      <c r="H207" s="103"/>
      <c r="I207" s="103"/>
      <c r="J207" s="103"/>
      <c r="K207" s="103"/>
      <c r="L207" s="103"/>
      <c r="M207" s="103"/>
      <c r="N207" s="103"/>
      <c r="O207" s="103"/>
      <c r="P207" s="104"/>
    </row>
    <row r="208" spans="2:16" ht="14.4" thickTop="1"/>
  </sheetData>
  <mergeCells count="277">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36:M136"/>
    <mergeCell ref="C139:N139"/>
    <mergeCell ref="C142:E142"/>
    <mergeCell ref="K142:O142"/>
    <mergeCell ref="C126:N126"/>
    <mergeCell ref="C128:N128"/>
    <mergeCell ref="C130:O132"/>
    <mergeCell ref="C133:M133"/>
    <mergeCell ref="C134:M134"/>
    <mergeCell ref="C135:M135"/>
    <mergeCell ref="C145:O145"/>
    <mergeCell ref="D146:L146"/>
    <mergeCell ref="M146:N146"/>
    <mergeCell ref="D147:L147"/>
    <mergeCell ref="M147:N147"/>
    <mergeCell ref="C148:O150"/>
    <mergeCell ref="C151:G151"/>
    <mergeCell ref="H151:I151"/>
    <mergeCell ref="J151:K151"/>
    <mergeCell ref="M151:N151"/>
    <mergeCell ref="C152:G152"/>
    <mergeCell ref="H152:I152"/>
    <mergeCell ref="J152:K152"/>
    <mergeCell ref="M152:N152"/>
    <mergeCell ref="C155:G155"/>
    <mergeCell ref="H155:I155"/>
    <mergeCell ref="J155:K155"/>
    <mergeCell ref="M155:N155"/>
    <mergeCell ref="C156:G156"/>
    <mergeCell ref="H156:I156"/>
    <mergeCell ref="J156:K156"/>
    <mergeCell ref="M156:N156"/>
    <mergeCell ref="C153:G153"/>
    <mergeCell ref="H153:I153"/>
    <mergeCell ref="J153:K153"/>
    <mergeCell ref="M153:N153"/>
    <mergeCell ref="C154:G154"/>
    <mergeCell ref="H154:I154"/>
    <mergeCell ref="J154:K154"/>
    <mergeCell ref="M154:N154"/>
    <mergeCell ref="C163:J163"/>
    <mergeCell ref="M163:N163"/>
    <mergeCell ref="C164:J164"/>
    <mergeCell ref="M164:N164"/>
    <mergeCell ref="C165:J165"/>
    <mergeCell ref="M165:N165"/>
    <mergeCell ref="C157:N157"/>
    <mergeCell ref="C158:O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78:I178"/>
    <mergeCell ref="M178:N178"/>
    <mergeCell ref="C179:I179"/>
    <mergeCell ref="M179:N179"/>
    <mergeCell ref="C180:I180"/>
    <mergeCell ref="M180:N180"/>
    <mergeCell ref="C172:J172"/>
    <mergeCell ref="M172:N172"/>
    <mergeCell ref="C173:J173"/>
    <mergeCell ref="M173:N173"/>
    <mergeCell ref="C174:N174"/>
    <mergeCell ref="C175:O177"/>
    <mergeCell ref="C187:I187"/>
    <mergeCell ref="M187:N187"/>
    <mergeCell ref="C188:I188"/>
    <mergeCell ref="M188:N188"/>
    <mergeCell ref="C189:I189"/>
    <mergeCell ref="M189:N189"/>
    <mergeCell ref="C181:N181"/>
    <mergeCell ref="C182:O184"/>
    <mergeCell ref="C185:I185"/>
    <mergeCell ref="M185:N185"/>
    <mergeCell ref="C186:I186"/>
    <mergeCell ref="M186:N186"/>
    <mergeCell ref="C200:M200"/>
    <mergeCell ref="C203:N203"/>
    <mergeCell ref="C206:E206"/>
    <mergeCell ref="K206:O206"/>
    <mergeCell ref="C190:N190"/>
    <mergeCell ref="C192:N192"/>
    <mergeCell ref="C194:O196"/>
    <mergeCell ref="C197:M197"/>
    <mergeCell ref="C198:M198"/>
    <mergeCell ref="C199:M199"/>
  </mergeCells>
  <printOptions horizontalCentered="1"/>
  <pageMargins left="0.11811023622047245" right="0.11811023622047245" top="0.15748031496062992" bottom="0.15748031496062992" header="0" footer="0"/>
  <pageSetup scale="48" fitToHeight="0" orientation="portrait" r:id="rId1"/>
  <headerFooter alignWithMargins="0"/>
  <rowBreaks count="2" manualBreakCount="2">
    <brk id="80" min="1" max="15" man="1"/>
    <brk id="144"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7ECFBB1-9203-4E35-97DC-F4DC721F0FD4}">
          <x14:formula1>
            <xm:f>'MANO DE OBRA'!$C$14:$C$33</xm:f>
          </x14:formula1>
          <xm:sqref>C59:I62 C122:I125 C186:I189</xm:sqref>
        </x14:dataValidation>
        <x14:dataValidation type="list" allowBlank="1" showInputMessage="1" showErrorMessage="1" xr:uid="{C6349644-FFE6-43EA-9D46-00F11A6D8871}">
          <x14:formula1>
            <xm:f>TRANSPORTE!$C$14:$C$28</xm:f>
          </x14:formula1>
          <xm:sqref>C52:I53 C115:I116 C179:I180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DBD5D-6E13-40D0-9C95-1A4306DDBBD2}">
  <sheetPr>
    <pageSetUpPr fitToPage="1"/>
  </sheetPr>
  <dimension ref="B1:S522"/>
  <sheetViews>
    <sheetView view="pageBreakPreview" topLeftCell="A507" zoomScale="60" zoomScaleNormal="85"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1.44140625" style="40"/>
    <col min="19" max="19" width="12.5546875" style="40" bestFit="1" customWidth="1"/>
    <col min="20"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PRESUPUESTO!C339</f>
        <v>18.040000000000006</v>
      </c>
      <c r="D20" s="582" t="str">
        <f>IFERROR(VLOOKUP(C20,PRESUPUESTO!$C$11:$K$366,5,FALSE)," ")</f>
        <v>SUMINISTRO E INSTALACIÓN DE BORDILLO PREFABRICADO A-81 EN CONCRETO, INCLUYENDO EXCAVACIÓN, CAMA DE APOYO, ALINEACIÓN, NIVELACIÓN, JUNTAS Y LIMPIEZA FINAL.</v>
      </c>
      <c r="E20" s="583"/>
      <c r="F20" s="583"/>
      <c r="G20" s="583"/>
      <c r="H20" s="583"/>
      <c r="I20" s="583"/>
      <c r="J20" s="583"/>
      <c r="K20" s="583"/>
      <c r="L20" s="584"/>
      <c r="M20" s="526" t="str">
        <f>IFERROR(VLOOKUP(C20,PRESUPUESTO!$C$11:$K$366,6,FALSE)," ")</f>
        <v>ML</v>
      </c>
      <c r="N20" s="528"/>
      <c r="O20" s="243">
        <f>IFERROR(VLOOKUP(C20,PRESUPUESTO!$C$11:$K$366,7,FALSE)," ")</f>
        <v>486.56</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15221.2</v>
      </c>
      <c r="M25" s="523">
        <v>0.05</v>
      </c>
      <c r="N25" s="522"/>
      <c r="O25" s="307">
        <f>IFERROR(M25*L25,0)</f>
        <v>761.06000000000006</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761.06000000000006</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2837</v>
      </c>
      <c r="D35" s="518"/>
      <c r="E35" s="518"/>
      <c r="F35" s="518"/>
      <c r="G35" s="518"/>
      <c r="H35" s="518"/>
      <c r="I35" s="518"/>
      <c r="J35" s="519"/>
      <c r="K35" s="88" t="str">
        <f>IFERROR(VLOOKUP(C35,MATERIALES!$C$13:$G$2486,2,FALSE)," ")</f>
        <v>ML</v>
      </c>
      <c r="L35" s="89">
        <v>1.01</v>
      </c>
      <c r="M35" s="548">
        <f>IFERROR(VLOOKUP(C35,MATERIALES!$C$13:$G$2486,5,FALSE)," ")</f>
        <v>59920</v>
      </c>
      <c r="N35" s="549"/>
      <c r="O35" s="307">
        <f>IFERROR(M35*L35,0)</f>
        <v>60519.199999999997</v>
      </c>
      <c r="P35" s="85"/>
    </row>
    <row r="36" spans="2:16" ht="14.4">
      <c r="B36" s="44"/>
      <c r="C36" s="517" t="s">
        <v>708</v>
      </c>
      <c r="D36" s="518"/>
      <c r="E36" s="518"/>
      <c r="F36" s="518"/>
      <c r="G36" s="518"/>
      <c r="H36" s="518"/>
      <c r="I36" s="518"/>
      <c r="J36" s="519"/>
      <c r="K36" s="88" t="str">
        <f>IFERROR(VLOOKUP(C36,MATERIALES!$C$13:$G$2486,2,FALSE)," ")</f>
        <v>M3</v>
      </c>
      <c r="L36" s="89">
        <v>0.06</v>
      </c>
      <c r="M36" s="548">
        <f>IFERROR(VLOOKUP(C36,MATERIALES!$C$13:$G$2486,5,FALSE)," ")</f>
        <v>42489</v>
      </c>
      <c r="N36" s="549"/>
      <c r="O36" s="307">
        <f t="shared" ref="O36:O46" si="1">IFERROR(M36*L36,0)</f>
        <v>2549.3399999999997</v>
      </c>
      <c r="P36" s="85"/>
    </row>
    <row r="37" spans="2:16" ht="14.4">
      <c r="B37" s="44"/>
      <c r="C37" s="517" t="s">
        <v>1766</v>
      </c>
      <c r="D37" s="518"/>
      <c r="E37" s="518"/>
      <c r="F37" s="518"/>
      <c r="G37" s="518"/>
      <c r="H37" s="518"/>
      <c r="I37" s="518"/>
      <c r="J37" s="519"/>
      <c r="K37" s="88" t="str">
        <f>IFERROR(VLOOKUP(C37,MATERIALES!$C$13:$G$2486,2,FALSE)," ")</f>
        <v>M3</v>
      </c>
      <c r="L37" s="89">
        <v>6.0000000000000001E-3</v>
      </c>
      <c r="M37" s="548">
        <f>IFERROR(VLOOKUP(C37,MATERIALES!$C$13:$G$2486,5,FALSE)," ")</f>
        <v>542652</v>
      </c>
      <c r="N37" s="549"/>
      <c r="O37" s="307">
        <f t="shared" si="1"/>
        <v>3255.9120000000003</v>
      </c>
      <c r="P37" s="85"/>
    </row>
    <row r="38" spans="2:16" ht="14.4">
      <c r="B38" s="44"/>
      <c r="C38" s="517" t="s">
        <v>1764</v>
      </c>
      <c r="D38" s="518"/>
      <c r="E38" s="518"/>
      <c r="F38" s="518"/>
      <c r="G38" s="518"/>
      <c r="H38" s="518"/>
      <c r="I38" s="518"/>
      <c r="J38" s="519"/>
      <c r="K38" s="88" t="str">
        <f>IFERROR(VLOOKUP(C38,MATERIALES!$C$13:$G$2486,2,FALSE)," ")</f>
        <v>M3</v>
      </c>
      <c r="L38" s="89">
        <v>1E-3</v>
      </c>
      <c r="M38" s="548">
        <f>IFERROR(VLOOKUP(C38,MATERIALES!$C$13:$G$2486,5,FALSE)," ")</f>
        <v>555616</v>
      </c>
      <c r="N38" s="549"/>
      <c r="O38" s="307">
        <f t="shared" si="1"/>
        <v>555.61599999999999</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66880.067999999985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1222</v>
      </c>
      <c r="D59" s="556"/>
      <c r="E59" s="556"/>
      <c r="F59" s="556"/>
      <c r="G59" s="556"/>
      <c r="H59" s="556"/>
      <c r="I59" s="522"/>
      <c r="J59" s="310">
        <f>IFERROR(VLOOKUP(C59,'MANO DE OBRA'!$C$13:$J$33,6,FALSE)," ")</f>
        <v>190265</v>
      </c>
      <c r="K59" s="318">
        <f>IFERROR(VLOOKUP(C59,'MANO DE OBRA'!$C$13:$J$33,7,FALSE)," ")</f>
        <v>2</v>
      </c>
      <c r="L59" s="311">
        <f>IFERROR(VLOOKUP(C59,'MANO DE OBRA'!$C$13:$J$33,8,FALSE)," ")</f>
        <v>380530</v>
      </c>
      <c r="M59" s="562">
        <v>25</v>
      </c>
      <c r="N59" s="563"/>
      <c r="O59" s="312">
        <f>IFERROR((L59/M59),0)</f>
        <v>15221.2</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15221.2</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82862</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21544.12</v>
      </c>
      <c r="P71" s="80"/>
    </row>
    <row r="72" spans="2:16" ht="14.4">
      <c r="B72" s="44"/>
      <c r="C72" s="573" t="s">
        <v>2241</v>
      </c>
      <c r="D72" s="574"/>
      <c r="E72" s="574"/>
      <c r="F72" s="574"/>
      <c r="G72" s="574"/>
      <c r="H72" s="574"/>
      <c r="I72" s="574"/>
      <c r="J72" s="574"/>
      <c r="K72" s="574"/>
      <c r="L72" s="574"/>
      <c r="M72" s="574"/>
      <c r="N72" s="302">
        <f>PRESUPUESTO!$K$385</f>
        <v>0.01</v>
      </c>
      <c r="O72" s="315">
        <f>N72*O65</f>
        <v>828.62</v>
      </c>
      <c r="P72" s="80"/>
    </row>
    <row r="73" spans="2:16" ht="15" thickBot="1">
      <c r="B73" s="44"/>
      <c r="C73" s="575" t="s">
        <v>28</v>
      </c>
      <c r="D73" s="576"/>
      <c r="E73" s="576"/>
      <c r="F73" s="576"/>
      <c r="G73" s="576"/>
      <c r="H73" s="576"/>
      <c r="I73" s="576"/>
      <c r="J73" s="576"/>
      <c r="K73" s="576"/>
      <c r="L73" s="576"/>
      <c r="M73" s="576"/>
      <c r="N73" s="306">
        <f>PRESUPUESTO!$K$386</f>
        <v>0.03</v>
      </c>
      <c r="O73" s="316">
        <f>N73*O65</f>
        <v>2485.86</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107721</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PRESUPUESTO!C343</f>
        <v>18.080000000000013</v>
      </c>
      <c r="D83" s="582" t="str">
        <f>IFERROR(VLOOKUP(C83,PRESUPUESTO!$C$11:$K$366,5,FALSE)," ")</f>
        <v>ADOQUÍN CONCRETO 6CM COLOR GRIS OSCURO</v>
      </c>
      <c r="E83" s="583"/>
      <c r="F83" s="583"/>
      <c r="G83" s="583"/>
      <c r="H83" s="583"/>
      <c r="I83" s="583"/>
      <c r="J83" s="583"/>
      <c r="K83" s="583"/>
      <c r="L83" s="584"/>
      <c r="M83" s="526" t="str">
        <f>IFERROR(VLOOKUP(C83,PRESUPUESTO!$C$11:$K$366,6,FALSE)," ")</f>
        <v>M2</v>
      </c>
      <c r="N83" s="528"/>
      <c r="O83" s="243">
        <f>IFERROR(VLOOKUP(C83,PRESUPUESTO!$C$11:$K$366,7,FALSE)," ")</f>
        <v>155.38999999999999</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21140.555555555555</v>
      </c>
      <c r="M88" s="523">
        <v>0.05</v>
      </c>
      <c r="N88" s="522"/>
      <c r="O88" s="307">
        <f>IFERROR(M88*L88,0)</f>
        <v>1057.0277777777778</v>
      </c>
      <c r="P88" s="85"/>
    </row>
    <row r="89" spans="2:16" ht="14.4">
      <c r="B89" s="44"/>
      <c r="C89" s="517" t="s">
        <v>1308</v>
      </c>
      <c r="D89" s="518"/>
      <c r="E89" s="518"/>
      <c r="F89" s="518"/>
      <c r="G89" s="519"/>
      <c r="H89" s="520"/>
      <c r="I89" s="520"/>
      <c r="J89" s="521" t="str">
        <f>IFERROR(VLOOKUP(C89,EQUIPOS!$C$13:$G$80,2,FALSE)," ")</f>
        <v>D</v>
      </c>
      <c r="K89" s="522"/>
      <c r="L89" s="308">
        <f>IFERROR(VLOOKUP(C89,EQUIPOS!$C$13:$G$80,5,FALSE)," ")</f>
        <v>185713</v>
      </c>
      <c r="M89" s="524">
        <v>100</v>
      </c>
      <c r="N89" s="525"/>
      <c r="O89" s="307">
        <f>IFERROR(L89/M89,0)</f>
        <v>1857.13</v>
      </c>
      <c r="P89" s="85"/>
    </row>
    <row r="90" spans="2:16" ht="14.4">
      <c r="B90" s="44"/>
      <c r="C90" s="517" t="s">
        <v>1258</v>
      </c>
      <c r="D90" s="518"/>
      <c r="E90" s="518"/>
      <c r="F90" s="518"/>
      <c r="G90" s="519"/>
      <c r="H90" s="520"/>
      <c r="I90" s="520"/>
      <c r="J90" s="521" t="str">
        <f>IFERROR(VLOOKUP(C90,EQUIPOS!$C$13:$G$80,2,FALSE)," ")</f>
        <v>D</v>
      </c>
      <c r="K90" s="522"/>
      <c r="L90" s="308">
        <f>IFERROR(VLOOKUP(C90,EQUIPOS!$C$13:$G$80,5,FALSE)," ")</f>
        <v>81298</v>
      </c>
      <c r="M90" s="524">
        <v>100</v>
      </c>
      <c r="N90" s="525"/>
      <c r="O90" s="307">
        <f t="shared" ref="O90:O91" si="4">IFERROR(L90/M90,0)</f>
        <v>812.98</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3727.137777777778</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2348</v>
      </c>
      <c r="D98" s="518"/>
      <c r="E98" s="518"/>
      <c r="F98" s="518"/>
      <c r="G98" s="518"/>
      <c r="H98" s="518"/>
      <c r="I98" s="518"/>
      <c r="J98" s="519"/>
      <c r="K98" s="88" t="str">
        <f>IFERROR(VLOOKUP(C98,MATERIALES!$C$13:$G$2486,2,FALSE)," ")</f>
        <v>UN</v>
      </c>
      <c r="L98" s="89">
        <v>52.2</v>
      </c>
      <c r="M98" s="548">
        <f>IFERROR(VLOOKUP(C98,MATERIALES!$C$13:$G$2486,5,FALSE)," ")</f>
        <v>1150</v>
      </c>
      <c r="N98" s="549"/>
      <c r="O98" s="307">
        <f>IFERROR(M98*L98,0)</f>
        <v>60030</v>
      </c>
      <c r="P98" s="85"/>
    </row>
    <row r="99" spans="2:16" ht="14.4">
      <c r="B99" s="44"/>
      <c r="C99" s="517" t="s">
        <v>1361</v>
      </c>
      <c r="D99" s="518"/>
      <c r="E99" s="518"/>
      <c r="F99" s="518"/>
      <c r="G99" s="518"/>
      <c r="H99" s="518"/>
      <c r="I99" s="518"/>
      <c r="J99" s="519"/>
      <c r="K99" s="88" t="str">
        <f>IFERROR(VLOOKUP(C99,MATERIALES!$C$13:$G$2486,2,FALSE)," ")</f>
        <v>M3</v>
      </c>
      <c r="L99" s="89">
        <v>4.4999999999999998E-2</v>
      </c>
      <c r="M99" s="548">
        <f>IFERROR(VLOOKUP(C99,MATERIALES!$C$13:$G$2486,5,FALSE)," ")</f>
        <v>102995</v>
      </c>
      <c r="N99" s="549"/>
      <c r="O99" s="307">
        <f t="shared" ref="O99:O109" si="5">IFERROR(M99*L99,0)</f>
        <v>4634.7749999999996</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si="5"/>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64664.775000000001</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1222</v>
      </c>
      <c r="D122" s="556"/>
      <c r="E122" s="556"/>
      <c r="F122" s="556"/>
      <c r="G122" s="556"/>
      <c r="H122" s="556"/>
      <c r="I122" s="522"/>
      <c r="J122" s="310">
        <f>IFERROR(VLOOKUP(C122,'MANO DE OBRA'!$C$13:$J$33,6,FALSE)," ")</f>
        <v>190265</v>
      </c>
      <c r="K122" s="318">
        <f>IFERROR(VLOOKUP(C122,'MANO DE OBRA'!$C$13:$J$33,7,FALSE)," ")</f>
        <v>2</v>
      </c>
      <c r="L122" s="311">
        <f>IFERROR(VLOOKUP(C122,'MANO DE OBRA'!$C$13:$J$33,8,FALSE)," ")</f>
        <v>380530</v>
      </c>
      <c r="M122" s="562">
        <v>18</v>
      </c>
      <c r="N122" s="563"/>
      <c r="O122" s="312">
        <f>IFERROR((L122/M122),0)</f>
        <v>21140.555555555555</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21140.555555555555</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89532</v>
      </c>
      <c r="P128" s="100"/>
    </row>
    <row r="129" spans="2:16" ht="15" thickBot="1">
      <c r="B129" s="44"/>
      <c r="C129" s="73"/>
      <c r="D129" s="52"/>
      <c r="E129" s="52"/>
      <c r="F129" s="52"/>
      <c r="G129" s="52"/>
      <c r="H129" s="52"/>
      <c r="I129" s="52"/>
      <c r="J129" s="52"/>
      <c r="K129" s="52"/>
      <c r="L129" s="52"/>
      <c r="M129" s="52"/>
      <c r="N129" s="52"/>
      <c r="O129" s="74"/>
      <c r="P129" s="73"/>
    </row>
    <row r="130" spans="2:16">
      <c r="B130" s="44"/>
      <c r="C130" s="529" t="s">
        <v>2240</v>
      </c>
      <c r="D130" s="530"/>
      <c r="E130" s="530"/>
      <c r="F130" s="530"/>
      <c r="G130" s="530"/>
      <c r="H130" s="530"/>
      <c r="I130" s="530"/>
      <c r="J130" s="530"/>
      <c r="K130" s="530"/>
      <c r="L130" s="530"/>
      <c r="M130" s="530"/>
      <c r="N130" s="530"/>
      <c r="O130" s="531"/>
      <c r="P130" s="8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23278.32</v>
      </c>
      <c r="P134" s="80"/>
    </row>
    <row r="135" spans="2:16" ht="14.4">
      <c r="B135" s="44"/>
      <c r="C135" s="573" t="s">
        <v>2241</v>
      </c>
      <c r="D135" s="574"/>
      <c r="E135" s="574"/>
      <c r="F135" s="574"/>
      <c r="G135" s="574"/>
      <c r="H135" s="574"/>
      <c r="I135" s="574"/>
      <c r="J135" s="574"/>
      <c r="K135" s="574"/>
      <c r="L135" s="574"/>
      <c r="M135" s="574"/>
      <c r="N135" s="302">
        <f>PRESUPUESTO!$K$385</f>
        <v>0.01</v>
      </c>
      <c r="O135" s="315">
        <f>N135*O128</f>
        <v>895.32</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2685.96</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116392</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PRESUPUESTO!C344</f>
        <v>18.090000000000014</v>
      </c>
      <c r="D146" s="582" t="str">
        <f>IFERROR(VLOOKUP(C146,PRESUPUESTO!$C$11:$K$366,5,FALSE)," ")</f>
        <v>SUMINISTRO E INSTALACIÓN DE BLOQUE DE CEMENTO CUADRADO TIPO 8, COLOR GRIS O SIMILAR, INCLUYENDO PREPARACIÓN DE LA SUPERFICIE, CAMA DE APOYO EN ARENA, NIVELACIÓN, AJUSTES PERIMETRALES Y COMPACTACIÓN FINAL, SEGÚN DISEÑO Y ESPECIFICACIONES ARQUITECTÓNICAS.</v>
      </c>
      <c r="E146" s="583"/>
      <c r="F146" s="583"/>
      <c r="G146" s="583"/>
      <c r="H146" s="583"/>
      <c r="I146" s="583"/>
      <c r="J146" s="583"/>
      <c r="K146" s="583"/>
      <c r="L146" s="584"/>
      <c r="M146" s="526" t="str">
        <f>IFERROR(VLOOKUP(C146,PRESUPUESTO!$C$11:$K$366,6,FALSE)," ")</f>
        <v>M2</v>
      </c>
      <c r="N146" s="528"/>
      <c r="O146" s="243">
        <f>IFERROR(VLOOKUP(C146,PRESUPUESTO!$C$11:$K$366,7,FALSE)," ")</f>
        <v>75.069999999999993</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25368.666666666668</v>
      </c>
      <c r="M151" s="523">
        <v>0.05</v>
      </c>
      <c r="N151" s="522"/>
      <c r="O151" s="307">
        <f>IFERROR(M151*L151,0)</f>
        <v>1268.4333333333334</v>
      </c>
      <c r="P151" s="85"/>
    </row>
    <row r="152" spans="2:16" ht="14.4">
      <c r="B152" s="44"/>
      <c r="C152" s="517" t="s">
        <v>1308</v>
      </c>
      <c r="D152" s="518"/>
      <c r="E152" s="518"/>
      <c r="F152" s="518"/>
      <c r="G152" s="519"/>
      <c r="H152" s="520"/>
      <c r="I152" s="520"/>
      <c r="J152" s="521" t="str">
        <f>IFERROR(VLOOKUP(C152,EQUIPOS!$C$13:$G$80,2,FALSE)," ")</f>
        <v>D</v>
      </c>
      <c r="K152" s="522"/>
      <c r="L152" s="308">
        <f>IFERROR(VLOOKUP(C152,EQUIPOS!$C$13:$G$80,5,FALSE)," ")</f>
        <v>185713</v>
      </c>
      <c r="M152" s="524">
        <v>10</v>
      </c>
      <c r="N152" s="525"/>
      <c r="O152" s="307">
        <f>IFERROR(L152/M152,0)</f>
        <v>18571.3</v>
      </c>
      <c r="P152" s="85"/>
    </row>
    <row r="153" spans="2:16" ht="14.4">
      <c r="B153" s="44"/>
      <c r="C153" s="517" t="s">
        <v>1258</v>
      </c>
      <c r="D153" s="518"/>
      <c r="E153" s="518"/>
      <c r="F153" s="518"/>
      <c r="G153" s="519"/>
      <c r="H153" s="520"/>
      <c r="I153" s="520"/>
      <c r="J153" s="521" t="str">
        <f>IFERROR(VLOOKUP(C153,EQUIPOS!$C$13:$G$80,2,FALSE)," ")</f>
        <v>D</v>
      </c>
      <c r="K153" s="522"/>
      <c r="L153" s="308">
        <f>IFERROR(VLOOKUP(C153,EQUIPOS!$C$13:$G$80,5,FALSE)," ")</f>
        <v>81298</v>
      </c>
      <c r="M153" s="524">
        <v>10</v>
      </c>
      <c r="N153" s="525"/>
      <c r="O153" s="307">
        <f t="shared" ref="O153:O154" si="8">IFERROR(L153/M153,0)</f>
        <v>8129.8</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27969.533333333333</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2345</v>
      </c>
      <c r="D161" s="518"/>
      <c r="E161" s="518"/>
      <c r="F161" s="518"/>
      <c r="G161" s="518"/>
      <c r="H161" s="518"/>
      <c r="I161" s="518"/>
      <c r="J161" s="519"/>
      <c r="K161" s="88" t="str">
        <f>IFERROR(VLOOKUP(C161,MATERIALES!$C$13:$G$2486,2,FALSE)," ")</f>
        <v>UN</v>
      </c>
      <c r="L161" s="89">
        <v>105</v>
      </c>
      <c r="M161" s="548">
        <f>IFERROR(VLOOKUP(C161,MATERIALES!$C$13:$G$2486,5,FALSE)," ")</f>
        <v>1191</v>
      </c>
      <c r="N161" s="549"/>
      <c r="O161" s="307">
        <f>IFERROR(M161*L161,0)</f>
        <v>125055</v>
      </c>
      <c r="P161" s="85"/>
    </row>
    <row r="162" spans="2:16" ht="14.4">
      <c r="B162" s="44"/>
      <c r="C162" s="517" t="s">
        <v>1361</v>
      </c>
      <c r="D162" s="518"/>
      <c r="E162" s="518"/>
      <c r="F162" s="518"/>
      <c r="G162" s="518"/>
      <c r="H162" s="518"/>
      <c r="I162" s="518"/>
      <c r="J162" s="519"/>
      <c r="K162" s="88" t="str">
        <f>IFERROR(VLOOKUP(C162,MATERIALES!$C$13:$G$2486,2,FALSE)," ")</f>
        <v>M3</v>
      </c>
      <c r="L162" s="89">
        <v>4.4999999999999998E-2</v>
      </c>
      <c r="M162" s="548">
        <f>IFERROR(VLOOKUP(C162,MATERIALES!$C$13:$G$2486,5,FALSE)," ")</f>
        <v>102995</v>
      </c>
      <c r="N162" s="549"/>
      <c r="O162" s="307">
        <f t="shared" ref="O162:O172" si="9">IFERROR(M162*L162,0)</f>
        <v>4634.7749999999996</v>
      </c>
      <c r="P162" s="85"/>
    </row>
    <row r="163" spans="2:16" ht="14.4">
      <c r="B163" s="44"/>
      <c r="C163" s="517"/>
      <c r="D163" s="518"/>
      <c r="E163" s="518"/>
      <c r="F163" s="518"/>
      <c r="G163" s="518"/>
      <c r="H163" s="518"/>
      <c r="I163" s="518"/>
      <c r="J163" s="519"/>
      <c r="K163" s="88" t="str">
        <f>IFERROR(VLOOKUP(C163,MATERIALES!$C$13:$G$2486,2,FALSE)," ")</f>
        <v xml:space="preserve"> </v>
      </c>
      <c r="L163" s="89"/>
      <c r="M163" s="548" t="str">
        <f>IFERROR(VLOOKUP(C163,MATERIALES!$C$13:$G$2486,5,FALSE)," ")</f>
        <v xml:space="preserve"> </v>
      </c>
      <c r="N163" s="549"/>
      <c r="O163" s="307">
        <f t="shared" si="9"/>
        <v>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129689.77499999999</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1222</v>
      </c>
      <c r="D185" s="556"/>
      <c r="E185" s="556"/>
      <c r="F185" s="556"/>
      <c r="G185" s="556"/>
      <c r="H185" s="556"/>
      <c r="I185" s="522"/>
      <c r="J185" s="310">
        <f>IFERROR(VLOOKUP(C185,'MANO DE OBRA'!$C$13:$J$33,6,FALSE)," ")</f>
        <v>190265</v>
      </c>
      <c r="K185" s="318">
        <f>IFERROR(VLOOKUP(C185,'MANO DE OBRA'!$C$13:$J$33,7,FALSE)," ")</f>
        <v>2</v>
      </c>
      <c r="L185" s="311">
        <f>IFERROR(VLOOKUP(C185,'MANO DE OBRA'!$C$13:$J$33,8,FALSE)," ")</f>
        <v>380530</v>
      </c>
      <c r="M185" s="562">
        <v>15</v>
      </c>
      <c r="N185" s="563"/>
      <c r="O185" s="312">
        <f>IFERROR((L185/M185),0)</f>
        <v>25368.666666666668</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25368.666666666668</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183028</v>
      </c>
      <c r="P191" s="100"/>
    </row>
    <row r="192" spans="2:16" ht="15" thickBot="1">
      <c r="B192" s="44"/>
      <c r="C192" s="73"/>
      <c r="D192" s="52"/>
      <c r="E192" s="52"/>
      <c r="F192" s="52"/>
      <c r="G192" s="52"/>
      <c r="H192" s="52"/>
      <c r="I192" s="52"/>
      <c r="J192" s="52"/>
      <c r="K192" s="52"/>
      <c r="L192" s="52"/>
      <c r="M192" s="52"/>
      <c r="N192" s="52"/>
      <c r="O192" s="74"/>
      <c r="P192" s="73"/>
    </row>
    <row r="193" spans="2:16">
      <c r="B193" s="44"/>
      <c r="C193" s="529" t="s">
        <v>2240</v>
      </c>
      <c r="D193" s="530"/>
      <c r="E193" s="530"/>
      <c r="F193" s="530"/>
      <c r="G193" s="530"/>
      <c r="H193" s="530"/>
      <c r="I193" s="530"/>
      <c r="J193" s="530"/>
      <c r="K193" s="530"/>
      <c r="L193" s="530"/>
      <c r="M193" s="530"/>
      <c r="N193" s="530"/>
      <c r="O193" s="531"/>
      <c r="P193" s="80"/>
    </row>
    <row r="194" spans="2:16">
      <c r="B194" s="44"/>
      <c r="C194" s="532"/>
      <c r="D194" s="533"/>
      <c r="E194" s="533"/>
      <c r="F194" s="533"/>
      <c r="G194" s="533"/>
      <c r="H194" s="533"/>
      <c r="I194" s="533"/>
      <c r="J194" s="533"/>
      <c r="K194" s="533"/>
      <c r="L194" s="533"/>
      <c r="M194" s="533"/>
      <c r="N194" s="533"/>
      <c r="O194" s="534"/>
      <c r="P194" s="8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47587.28</v>
      </c>
      <c r="P197" s="80"/>
    </row>
    <row r="198" spans="2:16" ht="14.4">
      <c r="B198" s="44"/>
      <c r="C198" s="573" t="s">
        <v>2241</v>
      </c>
      <c r="D198" s="574"/>
      <c r="E198" s="574"/>
      <c r="F198" s="574"/>
      <c r="G198" s="574"/>
      <c r="H198" s="574"/>
      <c r="I198" s="574"/>
      <c r="J198" s="574"/>
      <c r="K198" s="574"/>
      <c r="L198" s="574"/>
      <c r="M198" s="574"/>
      <c r="N198" s="302">
        <f>PRESUPUESTO!$K$385</f>
        <v>0.01</v>
      </c>
      <c r="O198" s="315">
        <f>N198*O191</f>
        <v>1830.28</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5490.84</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237937</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5.6" thickTop="1" thickBot="1">
      <c r="B207" s="44"/>
      <c r="C207" s="488" t="s">
        <v>54</v>
      </c>
      <c r="D207" s="489"/>
      <c r="E207" s="489"/>
      <c r="F207" s="489"/>
      <c r="G207" s="489"/>
      <c r="H207" s="489"/>
      <c r="I207" s="489"/>
      <c r="J207" s="489"/>
      <c r="K207" s="489"/>
      <c r="L207" s="489"/>
      <c r="M207" s="489"/>
      <c r="N207" s="489"/>
      <c r="O207" s="490"/>
      <c r="P207" s="75"/>
    </row>
    <row r="208" spans="2:16">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243">
        <f>PRESUPUESTO!C345</f>
        <v>18.100000000000016</v>
      </c>
      <c r="D209" s="582" t="str">
        <f>IFERROR(VLOOKUP(C209,PRESUPUESTO!$C$11:$K$366,5,FALSE)," ")</f>
        <v>SUMINISTRO E INSTALACIÓN DE FRANJA PODOTÁCTIL GUÍA DE UNA HILADA, EN LOSETA DE CONCRETO DE 40 × 40 CM, SOBRE BASE EXISTENTE. INCLUYE CAMA DE ARENA, NIVELACIÓN, AJUSTES PERIMETRALES Y COMPACTACIÓN.</v>
      </c>
      <c r="E209" s="583"/>
      <c r="F209" s="583"/>
      <c r="G209" s="583"/>
      <c r="H209" s="583"/>
      <c r="I209" s="583"/>
      <c r="J209" s="583"/>
      <c r="K209" s="583"/>
      <c r="L209" s="584"/>
      <c r="M209" s="526" t="str">
        <f>IFERROR(VLOOKUP(C209,PRESUPUESTO!$C$11:$K$366,6,FALSE)," ")</f>
        <v>ML</v>
      </c>
      <c r="N209" s="528"/>
      <c r="O209" s="243">
        <f>IFERROR(VLOOKUP(C209,PRESUPUESTO!$C$11:$K$366,7,FALSE)," ")</f>
        <v>35.200000000000003</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15221.2</v>
      </c>
      <c r="M214" s="523">
        <v>0.05</v>
      </c>
      <c r="N214" s="522"/>
      <c r="O214" s="307">
        <f>IFERROR(M214*L214,0)</f>
        <v>761.06000000000006</v>
      </c>
      <c r="P214" s="85"/>
    </row>
    <row r="215" spans="2:16" ht="14.4">
      <c r="B215" s="44"/>
      <c r="C215" s="517" t="s">
        <v>1308</v>
      </c>
      <c r="D215" s="518"/>
      <c r="E215" s="518"/>
      <c r="F215" s="518"/>
      <c r="G215" s="519"/>
      <c r="H215" s="520"/>
      <c r="I215" s="520"/>
      <c r="J215" s="521" t="str">
        <f>IFERROR(VLOOKUP(C215,EQUIPOS!$C$13:$G$80,2,FALSE)," ")</f>
        <v>D</v>
      </c>
      <c r="K215" s="522"/>
      <c r="L215" s="308">
        <f>IFERROR(VLOOKUP(C215,EQUIPOS!$C$13:$G$80,5,FALSE)," ")</f>
        <v>185713</v>
      </c>
      <c r="M215" s="524">
        <v>200</v>
      </c>
      <c r="N215" s="525"/>
      <c r="O215" s="307">
        <f>IFERROR(L215/M215,0)</f>
        <v>928.56500000000005</v>
      </c>
      <c r="P215" s="85"/>
    </row>
    <row r="216" spans="2:16" ht="14.4">
      <c r="B216" s="44"/>
      <c r="C216" s="517" t="s">
        <v>1258</v>
      </c>
      <c r="D216" s="518"/>
      <c r="E216" s="518"/>
      <c r="F216" s="518"/>
      <c r="G216" s="519"/>
      <c r="H216" s="520"/>
      <c r="I216" s="520"/>
      <c r="J216" s="521" t="str">
        <f>IFERROR(VLOOKUP(C216,EQUIPOS!$C$13:$G$80,2,FALSE)," ")</f>
        <v>D</v>
      </c>
      <c r="K216" s="522"/>
      <c r="L216" s="308">
        <f>IFERROR(VLOOKUP(C216,EQUIPOS!$C$13:$G$80,5,FALSE)," ")</f>
        <v>81298</v>
      </c>
      <c r="M216" s="524">
        <v>200</v>
      </c>
      <c r="N216" s="525"/>
      <c r="O216" s="307">
        <f t="shared" ref="O216:O217" si="12">IFERROR(L216/M216,0)</f>
        <v>406.49</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2096.1149999999998</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2349</v>
      </c>
      <c r="D224" s="518"/>
      <c r="E224" s="518"/>
      <c r="F224" s="518"/>
      <c r="G224" s="518"/>
      <c r="H224" s="518"/>
      <c r="I224" s="518"/>
      <c r="J224" s="519"/>
      <c r="K224" s="88" t="str">
        <f>IFERROR(VLOOKUP(C224,MATERIALES!$C$13:$G$2486,2,FALSE)," ")</f>
        <v>UN</v>
      </c>
      <c r="L224" s="89">
        <v>2.7</v>
      </c>
      <c r="M224" s="548">
        <f>IFERROR(VLOOKUP(C224,MATERIALES!$C$13:$G$2486,5,FALSE)," ")</f>
        <v>9900</v>
      </c>
      <c r="N224" s="549"/>
      <c r="O224" s="307">
        <f>IFERROR(M224*L224,0)</f>
        <v>26730</v>
      </c>
      <c r="P224" s="85"/>
    </row>
    <row r="225" spans="2:16" ht="14.4">
      <c r="B225" s="44"/>
      <c r="C225" s="517" t="s">
        <v>1361</v>
      </c>
      <c r="D225" s="518"/>
      <c r="E225" s="518"/>
      <c r="F225" s="518"/>
      <c r="G225" s="518"/>
      <c r="H225" s="518"/>
      <c r="I225" s="518"/>
      <c r="J225" s="519"/>
      <c r="K225" s="88" t="str">
        <f>IFERROR(VLOOKUP(C225,MATERIALES!$C$13:$G$2486,2,FALSE)," ")</f>
        <v>M3</v>
      </c>
      <c r="L225" s="89">
        <v>1.7999999999999999E-2</v>
      </c>
      <c r="M225" s="548">
        <f>IFERROR(VLOOKUP(C225,MATERIALES!$C$13:$G$2486,5,FALSE)," ")</f>
        <v>102995</v>
      </c>
      <c r="N225" s="549"/>
      <c r="O225" s="307">
        <f t="shared" ref="O225:O235" si="13">IFERROR(M225*L225,0)</f>
        <v>1853.9099999999999</v>
      </c>
      <c r="P225" s="85"/>
    </row>
    <row r="226" spans="2:16" ht="14.4">
      <c r="B226" s="44"/>
      <c r="C226" s="517"/>
      <c r="D226" s="518"/>
      <c r="E226" s="518"/>
      <c r="F226" s="518"/>
      <c r="G226" s="518"/>
      <c r="H226" s="518"/>
      <c r="I226" s="518"/>
      <c r="J226" s="519"/>
      <c r="K226" s="88" t="str">
        <f>IFERROR(VLOOKUP(C226,MATERIALES!$C$13:$G$2486,2,FALSE)," ")</f>
        <v xml:space="preserve"> </v>
      </c>
      <c r="L226" s="89"/>
      <c r="M226" s="548" t="str">
        <f>IFERROR(VLOOKUP(C226,MATERIALES!$C$13:$G$2486,5,FALSE)," ")</f>
        <v xml:space="preserve"> </v>
      </c>
      <c r="N226" s="549"/>
      <c r="O226" s="307">
        <f t="shared" si="13"/>
        <v>0</v>
      </c>
      <c r="P226" s="85"/>
    </row>
    <row r="227" spans="2:16" ht="14.4">
      <c r="B227" s="44"/>
      <c r="C227" s="517"/>
      <c r="D227" s="518"/>
      <c r="E227" s="518"/>
      <c r="F227" s="518"/>
      <c r="G227" s="518"/>
      <c r="H227" s="518"/>
      <c r="I227" s="518"/>
      <c r="J227" s="519"/>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28583.91</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6" ht="14.4">
      <c r="B241" s="44"/>
      <c r="C241" s="517"/>
      <c r="D241" s="518"/>
      <c r="E241" s="518"/>
      <c r="F241" s="518"/>
      <c r="G241" s="518"/>
      <c r="H241" s="518"/>
      <c r="I241" s="518"/>
      <c r="J241" s="92"/>
      <c r="K241" s="93">
        <v>25.1</v>
      </c>
      <c r="L241" s="92">
        <f>K241*J241</f>
        <v>0</v>
      </c>
      <c r="M241" s="548" t="str">
        <f>IFERROR(VLOOKUP(C241,TRANSPORTE!$C$14:$G$28,5,FALSE)," ")</f>
        <v xml:space="preserve"> </v>
      </c>
      <c r="N241" s="549"/>
      <c r="O241" s="307">
        <f>IFERROR(M241*L241,0)</f>
        <v>0</v>
      </c>
      <c r="P241" s="85"/>
    </row>
    <row r="242" spans="2:16" ht="15" thickBot="1">
      <c r="B242" s="44"/>
      <c r="C242" s="551"/>
      <c r="D242" s="552"/>
      <c r="E242" s="552"/>
      <c r="F242" s="552"/>
      <c r="G242" s="552"/>
      <c r="H242" s="552"/>
      <c r="I242" s="552"/>
      <c r="J242" s="94"/>
      <c r="K242" s="70"/>
      <c r="L242" s="94"/>
      <c r="M242" s="553"/>
      <c r="N242" s="554"/>
      <c r="O242" s="307">
        <f t="shared" ref="O242" si="14">IFERROR(M242*L242,0)</f>
        <v>0</v>
      </c>
      <c r="P242" s="85"/>
    </row>
    <row r="243" spans="2:16" ht="15" thickBot="1">
      <c r="B243" s="44"/>
      <c r="C243" s="545" t="s">
        <v>2244</v>
      </c>
      <c r="D243" s="546"/>
      <c r="E243" s="546"/>
      <c r="F243" s="546"/>
      <c r="G243" s="546"/>
      <c r="H243" s="546"/>
      <c r="I243" s="546"/>
      <c r="J243" s="546"/>
      <c r="K243" s="546"/>
      <c r="L243" s="546"/>
      <c r="M243" s="546"/>
      <c r="N243" s="547"/>
      <c r="O243" s="309">
        <f>+SUM(O241:O242)</f>
        <v>0</v>
      </c>
      <c r="P243" s="86"/>
    </row>
    <row r="244" spans="2:16">
      <c r="B244" s="44"/>
      <c r="C244" s="529" t="s">
        <v>70</v>
      </c>
      <c r="D244" s="530"/>
      <c r="E244" s="530"/>
      <c r="F244" s="530"/>
      <c r="G244" s="530"/>
      <c r="H244" s="530"/>
      <c r="I244" s="530"/>
      <c r="J244" s="530"/>
      <c r="K244" s="530"/>
      <c r="L244" s="530"/>
      <c r="M244" s="530"/>
      <c r="N244" s="530"/>
      <c r="O244" s="531"/>
      <c r="P244" s="80"/>
    </row>
    <row r="245" spans="2:16">
      <c r="B245" s="44"/>
      <c r="C245" s="532"/>
      <c r="D245" s="533"/>
      <c r="E245" s="533"/>
      <c r="F245" s="533"/>
      <c r="G245" s="533"/>
      <c r="H245" s="533"/>
      <c r="I245" s="533"/>
      <c r="J245" s="533"/>
      <c r="K245" s="533"/>
      <c r="L245" s="533"/>
      <c r="M245" s="533"/>
      <c r="N245" s="533"/>
      <c r="O245" s="534"/>
      <c r="P245" s="80"/>
    </row>
    <row r="246" spans="2:16" ht="14.4" thickBot="1">
      <c r="B246" s="44"/>
      <c r="C246" s="535"/>
      <c r="D246" s="536"/>
      <c r="E246" s="536"/>
      <c r="F246" s="536"/>
      <c r="G246" s="536"/>
      <c r="H246" s="536"/>
      <c r="I246" s="536"/>
      <c r="J246" s="536"/>
      <c r="K246" s="536"/>
      <c r="L246" s="536"/>
      <c r="M246" s="536"/>
      <c r="N246" s="536"/>
      <c r="O246" s="537"/>
      <c r="P246" s="80"/>
    </row>
    <row r="247" spans="2:16" ht="14.4">
      <c r="B247" s="44"/>
      <c r="C247" s="538" t="s">
        <v>71</v>
      </c>
      <c r="D247" s="550"/>
      <c r="E247" s="550"/>
      <c r="F247" s="550"/>
      <c r="G247" s="550"/>
      <c r="H247" s="550"/>
      <c r="I247" s="550"/>
      <c r="J247" s="82" t="s">
        <v>72</v>
      </c>
      <c r="K247" s="95" t="s">
        <v>73</v>
      </c>
      <c r="L247" s="96" t="s">
        <v>74</v>
      </c>
      <c r="M247" s="560" t="s">
        <v>60</v>
      </c>
      <c r="N247" s="561"/>
      <c r="O247" s="97" t="s">
        <v>61</v>
      </c>
      <c r="P247" s="98"/>
    </row>
    <row r="248" spans="2:16" ht="14.4">
      <c r="B248" s="44"/>
      <c r="C248" s="555" t="s">
        <v>1222</v>
      </c>
      <c r="D248" s="556"/>
      <c r="E248" s="556"/>
      <c r="F248" s="556"/>
      <c r="G248" s="556"/>
      <c r="H248" s="556"/>
      <c r="I248" s="522"/>
      <c r="J248" s="310">
        <f>IFERROR(VLOOKUP(C248,'MANO DE OBRA'!$C$13:$J$33,6,FALSE)," ")</f>
        <v>190265</v>
      </c>
      <c r="K248" s="318">
        <f>IFERROR(VLOOKUP(C248,'MANO DE OBRA'!$C$13:$J$33,7,FALSE)," ")</f>
        <v>2</v>
      </c>
      <c r="L248" s="311">
        <f>IFERROR(VLOOKUP(C248,'MANO DE OBRA'!$C$13:$J$33,8,FALSE)," ")</f>
        <v>380530</v>
      </c>
      <c r="M248" s="562">
        <f>1/0.04</f>
        <v>25</v>
      </c>
      <c r="N248" s="563"/>
      <c r="O248" s="312">
        <f>IFERROR((L248/M248),0)</f>
        <v>15221.2</v>
      </c>
      <c r="P248" s="99"/>
    </row>
    <row r="249" spans="2:16"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6"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6"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6" ht="15" thickBot="1">
      <c r="B252" s="44"/>
      <c r="C252" s="545" t="s">
        <v>2244</v>
      </c>
      <c r="D252" s="546"/>
      <c r="E252" s="546"/>
      <c r="F252" s="546"/>
      <c r="G252" s="546"/>
      <c r="H252" s="546"/>
      <c r="I252" s="546"/>
      <c r="J252" s="546"/>
      <c r="K252" s="546"/>
      <c r="L252" s="546"/>
      <c r="M252" s="546"/>
      <c r="N252" s="547"/>
      <c r="O252" s="309">
        <f>+SUM(O248:O251)</f>
        <v>15221.2</v>
      </c>
      <c r="P252" s="85"/>
    </row>
    <row r="253" spans="2:16" ht="15" thickBot="1">
      <c r="B253" s="44"/>
      <c r="C253" s="73"/>
      <c r="D253" s="52"/>
      <c r="E253" s="52"/>
      <c r="F253" s="52"/>
      <c r="G253" s="52"/>
      <c r="H253" s="52"/>
      <c r="I253" s="52"/>
      <c r="J253" s="52"/>
      <c r="K253" s="52"/>
      <c r="L253" s="52"/>
      <c r="M253" s="52"/>
      <c r="N253" s="52"/>
      <c r="O253" s="74"/>
      <c r="P253" s="45"/>
    </row>
    <row r="254" spans="2:16" ht="15" thickBot="1">
      <c r="B254" s="44"/>
      <c r="C254" s="557" t="s">
        <v>2245</v>
      </c>
      <c r="D254" s="558"/>
      <c r="E254" s="558"/>
      <c r="F254" s="558"/>
      <c r="G254" s="558"/>
      <c r="H254" s="558"/>
      <c r="I254" s="558"/>
      <c r="J254" s="558"/>
      <c r="K254" s="558"/>
      <c r="L254" s="558"/>
      <c r="M254" s="558"/>
      <c r="N254" s="559"/>
      <c r="O254" s="313">
        <f>ROUND(O243+O219+O236+O252,0)</f>
        <v>45901</v>
      </c>
      <c r="P254" s="100"/>
    </row>
    <row r="255" spans="2:16" ht="15" thickBot="1">
      <c r="B255" s="44"/>
      <c r="C255" s="73"/>
      <c r="D255" s="52"/>
      <c r="E255" s="52"/>
      <c r="F255" s="52"/>
      <c r="G255" s="52"/>
      <c r="H255" s="52"/>
      <c r="I255" s="52"/>
      <c r="J255" s="52"/>
      <c r="K255" s="52"/>
      <c r="L255" s="52"/>
      <c r="M255" s="52"/>
      <c r="N255" s="52"/>
      <c r="O255" s="74"/>
      <c r="P255" s="73"/>
    </row>
    <row r="256" spans="2:16">
      <c r="B256" s="44"/>
      <c r="C256" s="529" t="s">
        <v>2240</v>
      </c>
      <c r="D256" s="530"/>
      <c r="E256" s="530"/>
      <c r="F256" s="530"/>
      <c r="G256" s="530"/>
      <c r="H256" s="530"/>
      <c r="I256" s="530"/>
      <c r="J256" s="530"/>
      <c r="K256" s="530"/>
      <c r="L256" s="530"/>
      <c r="M256" s="530"/>
      <c r="N256" s="530"/>
      <c r="O256" s="531"/>
      <c r="P256" s="80"/>
    </row>
    <row r="257" spans="2:16">
      <c r="B257" s="44"/>
      <c r="C257" s="532"/>
      <c r="D257" s="533"/>
      <c r="E257" s="533"/>
      <c r="F257" s="533"/>
      <c r="G257" s="533"/>
      <c r="H257" s="533"/>
      <c r="I257" s="533"/>
      <c r="J257" s="533"/>
      <c r="K257" s="533"/>
      <c r="L257" s="533"/>
      <c r="M257" s="533"/>
      <c r="N257" s="533"/>
      <c r="O257" s="534"/>
      <c r="P257" s="80"/>
    </row>
    <row r="258" spans="2:16" ht="14.4" thickBot="1">
      <c r="B258" s="44"/>
      <c r="C258" s="535"/>
      <c r="D258" s="536"/>
      <c r="E258" s="536"/>
      <c r="F258" s="536"/>
      <c r="G258" s="536"/>
      <c r="H258" s="536"/>
      <c r="I258" s="536"/>
      <c r="J258" s="536"/>
      <c r="K258" s="536"/>
      <c r="L258" s="536"/>
      <c r="M258" s="536"/>
      <c r="N258" s="536"/>
      <c r="O258" s="537"/>
      <c r="P258" s="80"/>
    </row>
    <row r="259" spans="2:16" ht="15" thickBot="1">
      <c r="B259" s="44"/>
      <c r="C259" s="568" t="s">
        <v>10</v>
      </c>
      <c r="D259" s="569"/>
      <c r="E259" s="569"/>
      <c r="F259" s="569"/>
      <c r="G259" s="569"/>
      <c r="H259" s="569"/>
      <c r="I259" s="569"/>
      <c r="J259" s="569"/>
      <c r="K259" s="569"/>
      <c r="L259" s="569"/>
      <c r="M259" s="570"/>
      <c r="N259" s="303" t="s">
        <v>32</v>
      </c>
      <c r="O259" s="304" t="s">
        <v>29</v>
      </c>
      <c r="P259" s="80"/>
    </row>
    <row r="260" spans="2:16" ht="14.4">
      <c r="B260" s="44"/>
      <c r="C260" s="571" t="s">
        <v>2242</v>
      </c>
      <c r="D260" s="572"/>
      <c r="E260" s="572"/>
      <c r="F260" s="572"/>
      <c r="G260" s="572"/>
      <c r="H260" s="572"/>
      <c r="I260" s="572"/>
      <c r="J260" s="572"/>
      <c r="K260" s="572"/>
      <c r="L260" s="572"/>
      <c r="M260" s="572"/>
      <c r="N260" s="305">
        <f>PRESUPUESTO!$K$384</f>
        <v>0.26</v>
      </c>
      <c r="O260" s="314">
        <f>N260*O254</f>
        <v>11934.26</v>
      </c>
      <c r="P260" s="80"/>
    </row>
    <row r="261" spans="2:16" ht="14.4">
      <c r="B261" s="44"/>
      <c r="C261" s="573" t="s">
        <v>2241</v>
      </c>
      <c r="D261" s="574"/>
      <c r="E261" s="574"/>
      <c r="F261" s="574"/>
      <c r="G261" s="574"/>
      <c r="H261" s="574"/>
      <c r="I261" s="574"/>
      <c r="J261" s="574"/>
      <c r="K261" s="574"/>
      <c r="L261" s="574"/>
      <c r="M261" s="574"/>
      <c r="N261" s="302">
        <f>PRESUPUESTO!$K$385</f>
        <v>0.01</v>
      </c>
      <c r="O261" s="315">
        <f>N261*O254</f>
        <v>459.01</v>
      </c>
      <c r="P261" s="80"/>
    </row>
    <row r="262" spans="2:16" ht="15" thickBot="1">
      <c r="B262" s="44"/>
      <c r="C262" s="575" t="s">
        <v>28</v>
      </c>
      <c r="D262" s="576"/>
      <c r="E262" s="576"/>
      <c r="F262" s="576"/>
      <c r="G262" s="576"/>
      <c r="H262" s="576"/>
      <c r="I262" s="576"/>
      <c r="J262" s="576"/>
      <c r="K262" s="576"/>
      <c r="L262" s="576"/>
      <c r="M262" s="576"/>
      <c r="N262" s="306">
        <f>PRESUPUESTO!$K$386</f>
        <v>0.03</v>
      </c>
      <c r="O262" s="316">
        <f>N262*O254</f>
        <v>1377.03</v>
      </c>
      <c r="P262" s="80"/>
    </row>
    <row r="263" spans="2:16">
      <c r="B263" s="44"/>
      <c r="C263" s="296"/>
      <c r="D263" s="297"/>
      <c r="E263" s="297"/>
      <c r="F263" s="297"/>
      <c r="G263" s="297"/>
      <c r="H263" s="297"/>
      <c r="I263" s="297"/>
      <c r="J263" s="297"/>
      <c r="K263" s="297"/>
      <c r="L263" s="297"/>
      <c r="M263" s="297"/>
      <c r="N263" s="297"/>
      <c r="O263" s="298"/>
      <c r="P263" s="80"/>
    </row>
    <row r="264" spans="2:16" ht="14.4" thickBot="1">
      <c r="B264" s="44"/>
      <c r="C264" s="299"/>
      <c r="D264" s="300"/>
      <c r="E264" s="300"/>
      <c r="F264" s="300"/>
      <c r="G264" s="300"/>
      <c r="H264" s="300"/>
      <c r="I264" s="300"/>
      <c r="J264" s="300"/>
      <c r="K264" s="300"/>
      <c r="L264" s="300"/>
      <c r="M264" s="300"/>
      <c r="N264" s="300"/>
      <c r="O264" s="301"/>
      <c r="P264" s="80"/>
    </row>
    <row r="265" spans="2:16" ht="15" thickBot="1">
      <c r="B265" s="44"/>
      <c r="C265" s="557" t="s">
        <v>2246</v>
      </c>
      <c r="D265" s="558"/>
      <c r="E265" s="558"/>
      <c r="F265" s="558"/>
      <c r="G265" s="558"/>
      <c r="H265" s="558"/>
      <c r="I265" s="558"/>
      <c r="J265" s="558"/>
      <c r="K265" s="558"/>
      <c r="L265" s="558"/>
      <c r="M265" s="558"/>
      <c r="N265" s="559"/>
      <c r="O265" s="313">
        <f>ROUNDUP(O254+O260+O261+O262,0)</f>
        <v>59672</v>
      </c>
      <c r="P265" s="100"/>
    </row>
    <row r="266" spans="2:16" ht="14.4">
      <c r="B266" s="44"/>
      <c r="C266" s="73"/>
      <c r="D266" s="52"/>
      <c r="E266" s="52"/>
      <c r="F266" s="52"/>
      <c r="G266" s="52"/>
      <c r="H266" s="52"/>
      <c r="I266" s="52"/>
      <c r="J266" s="52"/>
      <c r="K266" s="52"/>
      <c r="L266" s="52"/>
      <c r="M266" s="52"/>
      <c r="N266" s="52"/>
      <c r="O266" s="74"/>
      <c r="P266" s="45"/>
    </row>
    <row r="267" spans="2:16" ht="14.4">
      <c r="B267" s="44"/>
      <c r="C267" s="73"/>
      <c r="D267" s="52"/>
      <c r="E267" s="52"/>
      <c r="F267" s="52"/>
      <c r="G267" s="52"/>
      <c r="H267" s="52"/>
      <c r="I267" s="52"/>
      <c r="J267" s="52"/>
      <c r="K267" s="52"/>
      <c r="L267" s="52"/>
      <c r="M267" s="52"/>
      <c r="N267" s="52"/>
      <c r="O267" s="74"/>
      <c r="P267" s="45"/>
    </row>
    <row r="268" spans="2:16" ht="18.75" customHeight="1" thickBot="1">
      <c r="B268" s="44"/>
      <c r="C268" s="564"/>
      <c r="D268" s="565"/>
      <c r="E268" s="565"/>
      <c r="F268" s="70"/>
      <c r="G268" s="70"/>
      <c r="H268" s="70"/>
      <c r="I268" s="70"/>
      <c r="J268" s="70"/>
      <c r="K268" s="566"/>
      <c r="L268" s="566"/>
      <c r="M268" s="566"/>
      <c r="N268" s="566"/>
      <c r="O268" s="567"/>
      <c r="P268" s="101"/>
    </row>
    <row r="269" spans="2:16" ht="14.4" thickBot="1">
      <c r="B269" s="102"/>
      <c r="C269" s="103"/>
      <c r="D269" s="103"/>
      <c r="E269" s="103"/>
      <c r="F269" s="103"/>
      <c r="G269" s="103"/>
      <c r="H269" s="103"/>
      <c r="I269" s="103"/>
      <c r="J269" s="103"/>
      <c r="K269" s="103"/>
      <c r="L269" s="103"/>
      <c r="M269" s="103"/>
      <c r="N269" s="103"/>
      <c r="O269" s="103"/>
      <c r="P269" s="104"/>
    </row>
    <row r="270" spans="2:16" ht="15.6" thickTop="1" thickBot="1">
      <c r="B270" s="44"/>
      <c r="C270" s="488" t="s">
        <v>54</v>
      </c>
      <c r="D270" s="489"/>
      <c r="E270" s="489"/>
      <c r="F270" s="489"/>
      <c r="G270" s="489"/>
      <c r="H270" s="489"/>
      <c r="I270" s="489"/>
      <c r="J270" s="489"/>
      <c r="K270" s="489"/>
      <c r="L270" s="489"/>
      <c r="M270" s="489"/>
      <c r="N270" s="489"/>
      <c r="O270" s="490"/>
      <c r="P270" s="75"/>
    </row>
    <row r="271" spans="2:16">
      <c r="B271" s="44"/>
      <c r="C271" s="76" t="s">
        <v>55</v>
      </c>
      <c r="D271" s="491" t="s">
        <v>10</v>
      </c>
      <c r="E271" s="492"/>
      <c r="F271" s="492"/>
      <c r="G271" s="492"/>
      <c r="H271" s="492"/>
      <c r="I271" s="492"/>
      <c r="J271" s="492"/>
      <c r="K271" s="492"/>
      <c r="L271" s="493"/>
      <c r="M271" s="494" t="s">
        <v>56</v>
      </c>
      <c r="N271" s="495"/>
      <c r="O271" s="76" t="s">
        <v>12</v>
      </c>
      <c r="P271" s="77"/>
    </row>
    <row r="272" spans="2:16" ht="51" customHeight="1" thickBot="1">
      <c r="B272" s="44"/>
      <c r="C272" s="243">
        <f>PRESUPUESTO!C346</f>
        <v>18.110000000000017</v>
      </c>
      <c r="D272" s="582" t="str">
        <f>IFERROR(VLOOKUP(C272,PRESUPUESTO!$C$11:$K$366,5,FALSE)," ")</f>
        <v>SUMINISTRO E INSTALACIÓN DE FRANJA PODOTÁCTIL DE ALERTA DE UNA HILADA, EN LOSETA DE CONCRETO DE 40 × 40 CM, SOBRE BASE EXISTENTE. INCLUYE CAMA DE ARENA, NIVELACIÓN, AJUSTES PERIMETRALES Y COMPACTACIÓN.</v>
      </c>
      <c r="E272" s="583"/>
      <c r="F272" s="583"/>
      <c r="G272" s="583"/>
      <c r="H272" s="583"/>
      <c r="I272" s="583"/>
      <c r="J272" s="583"/>
      <c r="K272" s="583"/>
      <c r="L272" s="584"/>
      <c r="M272" s="526" t="str">
        <f>IFERROR(VLOOKUP(C272,PRESUPUESTO!$C$11:$K$366,6,FALSE)," ")</f>
        <v>ML</v>
      </c>
      <c r="N272" s="528"/>
      <c r="O272" s="243">
        <f>IFERROR(VLOOKUP(C272,PRESUPUESTO!$C$11:$K$366,7,FALSE)," ")</f>
        <v>45.51</v>
      </c>
      <c r="P272" s="79"/>
    </row>
    <row r="273" spans="2:16">
      <c r="B273" s="44"/>
      <c r="C273" s="529"/>
      <c r="D273" s="530"/>
      <c r="E273" s="530"/>
      <c r="F273" s="530"/>
      <c r="G273" s="530"/>
      <c r="H273" s="530"/>
      <c r="I273" s="530"/>
      <c r="J273" s="530"/>
      <c r="K273" s="530"/>
      <c r="L273" s="530"/>
      <c r="M273" s="530"/>
      <c r="N273" s="530"/>
      <c r="O273" s="531"/>
      <c r="P273" s="80"/>
    </row>
    <row r="274" spans="2:16">
      <c r="B274" s="44"/>
      <c r="C274" s="532"/>
      <c r="D274" s="533"/>
      <c r="E274" s="533"/>
      <c r="F274" s="533"/>
      <c r="G274" s="533"/>
      <c r="H274" s="533"/>
      <c r="I274" s="533"/>
      <c r="J274" s="533"/>
      <c r="K274" s="533"/>
      <c r="L274" s="533"/>
      <c r="M274" s="533"/>
      <c r="N274" s="533"/>
      <c r="O274" s="534"/>
      <c r="P274" s="80"/>
    </row>
    <row r="275" spans="2:16" ht="14.4" thickBot="1">
      <c r="B275" s="44"/>
      <c r="C275" s="535"/>
      <c r="D275" s="536"/>
      <c r="E275" s="536"/>
      <c r="F275" s="536"/>
      <c r="G275" s="536"/>
      <c r="H275" s="536"/>
      <c r="I275" s="536"/>
      <c r="J275" s="536"/>
      <c r="K275" s="536"/>
      <c r="L275" s="536"/>
      <c r="M275" s="536"/>
      <c r="N275" s="536"/>
      <c r="O275" s="537"/>
      <c r="P275" s="80"/>
    </row>
    <row r="276" spans="2:16" ht="14.4">
      <c r="B276" s="44"/>
      <c r="C276" s="538" t="s">
        <v>10</v>
      </c>
      <c r="D276" s="539"/>
      <c r="E276" s="539"/>
      <c r="F276" s="539"/>
      <c r="G276" s="540"/>
      <c r="H276" s="541" t="s">
        <v>57</v>
      </c>
      <c r="I276" s="539"/>
      <c r="J276" s="542" t="s">
        <v>58</v>
      </c>
      <c r="K276" s="543"/>
      <c r="L276" s="82" t="s">
        <v>59</v>
      </c>
      <c r="M276" s="541" t="s">
        <v>60</v>
      </c>
      <c r="N276" s="544"/>
      <c r="O276" s="83" t="s">
        <v>61</v>
      </c>
      <c r="P276" s="84"/>
    </row>
    <row r="277" spans="2:16" ht="14.4">
      <c r="B277" s="44"/>
      <c r="C277" s="517" t="s">
        <v>1281</v>
      </c>
      <c r="D277" s="518"/>
      <c r="E277" s="518"/>
      <c r="F277" s="518"/>
      <c r="G277" s="519"/>
      <c r="H277" s="520"/>
      <c r="I277" s="520"/>
      <c r="J277" s="521" t="str">
        <f>IFERROR(VLOOKUP(C277,EQUIPOS!$C$13:$G$80,2,FALSE)," ")</f>
        <v>%</v>
      </c>
      <c r="K277" s="522"/>
      <c r="L277" s="308">
        <f>O315</f>
        <v>15221.2</v>
      </c>
      <c r="M277" s="523">
        <v>0.05</v>
      </c>
      <c r="N277" s="522"/>
      <c r="O277" s="307">
        <f>IFERROR(M277*L277,0)</f>
        <v>761.06000000000006</v>
      </c>
      <c r="P277" s="85"/>
    </row>
    <row r="278" spans="2:16" ht="14.4">
      <c r="B278" s="44"/>
      <c r="C278" s="517" t="s">
        <v>1308</v>
      </c>
      <c r="D278" s="518"/>
      <c r="E278" s="518"/>
      <c r="F278" s="518"/>
      <c r="G278" s="519"/>
      <c r="H278" s="520"/>
      <c r="I278" s="520"/>
      <c r="J278" s="521" t="str">
        <f>IFERROR(VLOOKUP(C278,EQUIPOS!$C$13:$G$80,2,FALSE)," ")</f>
        <v>D</v>
      </c>
      <c r="K278" s="522"/>
      <c r="L278" s="308">
        <f>IFERROR(VLOOKUP(C278,EQUIPOS!$C$13:$G$80,5,FALSE)," ")</f>
        <v>185713</v>
      </c>
      <c r="M278" s="524">
        <v>200</v>
      </c>
      <c r="N278" s="525"/>
      <c r="O278" s="307">
        <f>IFERROR(L278/M278,0)</f>
        <v>928.56500000000005</v>
      </c>
      <c r="P278" s="85"/>
    </row>
    <row r="279" spans="2:16" ht="14.4">
      <c r="B279" s="44"/>
      <c r="C279" s="517" t="s">
        <v>1258</v>
      </c>
      <c r="D279" s="518"/>
      <c r="E279" s="518"/>
      <c r="F279" s="518"/>
      <c r="G279" s="519"/>
      <c r="H279" s="520"/>
      <c r="I279" s="520"/>
      <c r="J279" s="521" t="str">
        <f>IFERROR(VLOOKUP(C279,EQUIPOS!$C$13:$G$80,2,FALSE)," ")</f>
        <v>D</v>
      </c>
      <c r="K279" s="522"/>
      <c r="L279" s="308">
        <f>IFERROR(VLOOKUP(C279,EQUIPOS!$C$13:$G$80,5,FALSE)," ")</f>
        <v>81298</v>
      </c>
      <c r="M279" s="524">
        <v>200</v>
      </c>
      <c r="N279" s="525"/>
      <c r="O279" s="307">
        <f t="shared" ref="O279:O280" si="16">IFERROR(L279/M279,0)</f>
        <v>406.49</v>
      </c>
      <c r="P279" s="85"/>
    </row>
    <row r="280" spans="2:16" ht="14.4">
      <c r="B280" s="44"/>
      <c r="C280" s="517"/>
      <c r="D280" s="518"/>
      <c r="E280" s="518"/>
      <c r="F280" s="518"/>
      <c r="G280" s="519"/>
      <c r="H280" s="520"/>
      <c r="I280" s="520"/>
      <c r="J280" s="521" t="str">
        <f>IFERROR(VLOOKUP(C280,EQUIPOS!$C$13:$G$80,2,FALSE)," ")</f>
        <v xml:space="preserve"> </v>
      </c>
      <c r="K280" s="522"/>
      <c r="L280" s="308" t="str">
        <f>IFERROR(VLOOKUP(C280,EQUIPOS!$C$13:$G$80,5,FALSE)," ")</f>
        <v xml:space="preserve"> </v>
      </c>
      <c r="M280" s="524"/>
      <c r="N280" s="525"/>
      <c r="O280" s="307">
        <f t="shared" si="16"/>
        <v>0</v>
      </c>
      <c r="P280" s="85"/>
    </row>
    <row r="281" spans="2:16" ht="15" thickBot="1">
      <c r="B281" s="44"/>
      <c r="C281" s="517"/>
      <c r="D281" s="518"/>
      <c r="E281" s="518"/>
      <c r="F281" s="518"/>
      <c r="G281" s="519"/>
      <c r="H281" s="520"/>
      <c r="I281" s="520"/>
      <c r="J281" s="521" t="str">
        <f>IFERROR(VLOOKUP(C281,EQUIPOS!$C$13:$G$80,2,FALSE)," ")</f>
        <v xml:space="preserve"> </v>
      </c>
      <c r="K281" s="522"/>
      <c r="L281" s="308" t="str">
        <f>IFERROR(VLOOKUP(C281,EQUIPOS!$C$13:$G$80,5,FALSE)," ")</f>
        <v xml:space="preserve"> </v>
      </c>
      <c r="M281" s="524"/>
      <c r="N281" s="525"/>
      <c r="O281" s="307">
        <f>IFERROR(L281/M281,0)</f>
        <v>0</v>
      </c>
      <c r="P281" s="85"/>
    </row>
    <row r="282" spans="2:16" ht="15" thickBot="1">
      <c r="B282" s="44"/>
      <c r="C282" s="545" t="s">
        <v>2244</v>
      </c>
      <c r="D282" s="546"/>
      <c r="E282" s="546"/>
      <c r="F282" s="546"/>
      <c r="G282" s="546"/>
      <c r="H282" s="546"/>
      <c r="I282" s="546"/>
      <c r="J282" s="546"/>
      <c r="K282" s="546"/>
      <c r="L282" s="546"/>
      <c r="M282" s="546"/>
      <c r="N282" s="547"/>
      <c r="O282" s="309">
        <f>SUM(O277:O281)</f>
        <v>2096.1149999999998</v>
      </c>
      <c r="P282" s="86"/>
    </row>
    <row r="283" spans="2:16" ht="13.5" customHeight="1">
      <c r="B283" s="44"/>
      <c r="C283" s="529" t="s">
        <v>62</v>
      </c>
      <c r="D283" s="530"/>
      <c r="E283" s="530"/>
      <c r="F283" s="530"/>
      <c r="G283" s="530"/>
      <c r="H283" s="530"/>
      <c r="I283" s="530"/>
      <c r="J283" s="530"/>
      <c r="K283" s="530"/>
      <c r="L283" s="530"/>
      <c r="M283" s="530"/>
      <c r="N283" s="530"/>
      <c r="O283" s="531"/>
      <c r="P283" s="80"/>
    </row>
    <row r="284" spans="2:16">
      <c r="B284" s="44"/>
      <c r="C284" s="532"/>
      <c r="D284" s="533"/>
      <c r="E284" s="533"/>
      <c r="F284" s="533"/>
      <c r="G284" s="533"/>
      <c r="H284" s="533"/>
      <c r="I284" s="533"/>
      <c r="J284" s="533"/>
      <c r="K284" s="533"/>
      <c r="L284" s="533"/>
      <c r="M284" s="533"/>
      <c r="N284" s="533"/>
      <c r="O284" s="534"/>
      <c r="P284" s="80"/>
    </row>
    <row r="285" spans="2:16" ht="14.4" thickBot="1">
      <c r="B285" s="44"/>
      <c r="C285" s="535"/>
      <c r="D285" s="536"/>
      <c r="E285" s="536"/>
      <c r="F285" s="536"/>
      <c r="G285" s="536"/>
      <c r="H285" s="536"/>
      <c r="I285" s="536"/>
      <c r="J285" s="536"/>
      <c r="K285" s="536"/>
      <c r="L285" s="536"/>
      <c r="M285" s="536"/>
      <c r="N285" s="536"/>
      <c r="O285" s="537"/>
      <c r="P285" s="80"/>
    </row>
    <row r="286" spans="2:16" ht="14.4">
      <c r="B286" s="44"/>
      <c r="C286" s="538" t="s">
        <v>10</v>
      </c>
      <c r="D286" s="550"/>
      <c r="E286" s="550"/>
      <c r="F286" s="550"/>
      <c r="G286" s="550"/>
      <c r="H286" s="550"/>
      <c r="I286" s="550"/>
      <c r="J286" s="544"/>
      <c r="K286" s="81" t="s">
        <v>56</v>
      </c>
      <c r="L286" s="82" t="s">
        <v>12</v>
      </c>
      <c r="M286" s="541" t="s">
        <v>63</v>
      </c>
      <c r="N286" s="544"/>
      <c r="O286" s="83" t="s">
        <v>61</v>
      </c>
      <c r="P286" s="84"/>
    </row>
    <row r="287" spans="2:16" ht="14.4">
      <c r="B287" s="44"/>
      <c r="C287" s="517" t="s">
        <v>2350</v>
      </c>
      <c r="D287" s="518"/>
      <c r="E287" s="518"/>
      <c r="F287" s="518"/>
      <c r="G287" s="518"/>
      <c r="H287" s="518"/>
      <c r="I287" s="518"/>
      <c r="J287" s="519"/>
      <c r="K287" s="88" t="str">
        <f>IFERROR(VLOOKUP(C287,MATERIALES!$C$13:$G$2486,2,FALSE)," ")</f>
        <v>UN</v>
      </c>
      <c r="L287" s="89">
        <v>2.65</v>
      </c>
      <c r="M287" s="548">
        <f>IFERROR(VLOOKUP(C287,MATERIALES!$C$13:$G$2486,5,FALSE)," ")</f>
        <v>9900</v>
      </c>
      <c r="N287" s="549"/>
      <c r="O287" s="307">
        <f>IFERROR(M287*L287,0)</f>
        <v>26235</v>
      </c>
      <c r="P287" s="85"/>
    </row>
    <row r="288" spans="2:16" ht="14.4">
      <c r="B288" s="44"/>
      <c r="C288" s="517" t="s">
        <v>1361</v>
      </c>
      <c r="D288" s="518"/>
      <c r="E288" s="518"/>
      <c r="F288" s="518"/>
      <c r="G288" s="518"/>
      <c r="H288" s="518"/>
      <c r="I288" s="518"/>
      <c r="J288" s="519"/>
      <c r="K288" s="88" t="str">
        <f>IFERROR(VLOOKUP(C288,MATERIALES!$C$13:$G$2486,2,FALSE)," ")</f>
        <v>M3</v>
      </c>
      <c r="L288" s="89">
        <v>1.7999999999999999E-2</v>
      </c>
      <c r="M288" s="548">
        <f>IFERROR(VLOOKUP(C288,MATERIALES!$C$13:$G$2486,5,FALSE)," ")</f>
        <v>102995</v>
      </c>
      <c r="N288" s="549"/>
      <c r="O288" s="307">
        <f t="shared" ref="O288:O298" si="17">IFERROR(M288*L288,0)</f>
        <v>1853.9099999999999</v>
      </c>
      <c r="P288" s="85"/>
    </row>
    <row r="289" spans="2:16" ht="14.4">
      <c r="B289" s="44"/>
      <c r="C289" s="517"/>
      <c r="D289" s="518"/>
      <c r="E289" s="518"/>
      <c r="F289" s="518"/>
      <c r="G289" s="518"/>
      <c r="H289" s="518"/>
      <c r="I289" s="518"/>
      <c r="J289" s="519"/>
      <c r="K289" s="88" t="str">
        <f>IFERROR(VLOOKUP(C289,MATERIALES!$C$13:$G$2486,2,FALSE)," ")</f>
        <v xml:space="preserve"> </v>
      </c>
      <c r="L289" s="89"/>
      <c r="M289" s="548" t="str">
        <f>IFERROR(VLOOKUP(C289,MATERIALES!$C$13:$G$2486,5,FALSE)," ")</f>
        <v xml:space="preserve"> </v>
      </c>
      <c r="N289" s="549"/>
      <c r="O289" s="307">
        <f t="shared" si="17"/>
        <v>0</v>
      </c>
      <c r="P289" s="85"/>
    </row>
    <row r="290" spans="2:16" ht="14.4">
      <c r="B290" s="44"/>
      <c r="C290" s="517"/>
      <c r="D290" s="518"/>
      <c r="E290" s="518"/>
      <c r="F290" s="518"/>
      <c r="G290" s="518"/>
      <c r="H290" s="518"/>
      <c r="I290" s="518"/>
      <c r="J290" s="519"/>
      <c r="K290" s="88" t="str">
        <f>IFERROR(VLOOKUP(C290,MATERIALES!$C$13:$G$2486,2,FALSE)," ")</f>
        <v xml:space="preserve"> </v>
      </c>
      <c r="L290" s="89"/>
      <c r="M290" s="548" t="str">
        <f>IFERROR(VLOOKUP(C290,MATERIALES!$C$13:$G$2486,5,FALSE)," ")</f>
        <v xml:space="preserve"> </v>
      </c>
      <c r="N290" s="549"/>
      <c r="O290" s="307">
        <f t="shared" si="17"/>
        <v>0</v>
      </c>
      <c r="P290" s="85"/>
    </row>
    <row r="291" spans="2:16" ht="14.4">
      <c r="B291" s="44"/>
      <c r="C291" s="517"/>
      <c r="D291" s="518"/>
      <c r="E291" s="518"/>
      <c r="F291" s="518"/>
      <c r="G291" s="518"/>
      <c r="H291" s="518"/>
      <c r="I291" s="518"/>
      <c r="J291" s="519"/>
      <c r="K291" s="88" t="str">
        <f>IFERROR(VLOOKUP(C291,MATERIALES!$C$13:$G$2486,2,FALSE)," ")</f>
        <v xml:space="preserve"> </v>
      </c>
      <c r="L291" s="89"/>
      <c r="M291" s="548" t="str">
        <f>IFERROR(VLOOKUP(C291,MATERIALES!$C$13:$G$2486,5,FALSE)," ")</f>
        <v xml:space="preserve"> </v>
      </c>
      <c r="N291" s="549"/>
      <c r="O291" s="307">
        <f t="shared" si="17"/>
        <v>0</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4.4">
      <c r="B294" s="44"/>
      <c r="C294" s="517"/>
      <c r="D294" s="518"/>
      <c r="E294" s="518"/>
      <c r="F294" s="518"/>
      <c r="G294" s="518"/>
      <c r="H294" s="518"/>
      <c r="I294" s="518"/>
      <c r="J294" s="519"/>
      <c r="K294" s="88" t="str">
        <f>IFERROR(VLOOKUP(C294,MATERIALES!$C$13:$G$2486,2,FALSE)," ")</f>
        <v xml:space="preserve"> </v>
      </c>
      <c r="L294" s="89"/>
      <c r="M294" s="548" t="str">
        <f>IFERROR(VLOOKUP(C294,MATERIALES!$C$13:$G$2486,5,FALSE)," ")</f>
        <v xml:space="preserve"> </v>
      </c>
      <c r="N294" s="549"/>
      <c r="O294" s="307">
        <f t="shared" si="17"/>
        <v>0</v>
      </c>
      <c r="P294" s="85"/>
    </row>
    <row r="295" spans="2:16" ht="14.4">
      <c r="B295" s="44"/>
      <c r="C295" s="517"/>
      <c r="D295" s="518"/>
      <c r="E295" s="518"/>
      <c r="F295" s="518"/>
      <c r="G295" s="518"/>
      <c r="H295" s="518"/>
      <c r="I295" s="518"/>
      <c r="J295" s="519"/>
      <c r="K295" s="88" t="str">
        <f>IFERROR(VLOOKUP(C295,MATERIALES!$C$13:$G$2486,2,FALSE)," ")</f>
        <v xml:space="preserve"> </v>
      </c>
      <c r="L295" s="89"/>
      <c r="M295" s="548" t="str">
        <f>IFERROR(VLOOKUP(C295,MATERIALES!$C$13:$G$2486,5,FALSE)," ")</f>
        <v xml:space="preserve"> </v>
      </c>
      <c r="N295" s="549"/>
      <c r="O295" s="307">
        <f t="shared" si="17"/>
        <v>0</v>
      </c>
      <c r="P295" s="85"/>
    </row>
    <row r="296" spans="2:16" ht="14.4">
      <c r="B296" s="44"/>
      <c r="C296" s="517"/>
      <c r="D296" s="518"/>
      <c r="E296" s="518"/>
      <c r="F296" s="518"/>
      <c r="G296" s="518"/>
      <c r="H296" s="518"/>
      <c r="I296" s="518"/>
      <c r="J296" s="519"/>
      <c r="K296" s="88" t="str">
        <f>IFERROR(VLOOKUP(C296,MATERIALES!$C$13:$G$2486,2,FALSE)," ")</f>
        <v xml:space="preserve"> </v>
      </c>
      <c r="L296" s="89"/>
      <c r="M296" s="548" t="str">
        <f>IFERROR(VLOOKUP(C296,MATERIALES!$C$13:$G$2486,5,FALSE)," ")</f>
        <v xml:space="preserve"> </v>
      </c>
      <c r="N296" s="549"/>
      <c r="O296" s="307">
        <f t="shared" si="17"/>
        <v>0</v>
      </c>
      <c r="P296" s="85"/>
    </row>
    <row r="297" spans="2:16" ht="14.4">
      <c r="B297" s="44"/>
      <c r="C297" s="517"/>
      <c r="D297" s="518"/>
      <c r="E297" s="518"/>
      <c r="F297" s="518"/>
      <c r="G297" s="518"/>
      <c r="H297" s="518"/>
      <c r="I297" s="518"/>
      <c r="J297" s="519"/>
      <c r="K297" s="88" t="str">
        <f>IFERROR(VLOOKUP(C297,MATERIALES!$C$13:$G$2486,2,FALSE)," ")</f>
        <v xml:space="preserve"> </v>
      </c>
      <c r="L297" s="89"/>
      <c r="M297" s="548" t="str">
        <f>IFERROR(VLOOKUP(C297,MATERIALES!$C$13:$G$2486,5,FALSE)," ")</f>
        <v xml:space="preserve"> </v>
      </c>
      <c r="N297" s="549"/>
      <c r="O297" s="307">
        <f t="shared" si="17"/>
        <v>0</v>
      </c>
      <c r="P297" s="85"/>
    </row>
    <row r="298" spans="2:16" ht="15" thickBot="1">
      <c r="B298" s="44"/>
      <c r="C298" s="517"/>
      <c r="D298" s="518"/>
      <c r="E298" s="518"/>
      <c r="F298" s="518"/>
      <c r="G298" s="518"/>
      <c r="H298" s="518"/>
      <c r="I298" s="518"/>
      <c r="J298" s="519"/>
      <c r="K298" s="88" t="str">
        <f>IFERROR(VLOOKUP(C298,MATERIALES!$C$13:$G$2486,2,FALSE)," ")</f>
        <v xml:space="preserve"> </v>
      </c>
      <c r="L298" s="90"/>
      <c r="M298" s="548" t="str">
        <f>IFERROR(VLOOKUP(C298,MATERIALES!$C$13:$G$2486,5,FALSE)," ")</f>
        <v xml:space="preserve"> </v>
      </c>
      <c r="N298" s="549"/>
      <c r="O298" s="307">
        <f t="shared" si="17"/>
        <v>0</v>
      </c>
      <c r="P298" s="85"/>
    </row>
    <row r="299" spans="2:16" ht="15" thickBot="1">
      <c r="B299" s="44"/>
      <c r="C299" s="545" t="s">
        <v>2244</v>
      </c>
      <c r="D299" s="546"/>
      <c r="E299" s="546"/>
      <c r="F299" s="546"/>
      <c r="G299" s="546"/>
      <c r="H299" s="546"/>
      <c r="I299" s="546"/>
      <c r="J299" s="546"/>
      <c r="K299" s="546"/>
      <c r="L299" s="546"/>
      <c r="M299" s="546"/>
      <c r="N299" s="547"/>
      <c r="O299" s="309">
        <f>SUM(O287:O298)</f>
        <v>28088.91</v>
      </c>
      <c r="P299" s="85"/>
    </row>
    <row r="300" spans="2:16">
      <c r="B300" s="44"/>
      <c r="C300" s="529" t="s">
        <v>64</v>
      </c>
      <c r="D300" s="530"/>
      <c r="E300" s="530"/>
      <c r="F300" s="530"/>
      <c r="G300" s="530"/>
      <c r="H300" s="530"/>
      <c r="I300" s="530"/>
      <c r="J300" s="530"/>
      <c r="K300" s="530"/>
      <c r="L300" s="530"/>
      <c r="M300" s="530"/>
      <c r="N300" s="530"/>
      <c r="O300" s="531"/>
      <c r="P300" s="80"/>
    </row>
    <row r="301" spans="2:16">
      <c r="B301" s="44"/>
      <c r="C301" s="532"/>
      <c r="D301" s="533"/>
      <c r="E301" s="533"/>
      <c r="F301" s="533"/>
      <c r="G301" s="533"/>
      <c r="H301" s="533"/>
      <c r="I301" s="533"/>
      <c r="J301" s="533"/>
      <c r="K301" s="533"/>
      <c r="L301" s="533"/>
      <c r="M301" s="533"/>
      <c r="N301" s="533"/>
      <c r="O301" s="534"/>
      <c r="P301" s="80"/>
    </row>
    <row r="302" spans="2:16" ht="14.4" thickBot="1">
      <c r="B302" s="44"/>
      <c r="C302" s="535"/>
      <c r="D302" s="536"/>
      <c r="E302" s="536"/>
      <c r="F302" s="536"/>
      <c r="G302" s="536"/>
      <c r="H302" s="536"/>
      <c r="I302" s="536"/>
      <c r="J302" s="536"/>
      <c r="K302" s="536"/>
      <c r="L302" s="536"/>
      <c r="M302" s="536"/>
      <c r="N302" s="536"/>
      <c r="O302" s="537"/>
      <c r="P302" s="80"/>
    </row>
    <row r="303" spans="2:16" ht="16.8">
      <c r="B303" s="44"/>
      <c r="C303" s="538" t="s">
        <v>65</v>
      </c>
      <c r="D303" s="550"/>
      <c r="E303" s="550"/>
      <c r="F303" s="550"/>
      <c r="G303" s="550"/>
      <c r="H303" s="550"/>
      <c r="I303" s="550"/>
      <c r="J303" s="82" t="s">
        <v>66</v>
      </c>
      <c r="K303" s="87" t="s">
        <v>67</v>
      </c>
      <c r="L303" s="91" t="s">
        <v>68</v>
      </c>
      <c r="M303" s="541" t="s">
        <v>69</v>
      </c>
      <c r="N303" s="544"/>
      <c r="O303" s="83" t="s">
        <v>61</v>
      </c>
      <c r="P303" s="84"/>
    </row>
    <row r="304" spans="2:16" ht="14.4">
      <c r="B304" s="44"/>
      <c r="C304" s="517"/>
      <c r="D304" s="518"/>
      <c r="E304" s="518"/>
      <c r="F304" s="518"/>
      <c r="G304" s="518"/>
      <c r="H304" s="518"/>
      <c r="I304" s="518"/>
      <c r="J304" s="92"/>
      <c r="K304" s="93">
        <v>25.1</v>
      </c>
      <c r="L304" s="92">
        <f>K304*J304</f>
        <v>0</v>
      </c>
      <c r="M304" s="548" t="str">
        <f>IFERROR(VLOOKUP(C304,TRANSPORTE!$C$14:$G$28,5,FALSE)," ")</f>
        <v xml:space="preserve"> </v>
      </c>
      <c r="N304" s="549"/>
      <c r="O304" s="307">
        <f>IFERROR(M304*L304,0)</f>
        <v>0</v>
      </c>
      <c r="P304" s="85"/>
    </row>
    <row r="305" spans="2:16" ht="15" thickBot="1">
      <c r="B305" s="44"/>
      <c r="C305" s="551"/>
      <c r="D305" s="552"/>
      <c r="E305" s="552"/>
      <c r="F305" s="552"/>
      <c r="G305" s="552"/>
      <c r="H305" s="552"/>
      <c r="I305" s="552"/>
      <c r="J305" s="94"/>
      <c r="K305" s="70"/>
      <c r="L305" s="94"/>
      <c r="M305" s="553"/>
      <c r="N305" s="554"/>
      <c r="O305" s="307">
        <f t="shared" ref="O305" si="18">IFERROR(M305*L305,0)</f>
        <v>0</v>
      </c>
      <c r="P305" s="85"/>
    </row>
    <row r="306" spans="2:16" ht="15" thickBot="1">
      <c r="B306" s="44"/>
      <c r="C306" s="545" t="s">
        <v>2244</v>
      </c>
      <c r="D306" s="546"/>
      <c r="E306" s="546"/>
      <c r="F306" s="546"/>
      <c r="G306" s="546"/>
      <c r="H306" s="546"/>
      <c r="I306" s="546"/>
      <c r="J306" s="546"/>
      <c r="K306" s="546"/>
      <c r="L306" s="546"/>
      <c r="M306" s="546"/>
      <c r="N306" s="547"/>
      <c r="O306" s="309">
        <f>+SUM(O304:O305)</f>
        <v>0</v>
      </c>
      <c r="P306" s="86"/>
    </row>
    <row r="307" spans="2:16">
      <c r="B307" s="44"/>
      <c r="C307" s="529" t="s">
        <v>70</v>
      </c>
      <c r="D307" s="530"/>
      <c r="E307" s="530"/>
      <c r="F307" s="530"/>
      <c r="G307" s="530"/>
      <c r="H307" s="530"/>
      <c r="I307" s="530"/>
      <c r="J307" s="530"/>
      <c r="K307" s="530"/>
      <c r="L307" s="530"/>
      <c r="M307" s="530"/>
      <c r="N307" s="530"/>
      <c r="O307" s="531"/>
      <c r="P307" s="80"/>
    </row>
    <row r="308" spans="2:16">
      <c r="B308" s="44"/>
      <c r="C308" s="532"/>
      <c r="D308" s="533"/>
      <c r="E308" s="533"/>
      <c r="F308" s="533"/>
      <c r="G308" s="533"/>
      <c r="H308" s="533"/>
      <c r="I308" s="533"/>
      <c r="J308" s="533"/>
      <c r="K308" s="533"/>
      <c r="L308" s="533"/>
      <c r="M308" s="533"/>
      <c r="N308" s="533"/>
      <c r="O308" s="534"/>
      <c r="P308" s="80"/>
    </row>
    <row r="309" spans="2:16" ht="14.4" thickBot="1">
      <c r="B309" s="44"/>
      <c r="C309" s="535"/>
      <c r="D309" s="536"/>
      <c r="E309" s="536"/>
      <c r="F309" s="536"/>
      <c r="G309" s="536"/>
      <c r="H309" s="536"/>
      <c r="I309" s="536"/>
      <c r="J309" s="536"/>
      <c r="K309" s="536"/>
      <c r="L309" s="536"/>
      <c r="M309" s="536"/>
      <c r="N309" s="536"/>
      <c r="O309" s="537"/>
      <c r="P309" s="80"/>
    </row>
    <row r="310" spans="2:16" ht="14.4">
      <c r="B310" s="44"/>
      <c r="C310" s="538" t="s">
        <v>71</v>
      </c>
      <c r="D310" s="550"/>
      <c r="E310" s="550"/>
      <c r="F310" s="550"/>
      <c r="G310" s="550"/>
      <c r="H310" s="550"/>
      <c r="I310" s="550"/>
      <c r="J310" s="82" t="s">
        <v>72</v>
      </c>
      <c r="K310" s="95" t="s">
        <v>73</v>
      </c>
      <c r="L310" s="96" t="s">
        <v>74</v>
      </c>
      <c r="M310" s="560" t="s">
        <v>60</v>
      </c>
      <c r="N310" s="561"/>
      <c r="O310" s="97" t="s">
        <v>61</v>
      </c>
      <c r="P310" s="98"/>
    </row>
    <row r="311" spans="2:16" ht="14.4">
      <c r="B311" s="44"/>
      <c r="C311" s="555" t="s">
        <v>1222</v>
      </c>
      <c r="D311" s="556"/>
      <c r="E311" s="556"/>
      <c r="F311" s="556"/>
      <c r="G311" s="556"/>
      <c r="H311" s="556"/>
      <c r="I311" s="522"/>
      <c r="J311" s="310">
        <f>IFERROR(VLOOKUP(C311,'MANO DE OBRA'!$C$13:$J$33,6,FALSE)," ")</f>
        <v>190265</v>
      </c>
      <c r="K311" s="318">
        <f>IFERROR(VLOOKUP(C311,'MANO DE OBRA'!$C$13:$J$33,7,FALSE)," ")</f>
        <v>2</v>
      </c>
      <c r="L311" s="311">
        <f>IFERROR(VLOOKUP(C311,'MANO DE OBRA'!$C$13:$J$33,8,FALSE)," ")</f>
        <v>380530</v>
      </c>
      <c r="M311" s="562">
        <f>1/0.04</f>
        <v>25</v>
      </c>
      <c r="N311" s="563"/>
      <c r="O311" s="312">
        <f>IFERROR((L311/M311),0)</f>
        <v>15221.2</v>
      </c>
      <c r="P311" s="99"/>
    </row>
    <row r="312" spans="2:16" ht="14.4">
      <c r="B312" s="44"/>
      <c r="C312" s="555"/>
      <c r="D312" s="556"/>
      <c r="E312" s="556"/>
      <c r="F312" s="556"/>
      <c r="G312" s="556"/>
      <c r="H312" s="556"/>
      <c r="I312" s="522"/>
      <c r="J312" s="310" t="str">
        <f>IFERROR(VLOOKUP(C312,'MANO DE OBRA'!$C$13:$J$33,6,FALSE)," ")</f>
        <v xml:space="preserve"> </v>
      </c>
      <c r="K312" s="318" t="str">
        <f>IFERROR(VLOOKUP(C312,'MANO DE OBRA'!$C$13:$J$33,7,FALSE)," ")</f>
        <v xml:space="preserve"> </v>
      </c>
      <c r="L312" s="311" t="str">
        <f>IFERROR(VLOOKUP(C312,'MANO DE OBRA'!$C$13:$J$33,8,FALSE)," ")</f>
        <v xml:space="preserve"> </v>
      </c>
      <c r="M312" s="562"/>
      <c r="N312" s="563"/>
      <c r="O312" s="312">
        <f t="shared" ref="O312:O314" si="19">IFERROR((L312/M312),0)</f>
        <v>0</v>
      </c>
      <c r="P312" s="99"/>
    </row>
    <row r="313" spans="2:16" ht="14.4">
      <c r="B313" s="44"/>
      <c r="C313" s="555"/>
      <c r="D313" s="556"/>
      <c r="E313" s="556"/>
      <c r="F313" s="556"/>
      <c r="G313" s="556"/>
      <c r="H313" s="556"/>
      <c r="I313" s="522"/>
      <c r="J313" s="310" t="str">
        <f>IFERROR(VLOOKUP(C313,'MANO DE OBRA'!$C$13:$J$33,6,FALSE)," ")</f>
        <v xml:space="preserve"> </v>
      </c>
      <c r="K313" s="318" t="str">
        <f>IFERROR(VLOOKUP(C313,'MANO DE OBRA'!$C$13:$J$33,7,FALSE)," ")</f>
        <v xml:space="preserve"> </v>
      </c>
      <c r="L313" s="311" t="str">
        <f>IFERROR(VLOOKUP(C313,'MANO DE OBRA'!$C$13:$J$33,8,FALSE)," ")</f>
        <v xml:space="preserve"> </v>
      </c>
      <c r="M313" s="524"/>
      <c r="N313" s="525"/>
      <c r="O313" s="312">
        <f t="shared" si="19"/>
        <v>0</v>
      </c>
      <c r="P313" s="99"/>
    </row>
    <row r="314" spans="2:16" ht="15" thickBot="1">
      <c r="B314" s="44"/>
      <c r="C314" s="555"/>
      <c r="D314" s="556"/>
      <c r="E314" s="556"/>
      <c r="F314" s="556"/>
      <c r="G314" s="556"/>
      <c r="H314" s="556"/>
      <c r="I314" s="522"/>
      <c r="J314" s="310" t="str">
        <f>IFERROR(VLOOKUP(C314,'MANO DE OBRA'!$C$13:$J$33,6,FALSE)," ")</f>
        <v xml:space="preserve"> </v>
      </c>
      <c r="K314" s="318" t="str">
        <f>IFERROR(VLOOKUP(C314,'MANO DE OBRA'!$C$13:$J$33,7,FALSE)," ")</f>
        <v xml:space="preserve"> </v>
      </c>
      <c r="L314" s="311" t="str">
        <f>IFERROR(VLOOKUP(C314,'MANO DE OBRA'!$C$13:$J$33,8,FALSE)," ")</f>
        <v xml:space="preserve"> </v>
      </c>
      <c r="M314" s="524"/>
      <c r="N314" s="525"/>
      <c r="O314" s="312">
        <f t="shared" si="19"/>
        <v>0</v>
      </c>
      <c r="P314" s="85"/>
    </row>
    <row r="315" spans="2:16" ht="15" thickBot="1">
      <c r="B315" s="44"/>
      <c r="C315" s="545" t="s">
        <v>2244</v>
      </c>
      <c r="D315" s="546"/>
      <c r="E315" s="546"/>
      <c r="F315" s="546"/>
      <c r="G315" s="546"/>
      <c r="H315" s="546"/>
      <c r="I315" s="546"/>
      <c r="J315" s="546"/>
      <c r="K315" s="546"/>
      <c r="L315" s="546"/>
      <c r="M315" s="546"/>
      <c r="N315" s="547"/>
      <c r="O315" s="309">
        <f>+SUM(O311:O314)</f>
        <v>15221.2</v>
      </c>
      <c r="P315" s="85"/>
    </row>
    <row r="316" spans="2:16" ht="15" thickBot="1">
      <c r="B316" s="44"/>
      <c r="C316" s="73"/>
      <c r="D316" s="52"/>
      <c r="E316" s="52"/>
      <c r="F316" s="52"/>
      <c r="G316" s="52"/>
      <c r="H316" s="52"/>
      <c r="I316" s="52"/>
      <c r="J316" s="52"/>
      <c r="K316" s="52"/>
      <c r="L316" s="52"/>
      <c r="M316" s="52"/>
      <c r="N316" s="52"/>
      <c r="O316" s="74"/>
      <c r="P316" s="45"/>
    </row>
    <row r="317" spans="2:16" ht="15" thickBot="1">
      <c r="B317" s="44"/>
      <c r="C317" s="557" t="s">
        <v>2245</v>
      </c>
      <c r="D317" s="558"/>
      <c r="E317" s="558"/>
      <c r="F317" s="558"/>
      <c r="G317" s="558"/>
      <c r="H317" s="558"/>
      <c r="I317" s="558"/>
      <c r="J317" s="558"/>
      <c r="K317" s="558"/>
      <c r="L317" s="558"/>
      <c r="M317" s="558"/>
      <c r="N317" s="559"/>
      <c r="O317" s="313">
        <f>ROUND(O306+O282+O299+O315,0)</f>
        <v>45406</v>
      </c>
      <c r="P317" s="100"/>
    </row>
    <row r="318" spans="2:16" ht="15" thickBot="1">
      <c r="B318" s="44"/>
      <c r="C318" s="73"/>
      <c r="D318" s="52"/>
      <c r="E318" s="52"/>
      <c r="F318" s="52"/>
      <c r="G318" s="52"/>
      <c r="H318" s="52"/>
      <c r="I318" s="52"/>
      <c r="J318" s="52"/>
      <c r="K318" s="52"/>
      <c r="L318" s="52"/>
      <c r="M318" s="52"/>
      <c r="N318" s="52"/>
      <c r="O318" s="74"/>
      <c r="P318" s="73"/>
    </row>
    <row r="319" spans="2:16">
      <c r="B319" s="44"/>
      <c r="C319" s="529" t="s">
        <v>2240</v>
      </c>
      <c r="D319" s="530"/>
      <c r="E319" s="530"/>
      <c r="F319" s="530"/>
      <c r="G319" s="530"/>
      <c r="H319" s="530"/>
      <c r="I319" s="530"/>
      <c r="J319" s="530"/>
      <c r="K319" s="530"/>
      <c r="L319" s="530"/>
      <c r="M319" s="530"/>
      <c r="N319" s="530"/>
      <c r="O319" s="531"/>
      <c r="P319" s="80"/>
    </row>
    <row r="320" spans="2:16">
      <c r="B320" s="44"/>
      <c r="C320" s="532"/>
      <c r="D320" s="533"/>
      <c r="E320" s="533"/>
      <c r="F320" s="533"/>
      <c r="G320" s="533"/>
      <c r="H320" s="533"/>
      <c r="I320" s="533"/>
      <c r="J320" s="533"/>
      <c r="K320" s="533"/>
      <c r="L320" s="533"/>
      <c r="M320" s="533"/>
      <c r="N320" s="533"/>
      <c r="O320" s="534"/>
      <c r="P320" s="80"/>
    </row>
    <row r="321" spans="2:16" ht="14.4" thickBot="1">
      <c r="B321" s="44"/>
      <c r="C321" s="535"/>
      <c r="D321" s="536"/>
      <c r="E321" s="536"/>
      <c r="F321" s="536"/>
      <c r="G321" s="536"/>
      <c r="H321" s="536"/>
      <c r="I321" s="536"/>
      <c r="J321" s="536"/>
      <c r="K321" s="536"/>
      <c r="L321" s="536"/>
      <c r="M321" s="536"/>
      <c r="N321" s="536"/>
      <c r="O321" s="537"/>
      <c r="P321" s="80"/>
    </row>
    <row r="322" spans="2:16" ht="15" thickBot="1">
      <c r="B322" s="44"/>
      <c r="C322" s="568" t="s">
        <v>10</v>
      </c>
      <c r="D322" s="569"/>
      <c r="E322" s="569"/>
      <c r="F322" s="569"/>
      <c r="G322" s="569"/>
      <c r="H322" s="569"/>
      <c r="I322" s="569"/>
      <c r="J322" s="569"/>
      <c r="K322" s="569"/>
      <c r="L322" s="569"/>
      <c r="M322" s="570"/>
      <c r="N322" s="303" t="s">
        <v>32</v>
      </c>
      <c r="O322" s="304" t="s">
        <v>29</v>
      </c>
      <c r="P322" s="80"/>
    </row>
    <row r="323" spans="2:16" ht="14.4">
      <c r="B323" s="44"/>
      <c r="C323" s="571" t="s">
        <v>2242</v>
      </c>
      <c r="D323" s="572"/>
      <c r="E323" s="572"/>
      <c r="F323" s="572"/>
      <c r="G323" s="572"/>
      <c r="H323" s="572"/>
      <c r="I323" s="572"/>
      <c r="J323" s="572"/>
      <c r="K323" s="572"/>
      <c r="L323" s="572"/>
      <c r="M323" s="572"/>
      <c r="N323" s="305">
        <f>PRESUPUESTO!$K$384</f>
        <v>0.26</v>
      </c>
      <c r="O323" s="314">
        <f>N323*O317</f>
        <v>11805.560000000001</v>
      </c>
      <c r="P323" s="80"/>
    </row>
    <row r="324" spans="2:16" ht="14.4">
      <c r="B324" s="44"/>
      <c r="C324" s="573" t="s">
        <v>2241</v>
      </c>
      <c r="D324" s="574"/>
      <c r="E324" s="574"/>
      <c r="F324" s="574"/>
      <c r="G324" s="574"/>
      <c r="H324" s="574"/>
      <c r="I324" s="574"/>
      <c r="J324" s="574"/>
      <c r="K324" s="574"/>
      <c r="L324" s="574"/>
      <c r="M324" s="574"/>
      <c r="N324" s="302">
        <f>PRESUPUESTO!$K$385</f>
        <v>0.01</v>
      </c>
      <c r="O324" s="315">
        <f>N324*O317</f>
        <v>454.06</v>
      </c>
      <c r="P324" s="80"/>
    </row>
    <row r="325" spans="2:16" ht="15" thickBot="1">
      <c r="B325" s="44"/>
      <c r="C325" s="575" t="s">
        <v>28</v>
      </c>
      <c r="D325" s="576"/>
      <c r="E325" s="576"/>
      <c r="F325" s="576"/>
      <c r="G325" s="576"/>
      <c r="H325" s="576"/>
      <c r="I325" s="576"/>
      <c r="J325" s="576"/>
      <c r="K325" s="576"/>
      <c r="L325" s="576"/>
      <c r="M325" s="576"/>
      <c r="N325" s="306">
        <f>PRESUPUESTO!$K$386</f>
        <v>0.03</v>
      </c>
      <c r="O325" s="316">
        <f>N325*O317</f>
        <v>1362.1799999999998</v>
      </c>
      <c r="P325" s="80"/>
    </row>
    <row r="326" spans="2:16">
      <c r="B326" s="44"/>
      <c r="C326" s="296"/>
      <c r="D326" s="297"/>
      <c r="E326" s="297"/>
      <c r="F326" s="297"/>
      <c r="G326" s="297"/>
      <c r="H326" s="297"/>
      <c r="I326" s="297"/>
      <c r="J326" s="297"/>
      <c r="K326" s="297"/>
      <c r="L326" s="297"/>
      <c r="M326" s="297"/>
      <c r="N326" s="297"/>
      <c r="O326" s="298"/>
      <c r="P326" s="80"/>
    </row>
    <row r="327" spans="2:16" ht="14.4" thickBot="1">
      <c r="B327" s="44"/>
      <c r="C327" s="299"/>
      <c r="D327" s="300"/>
      <c r="E327" s="300"/>
      <c r="F327" s="300"/>
      <c r="G327" s="300"/>
      <c r="H327" s="300"/>
      <c r="I327" s="300"/>
      <c r="J327" s="300"/>
      <c r="K327" s="300"/>
      <c r="L327" s="300"/>
      <c r="M327" s="300"/>
      <c r="N327" s="300"/>
      <c r="O327" s="301"/>
      <c r="P327" s="80"/>
    </row>
    <row r="328" spans="2:16" ht="15" thickBot="1">
      <c r="B328" s="44"/>
      <c r="C328" s="557" t="s">
        <v>2246</v>
      </c>
      <c r="D328" s="558"/>
      <c r="E328" s="558"/>
      <c r="F328" s="558"/>
      <c r="G328" s="558"/>
      <c r="H328" s="558"/>
      <c r="I328" s="558"/>
      <c r="J328" s="558"/>
      <c r="K328" s="558"/>
      <c r="L328" s="558"/>
      <c r="M328" s="558"/>
      <c r="N328" s="559"/>
      <c r="O328" s="313">
        <f>ROUNDUP(O317+O323+O324+O325,0)</f>
        <v>59028</v>
      </c>
      <c r="P328" s="100"/>
    </row>
    <row r="329" spans="2:16" ht="14.4">
      <c r="B329" s="44"/>
      <c r="C329" s="73"/>
      <c r="D329" s="52"/>
      <c r="E329" s="52"/>
      <c r="F329" s="52"/>
      <c r="G329" s="52"/>
      <c r="H329" s="52"/>
      <c r="I329" s="52"/>
      <c r="J329" s="52"/>
      <c r="K329" s="52"/>
      <c r="L329" s="52"/>
      <c r="M329" s="52"/>
      <c r="N329" s="52"/>
      <c r="O329" s="74"/>
      <c r="P329" s="45"/>
    </row>
    <row r="330" spans="2:16" ht="14.4">
      <c r="B330" s="44"/>
      <c r="C330" s="73"/>
      <c r="D330" s="52"/>
      <c r="E330" s="52"/>
      <c r="F330" s="52"/>
      <c r="G330" s="52"/>
      <c r="H330" s="52"/>
      <c r="I330" s="52"/>
      <c r="J330" s="52"/>
      <c r="K330" s="52"/>
      <c r="L330" s="52"/>
      <c r="M330" s="52"/>
      <c r="N330" s="52"/>
      <c r="O330" s="74"/>
      <c r="P330" s="45"/>
    </row>
    <row r="331" spans="2:16" ht="18.75" customHeight="1" thickBot="1">
      <c r="B331" s="44"/>
      <c r="C331" s="564"/>
      <c r="D331" s="565"/>
      <c r="E331" s="565"/>
      <c r="F331" s="70"/>
      <c r="G331" s="70"/>
      <c r="H331" s="70"/>
      <c r="I331" s="70"/>
      <c r="J331" s="70"/>
      <c r="K331" s="566"/>
      <c r="L331" s="566"/>
      <c r="M331" s="566"/>
      <c r="N331" s="566"/>
      <c r="O331" s="567"/>
      <c r="P331" s="101"/>
    </row>
    <row r="332" spans="2:16" ht="14.4" thickBot="1">
      <c r="B332" s="102"/>
      <c r="C332" s="103"/>
      <c r="D332" s="103"/>
      <c r="E332" s="103"/>
      <c r="F332" s="103"/>
      <c r="G332" s="103"/>
      <c r="H332" s="103"/>
      <c r="I332" s="103"/>
      <c r="J332" s="103"/>
      <c r="K332" s="103"/>
      <c r="L332" s="103"/>
      <c r="M332" s="103"/>
      <c r="N332" s="103"/>
      <c r="O332" s="103"/>
      <c r="P332" s="104"/>
    </row>
    <row r="333" spans="2:16" ht="15.6" thickTop="1" thickBot="1">
      <c r="B333" s="44"/>
      <c r="C333" s="488" t="s">
        <v>54</v>
      </c>
      <c r="D333" s="489"/>
      <c r="E333" s="489"/>
      <c r="F333" s="489"/>
      <c r="G333" s="489"/>
      <c r="H333" s="489"/>
      <c r="I333" s="489"/>
      <c r="J333" s="489"/>
      <c r="K333" s="489"/>
      <c r="L333" s="489"/>
      <c r="M333" s="489"/>
      <c r="N333" s="489"/>
      <c r="O333" s="490"/>
      <c r="P333" s="75"/>
    </row>
    <row r="334" spans="2:16">
      <c r="B334" s="44"/>
      <c r="C334" s="76" t="s">
        <v>55</v>
      </c>
      <c r="D334" s="491" t="s">
        <v>10</v>
      </c>
      <c r="E334" s="492"/>
      <c r="F334" s="492"/>
      <c r="G334" s="492"/>
      <c r="H334" s="492"/>
      <c r="I334" s="492"/>
      <c r="J334" s="492"/>
      <c r="K334" s="492"/>
      <c r="L334" s="493"/>
      <c r="M334" s="494" t="s">
        <v>56</v>
      </c>
      <c r="N334" s="495"/>
      <c r="O334" s="76" t="s">
        <v>12</v>
      </c>
      <c r="P334" s="77"/>
    </row>
    <row r="335" spans="2:16" ht="51" customHeight="1" thickBot="1">
      <c r="B335" s="44"/>
      <c r="C335" s="243">
        <f>PRESUPUESTO!C347</f>
        <v>18.120000000000019</v>
      </c>
      <c r="D335" s="582" t="str">
        <f>IFERROR(VLOOKUP(C335,PRESUPUESTO!$C$11:$K$366,5,FALSE)," ")</f>
        <v xml:space="preserve">SUMINISTRO E INSTALACIÓN DE REJA METÁLICA FABRICADA EN PLATINAS DE 2” × 3/8”, CON ESTRUCTURA SOPORTE EN PERFIL METÁLICO, SOLDADA Y ACABADA CON PINTURA ELECTROSTÁTICA MATE COLOR NEGRO RAL 9011, INCLUYENDO ANCLAJES, FIJACIONES Y LIMPIEZA FINAL. </v>
      </c>
      <c r="E335" s="583"/>
      <c r="F335" s="583"/>
      <c r="G335" s="583"/>
      <c r="H335" s="583"/>
      <c r="I335" s="583"/>
      <c r="J335" s="583"/>
      <c r="K335" s="583"/>
      <c r="L335" s="584"/>
      <c r="M335" s="526" t="str">
        <f>IFERROR(VLOOKUP(C335,PRESUPUESTO!$C$11:$K$366,6,FALSE)," ")</f>
        <v>ML</v>
      </c>
      <c r="N335" s="528"/>
      <c r="O335" s="243">
        <f>IFERROR(VLOOKUP(C335,PRESUPUESTO!$C$11:$K$366,7,FALSE)," ")</f>
        <v>68.150000000000006</v>
      </c>
      <c r="P335" s="79"/>
    </row>
    <row r="336" spans="2:16">
      <c r="B336" s="44"/>
      <c r="C336" s="529"/>
      <c r="D336" s="530"/>
      <c r="E336" s="530"/>
      <c r="F336" s="530"/>
      <c r="G336" s="530"/>
      <c r="H336" s="530"/>
      <c r="I336" s="530"/>
      <c r="J336" s="530"/>
      <c r="K336" s="530"/>
      <c r="L336" s="530"/>
      <c r="M336" s="530"/>
      <c r="N336" s="530"/>
      <c r="O336" s="531"/>
      <c r="P336" s="80"/>
    </row>
    <row r="337" spans="2:16">
      <c r="B337" s="44"/>
      <c r="C337" s="532"/>
      <c r="D337" s="533"/>
      <c r="E337" s="533"/>
      <c r="F337" s="533"/>
      <c r="G337" s="533"/>
      <c r="H337" s="533"/>
      <c r="I337" s="533"/>
      <c r="J337" s="533"/>
      <c r="K337" s="533"/>
      <c r="L337" s="533"/>
      <c r="M337" s="533"/>
      <c r="N337" s="533"/>
      <c r="O337" s="534"/>
      <c r="P337" s="80"/>
    </row>
    <row r="338" spans="2:16" ht="14.4" thickBot="1">
      <c r="B338" s="44"/>
      <c r="C338" s="535"/>
      <c r="D338" s="536"/>
      <c r="E338" s="536"/>
      <c r="F338" s="536"/>
      <c r="G338" s="536"/>
      <c r="H338" s="536"/>
      <c r="I338" s="536"/>
      <c r="J338" s="536"/>
      <c r="K338" s="536"/>
      <c r="L338" s="536"/>
      <c r="M338" s="536"/>
      <c r="N338" s="536"/>
      <c r="O338" s="537"/>
      <c r="P338" s="80"/>
    </row>
    <row r="339" spans="2:16" ht="14.4">
      <c r="B339" s="44"/>
      <c r="C339" s="538" t="s">
        <v>10</v>
      </c>
      <c r="D339" s="539"/>
      <c r="E339" s="539"/>
      <c r="F339" s="539"/>
      <c r="G339" s="540"/>
      <c r="H339" s="541" t="s">
        <v>57</v>
      </c>
      <c r="I339" s="539"/>
      <c r="J339" s="542" t="s">
        <v>58</v>
      </c>
      <c r="K339" s="543"/>
      <c r="L339" s="82" t="s">
        <v>59</v>
      </c>
      <c r="M339" s="541" t="s">
        <v>60</v>
      </c>
      <c r="N339" s="544"/>
      <c r="O339" s="83" t="s">
        <v>61</v>
      </c>
      <c r="P339" s="84"/>
    </row>
    <row r="340" spans="2:16" ht="14.4">
      <c r="B340" s="44"/>
      <c r="C340" s="517" t="s">
        <v>1281</v>
      </c>
      <c r="D340" s="518"/>
      <c r="E340" s="518"/>
      <c r="F340" s="518"/>
      <c r="G340" s="519"/>
      <c r="H340" s="520"/>
      <c r="I340" s="520"/>
      <c r="J340" s="521" t="str">
        <f>IFERROR(VLOOKUP(C340,EQUIPOS!$C$13:$G$80,2,FALSE)," ")</f>
        <v>%</v>
      </c>
      <c r="K340" s="522"/>
      <c r="L340" s="308">
        <f>O378</f>
        <v>0</v>
      </c>
      <c r="M340" s="523">
        <v>0.05</v>
      </c>
      <c r="N340" s="522"/>
      <c r="O340" s="307">
        <f>IFERROR(M340*L340,0)</f>
        <v>0</v>
      </c>
      <c r="P340" s="85"/>
    </row>
    <row r="341" spans="2:16" ht="14.4">
      <c r="B341" s="44"/>
      <c r="C341" s="517"/>
      <c r="D341" s="518"/>
      <c r="E341" s="518"/>
      <c r="F341" s="518"/>
      <c r="G341" s="519"/>
      <c r="H341" s="520"/>
      <c r="I341" s="520"/>
      <c r="J341" s="521" t="str">
        <f>IFERROR(VLOOKUP(C341,EQUIPOS!$C$13:$G$80,2,FALSE)," ")</f>
        <v xml:space="preserve"> </v>
      </c>
      <c r="K341" s="522"/>
      <c r="L341" s="308" t="str">
        <f>IFERROR(VLOOKUP(C341,EQUIPOS!$C$13:$G$80,5,FALSE)," ")</f>
        <v xml:space="preserve"> </v>
      </c>
      <c r="M341" s="524">
        <v>25</v>
      </c>
      <c r="N341" s="525"/>
      <c r="O341" s="307">
        <f>IFERROR(L341/M341,0)</f>
        <v>0</v>
      </c>
      <c r="P341" s="85"/>
    </row>
    <row r="342" spans="2:16" ht="14.4">
      <c r="B342" s="44"/>
      <c r="C342" s="517"/>
      <c r="D342" s="518"/>
      <c r="E342" s="518"/>
      <c r="F342" s="518"/>
      <c r="G342" s="519"/>
      <c r="H342" s="520"/>
      <c r="I342" s="520"/>
      <c r="J342" s="521" t="str">
        <f>IFERROR(VLOOKUP(C342,EQUIPOS!$C$13:$G$80,2,FALSE)," ")</f>
        <v xml:space="preserve"> </v>
      </c>
      <c r="K342" s="522"/>
      <c r="L342" s="308" t="str">
        <f>IFERROR(VLOOKUP(C342,EQUIPOS!$C$13:$G$80,5,FALSE)," ")</f>
        <v xml:space="preserve"> </v>
      </c>
      <c r="M342" s="524"/>
      <c r="N342" s="525"/>
      <c r="O342" s="307">
        <f t="shared" ref="O342:O343" si="20">IFERROR(L342/M342,0)</f>
        <v>0</v>
      </c>
      <c r="P342" s="85"/>
    </row>
    <row r="343" spans="2:16" ht="14.4">
      <c r="B343" s="44"/>
      <c r="C343" s="517"/>
      <c r="D343" s="518"/>
      <c r="E343" s="518"/>
      <c r="F343" s="518"/>
      <c r="G343" s="519"/>
      <c r="H343" s="520"/>
      <c r="I343" s="520"/>
      <c r="J343" s="521" t="str">
        <f>IFERROR(VLOOKUP(C343,EQUIPOS!$C$13:$G$80,2,FALSE)," ")</f>
        <v xml:space="preserve"> </v>
      </c>
      <c r="K343" s="522"/>
      <c r="L343" s="308" t="str">
        <f>IFERROR(VLOOKUP(C343,EQUIPOS!$C$13:$G$80,5,FALSE)," ")</f>
        <v xml:space="preserve"> </v>
      </c>
      <c r="M343" s="524"/>
      <c r="N343" s="525"/>
      <c r="O343" s="307">
        <f t="shared" si="20"/>
        <v>0</v>
      </c>
      <c r="P343" s="85"/>
    </row>
    <row r="344" spans="2:16" ht="15" thickBot="1">
      <c r="B344" s="44"/>
      <c r="C344" s="517"/>
      <c r="D344" s="518"/>
      <c r="E344" s="518"/>
      <c r="F344" s="518"/>
      <c r="G344" s="519"/>
      <c r="H344" s="520"/>
      <c r="I344" s="520"/>
      <c r="J344" s="521" t="str">
        <f>IFERROR(VLOOKUP(C344,EQUIPOS!$C$13:$G$80,2,FALSE)," ")</f>
        <v xml:space="preserve"> </v>
      </c>
      <c r="K344" s="522"/>
      <c r="L344" s="308" t="str">
        <f>IFERROR(VLOOKUP(C344,EQUIPOS!$C$13:$G$80,5,FALSE)," ")</f>
        <v xml:space="preserve"> </v>
      </c>
      <c r="M344" s="524"/>
      <c r="N344" s="525"/>
      <c r="O344" s="307">
        <f>IFERROR(L344/M344,0)</f>
        <v>0</v>
      </c>
      <c r="P344" s="85"/>
    </row>
    <row r="345" spans="2:16" ht="15" thickBot="1">
      <c r="B345" s="44"/>
      <c r="C345" s="545" t="s">
        <v>2244</v>
      </c>
      <c r="D345" s="546"/>
      <c r="E345" s="546"/>
      <c r="F345" s="546"/>
      <c r="G345" s="546"/>
      <c r="H345" s="546"/>
      <c r="I345" s="546"/>
      <c r="J345" s="546"/>
      <c r="K345" s="546"/>
      <c r="L345" s="546"/>
      <c r="M345" s="546"/>
      <c r="N345" s="547"/>
      <c r="O345" s="309">
        <f>SUM(O340:O344)</f>
        <v>0</v>
      </c>
      <c r="P345" s="86"/>
    </row>
    <row r="346" spans="2:16" ht="13.5" customHeight="1">
      <c r="B346" s="44"/>
      <c r="C346" s="529" t="s">
        <v>62</v>
      </c>
      <c r="D346" s="530"/>
      <c r="E346" s="530"/>
      <c r="F346" s="530"/>
      <c r="G346" s="530"/>
      <c r="H346" s="530"/>
      <c r="I346" s="530"/>
      <c r="J346" s="530"/>
      <c r="K346" s="530"/>
      <c r="L346" s="530"/>
      <c r="M346" s="530"/>
      <c r="N346" s="530"/>
      <c r="O346" s="531"/>
      <c r="P346" s="80"/>
    </row>
    <row r="347" spans="2:16">
      <c r="B347" s="44"/>
      <c r="C347" s="532"/>
      <c r="D347" s="533"/>
      <c r="E347" s="533"/>
      <c r="F347" s="533"/>
      <c r="G347" s="533"/>
      <c r="H347" s="533"/>
      <c r="I347" s="533"/>
      <c r="J347" s="533"/>
      <c r="K347" s="533"/>
      <c r="L347" s="533"/>
      <c r="M347" s="533"/>
      <c r="N347" s="533"/>
      <c r="O347" s="534"/>
      <c r="P347" s="80"/>
    </row>
    <row r="348" spans="2:16" ht="14.4" thickBot="1">
      <c r="B348" s="44"/>
      <c r="C348" s="535"/>
      <c r="D348" s="536"/>
      <c r="E348" s="536"/>
      <c r="F348" s="536"/>
      <c r="G348" s="536"/>
      <c r="H348" s="536"/>
      <c r="I348" s="536"/>
      <c r="J348" s="536"/>
      <c r="K348" s="536"/>
      <c r="L348" s="536"/>
      <c r="M348" s="536"/>
      <c r="N348" s="536"/>
      <c r="O348" s="537"/>
      <c r="P348" s="80"/>
    </row>
    <row r="349" spans="2:16" ht="14.4">
      <c r="B349" s="44"/>
      <c r="C349" s="538" t="s">
        <v>10</v>
      </c>
      <c r="D349" s="550"/>
      <c r="E349" s="550"/>
      <c r="F349" s="550"/>
      <c r="G349" s="550"/>
      <c r="H349" s="550"/>
      <c r="I349" s="550"/>
      <c r="J349" s="544"/>
      <c r="K349" s="81" t="s">
        <v>56</v>
      </c>
      <c r="L349" s="82" t="s">
        <v>12</v>
      </c>
      <c r="M349" s="541" t="s">
        <v>63</v>
      </c>
      <c r="N349" s="544"/>
      <c r="O349" s="83" t="s">
        <v>61</v>
      </c>
      <c r="P349" s="84"/>
    </row>
    <row r="350" spans="2:16" ht="14.4">
      <c r="B350" s="44"/>
      <c r="C350" s="517" t="s">
        <v>2842</v>
      </c>
      <c r="D350" s="518"/>
      <c r="E350" s="518"/>
      <c r="F350" s="518"/>
      <c r="G350" s="518"/>
      <c r="H350" s="518"/>
      <c r="I350" s="518"/>
      <c r="J350" s="519"/>
      <c r="K350" s="88" t="str">
        <f>IFERROR(VLOOKUP(C350,MATERIALES!$C$13:$G$2486,2,FALSE)," ")</f>
        <v>ML</v>
      </c>
      <c r="L350" s="89">
        <v>1.0107634615384615</v>
      </c>
      <c r="M350" s="548">
        <f>IFERROR(VLOOKUP(C350,MATERIALES!$C$13:$G$2486,5,FALSE)," ")</f>
        <v>400000</v>
      </c>
      <c r="N350" s="549"/>
      <c r="O350" s="307">
        <f>IFERROR(M350*L350,0)</f>
        <v>404305.38461538462</v>
      </c>
      <c r="P350" s="85"/>
    </row>
    <row r="351" spans="2:16" ht="14.4">
      <c r="B351" s="44"/>
      <c r="C351" s="517"/>
      <c r="D351" s="518"/>
      <c r="E351" s="518"/>
      <c r="F351" s="518"/>
      <c r="G351" s="518"/>
      <c r="H351" s="518"/>
      <c r="I351" s="518"/>
      <c r="J351" s="519"/>
      <c r="K351" s="88" t="str">
        <f>IFERROR(VLOOKUP(C351,MATERIALES!$C$13:$G$2486,2,FALSE)," ")</f>
        <v xml:space="preserve"> </v>
      </c>
      <c r="L351" s="89"/>
      <c r="M351" s="548" t="str">
        <f>IFERROR(VLOOKUP(C351,MATERIALES!$C$13:$G$2486,5,FALSE)," ")</f>
        <v xml:space="preserve"> </v>
      </c>
      <c r="N351" s="549"/>
      <c r="O351" s="307">
        <f t="shared" ref="O351:O361" si="21">IFERROR(M351*L351,0)</f>
        <v>0</v>
      </c>
      <c r="P351" s="85"/>
    </row>
    <row r="352" spans="2:16" ht="14.4">
      <c r="B352" s="44"/>
      <c r="C352" s="517"/>
      <c r="D352" s="518"/>
      <c r="E352" s="518"/>
      <c r="F352" s="518"/>
      <c r="G352" s="518"/>
      <c r="H352" s="518"/>
      <c r="I352" s="518"/>
      <c r="J352" s="519"/>
      <c r="K352" s="88" t="str">
        <f>IFERROR(VLOOKUP(C352,MATERIALES!$C$13:$G$2486,2,FALSE)," ")</f>
        <v xml:space="preserve"> </v>
      </c>
      <c r="L352" s="89"/>
      <c r="M352" s="548" t="str">
        <f>IFERROR(VLOOKUP(C352,MATERIALES!$C$13:$G$2486,5,FALSE)," ")</f>
        <v xml:space="preserve"> </v>
      </c>
      <c r="N352" s="549"/>
      <c r="O352" s="307">
        <f t="shared" si="21"/>
        <v>0</v>
      </c>
      <c r="P352" s="85"/>
    </row>
    <row r="353" spans="2:16" ht="14.4">
      <c r="B353" s="44"/>
      <c r="C353" s="517"/>
      <c r="D353" s="518"/>
      <c r="E353" s="518"/>
      <c r="F353" s="518"/>
      <c r="G353" s="518"/>
      <c r="H353" s="518"/>
      <c r="I353" s="518"/>
      <c r="J353" s="519"/>
      <c r="K353" s="88" t="str">
        <f>IFERROR(VLOOKUP(C353,MATERIALES!$C$13:$G$2486,2,FALSE)," ")</f>
        <v xml:space="preserve"> </v>
      </c>
      <c r="L353" s="89"/>
      <c r="M353" s="548" t="str">
        <f>IFERROR(VLOOKUP(C353,MATERIALES!$C$13:$G$2486,5,FALSE)," ")</f>
        <v xml:space="preserve"> </v>
      </c>
      <c r="N353" s="549"/>
      <c r="O353" s="307">
        <f t="shared" si="21"/>
        <v>0</v>
      </c>
      <c r="P353" s="85"/>
    </row>
    <row r="354" spans="2:16" ht="14.4">
      <c r="B354" s="44"/>
      <c r="C354" s="517"/>
      <c r="D354" s="518"/>
      <c r="E354" s="518"/>
      <c r="F354" s="518"/>
      <c r="G354" s="518"/>
      <c r="H354" s="518"/>
      <c r="I354" s="518"/>
      <c r="J354" s="519"/>
      <c r="K354" s="88" t="str">
        <f>IFERROR(VLOOKUP(C354,MATERIALES!$C$13:$G$2486,2,FALSE)," ")</f>
        <v xml:space="preserve"> </v>
      </c>
      <c r="L354" s="89"/>
      <c r="M354" s="548" t="str">
        <f>IFERROR(VLOOKUP(C354,MATERIALES!$C$13:$G$2486,5,FALSE)," ")</f>
        <v xml:space="preserve"> </v>
      </c>
      <c r="N354" s="549"/>
      <c r="O354" s="307">
        <f t="shared" si="21"/>
        <v>0</v>
      </c>
      <c r="P354" s="85"/>
    </row>
    <row r="355" spans="2:16" ht="14.4">
      <c r="B355" s="44"/>
      <c r="C355" s="517"/>
      <c r="D355" s="518"/>
      <c r="E355" s="518"/>
      <c r="F355" s="518"/>
      <c r="G355" s="518"/>
      <c r="H355" s="518"/>
      <c r="I355" s="518"/>
      <c r="J355" s="519"/>
      <c r="K355" s="88" t="str">
        <f>IFERROR(VLOOKUP(C355,MATERIALES!$C$13:$G$2486,2,FALSE)," ")</f>
        <v xml:space="preserve"> </v>
      </c>
      <c r="L355" s="89"/>
      <c r="M355" s="548" t="str">
        <f>IFERROR(VLOOKUP(C355,MATERIALES!$C$13:$G$2486,5,FALSE)," ")</f>
        <v xml:space="preserve"> </v>
      </c>
      <c r="N355" s="549"/>
      <c r="O355" s="307">
        <f t="shared" si="21"/>
        <v>0</v>
      </c>
      <c r="P355" s="85"/>
    </row>
    <row r="356" spans="2:16" ht="14.4">
      <c r="B356" s="44"/>
      <c r="C356" s="517"/>
      <c r="D356" s="518"/>
      <c r="E356" s="518"/>
      <c r="F356" s="518"/>
      <c r="G356" s="518"/>
      <c r="H356" s="518"/>
      <c r="I356" s="518"/>
      <c r="J356" s="519"/>
      <c r="K356" s="88" t="str">
        <f>IFERROR(VLOOKUP(C356,MATERIALES!$C$13:$G$2486,2,FALSE)," ")</f>
        <v xml:space="preserve"> </v>
      </c>
      <c r="L356" s="89"/>
      <c r="M356" s="548" t="str">
        <f>IFERROR(VLOOKUP(C356,MATERIALES!$C$13:$G$2486,5,FALSE)," ")</f>
        <v xml:space="preserve"> </v>
      </c>
      <c r="N356" s="549"/>
      <c r="O356" s="307">
        <f t="shared" si="21"/>
        <v>0</v>
      </c>
      <c r="P356" s="85"/>
    </row>
    <row r="357" spans="2:16" ht="14.4">
      <c r="B357" s="44"/>
      <c r="C357" s="517"/>
      <c r="D357" s="518"/>
      <c r="E357" s="518"/>
      <c r="F357" s="518"/>
      <c r="G357" s="518"/>
      <c r="H357" s="518"/>
      <c r="I357" s="518"/>
      <c r="J357" s="519"/>
      <c r="K357" s="88" t="str">
        <f>IFERROR(VLOOKUP(C357,MATERIALES!$C$13:$G$2486,2,FALSE)," ")</f>
        <v xml:space="preserve"> </v>
      </c>
      <c r="L357" s="89"/>
      <c r="M357" s="548" t="str">
        <f>IFERROR(VLOOKUP(C357,MATERIALES!$C$13:$G$2486,5,FALSE)," ")</f>
        <v xml:space="preserve"> </v>
      </c>
      <c r="N357" s="549"/>
      <c r="O357" s="307">
        <f t="shared" si="21"/>
        <v>0</v>
      </c>
      <c r="P357" s="85"/>
    </row>
    <row r="358" spans="2:16" ht="14.4">
      <c r="B358" s="44"/>
      <c r="C358" s="517"/>
      <c r="D358" s="518"/>
      <c r="E358" s="518"/>
      <c r="F358" s="518"/>
      <c r="G358" s="518"/>
      <c r="H358" s="518"/>
      <c r="I358" s="518"/>
      <c r="J358" s="519"/>
      <c r="K358" s="88" t="str">
        <f>IFERROR(VLOOKUP(C358,MATERIALES!$C$13:$G$2486,2,FALSE)," ")</f>
        <v xml:space="preserve"> </v>
      </c>
      <c r="L358" s="89"/>
      <c r="M358" s="548" t="str">
        <f>IFERROR(VLOOKUP(C358,MATERIALES!$C$13:$G$2486,5,FALSE)," ")</f>
        <v xml:space="preserve"> </v>
      </c>
      <c r="N358" s="549"/>
      <c r="O358" s="307">
        <f t="shared" si="21"/>
        <v>0</v>
      </c>
      <c r="P358" s="85"/>
    </row>
    <row r="359" spans="2:16" ht="14.4">
      <c r="B359" s="44"/>
      <c r="C359" s="517"/>
      <c r="D359" s="518"/>
      <c r="E359" s="518"/>
      <c r="F359" s="518"/>
      <c r="G359" s="518"/>
      <c r="H359" s="518"/>
      <c r="I359" s="518"/>
      <c r="J359" s="519"/>
      <c r="K359" s="88" t="str">
        <f>IFERROR(VLOOKUP(C359,MATERIALES!$C$13:$G$2486,2,FALSE)," ")</f>
        <v xml:space="preserve"> </v>
      </c>
      <c r="L359" s="89"/>
      <c r="M359" s="548" t="str">
        <f>IFERROR(VLOOKUP(C359,MATERIALES!$C$13:$G$2486,5,FALSE)," ")</f>
        <v xml:space="preserve"> </v>
      </c>
      <c r="N359" s="549"/>
      <c r="O359" s="307">
        <f t="shared" si="21"/>
        <v>0</v>
      </c>
      <c r="P359" s="85"/>
    </row>
    <row r="360" spans="2:16" ht="14.4">
      <c r="B360" s="44"/>
      <c r="C360" s="517"/>
      <c r="D360" s="518"/>
      <c r="E360" s="518"/>
      <c r="F360" s="518"/>
      <c r="G360" s="518"/>
      <c r="H360" s="518"/>
      <c r="I360" s="518"/>
      <c r="J360" s="519"/>
      <c r="K360" s="88" t="str">
        <f>IFERROR(VLOOKUP(C360,MATERIALES!$C$13:$G$2486,2,FALSE)," ")</f>
        <v xml:space="preserve"> </v>
      </c>
      <c r="L360" s="89"/>
      <c r="M360" s="548" t="str">
        <f>IFERROR(VLOOKUP(C360,MATERIALES!$C$13:$G$2486,5,FALSE)," ")</f>
        <v xml:space="preserve"> </v>
      </c>
      <c r="N360" s="549"/>
      <c r="O360" s="307">
        <f t="shared" si="21"/>
        <v>0</v>
      </c>
      <c r="P360" s="85"/>
    </row>
    <row r="361" spans="2:16" ht="15" thickBot="1">
      <c r="B361" s="44"/>
      <c r="C361" s="517"/>
      <c r="D361" s="518"/>
      <c r="E361" s="518"/>
      <c r="F361" s="518"/>
      <c r="G361" s="518"/>
      <c r="H361" s="518"/>
      <c r="I361" s="518"/>
      <c r="J361" s="519"/>
      <c r="K361" s="88" t="str">
        <f>IFERROR(VLOOKUP(C361,MATERIALES!$C$13:$G$2486,2,FALSE)," ")</f>
        <v xml:space="preserve"> </v>
      </c>
      <c r="L361" s="90"/>
      <c r="M361" s="548" t="str">
        <f>IFERROR(VLOOKUP(C361,MATERIALES!$C$13:$G$2486,5,FALSE)," ")</f>
        <v xml:space="preserve"> </v>
      </c>
      <c r="N361" s="549"/>
      <c r="O361" s="307">
        <f t="shared" si="21"/>
        <v>0</v>
      </c>
      <c r="P361" s="85"/>
    </row>
    <row r="362" spans="2:16" ht="15" thickBot="1">
      <c r="B362" s="44"/>
      <c r="C362" s="545" t="s">
        <v>2244</v>
      </c>
      <c r="D362" s="546"/>
      <c r="E362" s="546"/>
      <c r="F362" s="546"/>
      <c r="G362" s="546"/>
      <c r="H362" s="546"/>
      <c r="I362" s="546"/>
      <c r="J362" s="546"/>
      <c r="K362" s="546"/>
      <c r="L362" s="546"/>
      <c r="M362" s="546"/>
      <c r="N362" s="547"/>
      <c r="O362" s="309">
        <f>SUM(O350:O361)</f>
        <v>404305.38461538462</v>
      </c>
      <c r="P362" s="85"/>
    </row>
    <row r="363" spans="2:16">
      <c r="B363" s="44"/>
      <c r="C363" s="529" t="s">
        <v>64</v>
      </c>
      <c r="D363" s="530"/>
      <c r="E363" s="530"/>
      <c r="F363" s="530"/>
      <c r="G363" s="530"/>
      <c r="H363" s="530"/>
      <c r="I363" s="530"/>
      <c r="J363" s="530"/>
      <c r="K363" s="530"/>
      <c r="L363" s="530"/>
      <c r="M363" s="530"/>
      <c r="N363" s="530"/>
      <c r="O363" s="531"/>
      <c r="P363" s="80"/>
    </row>
    <row r="364" spans="2:16">
      <c r="B364" s="44"/>
      <c r="C364" s="532"/>
      <c r="D364" s="533"/>
      <c r="E364" s="533"/>
      <c r="F364" s="533"/>
      <c r="G364" s="533"/>
      <c r="H364" s="533"/>
      <c r="I364" s="533"/>
      <c r="J364" s="533"/>
      <c r="K364" s="533"/>
      <c r="L364" s="533"/>
      <c r="M364" s="533"/>
      <c r="N364" s="533"/>
      <c r="O364" s="534"/>
      <c r="P364" s="80"/>
    </row>
    <row r="365" spans="2:16" ht="14.4" thickBot="1">
      <c r="B365" s="44"/>
      <c r="C365" s="535"/>
      <c r="D365" s="536"/>
      <c r="E365" s="536"/>
      <c r="F365" s="536"/>
      <c r="G365" s="536"/>
      <c r="H365" s="536"/>
      <c r="I365" s="536"/>
      <c r="J365" s="536"/>
      <c r="K365" s="536"/>
      <c r="L365" s="536"/>
      <c r="M365" s="536"/>
      <c r="N365" s="536"/>
      <c r="O365" s="537"/>
      <c r="P365" s="80"/>
    </row>
    <row r="366" spans="2:16" ht="16.8">
      <c r="B366" s="44"/>
      <c r="C366" s="538" t="s">
        <v>65</v>
      </c>
      <c r="D366" s="550"/>
      <c r="E366" s="550"/>
      <c r="F366" s="550"/>
      <c r="G366" s="550"/>
      <c r="H366" s="550"/>
      <c r="I366" s="550"/>
      <c r="J366" s="82" t="s">
        <v>66</v>
      </c>
      <c r="K366" s="87" t="s">
        <v>67</v>
      </c>
      <c r="L366" s="91" t="s">
        <v>68</v>
      </c>
      <c r="M366" s="541" t="s">
        <v>69</v>
      </c>
      <c r="N366" s="544"/>
      <c r="O366" s="83" t="s">
        <v>61</v>
      </c>
      <c r="P366" s="84"/>
    </row>
    <row r="367" spans="2:16" ht="14.4">
      <c r="B367" s="44"/>
      <c r="C367" s="517"/>
      <c r="D367" s="518"/>
      <c r="E367" s="518"/>
      <c r="F367" s="518"/>
      <c r="G367" s="518"/>
      <c r="H367" s="518"/>
      <c r="I367" s="518"/>
      <c r="J367" s="92"/>
      <c r="K367" s="93">
        <v>25.1</v>
      </c>
      <c r="L367" s="92">
        <f>K367*J367</f>
        <v>0</v>
      </c>
      <c r="M367" s="548" t="str">
        <f>IFERROR(VLOOKUP(C367,TRANSPORTE!$C$14:$G$28,5,FALSE)," ")</f>
        <v xml:space="preserve"> </v>
      </c>
      <c r="N367" s="549"/>
      <c r="O367" s="307">
        <f>IFERROR(M367*L367,0)</f>
        <v>0</v>
      </c>
      <c r="P367" s="85"/>
    </row>
    <row r="368" spans="2:16" ht="15" thickBot="1">
      <c r="B368" s="44"/>
      <c r="C368" s="551"/>
      <c r="D368" s="552"/>
      <c r="E368" s="552"/>
      <c r="F368" s="552"/>
      <c r="G368" s="552"/>
      <c r="H368" s="552"/>
      <c r="I368" s="552"/>
      <c r="J368" s="94"/>
      <c r="K368" s="70"/>
      <c r="L368" s="94"/>
      <c r="M368" s="553"/>
      <c r="N368" s="554"/>
      <c r="O368" s="307">
        <f t="shared" ref="O368" si="22">IFERROR(M368*L368,0)</f>
        <v>0</v>
      </c>
      <c r="P368" s="85"/>
    </row>
    <row r="369" spans="2:16" ht="15" thickBot="1">
      <c r="B369" s="44"/>
      <c r="C369" s="545" t="s">
        <v>2244</v>
      </c>
      <c r="D369" s="546"/>
      <c r="E369" s="546"/>
      <c r="F369" s="546"/>
      <c r="G369" s="546"/>
      <c r="H369" s="546"/>
      <c r="I369" s="546"/>
      <c r="J369" s="546"/>
      <c r="K369" s="546"/>
      <c r="L369" s="546"/>
      <c r="M369" s="546"/>
      <c r="N369" s="547"/>
      <c r="O369" s="309">
        <f>+SUM(O367:O368)</f>
        <v>0</v>
      </c>
      <c r="P369" s="86"/>
    </row>
    <row r="370" spans="2:16">
      <c r="B370" s="44"/>
      <c r="C370" s="529" t="s">
        <v>70</v>
      </c>
      <c r="D370" s="530"/>
      <c r="E370" s="530"/>
      <c r="F370" s="530"/>
      <c r="G370" s="530"/>
      <c r="H370" s="530"/>
      <c r="I370" s="530"/>
      <c r="J370" s="530"/>
      <c r="K370" s="530"/>
      <c r="L370" s="530"/>
      <c r="M370" s="530"/>
      <c r="N370" s="530"/>
      <c r="O370" s="531"/>
      <c r="P370" s="80"/>
    </row>
    <row r="371" spans="2:16">
      <c r="B371" s="44"/>
      <c r="C371" s="532"/>
      <c r="D371" s="533"/>
      <c r="E371" s="533"/>
      <c r="F371" s="533"/>
      <c r="G371" s="533"/>
      <c r="H371" s="533"/>
      <c r="I371" s="533"/>
      <c r="J371" s="533"/>
      <c r="K371" s="533"/>
      <c r="L371" s="533"/>
      <c r="M371" s="533"/>
      <c r="N371" s="533"/>
      <c r="O371" s="534"/>
      <c r="P371" s="80"/>
    </row>
    <row r="372" spans="2:16" ht="14.4" thickBot="1">
      <c r="B372" s="44"/>
      <c r="C372" s="535"/>
      <c r="D372" s="536"/>
      <c r="E372" s="536"/>
      <c r="F372" s="536"/>
      <c r="G372" s="536"/>
      <c r="H372" s="536"/>
      <c r="I372" s="536"/>
      <c r="J372" s="536"/>
      <c r="K372" s="536"/>
      <c r="L372" s="536"/>
      <c r="M372" s="536"/>
      <c r="N372" s="536"/>
      <c r="O372" s="537"/>
      <c r="P372" s="80"/>
    </row>
    <row r="373" spans="2:16" ht="14.4">
      <c r="B373" s="44"/>
      <c r="C373" s="538" t="s">
        <v>71</v>
      </c>
      <c r="D373" s="550"/>
      <c r="E373" s="550"/>
      <c r="F373" s="550"/>
      <c r="G373" s="550"/>
      <c r="H373" s="550"/>
      <c r="I373" s="550"/>
      <c r="J373" s="82" t="s">
        <v>72</v>
      </c>
      <c r="K373" s="95" t="s">
        <v>73</v>
      </c>
      <c r="L373" s="96" t="s">
        <v>74</v>
      </c>
      <c r="M373" s="560" t="s">
        <v>60</v>
      </c>
      <c r="N373" s="561"/>
      <c r="O373" s="97" t="s">
        <v>61</v>
      </c>
      <c r="P373" s="98"/>
    </row>
    <row r="374" spans="2:16" ht="14.4">
      <c r="B374" s="44"/>
      <c r="C374" s="555"/>
      <c r="D374" s="556"/>
      <c r="E374" s="556"/>
      <c r="F374" s="556"/>
      <c r="G374" s="556"/>
      <c r="H374" s="556"/>
      <c r="I374" s="522"/>
      <c r="J374" s="310" t="str">
        <f>IFERROR(VLOOKUP(C374,'MANO DE OBRA'!$C$13:$J$33,6,FALSE)," ")</f>
        <v xml:space="preserve"> </v>
      </c>
      <c r="K374" s="318" t="str">
        <f>IFERROR(VLOOKUP(C374,'MANO DE OBRA'!$C$13:$J$33,7,FALSE)," ")</f>
        <v xml:space="preserve"> </v>
      </c>
      <c r="L374" s="311" t="str">
        <f>IFERROR(VLOOKUP(C374,'MANO DE OBRA'!$C$13:$J$33,8,FALSE)," ")</f>
        <v xml:space="preserve"> </v>
      </c>
      <c r="M374" s="562"/>
      <c r="N374" s="563"/>
      <c r="O374" s="312">
        <f>IFERROR((L374/M374),0)</f>
        <v>0</v>
      </c>
      <c r="P374" s="99"/>
    </row>
    <row r="375" spans="2:16" ht="14.4">
      <c r="B375" s="44"/>
      <c r="C375" s="555"/>
      <c r="D375" s="556"/>
      <c r="E375" s="556"/>
      <c r="F375" s="556"/>
      <c r="G375" s="556"/>
      <c r="H375" s="556"/>
      <c r="I375" s="522"/>
      <c r="J375" s="310" t="str">
        <f>IFERROR(VLOOKUP(C375,'MANO DE OBRA'!$C$13:$J$33,6,FALSE)," ")</f>
        <v xml:space="preserve"> </v>
      </c>
      <c r="K375" s="318" t="str">
        <f>IFERROR(VLOOKUP(C375,'MANO DE OBRA'!$C$13:$J$33,7,FALSE)," ")</f>
        <v xml:space="preserve"> </v>
      </c>
      <c r="L375" s="311" t="str">
        <f>IFERROR(VLOOKUP(C375,'MANO DE OBRA'!$C$13:$J$33,8,FALSE)," ")</f>
        <v xml:space="preserve"> </v>
      </c>
      <c r="M375" s="562"/>
      <c r="N375" s="563"/>
      <c r="O375" s="312">
        <f t="shared" ref="O375:O377" si="23">IFERROR((L375/M375),0)</f>
        <v>0</v>
      </c>
      <c r="P375" s="99"/>
    </row>
    <row r="376" spans="2:16" ht="14.4">
      <c r="B376" s="44"/>
      <c r="C376" s="555"/>
      <c r="D376" s="556"/>
      <c r="E376" s="556"/>
      <c r="F376" s="556"/>
      <c r="G376" s="556"/>
      <c r="H376" s="556"/>
      <c r="I376" s="522"/>
      <c r="J376" s="310" t="str">
        <f>IFERROR(VLOOKUP(C376,'MANO DE OBRA'!$C$13:$J$33,6,FALSE)," ")</f>
        <v xml:space="preserve"> </v>
      </c>
      <c r="K376" s="318" t="str">
        <f>IFERROR(VLOOKUP(C376,'MANO DE OBRA'!$C$13:$J$33,7,FALSE)," ")</f>
        <v xml:space="preserve"> </v>
      </c>
      <c r="L376" s="311" t="str">
        <f>IFERROR(VLOOKUP(C376,'MANO DE OBRA'!$C$13:$J$33,8,FALSE)," ")</f>
        <v xml:space="preserve"> </v>
      </c>
      <c r="M376" s="524"/>
      <c r="N376" s="525"/>
      <c r="O376" s="312">
        <f t="shared" si="23"/>
        <v>0</v>
      </c>
      <c r="P376" s="99"/>
    </row>
    <row r="377" spans="2:16" ht="15" thickBot="1">
      <c r="B377" s="44"/>
      <c r="C377" s="555"/>
      <c r="D377" s="556"/>
      <c r="E377" s="556"/>
      <c r="F377" s="556"/>
      <c r="G377" s="556"/>
      <c r="H377" s="556"/>
      <c r="I377" s="522"/>
      <c r="J377" s="310" t="str">
        <f>IFERROR(VLOOKUP(C377,'MANO DE OBRA'!$C$13:$J$33,6,FALSE)," ")</f>
        <v xml:space="preserve"> </v>
      </c>
      <c r="K377" s="318" t="str">
        <f>IFERROR(VLOOKUP(C377,'MANO DE OBRA'!$C$13:$J$33,7,FALSE)," ")</f>
        <v xml:space="preserve"> </v>
      </c>
      <c r="L377" s="311" t="str">
        <f>IFERROR(VLOOKUP(C377,'MANO DE OBRA'!$C$13:$J$33,8,FALSE)," ")</f>
        <v xml:space="preserve"> </v>
      </c>
      <c r="M377" s="524"/>
      <c r="N377" s="525"/>
      <c r="O377" s="312">
        <f t="shared" si="23"/>
        <v>0</v>
      </c>
      <c r="P377" s="85"/>
    </row>
    <row r="378" spans="2:16" ht="15" thickBot="1">
      <c r="B378" s="44"/>
      <c r="C378" s="545" t="s">
        <v>2244</v>
      </c>
      <c r="D378" s="546"/>
      <c r="E378" s="546"/>
      <c r="F378" s="546"/>
      <c r="G378" s="546"/>
      <c r="H378" s="546"/>
      <c r="I378" s="546"/>
      <c r="J378" s="546"/>
      <c r="K378" s="546"/>
      <c r="L378" s="546"/>
      <c r="M378" s="546"/>
      <c r="N378" s="547"/>
      <c r="O378" s="309">
        <f>+SUM(O374:O377)</f>
        <v>0</v>
      </c>
      <c r="P378" s="85"/>
    </row>
    <row r="379" spans="2:16" ht="15" thickBot="1">
      <c r="B379" s="44"/>
      <c r="C379" s="73"/>
      <c r="D379" s="52"/>
      <c r="E379" s="52"/>
      <c r="F379" s="52"/>
      <c r="G379" s="52"/>
      <c r="H379" s="52"/>
      <c r="I379" s="52"/>
      <c r="J379" s="52"/>
      <c r="K379" s="52"/>
      <c r="L379" s="52"/>
      <c r="M379" s="52"/>
      <c r="N379" s="52"/>
      <c r="O379" s="74"/>
      <c r="P379" s="45"/>
    </row>
    <row r="380" spans="2:16" ht="15" thickBot="1">
      <c r="B380" s="44"/>
      <c r="C380" s="557" t="s">
        <v>2245</v>
      </c>
      <c r="D380" s="558"/>
      <c r="E380" s="558"/>
      <c r="F380" s="558"/>
      <c r="G380" s="558"/>
      <c r="H380" s="558"/>
      <c r="I380" s="558"/>
      <c r="J380" s="558"/>
      <c r="K380" s="558"/>
      <c r="L380" s="558"/>
      <c r="M380" s="558"/>
      <c r="N380" s="559"/>
      <c r="O380" s="313">
        <f>ROUND(O369+O345+O362+O378,0)</f>
        <v>404305</v>
      </c>
      <c r="P380" s="100"/>
    </row>
    <row r="381" spans="2:16" ht="15" thickBot="1">
      <c r="B381" s="44"/>
      <c r="C381" s="73"/>
      <c r="D381" s="52"/>
      <c r="E381" s="52"/>
      <c r="F381" s="52"/>
      <c r="G381" s="52"/>
      <c r="H381" s="52"/>
      <c r="I381" s="52"/>
      <c r="J381" s="52"/>
      <c r="K381" s="52"/>
      <c r="L381" s="52"/>
      <c r="M381" s="52"/>
      <c r="N381" s="52"/>
      <c r="O381" s="74"/>
      <c r="P381" s="73"/>
    </row>
    <row r="382" spans="2:16">
      <c r="B382" s="44"/>
      <c r="C382" s="529" t="s">
        <v>2240</v>
      </c>
      <c r="D382" s="530"/>
      <c r="E382" s="530"/>
      <c r="F382" s="530"/>
      <c r="G382" s="530"/>
      <c r="H382" s="530"/>
      <c r="I382" s="530"/>
      <c r="J382" s="530"/>
      <c r="K382" s="530"/>
      <c r="L382" s="530"/>
      <c r="M382" s="530"/>
      <c r="N382" s="530"/>
      <c r="O382" s="531"/>
      <c r="P382" s="80"/>
    </row>
    <row r="383" spans="2:16">
      <c r="B383" s="44"/>
      <c r="C383" s="532"/>
      <c r="D383" s="533"/>
      <c r="E383" s="533"/>
      <c r="F383" s="533"/>
      <c r="G383" s="533"/>
      <c r="H383" s="533"/>
      <c r="I383" s="533"/>
      <c r="J383" s="533"/>
      <c r="K383" s="533"/>
      <c r="L383" s="533"/>
      <c r="M383" s="533"/>
      <c r="N383" s="533"/>
      <c r="O383" s="534"/>
      <c r="P383" s="80"/>
    </row>
    <row r="384" spans="2:16" ht="14.4" thickBot="1">
      <c r="B384" s="44"/>
      <c r="C384" s="535"/>
      <c r="D384" s="536"/>
      <c r="E384" s="536"/>
      <c r="F384" s="536"/>
      <c r="G384" s="536"/>
      <c r="H384" s="536"/>
      <c r="I384" s="536"/>
      <c r="J384" s="536"/>
      <c r="K384" s="536"/>
      <c r="L384" s="536"/>
      <c r="M384" s="536"/>
      <c r="N384" s="536"/>
      <c r="O384" s="537"/>
      <c r="P384" s="80"/>
    </row>
    <row r="385" spans="2:19" ht="15" thickBot="1">
      <c r="B385" s="44"/>
      <c r="C385" s="568" t="s">
        <v>10</v>
      </c>
      <c r="D385" s="569"/>
      <c r="E385" s="569"/>
      <c r="F385" s="569"/>
      <c r="G385" s="569"/>
      <c r="H385" s="569"/>
      <c r="I385" s="569"/>
      <c r="J385" s="569"/>
      <c r="K385" s="569"/>
      <c r="L385" s="569"/>
      <c r="M385" s="570"/>
      <c r="N385" s="303" t="s">
        <v>32</v>
      </c>
      <c r="O385" s="304" t="s">
        <v>29</v>
      </c>
      <c r="P385" s="80"/>
    </row>
    <row r="386" spans="2:19" ht="14.4">
      <c r="B386" s="44"/>
      <c r="C386" s="571" t="s">
        <v>2242</v>
      </c>
      <c r="D386" s="572"/>
      <c r="E386" s="572"/>
      <c r="F386" s="572"/>
      <c r="G386" s="572"/>
      <c r="H386" s="572"/>
      <c r="I386" s="572"/>
      <c r="J386" s="572"/>
      <c r="K386" s="572"/>
      <c r="L386" s="572"/>
      <c r="M386" s="572"/>
      <c r="N386" s="305">
        <f>PRESUPUESTO!$K$384</f>
        <v>0.26</v>
      </c>
      <c r="O386" s="314">
        <f>N386*O380</f>
        <v>105119.3</v>
      </c>
      <c r="P386" s="80"/>
    </row>
    <row r="387" spans="2:19" ht="14.4">
      <c r="B387" s="44"/>
      <c r="C387" s="573" t="s">
        <v>2241</v>
      </c>
      <c r="D387" s="574"/>
      <c r="E387" s="574"/>
      <c r="F387" s="574"/>
      <c r="G387" s="574"/>
      <c r="H387" s="574"/>
      <c r="I387" s="574"/>
      <c r="J387" s="574"/>
      <c r="K387" s="574"/>
      <c r="L387" s="574"/>
      <c r="M387" s="574"/>
      <c r="N387" s="302">
        <f>PRESUPUESTO!$K$385</f>
        <v>0.01</v>
      </c>
      <c r="O387" s="315">
        <f>N387*O380</f>
        <v>4043.05</v>
      </c>
      <c r="P387" s="80"/>
    </row>
    <row r="388" spans="2:19" ht="15" thickBot="1">
      <c r="B388" s="44"/>
      <c r="C388" s="575" t="s">
        <v>28</v>
      </c>
      <c r="D388" s="576"/>
      <c r="E388" s="576"/>
      <c r="F388" s="576"/>
      <c r="G388" s="576"/>
      <c r="H388" s="576"/>
      <c r="I388" s="576"/>
      <c r="J388" s="576"/>
      <c r="K388" s="576"/>
      <c r="L388" s="576"/>
      <c r="M388" s="576"/>
      <c r="N388" s="306">
        <f>PRESUPUESTO!$K$386</f>
        <v>0.03</v>
      </c>
      <c r="O388" s="316">
        <f>N388*O380</f>
        <v>12129.15</v>
      </c>
      <c r="P388" s="80"/>
    </row>
    <row r="389" spans="2:19">
      <c r="B389" s="44"/>
      <c r="C389" s="296"/>
      <c r="D389" s="297"/>
      <c r="E389" s="297"/>
      <c r="F389" s="297"/>
      <c r="G389" s="297"/>
      <c r="H389" s="297"/>
      <c r="I389" s="297"/>
      <c r="J389" s="297"/>
      <c r="K389" s="297"/>
      <c r="L389" s="297"/>
      <c r="M389" s="297"/>
      <c r="N389" s="297"/>
      <c r="O389" s="298"/>
      <c r="P389" s="80"/>
    </row>
    <row r="390" spans="2:19" ht="14.4" thickBot="1">
      <c r="B390" s="44"/>
      <c r="C390" s="299"/>
      <c r="D390" s="300"/>
      <c r="E390" s="300"/>
      <c r="F390" s="300"/>
      <c r="G390" s="300"/>
      <c r="H390" s="300"/>
      <c r="I390" s="300"/>
      <c r="J390" s="300"/>
      <c r="K390" s="300"/>
      <c r="L390" s="300"/>
      <c r="M390" s="300"/>
      <c r="N390" s="300"/>
      <c r="O390" s="301"/>
      <c r="P390" s="80"/>
    </row>
    <row r="391" spans="2:19" ht="15" thickBot="1">
      <c r="B391" s="44"/>
      <c r="C391" s="557" t="s">
        <v>2246</v>
      </c>
      <c r="D391" s="558"/>
      <c r="E391" s="558"/>
      <c r="F391" s="558"/>
      <c r="G391" s="558"/>
      <c r="H391" s="558"/>
      <c r="I391" s="558"/>
      <c r="J391" s="558"/>
      <c r="K391" s="558"/>
      <c r="L391" s="558"/>
      <c r="M391" s="558"/>
      <c r="N391" s="559"/>
      <c r="O391" s="313">
        <f>ROUNDUP(O380+O386+O387+O388,0)</f>
        <v>525597</v>
      </c>
      <c r="P391" s="100"/>
      <c r="S391" s="342"/>
    </row>
    <row r="392" spans="2:19" ht="14.4">
      <c r="B392" s="44"/>
      <c r="C392" s="73"/>
      <c r="D392" s="52"/>
      <c r="E392" s="52"/>
      <c r="F392" s="52"/>
      <c r="G392" s="52"/>
      <c r="H392" s="52"/>
      <c r="I392" s="52"/>
      <c r="J392" s="52"/>
      <c r="K392" s="52"/>
      <c r="L392" s="52"/>
      <c r="M392" s="52"/>
      <c r="N392" s="52"/>
      <c r="O392" s="74"/>
      <c r="P392" s="45"/>
    </row>
    <row r="393" spans="2:19" ht="14.4">
      <c r="B393" s="44"/>
      <c r="C393" s="73"/>
      <c r="D393" s="52"/>
      <c r="E393" s="52"/>
      <c r="F393" s="52"/>
      <c r="G393" s="52"/>
      <c r="H393" s="52"/>
      <c r="I393" s="52"/>
      <c r="J393" s="52"/>
      <c r="K393" s="52"/>
      <c r="L393" s="52"/>
      <c r="M393" s="52"/>
      <c r="N393" s="52"/>
      <c r="O393" s="74"/>
      <c r="P393" s="45"/>
    </row>
    <row r="394" spans="2:19" ht="18.75" customHeight="1" thickBot="1">
      <c r="B394" s="44"/>
      <c r="C394" s="564"/>
      <c r="D394" s="565"/>
      <c r="E394" s="565"/>
      <c r="F394" s="70"/>
      <c r="G394" s="70"/>
      <c r="H394" s="70"/>
      <c r="I394" s="70"/>
      <c r="J394" s="70"/>
      <c r="K394" s="566"/>
      <c r="L394" s="566"/>
      <c r="M394" s="566"/>
      <c r="N394" s="566"/>
      <c r="O394" s="567"/>
      <c r="P394" s="101"/>
    </row>
    <row r="395" spans="2:19" ht="14.4" thickBot="1">
      <c r="B395" s="102"/>
      <c r="C395" s="103"/>
      <c r="D395" s="103"/>
      <c r="E395" s="103"/>
      <c r="F395" s="103"/>
      <c r="G395" s="103"/>
      <c r="H395" s="103"/>
      <c r="I395" s="103"/>
      <c r="J395" s="103"/>
      <c r="K395" s="103"/>
      <c r="L395" s="103"/>
      <c r="M395" s="103"/>
      <c r="N395" s="103"/>
      <c r="O395" s="103"/>
      <c r="P395" s="104"/>
    </row>
    <row r="396" spans="2:19" ht="15.6" thickTop="1" thickBot="1">
      <c r="B396" s="44"/>
      <c r="C396" s="488" t="s">
        <v>54</v>
      </c>
      <c r="D396" s="489"/>
      <c r="E396" s="489"/>
      <c r="F396" s="489"/>
      <c r="G396" s="489"/>
      <c r="H396" s="489"/>
      <c r="I396" s="489"/>
      <c r="J396" s="489"/>
      <c r="K396" s="489"/>
      <c r="L396" s="489"/>
      <c r="M396" s="489"/>
      <c r="N396" s="489"/>
      <c r="O396" s="490"/>
      <c r="P396" s="75"/>
    </row>
    <row r="397" spans="2:19">
      <c r="B397" s="44"/>
      <c r="C397" s="76" t="s">
        <v>55</v>
      </c>
      <c r="D397" s="491" t="s">
        <v>10</v>
      </c>
      <c r="E397" s="492"/>
      <c r="F397" s="492"/>
      <c r="G397" s="492"/>
      <c r="H397" s="492"/>
      <c r="I397" s="492"/>
      <c r="J397" s="492"/>
      <c r="K397" s="492"/>
      <c r="L397" s="493"/>
      <c r="M397" s="494" t="s">
        <v>56</v>
      </c>
      <c r="N397" s="495"/>
      <c r="O397" s="76" t="s">
        <v>12</v>
      </c>
      <c r="P397" s="77"/>
    </row>
    <row r="398" spans="2:19" ht="51" customHeight="1" thickBot="1">
      <c r="B398" s="44"/>
      <c r="C398" s="243">
        <f>PRESUPUESTO!C348</f>
        <v>18.13000000000002</v>
      </c>
      <c r="D398" s="582" t="str">
        <f>IFERROR(VLOOKUP(C398,PRESUPUESTO!$C$11:$K$366,5,FALSE)," ")</f>
        <v>SUMINISTRO E INSTALACIÓN DE PORTÓN BATIENTE DE DOS HOJAS ENTAMBORADAS CON DILATACIONES (C 1/4 H), FABRICADO EN LÁMINA METÁLICA, CON ACABADO ANTICORROSIVO Y PINTURA ESMALTE MATE COLOR NEGRO GRAFITO RAL 9011, INCLUYENDO MARCO, BISAGRAS REFORZADAS, CERRADURA, TOPE DE APERTURA, ANCLAJES Y LIMPIEZA FINAL.</v>
      </c>
      <c r="E398" s="583"/>
      <c r="F398" s="583"/>
      <c r="G398" s="583"/>
      <c r="H398" s="583"/>
      <c r="I398" s="583"/>
      <c r="J398" s="583"/>
      <c r="K398" s="583"/>
      <c r="L398" s="584"/>
      <c r="M398" s="526" t="str">
        <f>IFERROR(VLOOKUP(C398,PRESUPUESTO!$C$11:$K$366,6,FALSE)," ")</f>
        <v>M2</v>
      </c>
      <c r="N398" s="528"/>
      <c r="O398" s="243">
        <f>IFERROR(VLOOKUP(C398,PRESUPUESTO!$C$11:$K$366,7,FALSE)," ")</f>
        <v>10.5</v>
      </c>
      <c r="P398" s="79"/>
    </row>
    <row r="399" spans="2:19">
      <c r="B399" s="44"/>
      <c r="C399" s="529"/>
      <c r="D399" s="530"/>
      <c r="E399" s="530"/>
      <c r="F399" s="530"/>
      <c r="G399" s="530"/>
      <c r="H399" s="530"/>
      <c r="I399" s="530"/>
      <c r="J399" s="530"/>
      <c r="K399" s="530"/>
      <c r="L399" s="530"/>
      <c r="M399" s="530"/>
      <c r="N399" s="530"/>
      <c r="O399" s="531"/>
      <c r="P399" s="80"/>
    </row>
    <row r="400" spans="2:19">
      <c r="B400" s="44"/>
      <c r="C400" s="532"/>
      <c r="D400" s="533"/>
      <c r="E400" s="533"/>
      <c r="F400" s="533"/>
      <c r="G400" s="533"/>
      <c r="H400" s="533"/>
      <c r="I400" s="533"/>
      <c r="J400" s="533"/>
      <c r="K400" s="533"/>
      <c r="L400" s="533"/>
      <c r="M400" s="533"/>
      <c r="N400" s="533"/>
      <c r="O400" s="534"/>
      <c r="P400" s="80"/>
    </row>
    <row r="401" spans="2:16" ht="14.4" thickBot="1">
      <c r="B401" s="44"/>
      <c r="C401" s="535"/>
      <c r="D401" s="536"/>
      <c r="E401" s="536"/>
      <c r="F401" s="536"/>
      <c r="G401" s="536"/>
      <c r="H401" s="536"/>
      <c r="I401" s="536"/>
      <c r="J401" s="536"/>
      <c r="K401" s="536"/>
      <c r="L401" s="536"/>
      <c r="M401" s="536"/>
      <c r="N401" s="536"/>
      <c r="O401" s="537"/>
      <c r="P401" s="80"/>
    </row>
    <row r="402" spans="2:16" ht="14.4">
      <c r="B402" s="44"/>
      <c r="C402" s="538" t="s">
        <v>10</v>
      </c>
      <c r="D402" s="539"/>
      <c r="E402" s="539"/>
      <c r="F402" s="539"/>
      <c r="G402" s="540"/>
      <c r="H402" s="541" t="s">
        <v>57</v>
      </c>
      <c r="I402" s="539"/>
      <c r="J402" s="542" t="s">
        <v>58</v>
      </c>
      <c r="K402" s="543"/>
      <c r="L402" s="82" t="s">
        <v>59</v>
      </c>
      <c r="M402" s="541" t="s">
        <v>60</v>
      </c>
      <c r="N402" s="544"/>
      <c r="O402" s="83" t="s">
        <v>61</v>
      </c>
      <c r="P402" s="84"/>
    </row>
    <row r="403" spans="2:16" ht="14.4">
      <c r="B403" s="44"/>
      <c r="C403" s="517"/>
      <c r="D403" s="518"/>
      <c r="E403" s="518"/>
      <c r="F403" s="518"/>
      <c r="G403" s="519"/>
      <c r="H403" s="520"/>
      <c r="I403" s="520"/>
      <c r="J403" s="521"/>
      <c r="K403" s="522"/>
      <c r="L403" s="308"/>
      <c r="M403" s="523"/>
      <c r="N403" s="522"/>
      <c r="O403" s="307">
        <f>IFERROR(M403*L403,0)</f>
        <v>0</v>
      </c>
      <c r="P403" s="85"/>
    </row>
    <row r="404" spans="2:16" ht="14.4">
      <c r="B404" s="44"/>
      <c r="C404" s="517"/>
      <c r="D404" s="518"/>
      <c r="E404" s="518"/>
      <c r="F404" s="518"/>
      <c r="G404" s="519"/>
      <c r="H404" s="520"/>
      <c r="I404" s="520"/>
      <c r="J404" s="521"/>
      <c r="K404" s="522"/>
      <c r="L404" s="308"/>
      <c r="M404" s="524"/>
      <c r="N404" s="525"/>
      <c r="O404" s="307">
        <f>IFERROR(L404/M404,0)</f>
        <v>0</v>
      </c>
      <c r="P404" s="85"/>
    </row>
    <row r="405" spans="2:16" ht="14.4">
      <c r="B405" s="44"/>
      <c r="C405" s="517"/>
      <c r="D405" s="518"/>
      <c r="E405" s="518"/>
      <c r="F405" s="518"/>
      <c r="G405" s="519"/>
      <c r="H405" s="520"/>
      <c r="I405" s="520"/>
      <c r="J405" s="521" t="str">
        <f>IFERROR(VLOOKUP(C405,EQUIPOS!$C$13:$G$80,2,FALSE)," ")</f>
        <v xml:space="preserve"> </v>
      </c>
      <c r="K405" s="522"/>
      <c r="L405" s="308" t="str">
        <f>IFERROR(VLOOKUP(C405,EQUIPOS!$C$13:$G$80,5,FALSE)," ")</f>
        <v xml:space="preserve"> </v>
      </c>
      <c r="M405" s="524"/>
      <c r="N405" s="525"/>
      <c r="O405" s="307">
        <f t="shared" ref="O405:O406" si="24">IFERROR(L405/M405,0)</f>
        <v>0</v>
      </c>
      <c r="P405" s="85"/>
    </row>
    <row r="406" spans="2:16" ht="14.4">
      <c r="B406" s="44"/>
      <c r="C406" s="517"/>
      <c r="D406" s="518"/>
      <c r="E406" s="518"/>
      <c r="F406" s="518"/>
      <c r="G406" s="519"/>
      <c r="H406" s="520"/>
      <c r="I406" s="520"/>
      <c r="J406" s="521" t="str">
        <f>IFERROR(VLOOKUP(C406,EQUIPOS!$C$13:$G$80,2,FALSE)," ")</f>
        <v xml:space="preserve"> </v>
      </c>
      <c r="K406" s="522"/>
      <c r="L406" s="308" t="str">
        <f>IFERROR(VLOOKUP(C406,EQUIPOS!$C$13:$G$80,5,FALSE)," ")</f>
        <v xml:space="preserve"> </v>
      </c>
      <c r="M406" s="524"/>
      <c r="N406" s="525"/>
      <c r="O406" s="307">
        <f t="shared" si="24"/>
        <v>0</v>
      </c>
      <c r="P406" s="85"/>
    </row>
    <row r="407" spans="2:16" ht="15" thickBot="1">
      <c r="B407" s="44"/>
      <c r="C407" s="517"/>
      <c r="D407" s="518"/>
      <c r="E407" s="518"/>
      <c r="F407" s="518"/>
      <c r="G407" s="519"/>
      <c r="H407" s="520"/>
      <c r="I407" s="520"/>
      <c r="J407" s="521" t="str">
        <f>IFERROR(VLOOKUP(C407,EQUIPOS!$C$13:$G$80,2,FALSE)," ")</f>
        <v xml:space="preserve"> </v>
      </c>
      <c r="K407" s="522"/>
      <c r="L407" s="308" t="str">
        <f>IFERROR(VLOOKUP(C407,EQUIPOS!$C$13:$G$80,5,FALSE)," ")</f>
        <v xml:space="preserve"> </v>
      </c>
      <c r="M407" s="524"/>
      <c r="N407" s="525"/>
      <c r="O407" s="307">
        <f>IFERROR(L407/M407,0)</f>
        <v>0</v>
      </c>
      <c r="P407" s="85"/>
    </row>
    <row r="408" spans="2:16" ht="15" thickBot="1">
      <c r="B408" s="44"/>
      <c r="C408" s="545" t="s">
        <v>2244</v>
      </c>
      <c r="D408" s="546"/>
      <c r="E408" s="546"/>
      <c r="F408" s="546"/>
      <c r="G408" s="546"/>
      <c r="H408" s="546"/>
      <c r="I408" s="546"/>
      <c r="J408" s="546"/>
      <c r="K408" s="546"/>
      <c r="L408" s="546"/>
      <c r="M408" s="546"/>
      <c r="N408" s="547"/>
      <c r="O408" s="309">
        <f>SUM(O403:O407)</f>
        <v>0</v>
      </c>
      <c r="P408" s="86"/>
    </row>
    <row r="409" spans="2:16" ht="13.5" customHeight="1">
      <c r="B409" s="44"/>
      <c r="C409" s="529" t="s">
        <v>62</v>
      </c>
      <c r="D409" s="530"/>
      <c r="E409" s="530"/>
      <c r="F409" s="530"/>
      <c r="G409" s="530"/>
      <c r="H409" s="530"/>
      <c r="I409" s="530"/>
      <c r="J409" s="530"/>
      <c r="K409" s="530"/>
      <c r="L409" s="530"/>
      <c r="M409" s="530"/>
      <c r="N409" s="530"/>
      <c r="O409" s="531"/>
      <c r="P409" s="80"/>
    </row>
    <row r="410" spans="2:16">
      <c r="B410" s="44"/>
      <c r="C410" s="532"/>
      <c r="D410" s="533"/>
      <c r="E410" s="533"/>
      <c r="F410" s="533"/>
      <c r="G410" s="533"/>
      <c r="H410" s="533"/>
      <c r="I410" s="533"/>
      <c r="J410" s="533"/>
      <c r="K410" s="533"/>
      <c r="L410" s="533"/>
      <c r="M410" s="533"/>
      <c r="N410" s="533"/>
      <c r="O410" s="534"/>
      <c r="P410" s="80"/>
    </row>
    <row r="411" spans="2:16" ht="14.4" thickBot="1">
      <c r="B411" s="44"/>
      <c r="C411" s="535"/>
      <c r="D411" s="536"/>
      <c r="E411" s="536"/>
      <c r="F411" s="536"/>
      <c r="G411" s="536"/>
      <c r="H411" s="536"/>
      <c r="I411" s="536"/>
      <c r="J411" s="536"/>
      <c r="K411" s="536"/>
      <c r="L411" s="536"/>
      <c r="M411" s="536"/>
      <c r="N411" s="536"/>
      <c r="O411" s="537"/>
      <c r="P411" s="80"/>
    </row>
    <row r="412" spans="2:16" ht="14.4">
      <c r="B412" s="44"/>
      <c r="C412" s="538" t="s">
        <v>10</v>
      </c>
      <c r="D412" s="550"/>
      <c r="E412" s="550"/>
      <c r="F412" s="550"/>
      <c r="G412" s="550"/>
      <c r="H412" s="550"/>
      <c r="I412" s="550"/>
      <c r="J412" s="544"/>
      <c r="K412" s="81" t="s">
        <v>56</v>
      </c>
      <c r="L412" s="82" t="s">
        <v>12</v>
      </c>
      <c r="M412" s="541" t="s">
        <v>63</v>
      </c>
      <c r="N412" s="544"/>
      <c r="O412" s="83" t="s">
        <v>61</v>
      </c>
      <c r="P412" s="84"/>
    </row>
    <row r="413" spans="2:16" ht="14.4">
      <c r="B413" s="44"/>
      <c r="C413" s="517" t="s">
        <v>2843</v>
      </c>
      <c r="D413" s="518"/>
      <c r="E413" s="518"/>
      <c r="F413" s="518"/>
      <c r="G413" s="518"/>
      <c r="H413" s="518"/>
      <c r="I413" s="518"/>
      <c r="J413" s="519"/>
      <c r="K413" s="88" t="str">
        <f>IFERROR(VLOOKUP(C413,MATERIALES!$C$13:$G$2486,2,FALSE)," ")</f>
        <v>M2</v>
      </c>
      <c r="L413" s="89">
        <v>1.0087002029264125</v>
      </c>
      <c r="M413" s="548">
        <f>IFERROR(VLOOKUP(C413,MATERIALES!$C$13:$G$2486,5,FALSE)," ")</f>
        <v>880468.06872838875</v>
      </c>
      <c r="N413" s="549"/>
      <c r="O413" s="307">
        <f>IFERROR(M413*L413,0)</f>
        <v>888128.31959655229</v>
      </c>
      <c r="P413" s="85"/>
    </row>
    <row r="414" spans="2:16" ht="14.4">
      <c r="B414" s="44"/>
      <c r="C414" s="517"/>
      <c r="D414" s="518"/>
      <c r="E414" s="518"/>
      <c r="F414" s="518"/>
      <c r="G414" s="518"/>
      <c r="H414" s="518"/>
      <c r="I414" s="518"/>
      <c r="J414" s="519"/>
      <c r="K414" s="88" t="str">
        <f>IFERROR(VLOOKUP(C414,MATERIALES!$C$13:$G$2486,2,FALSE)," ")</f>
        <v xml:space="preserve"> </v>
      </c>
      <c r="L414" s="89"/>
      <c r="M414" s="548" t="str">
        <f>IFERROR(VLOOKUP(C414,MATERIALES!$C$13:$G$2486,5,FALSE)," ")</f>
        <v xml:space="preserve"> </v>
      </c>
      <c r="N414" s="549"/>
      <c r="O414" s="307">
        <f t="shared" ref="O414:O424" si="25">IFERROR(M414*L414,0)</f>
        <v>0</v>
      </c>
      <c r="P414" s="85"/>
    </row>
    <row r="415" spans="2:16" ht="14.4">
      <c r="B415" s="44"/>
      <c r="C415" s="517"/>
      <c r="D415" s="518"/>
      <c r="E415" s="518"/>
      <c r="F415" s="518"/>
      <c r="G415" s="518"/>
      <c r="H415" s="518"/>
      <c r="I415" s="518"/>
      <c r="J415" s="519"/>
      <c r="K415" s="88" t="str">
        <f>IFERROR(VLOOKUP(C415,MATERIALES!$C$13:$G$2486,2,FALSE)," ")</f>
        <v xml:space="preserve"> </v>
      </c>
      <c r="L415" s="89"/>
      <c r="M415" s="548" t="str">
        <f>IFERROR(VLOOKUP(C415,MATERIALES!$C$13:$G$2486,5,FALSE)," ")</f>
        <v xml:space="preserve"> </v>
      </c>
      <c r="N415" s="549"/>
      <c r="O415" s="307">
        <f t="shared" si="25"/>
        <v>0</v>
      </c>
      <c r="P415" s="85"/>
    </row>
    <row r="416" spans="2:16" ht="14.4">
      <c r="B416" s="44"/>
      <c r="C416" s="517"/>
      <c r="D416" s="518"/>
      <c r="E416" s="518"/>
      <c r="F416" s="518"/>
      <c r="G416" s="518"/>
      <c r="H416" s="518"/>
      <c r="I416" s="518"/>
      <c r="J416" s="519"/>
      <c r="K416" s="88" t="str">
        <f>IFERROR(VLOOKUP(C416,MATERIALES!$C$13:$G$2486,2,FALSE)," ")</f>
        <v xml:space="preserve"> </v>
      </c>
      <c r="L416" s="89"/>
      <c r="M416" s="548" t="str">
        <f>IFERROR(VLOOKUP(C416,MATERIALES!$C$13:$G$2486,5,FALSE)," ")</f>
        <v xml:space="preserve"> </v>
      </c>
      <c r="N416" s="549"/>
      <c r="O416" s="307">
        <f t="shared" si="25"/>
        <v>0</v>
      </c>
      <c r="P416" s="85"/>
    </row>
    <row r="417" spans="2:16" ht="14.4">
      <c r="B417" s="44"/>
      <c r="C417" s="517"/>
      <c r="D417" s="518"/>
      <c r="E417" s="518"/>
      <c r="F417" s="518"/>
      <c r="G417" s="518"/>
      <c r="H417" s="518"/>
      <c r="I417" s="518"/>
      <c r="J417" s="519"/>
      <c r="K417" s="88" t="str">
        <f>IFERROR(VLOOKUP(C417,MATERIALES!$C$13:$G$2486,2,FALSE)," ")</f>
        <v xml:space="preserve"> </v>
      </c>
      <c r="L417" s="89"/>
      <c r="M417" s="548" t="str">
        <f>IFERROR(VLOOKUP(C417,MATERIALES!$C$13:$G$2486,5,FALSE)," ")</f>
        <v xml:space="preserve"> </v>
      </c>
      <c r="N417" s="549"/>
      <c r="O417" s="307">
        <f t="shared" si="25"/>
        <v>0</v>
      </c>
      <c r="P417" s="85"/>
    </row>
    <row r="418" spans="2:16" ht="14.4">
      <c r="B418" s="44"/>
      <c r="C418" s="517"/>
      <c r="D418" s="518"/>
      <c r="E418" s="518"/>
      <c r="F418" s="518"/>
      <c r="G418" s="518"/>
      <c r="H418" s="518"/>
      <c r="I418" s="518"/>
      <c r="J418" s="519"/>
      <c r="K418" s="88" t="str">
        <f>IFERROR(VLOOKUP(C418,MATERIALES!$C$13:$G$2486,2,FALSE)," ")</f>
        <v xml:space="preserve"> </v>
      </c>
      <c r="L418" s="89"/>
      <c r="M418" s="548" t="str">
        <f>IFERROR(VLOOKUP(C418,MATERIALES!$C$13:$G$2486,5,FALSE)," ")</f>
        <v xml:space="preserve"> </v>
      </c>
      <c r="N418" s="549"/>
      <c r="O418" s="307">
        <f t="shared" si="25"/>
        <v>0</v>
      </c>
      <c r="P418" s="85"/>
    </row>
    <row r="419" spans="2:16" ht="14.4">
      <c r="B419" s="44"/>
      <c r="C419" s="517"/>
      <c r="D419" s="518"/>
      <c r="E419" s="518"/>
      <c r="F419" s="518"/>
      <c r="G419" s="518"/>
      <c r="H419" s="518"/>
      <c r="I419" s="518"/>
      <c r="J419" s="519"/>
      <c r="K419" s="88" t="str">
        <f>IFERROR(VLOOKUP(C419,MATERIALES!$C$13:$G$2486,2,FALSE)," ")</f>
        <v xml:space="preserve"> </v>
      </c>
      <c r="L419" s="89"/>
      <c r="M419" s="548" t="str">
        <f>IFERROR(VLOOKUP(C419,MATERIALES!$C$13:$G$2486,5,FALSE)," ")</f>
        <v xml:space="preserve"> </v>
      </c>
      <c r="N419" s="549"/>
      <c r="O419" s="307">
        <f t="shared" si="25"/>
        <v>0</v>
      </c>
      <c r="P419" s="85"/>
    </row>
    <row r="420" spans="2:16" ht="14.4">
      <c r="B420" s="44"/>
      <c r="C420" s="517"/>
      <c r="D420" s="518"/>
      <c r="E420" s="518"/>
      <c r="F420" s="518"/>
      <c r="G420" s="518"/>
      <c r="H420" s="518"/>
      <c r="I420" s="518"/>
      <c r="J420" s="519"/>
      <c r="K420" s="88" t="str">
        <f>IFERROR(VLOOKUP(C420,MATERIALES!$C$13:$G$2486,2,FALSE)," ")</f>
        <v xml:space="preserve"> </v>
      </c>
      <c r="L420" s="89"/>
      <c r="M420" s="548" t="str">
        <f>IFERROR(VLOOKUP(C420,MATERIALES!$C$13:$G$2486,5,FALSE)," ")</f>
        <v xml:space="preserve"> </v>
      </c>
      <c r="N420" s="549"/>
      <c r="O420" s="307">
        <f t="shared" si="25"/>
        <v>0</v>
      </c>
      <c r="P420" s="85"/>
    </row>
    <row r="421" spans="2:16" ht="14.4">
      <c r="B421" s="44"/>
      <c r="C421" s="517"/>
      <c r="D421" s="518"/>
      <c r="E421" s="518"/>
      <c r="F421" s="518"/>
      <c r="G421" s="518"/>
      <c r="H421" s="518"/>
      <c r="I421" s="518"/>
      <c r="J421" s="519"/>
      <c r="K421" s="88" t="str">
        <f>IFERROR(VLOOKUP(C421,MATERIALES!$C$13:$G$2486,2,FALSE)," ")</f>
        <v xml:space="preserve"> </v>
      </c>
      <c r="L421" s="89"/>
      <c r="M421" s="548" t="str">
        <f>IFERROR(VLOOKUP(C421,MATERIALES!$C$13:$G$2486,5,FALSE)," ")</f>
        <v xml:space="preserve"> </v>
      </c>
      <c r="N421" s="549"/>
      <c r="O421" s="307">
        <f t="shared" si="25"/>
        <v>0</v>
      </c>
      <c r="P421" s="85"/>
    </row>
    <row r="422" spans="2:16" ht="14.4">
      <c r="B422" s="44"/>
      <c r="C422" s="517"/>
      <c r="D422" s="518"/>
      <c r="E422" s="518"/>
      <c r="F422" s="518"/>
      <c r="G422" s="518"/>
      <c r="H422" s="518"/>
      <c r="I422" s="518"/>
      <c r="J422" s="519"/>
      <c r="K422" s="88" t="str">
        <f>IFERROR(VLOOKUP(C422,MATERIALES!$C$13:$G$2486,2,FALSE)," ")</f>
        <v xml:space="preserve"> </v>
      </c>
      <c r="L422" s="89"/>
      <c r="M422" s="548" t="str">
        <f>IFERROR(VLOOKUP(C422,MATERIALES!$C$13:$G$2486,5,FALSE)," ")</f>
        <v xml:space="preserve"> </v>
      </c>
      <c r="N422" s="549"/>
      <c r="O422" s="307">
        <f t="shared" si="25"/>
        <v>0</v>
      </c>
      <c r="P422" s="85"/>
    </row>
    <row r="423" spans="2:16" ht="14.4">
      <c r="B423" s="44"/>
      <c r="C423" s="517"/>
      <c r="D423" s="518"/>
      <c r="E423" s="518"/>
      <c r="F423" s="518"/>
      <c r="G423" s="518"/>
      <c r="H423" s="518"/>
      <c r="I423" s="518"/>
      <c r="J423" s="519"/>
      <c r="K423" s="88" t="str">
        <f>IFERROR(VLOOKUP(C423,MATERIALES!$C$13:$G$2486,2,FALSE)," ")</f>
        <v xml:space="preserve"> </v>
      </c>
      <c r="L423" s="89"/>
      <c r="M423" s="548" t="str">
        <f>IFERROR(VLOOKUP(C423,MATERIALES!$C$13:$G$2486,5,FALSE)," ")</f>
        <v xml:space="preserve"> </v>
      </c>
      <c r="N423" s="549"/>
      <c r="O423" s="307">
        <f t="shared" si="25"/>
        <v>0</v>
      </c>
      <c r="P423" s="85"/>
    </row>
    <row r="424" spans="2:16" ht="15" thickBot="1">
      <c r="B424" s="44"/>
      <c r="C424" s="517"/>
      <c r="D424" s="518"/>
      <c r="E424" s="518"/>
      <c r="F424" s="518"/>
      <c r="G424" s="518"/>
      <c r="H424" s="518"/>
      <c r="I424" s="518"/>
      <c r="J424" s="519"/>
      <c r="K424" s="88" t="str">
        <f>IFERROR(VLOOKUP(C424,MATERIALES!$C$13:$G$2486,2,FALSE)," ")</f>
        <v xml:space="preserve"> </v>
      </c>
      <c r="L424" s="90"/>
      <c r="M424" s="548" t="str">
        <f>IFERROR(VLOOKUP(C424,MATERIALES!$C$13:$G$2486,5,FALSE)," ")</f>
        <v xml:space="preserve"> </v>
      </c>
      <c r="N424" s="549"/>
      <c r="O424" s="307">
        <f t="shared" si="25"/>
        <v>0</v>
      </c>
      <c r="P424" s="85"/>
    </row>
    <row r="425" spans="2:16" ht="15" thickBot="1">
      <c r="B425" s="44"/>
      <c r="C425" s="545" t="s">
        <v>2244</v>
      </c>
      <c r="D425" s="546"/>
      <c r="E425" s="546"/>
      <c r="F425" s="546"/>
      <c r="G425" s="546"/>
      <c r="H425" s="546"/>
      <c r="I425" s="546"/>
      <c r="J425" s="546"/>
      <c r="K425" s="546"/>
      <c r="L425" s="546"/>
      <c r="M425" s="546"/>
      <c r="N425" s="547"/>
      <c r="O425" s="309">
        <f>SUM(O413:O424)</f>
        <v>888128.31959655229</v>
      </c>
      <c r="P425" s="85"/>
    </row>
    <row r="426" spans="2:16">
      <c r="B426" s="44"/>
      <c r="C426" s="529" t="s">
        <v>64</v>
      </c>
      <c r="D426" s="530"/>
      <c r="E426" s="530"/>
      <c r="F426" s="530"/>
      <c r="G426" s="530"/>
      <c r="H426" s="530"/>
      <c r="I426" s="530"/>
      <c r="J426" s="530"/>
      <c r="K426" s="530"/>
      <c r="L426" s="530"/>
      <c r="M426" s="530"/>
      <c r="N426" s="530"/>
      <c r="O426" s="531"/>
      <c r="P426" s="80"/>
    </row>
    <row r="427" spans="2:16">
      <c r="B427" s="44"/>
      <c r="C427" s="532"/>
      <c r="D427" s="533"/>
      <c r="E427" s="533"/>
      <c r="F427" s="533"/>
      <c r="G427" s="533"/>
      <c r="H427" s="533"/>
      <c r="I427" s="533"/>
      <c r="J427" s="533"/>
      <c r="K427" s="533"/>
      <c r="L427" s="533"/>
      <c r="M427" s="533"/>
      <c r="N427" s="533"/>
      <c r="O427" s="534"/>
      <c r="P427" s="80"/>
    </row>
    <row r="428" spans="2:16" ht="14.4" thickBot="1">
      <c r="B428" s="44"/>
      <c r="C428" s="535"/>
      <c r="D428" s="536"/>
      <c r="E428" s="536"/>
      <c r="F428" s="536"/>
      <c r="G428" s="536"/>
      <c r="H428" s="536"/>
      <c r="I428" s="536"/>
      <c r="J428" s="536"/>
      <c r="K428" s="536"/>
      <c r="L428" s="536"/>
      <c r="M428" s="536"/>
      <c r="N428" s="536"/>
      <c r="O428" s="537"/>
      <c r="P428" s="80"/>
    </row>
    <row r="429" spans="2:16" ht="16.8">
      <c r="B429" s="44"/>
      <c r="C429" s="538" t="s">
        <v>65</v>
      </c>
      <c r="D429" s="550"/>
      <c r="E429" s="550"/>
      <c r="F429" s="550"/>
      <c r="G429" s="550"/>
      <c r="H429" s="550"/>
      <c r="I429" s="550"/>
      <c r="J429" s="82" t="s">
        <v>66</v>
      </c>
      <c r="K429" s="87" t="s">
        <v>67</v>
      </c>
      <c r="L429" s="91" t="s">
        <v>68</v>
      </c>
      <c r="M429" s="541" t="s">
        <v>69</v>
      </c>
      <c r="N429" s="544"/>
      <c r="O429" s="83" t="s">
        <v>61</v>
      </c>
      <c r="P429" s="84"/>
    </row>
    <row r="430" spans="2:16" ht="14.4">
      <c r="B430" s="44"/>
      <c r="C430" s="517"/>
      <c r="D430" s="518"/>
      <c r="E430" s="518"/>
      <c r="F430" s="518"/>
      <c r="G430" s="518"/>
      <c r="H430" s="518"/>
      <c r="I430" s="518"/>
      <c r="J430" s="92"/>
      <c r="K430" s="93"/>
      <c r="L430" s="92"/>
      <c r="M430" s="548" t="str">
        <f>IFERROR(VLOOKUP(C430,TRANSPORTE!$C$14:$G$28,5,FALSE)," ")</f>
        <v xml:space="preserve"> </v>
      </c>
      <c r="N430" s="549"/>
      <c r="O430" s="307">
        <f>IFERROR(M430*L430,0)</f>
        <v>0</v>
      </c>
      <c r="P430" s="85"/>
    </row>
    <row r="431" spans="2:16" ht="15" thickBot="1">
      <c r="B431" s="44"/>
      <c r="C431" s="551"/>
      <c r="D431" s="552"/>
      <c r="E431" s="552"/>
      <c r="F431" s="552"/>
      <c r="G431" s="552"/>
      <c r="H431" s="552"/>
      <c r="I431" s="552"/>
      <c r="J431" s="94"/>
      <c r="K431" s="70"/>
      <c r="L431" s="94"/>
      <c r="M431" s="553"/>
      <c r="N431" s="554"/>
      <c r="O431" s="307">
        <f t="shared" ref="O431" si="26">IFERROR(M431*L431,0)</f>
        <v>0</v>
      </c>
      <c r="P431" s="85"/>
    </row>
    <row r="432" spans="2:16" ht="15" thickBot="1">
      <c r="B432" s="44"/>
      <c r="C432" s="545" t="s">
        <v>2244</v>
      </c>
      <c r="D432" s="546"/>
      <c r="E432" s="546"/>
      <c r="F432" s="546"/>
      <c r="G432" s="546"/>
      <c r="H432" s="546"/>
      <c r="I432" s="546"/>
      <c r="J432" s="546"/>
      <c r="K432" s="546"/>
      <c r="L432" s="546"/>
      <c r="M432" s="546"/>
      <c r="N432" s="547"/>
      <c r="O432" s="309">
        <f>+SUM(O430:O431)</f>
        <v>0</v>
      </c>
      <c r="P432" s="86"/>
    </row>
    <row r="433" spans="2:16">
      <c r="B433" s="44"/>
      <c r="C433" s="529" t="s">
        <v>70</v>
      </c>
      <c r="D433" s="530"/>
      <c r="E433" s="530"/>
      <c r="F433" s="530"/>
      <c r="G433" s="530"/>
      <c r="H433" s="530"/>
      <c r="I433" s="530"/>
      <c r="J433" s="530"/>
      <c r="K433" s="530"/>
      <c r="L433" s="530"/>
      <c r="M433" s="530"/>
      <c r="N433" s="530"/>
      <c r="O433" s="531"/>
      <c r="P433" s="80"/>
    </row>
    <row r="434" spans="2:16">
      <c r="B434" s="44"/>
      <c r="C434" s="532"/>
      <c r="D434" s="533"/>
      <c r="E434" s="533"/>
      <c r="F434" s="533"/>
      <c r="G434" s="533"/>
      <c r="H434" s="533"/>
      <c r="I434" s="533"/>
      <c r="J434" s="533"/>
      <c r="K434" s="533"/>
      <c r="L434" s="533"/>
      <c r="M434" s="533"/>
      <c r="N434" s="533"/>
      <c r="O434" s="534"/>
      <c r="P434" s="80"/>
    </row>
    <row r="435" spans="2:16" ht="14.4" thickBot="1">
      <c r="B435" s="44"/>
      <c r="C435" s="535"/>
      <c r="D435" s="536"/>
      <c r="E435" s="536"/>
      <c r="F435" s="536"/>
      <c r="G435" s="536"/>
      <c r="H435" s="536"/>
      <c r="I435" s="536"/>
      <c r="J435" s="536"/>
      <c r="K435" s="536"/>
      <c r="L435" s="536"/>
      <c r="M435" s="536"/>
      <c r="N435" s="536"/>
      <c r="O435" s="537"/>
      <c r="P435" s="80"/>
    </row>
    <row r="436" spans="2:16" ht="14.4">
      <c r="B436" s="44"/>
      <c r="C436" s="538" t="s">
        <v>71</v>
      </c>
      <c r="D436" s="550"/>
      <c r="E436" s="550"/>
      <c r="F436" s="550"/>
      <c r="G436" s="550"/>
      <c r="H436" s="550"/>
      <c r="I436" s="550"/>
      <c r="J436" s="82" t="s">
        <v>72</v>
      </c>
      <c r="K436" s="95" t="s">
        <v>73</v>
      </c>
      <c r="L436" s="96" t="s">
        <v>74</v>
      </c>
      <c r="M436" s="560" t="s">
        <v>60</v>
      </c>
      <c r="N436" s="561"/>
      <c r="O436" s="97" t="s">
        <v>61</v>
      </c>
      <c r="P436" s="98"/>
    </row>
    <row r="437" spans="2:16" ht="14.4">
      <c r="B437" s="44"/>
      <c r="C437" s="555"/>
      <c r="D437" s="556"/>
      <c r="E437" s="556"/>
      <c r="F437" s="556"/>
      <c r="G437" s="556"/>
      <c r="H437" s="556"/>
      <c r="I437" s="522"/>
      <c r="J437" s="310" t="str">
        <f>IFERROR(VLOOKUP(C437,'MANO DE OBRA'!$C$13:$J$33,6,FALSE)," ")</f>
        <v xml:space="preserve"> </v>
      </c>
      <c r="K437" s="318" t="str">
        <f>IFERROR(VLOOKUP(C437,'MANO DE OBRA'!$C$13:$J$33,7,FALSE)," ")</f>
        <v xml:space="preserve"> </v>
      </c>
      <c r="L437" s="311" t="str">
        <f>IFERROR(VLOOKUP(C437,'MANO DE OBRA'!$C$13:$J$33,8,FALSE)," ")</f>
        <v xml:space="preserve"> </v>
      </c>
      <c r="M437" s="562"/>
      <c r="N437" s="563"/>
      <c r="O437" s="312">
        <f>IFERROR((L437/M437),0)</f>
        <v>0</v>
      </c>
      <c r="P437" s="99"/>
    </row>
    <row r="438" spans="2:16" ht="14.4">
      <c r="B438" s="44"/>
      <c r="C438" s="555"/>
      <c r="D438" s="556"/>
      <c r="E438" s="556"/>
      <c r="F438" s="556"/>
      <c r="G438" s="556"/>
      <c r="H438" s="556"/>
      <c r="I438" s="522"/>
      <c r="J438" s="310" t="str">
        <f>IFERROR(VLOOKUP(C438,'MANO DE OBRA'!$C$13:$J$33,6,FALSE)," ")</f>
        <v xml:space="preserve"> </v>
      </c>
      <c r="K438" s="318" t="str">
        <f>IFERROR(VLOOKUP(C438,'MANO DE OBRA'!$C$13:$J$33,7,FALSE)," ")</f>
        <v xml:space="preserve"> </v>
      </c>
      <c r="L438" s="311" t="str">
        <f>IFERROR(VLOOKUP(C438,'MANO DE OBRA'!$C$13:$J$33,8,FALSE)," ")</f>
        <v xml:space="preserve"> </v>
      </c>
      <c r="M438" s="562"/>
      <c r="N438" s="563"/>
      <c r="O438" s="312">
        <f t="shared" ref="O438:O440" si="27">IFERROR((L438/M438),0)</f>
        <v>0</v>
      </c>
      <c r="P438" s="99"/>
    </row>
    <row r="439" spans="2:16" ht="14.4">
      <c r="B439" s="44"/>
      <c r="C439" s="555"/>
      <c r="D439" s="556"/>
      <c r="E439" s="556"/>
      <c r="F439" s="556"/>
      <c r="G439" s="556"/>
      <c r="H439" s="556"/>
      <c r="I439" s="522"/>
      <c r="J439" s="310" t="str">
        <f>IFERROR(VLOOKUP(C439,'MANO DE OBRA'!$C$13:$J$33,6,FALSE)," ")</f>
        <v xml:space="preserve"> </v>
      </c>
      <c r="K439" s="318" t="str">
        <f>IFERROR(VLOOKUP(C439,'MANO DE OBRA'!$C$13:$J$33,7,FALSE)," ")</f>
        <v xml:space="preserve"> </v>
      </c>
      <c r="L439" s="311" t="str">
        <f>IFERROR(VLOOKUP(C439,'MANO DE OBRA'!$C$13:$J$33,8,FALSE)," ")</f>
        <v xml:space="preserve"> </v>
      </c>
      <c r="M439" s="524"/>
      <c r="N439" s="525"/>
      <c r="O439" s="312">
        <f t="shared" si="27"/>
        <v>0</v>
      </c>
      <c r="P439" s="99"/>
    </row>
    <row r="440" spans="2:16" ht="15" thickBot="1">
      <c r="B440" s="44"/>
      <c r="C440" s="555"/>
      <c r="D440" s="556"/>
      <c r="E440" s="556"/>
      <c r="F440" s="556"/>
      <c r="G440" s="556"/>
      <c r="H440" s="556"/>
      <c r="I440" s="522"/>
      <c r="J440" s="310" t="str">
        <f>IFERROR(VLOOKUP(C440,'MANO DE OBRA'!$C$13:$J$33,6,FALSE)," ")</f>
        <v xml:space="preserve"> </v>
      </c>
      <c r="K440" s="318" t="str">
        <f>IFERROR(VLOOKUP(C440,'MANO DE OBRA'!$C$13:$J$33,7,FALSE)," ")</f>
        <v xml:space="preserve"> </v>
      </c>
      <c r="L440" s="311" t="str">
        <f>IFERROR(VLOOKUP(C440,'MANO DE OBRA'!$C$13:$J$33,8,FALSE)," ")</f>
        <v xml:space="preserve"> </v>
      </c>
      <c r="M440" s="524"/>
      <c r="N440" s="525"/>
      <c r="O440" s="312">
        <f t="shared" si="27"/>
        <v>0</v>
      </c>
      <c r="P440" s="85"/>
    </row>
    <row r="441" spans="2:16" ht="15" thickBot="1">
      <c r="B441" s="44"/>
      <c r="C441" s="545" t="s">
        <v>2244</v>
      </c>
      <c r="D441" s="546"/>
      <c r="E441" s="546"/>
      <c r="F441" s="546"/>
      <c r="G441" s="546"/>
      <c r="H441" s="546"/>
      <c r="I441" s="546"/>
      <c r="J441" s="546"/>
      <c r="K441" s="546"/>
      <c r="L441" s="546"/>
      <c r="M441" s="546"/>
      <c r="N441" s="547"/>
      <c r="O441" s="309">
        <f>+SUM(O437:O440)</f>
        <v>0</v>
      </c>
      <c r="P441" s="85"/>
    </row>
    <row r="442" spans="2:16" ht="15" thickBot="1">
      <c r="B442" s="44"/>
      <c r="C442" s="73"/>
      <c r="D442" s="52"/>
      <c r="E442" s="52"/>
      <c r="F442" s="52"/>
      <c r="G442" s="52"/>
      <c r="H442" s="52"/>
      <c r="I442" s="52"/>
      <c r="J442" s="52"/>
      <c r="K442" s="52"/>
      <c r="L442" s="52"/>
      <c r="M442" s="52"/>
      <c r="N442" s="52"/>
      <c r="O442" s="74"/>
      <c r="P442" s="45"/>
    </row>
    <row r="443" spans="2:16" ht="15" thickBot="1">
      <c r="B443" s="44"/>
      <c r="C443" s="557" t="s">
        <v>2245</v>
      </c>
      <c r="D443" s="558"/>
      <c r="E443" s="558"/>
      <c r="F443" s="558"/>
      <c r="G443" s="558"/>
      <c r="H443" s="558"/>
      <c r="I443" s="558"/>
      <c r="J443" s="558"/>
      <c r="K443" s="558"/>
      <c r="L443" s="558"/>
      <c r="M443" s="558"/>
      <c r="N443" s="559"/>
      <c r="O443" s="313">
        <f>ROUND(O432+O408+O425+O441,0)</f>
        <v>888128</v>
      </c>
      <c r="P443" s="100"/>
    </row>
    <row r="444" spans="2:16" ht="15" thickBot="1">
      <c r="B444" s="44"/>
      <c r="C444" s="73"/>
      <c r="D444" s="52"/>
      <c r="E444" s="52"/>
      <c r="F444" s="52"/>
      <c r="G444" s="52"/>
      <c r="H444" s="52"/>
      <c r="I444" s="52"/>
      <c r="J444" s="52"/>
      <c r="K444" s="52"/>
      <c r="L444" s="52"/>
      <c r="M444" s="52"/>
      <c r="N444" s="52"/>
      <c r="O444" s="74"/>
      <c r="P444" s="73"/>
    </row>
    <row r="445" spans="2:16">
      <c r="B445" s="44"/>
      <c r="C445" s="529" t="s">
        <v>2240</v>
      </c>
      <c r="D445" s="530"/>
      <c r="E445" s="530"/>
      <c r="F445" s="530"/>
      <c r="G445" s="530"/>
      <c r="H445" s="530"/>
      <c r="I445" s="530"/>
      <c r="J445" s="530"/>
      <c r="K445" s="530"/>
      <c r="L445" s="530"/>
      <c r="M445" s="530"/>
      <c r="N445" s="530"/>
      <c r="O445" s="531"/>
      <c r="P445" s="80"/>
    </row>
    <row r="446" spans="2:16">
      <c r="B446" s="44"/>
      <c r="C446" s="532"/>
      <c r="D446" s="533"/>
      <c r="E446" s="533"/>
      <c r="F446" s="533"/>
      <c r="G446" s="533"/>
      <c r="H446" s="533"/>
      <c r="I446" s="533"/>
      <c r="J446" s="533"/>
      <c r="K446" s="533"/>
      <c r="L446" s="533"/>
      <c r="M446" s="533"/>
      <c r="N446" s="533"/>
      <c r="O446" s="534"/>
      <c r="P446" s="80"/>
    </row>
    <row r="447" spans="2:16" ht="14.4" thickBot="1">
      <c r="B447" s="44"/>
      <c r="C447" s="535"/>
      <c r="D447" s="536"/>
      <c r="E447" s="536"/>
      <c r="F447" s="536"/>
      <c r="G447" s="536"/>
      <c r="H447" s="536"/>
      <c r="I447" s="536"/>
      <c r="J447" s="536"/>
      <c r="K447" s="536"/>
      <c r="L447" s="536"/>
      <c r="M447" s="536"/>
      <c r="N447" s="536"/>
      <c r="O447" s="537"/>
      <c r="P447" s="80"/>
    </row>
    <row r="448" spans="2:16" ht="15" thickBot="1">
      <c r="B448" s="44"/>
      <c r="C448" s="568" t="s">
        <v>10</v>
      </c>
      <c r="D448" s="569"/>
      <c r="E448" s="569"/>
      <c r="F448" s="569"/>
      <c r="G448" s="569"/>
      <c r="H448" s="569"/>
      <c r="I448" s="569"/>
      <c r="J448" s="569"/>
      <c r="K448" s="569"/>
      <c r="L448" s="569"/>
      <c r="M448" s="570"/>
      <c r="N448" s="303" t="s">
        <v>32</v>
      </c>
      <c r="O448" s="304" t="s">
        <v>29</v>
      </c>
      <c r="P448" s="80"/>
    </row>
    <row r="449" spans="2:19" ht="14.4">
      <c r="B449" s="44"/>
      <c r="C449" s="571" t="s">
        <v>2242</v>
      </c>
      <c r="D449" s="572"/>
      <c r="E449" s="572"/>
      <c r="F449" s="572"/>
      <c r="G449" s="572"/>
      <c r="H449" s="572"/>
      <c r="I449" s="572"/>
      <c r="J449" s="572"/>
      <c r="K449" s="572"/>
      <c r="L449" s="572"/>
      <c r="M449" s="572"/>
      <c r="N449" s="305">
        <f>PRESUPUESTO!$K$384</f>
        <v>0.26</v>
      </c>
      <c r="O449" s="314">
        <f>N449*O443</f>
        <v>230913.28</v>
      </c>
      <c r="P449" s="80"/>
    </row>
    <row r="450" spans="2:19" ht="14.4">
      <c r="B450" s="44"/>
      <c r="C450" s="573" t="s">
        <v>2241</v>
      </c>
      <c r="D450" s="574"/>
      <c r="E450" s="574"/>
      <c r="F450" s="574"/>
      <c r="G450" s="574"/>
      <c r="H450" s="574"/>
      <c r="I450" s="574"/>
      <c r="J450" s="574"/>
      <c r="K450" s="574"/>
      <c r="L450" s="574"/>
      <c r="M450" s="574"/>
      <c r="N450" s="302">
        <f>PRESUPUESTO!$K$385</f>
        <v>0.01</v>
      </c>
      <c r="O450" s="315">
        <f>N450*O443</f>
        <v>8881.2800000000007</v>
      </c>
      <c r="P450" s="80"/>
    </row>
    <row r="451" spans="2:19" ht="15" thickBot="1">
      <c r="B451" s="44"/>
      <c r="C451" s="575" t="s">
        <v>28</v>
      </c>
      <c r="D451" s="576"/>
      <c r="E451" s="576"/>
      <c r="F451" s="576"/>
      <c r="G451" s="576"/>
      <c r="H451" s="576"/>
      <c r="I451" s="576"/>
      <c r="J451" s="576"/>
      <c r="K451" s="576"/>
      <c r="L451" s="576"/>
      <c r="M451" s="576"/>
      <c r="N451" s="306">
        <f>PRESUPUESTO!$K$386</f>
        <v>0.03</v>
      </c>
      <c r="O451" s="316">
        <f>N451*O443</f>
        <v>26643.84</v>
      </c>
      <c r="P451" s="80"/>
    </row>
    <row r="452" spans="2:19">
      <c r="B452" s="44"/>
      <c r="C452" s="296"/>
      <c r="D452" s="297"/>
      <c r="E452" s="297"/>
      <c r="F452" s="297"/>
      <c r="G452" s="297"/>
      <c r="H452" s="297"/>
      <c r="I452" s="297"/>
      <c r="J452" s="297"/>
      <c r="K452" s="297"/>
      <c r="L452" s="297"/>
      <c r="M452" s="297"/>
      <c r="N452" s="297"/>
      <c r="O452" s="298"/>
      <c r="P452" s="80"/>
    </row>
    <row r="453" spans="2:19" ht="14.4" thickBot="1">
      <c r="B453" s="44"/>
      <c r="C453" s="299"/>
      <c r="D453" s="300"/>
      <c r="E453" s="300"/>
      <c r="F453" s="300"/>
      <c r="G453" s="300"/>
      <c r="H453" s="300"/>
      <c r="I453" s="300"/>
      <c r="J453" s="300"/>
      <c r="K453" s="300"/>
      <c r="L453" s="300"/>
      <c r="M453" s="300"/>
      <c r="N453" s="300"/>
      <c r="O453" s="301"/>
      <c r="P453" s="80"/>
    </row>
    <row r="454" spans="2:19" ht="15" thickBot="1">
      <c r="B454" s="44"/>
      <c r="C454" s="557" t="s">
        <v>2246</v>
      </c>
      <c r="D454" s="558"/>
      <c r="E454" s="558"/>
      <c r="F454" s="558"/>
      <c r="G454" s="558"/>
      <c r="H454" s="558"/>
      <c r="I454" s="558"/>
      <c r="J454" s="558"/>
      <c r="K454" s="558"/>
      <c r="L454" s="558"/>
      <c r="M454" s="558"/>
      <c r="N454" s="559"/>
      <c r="O454" s="313">
        <f>ROUNDUP(O443+O449+O450+O451,0)</f>
        <v>1154567</v>
      </c>
      <c r="P454" s="100"/>
      <c r="S454" s="342"/>
    </row>
    <row r="455" spans="2:19" ht="14.4">
      <c r="B455" s="44"/>
      <c r="C455" s="73"/>
      <c r="D455" s="52"/>
      <c r="E455" s="52"/>
      <c r="F455" s="52"/>
      <c r="G455" s="52"/>
      <c r="H455" s="52"/>
      <c r="I455" s="52"/>
      <c r="J455" s="52"/>
      <c r="K455" s="52"/>
      <c r="L455" s="52"/>
      <c r="M455" s="52"/>
      <c r="N455" s="52"/>
      <c r="O455" s="74"/>
      <c r="P455" s="45"/>
      <c r="S455" s="342"/>
    </row>
    <row r="456" spans="2:19" ht="14.4">
      <c r="B456" s="44"/>
      <c r="C456" s="73"/>
      <c r="D456" s="52"/>
      <c r="E456" s="52"/>
      <c r="F456" s="52"/>
      <c r="G456" s="52"/>
      <c r="H456" s="52"/>
      <c r="I456" s="52"/>
      <c r="J456" s="52"/>
      <c r="K456" s="52"/>
      <c r="L456" s="52"/>
      <c r="M456" s="52"/>
      <c r="N456" s="52"/>
      <c r="O456" s="74"/>
      <c r="P456" s="45"/>
    </row>
    <row r="457" spans="2:19" ht="18.75" customHeight="1" thickBot="1">
      <c r="B457" s="44"/>
      <c r="C457" s="564"/>
      <c r="D457" s="565"/>
      <c r="E457" s="565"/>
      <c r="F457" s="70"/>
      <c r="G457" s="70"/>
      <c r="H457" s="70"/>
      <c r="I457" s="70"/>
      <c r="J457" s="70"/>
      <c r="K457" s="566"/>
      <c r="L457" s="566"/>
      <c r="M457" s="566"/>
      <c r="N457" s="566"/>
      <c r="O457" s="567"/>
      <c r="P457" s="101"/>
    </row>
    <row r="458" spans="2:19" ht="14.4" thickBot="1">
      <c r="B458" s="102"/>
      <c r="C458" s="103"/>
      <c r="D458" s="103"/>
      <c r="E458" s="103"/>
      <c r="F458" s="103"/>
      <c r="G458" s="103"/>
      <c r="H458" s="103"/>
      <c r="I458" s="103"/>
      <c r="J458" s="103"/>
      <c r="K458" s="103"/>
      <c r="L458" s="103"/>
      <c r="M458" s="103"/>
      <c r="N458" s="103"/>
      <c r="O458" s="103"/>
      <c r="P458" s="104"/>
    </row>
    <row r="459" spans="2:19" ht="15.6" thickTop="1" thickBot="1">
      <c r="B459" s="44"/>
      <c r="C459" s="488" t="s">
        <v>54</v>
      </c>
      <c r="D459" s="489"/>
      <c r="E459" s="489"/>
      <c r="F459" s="489"/>
      <c r="G459" s="489"/>
      <c r="H459" s="489"/>
      <c r="I459" s="489"/>
      <c r="J459" s="489"/>
      <c r="K459" s="489"/>
      <c r="L459" s="489"/>
      <c r="M459" s="489"/>
      <c r="N459" s="489"/>
      <c r="O459" s="490"/>
      <c r="P459" s="75"/>
    </row>
    <row r="460" spans="2:19">
      <c r="B460" s="44"/>
      <c r="C460" s="76" t="s">
        <v>55</v>
      </c>
      <c r="D460" s="491" t="s">
        <v>10</v>
      </c>
      <c r="E460" s="492"/>
      <c r="F460" s="492"/>
      <c r="G460" s="492"/>
      <c r="H460" s="492"/>
      <c r="I460" s="492"/>
      <c r="J460" s="492"/>
      <c r="K460" s="492"/>
      <c r="L460" s="493"/>
      <c r="M460" s="494" t="s">
        <v>56</v>
      </c>
      <c r="N460" s="495"/>
      <c r="O460" s="76" t="s">
        <v>12</v>
      </c>
      <c r="P460" s="77"/>
    </row>
    <row r="461" spans="2:19" ht="51" customHeight="1" thickBot="1">
      <c r="B461" s="44"/>
      <c r="C461" s="243">
        <f>PRESUPUESTO!C328</f>
        <v>16.170000000000027</v>
      </c>
      <c r="D461" s="582" t="str">
        <f>IFERROR(VLOOKUP(C461,PRESUPUESTO!$C$11:$K$366,5,FALSE)," ")</f>
        <v>SUMINISTRO E INSTALACIÓN DE CLARABOYA CIRCULAR FIJA EN VIDRIO TEMPLADO LAMINADO DE SEGURIDAD 6+6 MM,PVB DE 1,52 MM Y PERFILERÍA PERIMETRAL EN ALUMINIO ANODIZADO. INCLUYE SUBESTRUCTURA ALUMINIO, ANCLAJES A LA ESTRUCTURA DE CUBIERTA, EMPAQUES EPDM, FLANCHES, FIJACIONES, SELLADO PERIMETRAL, IMPERMEABILIZACIÓN Y PRUEBA DE ESTANQUEIDAD.</v>
      </c>
      <c r="E461" s="583"/>
      <c r="F461" s="583"/>
      <c r="G461" s="583"/>
      <c r="H461" s="583"/>
      <c r="I461" s="583"/>
      <c r="J461" s="583"/>
      <c r="K461" s="583"/>
      <c r="L461" s="584"/>
      <c r="M461" s="526" t="str">
        <f>IFERROR(VLOOKUP(C461,PRESUPUESTO!$C$11:$K$366,6,FALSE)," ")</f>
        <v>M2</v>
      </c>
      <c r="N461" s="528"/>
      <c r="O461" s="243">
        <f>IFERROR(VLOOKUP(C461,PRESUPUESTO!$C$11:$K$366,7,FALSE)," ")</f>
        <v>16.48</v>
      </c>
      <c r="P461" s="79"/>
    </row>
    <row r="462" spans="2:19">
      <c r="B462" s="44"/>
      <c r="C462" s="529"/>
      <c r="D462" s="530"/>
      <c r="E462" s="530"/>
      <c r="F462" s="530"/>
      <c r="G462" s="530"/>
      <c r="H462" s="530"/>
      <c r="I462" s="530"/>
      <c r="J462" s="530"/>
      <c r="K462" s="530"/>
      <c r="L462" s="530"/>
      <c r="M462" s="530"/>
      <c r="N462" s="530"/>
      <c r="O462" s="531"/>
      <c r="P462" s="80"/>
    </row>
    <row r="463" spans="2:19">
      <c r="B463" s="44"/>
      <c r="C463" s="532"/>
      <c r="D463" s="533"/>
      <c r="E463" s="533"/>
      <c r="F463" s="533"/>
      <c r="G463" s="533"/>
      <c r="H463" s="533"/>
      <c r="I463" s="533"/>
      <c r="J463" s="533"/>
      <c r="K463" s="533"/>
      <c r="L463" s="533"/>
      <c r="M463" s="533"/>
      <c r="N463" s="533"/>
      <c r="O463" s="534"/>
      <c r="P463" s="80"/>
    </row>
    <row r="464" spans="2:19" ht="14.4" thickBot="1">
      <c r="B464" s="44"/>
      <c r="C464" s="535"/>
      <c r="D464" s="536"/>
      <c r="E464" s="536"/>
      <c r="F464" s="536"/>
      <c r="G464" s="536"/>
      <c r="H464" s="536"/>
      <c r="I464" s="536"/>
      <c r="J464" s="536"/>
      <c r="K464" s="536"/>
      <c r="L464" s="536"/>
      <c r="M464" s="536"/>
      <c r="N464" s="536"/>
      <c r="O464" s="537"/>
      <c r="P464" s="80"/>
    </row>
    <row r="465" spans="2:16" ht="14.4">
      <c r="B465" s="44"/>
      <c r="C465" s="538" t="s">
        <v>10</v>
      </c>
      <c r="D465" s="539"/>
      <c r="E465" s="539"/>
      <c r="F465" s="539"/>
      <c r="G465" s="540"/>
      <c r="H465" s="541" t="s">
        <v>57</v>
      </c>
      <c r="I465" s="539"/>
      <c r="J465" s="542" t="s">
        <v>58</v>
      </c>
      <c r="K465" s="543"/>
      <c r="L465" s="82" t="s">
        <v>59</v>
      </c>
      <c r="M465" s="541" t="s">
        <v>60</v>
      </c>
      <c r="N465" s="544"/>
      <c r="O465" s="83" t="s">
        <v>61</v>
      </c>
      <c r="P465" s="84"/>
    </row>
    <row r="466" spans="2:16" ht="14.4">
      <c r="B466" s="44"/>
      <c r="C466" s="517" t="s">
        <v>1281</v>
      </c>
      <c r="D466" s="518"/>
      <c r="E466" s="518"/>
      <c r="F466" s="518"/>
      <c r="G466" s="519"/>
      <c r="H466" s="520"/>
      <c r="I466" s="520"/>
      <c r="J466" s="521" t="str">
        <f>IFERROR(VLOOKUP(C466,EQUIPOS!$C$13:$G$80,2,FALSE)," ")</f>
        <v>%</v>
      </c>
      <c r="K466" s="522"/>
      <c r="L466" s="308">
        <f>O504</f>
        <v>0</v>
      </c>
      <c r="M466" s="523">
        <v>0.05</v>
      </c>
      <c r="N466" s="522"/>
      <c r="O466" s="307">
        <f>IFERROR(M466*L466,0)</f>
        <v>0</v>
      </c>
      <c r="P466" s="85"/>
    </row>
    <row r="467" spans="2:16" ht="14.4">
      <c r="B467" s="44"/>
      <c r="C467" s="517"/>
      <c r="D467" s="518"/>
      <c r="E467" s="518"/>
      <c r="F467" s="518"/>
      <c r="G467" s="519"/>
      <c r="H467" s="520"/>
      <c r="I467" s="520"/>
      <c r="J467" s="521" t="str">
        <f>IFERROR(VLOOKUP(C467,EQUIPOS!$C$13:$G$80,2,FALSE)," ")</f>
        <v xml:space="preserve"> </v>
      </c>
      <c r="K467" s="522"/>
      <c r="L467" s="308" t="str">
        <f>IFERROR(VLOOKUP(C467,EQUIPOS!$C$13:$G$80,5,FALSE)," ")</f>
        <v xml:space="preserve"> </v>
      </c>
      <c r="M467" s="524">
        <v>25</v>
      </c>
      <c r="N467" s="525"/>
      <c r="O467" s="307">
        <f>IFERROR(L467/M467,0)</f>
        <v>0</v>
      </c>
      <c r="P467" s="85"/>
    </row>
    <row r="468" spans="2:16" ht="14.4">
      <c r="B468" s="44"/>
      <c r="C468" s="517"/>
      <c r="D468" s="518"/>
      <c r="E468" s="518"/>
      <c r="F468" s="518"/>
      <c r="G468" s="519"/>
      <c r="H468" s="520"/>
      <c r="I468" s="520"/>
      <c r="J468" s="521" t="str">
        <f>IFERROR(VLOOKUP(C468,EQUIPOS!$C$13:$G$80,2,FALSE)," ")</f>
        <v xml:space="preserve"> </v>
      </c>
      <c r="K468" s="522"/>
      <c r="L468" s="308" t="str">
        <f>IFERROR(VLOOKUP(C468,EQUIPOS!$C$13:$G$80,5,FALSE)," ")</f>
        <v xml:space="preserve"> </v>
      </c>
      <c r="M468" s="524"/>
      <c r="N468" s="525"/>
      <c r="O468" s="307">
        <f t="shared" ref="O468:O469" si="28">IFERROR(L468/M468,0)</f>
        <v>0</v>
      </c>
      <c r="P468" s="85"/>
    </row>
    <row r="469" spans="2:16" ht="14.4">
      <c r="B469" s="44"/>
      <c r="C469" s="517"/>
      <c r="D469" s="518"/>
      <c r="E469" s="518"/>
      <c r="F469" s="518"/>
      <c r="G469" s="519"/>
      <c r="H469" s="520"/>
      <c r="I469" s="520"/>
      <c r="J469" s="521" t="str">
        <f>IFERROR(VLOOKUP(C469,EQUIPOS!$C$13:$G$80,2,FALSE)," ")</f>
        <v xml:space="preserve"> </v>
      </c>
      <c r="K469" s="522"/>
      <c r="L469" s="308" t="str">
        <f>IFERROR(VLOOKUP(C469,EQUIPOS!$C$13:$G$80,5,FALSE)," ")</f>
        <v xml:space="preserve"> </v>
      </c>
      <c r="M469" s="524"/>
      <c r="N469" s="525"/>
      <c r="O469" s="307">
        <f t="shared" si="28"/>
        <v>0</v>
      </c>
      <c r="P469" s="85"/>
    </row>
    <row r="470" spans="2:16" ht="15" thickBot="1">
      <c r="B470" s="44"/>
      <c r="C470" s="517"/>
      <c r="D470" s="518"/>
      <c r="E470" s="518"/>
      <c r="F470" s="518"/>
      <c r="G470" s="519"/>
      <c r="H470" s="520"/>
      <c r="I470" s="520"/>
      <c r="J470" s="521" t="str">
        <f>IFERROR(VLOOKUP(C470,EQUIPOS!$C$13:$G$80,2,FALSE)," ")</f>
        <v xml:space="preserve"> </v>
      </c>
      <c r="K470" s="522"/>
      <c r="L470" s="308" t="str">
        <f>IFERROR(VLOOKUP(C470,EQUIPOS!$C$13:$G$80,5,FALSE)," ")</f>
        <v xml:space="preserve"> </v>
      </c>
      <c r="M470" s="524"/>
      <c r="N470" s="525"/>
      <c r="O470" s="307">
        <f>IFERROR(L470/M470,0)</f>
        <v>0</v>
      </c>
      <c r="P470" s="85"/>
    </row>
    <row r="471" spans="2:16" ht="15" thickBot="1">
      <c r="B471" s="44"/>
      <c r="C471" s="545" t="s">
        <v>2244</v>
      </c>
      <c r="D471" s="546"/>
      <c r="E471" s="546"/>
      <c r="F471" s="546"/>
      <c r="G471" s="546"/>
      <c r="H471" s="546"/>
      <c r="I471" s="546"/>
      <c r="J471" s="546"/>
      <c r="K471" s="546"/>
      <c r="L471" s="546"/>
      <c r="M471" s="546"/>
      <c r="N471" s="547"/>
      <c r="O471" s="309">
        <f>SUM(O466:O470)</f>
        <v>0</v>
      </c>
      <c r="P471" s="86"/>
    </row>
    <row r="472" spans="2:16" ht="13.5" customHeight="1">
      <c r="B472" s="44"/>
      <c r="C472" s="529" t="s">
        <v>62</v>
      </c>
      <c r="D472" s="530"/>
      <c r="E472" s="530"/>
      <c r="F472" s="530"/>
      <c r="G472" s="530"/>
      <c r="H472" s="530"/>
      <c r="I472" s="530"/>
      <c r="J472" s="530"/>
      <c r="K472" s="530"/>
      <c r="L472" s="530"/>
      <c r="M472" s="530"/>
      <c r="N472" s="530"/>
      <c r="O472" s="531"/>
      <c r="P472" s="80"/>
    </row>
    <row r="473" spans="2:16">
      <c r="B473" s="44"/>
      <c r="C473" s="532"/>
      <c r="D473" s="533"/>
      <c r="E473" s="533"/>
      <c r="F473" s="533"/>
      <c r="G473" s="533"/>
      <c r="H473" s="533"/>
      <c r="I473" s="533"/>
      <c r="J473" s="533"/>
      <c r="K473" s="533"/>
      <c r="L473" s="533"/>
      <c r="M473" s="533"/>
      <c r="N473" s="533"/>
      <c r="O473" s="534"/>
      <c r="P473" s="80"/>
    </row>
    <row r="474" spans="2:16" ht="14.4" thickBot="1">
      <c r="B474" s="44"/>
      <c r="C474" s="535"/>
      <c r="D474" s="536"/>
      <c r="E474" s="536"/>
      <c r="F474" s="536"/>
      <c r="G474" s="536"/>
      <c r="H474" s="536"/>
      <c r="I474" s="536"/>
      <c r="J474" s="536"/>
      <c r="K474" s="536"/>
      <c r="L474" s="536"/>
      <c r="M474" s="536"/>
      <c r="N474" s="536"/>
      <c r="O474" s="537"/>
      <c r="P474" s="80"/>
    </row>
    <row r="475" spans="2:16" ht="14.4">
      <c r="B475" s="44"/>
      <c r="C475" s="538" t="s">
        <v>10</v>
      </c>
      <c r="D475" s="550"/>
      <c r="E475" s="550"/>
      <c r="F475" s="550"/>
      <c r="G475" s="550"/>
      <c r="H475" s="550"/>
      <c r="I475" s="550"/>
      <c r="J475" s="544"/>
      <c r="K475" s="81" t="s">
        <v>56</v>
      </c>
      <c r="L475" s="82" t="s">
        <v>12</v>
      </c>
      <c r="M475" s="541" t="s">
        <v>63</v>
      </c>
      <c r="N475" s="544"/>
      <c r="O475" s="83" t="s">
        <v>61</v>
      </c>
      <c r="P475" s="84"/>
    </row>
    <row r="476" spans="2:16" ht="14.4">
      <c r="B476" s="44"/>
      <c r="C476" s="517" t="s">
        <v>2843</v>
      </c>
      <c r="D476" s="518"/>
      <c r="E476" s="518"/>
      <c r="F476" s="518"/>
      <c r="G476" s="518"/>
      <c r="H476" s="518"/>
      <c r="I476" s="518"/>
      <c r="J476" s="519"/>
      <c r="K476" s="88" t="str">
        <f>IFERROR(VLOOKUP(C476,MATERIALES!$C$13:$G$2486,2,FALSE)," ")</f>
        <v>M2</v>
      </c>
      <c r="L476" s="89">
        <v>1.0087002029264125</v>
      </c>
      <c r="M476" s="548">
        <f>IFERROR(VLOOKUP(C476,MATERIALES!$C$13:$G$2486,5,FALSE)," ")</f>
        <v>880468.06872838875</v>
      </c>
      <c r="N476" s="549"/>
      <c r="O476" s="307">
        <f>IFERROR(M476*L476,0)</f>
        <v>888128.31959655229</v>
      </c>
      <c r="P476" s="85"/>
    </row>
    <row r="477" spans="2:16" ht="14.4">
      <c r="B477" s="44"/>
      <c r="C477" s="517"/>
      <c r="D477" s="518"/>
      <c r="E477" s="518"/>
      <c r="F477" s="518"/>
      <c r="G477" s="518"/>
      <c r="H477" s="518"/>
      <c r="I477" s="518"/>
      <c r="J477" s="519"/>
      <c r="K477" s="88" t="str">
        <f>IFERROR(VLOOKUP(C477,MATERIALES!$C$13:$G$2486,2,FALSE)," ")</f>
        <v xml:space="preserve"> </v>
      </c>
      <c r="L477" s="89"/>
      <c r="M477" s="548" t="str">
        <f>IFERROR(VLOOKUP(C477,MATERIALES!$C$13:$G$2486,5,FALSE)," ")</f>
        <v xml:space="preserve"> </v>
      </c>
      <c r="N477" s="549"/>
      <c r="O477" s="307">
        <f t="shared" ref="O477:O487" si="29">IFERROR(M477*L477,0)</f>
        <v>0</v>
      </c>
      <c r="P477" s="85"/>
    </row>
    <row r="478" spans="2:16" ht="14.4">
      <c r="B478" s="44"/>
      <c r="C478" s="517"/>
      <c r="D478" s="518"/>
      <c r="E478" s="518"/>
      <c r="F478" s="518"/>
      <c r="G478" s="518"/>
      <c r="H478" s="518"/>
      <c r="I478" s="518"/>
      <c r="J478" s="519"/>
      <c r="K478" s="88" t="str">
        <f>IFERROR(VLOOKUP(C478,MATERIALES!$C$13:$G$2486,2,FALSE)," ")</f>
        <v xml:space="preserve"> </v>
      </c>
      <c r="L478" s="89"/>
      <c r="M478" s="548" t="str">
        <f>IFERROR(VLOOKUP(C478,MATERIALES!$C$13:$G$2486,5,FALSE)," ")</f>
        <v xml:space="preserve"> </v>
      </c>
      <c r="N478" s="549"/>
      <c r="O478" s="307">
        <f t="shared" si="29"/>
        <v>0</v>
      </c>
      <c r="P478" s="85"/>
    </row>
    <row r="479" spans="2:16" ht="14.4">
      <c r="B479" s="44"/>
      <c r="C479" s="517"/>
      <c r="D479" s="518"/>
      <c r="E479" s="518"/>
      <c r="F479" s="518"/>
      <c r="G479" s="518"/>
      <c r="H479" s="518"/>
      <c r="I479" s="518"/>
      <c r="J479" s="519"/>
      <c r="K479" s="88" t="str">
        <f>IFERROR(VLOOKUP(C479,MATERIALES!$C$13:$G$2486,2,FALSE)," ")</f>
        <v xml:space="preserve"> </v>
      </c>
      <c r="L479" s="89"/>
      <c r="M479" s="548" t="str">
        <f>IFERROR(VLOOKUP(C479,MATERIALES!$C$13:$G$2486,5,FALSE)," ")</f>
        <v xml:space="preserve"> </v>
      </c>
      <c r="N479" s="549"/>
      <c r="O479" s="307">
        <f t="shared" si="29"/>
        <v>0</v>
      </c>
      <c r="P479" s="85"/>
    </row>
    <row r="480" spans="2:16" ht="14.4">
      <c r="B480" s="44"/>
      <c r="C480" s="517"/>
      <c r="D480" s="518"/>
      <c r="E480" s="518"/>
      <c r="F480" s="518"/>
      <c r="G480" s="518"/>
      <c r="H480" s="518"/>
      <c r="I480" s="518"/>
      <c r="J480" s="519"/>
      <c r="K480" s="88" t="str">
        <f>IFERROR(VLOOKUP(C480,MATERIALES!$C$13:$G$2486,2,FALSE)," ")</f>
        <v xml:space="preserve"> </v>
      </c>
      <c r="L480" s="89"/>
      <c r="M480" s="548" t="str">
        <f>IFERROR(VLOOKUP(C480,MATERIALES!$C$13:$G$2486,5,FALSE)," ")</f>
        <v xml:space="preserve"> </v>
      </c>
      <c r="N480" s="549"/>
      <c r="O480" s="307">
        <f t="shared" si="29"/>
        <v>0</v>
      </c>
      <c r="P480" s="85"/>
    </row>
    <row r="481" spans="2:16" ht="14.4">
      <c r="B481" s="44"/>
      <c r="C481" s="517"/>
      <c r="D481" s="518"/>
      <c r="E481" s="518"/>
      <c r="F481" s="518"/>
      <c r="G481" s="518"/>
      <c r="H481" s="518"/>
      <c r="I481" s="518"/>
      <c r="J481" s="519"/>
      <c r="K481" s="88" t="str">
        <f>IFERROR(VLOOKUP(C481,MATERIALES!$C$13:$G$2486,2,FALSE)," ")</f>
        <v xml:space="preserve"> </v>
      </c>
      <c r="L481" s="89"/>
      <c r="M481" s="548" t="str">
        <f>IFERROR(VLOOKUP(C481,MATERIALES!$C$13:$G$2486,5,FALSE)," ")</f>
        <v xml:space="preserve"> </v>
      </c>
      <c r="N481" s="549"/>
      <c r="O481" s="307">
        <f t="shared" si="29"/>
        <v>0</v>
      </c>
      <c r="P481" s="85"/>
    </row>
    <row r="482" spans="2:16" ht="14.4">
      <c r="B482" s="44"/>
      <c r="C482" s="517"/>
      <c r="D482" s="518"/>
      <c r="E482" s="518"/>
      <c r="F482" s="518"/>
      <c r="G482" s="518"/>
      <c r="H482" s="518"/>
      <c r="I482" s="518"/>
      <c r="J482" s="519"/>
      <c r="K482" s="88" t="str">
        <f>IFERROR(VLOOKUP(C482,MATERIALES!$C$13:$G$2486,2,FALSE)," ")</f>
        <v xml:space="preserve"> </v>
      </c>
      <c r="L482" s="89"/>
      <c r="M482" s="548" t="str">
        <f>IFERROR(VLOOKUP(C482,MATERIALES!$C$13:$G$2486,5,FALSE)," ")</f>
        <v xml:space="preserve"> </v>
      </c>
      <c r="N482" s="549"/>
      <c r="O482" s="307">
        <f t="shared" si="29"/>
        <v>0</v>
      </c>
      <c r="P482" s="85"/>
    </row>
    <row r="483" spans="2:16" ht="14.4">
      <c r="B483" s="44"/>
      <c r="C483" s="517"/>
      <c r="D483" s="518"/>
      <c r="E483" s="518"/>
      <c r="F483" s="518"/>
      <c r="G483" s="518"/>
      <c r="H483" s="518"/>
      <c r="I483" s="518"/>
      <c r="J483" s="519"/>
      <c r="K483" s="88" t="str">
        <f>IFERROR(VLOOKUP(C483,MATERIALES!$C$13:$G$2486,2,FALSE)," ")</f>
        <v xml:space="preserve"> </v>
      </c>
      <c r="L483" s="89"/>
      <c r="M483" s="548" t="str">
        <f>IFERROR(VLOOKUP(C483,MATERIALES!$C$13:$G$2486,5,FALSE)," ")</f>
        <v xml:space="preserve"> </v>
      </c>
      <c r="N483" s="549"/>
      <c r="O483" s="307">
        <f t="shared" si="29"/>
        <v>0</v>
      </c>
      <c r="P483" s="85"/>
    </row>
    <row r="484" spans="2:16" ht="14.4">
      <c r="B484" s="44"/>
      <c r="C484" s="517"/>
      <c r="D484" s="518"/>
      <c r="E484" s="518"/>
      <c r="F484" s="518"/>
      <c r="G484" s="518"/>
      <c r="H484" s="518"/>
      <c r="I484" s="518"/>
      <c r="J484" s="519"/>
      <c r="K484" s="88" t="str">
        <f>IFERROR(VLOOKUP(C484,MATERIALES!$C$13:$G$2486,2,FALSE)," ")</f>
        <v xml:space="preserve"> </v>
      </c>
      <c r="L484" s="89"/>
      <c r="M484" s="548" t="str">
        <f>IFERROR(VLOOKUP(C484,MATERIALES!$C$13:$G$2486,5,FALSE)," ")</f>
        <v xml:space="preserve"> </v>
      </c>
      <c r="N484" s="549"/>
      <c r="O484" s="307">
        <f t="shared" si="29"/>
        <v>0</v>
      </c>
      <c r="P484" s="85"/>
    </row>
    <row r="485" spans="2:16" ht="14.4">
      <c r="B485" s="44"/>
      <c r="C485" s="517"/>
      <c r="D485" s="518"/>
      <c r="E485" s="518"/>
      <c r="F485" s="518"/>
      <c r="G485" s="518"/>
      <c r="H485" s="518"/>
      <c r="I485" s="518"/>
      <c r="J485" s="519"/>
      <c r="K485" s="88" t="str">
        <f>IFERROR(VLOOKUP(C485,MATERIALES!$C$13:$G$2486,2,FALSE)," ")</f>
        <v xml:space="preserve"> </v>
      </c>
      <c r="L485" s="89"/>
      <c r="M485" s="548" t="str">
        <f>IFERROR(VLOOKUP(C485,MATERIALES!$C$13:$G$2486,5,FALSE)," ")</f>
        <v xml:space="preserve"> </v>
      </c>
      <c r="N485" s="549"/>
      <c r="O485" s="307">
        <f t="shared" si="29"/>
        <v>0</v>
      </c>
      <c r="P485" s="85"/>
    </row>
    <row r="486" spans="2:16" ht="14.4">
      <c r="B486" s="44"/>
      <c r="C486" s="517"/>
      <c r="D486" s="518"/>
      <c r="E486" s="518"/>
      <c r="F486" s="518"/>
      <c r="G486" s="518"/>
      <c r="H486" s="518"/>
      <c r="I486" s="518"/>
      <c r="J486" s="519"/>
      <c r="K486" s="88" t="str">
        <f>IFERROR(VLOOKUP(C486,MATERIALES!$C$13:$G$2486,2,FALSE)," ")</f>
        <v xml:space="preserve"> </v>
      </c>
      <c r="L486" s="89"/>
      <c r="M486" s="548" t="str">
        <f>IFERROR(VLOOKUP(C486,MATERIALES!$C$13:$G$2486,5,FALSE)," ")</f>
        <v xml:space="preserve"> </v>
      </c>
      <c r="N486" s="549"/>
      <c r="O486" s="307">
        <f t="shared" si="29"/>
        <v>0</v>
      </c>
      <c r="P486" s="85"/>
    </row>
    <row r="487" spans="2:16" ht="15" thickBot="1">
      <c r="B487" s="44"/>
      <c r="C487" s="517"/>
      <c r="D487" s="518"/>
      <c r="E487" s="518"/>
      <c r="F487" s="518"/>
      <c r="G487" s="518"/>
      <c r="H487" s="518"/>
      <c r="I487" s="518"/>
      <c r="J487" s="519"/>
      <c r="K487" s="88" t="str">
        <f>IFERROR(VLOOKUP(C487,MATERIALES!$C$13:$G$2486,2,FALSE)," ")</f>
        <v xml:space="preserve"> </v>
      </c>
      <c r="L487" s="90"/>
      <c r="M487" s="548" t="str">
        <f>IFERROR(VLOOKUP(C487,MATERIALES!$C$13:$G$2486,5,FALSE)," ")</f>
        <v xml:space="preserve"> </v>
      </c>
      <c r="N487" s="549"/>
      <c r="O487" s="307">
        <f t="shared" si="29"/>
        <v>0</v>
      </c>
      <c r="P487" s="85"/>
    </row>
    <row r="488" spans="2:16" ht="15" thickBot="1">
      <c r="B488" s="44"/>
      <c r="C488" s="545" t="s">
        <v>2244</v>
      </c>
      <c r="D488" s="546"/>
      <c r="E488" s="546"/>
      <c r="F488" s="546"/>
      <c r="G488" s="546"/>
      <c r="H488" s="546"/>
      <c r="I488" s="546"/>
      <c r="J488" s="546"/>
      <c r="K488" s="546"/>
      <c r="L488" s="546"/>
      <c r="M488" s="546"/>
      <c r="N488" s="547"/>
      <c r="O488" s="309">
        <f>SUM(O476:O487)</f>
        <v>888128.31959655229</v>
      </c>
      <c r="P488" s="85"/>
    </row>
    <row r="489" spans="2:16">
      <c r="B489" s="44"/>
      <c r="C489" s="529" t="s">
        <v>64</v>
      </c>
      <c r="D489" s="530"/>
      <c r="E489" s="530"/>
      <c r="F489" s="530"/>
      <c r="G489" s="530"/>
      <c r="H489" s="530"/>
      <c r="I489" s="530"/>
      <c r="J489" s="530"/>
      <c r="K489" s="530"/>
      <c r="L489" s="530"/>
      <c r="M489" s="530"/>
      <c r="N489" s="530"/>
      <c r="O489" s="531"/>
      <c r="P489" s="80"/>
    </row>
    <row r="490" spans="2:16">
      <c r="B490" s="44"/>
      <c r="C490" s="532"/>
      <c r="D490" s="533"/>
      <c r="E490" s="533"/>
      <c r="F490" s="533"/>
      <c r="G490" s="533"/>
      <c r="H490" s="533"/>
      <c r="I490" s="533"/>
      <c r="J490" s="533"/>
      <c r="K490" s="533"/>
      <c r="L490" s="533"/>
      <c r="M490" s="533"/>
      <c r="N490" s="533"/>
      <c r="O490" s="534"/>
      <c r="P490" s="80"/>
    </row>
    <row r="491" spans="2:16" ht="14.4" thickBot="1">
      <c r="B491" s="44"/>
      <c r="C491" s="535"/>
      <c r="D491" s="536"/>
      <c r="E491" s="536"/>
      <c r="F491" s="536"/>
      <c r="G491" s="536"/>
      <c r="H491" s="536"/>
      <c r="I491" s="536"/>
      <c r="J491" s="536"/>
      <c r="K491" s="536"/>
      <c r="L491" s="536"/>
      <c r="M491" s="536"/>
      <c r="N491" s="536"/>
      <c r="O491" s="537"/>
      <c r="P491" s="80"/>
    </row>
    <row r="492" spans="2:16" ht="16.8">
      <c r="B492" s="44"/>
      <c r="C492" s="538" t="s">
        <v>65</v>
      </c>
      <c r="D492" s="550"/>
      <c r="E492" s="550"/>
      <c r="F492" s="550"/>
      <c r="G492" s="550"/>
      <c r="H492" s="550"/>
      <c r="I492" s="550"/>
      <c r="J492" s="82" t="s">
        <v>66</v>
      </c>
      <c r="K492" s="87" t="s">
        <v>67</v>
      </c>
      <c r="L492" s="91" t="s">
        <v>68</v>
      </c>
      <c r="M492" s="541" t="s">
        <v>69</v>
      </c>
      <c r="N492" s="544"/>
      <c r="O492" s="83" t="s">
        <v>61</v>
      </c>
      <c r="P492" s="84"/>
    </row>
    <row r="493" spans="2:16" ht="14.4">
      <c r="B493" s="44"/>
      <c r="C493" s="517"/>
      <c r="D493" s="518"/>
      <c r="E493" s="518"/>
      <c r="F493" s="518"/>
      <c r="G493" s="518"/>
      <c r="H493" s="518"/>
      <c r="I493" s="518"/>
      <c r="J493" s="92"/>
      <c r="K493" s="93">
        <v>25.1</v>
      </c>
      <c r="L493" s="92">
        <f>K493*J493</f>
        <v>0</v>
      </c>
      <c r="M493" s="548" t="str">
        <f>IFERROR(VLOOKUP(C493,TRANSPORTE!$C$14:$G$28,5,FALSE)," ")</f>
        <v xml:space="preserve"> </v>
      </c>
      <c r="N493" s="549"/>
      <c r="O493" s="307">
        <f>IFERROR(M493*L493,0)</f>
        <v>0</v>
      </c>
      <c r="P493" s="85"/>
    </row>
    <row r="494" spans="2:16" ht="15" thickBot="1">
      <c r="B494" s="44"/>
      <c r="C494" s="551"/>
      <c r="D494" s="552"/>
      <c r="E494" s="552"/>
      <c r="F494" s="552"/>
      <c r="G494" s="552"/>
      <c r="H494" s="552"/>
      <c r="I494" s="552"/>
      <c r="J494" s="94"/>
      <c r="K494" s="70"/>
      <c r="L494" s="94"/>
      <c r="M494" s="553"/>
      <c r="N494" s="554"/>
      <c r="O494" s="307">
        <f t="shared" ref="O494" si="30">IFERROR(M494*L494,0)</f>
        <v>0</v>
      </c>
      <c r="P494" s="85"/>
    </row>
    <row r="495" spans="2:16" ht="15" thickBot="1">
      <c r="B495" s="44"/>
      <c r="C495" s="545" t="s">
        <v>2244</v>
      </c>
      <c r="D495" s="546"/>
      <c r="E495" s="546"/>
      <c r="F495" s="546"/>
      <c r="G495" s="546"/>
      <c r="H495" s="546"/>
      <c r="I495" s="546"/>
      <c r="J495" s="546"/>
      <c r="K495" s="546"/>
      <c r="L495" s="546"/>
      <c r="M495" s="546"/>
      <c r="N495" s="547"/>
      <c r="O495" s="309">
        <f>+SUM(O493:O494)</f>
        <v>0</v>
      </c>
      <c r="P495" s="86"/>
    </row>
    <row r="496" spans="2:16">
      <c r="B496" s="44"/>
      <c r="C496" s="529" t="s">
        <v>70</v>
      </c>
      <c r="D496" s="530"/>
      <c r="E496" s="530"/>
      <c r="F496" s="530"/>
      <c r="G496" s="530"/>
      <c r="H496" s="530"/>
      <c r="I496" s="530"/>
      <c r="J496" s="530"/>
      <c r="K496" s="530"/>
      <c r="L496" s="530"/>
      <c r="M496" s="530"/>
      <c r="N496" s="530"/>
      <c r="O496" s="531"/>
      <c r="P496" s="80"/>
    </row>
    <row r="497" spans="2:16">
      <c r="B497" s="44"/>
      <c r="C497" s="532"/>
      <c r="D497" s="533"/>
      <c r="E497" s="533"/>
      <c r="F497" s="533"/>
      <c r="G497" s="533"/>
      <c r="H497" s="533"/>
      <c r="I497" s="533"/>
      <c r="J497" s="533"/>
      <c r="K497" s="533"/>
      <c r="L497" s="533"/>
      <c r="M497" s="533"/>
      <c r="N497" s="533"/>
      <c r="O497" s="534"/>
      <c r="P497" s="80"/>
    </row>
    <row r="498" spans="2:16" ht="14.4" thickBot="1">
      <c r="B498" s="44"/>
      <c r="C498" s="535"/>
      <c r="D498" s="536"/>
      <c r="E498" s="536"/>
      <c r="F498" s="536"/>
      <c r="G498" s="536"/>
      <c r="H498" s="536"/>
      <c r="I498" s="536"/>
      <c r="J498" s="536"/>
      <c r="K498" s="536"/>
      <c r="L498" s="536"/>
      <c r="M498" s="536"/>
      <c r="N498" s="536"/>
      <c r="O498" s="537"/>
      <c r="P498" s="80"/>
    </row>
    <row r="499" spans="2:16" ht="14.4">
      <c r="B499" s="44"/>
      <c r="C499" s="538" t="s">
        <v>71</v>
      </c>
      <c r="D499" s="550"/>
      <c r="E499" s="550"/>
      <c r="F499" s="550"/>
      <c r="G499" s="550"/>
      <c r="H499" s="550"/>
      <c r="I499" s="550"/>
      <c r="J499" s="82" t="s">
        <v>72</v>
      </c>
      <c r="K499" s="95" t="s">
        <v>73</v>
      </c>
      <c r="L499" s="96" t="s">
        <v>74</v>
      </c>
      <c r="M499" s="560" t="s">
        <v>60</v>
      </c>
      <c r="N499" s="561"/>
      <c r="O499" s="97" t="s">
        <v>61</v>
      </c>
      <c r="P499" s="98"/>
    </row>
    <row r="500" spans="2:16" ht="14.4">
      <c r="B500" s="44"/>
      <c r="C500" s="555"/>
      <c r="D500" s="556"/>
      <c r="E500" s="556"/>
      <c r="F500" s="556"/>
      <c r="G500" s="556"/>
      <c r="H500" s="556"/>
      <c r="I500" s="522"/>
      <c r="J500" s="310" t="str">
        <f>IFERROR(VLOOKUP(C500,'MANO DE OBRA'!$C$13:$J$33,6,FALSE)," ")</f>
        <v xml:space="preserve"> </v>
      </c>
      <c r="K500" s="318" t="str">
        <f>IFERROR(VLOOKUP(C500,'MANO DE OBRA'!$C$13:$J$33,7,FALSE)," ")</f>
        <v xml:space="preserve"> </v>
      </c>
      <c r="L500" s="311" t="str">
        <f>IFERROR(VLOOKUP(C500,'MANO DE OBRA'!$C$13:$J$33,8,FALSE)," ")</f>
        <v xml:space="preserve"> </v>
      </c>
      <c r="M500" s="562"/>
      <c r="N500" s="563"/>
      <c r="O500" s="312">
        <f>IFERROR((L500/M500),0)</f>
        <v>0</v>
      </c>
      <c r="P500" s="99"/>
    </row>
    <row r="501" spans="2:16" ht="14.4">
      <c r="B501" s="44"/>
      <c r="C501" s="555"/>
      <c r="D501" s="556"/>
      <c r="E501" s="556"/>
      <c r="F501" s="556"/>
      <c r="G501" s="556"/>
      <c r="H501" s="556"/>
      <c r="I501" s="522"/>
      <c r="J501" s="310" t="str">
        <f>IFERROR(VLOOKUP(C501,'MANO DE OBRA'!$C$13:$J$33,6,FALSE)," ")</f>
        <v xml:space="preserve"> </v>
      </c>
      <c r="K501" s="318" t="str">
        <f>IFERROR(VLOOKUP(C501,'MANO DE OBRA'!$C$13:$J$33,7,FALSE)," ")</f>
        <v xml:space="preserve"> </v>
      </c>
      <c r="L501" s="311" t="str">
        <f>IFERROR(VLOOKUP(C501,'MANO DE OBRA'!$C$13:$J$33,8,FALSE)," ")</f>
        <v xml:space="preserve"> </v>
      </c>
      <c r="M501" s="562"/>
      <c r="N501" s="563"/>
      <c r="O501" s="312">
        <f t="shared" ref="O501:O503" si="31">IFERROR((L501/M501),0)</f>
        <v>0</v>
      </c>
      <c r="P501" s="99"/>
    </row>
    <row r="502" spans="2:16" ht="14.4">
      <c r="B502" s="44"/>
      <c r="C502" s="555"/>
      <c r="D502" s="556"/>
      <c r="E502" s="556"/>
      <c r="F502" s="556"/>
      <c r="G502" s="556"/>
      <c r="H502" s="556"/>
      <c r="I502" s="522"/>
      <c r="J502" s="310" t="str">
        <f>IFERROR(VLOOKUP(C502,'MANO DE OBRA'!$C$13:$J$33,6,FALSE)," ")</f>
        <v xml:space="preserve"> </v>
      </c>
      <c r="K502" s="318" t="str">
        <f>IFERROR(VLOOKUP(C502,'MANO DE OBRA'!$C$13:$J$33,7,FALSE)," ")</f>
        <v xml:space="preserve"> </v>
      </c>
      <c r="L502" s="311" t="str">
        <f>IFERROR(VLOOKUP(C502,'MANO DE OBRA'!$C$13:$J$33,8,FALSE)," ")</f>
        <v xml:space="preserve"> </v>
      </c>
      <c r="M502" s="524"/>
      <c r="N502" s="525"/>
      <c r="O502" s="312">
        <f t="shared" si="31"/>
        <v>0</v>
      </c>
      <c r="P502" s="99"/>
    </row>
    <row r="503" spans="2:16" ht="15" thickBot="1">
      <c r="B503" s="44"/>
      <c r="C503" s="555"/>
      <c r="D503" s="556"/>
      <c r="E503" s="556"/>
      <c r="F503" s="556"/>
      <c r="G503" s="556"/>
      <c r="H503" s="556"/>
      <c r="I503" s="522"/>
      <c r="J503" s="310" t="str">
        <f>IFERROR(VLOOKUP(C503,'MANO DE OBRA'!$C$13:$J$33,6,FALSE)," ")</f>
        <v xml:space="preserve"> </v>
      </c>
      <c r="K503" s="318" t="str">
        <f>IFERROR(VLOOKUP(C503,'MANO DE OBRA'!$C$13:$J$33,7,FALSE)," ")</f>
        <v xml:space="preserve"> </v>
      </c>
      <c r="L503" s="311" t="str">
        <f>IFERROR(VLOOKUP(C503,'MANO DE OBRA'!$C$13:$J$33,8,FALSE)," ")</f>
        <v xml:space="preserve"> </v>
      </c>
      <c r="M503" s="524"/>
      <c r="N503" s="525"/>
      <c r="O503" s="312">
        <f t="shared" si="31"/>
        <v>0</v>
      </c>
      <c r="P503" s="85"/>
    </row>
    <row r="504" spans="2:16" ht="15" thickBot="1">
      <c r="B504" s="44"/>
      <c r="C504" s="545" t="s">
        <v>2244</v>
      </c>
      <c r="D504" s="546"/>
      <c r="E504" s="546"/>
      <c r="F504" s="546"/>
      <c r="G504" s="546"/>
      <c r="H504" s="546"/>
      <c r="I504" s="546"/>
      <c r="J504" s="546"/>
      <c r="K504" s="546"/>
      <c r="L504" s="546"/>
      <c r="M504" s="546"/>
      <c r="N504" s="547"/>
      <c r="O504" s="309">
        <f>+SUM(O500:O503)</f>
        <v>0</v>
      </c>
      <c r="P504" s="85"/>
    </row>
    <row r="505" spans="2:16" ht="15" thickBot="1">
      <c r="B505" s="44"/>
      <c r="C505" s="73"/>
      <c r="D505" s="52"/>
      <c r="E505" s="52"/>
      <c r="F505" s="52"/>
      <c r="G505" s="52"/>
      <c r="H505" s="52"/>
      <c r="I505" s="52"/>
      <c r="J505" s="52"/>
      <c r="K505" s="52"/>
      <c r="L505" s="52"/>
      <c r="M505" s="52"/>
      <c r="N505" s="52"/>
      <c r="O505" s="74"/>
      <c r="P505" s="45"/>
    </row>
    <row r="506" spans="2:16" ht="15" thickBot="1">
      <c r="B506" s="44"/>
      <c r="C506" s="557" t="s">
        <v>2245</v>
      </c>
      <c r="D506" s="558"/>
      <c r="E506" s="558"/>
      <c r="F506" s="558"/>
      <c r="G506" s="558"/>
      <c r="H506" s="558"/>
      <c r="I506" s="558"/>
      <c r="J506" s="558"/>
      <c r="K506" s="558"/>
      <c r="L506" s="558"/>
      <c r="M506" s="558"/>
      <c r="N506" s="559"/>
      <c r="O506" s="313">
        <f>ROUND(O495+O471+O488+O504,0)</f>
        <v>888128</v>
      </c>
      <c r="P506" s="100"/>
    </row>
    <row r="507" spans="2:16" ht="15" thickBot="1">
      <c r="B507" s="44"/>
      <c r="C507" s="73"/>
      <c r="D507" s="52"/>
      <c r="E507" s="52"/>
      <c r="F507" s="52"/>
      <c r="G507" s="52"/>
      <c r="H507" s="52"/>
      <c r="I507" s="52"/>
      <c r="J507" s="52"/>
      <c r="K507" s="52"/>
      <c r="L507" s="52"/>
      <c r="M507" s="52"/>
      <c r="N507" s="52"/>
      <c r="O507" s="74"/>
      <c r="P507" s="73"/>
    </row>
    <row r="508" spans="2:16">
      <c r="B508" s="44"/>
      <c r="C508" s="529" t="s">
        <v>2240</v>
      </c>
      <c r="D508" s="530"/>
      <c r="E508" s="530"/>
      <c r="F508" s="530"/>
      <c r="G508" s="530"/>
      <c r="H508" s="530"/>
      <c r="I508" s="530"/>
      <c r="J508" s="530"/>
      <c r="K508" s="530"/>
      <c r="L508" s="530"/>
      <c r="M508" s="530"/>
      <c r="N508" s="530"/>
      <c r="O508" s="531"/>
      <c r="P508" s="80"/>
    </row>
    <row r="509" spans="2:16">
      <c r="B509" s="44"/>
      <c r="C509" s="532"/>
      <c r="D509" s="533"/>
      <c r="E509" s="533"/>
      <c r="F509" s="533"/>
      <c r="G509" s="533"/>
      <c r="H509" s="533"/>
      <c r="I509" s="533"/>
      <c r="J509" s="533"/>
      <c r="K509" s="533"/>
      <c r="L509" s="533"/>
      <c r="M509" s="533"/>
      <c r="N509" s="533"/>
      <c r="O509" s="534"/>
      <c r="P509" s="80"/>
    </row>
    <row r="510" spans="2:16" ht="14.4" thickBot="1">
      <c r="B510" s="44"/>
      <c r="C510" s="535"/>
      <c r="D510" s="536"/>
      <c r="E510" s="536"/>
      <c r="F510" s="536"/>
      <c r="G510" s="536"/>
      <c r="H510" s="536"/>
      <c r="I510" s="536"/>
      <c r="J510" s="536"/>
      <c r="K510" s="536"/>
      <c r="L510" s="536"/>
      <c r="M510" s="536"/>
      <c r="N510" s="536"/>
      <c r="O510" s="537"/>
      <c r="P510" s="80"/>
    </row>
    <row r="511" spans="2:16" ht="15" thickBot="1">
      <c r="B511" s="44"/>
      <c r="C511" s="568" t="s">
        <v>10</v>
      </c>
      <c r="D511" s="569"/>
      <c r="E511" s="569"/>
      <c r="F511" s="569"/>
      <c r="G511" s="569"/>
      <c r="H511" s="569"/>
      <c r="I511" s="569"/>
      <c r="J511" s="569"/>
      <c r="K511" s="569"/>
      <c r="L511" s="569"/>
      <c r="M511" s="570"/>
      <c r="N511" s="303" t="s">
        <v>32</v>
      </c>
      <c r="O511" s="304" t="s">
        <v>29</v>
      </c>
      <c r="P511" s="80"/>
    </row>
    <row r="512" spans="2:16" ht="14.4">
      <c r="B512" s="44"/>
      <c r="C512" s="571" t="s">
        <v>2242</v>
      </c>
      <c r="D512" s="572"/>
      <c r="E512" s="572"/>
      <c r="F512" s="572"/>
      <c r="G512" s="572"/>
      <c r="H512" s="572"/>
      <c r="I512" s="572"/>
      <c r="J512" s="572"/>
      <c r="K512" s="572"/>
      <c r="L512" s="572"/>
      <c r="M512" s="572"/>
      <c r="N512" s="305">
        <f>PRESUPUESTO!$K$384</f>
        <v>0.26</v>
      </c>
      <c r="O512" s="314">
        <f>N512*O506</f>
        <v>230913.28</v>
      </c>
      <c r="P512" s="80"/>
    </row>
    <row r="513" spans="2:19" ht="14.4">
      <c r="B513" s="44"/>
      <c r="C513" s="573" t="s">
        <v>2241</v>
      </c>
      <c r="D513" s="574"/>
      <c r="E513" s="574"/>
      <c r="F513" s="574"/>
      <c r="G513" s="574"/>
      <c r="H513" s="574"/>
      <c r="I513" s="574"/>
      <c r="J513" s="574"/>
      <c r="K513" s="574"/>
      <c r="L513" s="574"/>
      <c r="M513" s="574"/>
      <c r="N513" s="302">
        <f>PRESUPUESTO!$K$385</f>
        <v>0.01</v>
      </c>
      <c r="O513" s="315">
        <f>N513*O506</f>
        <v>8881.2800000000007</v>
      </c>
      <c r="P513" s="80"/>
    </row>
    <row r="514" spans="2:19" ht="15" thickBot="1">
      <c r="B514" s="44"/>
      <c r="C514" s="575" t="s">
        <v>28</v>
      </c>
      <c r="D514" s="576"/>
      <c r="E514" s="576"/>
      <c r="F514" s="576"/>
      <c r="G514" s="576"/>
      <c r="H514" s="576"/>
      <c r="I514" s="576"/>
      <c r="J514" s="576"/>
      <c r="K514" s="576"/>
      <c r="L514" s="576"/>
      <c r="M514" s="576"/>
      <c r="N514" s="306">
        <f>PRESUPUESTO!$K$386</f>
        <v>0.03</v>
      </c>
      <c r="O514" s="316">
        <f>N514*O506</f>
        <v>26643.84</v>
      </c>
      <c r="P514" s="80"/>
    </row>
    <row r="515" spans="2:19">
      <c r="B515" s="44"/>
      <c r="C515" s="296"/>
      <c r="D515" s="297"/>
      <c r="E515" s="297"/>
      <c r="F515" s="297"/>
      <c r="G515" s="297"/>
      <c r="H515" s="297"/>
      <c r="I515" s="297"/>
      <c r="J515" s="297"/>
      <c r="K515" s="297"/>
      <c r="L515" s="297"/>
      <c r="M515" s="297"/>
      <c r="N515" s="297"/>
      <c r="O515" s="298"/>
      <c r="P515" s="80"/>
    </row>
    <row r="516" spans="2:19" ht="14.4" thickBot="1">
      <c r="B516" s="44"/>
      <c r="C516" s="299"/>
      <c r="D516" s="300"/>
      <c r="E516" s="300"/>
      <c r="F516" s="300"/>
      <c r="G516" s="300"/>
      <c r="H516" s="300"/>
      <c r="I516" s="300"/>
      <c r="J516" s="300"/>
      <c r="K516" s="300"/>
      <c r="L516" s="300"/>
      <c r="M516" s="300"/>
      <c r="N516" s="300"/>
      <c r="O516" s="301"/>
      <c r="P516" s="80"/>
    </row>
    <row r="517" spans="2:19" ht="15" thickBot="1">
      <c r="B517" s="44"/>
      <c r="C517" s="557" t="s">
        <v>2246</v>
      </c>
      <c r="D517" s="558"/>
      <c r="E517" s="558"/>
      <c r="F517" s="558"/>
      <c r="G517" s="558"/>
      <c r="H517" s="558"/>
      <c r="I517" s="558"/>
      <c r="J517" s="558"/>
      <c r="K517" s="558"/>
      <c r="L517" s="558"/>
      <c r="M517" s="558"/>
      <c r="N517" s="559"/>
      <c r="O517" s="313">
        <f>ROUNDUP(O506+O512+O513+O514,0)</f>
        <v>1154567</v>
      </c>
      <c r="P517" s="100"/>
      <c r="S517" s="342"/>
    </row>
    <row r="518" spans="2:19" ht="14.4">
      <c r="B518" s="44"/>
      <c r="C518" s="73"/>
      <c r="D518" s="52"/>
      <c r="E518" s="52"/>
      <c r="F518" s="52"/>
      <c r="G518" s="52"/>
      <c r="H518" s="52"/>
      <c r="I518" s="52"/>
      <c r="J518" s="52"/>
      <c r="K518" s="52"/>
      <c r="L518" s="52"/>
      <c r="M518" s="52"/>
      <c r="N518" s="52"/>
      <c r="O518" s="74"/>
      <c r="P518" s="45"/>
    </row>
    <row r="519" spans="2:19" ht="14.4">
      <c r="B519" s="44"/>
      <c r="C519" s="73"/>
      <c r="D519" s="52"/>
      <c r="E519" s="52"/>
      <c r="F519" s="52"/>
      <c r="G519" s="52"/>
      <c r="H519" s="52"/>
      <c r="I519" s="52"/>
      <c r="J519" s="52"/>
      <c r="K519" s="52"/>
      <c r="L519" s="52"/>
      <c r="M519" s="52"/>
      <c r="N519" s="52"/>
      <c r="O519" s="74"/>
      <c r="P519" s="45"/>
    </row>
    <row r="520" spans="2:19" ht="18.75" customHeight="1" thickBot="1">
      <c r="B520" s="44"/>
      <c r="C520" s="564"/>
      <c r="D520" s="565"/>
      <c r="E520" s="565"/>
      <c r="F520" s="70"/>
      <c r="G520" s="70"/>
      <c r="H520" s="70"/>
      <c r="I520" s="70"/>
      <c r="J520" s="70"/>
      <c r="K520" s="566"/>
      <c r="L520" s="566"/>
      <c r="M520" s="566"/>
      <c r="N520" s="566"/>
      <c r="O520" s="567"/>
      <c r="P520" s="101"/>
    </row>
    <row r="521" spans="2:19" ht="14.4" thickBot="1">
      <c r="B521" s="102"/>
      <c r="C521" s="103"/>
      <c r="D521" s="103"/>
      <c r="E521" s="103"/>
      <c r="F521" s="103"/>
      <c r="G521" s="103"/>
      <c r="H521" s="103"/>
      <c r="I521" s="103"/>
      <c r="J521" s="103"/>
      <c r="K521" s="103"/>
      <c r="L521" s="103"/>
      <c r="M521" s="103"/>
      <c r="N521" s="103"/>
      <c r="O521" s="103"/>
      <c r="P521" s="104"/>
    </row>
    <row r="522" spans="2:19" ht="14.4" thickTop="1"/>
  </sheetData>
  <mergeCells count="717">
    <mergeCell ref="C504:N504"/>
    <mergeCell ref="C506:N506"/>
    <mergeCell ref="C508:O510"/>
    <mergeCell ref="C511:M511"/>
    <mergeCell ref="C512:M512"/>
    <mergeCell ref="C513:M513"/>
    <mergeCell ref="C514:M514"/>
    <mergeCell ref="C517:N517"/>
    <mergeCell ref="C520:E520"/>
    <mergeCell ref="K520:O520"/>
    <mergeCell ref="C499:I499"/>
    <mergeCell ref="M499:N499"/>
    <mergeCell ref="C500:I500"/>
    <mergeCell ref="M500:N500"/>
    <mergeCell ref="C501:I501"/>
    <mergeCell ref="M501:N501"/>
    <mergeCell ref="C502:I502"/>
    <mergeCell ref="M502:N502"/>
    <mergeCell ref="C503:I503"/>
    <mergeCell ref="M503:N503"/>
    <mergeCell ref="C489:O491"/>
    <mergeCell ref="C492:I492"/>
    <mergeCell ref="M492:N492"/>
    <mergeCell ref="C493:I493"/>
    <mergeCell ref="M493:N493"/>
    <mergeCell ref="C494:I494"/>
    <mergeCell ref="M494:N494"/>
    <mergeCell ref="C495:N495"/>
    <mergeCell ref="C496:O498"/>
    <mergeCell ref="C484:J484"/>
    <mergeCell ref="M484:N484"/>
    <mergeCell ref="C485:J485"/>
    <mergeCell ref="M485:N485"/>
    <mergeCell ref="C486:J486"/>
    <mergeCell ref="M486:N486"/>
    <mergeCell ref="C487:J487"/>
    <mergeCell ref="M487:N487"/>
    <mergeCell ref="C488:N488"/>
    <mergeCell ref="C479:J479"/>
    <mergeCell ref="M479:N479"/>
    <mergeCell ref="C480:J480"/>
    <mergeCell ref="M480:N480"/>
    <mergeCell ref="C481:J481"/>
    <mergeCell ref="M481:N481"/>
    <mergeCell ref="C482:J482"/>
    <mergeCell ref="M482:N482"/>
    <mergeCell ref="C483:J483"/>
    <mergeCell ref="M483:N483"/>
    <mergeCell ref="C472:O474"/>
    <mergeCell ref="C475:J475"/>
    <mergeCell ref="M475:N475"/>
    <mergeCell ref="C476:J476"/>
    <mergeCell ref="M476:N476"/>
    <mergeCell ref="C477:J477"/>
    <mergeCell ref="M477:N477"/>
    <mergeCell ref="C478:J478"/>
    <mergeCell ref="M478:N478"/>
    <mergeCell ref="C469:G469"/>
    <mergeCell ref="H469:I469"/>
    <mergeCell ref="J469:K469"/>
    <mergeCell ref="M469:N469"/>
    <mergeCell ref="C470:G470"/>
    <mergeCell ref="H470:I470"/>
    <mergeCell ref="J470:K470"/>
    <mergeCell ref="M470:N470"/>
    <mergeCell ref="C471:N471"/>
    <mergeCell ref="C466:G466"/>
    <mergeCell ref="H466:I466"/>
    <mergeCell ref="J466:K466"/>
    <mergeCell ref="M466:N466"/>
    <mergeCell ref="C467:G467"/>
    <mergeCell ref="H467:I467"/>
    <mergeCell ref="J467:K467"/>
    <mergeCell ref="M467:N467"/>
    <mergeCell ref="C468:G468"/>
    <mergeCell ref="H468:I468"/>
    <mergeCell ref="J468:K468"/>
    <mergeCell ref="M468:N468"/>
    <mergeCell ref="C459:O459"/>
    <mergeCell ref="D460:L460"/>
    <mergeCell ref="M460:N460"/>
    <mergeCell ref="D461:L461"/>
    <mergeCell ref="M461:N461"/>
    <mergeCell ref="C462:O464"/>
    <mergeCell ref="C465:G465"/>
    <mergeCell ref="H465:I465"/>
    <mergeCell ref="J465:K465"/>
    <mergeCell ref="M465:N465"/>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87:I187"/>
    <mergeCell ref="M187:N187"/>
    <mergeCell ref="C188:I188"/>
    <mergeCell ref="M188:N188"/>
    <mergeCell ref="C189:N189"/>
    <mergeCell ref="C191:N191"/>
    <mergeCell ref="C184:I184"/>
    <mergeCell ref="M184:N184"/>
    <mergeCell ref="C185:I185"/>
    <mergeCell ref="M185:N185"/>
    <mergeCell ref="C186:I186"/>
    <mergeCell ref="M186:N186"/>
    <mergeCell ref="C205:E205"/>
    <mergeCell ref="K205:O205"/>
    <mergeCell ref="C207:O207"/>
    <mergeCell ref="D208:L208"/>
    <mergeCell ref="M208:N208"/>
    <mergeCell ref="D209:L209"/>
    <mergeCell ref="M209:N209"/>
    <mergeCell ref="C193:O195"/>
    <mergeCell ref="C196:M196"/>
    <mergeCell ref="C197:M197"/>
    <mergeCell ref="C198:M198"/>
    <mergeCell ref="C199:M199"/>
    <mergeCell ref="C202:N202"/>
    <mergeCell ref="C210:O212"/>
    <mergeCell ref="C213:G213"/>
    <mergeCell ref="H213:I213"/>
    <mergeCell ref="J213:K213"/>
    <mergeCell ref="M213:N213"/>
    <mergeCell ref="C214:G214"/>
    <mergeCell ref="H214:I214"/>
    <mergeCell ref="J214:K214"/>
    <mergeCell ref="M214:N214"/>
    <mergeCell ref="C217:G217"/>
    <mergeCell ref="H217:I217"/>
    <mergeCell ref="J217:K217"/>
    <mergeCell ref="M217:N217"/>
    <mergeCell ref="C218:G218"/>
    <mergeCell ref="H218:I218"/>
    <mergeCell ref="J218:K218"/>
    <mergeCell ref="M218:N218"/>
    <mergeCell ref="C215:G215"/>
    <mergeCell ref="H215:I215"/>
    <mergeCell ref="J215:K215"/>
    <mergeCell ref="M215:N215"/>
    <mergeCell ref="C216:G216"/>
    <mergeCell ref="H216:I216"/>
    <mergeCell ref="J216:K216"/>
    <mergeCell ref="M216:N216"/>
    <mergeCell ref="C225:J225"/>
    <mergeCell ref="M225:N225"/>
    <mergeCell ref="C226:J226"/>
    <mergeCell ref="M226:N226"/>
    <mergeCell ref="C227:J227"/>
    <mergeCell ref="M227:N227"/>
    <mergeCell ref="C219:N219"/>
    <mergeCell ref="C220:O222"/>
    <mergeCell ref="C223:J223"/>
    <mergeCell ref="M223:N223"/>
    <mergeCell ref="C224:J224"/>
    <mergeCell ref="M224:N224"/>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40:I240"/>
    <mergeCell ref="M240:N240"/>
    <mergeCell ref="C241:I241"/>
    <mergeCell ref="M241:N241"/>
    <mergeCell ref="C242:I242"/>
    <mergeCell ref="M242:N242"/>
    <mergeCell ref="C234:J234"/>
    <mergeCell ref="M234:N234"/>
    <mergeCell ref="C235:J235"/>
    <mergeCell ref="M235:N235"/>
    <mergeCell ref="C236:N236"/>
    <mergeCell ref="C237:O239"/>
    <mergeCell ref="C249:I249"/>
    <mergeCell ref="M249:N249"/>
    <mergeCell ref="C250:I250"/>
    <mergeCell ref="M250:N250"/>
    <mergeCell ref="C251:I251"/>
    <mergeCell ref="M251:N251"/>
    <mergeCell ref="C243:N243"/>
    <mergeCell ref="C244:O246"/>
    <mergeCell ref="C247:I247"/>
    <mergeCell ref="M247:N247"/>
    <mergeCell ref="C248:I248"/>
    <mergeCell ref="M248:N248"/>
    <mergeCell ref="C262:M262"/>
    <mergeCell ref="C265:N265"/>
    <mergeCell ref="C268:E268"/>
    <mergeCell ref="K268:O268"/>
    <mergeCell ref="C270:O270"/>
    <mergeCell ref="D271:L271"/>
    <mergeCell ref="M271:N271"/>
    <mergeCell ref="C252:N252"/>
    <mergeCell ref="C254:N254"/>
    <mergeCell ref="C256:O258"/>
    <mergeCell ref="C259:M259"/>
    <mergeCell ref="C260:M260"/>
    <mergeCell ref="C261:M261"/>
    <mergeCell ref="C277:G277"/>
    <mergeCell ref="H277:I277"/>
    <mergeCell ref="J277:K277"/>
    <mergeCell ref="M277:N277"/>
    <mergeCell ref="C278:G278"/>
    <mergeCell ref="H278:I278"/>
    <mergeCell ref="J278:K278"/>
    <mergeCell ref="M278:N278"/>
    <mergeCell ref="D272:L272"/>
    <mergeCell ref="M272:N272"/>
    <mergeCell ref="C273:O275"/>
    <mergeCell ref="C276:G276"/>
    <mergeCell ref="H276:I276"/>
    <mergeCell ref="J276:K276"/>
    <mergeCell ref="M276:N276"/>
    <mergeCell ref="C281:G281"/>
    <mergeCell ref="H281:I281"/>
    <mergeCell ref="J281:K281"/>
    <mergeCell ref="M281:N281"/>
    <mergeCell ref="C282:N282"/>
    <mergeCell ref="C283:O285"/>
    <mergeCell ref="C279:G279"/>
    <mergeCell ref="H279:I279"/>
    <mergeCell ref="J279:K279"/>
    <mergeCell ref="M279:N279"/>
    <mergeCell ref="C280:G280"/>
    <mergeCell ref="H280:I280"/>
    <mergeCell ref="J280:K280"/>
    <mergeCell ref="M280:N280"/>
    <mergeCell ref="C289:J289"/>
    <mergeCell ref="M289:N289"/>
    <mergeCell ref="C290:J290"/>
    <mergeCell ref="M290:N290"/>
    <mergeCell ref="C291:J291"/>
    <mergeCell ref="M291:N291"/>
    <mergeCell ref="C286:J286"/>
    <mergeCell ref="M286:N286"/>
    <mergeCell ref="C287:J287"/>
    <mergeCell ref="M287:N287"/>
    <mergeCell ref="C288:J288"/>
    <mergeCell ref="M288:N288"/>
    <mergeCell ref="C295:J295"/>
    <mergeCell ref="M295:N295"/>
    <mergeCell ref="C296:J296"/>
    <mergeCell ref="M296:N296"/>
    <mergeCell ref="C297:J297"/>
    <mergeCell ref="M297:N297"/>
    <mergeCell ref="C292:J292"/>
    <mergeCell ref="M292:N292"/>
    <mergeCell ref="C293:J293"/>
    <mergeCell ref="M293:N293"/>
    <mergeCell ref="C294:J294"/>
    <mergeCell ref="M294:N294"/>
    <mergeCell ref="C304:I304"/>
    <mergeCell ref="M304:N304"/>
    <mergeCell ref="C305:I305"/>
    <mergeCell ref="M305:N305"/>
    <mergeCell ref="C306:N306"/>
    <mergeCell ref="C307:O309"/>
    <mergeCell ref="C298:J298"/>
    <mergeCell ref="M298:N298"/>
    <mergeCell ref="C299:N299"/>
    <mergeCell ref="C300:O302"/>
    <mergeCell ref="C303:I303"/>
    <mergeCell ref="M303:N303"/>
    <mergeCell ref="C313:I313"/>
    <mergeCell ref="M313:N313"/>
    <mergeCell ref="C314:I314"/>
    <mergeCell ref="M314:N314"/>
    <mergeCell ref="C315:N315"/>
    <mergeCell ref="C317:N317"/>
    <mergeCell ref="C310:I310"/>
    <mergeCell ref="M310:N310"/>
    <mergeCell ref="C311:I311"/>
    <mergeCell ref="M311:N311"/>
    <mergeCell ref="C312:I312"/>
    <mergeCell ref="M312:N312"/>
    <mergeCell ref="C331:E331"/>
    <mergeCell ref="K331:O331"/>
    <mergeCell ref="C319:O321"/>
    <mergeCell ref="C322:M322"/>
    <mergeCell ref="C323:M323"/>
    <mergeCell ref="C324:M324"/>
    <mergeCell ref="C325:M325"/>
    <mergeCell ref="C328:N328"/>
    <mergeCell ref="C333:O333"/>
    <mergeCell ref="D334:L334"/>
    <mergeCell ref="M334:N334"/>
    <mergeCell ref="D335:L335"/>
    <mergeCell ref="M335:N335"/>
    <mergeCell ref="C341:G341"/>
    <mergeCell ref="H341:I341"/>
    <mergeCell ref="J341:K341"/>
    <mergeCell ref="M341:N341"/>
    <mergeCell ref="C342:G342"/>
    <mergeCell ref="H342:I342"/>
    <mergeCell ref="J342:K342"/>
    <mergeCell ref="M342:N342"/>
    <mergeCell ref="C336:O338"/>
    <mergeCell ref="C339:G339"/>
    <mergeCell ref="H339:I339"/>
    <mergeCell ref="J339:K339"/>
    <mergeCell ref="M339:N339"/>
    <mergeCell ref="C340:G340"/>
    <mergeCell ref="H340:I340"/>
    <mergeCell ref="J340:K340"/>
    <mergeCell ref="M340:N340"/>
    <mergeCell ref="C345:N345"/>
    <mergeCell ref="C346:O348"/>
    <mergeCell ref="C349:J349"/>
    <mergeCell ref="M349:N349"/>
    <mergeCell ref="C350:J350"/>
    <mergeCell ref="M350:N350"/>
    <mergeCell ref="C343:G343"/>
    <mergeCell ref="H343:I343"/>
    <mergeCell ref="J343:K343"/>
    <mergeCell ref="M343:N343"/>
    <mergeCell ref="C344:G344"/>
    <mergeCell ref="H344:I344"/>
    <mergeCell ref="J344:K344"/>
    <mergeCell ref="M344:N344"/>
    <mergeCell ref="C354:J354"/>
    <mergeCell ref="M354:N354"/>
    <mergeCell ref="C355:J355"/>
    <mergeCell ref="M355:N355"/>
    <mergeCell ref="C356:J356"/>
    <mergeCell ref="M356:N356"/>
    <mergeCell ref="C351:J351"/>
    <mergeCell ref="M351:N351"/>
    <mergeCell ref="C352:J352"/>
    <mergeCell ref="M352:N352"/>
    <mergeCell ref="C353:J353"/>
    <mergeCell ref="M353:N353"/>
    <mergeCell ref="C360:J360"/>
    <mergeCell ref="M360:N360"/>
    <mergeCell ref="C361:J361"/>
    <mergeCell ref="M361:N361"/>
    <mergeCell ref="C362:N362"/>
    <mergeCell ref="C363:O365"/>
    <mergeCell ref="C357:J357"/>
    <mergeCell ref="M357:N357"/>
    <mergeCell ref="C358:J358"/>
    <mergeCell ref="M358:N358"/>
    <mergeCell ref="C359:J359"/>
    <mergeCell ref="M359:N359"/>
    <mergeCell ref="C369:N369"/>
    <mergeCell ref="C370:O372"/>
    <mergeCell ref="C373:I373"/>
    <mergeCell ref="M373:N373"/>
    <mergeCell ref="C374:I374"/>
    <mergeCell ref="M374:N374"/>
    <mergeCell ref="C366:I366"/>
    <mergeCell ref="M366:N366"/>
    <mergeCell ref="C367:I367"/>
    <mergeCell ref="M367:N367"/>
    <mergeCell ref="C368:I368"/>
    <mergeCell ref="M368:N368"/>
    <mergeCell ref="C378:N378"/>
    <mergeCell ref="C380:N380"/>
    <mergeCell ref="C382:O384"/>
    <mergeCell ref="C385:M385"/>
    <mergeCell ref="C386:M386"/>
    <mergeCell ref="C387:M387"/>
    <mergeCell ref="C375:I375"/>
    <mergeCell ref="M375:N375"/>
    <mergeCell ref="C376:I376"/>
    <mergeCell ref="M376:N376"/>
    <mergeCell ref="C377:I377"/>
    <mergeCell ref="M377:N377"/>
    <mergeCell ref="D398:L398"/>
    <mergeCell ref="M398:N398"/>
    <mergeCell ref="C399:O401"/>
    <mergeCell ref="C402:G402"/>
    <mergeCell ref="H402:I402"/>
    <mergeCell ref="J402:K402"/>
    <mergeCell ref="M402:N402"/>
    <mergeCell ref="C388:M388"/>
    <mergeCell ref="C391:N391"/>
    <mergeCell ref="C394:E394"/>
    <mergeCell ref="K394:O394"/>
    <mergeCell ref="C396:O396"/>
    <mergeCell ref="D397:L397"/>
    <mergeCell ref="M397:N397"/>
    <mergeCell ref="C405:G405"/>
    <mergeCell ref="H405:I405"/>
    <mergeCell ref="J405:K405"/>
    <mergeCell ref="M405:N405"/>
    <mergeCell ref="C406:G406"/>
    <mergeCell ref="H406:I406"/>
    <mergeCell ref="J406:K406"/>
    <mergeCell ref="M406:N406"/>
    <mergeCell ref="C403:G403"/>
    <mergeCell ref="H403:I403"/>
    <mergeCell ref="J403:K403"/>
    <mergeCell ref="M403:N403"/>
    <mergeCell ref="C404:G404"/>
    <mergeCell ref="H404:I404"/>
    <mergeCell ref="J404:K404"/>
    <mergeCell ref="M404:N404"/>
    <mergeCell ref="C412:J412"/>
    <mergeCell ref="M412:N412"/>
    <mergeCell ref="C413:J413"/>
    <mergeCell ref="M413:N413"/>
    <mergeCell ref="C414:J414"/>
    <mergeCell ref="M414:N414"/>
    <mergeCell ref="C407:G407"/>
    <mergeCell ref="H407:I407"/>
    <mergeCell ref="J407:K407"/>
    <mergeCell ref="M407:N407"/>
    <mergeCell ref="C408:N408"/>
    <mergeCell ref="C409:O411"/>
    <mergeCell ref="C418:J418"/>
    <mergeCell ref="M418:N418"/>
    <mergeCell ref="C419:J419"/>
    <mergeCell ref="M419:N419"/>
    <mergeCell ref="C420:J420"/>
    <mergeCell ref="M420:N420"/>
    <mergeCell ref="C415:J415"/>
    <mergeCell ref="M415:N415"/>
    <mergeCell ref="C416:J416"/>
    <mergeCell ref="M416:N416"/>
    <mergeCell ref="C417:J417"/>
    <mergeCell ref="M417:N417"/>
    <mergeCell ref="C421:J421"/>
    <mergeCell ref="M421:N421"/>
    <mergeCell ref="C422:J422"/>
    <mergeCell ref="M422:N422"/>
    <mergeCell ref="C423:J423"/>
    <mergeCell ref="M423:N423"/>
    <mergeCell ref="C436:I436"/>
    <mergeCell ref="M436:N436"/>
    <mergeCell ref="C437:I437"/>
    <mergeCell ref="M437:N437"/>
    <mergeCell ref="C424:J424"/>
    <mergeCell ref="M424:N424"/>
    <mergeCell ref="C425:N425"/>
    <mergeCell ref="C426:O428"/>
    <mergeCell ref="C429:I429"/>
    <mergeCell ref="M429:N429"/>
    <mergeCell ref="C438:I438"/>
    <mergeCell ref="M438:N438"/>
    <mergeCell ref="C430:I430"/>
    <mergeCell ref="M430:N430"/>
    <mergeCell ref="C431:I431"/>
    <mergeCell ref="M431:N431"/>
    <mergeCell ref="C432:N432"/>
    <mergeCell ref="C433:O435"/>
    <mergeCell ref="C457:E457"/>
    <mergeCell ref="K457:O457"/>
    <mergeCell ref="C445:O447"/>
    <mergeCell ref="C448:M448"/>
    <mergeCell ref="C449:M449"/>
    <mergeCell ref="C450:M450"/>
    <mergeCell ref="C451:M451"/>
    <mergeCell ref="C454:N454"/>
    <mergeCell ref="C439:I439"/>
    <mergeCell ref="M439:N439"/>
    <mergeCell ref="C440:I440"/>
    <mergeCell ref="M440:N440"/>
    <mergeCell ref="C441:N441"/>
    <mergeCell ref="C443:N443"/>
  </mergeCells>
  <printOptions horizontalCentered="1"/>
  <pageMargins left="0.11811023622047245" right="0.11811023622047245" top="0.15748031496062992" bottom="0.15748031496062992" header="0" footer="0"/>
  <pageSetup scale="48" fitToHeight="0" orientation="portrait" r:id="rId1"/>
  <headerFooter alignWithMargins="0"/>
  <rowBreaks count="7" manualBreakCount="7">
    <brk id="80" min="1" max="15" man="1"/>
    <brk id="143" min="1" max="15" man="1"/>
    <brk id="206" min="1" max="15" man="1"/>
    <brk id="269" min="1" max="15" man="1"/>
    <brk id="332" min="1" max="15" man="1"/>
    <brk id="395" min="1" max="15" man="1"/>
    <brk id="458"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31B3A01-D20F-4B44-95C9-A71A4C6BAA44}">
          <x14:formula1>
            <xm:f>'MANO DE OBRA'!$C$14:$C$33</xm:f>
          </x14:formula1>
          <xm:sqref>C59:I62 C122:I125 C185:I188 C248:I251 C311:I314 C374:I377 C437:I440 C500:I503</xm:sqref>
        </x14:dataValidation>
        <x14:dataValidation type="list" allowBlank="1" showInputMessage="1" showErrorMessage="1" xr:uid="{7A23E54E-4C1B-4388-AFA8-C1209D686FA6}">
          <x14:formula1>
            <xm:f>TRANSPORTE!$C$14:$C$28</xm:f>
          </x14:formula1>
          <xm:sqref>C52:I53 C115:I116 C178:I179 C241:I242 C304:I305 C367:I368 C430:I431 C493:I494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E740B-4DF3-4A97-A007-D7B7C21EEC07}">
  <sheetPr>
    <pageSetUpPr fitToPage="1"/>
  </sheetPr>
  <dimension ref="B1:P81"/>
  <sheetViews>
    <sheetView view="pageBreakPreview" topLeftCell="A63" zoomScale="70" zoomScaleNormal="85" zoomScaleSheetLayoutView="7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PRESUPUESTO!C352</f>
        <v>19.010000000000002</v>
      </c>
      <c r="D20" s="582" t="str">
        <f>IFERROR(VLOOKUP(C20,PRESUPUESTO!$C$11:$K$366,5,FALSE)," ")</f>
        <v>SUMINISTRO E INSTALACIÓN DE REVESTIMIENTO EN LAMINADO DE ALTA PRESIÓN (HPL) SÓLIDO FENÓLICO CUATRO CARAS, FABRICADO CON FIBRAS CELULÓSICAS IMPREGNADAS EN RESINAS TERMOESTABLES, INCLUYENDO ANCLAJES, SUBESTRUCTURA Y ESTRUCTURA DE FIJACION, ADHESIVOS, FIJACIONES, EMPATES, SELLADO PERIMETRAL Y LIMPIEZA FINAL, CON ACABADO DECORATIVO SEGÚN COLOR Y TEXTURA APROBADA EN OBRA.</v>
      </c>
      <c r="E20" s="583"/>
      <c r="F20" s="583"/>
      <c r="G20" s="583"/>
      <c r="H20" s="583"/>
      <c r="I20" s="583"/>
      <c r="J20" s="583"/>
      <c r="K20" s="583"/>
      <c r="L20" s="584"/>
      <c r="M20" s="526" t="str">
        <f>IFERROR(VLOOKUP(C20,PRESUPUESTO!$C$11:$K$366,6,FALSE)," ")</f>
        <v>ML</v>
      </c>
      <c r="N20" s="528"/>
      <c r="O20" s="243">
        <f>IFERROR(VLOOKUP(C20,PRESUPUESTO!$C$11:$K$366,7,FALSE)," ")</f>
        <v>306.02</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26886.833333333332</v>
      </c>
      <c r="M25" s="523">
        <v>0.05</v>
      </c>
      <c r="N25" s="522"/>
      <c r="O25" s="307">
        <f>IFERROR(M25*L25,0)</f>
        <v>1344.3416666666667</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1344.3416666666667</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2844</v>
      </c>
      <c r="D35" s="518"/>
      <c r="E35" s="518"/>
      <c r="F35" s="518"/>
      <c r="G35" s="518"/>
      <c r="H35" s="518"/>
      <c r="I35" s="518"/>
      <c r="J35" s="519"/>
      <c r="K35" s="88" t="str">
        <f>IFERROR(VLOOKUP(C35,MATERIALES!$C$13:$G$2486,2,FALSE)," ")</f>
        <v>M2</v>
      </c>
      <c r="L35" s="89">
        <v>0.2</v>
      </c>
      <c r="M35" s="548">
        <f>IFERROR(VLOOKUP(C35,MATERIALES!$C$13:$G$2486,5,FALSE)," ")</f>
        <v>1053499</v>
      </c>
      <c r="N35" s="549"/>
      <c r="O35" s="307">
        <f>IFERROR(M35*L35,0)</f>
        <v>210699.80000000002</v>
      </c>
      <c r="P35" s="85"/>
    </row>
    <row r="36" spans="2:16" ht="14.4">
      <c r="B36" s="44"/>
      <c r="C36" s="517" t="s">
        <v>402</v>
      </c>
      <c r="D36" s="518"/>
      <c r="E36" s="518"/>
      <c r="F36" s="518"/>
      <c r="G36" s="518"/>
      <c r="H36" s="518"/>
      <c r="I36" s="518"/>
      <c r="J36" s="519"/>
      <c r="K36" s="88" t="str">
        <f>IFERROR(VLOOKUP(C36,MATERIALES!$C$13:$G$2486,2,FALSE)," ")</f>
        <v>KG</v>
      </c>
      <c r="L36" s="89">
        <v>10</v>
      </c>
      <c r="M36" s="548">
        <f>IFERROR(VLOOKUP(C36,MATERIALES!$C$13:$G$2486,5,FALSE)," ")</f>
        <v>21577</v>
      </c>
      <c r="N36" s="549"/>
      <c r="O36" s="307">
        <f t="shared" ref="O36:O46" si="1">IFERROR(M36*L36,0)</f>
        <v>215770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426469.80000000005</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1232</v>
      </c>
      <c r="D59" s="556"/>
      <c r="E59" s="556"/>
      <c r="F59" s="556"/>
      <c r="G59" s="556"/>
      <c r="H59" s="556"/>
      <c r="I59" s="522"/>
      <c r="J59" s="310">
        <f>IFERROR(VLOOKUP(C59,'MANO DE OBRA'!$C$13:$J$33,6,FALSE)," ")</f>
        <v>161320.97208780001</v>
      </c>
      <c r="K59" s="318">
        <f>IFERROR(VLOOKUP(C59,'MANO DE OBRA'!$C$13:$J$33,7,FALSE)," ")</f>
        <v>2</v>
      </c>
      <c r="L59" s="311">
        <f>IFERROR(VLOOKUP(C59,'MANO DE OBRA'!$C$13:$J$33,8,FALSE)," ")</f>
        <v>322642</v>
      </c>
      <c r="M59" s="562">
        <v>12</v>
      </c>
      <c r="N59" s="563"/>
      <c r="O59" s="312">
        <f>IFERROR((L59/M59),0)</f>
        <v>26886.833333333332</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26886.833333333332</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454701</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118222.26000000001</v>
      </c>
      <c r="P71" s="80"/>
    </row>
    <row r="72" spans="2:16" ht="14.4">
      <c r="B72" s="44"/>
      <c r="C72" s="573" t="s">
        <v>2241</v>
      </c>
      <c r="D72" s="574"/>
      <c r="E72" s="574"/>
      <c r="F72" s="574"/>
      <c r="G72" s="574"/>
      <c r="H72" s="574"/>
      <c r="I72" s="574"/>
      <c r="J72" s="574"/>
      <c r="K72" s="574"/>
      <c r="L72" s="574"/>
      <c r="M72" s="574"/>
      <c r="N72" s="302">
        <f>PRESUPUESTO!$K$385</f>
        <v>0.01</v>
      </c>
      <c r="O72" s="315">
        <f>N72*O65</f>
        <v>4547.01</v>
      </c>
      <c r="P72" s="80"/>
    </row>
    <row r="73" spans="2:16" ht="15" thickBot="1">
      <c r="B73" s="44"/>
      <c r="C73" s="575" t="s">
        <v>28</v>
      </c>
      <c r="D73" s="576"/>
      <c r="E73" s="576"/>
      <c r="F73" s="576"/>
      <c r="G73" s="576"/>
      <c r="H73" s="576"/>
      <c r="I73" s="576"/>
      <c r="J73" s="576"/>
      <c r="K73" s="576"/>
      <c r="L73" s="576"/>
      <c r="M73" s="576"/>
      <c r="N73" s="306">
        <f>PRESUPUESTO!$K$386</f>
        <v>0.03</v>
      </c>
      <c r="O73" s="316">
        <f>N73*O65</f>
        <v>13641.029999999999</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591112</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ht="14.4" thickTop="1"/>
  </sheetData>
  <mergeCells count="101">
    <mergeCell ref="C2:F2"/>
    <mergeCell ref="C5:O5"/>
    <mergeCell ref="C7:C12"/>
    <mergeCell ref="L7:O8"/>
    <mergeCell ref="D8:K9"/>
    <mergeCell ref="M9:O9"/>
    <mergeCell ref="L10:L12"/>
    <mergeCell ref="M10:M12"/>
    <mergeCell ref="N10:N12"/>
    <mergeCell ref="O10:O12"/>
    <mergeCell ref="D20:L20"/>
    <mergeCell ref="M20:N20"/>
    <mergeCell ref="C21:O23"/>
    <mergeCell ref="C24:G24"/>
    <mergeCell ref="H24:I24"/>
    <mergeCell ref="J24:K24"/>
    <mergeCell ref="M24:N24"/>
    <mergeCell ref="D11:K11"/>
    <mergeCell ref="C15:L15"/>
    <mergeCell ref="C16:F16"/>
    <mergeCell ref="C18:O18"/>
    <mergeCell ref="D19:L19"/>
    <mergeCell ref="M19:N19"/>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34:J34"/>
    <mergeCell ref="M34:N34"/>
    <mergeCell ref="C35:J35"/>
    <mergeCell ref="M35:N35"/>
    <mergeCell ref="C36:J36"/>
    <mergeCell ref="M36:N36"/>
    <mergeCell ref="C29:G29"/>
    <mergeCell ref="H29:I29"/>
    <mergeCell ref="J29:K29"/>
    <mergeCell ref="M29:N29"/>
    <mergeCell ref="C30:N30"/>
    <mergeCell ref="C31:O33"/>
    <mergeCell ref="C40:J40"/>
    <mergeCell ref="M40:N40"/>
    <mergeCell ref="C41:J41"/>
    <mergeCell ref="M41:N41"/>
    <mergeCell ref="C42:J42"/>
    <mergeCell ref="M42:N42"/>
    <mergeCell ref="C37:J37"/>
    <mergeCell ref="M37:N37"/>
    <mergeCell ref="C38:J38"/>
    <mergeCell ref="M38:N38"/>
    <mergeCell ref="C39:J39"/>
    <mergeCell ref="M39:N39"/>
    <mergeCell ref="C46:J46"/>
    <mergeCell ref="M46:N46"/>
    <mergeCell ref="C47:N47"/>
    <mergeCell ref="C48:O50"/>
    <mergeCell ref="C51:I51"/>
    <mergeCell ref="M51:N51"/>
    <mergeCell ref="C43:J43"/>
    <mergeCell ref="M43:N43"/>
    <mergeCell ref="C44:J44"/>
    <mergeCell ref="M44:N44"/>
    <mergeCell ref="C45:J45"/>
    <mergeCell ref="M45:N45"/>
    <mergeCell ref="C58:I58"/>
    <mergeCell ref="M58:N58"/>
    <mergeCell ref="C59:I59"/>
    <mergeCell ref="M59:N59"/>
    <mergeCell ref="C60:I60"/>
    <mergeCell ref="M60:N60"/>
    <mergeCell ref="C52:I52"/>
    <mergeCell ref="M52:N52"/>
    <mergeCell ref="C53:I53"/>
    <mergeCell ref="M53:N53"/>
    <mergeCell ref="C54:N54"/>
    <mergeCell ref="C55:O57"/>
    <mergeCell ref="C79:E79"/>
    <mergeCell ref="K79:O79"/>
    <mergeCell ref="C67:O69"/>
    <mergeCell ref="C70:M70"/>
    <mergeCell ref="C71:M71"/>
    <mergeCell ref="C72:M72"/>
    <mergeCell ref="C73:M73"/>
    <mergeCell ref="C76:N76"/>
    <mergeCell ref="C61:I61"/>
    <mergeCell ref="M61:N61"/>
    <mergeCell ref="C62:I62"/>
    <mergeCell ref="M62:N62"/>
    <mergeCell ref="C63:N63"/>
    <mergeCell ref="C65:N65"/>
  </mergeCells>
  <printOptions horizontalCentered="1"/>
  <pageMargins left="0.11811023622047245" right="0.11811023622047245" top="0.15748031496062992" bottom="0.15748031496062992" header="0" footer="0"/>
  <pageSetup scale="48" fitToHeight="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9CF9D3-8D71-4233-9227-46B0F7766E00}">
          <x14:formula1>
            <xm:f>'MANO DE OBRA'!$C$14:$C$33</xm:f>
          </x14:formula1>
          <xm:sqref>C59:I62</xm:sqref>
        </x14:dataValidation>
        <x14:dataValidation type="list" allowBlank="1" showInputMessage="1" showErrorMessage="1" xr:uid="{77AB6B10-19BE-4B9F-99EE-3752404844A1}">
          <x14:formula1>
            <xm:f>TRANSPORTE!$C$14:$C$28</xm:f>
          </x14:formula1>
          <xm:sqref>C52:I53</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C2843-C86B-4DCF-A632-9E01DCABEDE5}">
  <sheetPr>
    <pageSetUpPr fitToPage="1"/>
  </sheetPr>
  <dimension ref="B1:P270"/>
  <sheetViews>
    <sheetView view="pageBreakPreview" topLeftCell="A259" zoomScale="60" zoomScaleNormal="10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PRESUPUESTO!C355</f>
        <v>20.010000000000002</v>
      </c>
      <c r="D20" s="582" t="str">
        <f>IFERROR(VLOOKUP(C20,PRESUPUESTO!$C$11:$K$366,5,FALSE)," ")</f>
        <v>SUMINISTRO E INSTALACIÓN DE BANDA ANTIDESLIZANTE FUNDIDA - BASE CARBURO DE SILICIO #24 INCLUYE VINILO FOTOLUMINISCENTE CLASE A</v>
      </c>
      <c r="E20" s="583"/>
      <c r="F20" s="583"/>
      <c r="G20" s="583"/>
      <c r="H20" s="583"/>
      <c r="I20" s="583"/>
      <c r="J20" s="583"/>
      <c r="K20" s="583"/>
      <c r="L20" s="584"/>
      <c r="M20" s="526" t="str">
        <f>IFERROR(VLOOKUP(C20,PRESUPUESTO!$C$11:$K$366,6,FALSE)," ")</f>
        <v>ML</v>
      </c>
      <c r="N20" s="528"/>
      <c r="O20" s="243">
        <f>IFERROR(VLOOKUP(C20,PRESUPUESTO!$C$11:$K$366,7,FALSE)," ")</f>
        <v>30.6</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c r="D25" s="518"/>
      <c r="E25" s="518"/>
      <c r="F25" s="518"/>
      <c r="G25" s="519"/>
      <c r="H25" s="520"/>
      <c r="I25" s="520"/>
      <c r="J25" s="521" t="str">
        <f>IFERROR(VLOOKUP(C25,EQUIPOS!$C$13:$G$80,2,FALSE)," ")</f>
        <v xml:space="preserve"> </v>
      </c>
      <c r="K25" s="522"/>
      <c r="L25" s="308">
        <f>O63</f>
        <v>0</v>
      </c>
      <c r="M25" s="523"/>
      <c r="N25" s="522"/>
      <c r="O25" s="307">
        <f>IFERROR(M25*L25,0)</f>
        <v>0</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0</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2853</v>
      </c>
      <c r="D35" s="518"/>
      <c r="E35" s="518"/>
      <c r="F35" s="518"/>
      <c r="G35" s="518"/>
      <c r="H35" s="518"/>
      <c r="I35" s="518"/>
      <c r="J35" s="519"/>
      <c r="K35" s="88" t="str">
        <f>IFERROR(VLOOKUP(C35,MATERIALES!$C$13:$G$2486,2,FALSE)," ")</f>
        <v>ML</v>
      </c>
      <c r="L35" s="89">
        <v>1</v>
      </c>
      <c r="M35" s="548">
        <f>IFERROR(VLOOKUP(C35,MATERIALES!$C$13:$G$2486,5,FALSE)," ")</f>
        <v>85000</v>
      </c>
      <c r="N35" s="549"/>
      <c r="O35" s="307">
        <f>IFERROR(M35*L35,0)</f>
        <v>85000</v>
      </c>
      <c r="P35" s="85"/>
    </row>
    <row r="36" spans="2:16" ht="14.4">
      <c r="B36" s="44"/>
      <c r="C36" s="517"/>
      <c r="D36" s="518"/>
      <c r="E36" s="518"/>
      <c r="F36" s="518"/>
      <c r="G36" s="518"/>
      <c r="H36" s="518"/>
      <c r="I36" s="518"/>
      <c r="J36" s="519"/>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85000</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c r="D59" s="556"/>
      <c r="E59" s="556"/>
      <c r="F59" s="556"/>
      <c r="G59" s="556"/>
      <c r="H59" s="556"/>
      <c r="I59" s="522"/>
      <c r="J59" s="310" t="str">
        <f>IFERROR(VLOOKUP(C59,'MANO DE OBRA'!$C$13:$J$33,6,FALSE)," ")</f>
        <v xml:space="preserve"> </v>
      </c>
      <c r="K59" s="318" t="str">
        <f>IFERROR(VLOOKUP(C59,'MANO DE OBRA'!$C$13:$J$33,7,FALSE)," ")</f>
        <v xml:space="preserve"> </v>
      </c>
      <c r="L59" s="311" t="str">
        <f>IFERROR(VLOOKUP(C59,'MANO DE OBRA'!$C$13:$J$33,8,FALSE)," ")</f>
        <v xml:space="preserve"> </v>
      </c>
      <c r="M59" s="562"/>
      <c r="N59" s="563"/>
      <c r="O59" s="312">
        <f>IFERROR((L59/M59),0)</f>
        <v>0</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0</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85000</v>
      </c>
      <c r="P65" s="100"/>
    </row>
    <row r="66" spans="2:16" ht="15" thickBot="1">
      <c r="B66" s="44"/>
      <c r="C66" s="73"/>
      <c r="D66" s="52"/>
      <c r="E66" s="52"/>
      <c r="F66" s="52"/>
      <c r="G66" s="52"/>
      <c r="H66" s="52"/>
      <c r="I66" s="52"/>
      <c r="J66" s="52"/>
      <c r="K66" s="52"/>
      <c r="L66" s="52"/>
      <c r="M66" s="52"/>
      <c r="N66" s="52"/>
      <c r="O66" s="74"/>
      <c r="P66" s="100"/>
    </row>
    <row r="67" spans="2:16">
      <c r="B67" s="44"/>
      <c r="C67" s="529" t="s">
        <v>2240</v>
      </c>
      <c r="D67" s="530"/>
      <c r="E67" s="530"/>
      <c r="F67" s="530"/>
      <c r="G67" s="530"/>
      <c r="H67" s="530"/>
      <c r="I67" s="530"/>
      <c r="J67" s="530"/>
      <c r="K67" s="530"/>
      <c r="L67" s="530"/>
      <c r="M67" s="530"/>
      <c r="N67" s="530"/>
      <c r="O67" s="531"/>
      <c r="P67" s="10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22100</v>
      </c>
      <c r="P71" s="80"/>
    </row>
    <row r="72" spans="2:16" ht="14.4">
      <c r="B72" s="44"/>
      <c r="C72" s="573" t="s">
        <v>2241</v>
      </c>
      <c r="D72" s="574"/>
      <c r="E72" s="574"/>
      <c r="F72" s="574"/>
      <c r="G72" s="574"/>
      <c r="H72" s="574"/>
      <c r="I72" s="574"/>
      <c r="J72" s="574"/>
      <c r="K72" s="574"/>
      <c r="L72" s="574"/>
      <c r="M72" s="574"/>
      <c r="N72" s="302">
        <f>PRESUPUESTO!$K$385</f>
        <v>0.01</v>
      </c>
      <c r="O72" s="315">
        <f>N72*O65</f>
        <v>850</v>
      </c>
      <c r="P72" s="80"/>
    </row>
    <row r="73" spans="2:16" ht="15" thickBot="1">
      <c r="B73" s="44"/>
      <c r="C73" s="575" t="s">
        <v>28</v>
      </c>
      <c r="D73" s="576"/>
      <c r="E73" s="576"/>
      <c r="F73" s="576"/>
      <c r="G73" s="576"/>
      <c r="H73" s="576"/>
      <c r="I73" s="576"/>
      <c r="J73" s="576"/>
      <c r="K73" s="576"/>
      <c r="L73" s="576"/>
      <c r="M73" s="576"/>
      <c r="N73" s="306">
        <f>PRESUPUESTO!$K$386</f>
        <v>0.03</v>
      </c>
      <c r="O73" s="316">
        <f>N73*O65</f>
        <v>2550</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110500</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PRESUPUESTO!C356</f>
        <v>20.020000000000003</v>
      </c>
      <c r="D83" s="582" t="str">
        <f>IFERROR(VLOOKUP(C83,PRESUPUESTO!$C$11:$K$366,5,FALSE)," ")</f>
        <v>SUMINISTRO E INSTALACIÓN DE BANDA ANTIDESLIZANTE - BASE CARBURO DE SILICIO #24 NO INCLUYE VINILO FOTOLUMINISCENTE CLASE A</v>
      </c>
      <c r="E83" s="583"/>
      <c r="F83" s="583"/>
      <c r="G83" s="583"/>
      <c r="H83" s="583"/>
      <c r="I83" s="583"/>
      <c r="J83" s="583"/>
      <c r="K83" s="583"/>
      <c r="L83" s="584"/>
      <c r="M83" s="526" t="str">
        <f>IFERROR(VLOOKUP(C83,PRESUPUESTO!$C$11:$K$366,6,FALSE)," ")</f>
        <v>ML</v>
      </c>
      <c r="N83" s="528"/>
      <c r="O83" s="243">
        <f>IFERROR(VLOOKUP(C83,PRESUPUESTO!$C$11:$K$366,7,FALSE)," ")</f>
        <v>61.02</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c r="D88" s="518"/>
      <c r="E88" s="518"/>
      <c r="F88" s="518"/>
      <c r="G88" s="519"/>
      <c r="H88" s="520"/>
      <c r="I88" s="520"/>
      <c r="J88" s="521" t="str">
        <f>IFERROR(VLOOKUP(C88,EQUIPOS!$C$13:$G$80,2,FALSE)," ")</f>
        <v xml:space="preserve"> </v>
      </c>
      <c r="K88" s="522"/>
      <c r="L88" s="308">
        <f>O126</f>
        <v>0</v>
      </c>
      <c r="M88" s="523"/>
      <c r="N88" s="522"/>
      <c r="O88" s="307">
        <f>IFERROR(M88*L88,0)</f>
        <v>0</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0</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2854</v>
      </c>
      <c r="D98" s="518"/>
      <c r="E98" s="518"/>
      <c r="F98" s="518"/>
      <c r="G98" s="518"/>
      <c r="H98" s="518"/>
      <c r="I98" s="518"/>
      <c r="J98" s="519"/>
      <c r="K98" s="88" t="str">
        <f>IFERROR(VLOOKUP(C98,MATERIALES!$C$13:$G$2486,2,FALSE)," ")</f>
        <v>ML</v>
      </c>
      <c r="L98" s="89">
        <v>1</v>
      </c>
      <c r="M98" s="548">
        <f>IFERROR(VLOOKUP(C98,MATERIALES!$C$13:$G$2486,5,FALSE)," ")</f>
        <v>60000</v>
      </c>
      <c r="N98" s="549"/>
      <c r="O98" s="307">
        <f>IFERROR(M98*L98,0)</f>
        <v>60000</v>
      </c>
      <c r="P98" s="85"/>
    </row>
    <row r="99" spans="2:16" ht="14.4">
      <c r="B99" s="44"/>
      <c r="C99" s="517"/>
      <c r="D99" s="518"/>
      <c r="E99" s="518"/>
      <c r="F99" s="518"/>
      <c r="G99" s="518"/>
      <c r="H99" s="518"/>
      <c r="I99" s="518"/>
      <c r="J99" s="519"/>
      <c r="K99" s="88" t="str">
        <f>IFERROR(VLOOKUP(C99,MATERIALES!$C$13:$G$2486,2,FALSE)," ")</f>
        <v xml:space="preserve"> </v>
      </c>
      <c r="L99" s="89"/>
      <c r="M99" s="548" t="str">
        <f>IFERROR(VLOOKUP(C99,MATERIALES!$C$13:$G$2486,5,FALSE)," ")</f>
        <v xml:space="preserve"> </v>
      </c>
      <c r="N99" s="549"/>
      <c r="O99" s="307">
        <f t="shared" ref="O99:O109" si="5">IFERROR(M99*L99,0)</f>
        <v>0</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si="5"/>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60000</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c r="D115" s="518"/>
      <c r="E115" s="518"/>
      <c r="F115" s="518"/>
      <c r="G115" s="518"/>
      <c r="H115" s="518"/>
      <c r="I115" s="518"/>
      <c r="J115" s="92"/>
      <c r="K115" s="93">
        <v>25.1</v>
      </c>
      <c r="L115" s="92">
        <f>K115*J115</f>
        <v>0</v>
      </c>
      <c r="M115" s="548" t="str">
        <f>IFERROR(VLOOKUP(C115,TRANSPORTE!$C$14:$G$28,5,FALSE)," ")</f>
        <v xml:space="preserve"> </v>
      </c>
      <c r="N115" s="549"/>
      <c r="O115" s="307">
        <f>IFERROR(M115*L115,0)</f>
        <v>0</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0</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c r="D122" s="556"/>
      <c r="E122" s="556"/>
      <c r="F122" s="556"/>
      <c r="G122" s="556"/>
      <c r="H122" s="556"/>
      <c r="I122" s="522"/>
      <c r="J122" s="310" t="str">
        <f>IFERROR(VLOOKUP(C122,'MANO DE OBRA'!$C$13:$J$33,6,FALSE)," ")</f>
        <v xml:space="preserve"> </v>
      </c>
      <c r="K122" s="318" t="str">
        <f>IFERROR(VLOOKUP(C122,'MANO DE OBRA'!$C$13:$J$33,7,FALSE)," ")</f>
        <v xml:space="preserve"> </v>
      </c>
      <c r="L122" s="311" t="str">
        <f>IFERROR(VLOOKUP(C122,'MANO DE OBRA'!$C$13:$J$33,8,FALSE)," ")</f>
        <v xml:space="preserve"> </v>
      </c>
      <c r="M122" s="562"/>
      <c r="N122" s="563"/>
      <c r="O122" s="312">
        <f>IFERROR((L122/M122),0)</f>
        <v>0</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0</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60000</v>
      </c>
      <c r="P128" s="100"/>
    </row>
    <row r="129" spans="2:16" ht="15" thickBot="1">
      <c r="B129" s="44"/>
      <c r="C129" s="73"/>
      <c r="D129" s="52"/>
      <c r="E129" s="52"/>
      <c r="F129" s="52"/>
      <c r="G129" s="52"/>
      <c r="H129" s="52"/>
      <c r="I129" s="52"/>
      <c r="J129" s="52"/>
      <c r="K129" s="52"/>
      <c r="L129" s="52"/>
      <c r="M129" s="52"/>
      <c r="N129" s="52"/>
      <c r="O129" s="74"/>
      <c r="P129" s="100"/>
    </row>
    <row r="130" spans="2:16">
      <c r="B130" s="44"/>
      <c r="C130" s="529" t="s">
        <v>2240</v>
      </c>
      <c r="D130" s="530"/>
      <c r="E130" s="530"/>
      <c r="F130" s="530"/>
      <c r="G130" s="530"/>
      <c r="H130" s="530"/>
      <c r="I130" s="530"/>
      <c r="J130" s="530"/>
      <c r="K130" s="530"/>
      <c r="L130" s="530"/>
      <c r="M130" s="530"/>
      <c r="N130" s="530"/>
      <c r="O130" s="531"/>
      <c r="P130" s="100"/>
    </row>
    <row r="131" spans="2:16">
      <c r="B131" s="44"/>
      <c r="C131" s="532"/>
      <c r="D131" s="533"/>
      <c r="E131" s="533"/>
      <c r="F131" s="533"/>
      <c r="G131" s="533"/>
      <c r="H131" s="533"/>
      <c r="I131" s="533"/>
      <c r="J131" s="533"/>
      <c r="K131" s="533"/>
      <c r="L131" s="533"/>
      <c r="M131" s="533"/>
      <c r="N131" s="533"/>
      <c r="O131" s="534"/>
      <c r="P131" s="80"/>
    </row>
    <row r="132" spans="2:16" ht="14.4" thickBot="1">
      <c r="B132" s="44"/>
      <c r="C132" s="535"/>
      <c r="D132" s="536"/>
      <c r="E132" s="536"/>
      <c r="F132" s="536"/>
      <c r="G132" s="536"/>
      <c r="H132" s="536"/>
      <c r="I132" s="536"/>
      <c r="J132" s="536"/>
      <c r="K132" s="536"/>
      <c r="L132" s="536"/>
      <c r="M132" s="536"/>
      <c r="N132" s="536"/>
      <c r="O132" s="537"/>
      <c r="P132" s="80"/>
    </row>
    <row r="133" spans="2:16" ht="15" thickBot="1">
      <c r="B133" s="44"/>
      <c r="C133" s="568" t="s">
        <v>10</v>
      </c>
      <c r="D133" s="569"/>
      <c r="E133" s="569"/>
      <c r="F133" s="569"/>
      <c r="G133" s="569"/>
      <c r="H133" s="569"/>
      <c r="I133" s="569"/>
      <c r="J133" s="569"/>
      <c r="K133" s="569"/>
      <c r="L133" s="569"/>
      <c r="M133" s="570"/>
      <c r="N133" s="303" t="s">
        <v>32</v>
      </c>
      <c r="O133" s="304" t="s">
        <v>29</v>
      </c>
      <c r="P133" s="80"/>
    </row>
    <row r="134" spans="2:16" ht="14.4">
      <c r="B134" s="44"/>
      <c r="C134" s="571" t="s">
        <v>2242</v>
      </c>
      <c r="D134" s="572"/>
      <c r="E134" s="572"/>
      <c r="F134" s="572"/>
      <c r="G134" s="572"/>
      <c r="H134" s="572"/>
      <c r="I134" s="572"/>
      <c r="J134" s="572"/>
      <c r="K134" s="572"/>
      <c r="L134" s="572"/>
      <c r="M134" s="572"/>
      <c r="N134" s="305">
        <f>PRESUPUESTO!$K$384</f>
        <v>0.26</v>
      </c>
      <c r="O134" s="314">
        <f>N134*O128</f>
        <v>15600</v>
      </c>
      <c r="P134" s="80"/>
    </row>
    <row r="135" spans="2:16" ht="14.4">
      <c r="B135" s="44"/>
      <c r="C135" s="573" t="s">
        <v>2241</v>
      </c>
      <c r="D135" s="574"/>
      <c r="E135" s="574"/>
      <c r="F135" s="574"/>
      <c r="G135" s="574"/>
      <c r="H135" s="574"/>
      <c r="I135" s="574"/>
      <c r="J135" s="574"/>
      <c r="K135" s="574"/>
      <c r="L135" s="574"/>
      <c r="M135" s="574"/>
      <c r="N135" s="302">
        <f>PRESUPUESTO!$K$385</f>
        <v>0.01</v>
      </c>
      <c r="O135" s="315">
        <f>N135*O128</f>
        <v>600</v>
      </c>
      <c r="P135" s="80"/>
    </row>
    <row r="136" spans="2:16" ht="15" thickBot="1">
      <c r="B136" s="44"/>
      <c r="C136" s="575" t="s">
        <v>28</v>
      </c>
      <c r="D136" s="576"/>
      <c r="E136" s="576"/>
      <c r="F136" s="576"/>
      <c r="G136" s="576"/>
      <c r="H136" s="576"/>
      <c r="I136" s="576"/>
      <c r="J136" s="576"/>
      <c r="K136" s="576"/>
      <c r="L136" s="576"/>
      <c r="M136" s="576"/>
      <c r="N136" s="306">
        <f>PRESUPUESTO!$K$386</f>
        <v>0.03</v>
      </c>
      <c r="O136" s="316">
        <f>N136*O128</f>
        <v>1800</v>
      </c>
      <c r="P136" s="80"/>
    </row>
    <row r="137" spans="2:16">
      <c r="B137" s="44"/>
      <c r="C137" s="296"/>
      <c r="D137" s="297"/>
      <c r="E137" s="297"/>
      <c r="F137" s="297"/>
      <c r="G137" s="297"/>
      <c r="H137" s="297"/>
      <c r="I137" s="297"/>
      <c r="J137" s="297"/>
      <c r="K137" s="297"/>
      <c r="L137" s="297"/>
      <c r="M137" s="297"/>
      <c r="N137" s="297"/>
      <c r="O137" s="298"/>
      <c r="P137" s="80"/>
    </row>
    <row r="138" spans="2:16" ht="14.4" thickBot="1">
      <c r="B138" s="44"/>
      <c r="C138" s="299"/>
      <c r="D138" s="300"/>
      <c r="E138" s="300"/>
      <c r="F138" s="300"/>
      <c r="G138" s="300"/>
      <c r="H138" s="300"/>
      <c r="I138" s="300"/>
      <c r="J138" s="300"/>
      <c r="K138" s="300"/>
      <c r="L138" s="300"/>
      <c r="M138" s="300"/>
      <c r="N138" s="300"/>
      <c r="O138" s="301"/>
      <c r="P138" s="80"/>
    </row>
    <row r="139" spans="2:16" ht="15" thickBot="1">
      <c r="B139" s="44"/>
      <c r="C139" s="557" t="s">
        <v>2246</v>
      </c>
      <c r="D139" s="558"/>
      <c r="E139" s="558"/>
      <c r="F139" s="558"/>
      <c r="G139" s="558"/>
      <c r="H139" s="558"/>
      <c r="I139" s="558"/>
      <c r="J139" s="558"/>
      <c r="K139" s="558"/>
      <c r="L139" s="558"/>
      <c r="M139" s="558"/>
      <c r="N139" s="559"/>
      <c r="O139" s="313">
        <f>ROUNDUP(O128+O134+O135+O136,0)</f>
        <v>78000</v>
      </c>
      <c r="P139" s="100"/>
    </row>
    <row r="140" spans="2:16" ht="14.4">
      <c r="B140" s="44"/>
      <c r="C140" s="73"/>
      <c r="D140" s="52"/>
      <c r="E140" s="52"/>
      <c r="F140" s="52"/>
      <c r="G140" s="52"/>
      <c r="H140" s="52"/>
      <c r="I140" s="52"/>
      <c r="J140" s="52"/>
      <c r="K140" s="52"/>
      <c r="L140" s="52"/>
      <c r="M140" s="52"/>
      <c r="N140" s="52"/>
      <c r="O140" s="74"/>
      <c r="P140" s="45"/>
    </row>
    <row r="141" spans="2:16" ht="14.4">
      <c r="B141" s="44"/>
      <c r="C141" s="73"/>
      <c r="D141" s="52"/>
      <c r="E141" s="52"/>
      <c r="F141" s="52"/>
      <c r="G141" s="52"/>
      <c r="H141" s="52"/>
      <c r="I141" s="52"/>
      <c r="J141" s="52"/>
      <c r="K141" s="52"/>
      <c r="L141" s="52"/>
      <c r="M141" s="52"/>
      <c r="N141" s="52"/>
      <c r="O141" s="74"/>
      <c r="P141" s="45"/>
    </row>
    <row r="142" spans="2:16" ht="18.75" customHeight="1" thickBot="1">
      <c r="B142" s="44"/>
      <c r="C142" s="564"/>
      <c r="D142" s="565"/>
      <c r="E142" s="565"/>
      <c r="F142" s="70"/>
      <c r="G142" s="70"/>
      <c r="H142" s="70"/>
      <c r="I142" s="70"/>
      <c r="J142" s="70"/>
      <c r="K142" s="566"/>
      <c r="L142" s="566"/>
      <c r="M142" s="566"/>
      <c r="N142" s="566"/>
      <c r="O142" s="567"/>
      <c r="P142" s="101"/>
    </row>
    <row r="143" spans="2:16" ht="14.4" thickBot="1">
      <c r="B143" s="102"/>
      <c r="C143" s="103"/>
      <c r="D143" s="103"/>
      <c r="E143" s="103"/>
      <c r="F143" s="103"/>
      <c r="G143" s="103"/>
      <c r="H143" s="103"/>
      <c r="I143" s="103"/>
      <c r="J143" s="103"/>
      <c r="K143" s="103"/>
      <c r="L143" s="103"/>
      <c r="M143" s="103"/>
      <c r="N143" s="103"/>
      <c r="O143" s="103"/>
      <c r="P143" s="104"/>
    </row>
    <row r="144" spans="2:16" ht="15.6" thickTop="1" thickBot="1">
      <c r="B144" s="44"/>
      <c r="C144" s="488" t="s">
        <v>54</v>
      </c>
      <c r="D144" s="489"/>
      <c r="E144" s="489"/>
      <c r="F144" s="489"/>
      <c r="G144" s="489"/>
      <c r="H144" s="489"/>
      <c r="I144" s="489"/>
      <c r="J144" s="489"/>
      <c r="K144" s="489"/>
      <c r="L144" s="489"/>
      <c r="M144" s="489"/>
      <c r="N144" s="489"/>
      <c r="O144" s="490"/>
      <c r="P144" s="75"/>
    </row>
    <row r="145" spans="2:16">
      <c r="B145" s="44"/>
      <c r="C145" s="76" t="s">
        <v>55</v>
      </c>
      <c r="D145" s="491" t="s">
        <v>10</v>
      </c>
      <c r="E145" s="492"/>
      <c r="F145" s="492"/>
      <c r="G145" s="492"/>
      <c r="H145" s="492"/>
      <c r="I145" s="492"/>
      <c r="J145" s="492"/>
      <c r="K145" s="492"/>
      <c r="L145" s="493"/>
      <c r="M145" s="494" t="s">
        <v>56</v>
      </c>
      <c r="N145" s="495"/>
      <c r="O145" s="76" t="s">
        <v>12</v>
      </c>
      <c r="P145" s="77"/>
    </row>
    <row r="146" spans="2:16" ht="51" customHeight="1" thickBot="1">
      <c r="B146" s="44"/>
      <c r="C146" s="78">
        <f>PRESUPUESTO!C357</f>
        <v>20.030000000000005</v>
      </c>
      <c r="D146" s="582" t="str">
        <f>IFERROR(VLOOKUP(C146,PRESUPUESTO!$C$11:$K$366,5,FALSE)," ")</f>
        <v xml:space="preserve">SUMINISTRO E INSTALACIÓN DE SEÑAL FOTOLUMINISCENTE BASE PVC IGNIFUGO 1 MM CLASE A/350 </v>
      </c>
      <c r="E146" s="583"/>
      <c r="F146" s="583"/>
      <c r="G146" s="583"/>
      <c r="H146" s="583"/>
      <c r="I146" s="583"/>
      <c r="J146" s="583"/>
      <c r="K146" s="583"/>
      <c r="L146" s="584"/>
      <c r="M146" s="526" t="str">
        <f>IFERROR(VLOOKUP(C146,PRESUPUESTO!$C$11:$K$366,6,FALSE)," ")</f>
        <v>UN</v>
      </c>
      <c r="N146" s="528"/>
      <c r="O146" s="243">
        <f>IFERROR(VLOOKUP(C146,PRESUPUESTO!$C$11:$K$366,7,FALSE)," ")</f>
        <v>11</v>
      </c>
      <c r="P146" s="79"/>
    </row>
    <row r="147" spans="2:16">
      <c r="B147" s="44"/>
      <c r="C147" s="529"/>
      <c r="D147" s="530"/>
      <c r="E147" s="530"/>
      <c r="F147" s="530"/>
      <c r="G147" s="530"/>
      <c r="H147" s="530"/>
      <c r="I147" s="530"/>
      <c r="J147" s="530"/>
      <c r="K147" s="530"/>
      <c r="L147" s="530"/>
      <c r="M147" s="530"/>
      <c r="N147" s="530"/>
      <c r="O147" s="531"/>
      <c r="P147" s="80"/>
    </row>
    <row r="148" spans="2:16">
      <c r="B148" s="44"/>
      <c r="C148" s="532"/>
      <c r="D148" s="533"/>
      <c r="E148" s="533"/>
      <c r="F148" s="533"/>
      <c r="G148" s="533"/>
      <c r="H148" s="533"/>
      <c r="I148" s="533"/>
      <c r="J148" s="533"/>
      <c r="K148" s="533"/>
      <c r="L148" s="533"/>
      <c r="M148" s="533"/>
      <c r="N148" s="533"/>
      <c r="O148" s="534"/>
      <c r="P148" s="80"/>
    </row>
    <row r="149" spans="2:16" ht="14.4" thickBot="1">
      <c r="B149" s="44"/>
      <c r="C149" s="535"/>
      <c r="D149" s="536"/>
      <c r="E149" s="536"/>
      <c r="F149" s="536"/>
      <c r="G149" s="536"/>
      <c r="H149" s="536"/>
      <c r="I149" s="536"/>
      <c r="J149" s="536"/>
      <c r="K149" s="536"/>
      <c r="L149" s="536"/>
      <c r="M149" s="536"/>
      <c r="N149" s="536"/>
      <c r="O149" s="537"/>
      <c r="P149" s="80"/>
    </row>
    <row r="150" spans="2:16" ht="14.4">
      <c r="B150" s="44"/>
      <c r="C150" s="538" t="s">
        <v>10</v>
      </c>
      <c r="D150" s="539"/>
      <c r="E150" s="539"/>
      <c r="F150" s="539"/>
      <c r="G150" s="540"/>
      <c r="H150" s="541" t="s">
        <v>57</v>
      </c>
      <c r="I150" s="539"/>
      <c r="J150" s="542" t="s">
        <v>58</v>
      </c>
      <c r="K150" s="543"/>
      <c r="L150" s="82" t="s">
        <v>59</v>
      </c>
      <c r="M150" s="541" t="s">
        <v>60</v>
      </c>
      <c r="N150" s="544"/>
      <c r="O150" s="83" t="s">
        <v>61</v>
      </c>
      <c r="P150" s="84"/>
    </row>
    <row r="151" spans="2:16" ht="14.4">
      <c r="B151" s="44"/>
      <c r="C151" s="517" t="s">
        <v>1281</v>
      </c>
      <c r="D151" s="518"/>
      <c r="E151" s="518"/>
      <c r="F151" s="518"/>
      <c r="G151" s="519"/>
      <c r="H151" s="520"/>
      <c r="I151" s="520"/>
      <c r="J151" s="521" t="str">
        <f>IFERROR(VLOOKUP(C151,EQUIPOS!$C$13:$G$80,2,FALSE)," ")</f>
        <v>%</v>
      </c>
      <c r="K151" s="522"/>
      <c r="L151" s="308">
        <f>O189</f>
        <v>6452.84</v>
      </c>
      <c r="M151" s="523">
        <v>0.05</v>
      </c>
      <c r="N151" s="522"/>
      <c r="O151" s="307">
        <f>IFERROR(M151*L151,0)</f>
        <v>322.64200000000005</v>
      </c>
      <c r="P151" s="85"/>
    </row>
    <row r="152" spans="2:16" ht="14.4">
      <c r="B152" s="44"/>
      <c r="C152" s="517"/>
      <c r="D152" s="518"/>
      <c r="E152" s="518"/>
      <c r="F152" s="518"/>
      <c r="G152" s="519"/>
      <c r="H152" s="520"/>
      <c r="I152" s="520"/>
      <c r="J152" s="521" t="str">
        <f>IFERROR(VLOOKUP(C152,EQUIPOS!$C$13:$G$80,2,FALSE)," ")</f>
        <v xml:space="preserve"> </v>
      </c>
      <c r="K152" s="522"/>
      <c r="L152" s="308" t="str">
        <f>IFERROR(VLOOKUP(C152,EQUIPOS!$C$13:$G$80,5,FALSE)," ")</f>
        <v xml:space="preserve"> </v>
      </c>
      <c r="M152" s="524"/>
      <c r="N152" s="525"/>
      <c r="O152" s="307">
        <f>IFERROR(L152/M152,0)</f>
        <v>0</v>
      </c>
      <c r="P152" s="85"/>
    </row>
    <row r="153" spans="2:16" ht="14.4">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 t="shared" ref="O153:O154" si="8">IFERROR(L153/M153,0)</f>
        <v>0</v>
      </c>
      <c r="P153" s="85"/>
    </row>
    <row r="154" spans="2:16" ht="14.4">
      <c r="B154" s="44"/>
      <c r="C154" s="517"/>
      <c r="D154" s="518"/>
      <c r="E154" s="518"/>
      <c r="F154" s="518"/>
      <c r="G154" s="519"/>
      <c r="H154" s="520"/>
      <c r="I154" s="520"/>
      <c r="J154" s="521" t="str">
        <f>IFERROR(VLOOKUP(C154,EQUIPOS!$C$13:$G$80,2,FALSE)," ")</f>
        <v xml:space="preserve"> </v>
      </c>
      <c r="K154" s="522"/>
      <c r="L154" s="308" t="str">
        <f>IFERROR(VLOOKUP(C154,EQUIPOS!$C$13:$G$80,5,FALSE)," ")</f>
        <v xml:space="preserve"> </v>
      </c>
      <c r="M154" s="524"/>
      <c r="N154" s="525"/>
      <c r="O154" s="307">
        <f t="shared" si="8"/>
        <v>0</v>
      </c>
      <c r="P154" s="85"/>
    </row>
    <row r="155" spans="2:16" ht="15" thickBot="1">
      <c r="B155" s="44"/>
      <c r="C155" s="517"/>
      <c r="D155" s="518"/>
      <c r="E155" s="518"/>
      <c r="F155" s="518"/>
      <c r="G155" s="519"/>
      <c r="H155" s="520"/>
      <c r="I155" s="520"/>
      <c r="J155" s="521" t="str">
        <f>IFERROR(VLOOKUP(C155,EQUIPOS!$C$13:$G$80,2,FALSE)," ")</f>
        <v xml:space="preserve"> </v>
      </c>
      <c r="K155" s="522"/>
      <c r="L155" s="308" t="str">
        <f>IFERROR(VLOOKUP(C155,EQUIPOS!$C$13:$G$80,5,FALSE)," ")</f>
        <v xml:space="preserve"> </v>
      </c>
      <c r="M155" s="524"/>
      <c r="N155" s="525"/>
      <c r="O155" s="307">
        <f>IFERROR(L155/M155,0)</f>
        <v>0</v>
      </c>
      <c r="P155" s="85"/>
    </row>
    <row r="156" spans="2:16" ht="15" thickBot="1">
      <c r="B156" s="44"/>
      <c r="C156" s="545" t="s">
        <v>2244</v>
      </c>
      <c r="D156" s="546"/>
      <c r="E156" s="546"/>
      <c r="F156" s="546"/>
      <c r="G156" s="546"/>
      <c r="H156" s="546"/>
      <c r="I156" s="546"/>
      <c r="J156" s="546"/>
      <c r="K156" s="546"/>
      <c r="L156" s="546"/>
      <c r="M156" s="546"/>
      <c r="N156" s="547"/>
      <c r="O156" s="309">
        <f>SUM(O151:O155)</f>
        <v>322.64200000000005</v>
      </c>
      <c r="P156" s="86"/>
    </row>
    <row r="157" spans="2:16" ht="13.5" customHeight="1">
      <c r="B157" s="44"/>
      <c r="C157" s="529" t="s">
        <v>62</v>
      </c>
      <c r="D157" s="530"/>
      <c r="E157" s="530"/>
      <c r="F157" s="530"/>
      <c r="G157" s="530"/>
      <c r="H157" s="530"/>
      <c r="I157" s="530"/>
      <c r="J157" s="530"/>
      <c r="K157" s="530"/>
      <c r="L157" s="530"/>
      <c r="M157" s="530"/>
      <c r="N157" s="530"/>
      <c r="O157" s="531"/>
      <c r="P157" s="80"/>
    </row>
    <row r="158" spans="2:16">
      <c r="B158" s="44"/>
      <c r="C158" s="532"/>
      <c r="D158" s="533"/>
      <c r="E158" s="533"/>
      <c r="F158" s="533"/>
      <c r="G158" s="533"/>
      <c r="H158" s="533"/>
      <c r="I158" s="533"/>
      <c r="J158" s="533"/>
      <c r="K158" s="533"/>
      <c r="L158" s="533"/>
      <c r="M158" s="533"/>
      <c r="N158" s="533"/>
      <c r="O158" s="534"/>
      <c r="P158" s="80"/>
    </row>
    <row r="159" spans="2:16" ht="14.4" thickBot="1">
      <c r="B159" s="44"/>
      <c r="C159" s="535"/>
      <c r="D159" s="536"/>
      <c r="E159" s="536"/>
      <c r="F159" s="536"/>
      <c r="G159" s="536"/>
      <c r="H159" s="536"/>
      <c r="I159" s="536"/>
      <c r="J159" s="536"/>
      <c r="K159" s="536"/>
      <c r="L159" s="536"/>
      <c r="M159" s="536"/>
      <c r="N159" s="536"/>
      <c r="O159" s="537"/>
      <c r="P159" s="80"/>
    </row>
    <row r="160" spans="2:16" ht="14.4">
      <c r="B160" s="44"/>
      <c r="C160" s="538" t="s">
        <v>10</v>
      </c>
      <c r="D160" s="550"/>
      <c r="E160" s="550"/>
      <c r="F160" s="550"/>
      <c r="G160" s="550"/>
      <c r="H160" s="550"/>
      <c r="I160" s="550"/>
      <c r="J160" s="544"/>
      <c r="K160" s="81" t="s">
        <v>56</v>
      </c>
      <c r="L160" s="82" t="s">
        <v>12</v>
      </c>
      <c r="M160" s="541" t="s">
        <v>63</v>
      </c>
      <c r="N160" s="544"/>
      <c r="O160" s="83" t="s">
        <v>61</v>
      </c>
      <c r="P160" s="84"/>
    </row>
    <row r="161" spans="2:16" ht="14.4">
      <c r="B161" s="44"/>
      <c r="C161" s="517" t="s">
        <v>2855</v>
      </c>
      <c r="D161" s="518"/>
      <c r="E161" s="518"/>
      <c r="F161" s="518"/>
      <c r="G161" s="518"/>
      <c r="H161" s="518"/>
      <c r="I161" s="518"/>
      <c r="J161" s="519"/>
      <c r="K161" s="88" t="str">
        <f>IFERROR(VLOOKUP(C161,MATERIALES!$C$13:$G$2486,2,FALSE)," ")</f>
        <v>UN</v>
      </c>
      <c r="L161" s="89">
        <v>1</v>
      </c>
      <c r="M161" s="548">
        <f>IFERROR(VLOOKUP(C161,MATERIALES!$C$13:$G$2486,5,FALSE)," ")</f>
        <v>45000</v>
      </c>
      <c r="N161" s="549"/>
      <c r="O161" s="307">
        <f>IFERROR(M161*L161,0)</f>
        <v>45000</v>
      </c>
      <c r="P161" s="85"/>
    </row>
    <row r="162" spans="2:16" ht="14.4">
      <c r="B162" s="44"/>
      <c r="C162" s="517" t="s">
        <v>2857</v>
      </c>
      <c r="D162" s="518"/>
      <c r="E162" s="518"/>
      <c r="F162" s="518"/>
      <c r="G162" s="518"/>
      <c r="H162" s="518"/>
      <c r="I162" s="518"/>
      <c r="J162" s="519"/>
      <c r="K162" s="88" t="str">
        <f>IFERROR(VLOOKUP(C162,MATERIALES!$C$13:$G$2486,2,FALSE)," ")</f>
        <v>ML</v>
      </c>
      <c r="L162" s="89">
        <v>0.35</v>
      </c>
      <c r="M162" s="548">
        <f>IFERROR(VLOOKUP(C162,MATERIALES!$C$13:$G$2486,5,FALSE)," ")</f>
        <v>2540</v>
      </c>
      <c r="N162" s="549"/>
      <c r="O162" s="307">
        <f t="shared" ref="O162:O172" si="9">IFERROR(M162*L162,0)</f>
        <v>889</v>
      </c>
      <c r="P162" s="85"/>
    </row>
    <row r="163" spans="2:16" ht="14.4">
      <c r="B163" s="44"/>
      <c r="C163" s="517"/>
      <c r="D163" s="518"/>
      <c r="E163" s="518"/>
      <c r="F163" s="518"/>
      <c r="G163" s="518"/>
      <c r="H163" s="518"/>
      <c r="I163" s="518"/>
      <c r="J163" s="519"/>
      <c r="K163" s="88" t="str">
        <f>IFERROR(VLOOKUP(C163,MATERIALES!$C$13:$G$2486,2,FALSE)," ")</f>
        <v xml:space="preserve"> </v>
      </c>
      <c r="L163" s="89"/>
      <c r="M163" s="548" t="str">
        <f>IFERROR(VLOOKUP(C163,MATERIALES!$C$13:$G$2486,5,FALSE)," ")</f>
        <v xml:space="preserve"> </v>
      </c>
      <c r="N163" s="549"/>
      <c r="O163" s="307">
        <f t="shared" si="9"/>
        <v>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4.4">
      <c r="B170" s="44"/>
      <c r="C170" s="517"/>
      <c r="D170" s="518"/>
      <c r="E170" s="518"/>
      <c r="F170" s="518"/>
      <c r="G170" s="518"/>
      <c r="H170" s="518"/>
      <c r="I170" s="518"/>
      <c r="J170" s="519"/>
      <c r="K170" s="88" t="str">
        <f>IFERROR(VLOOKUP(C170,MATERIALES!$C$13:$G$2486,2,FALSE)," ")</f>
        <v xml:space="preserve"> </v>
      </c>
      <c r="L170" s="89"/>
      <c r="M170" s="548" t="str">
        <f>IFERROR(VLOOKUP(C170,MATERIALES!$C$13:$G$2486,5,FALSE)," ")</f>
        <v xml:space="preserve"> </v>
      </c>
      <c r="N170" s="549"/>
      <c r="O170" s="307">
        <f t="shared" si="9"/>
        <v>0</v>
      </c>
      <c r="P170" s="85"/>
    </row>
    <row r="171" spans="2:16" ht="14.4">
      <c r="B171" s="44"/>
      <c r="C171" s="517"/>
      <c r="D171" s="518"/>
      <c r="E171" s="518"/>
      <c r="F171" s="518"/>
      <c r="G171" s="518"/>
      <c r="H171" s="518"/>
      <c r="I171" s="518"/>
      <c r="J171" s="519"/>
      <c r="K171" s="88" t="str">
        <f>IFERROR(VLOOKUP(C171,MATERIALES!$C$13:$G$2486,2,FALSE)," ")</f>
        <v xml:space="preserve"> </v>
      </c>
      <c r="L171" s="89"/>
      <c r="M171" s="548" t="str">
        <f>IFERROR(VLOOKUP(C171,MATERIALES!$C$13:$G$2486,5,FALSE)," ")</f>
        <v xml:space="preserve"> </v>
      </c>
      <c r="N171" s="549"/>
      <c r="O171" s="307">
        <f t="shared" si="9"/>
        <v>0</v>
      </c>
      <c r="P171" s="85"/>
    </row>
    <row r="172" spans="2:16" ht="15" thickBot="1">
      <c r="B172" s="44"/>
      <c r="C172" s="517"/>
      <c r="D172" s="518"/>
      <c r="E172" s="518"/>
      <c r="F172" s="518"/>
      <c r="G172" s="518"/>
      <c r="H172" s="518"/>
      <c r="I172" s="518"/>
      <c r="J172" s="519"/>
      <c r="K172" s="88" t="str">
        <f>IFERROR(VLOOKUP(C172,MATERIALES!$C$13:$G$2486,2,FALSE)," ")</f>
        <v xml:space="preserve"> </v>
      </c>
      <c r="L172" s="90"/>
      <c r="M172" s="548" t="str">
        <f>IFERROR(VLOOKUP(C172,MATERIALES!$C$13:$G$2486,5,FALSE)," ")</f>
        <v xml:space="preserve"> </v>
      </c>
      <c r="N172" s="549"/>
      <c r="O172" s="307">
        <f t="shared" si="9"/>
        <v>0</v>
      </c>
      <c r="P172" s="85"/>
    </row>
    <row r="173" spans="2:16" ht="15" thickBot="1">
      <c r="B173" s="44"/>
      <c r="C173" s="545" t="s">
        <v>2244</v>
      </c>
      <c r="D173" s="546"/>
      <c r="E173" s="546"/>
      <c r="F173" s="546"/>
      <c r="G173" s="546"/>
      <c r="H173" s="546"/>
      <c r="I173" s="546"/>
      <c r="J173" s="546"/>
      <c r="K173" s="546"/>
      <c r="L173" s="546"/>
      <c r="M173" s="546"/>
      <c r="N173" s="547"/>
      <c r="O173" s="309">
        <f>SUM(O161:O172)</f>
        <v>45889</v>
      </c>
      <c r="P173" s="85"/>
    </row>
    <row r="174" spans="2:16">
      <c r="B174" s="44"/>
      <c r="C174" s="529" t="s">
        <v>64</v>
      </c>
      <c r="D174" s="530"/>
      <c r="E174" s="530"/>
      <c r="F174" s="530"/>
      <c r="G174" s="530"/>
      <c r="H174" s="530"/>
      <c r="I174" s="530"/>
      <c r="J174" s="530"/>
      <c r="K174" s="530"/>
      <c r="L174" s="530"/>
      <c r="M174" s="530"/>
      <c r="N174" s="530"/>
      <c r="O174" s="531"/>
      <c r="P174" s="80"/>
    </row>
    <row r="175" spans="2:16">
      <c r="B175" s="44"/>
      <c r="C175" s="532"/>
      <c r="D175" s="533"/>
      <c r="E175" s="533"/>
      <c r="F175" s="533"/>
      <c r="G175" s="533"/>
      <c r="H175" s="533"/>
      <c r="I175" s="533"/>
      <c r="J175" s="533"/>
      <c r="K175" s="533"/>
      <c r="L175" s="533"/>
      <c r="M175" s="533"/>
      <c r="N175" s="533"/>
      <c r="O175" s="534"/>
      <c r="P175" s="80"/>
    </row>
    <row r="176" spans="2:16" ht="14.4" thickBot="1">
      <c r="B176" s="44"/>
      <c r="C176" s="535"/>
      <c r="D176" s="536"/>
      <c r="E176" s="536"/>
      <c r="F176" s="536"/>
      <c r="G176" s="536"/>
      <c r="H176" s="536"/>
      <c r="I176" s="536"/>
      <c r="J176" s="536"/>
      <c r="K176" s="536"/>
      <c r="L176" s="536"/>
      <c r="M176" s="536"/>
      <c r="N176" s="536"/>
      <c r="O176" s="537"/>
      <c r="P176" s="80"/>
    </row>
    <row r="177" spans="2:16" ht="16.8">
      <c r="B177" s="44"/>
      <c r="C177" s="538" t="s">
        <v>65</v>
      </c>
      <c r="D177" s="550"/>
      <c r="E177" s="550"/>
      <c r="F177" s="550"/>
      <c r="G177" s="550"/>
      <c r="H177" s="550"/>
      <c r="I177" s="550"/>
      <c r="J177" s="82" t="s">
        <v>66</v>
      </c>
      <c r="K177" s="87" t="s">
        <v>67</v>
      </c>
      <c r="L177" s="91" t="s">
        <v>68</v>
      </c>
      <c r="M177" s="541" t="s">
        <v>69</v>
      </c>
      <c r="N177" s="544"/>
      <c r="O177" s="83" t="s">
        <v>61</v>
      </c>
      <c r="P177" s="84"/>
    </row>
    <row r="178" spans="2:16" ht="14.4">
      <c r="B178" s="44"/>
      <c r="C178" s="517"/>
      <c r="D178" s="518"/>
      <c r="E178" s="518"/>
      <c r="F178" s="518"/>
      <c r="G178" s="518"/>
      <c r="H178" s="518"/>
      <c r="I178" s="518"/>
      <c r="J178" s="92"/>
      <c r="K178" s="93">
        <v>25.1</v>
      </c>
      <c r="L178" s="92">
        <f>K178*J178</f>
        <v>0</v>
      </c>
      <c r="M178" s="548" t="str">
        <f>IFERROR(VLOOKUP(C178,TRANSPORTE!$C$14:$G$28,5,FALSE)," ")</f>
        <v xml:space="preserve"> </v>
      </c>
      <c r="N178" s="549"/>
      <c r="O178" s="307">
        <f>IFERROR(M178*L178,0)</f>
        <v>0</v>
      </c>
      <c r="P178" s="85"/>
    </row>
    <row r="179" spans="2:16" ht="15" thickBot="1">
      <c r="B179" s="44"/>
      <c r="C179" s="551"/>
      <c r="D179" s="552"/>
      <c r="E179" s="552"/>
      <c r="F179" s="552"/>
      <c r="G179" s="552"/>
      <c r="H179" s="552"/>
      <c r="I179" s="552"/>
      <c r="J179" s="94"/>
      <c r="K179" s="70"/>
      <c r="L179" s="94"/>
      <c r="M179" s="553"/>
      <c r="N179" s="554"/>
      <c r="O179" s="307">
        <f t="shared" ref="O179" si="10">IFERROR(M179*L179,0)</f>
        <v>0</v>
      </c>
      <c r="P179" s="85"/>
    </row>
    <row r="180" spans="2:16" ht="15" thickBot="1">
      <c r="B180" s="44"/>
      <c r="C180" s="545" t="s">
        <v>2244</v>
      </c>
      <c r="D180" s="546"/>
      <c r="E180" s="546"/>
      <c r="F180" s="546"/>
      <c r="G180" s="546"/>
      <c r="H180" s="546"/>
      <c r="I180" s="546"/>
      <c r="J180" s="546"/>
      <c r="K180" s="546"/>
      <c r="L180" s="546"/>
      <c r="M180" s="546"/>
      <c r="N180" s="547"/>
      <c r="O180" s="309">
        <f>+SUM(O178:O179)</f>
        <v>0</v>
      </c>
      <c r="P180" s="86"/>
    </row>
    <row r="181" spans="2:16">
      <c r="B181" s="44"/>
      <c r="C181" s="529" t="s">
        <v>70</v>
      </c>
      <c r="D181" s="530"/>
      <c r="E181" s="530"/>
      <c r="F181" s="530"/>
      <c r="G181" s="530"/>
      <c r="H181" s="530"/>
      <c r="I181" s="530"/>
      <c r="J181" s="530"/>
      <c r="K181" s="530"/>
      <c r="L181" s="530"/>
      <c r="M181" s="530"/>
      <c r="N181" s="530"/>
      <c r="O181" s="531"/>
      <c r="P181" s="80"/>
    </row>
    <row r="182" spans="2:16">
      <c r="B182" s="44"/>
      <c r="C182" s="532"/>
      <c r="D182" s="533"/>
      <c r="E182" s="533"/>
      <c r="F182" s="533"/>
      <c r="G182" s="533"/>
      <c r="H182" s="533"/>
      <c r="I182" s="533"/>
      <c r="J182" s="533"/>
      <c r="K182" s="533"/>
      <c r="L182" s="533"/>
      <c r="M182" s="533"/>
      <c r="N182" s="533"/>
      <c r="O182" s="534"/>
      <c r="P182" s="80"/>
    </row>
    <row r="183" spans="2:16" ht="14.4" thickBot="1">
      <c r="B183" s="44"/>
      <c r="C183" s="535"/>
      <c r="D183" s="536"/>
      <c r="E183" s="536"/>
      <c r="F183" s="536"/>
      <c r="G183" s="536"/>
      <c r="H183" s="536"/>
      <c r="I183" s="536"/>
      <c r="J183" s="536"/>
      <c r="K183" s="536"/>
      <c r="L183" s="536"/>
      <c r="M183" s="536"/>
      <c r="N183" s="536"/>
      <c r="O183" s="537"/>
      <c r="P183" s="80"/>
    </row>
    <row r="184" spans="2:16" ht="14.4">
      <c r="B184" s="44"/>
      <c r="C184" s="538" t="s">
        <v>71</v>
      </c>
      <c r="D184" s="550"/>
      <c r="E184" s="550"/>
      <c r="F184" s="550"/>
      <c r="G184" s="550"/>
      <c r="H184" s="550"/>
      <c r="I184" s="550"/>
      <c r="J184" s="82" t="s">
        <v>72</v>
      </c>
      <c r="K184" s="95" t="s">
        <v>73</v>
      </c>
      <c r="L184" s="96" t="s">
        <v>74</v>
      </c>
      <c r="M184" s="560" t="s">
        <v>60</v>
      </c>
      <c r="N184" s="561"/>
      <c r="O184" s="97" t="s">
        <v>61</v>
      </c>
      <c r="P184" s="98"/>
    </row>
    <row r="185" spans="2:16" ht="14.4">
      <c r="B185" s="44"/>
      <c r="C185" s="555" t="s">
        <v>1232</v>
      </c>
      <c r="D185" s="556"/>
      <c r="E185" s="556"/>
      <c r="F185" s="556"/>
      <c r="G185" s="556"/>
      <c r="H185" s="556"/>
      <c r="I185" s="522"/>
      <c r="J185" s="310">
        <f>IFERROR(VLOOKUP(C185,'MANO DE OBRA'!$C$13:$J$33,6,FALSE)," ")</f>
        <v>161320.97208780001</v>
      </c>
      <c r="K185" s="318">
        <f>IFERROR(VLOOKUP(C185,'MANO DE OBRA'!$C$13:$J$33,7,FALSE)," ")</f>
        <v>2</v>
      </c>
      <c r="L185" s="311">
        <f>IFERROR(VLOOKUP(C185,'MANO DE OBRA'!$C$13:$J$33,8,FALSE)," ")</f>
        <v>322642</v>
      </c>
      <c r="M185" s="562">
        <f>1/0.02</f>
        <v>50</v>
      </c>
      <c r="N185" s="563"/>
      <c r="O185" s="312">
        <f>IFERROR((L185/M185),0)</f>
        <v>6452.84</v>
      </c>
      <c r="P185" s="99"/>
    </row>
    <row r="186" spans="2:16" ht="14.4">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62"/>
      <c r="N186" s="563"/>
      <c r="O186" s="312">
        <f t="shared" ref="O186:O188" si="11">IFERROR((L186/M186),0)</f>
        <v>0</v>
      </c>
      <c r="P186" s="99"/>
    </row>
    <row r="187" spans="2:16" ht="14.4">
      <c r="B187" s="44"/>
      <c r="C187" s="555"/>
      <c r="D187" s="556"/>
      <c r="E187" s="556"/>
      <c r="F187" s="556"/>
      <c r="G187" s="556"/>
      <c r="H187" s="556"/>
      <c r="I187" s="522"/>
      <c r="J187" s="310" t="str">
        <f>IFERROR(VLOOKUP(C187,'MANO DE OBRA'!$C$13:$J$33,6,FALSE)," ")</f>
        <v xml:space="preserve"> </v>
      </c>
      <c r="K187" s="318" t="str">
        <f>IFERROR(VLOOKUP(C187,'MANO DE OBRA'!$C$13:$J$33,7,FALSE)," ")</f>
        <v xml:space="preserve"> </v>
      </c>
      <c r="L187" s="311" t="str">
        <f>IFERROR(VLOOKUP(C187,'MANO DE OBRA'!$C$13:$J$33,8,FALSE)," ")</f>
        <v xml:space="preserve"> </v>
      </c>
      <c r="M187" s="524"/>
      <c r="N187" s="525"/>
      <c r="O187" s="312">
        <f t="shared" si="11"/>
        <v>0</v>
      </c>
      <c r="P187" s="99"/>
    </row>
    <row r="188" spans="2:16" ht="15" thickBot="1">
      <c r="B188" s="44"/>
      <c r="C188" s="555"/>
      <c r="D188" s="556"/>
      <c r="E188" s="556"/>
      <c r="F188" s="556"/>
      <c r="G188" s="556"/>
      <c r="H188" s="556"/>
      <c r="I188" s="522"/>
      <c r="J188" s="310" t="str">
        <f>IFERROR(VLOOKUP(C188,'MANO DE OBRA'!$C$13:$J$33,6,FALSE)," ")</f>
        <v xml:space="preserve"> </v>
      </c>
      <c r="K188" s="318" t="str">
        <f>IFERROR(VLOOKUP(C188,'MANO DE OBRA'!$C$13:$J$33,7,FALSE)," ")</f>
        <v xml:space="preserve"> </v>
      </c>
      <c r="L188" s="311" t="str">
        <f>IFERROR(VLOOKUP(C188,'MANO DE OBRA'!$C$13:$J$33,8,FALSE)," ")</f>
        <v xml:space="preserve"> </v>
      </c>
      <c r="M188" s="524"/>
      <c r="N188" s="525"/>
      <c r="O188" s="312">
        <f t="shared" si="11"/>
        <v>0</v>
      </c>
      <c r="P188" s="85"/>
    </row>
    <row r="189" spans="2:16" ht="15" thickBot="1">
      <c r="B189" s="44"/>
      <c r="C189" s="545" t="s">
        <v>2244</v>
      </c>
      <c r="D189" s="546"/>
      <c r="E189" s="546"/>
      <c r="F189" s="546"/>
      <c r="G189" s="546"/>
      <c r="H189" s="546"/>
      <c r="I189" s="546"/>
      <c r="J189" s="546"/>
      <c r="K189" s="546"/>
      <c r="L189" s="546"/>
      <c r="M189" s="546"/>
      <c r="N189" s="547"/>
      <c r="O189" s="309">
        <f>+SUM(O185:O188)</f>
        <v>6452.84</v>
      </c>
      <c r="P189" s="85"/>
    </row>
    <row r="190" spans="2:16" ht="15" thickBot="1">
      <c r="B190" s="44"/>
      <c r="C190" s="73"/>
      <c r="D190" s="52"/>
      <c r="E190" s="52"/>
      <c r="F190" s="52"/>
      <c r="G190" s="52"/>
      <c r="H190" s="52"/>
      <c r="I190" s="52"/>
      <c r="J190" s="52"/>
      <c r="K190" s="52"/>
      <c r="L190" s="52"/>
      <c r="M190" s="52"/>
      <c r="N190" s="52"/>
      <c r="O190" s="74"/>
      <c r="P190" s="45"/>
    </row>
    <row r="191" spans="2:16" ht="15" thickBot="1">
      <c r="B191" s="44"/>
      <c r="C191" s="557" t="s">
        <v>2245</v>
      </c>
      <c r="D191" s="558"/>
      <c r="E191" s="558"/>
      <c r="F191" s="558"/>
      <c r="G191" s="558"/>
      <c r="H191" s="558"/>
      <c r="I191" s="558"/>
      <c r="J191" s="558"/>
      <c r="K191" s="558"/>
      <c r="L191" s="558"/>
      <c r="M191" s="558"/>
      <c r="N191" s="559"/>
      <c r="O191" s="313">
        <f>ROUND(O180+O156+O173+O189,0)</f>
        <v>52664</v>
      </c>
      <c r="P191" s="100"/>
    </row>
    <row r="192" spans="2:16" ht="15" thickBot="1">
      <c r="B192" s="44"/>
      <c r="C192" s="73"/>
      <c r="D192" s="52"/>
      <c r="E192" s="52"/>
      <c r="F192" s="52"/>
      <c r="G192" s="52"/>
      <c r="H192" s="52"/>
      <c r="I192" s="52"/>
      <c r="J192" s="52"/>
      <c r="K192" s="52"/>
      <c r="L192" s="52"/>
      <c r="M192" s="52"/>
      <c r="N192" s="52"/>
      <c r="O192" s="74"/>
      <c r="P192" s="100"/>
    </row>
    <row r="193" spans="2:16">
      <c r="B193" s="44"/>
      <c r="C193" s="529" t="s">
        <v>2240</v>
      </c>
      <c r="D193" s="530"/>
      <c r="E193" s="530"/>
      <c r="F193" s="530"/>
      <c r="G193" s="530"/>
      <c r="H193" s="530"/>
      <c r="I193" s="530"/>
      <c r="J193" s="530"/>
      <c r="K193" s="530"/>
      <c r="L193" s="530"/>
      <c r="M193" s="530"/>
      <c r="N193" s="530"/>
      <c r="O193" s="531"/>
      <c r="P193" s="100"/>
    </row>
    <row r="194" spans="2:16">
      <c r="B194" s="44"/>
      <c r="C194" s="532"/>
      <c r="D194" s="533"/>
      <c r="E194" s="533"/>
      <c r="F194" s="533"/>
      <c r="G194" s="533"/>
      <c r="H194" s="533"/>
      <c r="I194" s="533"/>
      <c r="J194" s="533"/>
      <c r="K194" s="533"/>
      <c r="L194" s="533"/>
      <c r="M194" s="533"/>
      <c r="N194" s="533"/>
      <c r="O194" s="534"/>
      <c r="P194" s="80"/>
    </row>
    <row r="195" spans="2:16" ht="14.4" thickBot="1">
      <c r="B195" s="44"/>
      <c r="C195" s="535"/>
      <c r="D195" s="536"/>
      <c r="E195" s="536"/>
      <c r="F195" s="536"/>
      <c r="G195" s="536"/>
      <c r="H195" s="536"/>
      <c r="I195" s="536"/>
      <c r="J195" s="536"/>
      <c r="K195" s="536"/>
      <c r="L195" s="536"/>
      <c r="M195" s="536"/>
      <c r="N195" s="536"/>
      <c r="O195" s="537"/>
      <c r="P195" s="80"/>
    </row>
    <row r="196" spans="2:16" ht="15" thickBot="1">
      <c r="B196" s="44"/>
      <c r="C196" s="568" t="s">
        <v>10</v>
      </c>
      <c r="D196" s="569"/>
      <c r="E196" s="569"/>
      <c r="F196" s="569"/>
      <c r="G196" s="569"/>
      <c r="H196" s="569"/>
      <c r="I196" s="569"/>
      <c r="J196" s="569"/>
      <c r="K196" s="569"/>
      <c r="L196" s="569"/>
      <c r="M196" s="570"/>
      <c r="N196" s="303" t="s">
        <v>32</v>
      </c>
      <c r="O196" s="304" t="s">
        <v>29</v>
      </c>
      <c r="P196" s="80"/>
    </row>
    <row r="197" spans="2:16" ht="14.4">
      <c r="B197" s="44"/>
      <c r="C197" s="571" t="s">
        <v>2242</v>
      </c>
      <c r="D197" s="572"/>
      <c r="E197" s="572"/>
      <c r="F197" s="572"/>
      <c r="G197" s="572"/>
      <c r="H197" s="572"/>
      <c r="I197" s="572"/>
      <c r="J197" s="572"/>
      <c r="K197" s="572"/>
      <c r="L197" s="572"/>
      <c r="M197" s="572"/>
      <c r="N197" s="305">
        <f>PRESUPUESTO!$K$384</f>
        <v>0.26</v>
      </c>
      <c r="O197" s="314">
        <f>N197*O191</f>
        <v>13692.640000000001</v>
      </c>
      <c r="P197" s="80"/>
    </row>
    <row r="198" spans="2:16" ht="14.4">
      <c r="B198" s="44"/>
      <c r="C198" s="573" t="s">
        <v>2241</v>
      </c>
      <c r="D198" s="574"/>
      <c r="E198" s="574"/>
      <c r="F198" s="574"/>
      <c r="G198" s="574"/>
      <c r="H198" s="574"/>
      <c r="I198" s="574"/>
      <c r="J198" s="574"/>
      <c r="K198" s="574"/>
      <c r="L198" s="574"/>
      <c r="M198" s="574"/>
      <c r="N198" s="302">
        <f>PRESUPUESTO!$K$385</f>
        <v>0.01</v>
      </c>
      <c r="O198" s="315">
        <f>N198*O191</f>
        <v>526.64</v>
      </c>
      <c r="P198" s="80"/>
    </row>
    <row r="199" spans="2:16" ht="15" thickBot="1">
      <c r="B199" s="44"/>
      <c r="C199" s="575" t="s">
        <v>28</v>
      </c>
      <c r="D199" s="576"/>
      <c r="E199" s="576"/>
      <c r="F199" s="576"/>
      <c r="G199" s="576"/>
      <c r="H199" s="576"/>
      <c r="I199" s="576"/>
      <c r="J199" s="576"/>
      <c r="K199" s="576"/>
      <c r="L199" s="576"/>
      <c r="M199" s="576"/>
      <c r="N199" s="306">
        <f>PRESUPUESTO!$K$386</f>
        <v>0.03</v>
      </c>
      <c r="O199" s="316">
        <f>N199*O191</f>
        <v>1579.9199999999998</v>
      </c>
      <c r="P199" s="80"/>
    </row>
    <row r="200" spans="2:16">
      <c r="B200" s="44"/>
      <c r="C200" s="296"/>
      <c r="D200" s="297"/>
      <c r="E200" s="297"/>
      <c r="F200" s="297"/>
      <c r="G200" s="297"/>
      <c r="H200" s="297"/>
      <c r="I200" s="297"/>
      <c r="J200" s="297"/>
      <c r="K200" s="297"/>
      <c r="L200" s="297"/>
      <c r="M200" s="297"/>
      <c r="N200" s="297"/>
      <c r="O200" s="298"/>
      <c r="P200" s="80"/>
    </row>
    <row r="201" spans="2:16" ht="14.4" thickBot="1">
      <c r="B201" s="44"/>
      <c r="C201" s="299"/>
      <c r="D201" s="300"/>
      <c r="E201" s="300"/>
      <c r="F201" s="300"/>
      <c r="G201" s="300"/>
      <c r="H201" s="300"/>
      <c r="I201" s="300"/>
      <c r="J201" s="300"/>
      <c r="K201" s="300"/>
      <c r="L201" s="300"/>
      <c r="M201" s="300"/>
      <c r="N201" s="300"/>
      <c r="O201" s="301"/>
      <c r="P201" s="80"/>
    </row>
    <row r="202" spans="2:16" ht="15" thickBot="1">
      <c r="B202" s="44"/>
      <c r="C202" s="557" t="s">
        <v>2246</v>
      </c>
      <c r="D202" s="558"/>
      <c r="E202" s="558"/>
      <c r="F202" s="558"/>
      <c r="G202" s="558"/>
      <c r="H202" s="558"/>
      <c r="I202" s="558"/>
      <c r="J202" s="558"/>
      <c r="K202" s="558"/>
      <c r="L202" s="558"/>
      <c r="M202" s="558"/>
      <c r="N202" s="559"/>
      <c r="O202" s="313">
        <f>ROUNDUP(O191+O197+O198+O199,0)</f>
        <v>68464</v>
      </c>
      <c r="P202" s="100"/>
    </row>
    <row r="203" spans="2:16" ht="14.4">
      <c r="B203" s="44"/>
      <c r="C203" s="73"/>
      <c r="D203" s="52"/>
      <c r="E203" s="52"/>
      <c r="F203" s="52"/>
      <c r="G203" s="52"/>
      <c r="H203" s="52"/>
      <c r="I203" s="52"/>
      <c r="J203" s="52"/>
      <c r="K203" s="52"/>
      <c r="L203" s="52"/>
      <c r="M203" s="52"/>
      <c r="N203" s="52"/>
      <c r="O203" s="74"/>
      <c r="P203" s="45"/>
    </row>
    <row r="204" spans="2:16" ht="14.4">
      <c r="B204" s="44"/>
      <c r="C204" s="73"/>
      <c r="D204" s="52"/>
      <c r="E204" s="52"/>
      <c r="F204" s="52"/>
      <c r="G204" s="52"/>
      <c r="H204" s="52"/>
      <c r="I204" s="52"/>
      <c r="J204" s="52"/>
      <c r="K204" s="52"/>
      <c r="L204" s="52"/>
      <c r="M204" s="52"/>
      <c r="N204" s="52"/>
      <c r="O204" s="74"/>
      <c r="P204" s="45"/>
    </row>
    <row r="205" spans="2:16" ht="18.75" customHeight="1" thickBot="1">
      <c r="B205" s="44"/>
      <c r="C205" s="564"/>
      <c r="D205" s="565"/>
      <c r="E205" s="565"/>
      <c r="F205" s="70"/>
      <c r="G205" s="70"/>
      <c r="H205" s="70"/>
      <c r="I205" s="70"/>
      <c r="J205" s="70"/>
      <c r="K205" s="566"/>
      <c r="L205" s="566"/>
      <c r="M205" s="566"/>
      <c r="N205" s="566"/>
      <c r="O205" s="567"/>
      <c r="P205" s="101"/>
    </row>
    <row r="206" spans="2:16" ht="14.4" thickBot="1">
      <c r="B206" s="102"/>
      <c r="C206" s="103"/>
      <c r="D206" s="103"/>
      <c r="E206" s="103"/>
      <c r="F206" s="103"/>
      <c r="G206" s="103"/>
      <c r="H206" s="103"/>
      <c r="I206" s="103"/>
      <c r="J206" s="103"/>
      <c r="K206" s="103"/>
      <c r="L206" s="103"/>
      <c r="M206" s="103"/>
      <c r="N206" s="103"/>
      <c r="O206" s="103"/>
      <c r="P206" s="104"/>
    </row>
    <row r="207" spans="2:16" ht="15.6" thickTop="1" thickBot="1">
      <c r="B207" s="44"/>
      <c r="C207" s="488" t="s">
        <v>54</v>
      </c>
      <c r="D207" s="489"/>
      <c r="E207" s="489"/>
      <c r="F207" s="489"/>
      <c r="G207" s="489"/>
      <c r="H207" s="489"/>
      <c r="I207" s="489"/>
      <c r="J207" s="489"/>
      <c r="K207" s="489"/>
      <c r="L207" s="489"/>
      <c r="M207" s="489"/>
      <c r="N207" s="489"/>
      <c r="O207" s="490"/>
      <c r="P207" s="75"/>
    </row>
    <row r="208" spans="2:16">
      <c r="B208" s="44"/>
      <c r="C208" s="76" t="s">
        <v>55</v>
      </c>
      <c r="D208" s="491" t="s">
        <v>10</v>
      </c>
      <c r="E208" s="492"/>
      <c r="F208" s="492"/>
      <c r="G208" s="492"/>
      <c r="H208" s="492"/>
      <c r="I208" s="492"/>
      <c r="J208" s="492"/>
      <c r="K208" s="492"/>
      <c r="L208" s="493"/>
      <c r="M208" s="494" t="s">
        <v>56</v>
      </c>
      <c r="N208" s="495"/>
      <c r="O208" s="76" t="s">
        <v>12</v>
      </c>
      <c r="P208" s="77"/>
    </row>
    <row r="209" spans="2:16" ht="51" customHeight="1" thickBot="1">
      <c r="B209" s="44"/>
      <c r="C209" s="78" t="e">
        <f>PRESUPUESTO!#REF!</f>
        <v>#REF!</v>
      </c>
      <c r="D209" s="582" t="str">
        <f>IFERROR(VLOOKUP(C209,PRESUPUESTO!$C$11:$K$366,5,FALSE)," ")</f>
        <v xml:space="preserve"> </v>
      </c>
      <c r="E209" s="583"/>
      <c r="F209" s="583"/>
      <c r="G209" s="583"/>
      <c r="H209" s="583"/>
      <c r="I209" s="583"/>
      <c r="J209" s="583"/>
      <c r="K209" s="583"/>
      <c r="L209" s="584"/>
      <c r="M209" s="526" t="str">
        <f>IFERROR(VLOOKUP(C209,PRESUPUESTO!$C$11:$K$366,6,FALSE)," ")</f>
        <v xml:space="preserve"> </v>
      </c>
      <c r="N209" s="528"/>
      <c r="O209" s="243" t="str">
        <f>IFERROR(VLOOKUP(C209,PRESUPUESTO!$C$11:$K$366,7,FALSE)," ")</f>
        <v xml:space="preserve"> </v>
      </c>
      <c r="P209" s="79"/>
    </row>
    <row r="210" spans="2:16">
      <c r="B210" s="44"/>
      <c r="C210" s="529"/>
      <c r="D210" s="530"/>
      <c r="E210" s="530"/>
      <c r="F210" s="530"/>
      <c r="G210" s="530"/>
      <c r="H210" s="530"/>
      <c r="I210" s="530"/>
      <c r="J210" s="530"/>
      <c r="K210" s="530"/>
      <c r="L210" s="530"/>
      <c r="M210" s="530"/>
      <c r="N210" s="530"/>
      <c r="O210" s="531"/>
      <c r="P210" s="80"/>
    </row>
    <row r="211" spans="2:16">
      <c r="B211" s="44"/>
      <c r="C211" s="532"/>
      <c r="D211" s="533"/>
      <c r="E211" s="533"/>
      <c r="F211" s="533"/>
      <c r="G211" s="533"/>
      <c r="H211" s="533"/>
      <c r="I211" s="533"/>
      <c r="J211" s="533"/>
      <c r="K211" s="533"/>
      <c r="L211" s="533"/>
      <c r="M211" s="533"/>
      <c r="N211" s="533"/>
      <c r="O211" s="534"/>
      <c r="P211" s="80"/>
    </row>
    <row r="212" spans="2:16" ht="14.4" thickBot="1">
      <c r="B212" s="44"/>
      <c r="C212" s="535"/>
      <c r="D212" s="536"/>
      <c r="E212" s="536"/>
      <c r="F212" s="536"/>
      <c r="G212" s="536"/>
      <c r="H212" s="536"/>
      <c r="I212" s="536"/>
      <c r="J212" s="536"/>
      <c r="K212" s="536"/>
      <c r="L212" s="536"/>
      <c r="M212" s="536"/>
      <c r="N212" s="536"/>
      <c r="O212" s="537"/>
      <c r="P212" s="80"/>
    </row>
    <row r="213" spans="2:16" ht="14.4">
      <c r="B213" s="44"/>
      <c r="C213" s="538" t="s">
        <v>10</v>
      </c>
      <c r="D213" s="539"/>
      <c r="E213" s="539"/>
      <c r="F213" s="539"/>
      <c r="G213" s="540"/>
      <c r="H213" s="541" t="s">
        <v>57</v>
      </c>
      <c r="I213" s="539"/>
      <c r="J213" s="542" t="s">
        <v>58</v>
      </c>
      <c r="K213" s="543"/>
      <c r="L213" s="82" t="s">
        <v>59</v>
      </c>
      <c r="M213" s="541" t="s">
        <v>60</v>
      </c>
      <c r="N213" s="544"/>
      <c r="O213" s="83" t="s">
        <v>61</v>
      </c>
      <c r="P213" s="84"/>
    </row>
    <row r="214" spans="2:16" ht="14.4">
      <c r="B214" s="44"/>
      <c r="C214" s="517" t="s">
        <v>1281</v>
      </c>
      <c r="D214" s="518"/>
      <c r="E214" s="518"/>
      <c r="F214" s="518"/>
      <c r="G214" s="519"/>
      <c r="H214" s="520"/>
      <c r="I214" s="520"/>
      <c r="J214" s="521" t="str">
        <f>IFERROR(VLOOKUP(C214,EQUIPOS!$C$13:$G$80,2,FALSE)," ")</f>
        <v>%</v>
      </c>
      <c r="K214" s="522"/>
      <c r="L214" s="308">
        <f>O252</f>
        <v>25811.360000000001</v>
      </c>
      <c r="M214" s="523">
        <v>0.05</v>
      </c>
      <c r="N214" s="522"/>
      <c r="O214" s="307">
        <f>IFERROR(M214*L214,0)</f>
        <v>1290.5680000000002</v>
      </c>
      <c r="P214" s="85"/>
    </row>
    <row r="215" spans="2:16" ht="14.4">
      <c r="B215" s="44"/>
      <c r="C215" s="517"/>
      <c r="D215" s="518"/>
      <c r="E215" s="518"/>
      <c r="F215" s="518"/>
      <c r="G215" s="519"/>
      <c r="H215" s="520"/>
      <c r="I215" s="520"/>
      <c r="J215" s="521" t="str">
        <f>IFERROR(VLOOKUP(C215,EQUIPOS!$C$13:$G$80,2,FALSE)," ")</f>
        <v xml:space="preserve"> </v>
      </c>
      <c r="K215" s="522"/>
      <c r="L215" s="308" t="str">
        <f>IFERROR(VLOOKUP(C215,EQUIPOS!$C$13:$G$80,5,FALSE)," ")</f>
        <v xml:space="preserve"> </v>
      </c>
      <c r="M215" s="524"/>
      <c r="N215" s="525"/>
      <c r="O215" s="307">
        <f>IFERROR(L215/M215,0)</f>
        <v>0</v>
      </c>
      <c r="P215" s="85"/>
    </row>
    <row r="216" spans="2:16" ht="14.4">
      <c r="B216" s="44"/>
      <c r="C216" s="517"/>
      <c r="D216" s="518"/>
      <c r="E216" s="518"/>
      <c r="F216" s="518"/>
      <c r="G216" s="519"/>
      <c r="H216" s="520"/>
      <c r="I216" s="520"/>
      <c r="J216" s="521" t="str">
        <f>IFERROR(VLOOKUP(C216,EQUIPOS!$C$13:$G$80,2,FALSE)," ")</f>
        <v xml:space="preserve"> </v>
      </c>
      <c r="K216" s="522"/>
      <c r="L216" s="308" t="str">
        <f>IFERROR(VLOOKUP(C216,EQUIPOS!$C$13:$G$80,5,FALSE)," ")</f>
        <v xml:space="preserve"> </v>
      </c>
      <c r="M216" s="524"/>
      <c r="N216" s="525"/>
      <c r="O216" s="307">
        <f t="shared" ref="O216:O217" si="12">IFERROR(L216/M216,0)</f>
        <v>0</v>
      </c>
      <c r="P216" s="85"/>
    </row>
    <row r="217" spans="2:16" ht="14.4">
      <c r="B217" s="44"/>
      <c r="C217" s="517"/>
      <c r="D217" s="518"/>
      <c r="E217" s="518"/>
      <c r="F217" s="518"/>
      <c r="G217" s="519"/>
      <c r="H217" s="520"/>
      <c r="I217" s="520"/>
      <c r="J217" s="521" t="str">
        <f>IFERROR(VLOOKUP(C217,EQUIPOS!$C$13:$G$80,2,FALSE)," ")</f>
        <v xml:space="preserve"> </v>
      </c>
      <c r="K217" s="522"/>
      <c r="L217" s="308" t="str">
        <f>IFERROR(VLOOKUP(C217,EQUIPOS!$C$13:$G$80,5,FALSE)," ")</f>
        <v xml:space="preserve"> </v>
      </c>
      <c r="M217" s="524"/>
      <c r="N217" s="525"/>
      <c r="O217" s="307">
        <f t="shared" si="12"/>
        <v>0</v>
      </c>
      <c r="P217" s="85"/>
    </row>
    <row r="218" spans="2:16" ht="15" thickBot="1">
      <c r="B218" s="44"/>
      <c r="C218" s="517"/>
      <c r="D218" s="518"/>
      <c r="E218" s="518"/>
      <c r="F218" s="518"/>
      <c r="G218" s="519"/>
      <c r="H218" s="520"/>
      <c r="I218" s="520"/>
      <c r="J218" s="521" t="str">
        <f>IFERROR(VLOOKUP(C218,EQUIPOS!$C$13:$G$80,2,FALSE)," ")</f>
        <v xml:space="preserve"> </v>
      </c>
      <c r="K218" s="522"/>
      <c r="L218" s="308" t="str">
        <f>IFERROR(VLOOKUP(C218,EQUIPOS!$C$13:$G$80,5,FALSE)," ")</f>
        <v xml:space="preserve"> </v>
      </c>
      <c r="M218" s="524"/>
      <c r="N218" s="525"/>
      <c r="O218" s="307">
        <f>IFERROR(L218/M218,0)</f>
        <v>0</v>
      </c>
      <c r="P218" s="85"/>
    </row>
    <row r="219" spans="2:16" ht="15" thickBot="1">
      <c r="B219" s="44"/>
      <c r="C219" s="545" t="s">
        <v>2244</v>
      </c>
      <c r="D219" s="546"/>
      <c r="E219" s="546"/>
      <c r="F219" s="546"/>
      <c r="G219" s="546"/>
      <c r="H219" s="546"/>
      <c r="I219" s="546"/>
      <c r="J219" s="546"/>
      <c r="K219" s="546"/>
      <c r="L219" s="546"/>
      <c r="M219" s="546"/>
      <c r="N219" s="547"/>
      <c r="O219" s="309">
        <f>SUM(O214:O218)</f>
        <v>1290.5680000000002</v>
      </c>
      <c r="P219" s="86"/>
    </row>
    <row r="220" spans="2:16" ht="13.5" customHeight="1">
      <c r="B220" s="44"/>
      <c r="C220" s="529" t="s">
        <v>62</v>
      </c>
      <c r="D220" s="530"/>
      <c r="E220" s="530"/>
      <c r="F220" s="530"/>
      <c r="G220" s="530"/>
      <c r="H220" s="530"/>
      <c r="I220" s="530"/>
      <c r="J220" s="530"/>
      <c r="K220" s="530"/>
      <c r="L220" s="530"/>
      <c r="M220" s="530"/>
      <c r="N220" s="530"/>
      <c r="O220" s="531"/>
      <c r="P220" s="80"/>
    </row>
    <row r="221" spans="2:16">
      <c r="B221" s="44"/>
      <c r="C221" s="532"/>
      <c r="D221" s="533"/>
      <c r="E221" s="533"/>
      <c r="F221" s="533"/>
      <c r="G221" s="533"/>
      <c r="H221" s="533"/>
      <c r="I221" s="533"/>
      <c r="J221" s="533"/>
      <c r="K221" s="533"/>
      <c r="L221" s="533"/>
      <c r="M221" s="533"/>
      <c r="N221" s="533"/>
      <c r="O221" s="534"/>
      <c r="P221" s="80"/>
    </row>
    <row r="222" spans="2:16" ht="14.4" thickBot="1">
      <c r="B222" s="44"/>
      <c r="C222" s="535"/>
      <c r="D222" s="536"/>
      <c r="E222" s="536"/>
      <c r="F222" s="536"/>
      <c r="G222" s="536"/>
      <c r="H222" s="536"/>
      <c r="I222" s="536"/>
      <c r="J222" s="536"/>
      <c r="K222" s="536"/>
      <c r="L222" s="536"/>
      <c r="M222" s="536"/>
      <c r="N222" s="536"/>
      <c r="O222" s="537"/>
      <c r="P222" s="80"/>
    </row>
    <row r="223" spans="2:16" ht="14.4">
      <c r="B223" s="44"/>
      <c r="C223" s="538" t="s">
        <v>10</v>
      </c>
      <c r="D223" s="550"/>
      <c r="E223" s="550"/>
      <c r="F223" s="550"/>
      <c r="G223" s="550"/>
      <c r="H223" s="550"/>
      <c r="I223" s="550"/>
      <c r="J223" s="544"/>
      <c r="K223" s="81" t="s">
        <v>56</v>
      </c>
      <c r="L223" s="82" t="s">
        <v>12</v>
      </c>
      <c r="M223" s="541" t="s">
        <v>63</v>
      </c>
      <c r="N223" s="544"/>
      <c r="O223" s="83" t="s">
        <v>61</v>
      </c>
      <c r="P223" s="84"/>
    </row>
    <row r="224" spans="2:16" ht="14.4">
      <c r="B224" s="44"/>
      <c r="C224" s="517" t="s">
        <v>2856</v>
      </c>
      <c r="D224" s="518"/>
      <c r="E224" s="518"/>
      <c r="F224" s="518"/>
      <c r="G224" s="518"/>
      <c r="H224" s="518"/>
      <c r="I224" s="518"/>
      <c r="J224" s="519"/>
      <c r="K224" s="88" t="str">
        <f>IFERROR(VLOOKUP(C224,MATERIALES!$C$13:$G$2486,2,FALSE)," ")</f>
        <v>UN</v>
      </c>
      <c r="L224" s="89">
        <v>1</v>
      </c>
      <c r="M224" s="548">
        <f>IFERROR(VLOOKUP(C224,MATERIALES!$C$13:$G$2486,5,FALSE)," ")</f>
        <v>113600</v>
      </c>
      <c r="N224" s="549"/>
      <c r="O224" s="307">
        <f>IFERROR(M224*L224,0)</f>
        <v>113600</v>
      </c>
      <c r="P224" s="85"/>
    </row>
    <row r="225" spans="2:16" ht="14.4">
      <c r="B225" s="44"/>
      <c r="C225" s="517"/>
      <c r="D225" s="518"/>
      <c r="E225" s="518"/>
      <c r="F225" s="518"/>
      <c r="G225" s="518"/>
      <c r="H225" s="518"/>
      <c r="I225" s="518"/>
      <c r="J225" s="519"/>
      <c r="K225" s="88" t="str">
        <f>IFERROR(VLOOKUP(C225,MATERIALES!$C$13:$G$2486,2,FALSE)," ")</f>
        <v xml:space="preserve"> </v>
      </c>
      <c r="L225" s="89"/>
      <c r="M225" s="548" t="str">
        <f>IFERROR(VLOOKUP(C225,MATERIALES!$C$13:$G$2486,5,FALSE)," ")</f>
        <v xml:space="preserve"> </v>
      </c>
      <c r="N225" s="549"/>
      <c r="O225" s="307">
        <f t="shared" ref="O225:O235" si="13">IFERROR(M225*L225,0)</f>
        <v>0</v>
      </c>
      <c r="P225" s="85"/>
    </row>
    <row r="226" spans="2:16" ht="14.4">
      <c r="B226" s="44"/>
      <c r="C226" s="517"/>
      <c r="D226" s="518"/>
      <c r="E226" s="518"/>
      <c r="F226" s="518"/>
      <c r="G226" s="518"/>
      <c r="H226" s="518"/>
      <c r="I226" s="518"/>
      <c r="J226" s="519"/>
      <c r="K226" s="88" t="str">
        <f>IFERROR(VLOOKUP(C226,MATERIALES!$C$13:$G$2486,2,FALSE)," ")</f>
        <v xml:space="preserve"> </v>
      </c>
      <c r="L226" s="89"/>
      <c r="M226" s="548" t="str">
        <f>IFERROR(VLOOKUP(C226,MATERIALES!$C$13:$G$2486,5,FALSE)," ")</f>
        <v xml:space="preserve"> </v>
      </c>
      <c r="N226" s="549"/>
      <c r="O226" s="307">
        <f t="shared" si="13"/>
        <v>0</v>
      </c>
      <c r="P226" s="85"/>
    </row>
    <row r="227" spans="2:16" ht="14.4">
      <c r="B227" s="44"/>
      <c r="C227" s="517"/>
      <c r="D227" s="518"/>
      <c r="E227" s="518"/>
      <c r="F227" s="518"/>
      <c r="G227" s="518"/>
      <c r="H227" s="518"/>
      <c r="I227" s="518"/>
      <c r="J227" s="519"/>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4.4">
      <c r="B232" s="44"/>
      <c r="C232" s="517"/>
      <c r="D232" s="518"/>
      <c r="E232" s="518"/>
      <c r="F232" s="518"/>
      <c r="G232" s="518"/>
      <c r="H232" s="518"/>
      <c r="I232" s="518"/>
      <c r="J232" s="519"/>
      <c r="K232" s="88" t="str">
        <f>IFERROR(VLOOKUP(C232,MATERIALES!$C$13:$G$2486,2,FALSE)," ")</f>
        <v xml:space="preserve"> </v>
      </c>
      <c r="L232" s="89"/>
      <c r="M232" s="548" t="str">
        <f>IFERROR(VLOOKUP(C232,MATERIALES!$C$13:$G$2486,5,FALSE)," ")</f>
        <v xml:space="preserve"> </v>
      </c>
      <c r="N232" s="549"/>
      <c r="O232" s="307">
        <f t="shared" si="13"/>
        <v>0</v>
      </c>
      <c r="P232" s="85"/>
    </row>
    <row r="233" spans="2:16" ht="14.4">
      <c r="B233" s="44"/>
      <c r="C233" s="517"/>
      <c r="D233" s="518"/>
      <c r="E233" s="518"/>
      <c r="F233" s="518"/>
      <c r="G233" s="518"/>
      <c r="H233" s="518"/>
      <c r="I233" s="518"/>
      <c r="J233" s="519"/>
      <c r="K233" s="88" t="str">
        <f>IFERROR(VLOOKUP(C233,MATERIALES!$C$13:$G$2486,2,FALSE)," ")</f>
        <v xml:space="preserve"> </v>
      </c>
      <c r="L233" s="89"/>
      <c r="M233" s="548" t="str">
        <f>IFERROR(VLOOKUP(C233,MATERIALES!$C$13:$G$2486,5,FALSE)," ")</f>
        <v xml:space="preserve"> </v>
      </c>
      <c r="N233" s="549"/>
      <c r="O233" s="307">
        <f t="shared" si="13"/>
        <v>0</v>
      </c>
      <c r="P233" s="85"/>
    </row>
    <row r="234" spans="2:16" ht="14.4">
      <c r="B234" s="44"/>
      <c r="C234" s="517"/>
      <c r="D234" s="518"/>
      <c r="E234" s="518"/>
      <c r="F234" s="518"/>
      <c r="G234" s="518"/>
      <c r="H234" s="518"/>
      <c r="I234" s="518"/>
      <c r="J234" s="519"/>
      <c r="K234" s="88" t="str">
        <f>IFERROR(VLOOKUP(C234,MATERIALES!$C$13:$G$2486,2,FALSE)," ")</f>
        <v xml:space="preserve"> </v>
      </c>
      <c r="L234" s="89"/>
      <c r="M234" s="548" t="str">
        <f>IFERROR(VLOOKUP(C234,MATERIALES!$C$13:$G$2486,5,FALSE)," ")</f>
        <v xml:space="preserve"> </v>
      </c>
      <c r="N234" s="549"/>
      <c r="O234" s="307">
        <f t="shared" si="13"/>
        <v>0</v>
      </c>
      <c r="P234" s="85"/>
    </row>
    <row r="235" spans="2:16" ht="15" thickBot="1">
      <c r="B235" s="44"/>
      <c r="C235" s="517"/>
      <c r="D235" s="518"/>
      <c r="E235" s="518"/>
      <c r="F235" s="518"/>
      <c r="G235" s="518"/>
      <c r="H235" s="518"/>
      <c r="I235" s="518"/>
      <c r="J235" s="519"/>
      <c r="K235" s="88" t="str">
        <f>IFERROR(VLOOKUP(C235,MATERIALES!$C$13:$G$2486,2,FALSE)," ")</f>
        <v xml:space="preserve"> </v>
      </c>
      <c r="L235" s="90"/>
      <c r="M235" s="548" t="str">
        <f>IFERROR(VLOOKUP(C235,MATERIALES!$C$13:$G$2486,5,FALSE)," ")</f>
        <v xml:space="preserve"> </v>
      </c>
      <c r="N235" s="549"/>
      <c r="O235" s="307">
        <f t="shared" si="13"/>
        <v>0</v>
      </c>
      <c r="P235" s="85"/>
    </row>
    <row r="236" spans="2:16" ht="15" thickBot="1">
      <c r="B236" s="44"/>
      <c r="C236" s="545" t="s">
        <v>2244</v>
      </c>
      <c r="D236" s="546"/>
      <c r="E236" s="546"/>
      <c r="F236" s="546"/>
      <c r="G236" s="546"/>
      <c r="H236" s="546"/>
      <c r="I236" s="546"/>
      <c r="J236" s="546"/>
      <c r="K236" s="546"/>
      <c r="L236" s="546"/>
      <c r="M236" s="546"/>
      <c r="N236" s="547"/>
      <c r="O236" s="309">
        <f>SUM(O224:O235)</f>
        <v>113600</v>
      </c>
      <c r="P236" s="85"/>
    </row>
    <row r="237" spans="2:16">
      <c r="B237" s="44"/>
      <c r="C237" s="529" t="s">
        <v>64</v>
      </c>
      <c r="D237" s="530"/>
      <c r="E237" s="530"/>
      <c r="F237" s="530"/>
      <c r="G237" s="530"/>
      <c r="H237" s="530"/>
      <c r="I237" s="530"/>
      <c r="J237" s="530"/>
      <c r="K237" s="530"/>
      <c r="L237" s="530"/>
      <c r="M237" s="530"/>
      <c r="N237" s="530"/>
      <c r="O237" s="531"/>
      <c r="P237" s="80"/>
    </row>
    <row r="238" spans="2:16">
      <c r="B238" s="44"/>
      <c r="C238" s="532"/>
      <c r="D238" s="533"/>
      <c r="E238" s="533"/>
      <c r="F238" s="533"/>
      <c r="G238" s="533"/>
      <c r="H238" s="533"/>
      <c r="I238" s="533"/>
      <c r="J238" s="533"/>
      <c r="K238" s="533"/>
      <c r="L238" s="533"/>
      <c r="M238" s="533"/>
      <c r="N238" s="533"/>
      <c r="O238" s="534"/>
      <c r="P238" s="80"/>
    </row>
    <row r="239" spans="2:16" ht="14.4" thickBot="1">
      <c r="B239" s="44"/>
      <c r="C239" s="535"/>
      <c r="D239" s="536"/>
      <c r="E239" s="536"/>
      <c r="F239" s="536"/>
      <c r="G239" s="536"/>
      <c r="H239" s="536"/>
      <c r="I239" s="536"/>
      <c r="J239" s="536"/>
      <c r="K239" s="536"/>
      <c r="L239" s="536"/>
      <c r="M239" s="536"/>
      <c r="N239" s="536"/>
      <c r="O239" s="537"/>
      <c r="P239" s="80"/>
    </row>
    <row r="240" spans="2:16" ht="16.8">
      <c r="B240" s="44"/>
      <c r="C240" s="538" t="s">
        <v>65</v>
      </c>
      <c r="D240" s="550"/>
      <c r="E240" s="550"/>
      <c r="F240" s="550"/>
      <c r="G240" s="550"/>
      <c r="H240" s="550"/>
      <c r="I240" s="550"/>
      <c r="J240" s="82" t="s">
        <v>66</v>
      </c>
      <c r="K240" s="87" t="s">
        <v>67</v>
      </c>
      <c r="L240" s="91" t="s">
        <v>68</v>
      </c>
      <c r="M240" s="541" t="s">
        <v>69</v>
      </c>
      <c r="N240" s="544"/>
      <c r="O240" s="83" t="s">
        <v>61</v>
      </c>
      <c r="P240" s="84"/>
    </row>
    <row r="241" spans="2:16" ht="14.4">
      <c r="B241" s="44"/>
      <c r="C241" s="517"/>
      <c r="D241" s="518"/>
      <c r="E241" s="518"/>
      <c r="F241" s="518"/>
      <c r="G241" s="518"/>
      <c r="H241" s="518"/>
      <c r="I241" s="518"/>
      <c r="J241" s="92"/>
      <c r="K241" s="93">
        <v>25.1</v>
      </c>
      <c r="L241" s="92">
        <f>K241*J241</f>
        <v>0</v>
      </c>
      <c r="M241" s="548" t="str">
        <f>IFERROR(VLOOKUP(C241,TRANSPORTE!$C$14:$G$28,5,FALSE)," ")</f>
        <v xml:space="preserve"> </v>
      </c>
      <c r="N241" s="549"/>
      <c r="O241" s="307">
        <f>IFERROR(M241*L241,0)</f>
        <v>0</v>
      </c>
      <c r="P241" s="85"/>
    </row>
    <row r="242" spans="2:16" ht="15" thickBot="1">
      <c r="B242" s="44"/>
      <c r="C242" s="551"/>
      <c r="D242" s="552"/>
      <c r="E242" s="552"/>
      <c r="F242" s="552"/>
      <c r="G242" s="552"/>
      <c r="H242" s="552"/>
      <c r="I242" s="552"/>
      <c r="J242" s="94"/>
      <c r="K242" s="70"/>
      <c r="L242" s="94"/>
      <c r="M242" s="553"/>
      <c r="N242" s="554"/>
      <c r="O242" s="307">
        <f t="shared" ref="O242" si="14">IFERROR(M242*L242,0)</f>
        <v>0</v>
      </c>
      <c r="P242" s="85"/>
    </row>
    <row r="243" spans="2:16" ht="15" thickBot="1">
      <c r="B243" s="44"/>
      <c r="C243" s="545" t="s">
        <v>2244</v>
      </c>
      <c r="D243" s="546"/>
      <c r="E243" s="546"/>
      <c r="F243" s="546"/>
      <c r="G243" s="546"/>
      <c r="H243" s="546"/>
      <c r="I243" s="546"/>
      <c r="J243" s="546"/>
      <c r="K243" s="546"/>
      <c r="L243" s="546"/>
      <c r="M243" s="546"/>
      <c r="N243" s="547"/>
      <c r="O243" s="309">
        <f>+SUM(O241:O242)</f>
        <v>0</v>
      </c>
      <c r="P243" s="86"/>
    </row>
    <row r="244" spans="2:16">
      <c r="B244" s="44"/>
      <c r="C244" s="529" t="s">
        <v>70</v>
      </c>
      <c r="D244" s="530"/>
      <c r="E244" s="530"/>
      <c r="F244" s="530"/>
      <c r="G244" s="530"/>
      <c r="H244" s="530"/>
      <c r="I244" s="530"/>
      <c r="J244" s="530"/>
      <c r="K244" s="530"/>
      <c r="L244" s="530"/>
      <c r="M244" s="530"/>
      <c r="N244" s="530"/>
      <c r="O244" s="531"/>
      <c r="P244" s="80"/>
    </row>
    <row r="245" spans="2:16">
      <c r="B245" s="44"/>
      <c r="C245" s="532"/>
      <c r="D245" s="533"/>
      <c r="E245" s="533"/>
      <c r="F245" s="533"/>
      <c r="G245" s="533"/>
      <c r="H245" s="533"/>
      <c r="I245" s="533"/>
      <c r="J245" s="533"/>
      <c r="K245" s="533"/>
      <c r="L245" s="533"/>
      <c r="M245" s="533"/>
      <c r="N245" s="533"/>
      <c r="O245" s="534"/>
      <c r="P245" s="80"/>
    </row>
    <row r="246" spans="2:16" ht="14.4" thickBot="1">
      <c r="B246" s="44"/>
      <c r="C246" s="535"/>
      <c r="D246" s="536"/>
      <c r="E246" s="536"/>
      <c r="F246" s="536"/>
      <c r="G246" s="536"/>
      <c r="H246" s="536"/>
      <c r="I246" s="536"/>
      <c r="J246" s="536"/>
      <c r="K246" s="536"/>
      <c r="L246" s="536"/>
      <c r="M246" s="536"/>
      <c r="N246" s="536"/>
      <c r="O246" s="537"/>
      <c r="P246" s="80"/>
    </row>
    <row r="247" spans="2:16" ht="14.4">
      <c r="B247" s="44"/>
      <c r="C247" s="538" t="s">
        <v>71</v>
      </c>
      <c r="D247" s="550"/>
      <c r="E247" s="550"/>
      <c r="F247" s="550"/>
      <c r="G247" s="550"/>
      <c r="H247" s="550"/>
      <c r="I247" s="550"/>
      <c r="J247" s="82" t="s">
        <v>72</v>
      </c>
      <c r="K247" s="95" t="s">
        <v>73</v>
      </c>
      <c r="L247" s="96" t="s">
        <v>74</v>
      </c>
      <c r="M247" s="560" t="s">
        <v>60</v>
      </c>
      <c r="N247" s="561"/>
      <c r="O247" s="97" t="s">
        <v>61</v>
      </c>
      <c r="P247" s="98"/>
    </row>
    <row r="248" spans="2:16" ht="14.4">
      <c r="B248" s="44"/>
      <c r="C248" s="555" t="s">
        <v>1232</v>
      </c>
      <c r="D248" s="556"/>
      <c r="E248" s="556"/>
      <c r="F248" s="556"/>
      <c r="G248" s="556"/>
      <c r="H248" s="556"/>
      <c r="I248" s="522"/>
      <c r="J248" s="310">
        <f>IFERROR(VLOOKUP(C248,'MANO DE OBRA'!$C$13:$J$33,6,FALSE)," ")</f>
        <v>161320.97208780001</v>
      </c>
      <c r="K248" s="318">
        <f>IFERROR(VLOOKUP(C248,'MANO DE OBRA'!$C$13:$J$33,7,FALSE)," ")</f>
        <v>2</v>
      </c>
      <c r="L248" s="311">
        <f>IFERROR(VLOOKUP(C248,'MANO DE OBRA'!$C$13:$J$33,8,FALSE)," ")</f>
        <v>322642</v>
      </c>
      <c r="M248" s="562">
        <f>1/0.08</f>
        <v>12.5</v>
      </c>
      <c r="N248" s="563"/>
      <c r="O248" s="312">
        <f>IFERROR((L248/M248),0)</f>
        <v>25811.360000000001</v>
      </c>
      <c r="P248" s="99"/>
    </row>
    <row r="249" spans="2:16" ht="14.4">
      <c r="B249" s="44"/>
      <c r="C249" s="555"/>
      <c r="D249" s="556"/>
      <c r="E249" s="556"/>
      <c r="F249" s="556"/>
      <c r="G249" s="556"/>
      <c r="H249" s="556"/>
      <c r="I249" s="522"/>
      <c r="J249" s="310" t="str">
        <f>IFERROR(VLOOKUP(C249,'MANO DE OBRA'!$C$13:$J$33,6,FALSE)," ")</f>
        <v xml:space="preserve"> </v>
      </c>
      <c r="K249" s="318" t="str">
        <f>IFERROR(VLOOKUP(C249,'MANO DE OBRA'!$C$13:$J$33,7,FALSE)," ")</f>
        <v xml:space="preserve"> </v>
      </c>
      <c r="L249" s="311" t="str">
        <f>IFERROR(VLOOKUP(C249,'MANO DE OBRA'!$C$13:$J$33,8,FALSE)," ")</f>
        <v xml:space="preserve"> </v>
      </c>
      <c r="M249" s="562"/>
      <c r="N249" s="563"/>
      <c r="O249" s="312">
        <f t="shared" ref="O249:O251" si="15">IFERROR((L249/M249),0)</f>
        <v>0</v>
      </c>
      <c r="P249" s="99"/>
    </row>
    <row r="250" spans="2:16" ht="14.4">
      <c r="B250" s="44"/>
      <c r="C250" s="555"/>
      <c r="D250" s="556"/>
      <c r="E250" s="556"/>
      <c r="F250" s="556"/>
      <c r="G250" s="556"/>
      <c r="H250" s="556"/>
      <c r="I250" s="522"/>
      <c r="J250" s="310" t="str">
        <f>IFERROR(VLOOKUP(C250,'MANO DE OBRA'!$C$13:$J$33,6,FALSE)," ")</f>
        <v xml:space="preserve"> </v>
      </c>
      <c r="K250" s="318" t="str">
        <f>IFERROR(VLOOKUP(C250,'MANO DE OBRA'!$C$13:$J$33,7,FALSE)," ")</f>
        <v xml:space="preserve"> </v>
      </c>
      <c r="L250" s="311" t="str">
        <f>IFERROR(VLOOKUP(C250,'MANO DE OBRA'!$C$13:$J$33,8,FALSE)," ")</f>
        <v xml:space="preserve"> </v>
      </c>
      <c r="M250" s="524"/>
      <c r="N250" s="525"/>
      <c r="O250" s="312">
        <f t="shared" si="15"/>
        <v>0</v>
      </c>
      <c r="P250" s="99"/>
    </row>
    <row r="251" spans="2:16" ht="15" thickBot="1">
      <c r="B251" s="44"/>
      <c r="C251" s="555"/>
      <c r="D251" s="556"/>
      <c r="E251" s="556"/>
      <c r="F251" s="556"/>
      <c r="G251" s="556"/>
      <c r="H251" s="556"/>
      <c r="I251" s="522"/>
      <c r="J251" s="310" t="str">
        <f>IFERROR(VLOOKUP(C251,'MANO DE OBRA'!$C$13:$J$33,6,FALSE)," ")</f>
        <v xml:space="preserve"> </v>
      </c>
      <c r="K251" s="318" t="str">
        <f>IFERROR(VLOOKUP(C251,'MANO DE OBRA'!$C$13:$J$33,7,FALSE)," ")</f>
        <v xml:space="preserve"> </v>
      </c>
      <c r="L251" s="311" t="str">
        <f>IFERROR(VLOOKUP(C251,'MANO DE OBRA'!$C$13:$J$33,8,FALSE)," ")</f>
        <v xml:space="preserve"> </v>
      </c>
      <c r="M251" s="524"/>
      <c r="N251" s="525"/>
      <c r="O251" s="312">
        <f t="shared" si="15"/>
        <v>0</v>
      </c>
      <c r="P251" s="85"/>
    </row>
    <row r="252" spans="2:16" ht="15" thickBot="1">
      <c r="B252" s="44"/>
      <c r="C252" s="545" t="s">
        <v>2244</v>
      </c>
      <c r="D252" s="546"/>
      <c r="E252" s="546"/>
      <c r="F252" s="546"/>
      <c r="G252" s="546"/>
      <c r="H252" s="546"/>
      <c r="I252" s="546"/>
      <c r="J252" s="546"/>
      <c r="K252" s="546"/>
      <c r="L252" s="546"/>
      <c r="M252" s="546"/>
      <c r="N252" s="547"/>
      <c r="O252" s="309">
        <f>+SUM(O248:O251)</f>
        <v>25811.360000000001</v>
      </c>
      <c r="P252" s="85"/>
    </row>
    <row r="253" spans="2:16" ht="15" thickBot="1">
      <c r="B253" s="44"/>
      <c r="C253" s="73"/>
      <c r="D253" s="52"/>
      <c r="E253" s="52"/>
      <c r="F253" s="52"/>
      <c r="G253" s="52"/>
      <c r="H253" s="52"/>
      <c r="I253" s="52"/>
      <c r="J253" s="52"/>
      <c r="K253" s="52"/>
      <c r="L253" s="52"/>
      <c r="M253" s="52"/>
      <c r="N253" s="52"/>
      <c r="O253" s="74"/>
      <c r="P253" s="45"/>
    </row>
    <row r="254" spans="2:16" ht="15" thickBot="1">
      <c r="B254" s="44"/>
      <c r="C254" s="557" t="s">
        <v>2245</v>
      </c>
      <c r="D254" s="558"/>
      <c r="E254" s="558"/>
      <c r="F254" s="558"/>
      <c r="G254" s="558"/>
      <c r="H254" s="558"/>
      <c r="I254" s="558"/>
      <c r="J254" s="558"/>
      <c r="K254" s="558"/>
      <c r="L254" s="558"/>
      <c r="M254" s="558"/>
      <c r="N254" s="559"/>
      <c r="O254" s="313">
        <f>ROUND(O243+O219+O236+O252,0)</f>
        <v>140702</v>
      </c>
      <c r="P254" s="100"/>
    </row>
    <row r="255" spans="2:16" ht="15" thickBot="1">
      <c r="B255" s="44"/>
      <c r="C255" s="73"/>
      <c r="D255" s="52"/>
      <c r="E255" s="52"/>
      <c r="F255" s="52"/>
      <c r="G255" s="52"/>
      <c r="H255" s="52"/>
      <c r="I255" s="52"/>
      <c r="J255" s="52"/>
      <c r="K255" s="52"/>
      <c r="L255" s="52"/>
      <c r="M255" s="52"/>
      <c r="N255" s="52"/>
      <c r="O255" s="74"/>
      <c r="P255" s="100"/>
    </row>
    <row r="256" spans="2:16">
      <c r="B256" s="44"/>
      <c r="C256" s="529" t="s">
        <v>2240</v>
      </c>
      <c r="D256" s="530"/>
      <c r="E256" s="530"/>
      <c r="F256" s="530"/>
      <c r="G256" s="530"/>
      <c r="H256" s="530"/>
      <c r="I256" s="530"/>
      <c r="J256" s="530"/>
      <c r="K256" s="530"/>
      <c r="L256" s="530"/>
      <c r="M256" s="530"/>
      <c r="N256" s="530"/>
      <c r="O256" s="531"/>
      <c r="P256" s="100"/>
    </row>
    <row r="257" spans="2:16">
      <c r="B257" s="44"/>
      <c r="C257" s="532"/>
      <c r="D257" s="533"/>
      <c r="E257" s="533"/>
      <c r="F257" s="533"/>
      <c r="G257" s="533"/>
      <c r="H257" s="533"/>
      <c r="I257" s="533"/>
      <c r="J257" s="533"/>
      <c r="K257" s="533"/>
      <c r="L257" s="533"/>
      <c r="M257" s="533"/>
      <c r="N257" s="533"/>
      <c r="O257" s="534"/>
      <c r="P257" s="80"/>
    </row>
    <row r="258" spans="2:16" ht="14.4" thickBot="1">
      <c r="B258" s="44"/>
      <c r="C258" s="535"/>
      <c r="D258" s="536"/>
      <c r="E258" s="536"/>
      <c r="F258" s="536"/>
      <c r="G258" s="536"/>
      <c r="H258" s="536"/>
      <c r="I258" s="536"/>
      <c r="J258" s="536"/>
      <c r="K258" s="536"/>
      <c r="L258" s="536"/>
      <c r="M258" s="536"/>
      <c r="N258" s="536"/>
      <c r="O258" s="537"/>
      <c r="P258" s="80"/>
    </row>
    <row r="259" spans="2:16" ht="15" thickBot="1">
      <c r="B259" s="44"/>
      <c r="C259" s="568" t="s">
        <v>10</v>
      </c>
      <c r="D259" s="569"/>
      <c r="E259" s="569"/>
      <c r="F259" s="569"/>
      <c r="G259" s="569"/>
      <c r="H259" s="569"/>
      <c r="I259" s="569"/>
      <c r="J259" s="569"/>
      <c r="K259" s="569"/>
      <c r="L259" s="569"/>
      <c r="M259" s="570"/>
      <c r="N259" s="303" t="s">
        <v>32</v>
      </c>
      <c r="O259" s="304" t="s">
        <v>29</v>
      </c>
      <c r="P259" s="80"/>
    </row>
    <row r="260" spans="2:16" ht="14.4">
      <c r="B260" s="44"/>
      <c r="C260" s="571" t="s">
        <v>2242</v>
      </c>
      <c r="D260" s="572"/>
      <c r="E260" s="572"/>
      <c r="F260" s="572"/>
      <c r="G260" s="572"/>
      <c r="H260" s="572"/>
      <c r="I260" s="572"/>
      <c r="J260" s="572"/>
      <c r="K260" s="572"/>
      <c r="L260" s="572"/>
      <c r="M260" s="572"/>
      <c r="N260" s="305">
        <f>PRESUPUESTO!$K$384</f>
        <v>0.26</v>
      </c>
      <c r="O260" s="314">
        <f>N260*O254</f>
        <v>36582.520000000004</v>
      </c>
      <c r="P260" s="80"/>
    </row>
    <row r="261" spans="2:16" ht="14.4">
      <c r="B261" s="44"/>
      <c r="C261" s="573" t="s">
        <v>2241</v>
      </c>
      <c r="D261" s="574"/>
      <c r="E261" s="574"/>
      <c r="F261" s="574"/>
      <c r="G261" s="574"/>
      <c r="H261" s="574"/>
      <c r="I261" s="574"/>
      <c r="J261" s="574"/>
      <c r="K261" s="574"/>
      <c r="L261" s="574"/>
      <c r="M261" s="574"/>
      <c r="N261" s="302">
        <f>PRESUPUESTO!$K$385</f>
        <v>0.01</v>
      </c>
      <c r="O261" s="315">
        <f>N261*O254</f>
        <v>1407.02</v>
      </c>
      <c r="P261" s="80"/>
    </row>
    <row r="262" spans="2:16" ht="15" thickBot="1">
      <c r="B262" s="44"/>
      <c r="C262" s="575" t="s">
        <v>28</v>
      </c>
      <c r="D262" s="576"/>
      <c r="E262" s="576"/>
      <c r="F262" s="576"/>
      <c r="G262" s="576"/>
      <c r="H262" s="576"/>
      <c r="I262" s="576"/>
      <c r="J262" s="576"/>
      <c r="K262" s="576"/>
      <c r="L262" s="576"/>
      <c r="M262" s="576"/>
      <c r="N262" s="306">
        <f>PRESUPUESTO!$K$386</f>
        <v>0.03</v>
      </c>
      <c r="O262" s="316">
        <f>N262*O254</f>
        <v>4221.0599999999995</v>
      </c>
      <c r="P262" s="80"/>
    </row>
    <row r="263" spans="2:16">
      <c r="B263" s="44"/>
      <c r="C263" s="296"/>
      <c r="D263" s="297"/>
      <c r="E263" s="297"/>
      <c r="F263" s="297"/>
      <c r="G263" s="297"/>
      <c r="H263" s="297"/>
      <c r="I263" s="297"/>
      <c r="J263" s="297"/>
      <c r="K263" s="297"/>
      <c r="L263" s="297"/>
      <c r="M263" s="297"/>
      <c r="N263" s="297"/>
      <c r="O263" s="298"/>
      <c r="P263" s="80"/>
    </row>
    <row r="264" spans="2:16" ht="14.4" thickBot="1">
      <c r="B264" s="44"/>
      <c r="C264" s="299"/>
      <c r="D264" s="300"/>
      <c r="E264" s="300"/>
      <c r="F264" s="300"/>
      <c r="G264" s="300"/>
      <c r="H264" s="300"/>
      <c r="I264" s="300"/>
      <c r="J264" s="300"/>
      <c r="K264" s="300"/>
      <c r="L264" s="300"/>
      <c r="M264" s="300"/>
      <c r="N264" s="300"/>
      <c r="O264" s="301"/>
      <c r="P264" s="80"/>
    </row>
    <row r="265" spans="2:16" ht="15" thickBot="1">
      <c r="B265" s="44"/>
      <c r="C265" s="557" t="s">
        <v>2246</v>
      </c>
      <c r="D265" s="558"/>
      <c r="E265" s="558"/>
      <c r="F265" s="558"/>
      <c r="G265" s="558"/>
      <c r="H265" s="558"/>
      <c r="I265" s="558"/>
      <c r="J265" s="558"/>
      <c r="K265" s="558"/>
      <c r="L265" s="558"/>
      <c r="M265" s="558"/>
      <c r="N265" s="559"/>
      <c r="O265" s="313">
        <f>ROUNDUP(O254+O260+O261+O262,0)</f>
        <v>182913</v>
      </c>
      <c r="P265" s="100"/>
    </row>
    <row r="266" spans="2:16" ht="14.4">
      <c r="B266" s="44"/>
      <c r="C266" s="73"/>
      <c r="D266" s="52"/>
      <c r="E266" s="52"/>
      <c r="F266" s="52"/>
      <c r="G266" s="52"/>
      <c r="H266" s="52"/>
      <c r="I266" s="52"/>
      <c r="J266" s="52"/>
      <c r="K266" s="52"/>
      <c r="L266" s="52"/>
      <c r="M266" s="52"/>
      <c r="N266" s="52"/>
      <c r="O266" s="74"/>
      <c r="P266" s="45"/>
    </row>
    <row r="267" spans="2:16" ht="14.4">
      <c r="B267" s="44"/>
      <c r="C267" s="73"/>
      <c r="D267" s="52"/>
      <c r="E267" s="52"/>
      <c r="F267" s="52"/>
      <c r="G267" s="52"/>
      <c r="H267" s="52"/>
      <c r="I267" s="52"/>
      <c r="J267" s="52"/>
      <c r="K267" s="52"/>
      <c r="L267" s="52"/>
      <c r="M267" s="52"/>
      <c r="N267" s="52"/>
      <c r="O267" s="74"/>
      <c r="P267" s="45"/>
    </row>
    <row r="268" spans="2:16" ht="18.75" customHeight="1" thickBot="1">
      <c r="B268" s="44"/>
      <c r="C268" s="564"/>
      <c r="D268" s="565"/>
      <c r="E268" s="565"/>
      <c r="F268" s="70"/>
      <c r="G268" s="70"/>
      <c r="H268" s="70"/>
      <c r="I268" s="70"/>
      <c r="J268" s="70"/>
      <c r="K268" s="566"/>
      <c r="L268" s="566"/>
      <c r="M268" s="566"/>
      <c r="N268" s="566"/>
      <c r="O268" s="567"/>
      <c r="P268" s="101"/>
    </row>
    <row r="269" spans="2:16" ht="14.4" thickBot="1">
      <c r="B269" s="102"/>
      <c r="C269" s="103"/>
      <c r="D269" s="103"/>
      <c r="E269" s="103"/>
      <c r="F269" s="103"/>
      <c r="G269" s="103"/>
      <c r="H269" s="103"/>
      <c r="I269" s="103"/>
      <c r="J269" s="103"/>
      <c r="K269" s="103"/>
      <c r="L269" s="103"/>
      <c r="M269" s="103"/>
      <c r="N269" s="103"/>
      <c r="O269" s="103"/>
      <c r="P269" s="104"/>
    </row>
    <row r="270" spans="2:16" ht="14.4" thickTop="1"/>
  </sheetData>
  <mergeCells count="365">
    <mergeCell ref="D11:K11"/>
    <mergeCell ref="C15:L15"/>
    <mergeCell ref="C16:F16"/>
    <mergeCell ref="C2:F2"/>
    <mergeCell ref="C5:O5"/>
    <mergeCell ref="C7:C12"/>
    <mergeCell ref="L7:O8"/>
    <mergeCell ref="D8:K9"/>
    <mergeCell ref="M9:O9"/>
    <mergeCell ref="L10:L12"/>
    <mergeCell ref="M10:M12"/>
    <mergeCell ref="N10:N12"/>
    <mergeCell ref="O10:O12"/>
    <mergeCell ref="C18:O18"/>
    <mergeCell ref="D19:L19"/>
    <mergeCell ref="M19:N19"/>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36:M136"/>
    <mergeCell ref="C139:N139"/>
    <mergeCell ref="C142:E142"/>
    <mergeCell ref="K142:O142"/>
    <mergeCell ref="C144:O144"/>
    <mergeCell ref="D145:L145"/>
    <mergeCell ref="M145:N145"/>
    <mergeCell ref="C126:N126"/>
    <mergeCell ref="C128:N128"/>
    <mergeCell ref="C130:O132"/>
    <mergeCell ref="C133:M133"/>
    <mergeCell ref="C134:M134"/>
    <mergeCell ref="C135:M135"/>
    <mergeCell ref="C151:G151"/>
    <mergeCell ref="H151:I151"/>
    <mergeCell ref="J151:K151"/>
    <mergeCell ref="M151:N151"/>
    <mergeCell ref="C152:G152"/>
    <mergeCell ref="H152:I152"/>
    <mergeCell ref="J152:K152"/>
    <mergeCell ref="M152:N152"/>
    <mergeCell ref="D146:L146"/>
    <mergeCell ref="M146:N146"/>
    <mergeCell ref="C147:O149"/>
    <mergeCell ref="C150:G150"/>
    <mergeCell ref="H150:I150"/>
    <mergeCell ref="J150:K150"/>
    <mergeCell ref="M150:N150"/>
    <mergeCell ref="C155:G155"/>
    <mergeCell ref="H155:I155"/>
    <mergeCell ref="J155:K155"/>
    <mergeCell ref="M155:N155"/>
    <mergeCell ref="C156:N156"/>
    <mergeCell ref="C157:O159"/>
    <mergeCell ref="C153:G153"/>
    <mergeCell ref="H153:I153"/>
    <mergeCell ref="J153:K153"/>
    <mergeCell ref="M153:N153"/>
    <mergeCell ref="C154:G154"/>
    <mergeCell ref="H154:I154"/>
    <mergeCell ref="J154:K154"/>
    <mergeCell ref="M154:N154"/>
    <mergeCell ref="C163:J163"/>
    <mergeCell ref="M163:N163"/>
    <mergeCell ref="C164:J164"/>
    <mergeCell ref="M164:N164"/>
    <mergeCell ref="C165:J165"/>
    <mergeCell ref="M165:N165"/>
    <mergeCell ref="C160:J160"/>
    <mergeCell ref="M160:N160"/>
    <mergeCell ref="C161:J161"/>
    <mergeCell ref="M161:N161"/>
    <mergeCell ref="C162:J162"/>
    <mergeCell ref="M162:N162"/>
    <mergeCell ref="C169:J169"/>
    <mergeCell ref="M169:N169"/>
    <mergeCell ref="C170:J170"/>
    <mergeCell ref="M170:N170"/>
    <mergeCell ref="C171:J171"/>
    <mergeCell ref="M171:N171"/>
    <mergeCell ref="C166:J166"/>
    <mergeCell ref="M166:N166"/>
    <mergeCell ref="C167:J167"/>
    <mergeCell ref="M167:N167"/>
    <mergeCell ref="C168:J168"/>
    <mergeCell ref="M168:N168"/>
    <mergeCell ref="C178:I178"/>
    <mergeCell ref="M178:N178"/>
    <mergeCell ref="C179:I179"/>
    <mergeCell ref="M179:N179"/>
    <mergeCell ref="C180:N180"/>
    <mergeCell ref="C181:O183"/>
    <mergeCell ref="C172:J172"/>
    <mergeCell ref="M172:N172"/>
    <mergeCell ref="C173:N173"/>
    <mergeCell ref="C174:O176"/>
    <mergeCell ref="C177:I177"/>
    <mergeCell ref="M177:N177"/>
    <mergeCell ref="C187:I187"/>
    <mergeCell ref="M187:N187"/>
    <mergeCell ref="C188:I188"/>
    <mergeCell ref="M188:N188"/>
    <mergeCell ref="C189:N189"/>
    <mergeCell ref="C191:N191"/>
    <mergeCell ref="C184:I184"/>
    <mergeCell ref="M184:N184"/>
    <mergeCell ref="C185:I185"/>
    <mergeCell ref="M185:N185"/>
    <mergeCell ref="C186:I186"/>
    <mergeCell ref="M186:N186"/>
    <mergeCell ref="C205:E205"/>
    <mergeCell ref="K205:O205"/>
    <mergeCell ref="C207:O207"/>
    <mergeCell ref="D208:L208"/>
    <mergeCell ref="M208:N208"/>
    <mergeCell ref="D209:L209"/>
    <mergeCell ref="M209:N209"/>
    <mergeCell ref="C193:O195"/>
    <mergeCell ref="C196:M196"/>
    <mergeCell ref="C197:M197"/>
    <mergeCell ref="C198:M198"/>
    <mergeCell ref="C199:M199"/>
    <mergeCell ref="C202:N202"/>
    <mergeCell ref="C210:O212"/>
    <mergeCell ref="C213:G213"/>
    <mergeCell ref="H213:I213"/>
    <mergeCell ref="J213:K213"/>
    <mergeCell ref="M213:N213"/>
    <mergeCell ref="C214:G214"/>
    <mergeCell ref="H214:I214"/>
    <mergeCell ref="J214:K214"/>
    <mergeCell ref="M214:N214"/>
    <mergeCell ref="C217:G217"/>
    <mergeCell ref="H217:I217"/>
    <mergeCell ref="J217:K217"/>
    <mergeCell ref="M217:N217"/>
    <mergeCell ref="C218:G218"/>
    <mergeCell ref="H218:I218"/>
    <mergeCell ref="J218:K218"/>
    <mergeCell ref="M218:N218"/>
    <mergeCell ref="C215:G215"/>
    <mergeCell ref="H215:I215"/>
    <mergeCell ref="J215:K215"/>
    <mergeCell ref="M215:N215"/>
    <mergeCell ref="C216:G216"/>
    <mergeCell ref="H216:I216"/>
    <mergeCell ref="J216:K216"/>
    <mergeCell ref="M216:N216"/>
    <mergeCell ref="C225:J225"/>
    <mergeCell ref="M225:N225"/>
    <mergeCell ref="C226:J226"/>
    <mergeCell ref="M226:N226"/>
    <mergeCell ref="C227:J227"/>
    <mergeCell ref="M227:N227"/>
    <mergeCell ref="C219:N219"/>
    <mergeCell ref="C220:O222"/>
    <mergeCell ref="C223:J223"/>
    <mergeCell ref="M223:N223"/>
    <mergeCell ref="C224:J224"/>
    <mergeCell ref="M224:N224"/>
    <mergeCell ref="C231:J231"/>
    <mergeCell ref="M231:N231"/>
    <mergeCell ref="C232:J232"/>
    <mergeCell ref="M232:N232"/>
    <mergeCell ref="C233:J233"/>
    <mergeCell ref="M233:N233"/>
    <mergeCell ref="C228:J228"/>
    <mergeCell ref="M228:N228"/>
    <mergeCell ref="C229:J229"/>
    <mergeCell ref="M229:N229"/>
    <mergeCell ref="C230:J230"/>
    <mergeCell ref="M230:N230"/>
    <mergeCell ref="C240:I240"/>
    <mergeCell ref="M240:N240"/>
    <mergeCell ref="C241:I241"/>
    <mergeCell ref="M241:N241"/>
    <mergeCell ref="C242:I242"/>
    <mergeCell ref="M242:N242"/>
    <mergeCell ref="C234:J234"/>
    <mergeCell ref="M234:N234"/>
    <mergeCell ref="C235:J235"/>
    <mergeCell ref="M235:N235"/>
    <mergeCell ref="C236:N236"/>
    <mergeCell ref="C237:O239"/>
    <mergeCell ref="C249:I249"/>
    <mergeCell ref="M249:N249"/>
    <mergeCell ref="C250:I250"/>
    <mergeCell ref="M250:N250"/>
    <mergeCell ref="C251:I251"/>
    <mergeCell ref="M251:N251"/>
    <mergeCell ref="C243:N243"/>
    <mergeCell ref="C244:O246"/>
    <mergeCell ref="C247:I247"/>
    <mergeCell ref="M247:N247"/>
    <mergeCell ref="C248:I248"/>
    <mergeCell ref="M248:N248"/>
    <mergeCell ref="C262:M262"/>
    <mergeCell ref="C265:N265"/>
    <mergeCell ref="C268:E268"/>
    <mergeCell ref="K268:O268"/>
    <mergeCell ref="C252:N252"/>
    <mergeCell ref="C254:N254"/>
    <mergeCell ref="C256:O258"/>
    <mergeCell ref="C259:M259"/>
    <mergeCell ref="C260:M260"/>
    <mergeCell ref="C261:M261"/>
  </mergeCells>
  <printOptions horizontalCentered="1"/>
  <pageMargins left="0.11811023622047245" right="0.11811023622047245" top="0.15748031496062992" bottom="0.15748031496062992" header="0" footer="0"/>
  <pageSetup scale="48" fitToHeight="0" orientation="portrait" r:id="rId1"/>
  <headerFooter alignWithMargins="0"/>
  <rowBreaks count="3" manualBreakCount="3">
    <brk id="80" min="1" max="15" man="1"/>
    <brk id="143" min="1" max="15" man="1"/>
    <brk id="206"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74914A8-919F-42B2-9040-BB53FFDA7182}">
          <x14:formula1>
            <xm:f>'MANO DE OBRA'!$C$14:$C$33</xm:f>
          </x14:formula1>
          <xm:sqref>C59:I62 C122:I125 C185:I188 C248:I251</xm:sqref>
        </x14:dataValidation>
        <x14:dataValidation type="list" allowBlank="1" showInputMessage="1" showErrorMessage="1" xr:uid="{EDD78902-4247-4500-A9D4-F6425EAAC9E8}">
          <x14:formula1>
            <xm:f>TRANSPORTE!$C$14:$C$28</xm:f>
          </x14:formula1>
          <xm:sqref>C52:I53 C115:I116 C178:I179 C241:I242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C58BF-E3C7-4D71-AC8B-E3277B192735}">
  <sheetPr>
    <pageSetUpPr fitToPage="1"/>
  </sheetPr>
  <dimension ref="B1:P81"/>
  <sheetViews>
    <sheetView view="pageBreakPreview" topLeftCell="A56" zoomScale="60" zoomScaleNormal="10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243">
        <f>PRESUPUESTO!C360</f>
        <v>21.01</v>
      </c>
      <c r="D20" s="582" t="str">
        <f>IFERROR(VLOOKUP(C20,PRESUPUESTO!$C$11:$K$366,5,FALSE)," ")</f>
        <v>SUMINISTRO E INSTALACIÓN DE PLATAFORMA SALVAESCALERAS CON PLIEGUE Y DESPLIEGUE MOTORIZADO, PARQUEO INFERIOR CON GIRO DE 90°, PARQUEO SUPERIOR RECTO Y MANDOS A BORDO. INCLUYE SUBESTRUCTURA, ANCLAJES, ELEMENTOS DE SUJECIÓN Y PRUEBA DE FUNCIONAMIENTO.</v>
      </c>
      <c r="E20" s="583"/>
      <c r="F20" s="583"/>
      <c r="G20" s="583"/>
      <c r="H20" s="583"/>
      <c r="I20" s="583"/>
      <c r="J20" s="583"/>
      <c r="K20" s="583"/>
      <c r="L20" s="584"/>
      <c r="M20" s="526" t="str">
        <f>IFERROR(VLOOKUP(C20,PRESUPUESTO!$C$11:$K$366,6,FALSE)," ")</f>
        <v>UN</v>
      </c>
      <c r="N20" s="528"/>
      <c r="O20" s="243">
        <f>IFERROR(VLOOKUP(C20,PRESUPUESTO!$C$11:$K$366,7,FALSE)," ")</f>
        <v>1</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c r="D25" s="518"/>
      <c r="E25" s="518"/>
      <c r="F25" s="518"/>
      <c r="G25" s="519"/>
      <c r="H25" s="520"/>
      <c r="I25" s="520"/>
      <c r="J25" s="521" t="str">
        <f>IFERROR(VLOOKUP(C25,EQUIPOS!$C$13:$G$80,2,FALSE)," ")</f>
        <v xml:space="preserve"> </v>
      </c>
      <c r="K25" s="522"/>
      <c r="L25" s="308">
        <f>O63</f>
        <v>0</v>
      </c>
      <c r="M25" s="523"/>
      <c r="N25" s="522"/>
      <c r="O25" s="307">
        <f>IFERROR(M25*L25,0)</f>
        <v>0</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0</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2861</v>
      </c>
      <c r="D35" s="518"/>
      <c r="E35" s="518"/>
      <c r="F35" s="518"/>
      <c r="G35" s="518"/>
      <c r="H35" s="518"/>
      <c r="I35" s="518"/>
      <c r="J35" s="519"/>
      <c r="K35" s="88" t="str">
        <f>IFERROR(VLOOKUP(C35,MATERIALES!$C$13:$G$2486,2,FALSE)," ")</f>
        <v>UN</v>
      </c>
      <c r="L35" s="89">
        <v>1</v>
      </c>
      <c r="M35" s="548">
        <f>IFERROR(VLOOKUP(C35,MATERIALES!$C$13:$G$2486,5,FALSE)," ")</f>
        <v>110000000</v>
      </c>
      <c r="N35" s="549"/>
      <c r="O35" s="307">
        <f>IFERROR(M35*L35,0)</f>
        <v>110000000</v>
      </c>
      <c r="P35" s="85"/>
    </row>
    <row r="36" spans="2:16" ht="14.4">
      <c r="B36" s="44"/>
      <c r="C36" s="517"/>
      <c r="D36" s="518"/>
      <c r="E36" s="518"/>
      <c r="F36" s="518"/>
      <c r="G36" s="518"/>
      <c r="H36" s="518"/>
      <c r="I36" s="518"/>
      <c r="J36" s="519"/>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110000000</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c r="D59" s="556"/>
      <c r="E59" s="556"/>
      <c r="F59" s="556"/>
      <c r="G59" s="556"/>
      <c r="H59" s="556"/>
      <c r="I59" s="522"/>
      <c r="J59" s="310" t="str">
        <f>IFERROR(VLOOKUP(C59,'MANO DE OBRA'!$C$13:$J$33,6,FALSE)," ")</f>
        <v xml:space="preserve"> </v>
      </c>
      <c r="K59" s="318" t="str">
        <f>IFERROR(VLOOKUP(C59,'MANO DE OBRA'!$C$13:$J$33,7,FALSE)," ")</f>
        <v xml:space="preserve"> </v>
      </c>
      <c r="L59" s="311" t="str">
        <f>IFERROR(VLOOKUP(C59,'MANO DE OBRA'!$C$13:$J$33,8,FALSE)," ")</f>
        <v xml:space="preserve"> </v>
      </c>
      <c r="M59" s="562"/>
      <c r="N59" s="563"/>
      <c r="O59" s="312">
        <f>IFERROR((L59/M59),0)</f>
        <v>0</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0</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110000000</v>
      </c>
      <c r="P65" s="100"/>
    </row>
    <row r="66" spans="2:16" ht="15" thickBot="1">
      <c r="B66" s="44"/>
      <c r="C66" s="73"/>
      <c r="D66" s="52"/>
      <c r="E66" s="52"/>
      <c r="F66" s="52"/>
      <c r="G66" s="52"/>
      <c r="H66" s="52"/>
      <c r="I66" s="52"/>
      <c r="J66" s="52"/>
      <c r="K66" s="52"/>
      <c r="L66" s="52"/>
      <c r="M66" s="52"/>
      <c r="N66" s="52"/>
      <c r="O66" s="74"/>
      <c r="P66" s="100"/>
    </row>
    <row r="67" spans="2:16">
      <c r="B67" s="44"/>
      <c r="C67" s="529" t="s">
        <v>2240</v>
      </c>
      <c r="D67" s="530"/>
      <c r="E67" s="530"/>
      <c r="F67" s="530"/>
      <c r="G67" s="530"/>
      <c r="H67" s="530"/>
      <c r="I67" s="530"/>
      <c r="J67" s="530"/>
      <c r="K67" s="530"/>
      <c r="L67" s="530"/>
      <c r="M67" s="530"/>
      <c r="N67" s="530"/>
      <c r="O67" s="531"/>
      <c r="P67" s="10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28600000</v>
      </c>
      <c r="P71" s="80"/>
    </row>
    <row r="72" spans="2:16" ht="14.4">
      <c r="B72" s="44"/>
      <c r="C72" s="573" t="s">
        <v>2241</v>
      </c>
      <c r="D72" s="574"/>
      <c r="E72" s="574"/>
      <c r="F72" s="574"/>
      <c r="G72" s="574"/>
      <c r="H72" s="574"/>
      <c r="I72" s="574"/>
      <c r="J72" s="574"/>
      <c r="K72" s="574"/>
      <c r="L72" s="574"/>
      <c r="M72" s="574"/>
      <c r="N72" s="302">
        <f>PRESUPUESTO!$K$385</f>
        <v>0.01</v>
      </c>
      <c r="O72" s="315">
        <f>N72*O65</f>
        <v>1100000</v>
      </c>
      <c r="P72" s="80"/>
    </row>
    <row r="73" spans="2:16" ht="15" thickBot="1">
      <c r="B73" s="44"/>
      <c r="C73" s="575" t="s">
        <v>28</v>
      </c>
      <c r="D73" s="576"/>
      <c r="E73" s="576"/>
      <c r="F73" s="576"/>
      <c r="G73" s="576"/>
      <c r="H73" s="576"/>
      <c r="I73" s="576"/>
      <c r="J73" s="576"/>
      <c r="K73" s="576"/>
      <c r="L73" s="576"/>
      <c r="M73" s="576"/>
      <c r="N73" s="306">
        <f>PRESUPUESTO!$K$386</f>
        <v>0.03</v>
      </c>
      <c r="O73" s="316">
        <f>N73*O65</f>
        <v>3300000</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143000000</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600000000000001"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ht="14.4" thickTop="1"/>
  </sheetData>
  <mergeCells count="101">
    <mergeCell ref="C2:F2"/>
    <mergeCell ref="C5:O5"/>
    <mergeCell ref="C7:C12"/>
    <mergeCell ref="L7:O8"/>
    <mergeCell ref="D8:K9"/>
    <mergeCell ref="M9:O9"/>
    <mergeCell ref="L10:L12"/>
    <mergeCell ref="M10:M12"/>
    <mergeCell ref="N10:N12"/>
    <mergeCell ref="O10:O12"/>
    <mergeCell ref="D11:K11"/>
    <mergeCell ref="J27:K27"/>
    <mergeCell ref="M27:N27"/>
    <mergeCell ref="C28:G28"/>
    <mergeCell ref="H28:I28"/>
    <mergeCell ref="J28:K28"/>
    <mergeCell ref="M28:N28"/>
    <mergeCell ref="C15:L15"/>
    <mergeCell ref="C16:F16"/>
    <mergeCell ref="D20:L20"/>
    <mergeCell ref="M20:N20"/>
    <mergeCell ref="C21:O23"/>
    <mergeCell ref="C24:G24"/>
    <mergeCell ref="H24:I24"/>
    <mergeCell ref="J24:K24"/>
    <mergeCell ref="M24:N24"/>
    <mergeCell ref="C18:O18"/>
    <mergeCell ref="D19:L19"/>
    <mergeCell ref="M19:N19"/>
    <mergeCell ref="C25:G25"/>
    <mergeCell ref="H25:I25"/>
    <mergeCell ref="J25:K25"/>
    <mergeCell ref="M25:N25"/>
    <mergeCell ref="C26:G26"/>
    <mergeCell ref="H26:I26"/>
    <mergeCell ref="J26:K26"/>
    <mergeCell ref="M26:N26"/>
    <mergeCell ref="C40:J40"/>
    <mergeCell ref="M40:N40"/>
    <mergeCell ref="C34:J34"/>
    <mergeCell ref="M34:N34"/>
    <mergeCell ref="C35:J35"/>
    <mergeCell ref="M35:N35"/>
    <mergeCell ref="C36:J36"/>
    <mergeCell ref="M36:N36"/>
    <mergeCell ref="C29:G29"/>
    <mergeCell ref="H29:I29"/>
    <mergeCell ref="J29:K29"/>
    <mergeCell ref="M29:N29"/>
    <mergeCell ref="C30:N30"/>
    <mergeCell ref="C31:O33"/>
    <mergeCell ref="C27:G27"/>
    <mergeCell ref="H27:I27"/>
    <mergeCell ref="C41:J41"/>
    <mergeCell ref="M41:N41"/>
    <mergeCell ref="C42:J42"/>
    <mergeCell ref="M42:N42"/>
    <mergeCell ref="C37:J37"/>
    <mergeCell ref="M37:N37"/>
    <mergeCell ref="C38:J38"/>
    <mergeCell ref="M38:N38"/>
    <mergeCell ref="C39:J39"/>
    <mergeCell ref="M39:N39"/>
    <mergeCell ref="C59:I59"/>
    <mergeCell ref="M59:N59"/>
    <mergeCell ref="C52:I52"/>
    <mergeCell ref="M52:N52"/>
    <mergeCell ref="C53:I53"/>
    <mergeCell ref="M53:N53"/>
    <mergeCell ref="C54:N54"/>
    <mergeCell ref="C55:O57"/>
    <mergeCell ref="C46:J46"/>
    <mergeCell ref="M46:N46"/>
    <mergeCell ref="C47:N47"/>
    <mergeCell ref="C48:O50"/>
    <mergeCell ref="C51:I51"/>
    <mergeCell ref="M51:N51"/>
    <mergeCell ref="C60:I60"/>
    <mergeCell ref="M60:N60"/>
    <mergeCell ref="C43:J43"/>
    <mergeCell ref="M43:N43"/>
    <mergeCell ref="C44:J44"/>
    <mergeCell ref="M44:N44"/>
    <mergeCell ref="C45:J45"/>
    <mergeCell ref="M45:N45"/>
    <mergeCell ref="C79:E79"/>
    <mergeCell ref="K79:O79"/>
    <mergeCell ref="C67:O69"/>
    <mergeCell ref="C70:M70"/>
    <mergeCell ref="C71:M71"/>
    <mergeCell ref="C72:M72"/>
    <mergeCell ref="C73:M73"/>
    <mergeCell ref="C76:N76"/>
    <mergeCell ref="C61:I61"/>
    <mergeCell ref="M61:N61"/>
    <mergeCell ref="C62:I62"/>
    <mergeCell ref="M62:N62"/>
    <mergeCell ref="C63:N63"/>
    <mergeCell ref="C65:N65"/>
    <mergeCell ref="C58:I58"/>
    <mergeCell ref="M58:N58"/>
  </mergeCells>
  <printOptions horizontalCentered="1"/>
  <pageMargins left="0.11811023622047245" right="0.11811023622047245" top="0.15748031496062992" bottom="0.15748031496062992" header="0" footer="0"/>
  <pageSetup scale="48" fitToHeight="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6E5E307-704F-4B67-9211-992DF1C441BC}">
          <x14:formula1>
            <xm:f>'MANO DE OBRA'!$C$14:$C$33</xm:f>
          </x14:formula1>
          <xm:sqref>C59:I62</xm:sqref>
        </x14:dataValidation>
        <x14:dataValidation type="list" allowBlank="1" showInputMessage="1" showErrorMessage="1" xr:uid="{9234DA3C-0774-441F-A36C-C20C5A41C0EE}">
          <x14:formula1>
            <xm:f>TRANSPORTE!$C$14:$C$28</xm:f>
          </x14:formula1>
          <xm:sqref>C52:I53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63B8D-7B7D-4A9E-974A-EA441A9E2894}">
  <sheetPr>
    <pageSetUpPr fitToPage="1"/>
  </sheetPr>
  <dimension ref="B1:S144"/>
  <sheetViews>
    <sheetView view="pageBreakPreview" zoomScale="60" zoomScaleNormal="10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PRESUPUESTO!C363</f>
        <v>22.01</v>
      </c>
      <c r="D20" s="582" t="str">
        <f>IFERROR(VLOOKUP(C20,PRESUPUESTO!$C$11:$K$366,5,FALSE)," ")</f>
        <v>EJECUCIÓN DE ASEO Y LIMPIEZA FINAL DE OBRA, INCLUYENDO RETIRO DE ESCOMBROS Y RESIDUOS, BARRIDO, LAVADO DE SUPERFICIES, PULIDO DE VIDRIOS AMBAS CARAS, DESINFECCIÓN DE ÁREAS, RECOLECCIÓN Y DISPOSICIÓN EN SITIO AUTORIZADO, ASÍ COMO ENTREGA DE ÁREAS LIBRES DE POLVO Y EN CONDICIONES ÓPTIMAS PARA SU USO. INCLUYE MANO DE OBRA, MATERIALES, SEÑALIZACION , HERRAMIENTAS Y DISPOSICIÓN FINAL.</v>
      </c>
      <c r="E20" s="583"/>
      <c r="F20" s="583"/>
      <c r="G20" s="583"/>
      <c r="H20" s="583"/>
      <c r="I20" s="583"/>
      <c r="J20" s="583"/>
      <c r="K20" s="583"/>
      <c r="L20" s="584"/>
      <c r="M20" s="526" t="str">
        <f>IFERROR(VLOOKUP(C20,PRESUPUESTO!$C$11:$K$366,6,FALSE)," ")</f>
        <v>M2</v>
      </c>
      <c r="N20" s="528"/>
      <c r="O20" s="243">
        <f>IFERROR(VLOOKUP(C20,PRESUPUESTO!$C$11:$K$366,7,FALSE)," ")</f>
        <v>838.89</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3872.5662164532541</v>
      </c>
      <c r="M25" s="523">
        <v>0.05</v>
      </c>
      <c r="N25" s="522"/>
      <c r="O25" s="307">
        <f>IFERROR(M25*L25,0)</f>
        <v>193.62831082266271</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193.62831082266271</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t="s">
        <v>2367</v>
      </c>
      <c r="D35" s="518"/>
      <c r="E35" s="518"/>
      <c r="F35" s="518"/>
      <c r="G35" s="518"/>
      <c r="H35" s="518"/>
      <c r="I35" s="518"/>
      <c r="J35" s="519"/>
      <c r="K35" s="88" t="str">
        <f>IFERROR(VLOOKUP(C35,MATERIALES!$C$13:$G$2486,2,FALSE)," ")</f>
        <v>UN</v>
      </c>
      <c r="L35" s="89">
        <v>6.0014604957265023E-2</v>
      </c>
      <c r="M35" s="548">
        <f>IFERROR(VLOOKUP(C35,MATERIALES!$C$13:$G$2486,5,FALSE)," ")</f>
        <v>50000</v>
      </c>
      <c r="N35" s="549"/>
      <c r="O35" s="307">
        <f>IFERROR(M35*L35,0)</f>
        <v>3000.730247863251</v>
      </c>
      <c r="P35" s="85"/>
    </row>
    <row r="36" spans="2:16" ht="14.4">
      <c r="B36" s="44"/>
      <c r="C36" s="517"/>
      <c r="D36" s="518"/>
      <c r="E36" s="518"/>
      <c r="F36" s="518"/>
      <c r="G36" s="518"/>
      <c r="H36" s="518"/>
      <c r="I36" s="518"/>
      <c r="J36" s="519"/>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3000.730247863251</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1239</v>
      </c>
      <c r="D59" s="556"/>
      <c r="E59" s="556"/>
      <c r="F59" s="556"/>
      <c r="G59" s="556"/>
      <c r="H59" s="556"/>
      <c r="I59" s="522"/>
      <c r="J59" s="310">
        <f>IFERROR(VLOOKUP(C59,'MANO DE OBRA'!$C$13:$J$33,6,FALSE)," ")</f>
        <v>110387.66424</v>
      </c>
      <c r="K59" s="318">
        <f>IFERROR(VLOOKUP(C59,'MANO DE OBRA'!$C$13:$J$33,7,FALSE)," ")</f>
        <v>2</v>
      </c>
      <c r="L59" s="311">
        <f>IFERROR(VLOOKUP(C59,'MANO DE OBRA'!$C$13:$J$33,8,FALSE)," ")</f>
        <v>220775</v>
      </c>
      <c r="M59" s="562">
        <v>57.01</v>
      </c>
      <c r="N59" s="563"/>
      <c r="O59" s="312">
        <f>IFERROR((L59/M59),0)</f>
        <v>3872.5662164532541</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3872.5662164532541</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7067</v>
      </c>
      <c r="P65" s="100"/>
    </row>
    <row r="66" spans="2:16" ht="15" thickBot="1">
      <c r="B66" s="44"/>
      <c r="C66" s="73"/>
      <c r="D66" s="52"/>
      <c r="E66" s="52"/>
      <c r="F66" s="52"/>
      <c r="G66" s="52"/>
      <c r="H66" s="52"/>
      <c r="I66" s="52"/>
      <c r="J66" s="52"/>
      <c r="K66" s="52"/>
      <c r="L66" s="52"/>
      <c r="M66" s="52"/>
      <c r="N66" s="52"/>
      <c r="O66" s="74"/>
      <c r="P66" s="100"/>
    </row>
    <row r="67" spans="2:16">
      <c r="B67" s="44"/>
      <c r="C67" s="529" t="s">
        <v>2240</v>
      </c>
      <c r="D67" s="530"/>
      <c r="E67" s="530"/>
      <c r="F67" s="530"/>
      <c r="G67" s="530"/>
      <c r="H67" s="530"/>
      <c r="I67" s="530"/>
      <c r="J67" s="530"/>
      <c r="K67" s="530"/>
      <c r="L67" s="530"/>
      <c r="M67" s="530"/>
      <c r="N67" s="530"/>
      <c r="O67" s="531"/>
      <c r="P67" s="10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1837.42</v>
      </c>
      <c r="P71" s="80"/>
    </row>
    <row r="72" spans="2:16" ht="14.4">
      <c r="B72" s="44"/>
      <c r="C72" s="573" t="s">
        <v>2241</v>
      </c>
      <c r="D72" s="574"/>
      <c r="E72" s="574"/>
      <c r="F72" s="574"/>
      <c r="G72" s="574"/>
      <c r="H72" s="574"/>
      <c r="I72" s="574"/>
      <c r="J72" s="574"/>
      <c r="K72" s="574"/>
      <c r="L72" s="574"/>
      <c r="M72" s="574"/>
      <c r="N72" s="302">
        <f>PRESUPUESTO!$K$385</f>
        <v>0.01</v>
      </c>
      <c r="O72" s="315">
        <f>N72*O65</f>
        <v>70.67</v>
      </c>
      <c r="P72" s="80"/>
    </row>
    <row r="73" spans="2:16" ht="15" thickBot="1">
      <c r="B73" s="44"/>
      <c r="C73" s="575" t="s">
        <v>28</v>
      </c>
      <c r="D73" s="576"/>
      <c r="E73" s="576"/>
      <c r="F73" s="576"/>
      <c r="G73" s="576"/>
      <c r="H73" s="576"/>
      <c r="I73" s="576"/>
      <c r="J73" s="576"/>
      <c r="K73" s="576"/>
      <c r="L73" s="576"/>
      <c r="M73" s="576"/>
      <c r="N73" s="306">
        <f>PRESUPUESTO!$K$386</f>
        <v>0.03</v>
      </c>
      <c r="O73" s="316">
        <f>N73*O65</f>
        <v>212.01</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ROUNDUP(O65+O71+O72+O73,0)-1</f>
        <v>9187</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spans="2:16" ht="15.6" thickTop="1" thickBot="1">
      <c r="B81" s="44"/>
      <c r="C81" s="488" t="s">
        <v>54</v>
      </c>
      <c r="D81" s="489"/>
      <c r="E81" s="489"/>
      <c r="F81" s="489"/>
      <c r="G81" s="489"/>
      <c r="H81" s="489"/>
      <c r="I81" s="489"/>
      <c r="J81" s="489"/>
      <c r="K81" s="489"/>
      <c r="L81" s="489"/>
      <c r="M81" s="489"/>
      <c r="N81" s="489"/>
      <c r="O81" s="490"/>
      <c r="P81" s="75"/>
    </row>
    <row r="82" spans="2:16">
      <c r="B82" s="44"/>
      <c r="C82" s="76" t="s">
        <v>55</v>
      </c>
      <c r="D82" s="491" t="s">
        <v>10</v>
      </c>
      <c r="E82" s="492"/>
      <c r="F82" s="492"/>
      <c r="G82" s="492"/>
      <c r="H82" s="492"/>
      <c r="I82" s="492"/>
      <c r="J82" s="492"/>
      <c r="K82" s="492"/>
      <c r="L82" s="493"/>
      <c r="M82" s="494" t="s">
        <v>56</v>
      </c>
      <c r="N82" s="495"/>
      <c r="O82" s="76" t="s">
        <v>12</v>
      </c>
      <c r="P82" s="77"/>
    </row>
    <row r="83" spans="2:16" ht="51" customHeight="1" thickBot="1">
      <c r="B83" s="44"/>
      <c r="C83" s="78">
        <f>PRESUPUESTO!C364</f>
        <v>22.020000000000003</v>
      </c>
      <c r="D83" s="582" t="str">
        <f>IFERROR(VLOOKUP(C83,PRESUPUESTO!$C$11:$K$366,5,FALSE)," ")</f>
        <v xml:space="preserve">EJECUCIÓN DE ASEO Y LIMPIEZA FINAL DE OBRA EN ZONAS EXTERIORES, TALES COMO PARQUEADEROS, ANDENES, RAMPAS Y ACCESOS, INCLUYENDO BARRIDO MECÁNICO/MANUAL, HIDROLAVADO A PRESIÓN, DESENGRASE DE MANCHAS DE ACEITE, RETIRO DE RESTOS DE OBRA Y RESIDUOS, LIMPIEZA DE BORDILLOS Y REJILLAS/CAPTACIONES PLUVIALES, RECOLECCIÓN, CARGUE, TRANSPORTE Y DISPOSICIÓN EN SITIO AUTORIZADO. </v>
      </c>
      <c r="E83" s="583"/>
      <c r="F83" s="583"/>
      <c r="G83" s="583"/>
      <c r="H83" s="583"/>
      <c r="I83" s="583"/>
      <c r="J83" s="583"/>
      <c r="K83" s="583"/>
      <c r="L83" s="584"/>
      <c r="M83" s="526" t="str">
        <f>IFERROR(VLOOKUP(C83,PRESUPUESTO!$C$11:$K$366,6,FALSE)," ")</f>
        <v>M2</v>
      </c>
      <c r="N83" s="528"/>
      <c r="O83" s="243">
        <f>IFERROR(VLOOKUP(C83,PRESUPUESTO!$C$11:$K$366,7,FALSE)," ")</f>
        <v>469.33</v>
      </c>
      <c r="P83" s="79"/>
    </row>
    <row r="84" spans="2:16">
      <c r="B84" s="44"/>
      <c r="C84" s="529"/>
      <c r="D84" s="530"/>
      <c r="E84" s="530"/>
      <c r="F84" s="530"/>
      <c r="G84" s="530"/>
      <c r="H84" s="530"/>
      <c r="I84" s="530"/>
      <c r="J84" s="530"/>
      <c r="K84" s="530"/>
      <c r="L84" s="530"/>
      <c r="M84" s="530"/>
      <c r="N84" s="530"/>
      <c r="O84" s="531"/>
      <c r="P84" s="80"/>
    </row>
    <row r="85" spans="2:16">
      <c r="B85" s="44"/>
      <c r="C85" s="532"/>
      <c r="D85" s="533"/>
      <c r="E85" s="533"/>
      <c r="F85" s="533"/>
      <c r="G85" s="533"/>
      <c r="H85" s="533"/>
      <c r="I85" s="533"/>
      <c r="J85" s="533"/>
      <c r="K85" s="533"/>
      <c r="L85" s="533"/>
      <c r="M85" s="533"/>
      <c r="N85" s="533"/>
      <c r="O85" s="534"/>
      <c r="P85" s="80"/>
    </row>
    <row r="86" spans="2:16" ht="14.4" thickBot="1">
      <c r="B86" s="44"/>
      <c r="C86" s="535"/>
      <c r="D86" s="536"/>
      <c r="E86" s="536"/>
      <c r="F86" s="536"/>
      <c r="G86" s="536"/>
      <c r="H86" s="536"/>
      <c r="I86" s="536"/>
      <c r="J86" s="536"/>
      <c r="K86" s="536"/>
      <c r="L86" s="536"/>
      <c r="M86" s="536"/>
      <c r="N86" s="536"/>
      <c r="O86" s="537"/>
      <c r="P86" s="80"/>
    </row>
    <row r="87" spans="2:16" ht="14.4">
      <c r="B87" s="44"/>
      <c r="C87" s="538" t="s">
        <v>10</v>
      </c>
      <c r="D87" s="539"/>
      <c r="E87" s="539"/>
      <c r="F87" s="539"/>
      <c r="G87" s="540"/>
      <c r="H87" s="541" t="s">
        <v>57</v>
      </c>
      <c r="I87" s="539"/>
      <c r="J87" s="542" t="s">
        <v>58</v>
      </c>
      <c r="K87" s="543"/>
      <c r="L87" s="82" t="s">
        <v>59</v>
      </c>
      <c r="M87" s="541" t="s">
        <v>60</v>
      </c>
      <c r="N87" s="544"/>
      <c r="O87" s="83" t="s">
        <v>61</v>
      </c>
      <c r="P87" s="84"/>
    </row>
    <row r="88" spans="2:16" ht="14.4">
      <c r="B88" s="44"/>
      <c r="C88" s="517" t="s">
        <v>1281</v>
      </c>
      <c r="D88" s="518"/>
      <c r="E88" s="518"/>
      <c r="F88" s="518"/>
      <c r="G88" s="519"/>
      <c r="H88" s="520"/>
      <c r="I88" s="520"/>
      <c r="J88" s="521" t="str">
        <f>IFERROR(VLOOKUP(C88,EQUIPOS!$C$13:$G$80,2,FALSE)," ")</f>
        <v>%</v>
      </c>
      <c r="K88" s="522"/>
      <c r="L88" s="308">
        <f>O126</f>
        <v>2207.75</v>
      </c>
      <c r="M88" s="523">
        <v>0.05</v>
      </c>
      <c r="N88" s="522"/>
      <c r="O88" s="307">
        <f>IFERROR(M88*L88,0)</f>
        <v>110.3875</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ref="O90:O91" si="4">IFERROR(L90/M90,0)</f>
        <v>0</v>
      </c>
      <c r="P90" s="85"/>
    </row>
    <row r="91" spans="2:16" ht="14.4">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 t="shared" si="4"/>
        <v>0</v>
      </c>
      <c r="P91" s="85"/>
    </row>
    <row r="92" spans="2:16" ht="15" thickBot="1">
      <c r="B92" s="44"/>
      <c r="C92" s="517"/>
      <c r="D92" s="518"/>
      <c r="E92" s="518"/>
      <c r="F92" s="518"/>
      <c r="G92" s="519"/>
      <c r="H92" s="520"/>
      <c r="I92" s="520"/>
      <c r="J92" s="521" t="str">
        <f>IFERROR(VLOOKUP(C92,EQUIPOS!$C$13:$G$80,2,FALSE)," ")</f>
        <v xml:space="preserve"> </v>
      </c>
      <c r="K92" s="522"/>
      <c r="L92" s="308" t="str">
        <f>IFERROR(VLOOKUP(C92,EQUIPOS!$C$13:$G$80,5,FALSE)," ")</f>
        <v xml:space="preserve"> </v>
      </c>
      <c r="M92" s="524"/>
      <c r="N92" s="525"/>
      <c r="O92" s="307">
        <f>IFERROR(L92/M92,0)</f>
        <v>0</v>
      </c>
      <c r="P92" s="85"/>
    </row>
    <row r="93" spans="2:16" ht="15" thickBot="1">
      <c r="B93" s="44"/>
      <c r="C93" s="545" t="s">
        <v>2244</v>
      </c>
      <c r="D93" s="546"/>
      <c r="E93" s="546"/>
      <c r="F93" s="546"/>
      <c r="G93" s="546"/>
      <c r="H93" s="546"/>
      <c r="I93" s="546"/>
      <c r="J93" s="546"/>
      <c r="K93" s="546"/>
      <c r="L93" s="546"/>
      <c r="M93" s="546"/>
      <c r="N93" s="547"/>
      <c r="O93" s="309">
        <f>SUM(O88:O92)</f>
        <v>110.3875</v>
      </c>
      <c r="P93" s="86"/>
    </row>
    <row r="94" spans="2:16" ht="13.5" customHeight="1">
      <c r="B94" s="44"/>
      <c r="C94" s="529" t="s">
        <v>62</v>
      </c>
      <c r="D94" s="530"/>
      <c r="E94" s="530"/>
      <c r="F94" s="530"/>
      <c r="G94" s="530"/>
      <c r="H94" s="530"/>
      <c r="I94" s="530"/>
      <c r="J94" s="530"/>
      <c r="K94" s="530"/>
      <c r="L94" s="530"/>
      <c r="M94" s="530"/>
      <c r="N94" s="530"/>
      <c r="O94" s="531"/>
      <c r="P94" s="80"/>
    </row>
    <row r="95" spans="2:16">
      <c r="B95" s="44"/>
      <c r="C95" s="532"/>
      <c r="D95" s="533"/>
      <c r="E95" s="533"/>
      <c r="F95" s="533"/>
      <c r="G95" s="533"/>
      <c r="H95" s="533"/>
      <c r="I95" s="533"/>
      <c r="J95" s="533"/>
      <c r="K95" s="533"/>
      <c r="L95" s="533"/>
      <c r="M95" s="533"/>
      <c r="N95" s="533"/>
      <c r="O95" s="534"/>
      <c r="P95" s="80"/>
    </row>
    <row r="96" spans="2:16" ht="14.4" thickBot="1">
      <c r="B96" s="44"/>
      <c r="C96" s="535"/>
      <c r="D96" s="536"/>
      <c r="E96" s="536"/>
      <c r="F96" s="536"/>
      <c r="G96" s="536"/>
      <c r="H96" s="536"/>
      <c r="I96" s="536"/>
      <c r="J96" s="536"/>
      <c r="K96" s="536"/>
      <c r="L96" s="536"/>
      <c r="M96" s="536"/>
      <c r="N96" s="536"/>
      <c r="O96" s="537"/>
      <c r="P96" s="80"/>
    </row>
    <row r="97" spans="2:16" ht="14.4">
      <c r="B97" s="44"/>
      <c r="C97" s="538" t="s">
        <v>10</v>
      </c>
      <c r="D97" s="550"/>
      <c r="E97" s="550"/>
      <c r="F97" s="550"/>
      <c r="G97" s="550"/>
      <c r="H97" s="550"/>
      <c r="I97" s="550"/>
      <c r="J97" s="544"/>
      <c r="K97" s="81" t="s">
        <v>56</v>
      </c>
      <c r="L97" s="82" t="s">
        <v>12</v>
      </c>
      <c r="M97" s="541" t="s">
        <v>63</v>
      </c>
      <c r="N97" s="544"/>
      <c r="O97" s="83" t="s">
        <v>61</v>
      </c>
      <c r="P97" s="84"/>
    </row>
    <row r="98" spans="2:16" ht="14.4">
      <c r="B98" s="44"/>
      <c r="C98" s="517" t="s">
        <v>2367</v>
      </c>
      <c r="D98" s="518"/>
      <c r="E98" s="518"/>
      <c r="F98" s="518"/>
      <c r="G98" s="518"/>
      <c r="H98" s="518"/>
      <c r="I98" s="518"/>
      <c r="J98" s="519"/>
      <c r="K98" s="88" t="str">
        <f>IFERROR(VLOOKUP(C98,MATERIALES!$C$13:$G$2486,2,FALSE)," ")</f>
        <v>UN</v>
      </c>
      <c r="L98" s="358">
        <v>6.7299999999999999E-3</v>
      </c>
      <c r="M98" s="548">
        <f>IFERROR(VLOOKUP(C98,MATERIALES!$C$13:$G$2486,5,FALSE)," ")</f>
        <v>50000</v>
      </c>
      <c r="N98" s="549"/>
      <c r="O98" s="307">
        <f>IFERROR(M98*L98,0)</f>
        <v>336.5</v>
      </c>
      <c r="P98" s="85"/>
    </row>
    <row r="99" spans="2:16" ht="14.4">
      <c r="B99" s="44"/>
      <c r="C99" s="517"/>
      <c r="D99" s="518"/>
      <c r="E99" s="518"/>
      <c r="F99" s="518"/>
      <c r="G99" s="518"/>
      <c r="H99" s="518"/>
      <c r="I99" s="518"/>
      <c r="J99" s="519"/>
      <c r="K99" s="88" t="str">
        <f>IFERROR(VLOOKUP(C99,MATERIALES!$C$13:$G$2486,2,FALSE)," ")</f>
        <v xml:space="preserve"> </v>
      </c>
      <c r="L99" s="89"/>
      <c r="M99" s="548" t="str">
        <f>IFERROR(VLOOKUP(C99,MATERIALES!$C$13:$G$2486,5,FALSE)," ")</f>
        <v xml:space="preserve"> </v>
      </c>
      <c r="N99" s="549"/>
      <c r="O99" s="307">
        <f t="shared" ref="O99:O109" si="5">IFERROR(M99*L99,0)</f>
        <v>0</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si="5"/>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4.4">
      <c r="B108" s="44"/>
      <c r="C108" s="517"/>
      <c r="D108" s="518"/>
      <c r="E108" s="518"/>
      <c r="F108" s="518"/>
      <c r="G108" s="518"/>
      <c r="H108" s="518"/>
      <c r="I108" s="518"/>
      <c r="J108" s="519"/>
      <c r="K108" s="88" t="str">
        <f>IFERROR(VLOOKUP(C108,MATERIALES!$C$13:$G$2486,2,FALSE)," ")</f>
        <v xml:space="preserve"> </v>
      </c>
      <c r="L108" s="89"/>
      <c r="M108" s="548" t="str">
        <f>IFERROR(VLOOKUP(C108,MATERIALES!$C$13:$G$2486,5,FALSE)," ")</f>
        <v xml:space="preserve"> </v>
      </c>
      <c r="N108" s="549"/>
      <c r="O108" s="307">
        <f t="shared" si="5"/>
        <v>0</v>
      </c>
      <c r="P108" s="85"/>
    </row>
    <row r="109" spans="2:16" ht="15" thickBot="1">
      <c r="B109" s="44"/>
      <c r="C109" s="517"/>
      <c r="D109" s="518"/>
      <c r="E109" s="518"/>
      <c r="F109" s="518"/>
      <c r="G109" s="518"/>
      <c r="H109" s="518"/>
      <c r="I109" s="518"/>
      <c r="J109" s="519"/>
      <c r="K109" s="88" t="str">
        <f>IFERROR(VLOOKUP(C109,MATERIALES!$C$13:$G$2486,2,FALSE)," ")</f>
        <v xml:space="preserve"> </v>
      </c>
      <c r="L109" s="90"/>
      <c r="M109" s="548" t="str">
        <f>IFERROR(VLOOKUP(C109,MATERIALES!$C$13:$G$2486,5,FALSE)," ")</f>
        <v xml:space="preserve"> </v>
      </c>
      <c r="N109" s="549"/>
      <c r="O109" s="307">
        <f t="shared" si="5"/>
        <v>0</v>
      </c>
      <c r="P109" s="85"/>
    </row>
    <row r="110" spans="2:16" ht="15" thickBot="1">
      <c r="B110" s="44"/>
      <c r="C110" s="545" t="s">
        <v>2244</v>
      </c>
      <c r="D110" s="546"/>
      <c r="E110" s="546"/>
      <c r="F110" s="546"/>
      <c r="G110" s="546"/>
      <c r="H110" s="546"/>
      <c r="I110" s="546"/>
      <c r="J110" s="546"/>
      <c r="K110" s="546"/>
      <c r="L110" s="546"/>
      <c r="M110" s="546"/>
      <c r="N110" s="547"/>
      <c r="O110" s="309">
        <f>SUM(O98:O109)</f>
        <v>336.5</v>
      </c>
      <c r="P110" s="85"/>
    </row>
    <row r="111" spans="2:16">
      <c r="B111" s="44"/>
      <c r="C111" s="529" t="s">
        <v>64</v>
      </c>
      <c r="D111" s="530"/>
      <c r="E111" s="530"/>
      <c r="F111" s="530"/>
      <c r="G111" s="530"/>
      <c r="H111" s="530"/>
      <c r="I111" s="530"/>
      <c r="J111" s="530"/>
      <c r="K111" s="530"/>
      <c r="L111" s="530"/>
      <c r="M111" s="530"/>
      <c r="N111" s="530"/>
      <c r="O111" s="531"/>
      <c r="P111" s="80"/>
    </row>
    <row r="112" spans="2:16">
      <c r="B112" s="44"/>
      <c r="C112" s="532"/>
      <c r="D112" s="533"/>
      <c r="E112" s="533"/>
      <c r="F112" s="533"/>
      <c r="G112" s="533"/>
      <c r="H112" s="533"/>
      <c r="I112" s="533"/>
      <c r="J112" s="533"/>
      <c r="K112" s="533"/>
      <c r="L112" s="533"/>
      <c r="M112" s="533"/>
      <c r="N112" s="533"/>
      <c r="O112" s="534"/>
      <c r="P112" s="80"/>
    </row>
    <row r="113" spans="2:16" ht="14.4" thickBot="1">
      <c r="B113" s="44"/>
      <c r="C113" s="535"/>
      <c r="D113" s="536"/>
      <c r="E113" s="536"/>
      <c r="F113" s="536"/>
      <c r="G113" s="536"/>
      <c r="H113" s="536"/>
      <c r="I113" s="536"/>
      <c r="J113" s="536"/>
      <c r="K113" s="536"/>
      <c r="L113" s="536"/>
      <c r="M113" s="536"/>
      <c r="N113" s="536"/>
      <c r="O113" s="537"/>
      <c r="P113" s="80"/>
    </row>
    <row r="114" spans="2:16" ht="16.8">
      <c r="B114" s="44"/>
      <c r="C114" s="538" t="s">
        <v>65</v>
      </c>
      <c r="D114" s="550"/>
      <c r="E114" s="550"/>
      <c r="F114" s="550"/>
      <c r="G114" s="550"/>
      <c r="H114" s="550"/>
      <c r="I114" s="550"/>
      <c r="J114" s="82" t="s">
        <v>66</v>
      </c>
      <c r="K114" s="87" t="s">
        <v>67</v>
      </c>
      <c r="L114" s="91" t="s">
        <v>68</v>
      </c>
      <c r="M114" s="541" t="s">
        <v>69</v>
      </c>
      <c r="N114" s="544"/>
      <c r="O114" s="83" t="s">
        <v>61</v>
      </c>
      <c r="P114" s="84"/>
    </row>
    <row r="115" spans="2:16" ht="14.4">
      <c r="B115" s="44"/>
      <c r="C115" s="517" t="s">
        <v>2206</v>
      </c>
      <c r="D115" s="518"/>
      <c r="E115" s="518"/>
      <c r="F115" s="518"/>
      <c r="G115" s="518"/>
      <c r="H115" s="518"/>
      <c r="I115" s="518"/>
      <c r="J115" s="92">
        <v>8.8744525547445252E-4</v>
      </c>
      <c r="K115" s="93">
        <v>25.1</v>
      </c>
      <c r="L115" s="92">
        <f>K115*J115</f>
        <v>2.2274875912408759E-2</v>
      </c>
      <c r="M115" s="548">
        <f>IFERROR(VLOOKUP(C115,TRANSPORTE!$C$14:$G$28,5,FALSE)," ")</f>
        <v>83867</v>
      </c>
      <c r="N115" s="549"/>
      <c r="O115" s="307">
        <f>IFERROR(M115*L115,0)</f>
        <v>1868.1270181459854</v>
      </c>
      <c r="P115" s="85"/>
    </row>
    <row r="116" spans="2:16" ht="15" thickBot="1">
      <c r="B116" s="44"/>
      <c r="C116" s="551"/>
      <c r="D116" s="552"/>
      <c r="E116" s="552"/>
      <c r="F116" s="552"/>
      <c r="G116" s="552"/>
      <c r="H116" s="552"/>
      <c r="I116" s="552"/>
      <c r="J116" s="94"/>
      <c r="K116" s="70"/>
      <c r="L116" s="94"/>
      <c r="M116" s="553"/>
      <c r="N116" s="554"/>
      <c r="O116" s="307">
        <f t="shared" ref="O116" si="6">IFERROR(M116*L116,0)</f>
        <v>0</v>
      </c>
      <c r="P116" s="85"/>
    </row>
    <row r="117" spans="2:16" ht="15" thickBot="1">
      <c r="B117" s="44"/>
      <c r="C117" s="545" t="s">
        <v>2244</v>
      </c>
      <c r="D117" s="546"/>
      <c r="E117" s="546"/>
      <c r="F117" s="546"/>
      <c r="G117" s="546"/>
      <c r="H117" s="546"/>
      <c r="I117" s="546"/>
      <c r="J117" s="546"/>
      <c r="K117" s="546"/>
      <c r="L117" s="546"/>
      <c r="M117" s="546"/>
      <c r="N117" s="547"/>
      <c r="O117" s="309">
        <f>+SUM(O115:O116)</f>
        <v>1868.1270181459854</v>
      </c>
      <c r="P117" s="86"/>
    </row>
    <row r="118" spans="2:16">
      <c r="B118" s="44"/>
      <c r="C118" s="529" t="s">
        <v>70</v>
      </c>
      <c r="D118" s="530"/>
      <c r="E118" s="530"/>
      <c r="F118" s="530"/>
      <c r="G118" s="530"/>
      <c r="H118" s="530"/>
      <c r="I118" s="530"/>
      <c r="J118" s="530"/>
      <c r="K118" s="530"/>
      <c r="L118" s="530"/>
      <c r="M118" s="530"/>
      <c r="N118" s="530"/>
      <c r="O118" s="531"/>
      <c r="P118" s="80"/>
    </row>
    <row r="119" spans="2:16">
      <c r="B119" s="44"/>
      <c r="C119" s="532"/>
      <c r="D119" s="533"/>
      <c r="E119" s="533"/>
      <c r="F119" s="533"/>
      <c r="G119" s="533"/>
      <c r="H119" s="533"/>
      <c r="I119" s="533"/>
      <c r="J119" s="533"/>
      <c r="K119" s="533"/>
      <c r="L119" s="533"/>
      <c r="M119" s="533"/>
      <c r="N119" s="533"/>
      <c r="O119" s="534"/>
      <c r="P119" s="80"/>
    </row>
    <row r="120" spans="2:16" ht="14.4" thickBot="1">
      <c r="B120" s="44"/>
      <c r="C120" s="535"/>
      <c r="D120" s="536"/>
      <c r="E120" s="536"/>
      <c r="F120" s="536"/>
      <c r="G120" s="536"/>
      <c r="H120" s="536"/>
      <c r="I120" s="536"/>
      <c r="J120" s="536"/>
      <c r="K120" s="536"/>
      <c r="L120" s="536"/>
      <c r="M120" s="536"/>
      <c r="N120" s="536"/>
      <c r="O120" s="537"/>
      <c r="P120" s="80"/>
    </row>
    <row r="121" spans="2:16" ht="14.4">
      <c r="B121" s="44"/>
      <c r="C121" s="538" t="s">
        <v>71</v>
      </c>
      <c r="D121" s="550"/>
      <c r="E121" s="550"/>
      <c r="F121" s="550"/>
      <c r="G121" s="550"/>
      <c r="H121" s="550"/>
      <c r="I121" s="550"/>
      <c r="J121" s="82" t="s">
        <v>72</v>
      </c>
      <c r="K121" s="95" t="s">
        <v>73</v>
      </c>
      <c r="L121" s="96" t="s">
        <v>74</v>
      </c>
      <c r="M121" s="560" t="s">
        <v>60</v>
      </c>
      <c r="N121" s="561"/>
      <c r="O121" s="97" t="s">
        <v>61</v>
      </c>
      <c r="P121" s="98"/>
    </row>
    <row r="122" spans="2:16" ht="14.4">
      <c r="B122" s="44"/>
      <c r="C122" s="555" t="s">
        <v>1239</v>
      </c>
      <c r="D122" s="556"/>
      <c r="E122" s="556"/>
      <c r="F122" s="556"/>
      <c r="G122" s="556"/>
      <c r="H122" s="556"/>
      <c r="I122" s="522"/>
      <c r="J122" s="310">
        <f>IFERROR(VLOOKUP(C122,'MANO DE OBRA'!$C$13:$J$33,6,FALSE)," ")</f>
        <v>110387.66424</v>
      </c>
      <c r="K122" s="318">
        <f>IFERROR(VLOOKUP(C122,'MANO DE OBRA'!$C$13:$J$33,7,FALSE)," ")</f>
        <v>2</v>
      </c>
      <c r="L122" s="311">
        <f>IFERROR(VLOOKUP(C122,'MANO DE OBRA'!$C$13:$J$33,8,FALSE)," ")</f>
        <v>220775</v>
      </c>
      <c r="M122" s="562">
        <v>100</v>
      </c>
      <c r="N122" s="563"/>
      <c r="O122" s="312">
        <f>IFERROR((L122/M122),0)</f>
        <v>2207.75</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62"/>
      <c r="N123" s="563"/>
      <c r="O123" s="312">
        <f t="shared" ref="O123:O125" si="7">IFERROR((L123/M123),0)</f>
        <v>0</v>
      </c>
      <c r="P123" s="99"/>
    </row>
    <row r="124" spans="2:16" ht="14.4">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99"/>
    </row>
    <row r="125" spans="2:16" ht="15" thickBot="1">
      <c r="B125" s="44"/>
      <c r="C125" s="555"/>
      <c r="D125" s="556"/>
      <c r="E125" s="556"/>
      <c r="F125" s="556"/>
      <c r="G125" s="556"/>
      <c r="H125" s="556"/>
      <c r="I125" s="522"/>
      <c r="J125" s="310" t="str">
        <f>IFERROR(VLOOKUP(C125,'MANO DE OBRA'!$C$13:$J$33,6,FALSE)," ")</f>
        <v xml:space="preserve"> </v>
      </c>
      <c r="K125" s="318" t="str">
        <f>IFERROR(VLOOKUP(C125,'MANO DE OBRA'!$C$13:$J$33,7,FALSE)," ")</f>
        <v xml:space="preserve"> </v>
      </c>
      <c r="L125" s="311" t="str">
        <f>IFERROR(VLOOKUP(C125,'MANO DE OBRA'!$C$13:$J$33,8,FALSE)," ")</f>
        <v xml:space="preserve"> </v>
      </c>
      <c r="M125" s="524"/>
      <c r="N125" s="525"/>
      <c r="O125" s="312">
        <f t="shared" si="7"/>
        <v>0</v>
      </c>
      <c r="P125" s="85"/>
    </row>
    <row r="126" spans="2:16" ht="15" thickBot="1">
      <c r="B126" s="44"/>
      <c r="C126" s="545" t="s">
        <v>2244</v>
      </c>
      <c r="D126" s="546"/>
      <c r="E126" s="546"/>
      <c r="F126" s="546"/>
      <c r="G126" s="546"/>
      <c r="H126" s="546"/>
      <c r="I126" s="546"/>
      <c r="J126" s="546"/>
      <c r="K126" s="546"/>
      <c r="L126" s="546"/>
      <c r="M126" s="546"/>
      <c r="N126" s="547"/>
      <c r="O126" s="309">
        <f>+SUM(O122:O125)</f>
        <v>2207.75</v>
      </c>
      <c r="P126" s="85"/>
    </row>
    <row r="127" spans="2:16" ht="15" thickBot="1">
      <c r="B127" s="44"/>
      <c r="C127" s="73"/>
      <c r="D127" s="52"/>
      <c r="E127" s="52"/>
      <c r="F127" s="52"/>
      <c r="G127" s="52"/>
      <c r="H127" s="52"/>
      <c r="I127" s="52"/>
      <c r="J127" s="52"/>
      <c r="K127" s="52"/>
      <c r="L127" s="52"/>
      <c r="M127" s="52"/>
      <c r="N127" s="52"/>
      <c r="O127" s="74"/>
      <c r="P127" s="45"/>
    </row>
    <row r="128" spans="2:16" ht="15" thickBot="1">
      <c r="B128" s="44"/>
      <c r="C128" s="557" t="s">
        <v>2245</v>
      </c>
      <c r="D128" s="558"/>
      <c r="E128" s="558"/>
      <c r="F128" s="558"/>
      <c r="G128" s="558"/>
      <c r="H128" s="558"/>
      <c r="I128" s="558"/>
      <c r="J128" s="558"/>
      <c r="K128" s="558"/>
      <c r="L128" s="558"/>
      <c r="M128" s="558"/>
      <c r="N128" s="559"/>
      <c r="O128" s="313">
        <f>ROUND(O117+O93+O110+O126,0)</f>
        <v>4523</v>
      </c>
      <c r="P128" s="100"/>
    </row>
    <row r="129" spans="2:19" ht="15" thickBot="1">
      <c r="B129" s="44"/>
      <c r="C129" s="73"/>
      <c r="D129" s="52"/>
      <c r="E129" s="52"/>
      <c r="F129" s="52"/>
      <c r="G129" s="52"/>
      <c r="H129" s="52"/>
      <c r="I129" s="52"/>
      <c r="J129" s="52"/>
      <c r="K129" s="52"/>
      <c r="L129" s="52"/>
      <c r="M129" s="52"/>
      <c r="N129" s="52"/>
      <c r="O129" s="74"/>
      <c r="P129" s="100"/>
    </row>
    <row r="130" spans="2:19">
      <c r="B130" s="44"/>
      <c r="C130" s="529" t="s">
        <v>2240</v>
      </c>
      <c r="D130" s="530"/>
      <c r="E130" s="530"/>
      <c r="F130" s="530"/>
      <c r="G130" s="530"/>
      <c r="H130" s="530"/>
      <c r="I130" s="530"/>
      <c r="J130" s="530"/>
      <c r="K130" s="530"/>
      <c r="L130" s="530"/>
      <c r="M130" s="530"/>
      <c r="N130" s="530"/>
      <c r="O130" s="531"/>
      <c r="P130" s="100"/>
    </row>
    <row r="131" spans="2:19">
      <c r="B131" s="44"/>
      <c r="C131" s="532"/>
      <c r="D131" s="533"/>
      <c r="E131" s="533"/>
      <c r="F131" s="533"/>
      <c r="G131" s="533"/>
      <c r="H131" s="533"/>
      <c r="I131" s="533"/>
      <c r="J131" s="533"/>
      <c r="K131" s="533"/>
      <c r="L131" s="533"/>
      <c r="M131" s="533"/>
      <c r="N131" s="533"/>
      <c r="O131" s="534"/>
      <c r="P131" s="80"/>
    </row>
    <row r="132" spans="2:19" ht="14.4" thickBot="1">
      <c r="B132" s="44"/>
      <c r="C132" s="535"/>
      <c r="D132" s="536"/>
      <c r="E132" s="536"/>
      <c r="F132" s="536"/>
      <c r="G132" s="536"/>
      <c r="H132" s="536"/>
      <c r="I132" s="536"/>
      <c r="J132" s="536"/>
      <c r="K132" s="536"/>
      <c r="L132" s="536"/>
      <c r="M132" s="536"/>
      <c r="N132" s="536"/>
      <c r="O132" s="537"/>
      <c r="P132" s="80"/>
    </row>
    <row r="133" spans="2:19" ht="15" thickBot="1">
      <c r="B133" s="44"/>
      <c r="C133" s="568" t="s">
        <v>10</v>
      </c>
      <c r="D133" s="569"/>
      <c r="E133" s="569"/>
      <c r="F133" s="569"/>
      <c r="G133" s="569"/>
      <c r="H133" s="569"/>
      <c r="I133" s="569"/>
      <c r="J133" s="569"/>
      <c r="K133" s="569"/>
      <c r="L133" s="569"/>
      <c r="M133" s="570"/>
      <c r="N133" s="303" t="s">
        <v>32</v>
      </c>
      <c r="O133" s="304" t="s">
        <v>29</v>
      </c>
      <c r="P133" s="80"/>
    </row>
    <row r="134" spans="2:19" ht="14.4">
      <c r="B134" s="44"/>
      <c r="C134" s="571" t="s">
        <v>2242</v>
      </c>
      <c r="D134" s="572"/>
      <c r="E134" s="572"/>
      <c r="F134" s="572"/>
      <c r="G134" s="572"/>
      <c r="H134" s="572"/>
      <c r="I134" s="572"/>
      <c r="J134" s="572"/>
      <c r="K134" s="572"/>
      <c r="L134" s="572"/>
      <c r="M134" s="572"/>
      <c r="N134" s="305">
        <f>PRESUPUESTO!$K$384</f>
        <v>0.26</v>
      </c>
      <c r="O134" s="314">
        <f>N134*O128</f>
        <v>1175.98</v>
      </c>
      <c r="P134" s="80"/>
    </row>
    <row r="135" spans="2:19" ht="14.4">
      <c r="B135" s="44"/>
      <c r="C135" s="573" t="s">
        <v>2241</v>
      </c>
      <c r="D135" s="574"/>
      <c r="E135" s="574"/>
      <c r="F135" s="574"/>
      <c r="G135" s="574"/>
      <c r="H135" s="574"/>
      <c r="I135" s="574"/>
      <c r="J135" s="574"/>
      <c r="K135" s="574"/>
      <c r="L135" s="574"/>
      <c r="M135" s="574"/>
      <c r="N135" s="302">
        <f>PRESUPUESTO!$K$385</f>
        <v>0.01</v>
      </c>
      <c r="O135" s="315">
        <f>N135*O128</f>
        <v>45.230000000000004</v>
      </c>
      <c r="P135" s="80"/>
    </row>
    <row r="136" spans="2:19" ht="15" thickBot="1">
      <c r="B136" s="44"/>
      <c r="C136" s="575" t="s">
        <v>28</v>
      </c>
      <c r="D136" s="576"/>
      <c r="E136" s="576"/>
      <c r="F136" s="576"/>
      <c r="G136" s="576"/>
      <c r="H136" s="576"/>
      <c r="I136" s="576"/>
      <c r="J136" s="576"/>
      <c r="K136" s="576"/>
      <c r="L136" s="576"/>
      <c r="M136" s="576"/>
      <c r="N136" s="306">
        <f>PRESUPUESTO!$K$386</f>
        <v>0.03</v>
      </c>
      <c r="O136" s="316">
        <f>N136*O128</f>
        <v>135.69</v>
      </c>
      <c r="P136" s="80"/>
    </row>
    <row r="137" spans="2:19">
      <c r="B137" s="44"/>
      <c r="C137" s="296"/>
      <c r="D137" s="297"/>
      <c r="E137" s="297"/>
      <c r="F137" s="297"/>
      <c r="G137" s="297"/>
      <c r="H137" s="297"/>
      <c r="I137" s="297"/>
      <c r="J137" s="297"/>
      <c r="K137" s="297"/>
      <c r="L137" s="297"/>
      <c r="M137" s="297"/>
      <c r="N137" s="297"/>
      <c r="O137" s="298"/>
      <c r="P137" s="80"/>
    </row>
    <row r="138" spans="2:19" ht="14.4" thickBot="1">
      <c r="B138" s="44"/>
      <c r="C138" s="299"/>
      <c r="D138" s="300"/>
      <c r="E138" s="300"/>
      <c r="F138" s="300"/>
      <c r="G138" s="300"/>
      <c r="H138" s="300"/>
      <c r="I138" s="300"/>
      <c r="J138" s="300"/>
      <c r="K138" s="300"/>
      <c r="L138" s="300"/>
      <c r="M138" s="300"/>
      <c r="N138" s="300"/>
      <c r="O138" s="301"/>
      <c r="P138" s="80"/>
    </row>
    <row r="139" spans="2:19" ht="15" thickBot="1">
      <c r="B139" s="44"/>
      <c r="C139" s="557" t="s">
        <v>2246</v>
      </c>
      <c r="D139" s="558"/>
      <c r="E139" s="558"/>
      <c r="F139" s="558"/>
      <c r="G139" s="558"/>
      <c r="H139" s="558"/>
      <c r="I139" s="558"/>
      <c r="J139" s="558"/>
      <c r="K139" s="558"/>
      <c r="L139" s="558"/>
      <c r="M139" s="558"/>
      <c r="N139" s="559"/>
      <c r="O139" s="313">
        <f>ROUNDUP(O128+O134+O135+O136,0)-1</f>
        <v>5879</v>
      </c>
      <c r="P139" s="100"/>
      <c r="S139" s="342"/>
    </row>
    <row r="140" spans="2:19" ht="14.4">
      <c r="B140" s="44"/>
      <c r="C140" s="73"/>
      <c r="D140" s="52"/>
      <c r="E140" s="52"/>
      <c r="F140" s="52"/>
      <c r="G140" s="52"/>
      <c r="H140" s="52"/>
      <c r="I140" s="52"/>
      <c r="J140" s="52"/>
      <c r="K140" s="52"/>
      <c r="L140" s="52"/>
      <c r="M140" s="52"/>
      <c r="N140" s="52"/>
      <c r="O140" s="74"/>
      <c r="P140" s="45"/>
    </row>
    <row r="141" spans="2:19" ht="14.4">
      <c r="B141" s="44"/>
      <c r="C141" s="73"/>
      <c r="D141" s="52"/>
      <c r="E141" s="52"/>
      <c r="F141" s="52"/>
      <c r="G141" s="52"/>
      <c r="H141" s="52"/>
      <c r="I141" s="52"/>
      <c r="J141" s="52"/>
      <c r="K141" s="52"/>
      <c r="L141" s="52"/>
      <c r="M141" s="52"/>
      <c r="N141" s="52"/>
      <c r="O141" s="74"/>
      <c r="P141" s="45"/>
    </row>
    <row r="142" spans="2:19" ht="18.75" customHeight="1" thickBot="1">
      <c r="B142" s="44"/>
      <c r="C142" s="564"/>
      <c r="D142" s="565"/>
      <c r="E142" s="565"/>
      <c r="F142" s="70"/>
      <c r="G142" s="70"/>
      <c r="H142" s="70"/>
      <c r="I142" s="70"/>
      <c r="J142" s="70"/>
      <c r="K142" s="566"/>
      <c r="L142" s="566"/>
      <c r="M142" s="566"/>
      <c r="N142" s="566"/>
      <c r="O142" s="567"/>
      <c r="P142" s="101"/>
    </row>
    <row r="143" spans="2:19" ht="14.4" thickBot="1">
      <c r="B143" s="102"/>
      <c r="C143" s="103"/>
      <c r="D143" s="103"/>
      <c r="E143" s="103"/>
      <c r="F143" s="103"/>
      <c r="G143" s="103"/>
      <c r="H143" s="103"/>
      <c r="I143" s="103"/>
      <c r="J143" s="103"/>
      <c r="K143" s="103"/>
      <c r="L143" s="103"/>
      <c r="M143" s="103"/>
      <c r="N143" s="103"/>
      <c r="O143" s="103"/>
      <c r="P143" s="104"/>
    </row>
    <row r="144" spans="2:19" ht="14.4" thickTop="1"/>
  </sheetData>
  <mergeCells count="189">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9:E79"/>
    <mergeCell ref="K79:O79"/>
    <mergeCell ref="C81:O81"/>
    <mergeCell ref="D82:L82"/>
    <mergeCell ref="M82:N82"/>
    <mergeCell ref="D83:L83"/>
    <mergeCell ref="M83:N83"/>
    <mergeCell ref="C67:O69"/>
    <mergeCell ref="C70:M70"/>
    <mergeCell ref="C71:M71"/>
    <mergeCell ref="C72:M72"/>
    <mergeCell ref="C73:M73"/>
    <mergeCell ref="C76:N76"/>
    <mergeCell ref="C84:O86"/>
    <mergeCell ref="C87:G87"/>
    <mergeCell ref="H87:I87"/>
    <mergeCell ref="J87:K87"/>
    <mergeCell ref="M87:N87"/>
    <mergeCell ref="C88:G88"/>
    <mergeCell ref="H88:I88"/>
    <mergeCell ref="J88:K88"/>
    <mergeCell ref="M88:N88"/>
    <mergeCell ref="C91:G91"/>
    <mergeCell ref="H91:I91"/>
    <mergeCell ref="J91:K91"/>
    <mergeCell ref="M91:N91"/>
    <mergeCell ref="C92:G92"/>
    <mergeCell ref="H92:I92"/>
    <mergeCell ref="J92:K92"/>
    <mergeCell ref="M92:N92"/>
    <mergeCell ref="C89:G89"/>
    <mergeCell ref="H89:I89"/>
    <mergeCell ref="J89:K89"/>
    <mergeCell ref="M89:N89"/>
    <mergeCell ref="C90:G90"/>
    <mergeCell ref="H90:I90"/>
    <mergeCell ref="J90:K90"/>
    <mergeCell ref="M90:N90"/>
    <mergeCell ref="C99:J99"/>
    <mergeCell ref="M99:N99"/>
    <mergeCell ref="C100:J100"/>
    <mergeCell ref="M100:N100"/>
    <mergeCell ref="C101:J101"/>
    <mergeCell ref="M101:N101"/>
    <mergeCell ref="C93:N93"/>
    <mergeCell ref="C94:O96"/>
    <mergeCell ref="C97:J97"/>
    <mergeCell ref="M97:N97"/>
    <mergeCell ref="C98:J98"/>
    <mergeCell ref="M98:N98"/>
    <mergeCell ref="C105:J105"/>
    <mergeCell ref="M105:N105"/>
    <mergeCell ref="C106:J106"/>
    <mergeCell ref="M106:N106"/>
    <mergeCell ref="C107:J107"/>
    <mergeCell ref="M107:N107"/>
    <mergeCell ref="C102:J102"/>
    <mergeCell ref="M102:N102"/>
    <mergeCell ref="C103:J103"/>
    <mergeCell ref="M103:N103"/>
    <mergeCell ref="C104:J104"/>
    <mergeCell ref="M104:N104"/>
    <mergeCell ref="C114:I114"/>
    <mergeCell ref="M114:N114"/>
    <mergeCell ref="C115:I115"/>
    <mergeCell ref="M115:N115"/>
    <mergeCell ref="C116:I116"/>
    <mergeCell ref="M116:N116"/>
    <mergeCell ref="C108:J108"/>
    <mergeCell ref="M108:N108"/>
    <mergeCell ref="C109:J109"/>
    <mergeCell ref="M109:N109"/>
    <mergeCell ref="C110:N110"/>
    <mergeCell ref="C111:O113"/>
    <mergeCell ref="C123:I123"/>
    <mergeCell ref="M123:N123"/>
    <mergeCell ref="C124:I124"/>
    <mergeCell ref="M124:N124"/>
    <mergeCell ref="C125:I125"/>
    <mergeCell ref="M125:N125"/>
    <mergeCell ref="C117:N117"/>
    <mergeCell ref="C118:O120"/>
    <mergeCell ref="C121:I121"/>
    <mergeCell ref="M121:N121"/>
    <mergeCell ref="C122:I122"/>
    <mergeCell ref="M122:N122"/>
    <mergeCell ref="C136:M136"/>
    <mergeCell ref="C139:N139"/>
    <mergeCell ref="C142:E142"/>
    <mergeCell ref="K142:O142"/>
    <mergeCell ref="C126:N126"/>
    <mergeCell ref="C128:N128"/>
    <mergeCell ref="C130:O132"/>
    <mergeCell ref="C133:M133"/>
    <mergeCell ref="C134:M134"/>
    <mergeCell ref="C135:M135"/>
  </mergeCells>
  <printOptions horizontalCentered="1"/>
  <pageMargins left="0.11811023622047245" right="0.11811023622047245" top="0.15748031496062992" bottom="0.15748031496062992" header="0" footer="0"/>
  <pageSetup scale="48" fitToHeight="0" orientation="portrait" r:id="rId1"/>
  <headerFooter alignWithMargins="0"/>
  <rowBreaks count="1" manualBreakCount="1">
    <brk id="80"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268A628-351F-4BC5-AD0F-0BBF93B87F28}">
          <x14:formula1>
            <xm:f>'MANO DE OBRA'!$C$14:$C$33</xm:f>
          </x14:formula1>
          <xm:sqref>C59:I62 C122:I125</xm:sqref>
        </x14:dataValidation>
        <x14:dataValidation type="list" allowBlank="1" showInputMessage="1" showErrorMessage="1" xr:uid="{C325BF93-8149-489D-9E79-E6033804B843}">
          <x14:formula1>
            <xm:f>TRANSPORTE!$C$14:$C$28</xm:f>
          </x14:formula1>
          <xm:sqref>C52:I53 C115:I116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52001-F1BC-4902-9C02-A903A89D5F89}">
  <sheetPr>
    <pageSetUpPr fitToPage="1"/>
  </sheetPr>
  <dimension ref="B1:S327"/>
  <sheetViews>
    <sheetView view="pageBreakPreview" topLeftCell="A309" zoomScale="60" zoomScaleNormal="100"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8" width="11.44140625" style="40"/>
    <col min="19" max="19" width="15.6640625" style="40" bestFit="1" customWidth="1"/>
    <col min="20"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f>PRESUPUESTO!C369</f>
        <v>23.01</v>
      </c>
      <c r="D20" s="582" t="str">
        <f>IFERROR(VLOOKUP(C20,PRESUPUESTO!$C$11:$K$375,5,FALSE)," ")</f>
        <v>TRAMITE DE CENTRO DE TRANSFORMACION INTERNO ANTE OPERADOR DE RED</v>
      </c>
      <c r="E20" s="583"/>
      <c r="F20" s="583"/>
      <c r="G20" s="583"/>
      <c r="H20" s="583"/>
      <c r="I20" s="583"/>
      <c r="J20" s="583"/>
      <c r="K20" s="583"/>
      <c r="L20" s="584"/>
      <c r="M20" s="526" t="str">
        <f>IFERROR(VLOOKUP(C20,PRESUPUESTO!$C$11:$K$375,6,FALSE)," ")</f>
        <v>UN</v>
      </c>
      <c r="N20" s="528"/>
      <c r="O20" s="243">
        <f>IFERROR(VLOOKUP(C20,PRESUPUESTO!$C$11:$K$375,7,FALSE)," ")</f>
        <v>1</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6241778.9473684207</v>
      </c>
      <c r="M25" s="523">
        <v>0.05</v>
      </c>
      <c r="N25" s="522"/>
      <c r="O25" s="307">
        <f>IFERROR(M25*L25,0)</f>
        <v>312088.94736842107</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312088.94736842107</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c r="D35" s="518"/>
      <c r="E35" s="518"/>
      <c r="F35" s="518"/>
      <c r="G35" s="518"/>
      <c r="H35" s="518"/>
      <c r="I35" s="518"/>
      <c r="J35" s="519"/>
      <c r="K35" s="88" t="str">
        <f>IFERROR(VLOOKUP(C35,MATERIALES!$C$13:$G$2486,2,FALSE)," ")</f>
        <v xml:space="preserve"> </v>
      </c>
      <c r="L35" s="89"/>
      <c r="M35" s="548" t="str">
        <f>IFERROR(VLOOKUP(C35,MATERIALES!$C$13:$G$2486,5,FALSE)," ")</f>
        <v xml:space="preserve"> </v>
      </c>
      <c r="N35" s="549"/>
      <c r="O35" s="307">
        <f>IFERROR(M35*L35,0)</f>
        <v>0</v>
      </c>
      <c r="P35" s="85"/>
    </row>
    <row r="36" spans="2:16" ht="14.4">
      <c r="B36" s="44"/>
      <c r="C36" s="517"/>
      <c r="D36" s="518"/>
      <c r="E36" s="518"/>
      <c r="F36" s="518"/>
      <c r="G36" s="518"/>
      <c r="H36" s="518"/>
      <c r="I36" s="518"/>
      <c r="J36" s="519"/>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0</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t="s">
        <v>2263</v>
      </c>
      <c r="D59" s="556"/>
      <c r="E59" s="556"/>
      <c r="F59" s="556"/>
      <c r="G59" s="556"/>
      <c r="H59" s="556"/>
      <c r="I59" s="522"/>
      <c r="J59" s="310">
        <f>IFERROR(VLOOKUP(C59,'MANO DE OBRA'!$C$13:$J$33,6,FALSE)," ")</f>
        <v>200000</v>
      </c>
      <c r="K59" s="318">
        <f>IFERROR(VLOOKUP(C59,'MANO DE OBRA'!$C$13:$J$33,7,FALSE)," ")</f>
        <v>2</v>
      </c>
      <c r="L59" s="311">
        <f>IFERROR(VLOOKUP(C59,'MANO DE OBRA'!$C$13:$J$33,8,FALSE)," ")</f>
        <v>400000</v>
      </c>
      <c r="M59" s="562">
        <v>0.1</v>
      </c>
      <c r="N59" s="563"/>
      <c r="O59" s="312">
        <f>IFERROR((L59/M59),0)</f>
        <v>4000000</v>
      </c>
      <c r="P59" s="99"/>
    </row>
    <row r="60" spans="2:16" ht="14.4">
      <c r="B60" s="44"/>
      <c r="C60" s="555" t="s">
        <v>1225</v>
      </c>
      <c r="D60" s="556"/>
      <c r="E60" s="556"/>
      <c r="F60" s="556"/>
      <c r="G60" s="556"/>
      <c r="H60" s="556"/>
      <c r="I60" s="522"/>
      <c r="J60" s="310">
        <f>IFERROR(VLOOKUP(C60,'MANO DE OBRA'!$C$13:$J$33,6,FALSE)," ")</f>
        <v>212968.8944964</v>
      </c>
      <c r="K60" s="318">
        <f>IFERROR(VLOOKUP(C60,'MANO DE OBRA'!$C$13:$J$33,7,FALSE)," ")</f>
        <v>2</v>
      </c>
      <c r="L60" s="311">
        <f>IFERROR(VLOOKUP(C60,'MANO DE OBRA'!$C$13:$J$33,8,FALSE)," ")</f>
        <v>425938</v>
      </c>
      <c r="M60" s="562">
        <v>0.19</v>
      </c>
      <c r="N60" s="563"/>
      <c r="O60" s="312">
        <f t="shared" ref="O60:O62" si="3">IFERROR((L60/M60),0)</f>
        <v>2241778.9473684211</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6241778.9473684207</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6553868</v>
      </c>
      <c r="P65" s="100"/>
    </row>
    <row r="66" spans="2:16" ht="15" thickBot="1">
      <c r="B66" s="44"/>
      <c r="C66" s="73"/>
      <c r="D66" s="52"/>
      <c r="E66" s="52"/>
      <c r="F66" s="52"/>
      <c r="G66" s="52"/>
      <c r="H66" s="52"/>
      <c r="I66" s="52"/>
      <c r="J66" s="52"/>
      <c r="K66" s="52"/>
      <c r="L66" s="52"/>
      <c r="M66" s="52"/>
      <c r="N66" s="52"/>
      <c r="O66" s="74"/>
      <c r="P66" s="100"/>
    </row>
    <row r="67" spans="2:16">
      <c r="B67" s="44"/>
      <c r="C67" s="529" t="s">
        <v>2240</v>
      </c>
      <c r="D67" s="530"/>
      <c r="E67" s="530"/>
      <c r="F67" s="530"/>
      <c r="G67" s="530"/>
      <c r="H67" s="530"/>
      <c r="I67" s="530"/>
      <c r="J67" s="530"/>
      <c r="K67" s="530"/>
      <c r="L67" s="530"/>
      <c r="M67" s="530"/>
      <c r="N67" s="530"/>
      <c r="O67" s="531"/>
      <c r="P67" s="10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2867</v>
      </c>
      <c r="D71" s="572"/>
      <c r="E71" s="572"/>
      <c r="F71" s="572"/>
      <c r="G71" s="572"/>
      <c r="H71" s="572"/>
      <c r="I71" s="572"/>
      <c r="J71" s="572"/>
      <c r="K71" s="572"/>
      <c r="L71" s="572"/>
      <c r="M71" s="572"/>
      <c r="N71" s="305">
        <v>0.19</v>
      </c>
      <c r="O71" s="314">
        <f>N71*O65</f>
        <v>1245234.92</v>
      </c>
      <c r="P71" s="80"/>
    </row>
    <row r="72" spans="2:16">
      <c r="B72" s="44"/>
      <c r="C72" s="296"/>
      <c r="D72" s="297"/>
      <c r="E72" s="297"/>
      <c r="F72" s="297"/>
      <c r="G72" s="297"/>
      <c r="H72" s="297"/>
      <c r="I72" s="297"/>
      <c r="J72" s="297"/>
      <c r="K72" s="297"/>
      <c r="L72" s="297"/>
      <c r="M72" s="297"/>
      <c r="N72" s="297"/>
      <c r="O72" s="298"/>
      <c r="P72" s="80"/>
    </row>
    <row r="73" spans="2:16" ht="14.4" thickBot="1">
      <c r="B73" s="44"/>
      <c r="C73" s="299"/>
      <c r="D73" s="300"/>
      <c r="E73" s="300"/>
      <c r="F73" s="300"/>
      <c r="G73" s="300"/>
      <c r="H73" s="300"/>
      <c r="I73" s="300"/>
      <c r="J73" s="300"/>
      <c r="K73" s="300"/>
      <c r="L73" s="300"/>
      <c r="M73" s="300"/>
      <c r="N73" s="300"/>
      <c r="O73" s="301"/>
      <c r="P73" s="80"/>
    </row>
    <row r="74" spans="2:16" ht="15" thickBot="1">
      <c r="B74" s="44"/>
      <c r="C74" s="557" t="s">
        <v>2246</v>
      </c>
      <c r="D74" s="558"/>
      <c r="E74" s="558"/>
      <c r="F74" s="558"/>
      <c r="G74" s="558"/>
      <c r="H74" s="558"/>
      <c r="I74" s="558"/>
      <c r="J74" s="558"/>
      <c r="K74" s="558"/>
      <c r="L74" s="558"/>
      <c r="M74" s="558"/>
      <c r="N74" s="559"/>
      <c r="O74" s="313">
        <f>ROUNDUP(O65+O71,0)</f>
        <v>7799103</v>
      </c>
      <c r="P74" s="100"/>
    </row>
    <row r="75" spans="2:16" ht="14.4">
      <c r="B75" s="44"/>
      <c r="C75" s="73"/>
      <c r="D75" s="52"/>
      <c r="E75" s="52"/>
      <c r="F75" s="52"/>
      <c r="G75" s="52"/>
      <c r="H75" s="52"/>
      <c r="I75" s="52"/>
      <c r="J75" s="52"/>
      <c r="K75" s="52"/>
      <c r="L75" s="52"/>
      <c r="M75" s="52"/>
      <c r="N75" s="52"/>
      <c r="O75" s="74"/>
      <c r="P75" s="45"/>
    </row>
    <row r="76" spans="2:16" ht="14.4">
      <c r="B76" s="44"/>
      <c r="C76" s="73"/>
      <c r="D76" s="52"/>
      <c r="E76" s="52"/>
      <c r="F76" s="52"/>
      <c r="G76" s="52"/>
      <c r="H76" s="52"/>
      <c r="I76" s="52"/>
      <c r="J76" s="52"/>
      <c r="K76" s="52"/>
      <c r="L76" s="52"/>
      <c r="M76" s="52"/>
      <c r="N76" s="52"/>
      <c r="O76" s="74"/>
      <c r="P76" s="45"/>
    </row>
    <row r="77" spans="2:16" ht="18.75" customHeight="1" thickBot="1">
      <c r="B77" s="44"/>
      <c r="C77" s="564"/>
      <c r="D77" s="565"/>
      <c r="E77" s="565"/>
      <c r="F77" s="70"/>
      <c r="G77" s="70"/>
      <c r="H77" s="70"/>
      <c r="I77" s="70"/>
      <c r="J77" s="70"/>
      <c r="K77" s="566"/>
      <c r="L77" s="566"/>
      <c r="M77" s="566"/>
      <c r="N77" s="566"/>
      <c r="O77" s="567"/>
      <c r="P77" s="101"/>
    </row>
    <row r="78" spans="2:16" ht="14.4" thickBot="1">
      <c r="B78" s="102"/>
      <c r="C78" s="103"/>
      <c r="D78" s="103"/>
      <c r="E78" s="103"/>
      <c r="F78" s="103"/>
      <c r="G78" s="103"/>
      <c r="H78" s="103"/>
      <c r="I78" s="103"/>
      <c r="J78" s="103"/>
      <c r="K78" s="103"/>
      <c r="L78" s="103"/>
      <c r="M78" s="103"/>
      <c r="N78" s="103"/>
      <c r="O78" s="103"/>
      <c r="P78" s="104"/>
    </row>
    <row r="79" spans="2:16" ht="15" thickTop="1" thickBot="1"/>
    <row r="80" spans="2:16" ht="15" thickBot="1">
      <c r="B80" s="44"/>
      <c r="C80" s="488" t="s">
        <v>54</v>
      </c>
      <c r="D80" s="489"/>
      <c r="E80" s="489"/>
      <c r="F80" s="489"/>
      <c r="G80" s="489"/>
      <c r="H80" s="489"/>
      <c r="I80" s="489"/>
      <c r="J80" s="489"/>
      <c r="K80" s="489"/>
      <c r="L80" s="489"/>
      <c r="M80" s="489"/>
      <c r="N80" s="489"/>
      <c r="O80" s="490"/>
      <c r="P80" s="75"/>
    </row>
    <row r="81" spans="2:16">
      <c r="B81" s="44"/>
      <c r="C81" s="76" t="s">
        <v>55</v>
      </c>
      <c r="D81" s="491" t="s">
        <v>10</v>
      </c>
      <c r="E81" s="492"/>
      <c r="F81" s="492"/>
      <c r="G81" s="492"/>
      <c r="H81" s="492"/>
      <c r="I81" s="492"/>
      <c r="J81" s="492"/>
      <c r="K81" s="492"/>
      <c r="L81" s="493"/>
      <c r="M81" s="494" t="s">
        <v>56</v>
      </c>
      <c r="N81" s="495"/>
      <c r="O81" s="76" t="s">
        <v>12</v>
      </c>
      <c r="P81" s="77"/>
    </row>
    <row r="82" spans="2:16" ht="51" customHeight="1" thickBot="1">
      <c r="B82" s="44"/>
      <c r="C82" s="78">
        <f>PRESUPUESTO!C370</f>
        <v>23.020000000000003</v>
      </c>
      <c r="D82" s="582" t="str">
        <f>IFERROR(VLOOKUP(C82,PRESUPUESTO!$C$11:$K$375,5,FALSE)," ")</f>
        <v>CERTIFICACION RETIE SALIDAS DE USO FINAL</v>
      </c>
      <c r="E82" s="583"/>
      <c r="F82" s="583"/>
      <c r="G82" s="583"/>
      <c r="H82" s="583"/>
      <c r="I82" s="583"/>
      <c r="J82" s="583"/>
      <c r="K82" s="583"/>
      <c r="L82" s="584"/>
      <c r="M82" s="526" t="str">
        <f>IFERROR(VLOOKUP(C82,PRESUPUESTO!$C$11:$K$375,6,FALSE)," ")</f>
        <v>UN</v>
      </c>
      <c r="N82" s="528"/>
      <c r="O82" s="243">
        <f>IFERROR(VLOOKUP(C82,PRESUPUESTO!$C$11:$K$375,7,FALSE)," ")</f>
        <v>1</v>
      </c>
      <c r="P82" s="79"/>
    </row>
    <row r="83" spans="2:16">
      <c r="B83" s="44"/>
      <c r="C83" s="529"/>
      <c r="D83" s="530"/>
      <c r="E83" s="530"/>
      <c r="F83" s="530"/>
      <c r="G83" s="530"/>
      <c r="H83" s="530"/>
      <c r="I83" s="530"/>
      <c r="J83" s="530"/>
      <c r="K83" s="530"/>
      <c r="L83" s="530"/>
      <c r="M83" s="530"/>
      <c r="N83" s="530"/>
      <c r="O83" s="531"/>
      <c r="P83" s="80"/>
    </row>
    <row r="84" spans="2:16">
      <c r="B84" s="44"/>
      <c r="C84" s="532"/>
      <c r="D84" s="533"/>
      <c r="E84" s="533"/>
      <c r="F84" s="533"/>
      <c r="G84" s="533"/>
      <c r="H84" s="533"/>
      <c r="I84" s="533"/>
      <c r="J84" s="533"/>
      <c r="K84" s="533"/>
      <c r="L84" s="533"/>
      <c r="M84" s="533"/>
      <c r="N84" s="533"/>
      <c r="O84" s="534"/>
      <c r="P84" s="80"/>
    </row>
    <row r="85" spans="2:16" ht="14.4" thickBot="1">
      <c r="B85" s="44"/>
      <c r="C85" s="535"/>
      <c r="D85" s="536"/>
      <c r="E85" s="536"/>
      <c r="F85" s="536"/>
      <c r="G85" s="536"/>
      <c r="H85" s="536"/>
      <c r="I85" s="536"/>
      <c r="J85" s="536"/>
      <c r="K85" s="536"/>
      <c r="L85" s="536"/>
      <c r="M85" s="536"/>
      <c r="N85" s="536"/>
      <c r="O85" s="537"/>
      <c r="P85" s="80"/>
    </row>
    <row r="86" spans="2:16" ht="14.4">
      <c r="B86" s="44"/>
      <c r="C86" s="538" t="s">
        <v>10</v>
      </c>
      <c r="D86" s="539"/>
      <c r="E86" s="539"/>
      <c r="F86" s="539"/>
      <c r="G86" s="540"/>
      <c r="H86" s="541" t="s">
        <v>57</v>
      </c>
      <c r="I86" s="539"/>
      <c r="J86" s="542" t="s">
        <v>58</v>
      </c>
      <c r="K86" s="543"/>
      <c r="L86" s="82" t="s">
        <v>59</v>
      </c>
      <c r="M86" s="541" t="s">
        <v>60</v>
      </c>
      <c r="N86" s="544"/>
      <c r="O86" s="83" t="s">
        <v>61</v>
      </c>
      <c r="P86" s="84"/>
    </row>
    <row r="87" spans="2:16" ht="14.4">
      <c r="B87" s="44"/>
      <c r="C87" s="517" t="s">
        <v>1281</v>
      </c>
      <c r="D87" s="518"/>
      <c r="E87" s="518"/>
      <c r="F87" s="518"/>
      <c r="G87" s="519"/>
      <c r="H87" s="520"/>
      <c r="I87" s="520"/>
      <c r="J87" s="521" t="str">
        <f>IFERROR(VLOOKUP(C87,EQUIPOS!$C$13:$G$80,2,FALSE)," ")</f>
        <v>%</v>
      </c>
      <c r="K87" s="522"/>
      <c r="L87" s="308">
        <f>O125</f>
        <v>4505624.8608534317</v>
      </c>
      <c r="M87" s="523">
        <v>0.05</v>
      </c>
      <c r="N87" s="522"/>
      <c r="O87" s="307">
        <f>IFERROR(M87*L87,0)</f>
        <v>225281.24304267159</v>
      </c>
      <c r="P87" s="85"/>
    </row>
    <row r="88" spans="2:16" ht="14.4">
      <c r="B88" s="44"/>
      <c r="C88" s="517"/>
      <c r="D88" s="518"/>
      <c r="E88" s="518"/>
      <c r="F88" s="518"/>
      <c r="G88" s="519"/>
      <c r="H88" s="520"/>
      <c r="I88" s="520"/>
      <c r="J88" s="521" t="str">
        <f>IFERROR(VLOOKUP(C88,EQUIPOS!$C$13:$G$80,2,FALSE)," ")</f>
        <v xml:space="preserve"> </v>
      </c>
      <c r="K88" s="522"/>
      <c r="L88" s="308" t="str">
        <f>IFERROR(VLOOKUP(C88,EQUIPOS!$C$13:$G$80,5,FALSE)," ")</f>
        <v xml:space="preserve"> </v>
      </c>
      <c r="M88" s="524"/>
      <c r="N88" s="525"/>
      <c r="O88" s="307">
        <f>IFERROR(L88/M88,0)</f>
        <v>0</v>
      </c>
      <c r="P88" s="85"/>
    </row>
    <row r="89" spans="2:16" ht="14.4">
      <c r="B89" s="44"/>
      <c r="C89" s="517"/>
      <c r="D89" s="518"/>
      <c r="E89" s="518"/>
      <c r="F89" s="518"/>
      <c r="G89" s="519"/>
      <c r="H89" s="520"/>
      <c r="I89" s="520"/>
      <c r="J89" s="521" t="str">
        <f>IFERROR(VLOOKUP(C89,EQUIPOS!$C$13:$G$80,2,FALSE)," ")</f>
        <v xml:space="preserve"> </v>
      </c>
      <c r="K89" s="522"/>
      <c r="L89" s="308" t="str">
        <f>IFERROR(VLOOKUP(C89,EQUIPOS!$C$13:$G$80,5,FALSE)," ")</f>
        <v xml:space="preserve"> </v>
      </c>
      <c r="M89" s="524"/>
      <c r="N89" s="525"/>
      <c r="O89" s="307">
        <f t="shared" ref="O89:O90" si="4">IFERROR(L89/M89,0)</f>
        <v>0</v>
      </c>
      <c r="P89" s="85"/>
    </row>
    <row r="90" spans="2:16" ht="14.4">
      <c r="B90" s="44"/>
      <c r="C90" s="517"/>
      <c r="D90" s="518"/>
      <c r="E90" s="518"/>
      <c r="F90" s="518"/>
      <c r="G90" s="519"/>
      <c r="H90" s="520"/>
      <c r="I90" s="520"/>
      <c r="J90" s="521" t="str">
        <f>IFERROR(VLOOKUP(C90,EQUIPOS!$C$13:$G$80,2,FALSE)," ")</f>
        <v xml:space="preserve"> </v>
      </c>
      <c r="K90" s="522"/>
      <c r="L90" s="308" t="str">
        <f>IFERROR(VLOOKUP(C90,EQUIPOS!$C$13:$G$80,5,FALSE)," ")</f>
        <v xml:space="preserve"> </v>
      </c>
      <c r="M90" s="524"/>
      <c r="N90" s="525"/>
      <c r="O90" s="307">
        <f t="shared" si="4"/>
        <v>0</v>
      </c>
      <c r="P90" s="85"/>
    </row>
    <row r="91" spans="2:16" ht="15" thickBot="1">
      <c r="B91" s="44"/>
      <c r="C91" s="517"/>
      <c r="D91" s="518"/>
      <c r="E91" s="518"/>
      <c r="F91" s="518"/>
      <c r="G91" s="519"/>
      <c r="H91" s="520"/>
      <c r="I91" s="520"/>
      <c r="J91" s="521" t="str">
        <f>IFERROR(VLOOKUP(C91,EQUIPOS!$C$13:$G$80,2,FALSE)," ")</f>
        <v xml:space="preserve"> </v>
      </c>
      <c r="K91" s="522"/>
      <c r="L91" s="308" t="str">
        <f>IFERROR(VLOOKUP(C91,EQUIPOS!$C$13:$G$80,5,FALSE)," ")</f>
        <v xml:space="preserve"> </v>
      </c>
      <c r="M91" s="524"/>
      <c r="N91" s="525"/>
      <c r="O91" s="307">
        <f>IFERROR(L91/M91,0)</f>
        <v>0</v>
      </c>
      <c r="P91" s="85"/>
    </row>
    <row r="92" spans="2:16" ht="15" thickBot="1">
      <c r="B92" s="44"/>
      <c r="C92" s="545" t="s">
        <v>2244</v>
      </c>
      <c r="D92" s="546"/>
      <c r="E92" s="546"/>
      <c r="F92" s="546"/>
      <c r="G92" s="546"/>
      <c r="H92" s="546"/>
      <c r="I92" s="546"/>
      <c r="J92" s="546"/>
      <c r="K92" s="546"/>
      <c r="L92" s="546"/>
      <c r="M92" s="546"/>
      <c r="N92" s="547"/>
      <c r="O92" s="309">
        <f>SUM(O87:O91)</f>
        <v>225281.24304267159</v>
      </c>
      <c r="P92" s="86"/>
    </row>
    <row r="93" spans="2:16" ht="13.5" customHeight="1">
      <c r="B93" s="44"/>
      <c r="C93" s="529" t="s">
        <v>62</v>
      </c>
      <c r="D93" s="530"/>
      <c r="E93" s="530"/>
      <c r="F93" s="530"/>
      <c r="G93" s="530"/>
      <c r="H93" s="530"/>
      <c r="I93" s="530"/>
      <c r="J93" s="530"/>
      <c r="K93" s="530"/>
      <c r="L93" s="530"/>
      <c r="M93" s="530"/>
      <c r="N93" s="530"/>
      <c r="O93" s="531"/>
      <c r="P93" s="80"/>
    </row>
    <row r="94" spans="2:16">
      <c r="B94" s="44"/>
      <c r="C94" s="532"/>
      <c r="D94" s="533"/>
      <c r="E94" s="533"/>
      <c r="F94" s="533"/>
      <c r="G94" s="533"/>
      <c r="H94" s="533"/>
      <c r="I94" s="533"/>
      <c r="J94" s="533"/>
      <c r="K94" s="533"/>
      <c r="L94" s="533"/>
      <c r="M94" s="533"/>
      <c r="N94" s="533"/>
      <c r="O94" s="534"/>
      <c r="P94" s="80"/>
    </row>
    <row r="95" spans="2:16" ht="14.4" thickBot="1">
      <c r="B95" s="44"/>
      <c r="C95" s="535"/>
      <c r="D95" s="536"/>
      <c r="E95" s="536"/>
      <c r="F95" s="536"/>
      <c r="G95" s="536"/>
      <c r="H95" s="536"/>
      <c r="I95" s="536"/>
      <c r="J95" s="536"/>
      <c r="K95" s="536"/>
      <c r="L95" s="536"/>
      <c r="M95" s="536"/>
      <c r="N95" s="536"/>
      <c r="O95" s="537"/>
      <c r="P95" s="80"/>
    </row>
    <row r="96" spans="2:16" ht="14.4">
      <c r="B96" s="44"/>
      <c r="C96" s="538" t="s">
        <v>10</v>
      </c>
      <c r="D96" s="550"/>
      <c r="E96" s="550"/>
      <c r="F96" s="550"/>
      <c r="G96" s="550"/>
      <c r="H96" s="550"/>
      <c r="I96" s="550"/>
      <c r="J96" s="544"/>
      <c r="K96" s="81" t="s">
        <v>56</v>
      </c>
      <c r="L96" s="82" t="s">
        <v>12</v>
      </c>
      <c r="M96" s="541" t="s">
        <v>63</v>
      </c>
      <c r="N96" s="544"/>
      <c r="O96" s="83" t="s">
        <v>61</v>
      </c>
      <c r="P96" s="84"/>
    </row>
    <row r="97" spans="2:16" ht="14.4">
      <c r="B97" s="44"/>
      <c r="C97" s="517"/>
      <c r="D97" s="518"/>
      <c r="E97" s="518"/>
      <c r="F97" s="518"/>
      <c r="G97" s="518"/>
      <c r="H97" s="518"/>
      <c r="I97" s="518"/>
      <c r="J97" s="519"/>
      <c r="K97" s="88" t="str">
        <f>IFERROR(VLOOKUP(C97,MATERIALES!$C$13:$G$2486,2,FALSE)," ")</f>
        <v xml:space="preserve"> </v>
      </c>
      <c r="L97" s="89"/>
      <c r="M97" s="548" t="str">
        <f>IFERROR(VLOOKUP(C97,MATERIALES!$C$13:$G$2486,5,FALSE)," ")</f>
        <v xml:space="preserve"> </v>
      </c>
      <c r="N97" s="549"/>
      <c r="O97" s="307">
        <f>IFERROR(M97*L97,0)</f>
        <v>0</v>
      </c>
      <c r="P97" s="85"/>
    </row>
    <row r="98" spans="2:16" ht="14.4">
      <c r="B98" s="44"/>
      <c r="C98" s="517"/>
      <c r="D98" s="518"/>
      <c r="E98" s="518"/>
      <c r="F98" s="518"/>
      <c r="G98" s="518"/>
      <c r="H98" s="518"/>
      <c r="I98" s="518"/>
      <c r="J98" s="519"/>
      <c r="K98" s="88" t="str">
        <f>IFERROR(VLOOKUP(C98,MATERIALES!$C$13:$G$2486,2,FALSE)," ")</f>
        <v xml:space="preserve"> </v>
      </c>
      <c r="L98" s="89"/>
      <c r="M98" s="548" t="str">
        <f>IFERROR(VLOOKUP(C98,MATERIALES!$C$13:$G$2486,5,FALSE)," ")</f>
        <v xml:space="preserve"> </v>
      </c>
      <c r="N98" s="549"/>
      <c r="O98" s="307">
        <f t="shared" ref="O98:O108" si="5">IFERROR(M98*L98,0)</f>
        <v>0</v>
      </c>
      <c r="P98" s="85"/>
    </row>
    <row r="99" spans="2:16" ht="14.4">
      <c r="B99" s="44"/>
      <c r="C99" s="517"/>
      <c r="D99" s="518"/>
      <c r="E99" s="518"/>
      <c r="F99" s="518"/>
      <c r="G99" s="518"/>
      <c r="H99" s="518"/>
      <c r="I99" s="518"/>
      <c r="J99" s="519"/>
      <c r="K99" s="88" t="str">
        <f>IFERROR(VLOOKUP(C99,MATERIALES!$C$13:$G$2486,2,FALSE)," ")</f>
        <v xml:space="preserve"> </v>
      </c>
      <c r="L99" s="89"/>
      <c r="M99" s="548" t="str">
        <f>IFERROR(VLOOKUP(C99,MATERIALES!$C$13:$G$2486,5,FALSE)," ")</f>
        <v xml:space="preserve"> </v>
      </c>
      <c r="N99" s="549"/>
      <c r="O99" s="307">
        <f t="shared" si="5"/>
        <v>0</v>
      </c>
      <c r="P99" s="85"/>
    </row>
    <row r="100" spans="2:16" ht="14.4">
      <c r="B100" s="44"/>
      <c r="C100" s="517"/>
      <c r="D100" s="518"/>
      <c r="E100" s="518"/>
      <c r="F100" s="518"/>
      <c r="G100" s="518"/>
      <c r="H100" s="518"/>
      <c r="I100" s="518"/>
      <c r="J100" s="519"/>
      <c r="K100" s="88" t="str">
        <f>IFERROR(VLOOKUP(C100,MATERIALES!$C$13:$G$2486,2,FALSE)," ")</f>
        <v xml:space="preserve"> </v>
      </c>
      <c r="L100" s="89"/>
      <c r="M100" s="548" t="str">
        <f>IFERROR(VLOOKUP(C100,MATERIALES!$C$13:$G$2486,5,FALSE)," ")</f>
        <v xml:space="preserve"> </v>
      </c>
      <c r="N100" s="549"/>
      <c r="O100" s="307">
        <f t="shared" si="5"/>
        <v>0</v>
      </c>
      <c r="P100" s="85"/>
    </row>
    <row r="101" spans="2:16" ht="14.4">
      <c r="B101" s="44"/>
      <c r="C101" s="517"/>
      <c r="D101" s="518"/>
      <c r="E101" s="518"/>
      <c r="F101" s="518"/>
      <c r="G101" s="518"/>
      <c r="H101" s="518"/>
      <c r="I101" s="518"/>
      <c r="J101" s="519"/>
      <c r="K101" s="88" t="str">
        <f>IFERROR(VLOOKUP(C101,MATERIALES!$C$13:$G$2486,2,FALSE)," ")</f>
        <v xml:space="preserve"> </v>
      </c>
      <c r="L101" s="89"/>
      <c r="M101" s="548" t="str">
        <f>IFERROR(VLOOKUP(C101,MATERIALES!$C$13:$G$2486,5,FALSE)," ")</f>
        <v xml:space="preserve"> </v>
      </c>
      <c r="N101" s="549"/>
      <c r="O101" s="307">
        <f t="shared" si="5"/>
        <v>0</v>
      </c>
      <c r="P101" s="85"/>
    </row>
    <row r="102" spans="2:16" ht="14.4">
      <c r="B102" s="44"/>
      <c r="C102" s="517"/>
      <c r="D102" s="518"/>
      <c r="E102" s="518"/>
      <c r="F102" s="518"/>
      <c r="G102" s="518"/>
      <c r="H102" s="518"/>
      <c r="I102" s="518"/>
      <c r="J102" s="519"/>
      <c r="K102" s="88" t="str">
        <f>IFERROR(VLOOKUP(C102,MATERIALES!$C$13:$G$2486,2,FALSE)," ")</f>
        <v xml:space="preserve"> </v>
      </c>
      <c r="L102" s="89"/>
      <c r="M102" s="548" t="str">
        <f>IFERROR(VLOOKUP(C102,MATERIALES!$C$13:$G$2486,5,FALSE)," ")</f>
        <v xml:space="preserve"> </v>
      </c>
      <c r="N102" s="549"/>
      <c r="O102" s="307">
        <f t="shared" si="5"/>
        <v>0</v>
      </c>
      <c r="P102" s="85"/>
    </row>
    <row r="103" spans="2:16" ht="14.4">
      <c r="B103" s="44"/>
      <c r="C103" s="517"/>
      <c r="D103" s="518"/>
      <c r="E103" s="518"/>
      <c r="F103" s="518"/>
      <c r="G103" s="518"/>
      <c r="H103" s="518"/>
      <c r="I103" s="518"/>
      <c r="J103" s="519"/>
      <c r="K103" s="88" t="str">
        <f>IFERROR(VLOOKUP(C103,MATERIALES!$C$13:$G$2486,2,FALSE)," ")</f>
        <v xml:space="preserve"> </v>
      </c>
      <c r="L103" s="89"/>
      <c r="M103" s="548" t="str">
        <f>IFERROR(VLOOKUP(C103,MATERIALES!$C$13:$G$2486,5,FALSE)," ")</f>
        <v xml:space="preserve"> </v>
      </c>
      <c r="N103" s="549"/>
      <c r="O103" s="307">
        <f t="shared" si="5"/>
        <v>0</v>
      </c>
      <c r="P103" s="85"/>
    </row>
    <row r="104" spans="2:16" ht="14.4">
      <c r="B104" s="44"/>
      <c r="C104" s="517"/>
      <c r="D104" s="518"/>
      <c r="E104" s="518"/>
      <c r="F104" s="518"/>
      <c r="G104" s="518"/>
      <c r="H104" s="518"/>
      <c r="I104" s="518"/>
      <c r="J104" s="519"/>
      <c r="K104" s="88" t="str">
        <f>IFERROR(VLOOKUP(C104,MATERIALES!$C$13:$G$2486,2,FALSE)," ")</f>
        <v xml:space="preserve"> </v>
      </c>
      <c r="L104" s="89"/>
      <c r="M104" s="548" t="str">
        <f>IFERROR(VLOOKUP(C104,MATERIALES!$C$13:$G$2486,5,FALSE)," ")</f>
        <v xml:space="preserve"> </v>
      </c>
      <c r="N104" s="549"/>
      <c r="O104" s="307">
        <f t="shared" si="5"/>
        <v>0</v>
      </c>
      <c r="P104" s="85"/>
    </row>
    <row r="105" spans="2:16" ht="14.4">
      <c r="B105" s="44"/>
      <c r="C105" s="517"/>
      <c r="D105" s="518"/>
      <c r="E105" s="518"/>
      <c r="F105" s="518"/>
      <c r="G105" s="518"/>
      <c r="H105" s="518"/>
      <c r="I105" s="518"/>
      <c r="J105" s="519"/>
      <c r="K105" s="88" t="str">
        <f>IFERROR(VLOOKUP(C105,MATERIALES!$C$13:$G$2486,2,FALSE)," ")</f>
        <v xml:space="preserve"> </v>
      </c>
      <c r="L105" s="89"/>
      <c r="M105" s="548" t="str">
        <f>IFERROR(VLOOKUP(C105,MATERIALES!$C$13:$G$2486,5,FALSE)," ")</f>
        <v xml:space="preserve"> </v>
      </c>
      <c r="N105" s="549"/>
      <c r="O105" s="307">
        <f t="shared" si="5"/>
        <v>0</v>
      </c>
      <c r="P105" s="85"/>
    </row>
    <row r="106" spans="2:16" ht="14.4">
      <c r="B106" s="44"/>
      <c r="C106" s="517"/>
      <c r="D106" s="518"/>
      <c r="E106" s="518"/>
      <c r="F106" s="518"/>
      <c r="G106" s="518"/>
      <c r="H106" s="518"/>
      <c r="I106" s="518"/>
      <c r="J106" s="519"/>
      <c r="K106" s="88" t="str">
        <f>IFERROR(VLOOKUP(C106,MATERIALES!$C$13:$G$2486,2,FALSE)," ")</f>
        <v xml:space="preserve"> </v>
      </c>
      <c r="L106" s="89"/>
      <c r="M106" s="548" t="str">
        <f>IFERROR(VLOOKUP(C106,MATERIALES!$C$13:$G$2486,5,FALSE)," ")</f>
        <v xml:space="preserve"> </v>
      </c>
      <c r="N106" s="549"/>
      <c r="O106" s="307">
        <f t="shared" si="5"/>
        <v>0</v>
      </c>
      <c r="P106" s="85"/>
    </row>
    <row r="107" spans="2:16" ht="14.4">
      <c r="B107" s="44"/>
      <c r="C107" s="517"/>
      <c r="D107" s="518"/>
      <c r="E107" s="518"/>
      <c r="F107" s="518"/>
      <c r="G107" s="518"/>
      <c r="H107" s="518"/>
      <c r="I107" s="518"/>
      <c r="J107" s="519"/>
      <c r="K107" s="88" t="str">
        <f>IFERROR(VLOOKUP(C107,MATERIALES!$C$13:$G$2486,2,FALSE)," ")</f>
        <v xml:space="preserve"> </v>
      </c>
      <c r="L107" s="89"/>
      <c r="M107" s="548" t="str">
        <f>IFERROR(VLOOKUP(C107,MATERIALES!$C$13:$G$2486,5,FALSE)," ")</f>
        <v xml:space="preserve"> </v>
      </c>
      <c r="N107" s="549"/>
      <c r="O107" s="307">
        <f t="shared" si="5"/>
        <v>0</v>
      </c>
      <c r="P107" s="85"/>
    </row>
    <row r="108" spans="2:16" ht="15" thickBot="1">
      <c r="B108" s="44"/>
      <c r="C108" s="517"/>
      <c r="D108" s="518"/>
      <c r="E108" s="518"/>
      <c r="F108" s="518"/>
      <c r="G108" s="518"/>
      <c r="H108" s="518"/>
      <c r="I108" s="518"/>
      <c r="J108" s="519"/>
      <c r="K108" s="88" t="str">
        <f>IFERROR(VLOOKUP(C108,MATERIALES!$C$13:$G$2486,2,FALSE)," ")</f>
        <v xml:space="preserve"> </v>
      </c>
      <c r="L108" s="90"/>
      <c r="M108" s="548" t="str">
        <f>IFERROR(VLOOKUP(C108,MATERIALES!$C$13:$G$2486,5,FALSE)," ")</f>
        <v xml:space="preserve"> </v>
      </c>
      <c r="N108" s="549"/>
      <c r="O108" s="307">
        <f t="shared" si="5"/>
        <v>0</v>
      </c>
      <c r="P108" s="85"/>
    </row>
    <row r="109" spans="2:16" ht="15" thickBot="1">
      <c r="B109" s="44"/>
      <c r="C109" s="545" t="s">
        <v>2244</v>
      </c>
      <c r="D109" s="546"/>
      <c r="E109" s="546"/>
      <c r="F109" s="546"/>
      <c r="G109" s="546"/>
      <c r="H109" s="546"/>
      <c r="I109" s="546"/>
      <c r="J109" s="546"/>
      <c r="K109" s="546"/>
      <c r="L109" s="546"/>
      <c r="M109" s="546"/>
      <c r="N109" s="547"/>
      <c r="O109" s="309">
        <f>SUM(O97:O108)</f>
        <v>0</v>
      </c>
      <c r="P109" s="85"/>
    </row>
    <row r="110" spans="2:16">
      <c r="B110" s="44"/>
      <c r="C110" s="529" t="s">
        <v>64</v>
      </c>
      <c r="D110" s="530"/>
      <c r="E110" s="530"/>
      <c r="F110" s="530"/>
      <c r="G110" s="530"/>
      <c r="H110" s="530"/>
      <c r="I110" s="530"/>
      <c r="J110" s="530"/>
      <c r="K110" s="530"/>
      <c r="L110" s="530"/>
      <c r="M110" s="530"/>
      <c r="N110" s="530"/>
      <c r="O110" s="531"/>
      <c r="P110" s="80"/>
    </row>
    <row r="111" spans="2:16">
      <c r="B111" s="44"/>
      <c r="C111" s="532"/>
      <c r="D111" s="533"/>
      <c r="E111" s="533"/>
      <c r="F111" s="533"/>
      <c r="G111" s="533"/>
      <c r="H111" s="533"/>
      <c r="I111" s="533"/>
      <c r="J111" s="533"/>
      <c r="K111" s="533"/>
      <c r="L111" s="533"/>
      <c r="M111" s="533"/>
      <c r="N111" s="533"/>
      <c r="O111" s="534"/>
      <c r="P111" s="80"/>
    </row>
    <row r="112" spans="2:16" ht="14.4" thickBot="1">
      <c r="B112" s="44"/>
      <c r="C112" s="535"/>
      <c r="D112" s="536"/>
      <c r="E112" s="536"/>
      <c r="F112" s="536"/>
      <c r="G112" s="536"/>
      <c r="H112" s="536"/>
      <c r="I112" s="536"/>
      <c r="J112" s="536"/>
      <c r="K112" s="536"/>
      <c r="L112" s="536"/>
      <c r="M112" s="536"/>
      <c r="N112" s="536"/>
      <c r="O112" s="537"/>
      <c r="P112" s="80"/>
    </row>
    <row r="113" spans="2:16" ht="16.8">
      <c r="B113" s="44"/>
      <c r="C113" s="538" t="s">
        <v>65</v>
      </c>
      <c r="D113" s="550"/>
      <c r="E113" s="550"/>
      <c r="F113" s="550"/>
      <c r="G113" s="550"/>
      <c r="H113" s="550"/>
      <c r="I113" s="550"/>
      <c r="J113" s="82" t="s">
        <v>66</v>
      </c>
      <c r="K113" s="87" t="s">
        <v>67</v>
      </c>
      <c r="L113" s="91" t="s">
        <v>68</v>
      </c>
      <c r="M113" s="541" t="s">
        <v>69</v>
      </c>
      <c r="N113" s="544"/>
      <c r="O113" s="83" t="s">
        <v>61</v>
      </c>
      <c r="P113" s="84"/>
    </row>
    <row r="114" spans="2:16" ht="14.4">
      <c r="B114" s="44"/>
      <c r="C114" s="517"/>
      <c r="D114" s="518"/>
      <c r="E114" s="518"/>
      <c r="F114" s="518"/>
      <c r="G114" s="518"/>
      <c r="H114" s="518"/>
      <c r="I114" s="518"/>
      <c r="J114" s="92"/>
      <c r="K114" s="93">
        <v>25.1</v>
      </c>
      <c r="L114" s="92">
        <f>K114*J114</f>
        <v>0</v>
      </c>
      <c r="M114" s="548" t="str">
        <f>IFERROR(VLOOKUP(C114,TRANSPORTE!$C$14:$G$28,5,FALSE)," ")</f>
        <v xml:space="preserve"> </v>
      </c>
      <c r="N114" s="549"/>
      <c r="O114" s="307">
        <f>IFERROR(M114*L114,0)</f>
        <v>0</v>
      </c>
      <c r="P114" s="85"/>
    </row>
    <row r="115" spans="2:16" ht="15" thickBot="1">
      <c r="B115" s="44"/>
      <c r="C115" s="551"/>
      <c r="D115" s="552"/>
      <c r="E115" s="552"/>
      <c r="F115" s="552"/>
      <c r="G115" s="552"/>
      <c r="H115" s="552"/>
      <c r="I115" s="552"/>
      <c r="J115" s="94"/>
      <c r="K115" s="70"/>
      <c r="L115" s="94"/>
      <c r="M115" s="553"/>
      <c r="N115" s="554"/>
      <c r="O115" s="307">
        <f t="shared" ref="O115" si="6">IFERROR(M115*L115,0)</f>
        <v>0</v>
      </c>
      <c r="P115" s="85"/>
    </row>
    <row r="116" spans="2:16" ht="15" thickBot="1">
      <c r="B116" s="44"/>
      <c r="C116" s="545" t="s">
        <v>2244</v>
      </c>
      <c r="D116" s="546"/>
      <c r="E116" s="546"/>
      <c r="F116" s="546"/>
      <c r="G116" s="546"/>
      <c r="H116" s="546"/>
      <c r="I116" s="546"/>
      <c r="J116" s="546"/>
      <c r="K116" s="546"/>
      <c r="L116" s="546"/>
      <c r="M116" s="546"/>
      <c r="N116" s="547"/>
      <c r="O116" s="309">
        <f>+SUM(O114:O115)</f>
        <v>0</v>
      </c>
      <c r="P116" s="86"/>
    </row>
    <row r="117" spans="2:16">
      <c r="B117" s="44"/>
      <c r="C117" s="529" t="s">
        <v>70</v>
      </c>
      <c r="D117" s="530"/>
      <c r="E117" s="530"/>
      <c r="F117" s="530"/>
      <c r="G117" s="530"/>
      <c r="H117" s="530"/>
      <c r="I117" s="530"/>
      <c r="J117" s="530"/>
      <c r="K117" s="530"/>
      <c r="L117" s="530"/>
      <c r="M117" s="530"/>
      <c r="N117" s="530"/>
      <c r="O117" s="531"/>
      <c r="P117" s="80"/>
    </row>
    <row r="118" spans="2:16">
      <c r="B118" s="44"/>
      <c r="C118" s="532"/>
      <c r="D118" s="533"/>
      <c r="E118" s="533"/>
      <c r="F118" s="533"/>
      <c r="G118" s="533"/>
      <c r="H118" s="533"/>
      <c r="I118" s="533"/>
      <c r="J118" s="533"/>
      <c r="K118" s="533"/>
      <c r="L118" s="533"/>
      <c r="M118" s="533"/>
      <c r="N118" s="533"/>
      <c r="O118" s="534"/>
      <c r="P118" s="80"/>
    </row>
    <row r="119" spans="2:16" ht="14.4" thickBot="1">
      <c r="B119" s="44"/>
      <c r="C119" s="535"/>
      <c r="D119" s="536"/>
      <c r="E119" s="536"/>
      <c r="F119" s="536"/>
      <c r="G119" s="536"/>
      <c r="H119" s="536"/>
      <c r="I119" s="536"/>
      <c r="J119" s="536"/>
      <c r="K119" s="536"/>
      <c r="L119" s="536"/>
      <c r="M119" s="536"/>
      <c r="N119" s="536"/>
      <c r="O119" s="537"/>
      <c r="P119" s="80"/>
    </row>
    <row r="120" spans="2:16" ht="14.4">
      <c r="B120" s="44"/>
      <c r="C120" s="538" t="s">
        <v>71</v>
      </c>
      <c r="D120" s="550"/>
      <c r="E120" s="550"/>
      <c r="F120" s="550"/>
      <c r="G120" s="550"/>
      <c r="H120" s="550"/>
      <c r="I120" s="550"/>
      <c r="J120" s="82" t="s">
        <v>72</v>
      </c>
      <c r="K120" s="95" t="s">
        <v>73</v>
      </c>
      <c r="L120" s="96" t="s">
        <v>74</v>
      </c>
      <c r="M120" s="560" t="s">
        <v>60</v>
      </c>
      <c r="N120" s="561"/>
      <c r="O120" s="97" t="s">
        <v>61</v>
      </c>
      <c r="P120" s="98"/>
    </row>
    <row r="121" spans="2:16" ht="14.4">
      <c r="B121" s="44"/>
      <c r="C121" s="555" t="s">
        <v>2263</v>
      </c>
      <c r="D121" s="556"/>
      <c r="E121" s="556"/>
      <c r="F121" s="556"/>
      <c r="G121" s="556"/>
      <c r="H121" s="556"/>
      <c r="I121" s="522"/>
      <c r="J121" s="310">
        <f>IFERROR(VLOOKUP(C121,'MANO DE OBRA'!$C$13:$J$33,6,FALSE)," ")</f>
        <v>200000</v>
      </c>
      <c r="K121" s="318">
        <f>IFERROR(VLOOKUP(C121,'MANO DE OBRA'!$C$13:$J$33,7,FALSE)," ")</f>
        <v>2</v>
      </c>
      <c r="L121" s="311">
        <f>IFERROR(VLOOKUP(C121,'MANO DE OBRA'!$C$13:$J$33,8,FALSE)," ")</f>
        <v>400000</v>
      </c>
      <c r="M121" s="562">
        <v>0.11</v>
      </c>
      <c r="N121" s="563"/>
      <c r="O121" s="312">
        <f>IFERROR((L121/M121),0)</f>
        <v>3636363.6363636362</v>
      </c>
      <c r="P121" s="99"/>
    </row>
    <row r="122" spans="2:16" ht="14.4">
      <c r="B122" s="44"/>
      <c r="C122" s="555" t="s">
        <v>1225</v>
      </c>
      <c r="D122" s="556"/>
      <c r="E122" s="556"/>
      <c r="F122" s="556"/>
      <c r="G122" s="556"/>
      <c r="H122" s="556"/>
      <c r="I122" s="522"/>
      <c r="J122" s="310">
        <f>IFERROR(VLOOKUP(C122,'MANO DE OBRA'!$C$13:$J$33,6,FALSE)," ")</f>
        <v>212968.8944964</v>
      </c>
      <c r="K122" s="318">
        <f>IFERROR(VLOOKUP(C122,'MANO DE OBRA'!$C$13:$J$33,7,FALSE)," ")</f>
        <v>2</v>
      </c>
      <c r="L122" s="311">
        <f>IFERROR(VLOOKUP(C122,'MANO DE OBRA'!$C$13:$J$33,8,FALSE)," ")</f>
        <v>425938</v>
      </c>
      <c r="M122" s="562">
        <v>0.49</v>
      </c>
      <c r="N122" s="563"/>
      <c r="O122" s="312">
        <f t="shared" ref="O122:O124" si="7">IFERROR((L122/M122),0)</f>
        <v>869261.22448979598</v>
      </c>
      <c r="P122" s="99"/>
    </row>
    <row r="123" spans="2:16" ht="14.4">
      <c r="B123" s="44"/>
      <c r="C123" s="555"/>
      <c r="D123" s="556"/>
      <c r="E123" s="556"/>
      <c r="F123" s="556"/>
      <c r="G123" s="556"/>
      <c r="H123" s="556"/>
      <c r="I123" s="522"/>
      <c r="J123" s="310" t="str">
        <f>IFERROR(VLOOKUP(C123,'MANO DE OBRA'!$C$13:$J$33,6,FALSE)," ")</f>
        <v xml:space="preserve"> </v>
      </c>
      <c r="K123" s="318" t="str">
        <f>IFERROR(VLOOKUP(C123,'MANO DE OBRA'!$C$13:$J$33,7,FALSE)," ")</f>
        <v xml:space="preserve"> </v>
      </c>
      <c r="L123" s="311" t="str">
        <f>IFERROR(VLOOKUP(C123,'MANO DE OBRA'!$C$13:$J$33,8,FALSE)," ")</f>
        <v xml:space="preserve"> </v>
      </c>
      <c r="M123" s="524"/>
      <c r="N123" s="525"/>
      <c r="O123" s="312">
        <f t="shared" si="7"/>
        <v>0</v>
      </c>
      <c r="P123" s="99"/>
    </row>
    <row r="124" spans="2:16" ht="15" thickBot="1">
      <c r="B124" s="44"/>
      <c r="C124" s="555"/>
      <c r="D124" s="556"/>
      <c r="E124" s="556"/>
      <c r="F124" s="556"/>
      <c r="G124" s="556"/>
      <c r="H124" s="556"/>
      <c r="I124" s="522"/>
      <c r="J124" s="310" t="str">
        <f>IFERROR(VLOOKUP(C124,'MANO DE OBRA'!$C$13:$J$33,6,FALSE)," ")</f>
        <v xml:space="preserve"> </v>
      </c>
      <c r="K124" s="318" t="str">
        <f>IFERROR(VLOOKUP(C124,'MANO DE OBRA'!$C$13:$J$33,7,FALSE)," ")</f>
        <v xml:space="preserve"> </v>
      </c>
      <c r="L124" s="311" t="str">
        <f>IFERROR(VLOOKUP(C124,'MANO DE OBRA'!$C$13:$J$33,8,FALSE)," ")</f>
        <v xml:space="preserve"> </v>
      </c>
      <c r="M124" s="524"/>
      <c r="N124" s="525"/>
      <c r="O124" s="312">
        <f t="shared" si="7"/>
        <v>0</v>
      </c>
      <c r="P124" s="85"/>
    </row>
    <row r="125" spans="2:16" ht="15" thickBot="1">
      <c r="B125" s="44"/>
      <c r="C125" s="545" t="s">
        <v>2244</v>
      </c>
      <c r="D125" s="546"/>
      <c r="E125" s="546"/>
      <c r="F125" s="546"/>
      <c r="G125" s="546"/>
      <c r="H125" s="546"/>
      <c r="I125" s="546"/>
      <c r="J125" s="546"/>
      <c r="K125" s="546"/>
      <c r="L125" s="546"/>
      <c r="M125" s="546"/>
      <c r="N125" s="547"/>
      <c r="O125" s="309">
        <f>+SUM(O121:O124)</f>
        <v>4505624.8608534317</v>
      </c>
      <c r="P125" s="85"/>
    </row>
    <row r="126" spans="2:16" ht="15" thickBot="1">
      <c r="B126" s="44"/>
      <c r="C126" s="73"/>
      <c r="D126" s="52"/>
      <c r="E126" s="52"/>
      <c r="F126" s="52"/>
      <c r="G126" s="52"/>
      <c r="H126" s="52"/>
      <c r="I126" s="52"/>
      <c r="J126" s="52"/>
      <c r="K126" s="52"/>
      <c r="L126" s="52"/>
      <c r="M126" s="52"/>
      <c r="N126" s="52"/>
      <c r="O126" s="74"/>
      <c r="P126" s="45"/>
    </row>
    <row r="127" spans="2:16" ht="15" thickBot="1">
      <c r="B127" s="44"/>
      <c r="C127" s="557" t="s">
        <v>2245</v>
      </c>
      <c r="D127" s="558"/>
      <c r="E127" s="558"/>
      <c r="F127" s="558"/>
      <c r="G127" s="558"/>
      <c r="H127" s="558"/>
      <c r="I127" s="558"/>
      <c r="J127" s="558"/>
      <c r="K127" s="558"/>
      <c r="L127" s="558"/>
      <c r="M127" s="558"/>
      <c r="N127" s="559"/>
      <c r="O127" s="313">
        <f>ROUND(O116+O92+O109+O125,0)</f>
        <v>4730906</v>
      </c>
      <c r="P127" s="100"/>
    </row>
    <row r="128" spans="2:16" ht="15" thickBot="1">
      <c r="B128" s="44"/>
      <c r="C128" s="73"/>
      <c r="D128" s="52"/>
      <c r="E128" s="52"/>
      <c r="F128" s="52"/>
      <c r="G128" s="52"/>
      <c r="H128" s="52"/>
      <c r="I128" s="52"/>
      <c r="J128" s="52"/>
      <c r="K128" s="52"/>
      <c r="L128" s="52"/>
      <c r="M128" s="52"/>
      <c r="N128" s="52"/>
      <c r="O128" s="74"/>
      <c r="P128" s="100"/>
    </row>
    <row r="129" spans="2:19">
      <c r="B129" s="44"/>
      <c r="C129" s="529" t="s">
        <v>2240</v>
      </c>
      <c r="D129" s="530"/>
      <c r="E129" s="530"/>
      <c r="F129" s="530"/>
      <c r="G129" s="530"/>
      <c r="H129" s="530"/>
      <c r="I129" s="530"/>
      <c r="J129" s="530"/>
      <c r="K129" s="530"/>
      <c r="L129" s="530"/>
      <c r="M129" s="530"/>
      <c r="N129" s="530"/>
      <c r="O129" s="531"/>
      <c r="P129" s="100"/>
    </row>
    <row r="130" spans="2:19">
      <c r="B130" s="44"/>
      <c r="C130" s="532"/>
      <c r="D130" s="533"/>
      <c r="E130" s="533"/>
      <c r="F130" s="533"/>
      <c r="G130" s="533"/>
      <c r="H130" s="533"/>
      <c r="I130" s="533"/>
      <c r="J130" s="533"/>
      <c r="K130" s="533"/>
      <c r="L130" s="533"/>
      <c r="M130" s="533"/>
      <c r="N130" s="533"/>
      <c r="O130" s="534"/>
      <c r="P130" s="80"/>
    </row>
    <row r="131" spans="2:19" ht="14.4" thickBot="1">
      <c r="B131" s="44"/>
      <c r="C131" s="535"/>
      <c r="D131" s="536"/>
      <c r="E131" s="536"/>
      <c r="F131" s="536"/>
      <c r="G131" s="536"/>
      <c r="H131" s="536"/>
      <c r="I131" s="536"/>
      <c r="J131" s="536"/>
      <c r="K131" s="536"/>
      <c r="L131" s="536"/>
      <c r="M131" s="536"/>
      <c r="N131" s="536"/>
      <c r="O131" s="537"/>
      <c r="P131" s="80"/>
    </row>
    <row r="132" spans="2:19" ht="15" thickBot="1">
      <c r="B132" s="44"/>
      <c r="C132" s="568" t="s">
        <v>10</v>
      </c>
      <c r="D132" s="569"/>
      <c r="E132" s="569"/>
      <c r="F132" s="569"/>
      <c r="G132" s="569"/>
      <c r="H132" s="569"/>
      <c r="I132" s="569"/>
      <c r="J132" s="569"/>
      <c r="K132" s="569"/>
      <c r="L132" s="569"/>
      <c r="M132" s="570"/>
      <c r="N132" s="303" t="s">
        <v>32</v>
      </c>
      <c r="O132" s="304" t="s">
        <v>29</v>
      </c>
      <c r="P132" s="80"/>
    </row>
    <row r="133" spans="2:19" ht="14.4">
      <c r="B133" s="44"/>
      <c r="C133" s="571" t="s">
        <v>2867</v>
      </c>
      <c r="D133" s="572"/>
      <c r="E133" s="572"/>
      <c r="F133" s="572"/>
      <c r="G133" s="572"/>
      <c r="H133" s="572"/>
      <c r="I133" s="572"/>
      <c r="J133" s="572"/>
      <c r="K133" s="572"/>
      <c r="L133" s="572"/>
      <c r="M133" s="572"/>
      <c r="N133" s="305">
        <v>0.19</v>
      </c>
      <c r="O133" s="314">
        <f>N133*O127</f>
        <v>898872.14</v>
      </c>
      <c r="P133" s="80"/>
    </row>
    <row r="134" spans="2:19">
      <c r="B134" s="44"/>
      <c r="C134" s="296"/>
      <c r="D134" s="297"/>
      <c r="E134" s="297"/>
      <c r="F134" s="297"/>
      <c r="G134" s="297"/>
      <c r="H134" s="297"/>
      <c r="I134" s="297"/>
      <c r="J134" s="297"/>
      <c r="K134" s="297"/>
      <c r="L134" s="297"/>
      <c r="M134" s="297"/>
      <c r="N134" s="297"/>
      <c r="O134" s="298"/>
      <c r="P134" s="80"/>
    </row>
    <row r="135" spans="2:19" ht="14.4" thickBot="1">
      <c r="B135" s="44"/>
      <c r="C135" s="299"/>
      <c r="D135" s="300"/>
      <c r="E135" s="300"/>
      <c r="F135" s="300"/>
      <c r="G135" s="300"/>
      <c r="H135" s="300"/>
      <c r="I135" s="300"/>
      <c r="J135" s="300"/>
      <c r="K135" s="300"/>
      <c r="L135" s="300"/>
      <c r="M135" s="300"/>
      <c r="N135" s="300"/>
      <c r="O135" s="301"/>
      <c r="P135" s="80"/>
    </row>
    <row r="136" spans="2:19" ht="15" thickBot="1">
      <c r="B136" s="44"/>
      <c r="C136" s="557" t="s">
        <v>2246</v>
      </c>
      <c r="D136" s="558"/>
      <c r="E136" s="558"/>
      <c r="F136" s="558"/>
      <c r="G136" s="558"/>
      <c r="H136" s="558"/>
      <c r="I136" s="558"/>
      <c r="J136" s="558"/>
      <c r="K136" s="558"/>
      <c r="L136" s="558"/>
      <c r="M136" s="558"/>
      <c r="N136" s="559"/>
      <c r="O136" s="313">
        <f>ROUNDUP(O127+O133,0)</f>
        <v>5629779</v>
      </c>
      <c r="P136" s="100"/>
      <c r="S136" s="342"/>
    </row>
    <row r="137" spans="2:19" ht="14.4">
      <c r="B137" s="44"/>
      <c r="C137" s="73"/>
      <c r="D137" s="52"/>
      <c r="E137" s="52"/>
      <c r="F137" s="52"/>
      <c r="G137" s="52"/>
      <c r="H137" s="52"/>
      <c r="I137" s="52"/>
      <c r="J137" s="52"/>
      <c r="K137" s="52"/>
      <c r="L137" s="52"/>
      <c r="M137" s="52"/>
      <c r="N137" s="52"/>
      <c r="O137" s="74"/>
      <c r="P137" s="45"/>
    </row>
    <row r="138" spans="2:19" ht="14.4">
      <c r="B138" s="44"/>
      <c r="C138" s="73"/>
      <c r="D138" s="52"/>
      <c r="E138" s="52"/>
      <c r="F138" s="52"/>
      <c r="G138" s="52"/>
      <c r="H138" s="52"/>
      <c r="I138" s="52"/>
      <c r="J138" s="52"/>
      <c r="K138" s="52"/>
      <c r="L138" s="52"/>
      <c r="M138" s="52"/>
      <c r="N138" s="52"/>
      <c r="O138" s="74"/>
      <c r="P138" s="45"/>
    </row>
    <row r="139" spans="2:19" ht="18.75" customHeight="1" thickBot="1">
      <c r="B139" s="44"/>
      <c r="C139" s="564"/>
      <c r="D139" s="565"/>
      <c r="E139" s="565"/>
      <c r="F139" s="70"/>
      <c r="G139" s="70"/>
      <c r="H139" s="70"/>
      <c r="I139" s="70"/>
      <c r="J139" s="70"/>
      <c r="K139" s="566"/>
      <c r="L139" s="566"/>
      <c r="M139" s="566"/>
      <c r="N139" s="566"/>
      <c r="O139" s="567"/>
      <c r="P139" s="101"/>
    </row>
    <row r="140" spans="2:19" ht="14.4" thickBot="1">
      <c r="B140" s="102"/>
      <c r="C140" s="103"/>
      <c r="D140" s="103"/>
      <c r="E140" s="103"/>
      <c r="F140" s="103"/>
      <c r="G140" s="103"/>
      <c r="H140" s="103"/>
      <c r="I140" s="103"/>
      <c r="J140" s="103"/>
      <c r="K140" s="103"/>
      <c r="L140" s="103"/>
      <c r="M140" s="103"/>
      <c r="N140" s="103"/>
      <c r="O140" s="103"/>
      <c r="P140" s="104"/>
    </row>
    <row r="141" spans="2:19" ht="15" thickTop="1" thickBot="1"/>
    <row r="142" spans="2:19" ht="15" thickBot="1">
      <c r="B142" s="44"/>
      <c r="C142" s="488" t="s">
        <v>54</v>
      </c>
      <c r="D142" s="489"/>
      <c r="E142" s="489"/>
      <c r="F142" s="489"/>
      <c r="G142" s="489"/>
      <c r="H142" s="489"/>
      <c r="I142" s="489"/>
      <c r="J142" s="489"/>
      <c r="K142" s="489"/>
      <c r="L142" s="489"/>
      <c r="M142" s="489"/>
      <c r="N142" s="489"/>
      <c r="O142" s="490"/>
      <c r="P142" s="75"/>
    </row>
    <row r="143" spans="2:19">
      <c r="B143" s="44"/>
      <c r="C143" s="76" t="s">
        <v>55</v>
      </c>
      <c r="D143" s="491" t="s">
        <v>10</v>
      </c>
      <c r="E143" s="492"/>
      <c r="F143" s="492"/>
      <c r="G143" s="492"/>
      <c r="H143" s="492"/>
      <c r="I143" s="492"/>
      <c r="J143" s="492"/>
      <c r="K143" s="492"/>
      <c r="L143" s="493"/>
      <c r="M143" s="494" t="s">
        <v>56</v>
      </c>
      <c r="N143" s="495"/>
      <c r="O143" s="76" t="s">
        <v>12</v>
      </c>
      <c r="P143" s="77"/>
    </row>
    <row r="144" spans="2:19" ht="51" customHeight="1" thickBot="1">
      <c r="B144" s="44"/>
      <c r="C144" s="78">
        <f>PRESUPUESTO!C371</f>
        <v>23.030000000000005</v>
      </c>
      <c r="D144" s="582" t="str">
        <f>IFERROR(VLOOKUP(C144,PRESUPUESTO!$C$11:$K$375,5,FALSE)," ")</f>
        <v>CERTIFICACION RETILAP</v>
      </c>
      <c r="E144" s="583"/>
      <c r="F144" s="583"/>
      <c r="G144" s="583"/>
      <c r="H144" s="583"/>
      <c r="I144" s="583"/>
      <c r="J144" s="583"/>
      <c r="K144" s="583"/>
      <c r="L144" s="584"/>
      <c r="M144" s="526" t="str">
        <f>IFERROR(VLOOKUP(C144,PRESUPUESTO!$C$11:$K$375,6,FALSE)," ")</f>
        <v>UN</v>
      </c>
      <c r="N144" s="528"/>
      <c r="O144" s="243">
        <f>IFERROR(VLOOKUP(C144,PRESUPUESTO!$C$11:$K$375,7,FALSE)," ")</f>
        <v>1</v>
      </c>
      <c r="P144" s="79"/>
    </row>
    <row r="145" spans="2:16">
      <c r="B145" s="44"/>
      <c r="C145" s="529"/>
      <c r="D145" s="530"/>
      <c r="E145" s="530"/>
      <c r="F145" s="530"/>
      <c r="G145" s="530"/>
      <c r="H145" s="530"/>
      <c r="I145" s="530"/>
      <c r="J145" s="530"/>
      <c r="K145" s="530"/>
      <c r="L145" s="530"/>
      <c r="M145" s="530"/>
      <c r="N145" s="530"/>
      <c r="O145" s="531"/>
      <c r="P145" s="80"/>
    </row>
    <row r="146" spans="2:16">
      <c r="B146" s="44"/>
      <c r="C146" s="532"/>
      <c r="D146" s="533"/>
      <c r="E146" s="533"/>
      <c r="F146" s="533"/>
      <c r="G146" s="533"/>
      <c r="H146" s="533"/>
      <c r="I146" s="533"/>
      <c r="J146" s="533"/>
      <c r="K146" s="533"/>
      <c r="L146" s="533"/>
      <c r="M146" s="533"/>
      <c r="N146" s="533"/>
      <c r="O146" s="534"/>
      <c r="P146" s="80"/>
    </row>
    <row r="147" spans="2:16" ht="14.4" thickBot="1">
      <c r="B147" s="44"/>
      <c r="C147" s="535"/>
      <c r="D147" s="536"/>
      <c r="E147" s="536"/>
      <c r="F147" s="536"/>
      <c r="G147" s="536"/>
      <c r="H147" s="536"/>
      <c r="I147" s="536"/>
      <c r="J147" s="536"/>
      <c r="K147" s="536"/>
      <c r="L147" s="536"/>
      <c r="M147" s="536"/>
      <c r="N147" s="536"/>
      <c r="O147" s="537"/>
      <c r="P147" s="80"/>
    </row>
    <row r="148" spans="2:16" ht="14.4">
      <c r="B148" s="44"/>
      <c r="C148" s="538" t="s">
        <v>10</v>
      </c>
      <c r="D148" s="539"/>
      <c r="E148" s="539"/>
      <c r="F148" s="539"/>
      <c r="G148" s="540"/>
      <c r="H148" s="541" t="s">
        <v>57</v>
      </c>
      <c r="I148" s="539"/>
      <c r="J148" s="542" t="s">
        <v>58</v>
      </c>
      <c r="K148" s="543"/>
      <c r="L148" s="82" t="s">
        <v>59</v>
      </c>
      <c r="M148" s="541" t="s">
        <v>60</v>
      </c>
      <c r="N148" s="544"/>
      <c r="O148" s="83" t="s">
        <v>61</v>
      </c>
      <c r="P148" s="84"/>
    </row>
    <row r="149" spans="2:16" ht="14.4">
      <c r="B149" s="44"/>
      <c r="C149" s="517" t="s">
        <v>1281</v>
      </c>
      <c r="D149" s="518"/>
      <c r="E149" s="518"/>
      <c r="F149" s="518"/>
      <c r="G149" s="519"/>
      <c r="H149" s="520"/>
      <c r="I149" s="520"/>
      <c r="J149" s="521" t="str">
        <f>IFERROR(VLOOKUP(C149,EQUIPOS!$C$13:$G$80,2,FALSE)," ")</f>
        <v>%</v>
      </c>
      <c r="K149" s="522"/>
      <c r="L149" s="308">
        <f>O187</f>
        <v>3222202.4009603839</v>
      </c>
      <c r="M149" s="523">
        <v>0.05</v>
      </c>
      <c r="N149" s="522"/>
      <c r="O149" s="307">
        <f>IFERROR(M149*L149,0)</f>
        <v>161110.12004801922</v>
      </c>
      <c r="P149" s="85"/>
    </row>
    <row r="150" spans="2:16" ht="14.4">
      <c r="B150" s="44"/>
      <c r="C150" s="517"/>
      <c r="D150" s="518"/>
      <c r="E150" s="518"/>
      <c r="F150" s="518"/>
      <c r="G150" s="519"/>
      <c r="H150" s="520"/>
      <c r="I150" s="520"/>
      <c r="J150" s="521" t="str">
        <f>IFERROR(VLOOKUP(C150,EQUIPOS!$C$13:$G$80,2,FALSE)," ")</f>
        <v xml:space="preserve"> </v>
      </c>
      <c r="K150" s="522"/>
      <c r="L150" s="308" t="str">
        <f>IFERROR(VLOOKUP(C150,EQUIPOS!$C$13:$G$80,5,FALSE)," ")</f>
        <v xml:space="preserve"> </v>
      </c>
      <c r="M150" s="524"/>
      <c r="N150" s="525"/>
      <c r="O150" s="307">
        <f>IFERROR(L150/M150,0)</f>
        <v>0</v>
      </c>
      <c r="P150" s="85"/>
    </row>
    <row r="151" spans="2:16" ht="14.4">
      <c r="B151" s="44"/>
      <c r="C151" s="517"/>
      <c r="D151" s="518"/>
      <c r="E151" s="518"/>
      <c r="F151" s="518"/>
      <c r="G151" s="519"/>
      <c r="H151" s="520"/>
      <c r="I151" s="520"/>
      <c r="J151" s="521" t="str">
        <f>IFERROR(VLOOKUP(C151,EQUIPOS!$C$13:$G$80,2,FALSE)," ")</f>
        <v xml:space="preserve"> </v>
      </c>
      <c r="K151" s="522"/>
      <c r="L151" s="308" t="str">
        <f>IFERROR(VLOOKUP(C151,EQUIPOS!$C$13:$G$80,5,FALSE)," ")</f>
        <v xml:space="preserve"> </v>
      </c>
      <c r="M151" s="524"/>
      <c r="N151" s="525"/>
      <c r="O151" s="307">
        <f t="shared" ref="O151:O152" si="8">IFERROR(L151/M151,0)</f>
        <v>0</v>
      </c>
      <c r="P151" s="85"/>
    </row>
    <row r="152" spans="2:16" ht="14.4">
      <c r="B152" s="44"/>
      <c r="C152" s="517"/>
      <c r="D152" s="518"/>
      <c r="E152" s="518"/>
      <c r="F152" s="518"/>
      <c r="G152" s="519"/>
      <c r="H152" s="520"/>
      <c r="I152" s="520"/>
      <c r="J152" s="521" t="str">
        <f>IFERROR(VLOOKUP(C152,EQUIPOS!$C$13:$G$80,2,FALSE)," ")</f>
        <v xml:space="preserve"> </v>
      </c>
      <c r="K152" s="522"/>
      <c r="L152" s="308" t="str">
        <f>IFERROR(VLOOKUP(C152,EQUIPOS!$C$13:$G$80,5,FALSE)," ")</f>
        <v xml:space="preserve"> </v>
      </c>
      <c r="M152" s="524"/>
      <c r="N152" s="525"/>
      <c r="O152" s="307">
        <f t="shared" si="8"/>
        <v>0</v>
      </c>
      <c r="P152" s="85"/>
    </row>
    <row r="153" spans="2:16" ht="15" thickBot="1">
      <c r="B153" s="44"/>
      <c r="C153" s="517"/>
      <c r="D153" s="518"/>
      <c r="E153" s="518"/>
      <c r="F153" s="518"/>
      <c r="G153" s="519"/>
      <c r="H153" s="520"/>
      <c r="I153" s="520"/>
      <c r="J153" s="521" t="str">
        <f>IFERROR(VLOOKUP(C153,EQUIPOS!$C$13:$G$80,2,FALSE)," ")</f>
        <v xml:space="preserve"> </v>
      </c>
      <c r="K153" s="522"/>
      <c r="L153" s="308" t="str">
        <f>IFERROR(VLOOKUP(C153,EQUIPOS!$C$13:$G$80,5,FALSE)," ")</f>
        <v xml:space="preserve"> </v>
      </c>
      <c r="M153" s="524"/>
      <c r="N153" s="525"/>
      <c r="O153" s="307">
        <f>IFERROR(L153/M153,0)</f>
        <v>0</v>
      </c>
      <c r="P153" s="85"/>
    </row>
    <row r="154" spans="2:16" ht="15" thickBot="1">
      <c r="B154" s="44"/>
      <c r="C154" s="545" t="s">
        <v>2244</v>
      </c>
      <c r="D154" s="546"/>
      <c r="E154" s="546"/>
      <c r="F154" s="546"/>
      <c r="G154" s="546"/>
      <c r="H154" s="546"/>
      <c r="I154" s="546"/>
      <c r="J154" s="546"/>
      <c r="K154" s="546"/>
      <c r="L154" s="546"/>
      <c r="M154" s="546"/>
      <c r="N154" s="547"/>
      <c r="O154" s="309">
        <f>SUM(O149:O153)</f>
        <v>161110.12004801922</v>
      </c>
      <c r="P154" s="86"/>
    </row>
    <row r="155" spans="2:16" ht="13.5" customHeight="1">
      <c r="B155" s="44"/>
      <c r="C155" s="529" t="s">
        <v>62</v>
      </c>
      <c r="D155" s="530"/>
      <c r="E155" s="530"/>
      <c r="F155" s="530"/>
      <c r="G155" s="530"/>
      <c r="H155" s="530"/>
      <c r="I155" s="530"/>
      <c r="J155" s="530"/>
      <c r="K155" s="530"/>
      <c r="L155" s="530"/>
      <c r="M155" s="530"/>
      <c r="N155" s="530"/>
      <c r="O155" s="531"/>
      <c r="P155" s="80"/>
    </row>
    <row r="156" spans="2:16">
      <c r="B156" s="44"/>
      <c r="C156" s="532"/>
      <c r="D156" s="533"/>
      <c r="E156" s="533"/>
      <c r="F156" s="533"/>
      <c r="G156" s="533"/>
      <c r="H156" s="533"/>
      <c r="I156" s="533"/>
      <c r="J156" s="533"/>
      <c r="K156" s="533"/>
      <c r="L156" s="533"/>
      <c r="M156" s="533"/>
      <c r="N156" s="533"/>
      <c r="O156" s="534"/>
      <c r="P156" s="80"/>
    </row>
    <row r="157" spans="2:16" ht="14.4" thickBot="1">
      <c r="B157" s="44"/>
      <c r="C157" s="535"/>
      <c r="D157" s="536"/>
      <c r="E157" s="536"/>
      <c r="F157" s="536"/>
      <c r="G157" s="536"/>
      <c r="H157" s="536"/>
      <c r="I157" s="536"/>
      <c r="J157" s="536"/>
      <c r="K157" s="536"/>
      <c r="L157" s="536"/>
      <c r="M157" s="536"/>
      <c r="N157" s="536"/>
      <c r="O157" s="537"/>
      <c r="P157" s="80"/>
    </row>
    <row r="158" spans="2:16" ht="14.4">
      <c r="B158" s="44"/>
      <c r="C158" s="538" t="s">
        <v>10</v>
      </c>
      <c r="D158" s="550"/>
      <c r="E158" s="550"/>
      <c r="F158" s="550"/>
      <c r="G158" s="550"/>
      <c r="H158" s="550"/>
      <c r="I158" s="550"/>
      <c r="J158" s="544"/>
      <c r="K158" s="81" t="s">
        <v>56</v>
      </c>
      <c r="L158" s="82" t="s">
        <v>12</v>
      </c>
      <c r="M158" s="541" t="s">
        <v>63</v>
      </c>
      <c r="N158" s="544"/>
      <c r="O158" s="83" t="s">
        <v>61</v>
      </c>
      <c r="P158" s="84"/>
    </row>
    <row r="159" spans="2:16" ht="14.4">
      <c r="B159" s="44"/>
      <c r="C159" s="517"/>
      <c r="D159" s="518"/>
      <c r="E159" s="518"/>
      <c r="F159" s="518"/>
      <c r="G159" s="518"/>
      <c r="H159" s="518"/>
      <c r="I159" s="518"/>
      <c r="J159" s="519"/>
      <c r="K159" s="88" t="str">
        <f>IFERROR(VLOOKUP(C159,MATERIALES!$C$13:$G$2486,2,FALSE)," ")</f>
        <v xml:space="preserve"> </v>
      </c>
      <c r="L159" s="89"/>
      <c r="M159" s="548" t="str">
        <f>IFERROR(VLOOKUP(C159,MATERIALES!$C$13:$G$2486,5,FALSE)," ")</f>
        <v xml:space="preserve"> </v>
      </c>
      <c r="N159" s="549"/>
      <c r="O159" s="307">
        <f>IFERROR(M159*L159,0)</f>
        <v>0</v>
      </c>
      <c r="P159" s="85"/>
    </row>
    <row r="160" spans="2:16" ht="14.4">
      <c r="B160" s="44"/>
      <c r="C160" s="517"/>
      <c r="D160" s="518"/>
      <c r="E160" s="518"/>
      <c r="F160" s="518"/>
      <c r="G160" s="518"/>
      <c r="H160" s="518"/>
      <c r="I160" s="518"/>
      <c r="J160" s="519"/>
      <c r="K160" s="88" t="str">
        <f>IFERROR(VLOOKUP(C160,MATERIALES!$C$13:$G$2486,2,FALSE)," ")</f>
        <v xml:space="preserve"> </v>
      </c>
      <c r="L160" s="89"/>
      <c r="M160" s="548" t="str">
        <f>IFERROR(VLOOKUP(C160,MATERIALES!$C$13:$G$2486,5,FALSE)," ")</f>
        <v xml:space="preserve"> </v>
      </c>
      <c r="N160" s="549"/>
      <c r="O160" s="307">
        <f t="shared" ref="O160:O170" si="9">IFERROR(M160*L160,0)</f>
        <v>0</v>
      </c>
      <c r="P160" s="85"/>
    </row>
    <row r="161" spans="2:16" ht="14.4">
      <c r="B161" s="44"/>
      <c r="C161" s="517"/>
      <c r="D161" s="518"/>
      <c r="E161" s="518"/>
      <c r="F161" s="518"/>
      <c r="G161" s="518"/>
      <c r="H161" s="518"/>
      <c r="I161" s="518"/>
      <c r="J161" s="519"/>
      <c r="K161" s="88" t="str">
        <f>IFERROR(VLOOKUP(C161,MATERIALES!$C$13:$G$2486,2,FALSE)," ")</f>
        <v xml:space="preserve"> </v>
      </c>
      <c r="L161" s="89"/>
      <c r="M161" s="548" t="str">
        <f>IFERROR(VLOOKUP(C161,MATERIALES!$C$13:$G$2486,5,FALSE)," ")</f>
        <v xml:space="preserve"> </v>
      </c>
      <c r="N161" s="549"/>
      <c r="O161" s="307">
        <f t="shared" si="9"/>
        <v>0</v>
      </c>
      <c r="P161" s="85"/>
    </row>
    <row r="162" spans="2:16" ht="14.4">
      <c r="B162" s="44"/>
      <c r="C162" s="517"/>
      <c r="D162" s="518"/>
      <c r="E162" s="518"/>
      <c r="F162" s="518"/>
      <c r="G162" s="518"/>
      <c r="H162" s="518"/>
      <c r="I162" s="518"/>
      <c r="J162" s="519"/>
      <c r="K162" s="88" t="str">
        <f>IFERROR(VLOOKUP(C162,MATERIALES!$C$13:$G$2486,2,FALSE)," ")</f>
        <v xml:space="preserve"> </v>
      </c>
      <c r="L162" s="89"/>
      <c r="M162" s="548" t="str">
        <f>IFERROR(VLOOKUP(C162,MATERIALES!$C$13:$G$2486,5,FALSE)," ")</f>
        <v xml:space="preserve"> </v>
      </c>
      <c r="N162" s="549"/>
      <c r="O162" s="307">
        <f t="shared" si="9"/>
        <v>0</v>
      </c>
      <c r="P162" s="85"/>
    </row>
    <row r="163" spans="2:16" ht="14.4">
      <c r="B163" s="44"/>
      <c r="C163" s="517"/>
      <c r="D163" s="518"/>
      <c r="E163" s="518"/>
      <c r="F163" s="518"/>
      <c r="G163" s="518"/>
      <c r="H163" s="518"/>
      <c r="I163" s="518"/>
      <c r="J163" s="519"/>
      <c r="K163" s="88" t="str">
        <f>IFERROR(VLOOKUP(C163,MATERIALES!$C$13:$G$2486,2,FALSE)," ")</f>
        <v xml:space="preserve"> </v>
      </c>
      <c r="L163" s="89"/>
      <c r="M163" s="548" t="str">
        <f>IFERROR(VLOOKUP(C163,MATERIALES!$C$13:$G$2486,5,FALSE)," ")</f>
        <v xml:space="preserve"> </v>
      </c>
      <c r="N163" s="549"/>
      <c r="O163" s="307">
        <f t="shared" si="9"/>
        <v>0</v>
      </c>
      <c r="P163" s="85"/>
    </row>
    <row r="164" spans="2:16" ht="14.4">
      <c r="B164" s="44"/>
      <c r="C164" s="517"/>
      <c r="D164" s="518"/>
      <c r="E164" s="518"/>
      <c r="F164" s="518"/>
      <c r="G164" s="518"/>
      <c r="H164" s="518"/>
      <c r="I164" s="518"/>
      <c r="J164" s="519"/>
      <c r="K164" s="88" t="str">
        <f>IFERROR(VLOOKUP(C164,MATERIALES!$C$13:$G$2486,2,FALSE)," ")</f>
        <v xml:space="preserve"> </v>
      </c>
      <c r="L164" s="89"/>
      <c r="M164" s="548" t="str">
        <f>IFERROR(VLOOKUP(C164,MATERIALES!$C$13:$G$2486,5,FALSE)," ")</f>
        <v xml:space="preserve"> </v>
      </c>
      <c r="N164" s="549"/>
      <c r="O164" s="307">
        <f t="shared" si="9"/>
        <v>0</v>
      </c>
      <c r="P164" s="85"/>
    </row>
    <row r="165" spans="2:16" ht="14.4">
      <c r="B165" s="44"/>
      <c r="C165" s="517"/>
      <c r="D165" s="518"/>
      <c r="E165" s="518"/>
      <c r="F165" s="518"/>
      <c r="G165" s="518"/>
      <c r="H165" s="518"/>
      <c r="I165" s="518"/>
      <c r="J165" s="519"/>
      <c r="K165" s="88" t="str">
        <f>IFERROR(VLOOKUP(C165,MATERIALES!$C$13:$G$2486,2,FALSE)," ")</f>
        <v xml:space="preserve"> </v>
      </c>
      <c r="L165" s="89"/>
      <c r="M165" s="548" t="str">
        <f>IFERROR(VLOOKUP(C165,MATERIALES!$C$13:$G$2486,5,FALSE)," ")</f>
        <v xml:space="preserve"> </v>
      </c>
      <c r="N165" s="549"/>
      <c r="O165" s="307">
        <f t="shared" si="9"/>
        <v>0</v>
      </c>
      <c r="P165" s="85"/>
    </row>
    <row r="166" spans="2:16" ht="14.4">
      <c r="B166" s="44"/>
      <c r="C166" s="517"/>
      <c r="D166" s="518"/>
      <c r="E166" s="518"/>
      <c r="F166" s="518"/>
      <c r="G166" s="518"/>
      <c r="H166" s="518"/>
      <c r="I166" s="518"/>
      <c r="J166" s="519"/>
      <c r="K166" s="88" t="str">
        <f>IFERROR(VLOOKUP(C166,MATERIALES!$C$13:$G$2486,2,FALSE)," ")</f>
        <v xml:space="preserve"> </v>
      </c>
      <c r="L166" s="89"/>
      <c r="M166" s="548" t="str">
        <f>IFERROR(VLOOKUP(C166,MATERIALES!$C$13:$G$2486,5,FALSE)," ")</f>
        <v xml:space="preserve"> </v>
      </c>
      <c r="N166" s="549"/>
      <c r="O166" s="307">
        <f t="shared" si="9"/>
        <v>0</v>
      </c>
      <c r="P166" s="85"/>
    </row>
    <row r="167" spans="2:16" ht="14.4">
      <c r="B167" s="44"/>
      <c r="C167" s="517"/>
      <c r="D167" s="518"/>
      <c r="E167" s="518"/>
      <c r="F167" s="518"/>
      <c r="G167" s="518"/>
      <c r="H167" s="518"/>
      <c r="I167" s="518"/>
      <c r="J167" s="519"/>
      <c r="K167" s="88" t="str">
        <f>IFERROR(VLOOKUP(C167,MATERIALES!$C$13:$G$2486,2,FALSE)," ")</f>
        <v xml:space="preserve"> </v>
      </c>
      <c r="L167" s="89"/>
      <c r="M167" s="548" t="str">
        <f>IFERROR(VLOOKUP(C167,MATERIALES!$C$13:$G$2486,5,FALSE)," ")</f>
        <v xml:space="preserve"> </v>
      </c>
      <c r="N167" s="549"/>
      <c r="O167" s="307">
        <f t="shared" si="9"/>
        <v>0</v>
      </c>
      <c r="P167" s="85"/>
    </row>
    <row r="168" spans="2:16" ht="14.4">
      <c r="B168" s="44"/>
      <c r="C168" s="517"/>
      <c r="D168" s="518"/>
      <c r="E168" s="518"/>
      <c r="F168" s="518"/>
      <c r="G168" s="518"/>
      <c r="H168" s="518"/>
      <c r="I168" s="518"/>
      <c r="J168" s="519"/>
      <c r="K168" s="88" t="str">
        <f>IFERROR(VLOOKUP(C168,MATERIALES!$C$13:$G$2486,2,FALSE)," ")</f>
        <v xml:space="preserve"> </v>
      </c>
      <c r="L168" s="89"/>
      <c r="M168" s="548" t="str">
        <f>IFERROR(VLOOKUP(C168,MATERIALES!$C$13:$G$2486,5,FALSE)," ")</f>
        <v xml:space="preserve"> </v>
      </c>
      <c r="N168" s="549"/>
      <c r="O168" s="307">
        <f t="shared" si="9"/>
        <v>0</v>
      </c>
      <c r="P168" s="85"/>
    </row>
    <row r="169" spans="2:16" ht="14.4">
      <c r="B169" s="44"/>
      <c r="C169" s="517"/>
      <c r="D169" s="518"/>
      <c r="E169" s="518"/>
      <c r="F169" s="518"/>
      <c r="G169" s="518"/>
      <c r="H169" s="518"/>
      <c r="I169" s="518"/>
      <c r="J169" s="519"/>
      <c r="K169" s="88" t="str">
        <f>IFERROR(VLOOKUP(C169,MATERIALES!$C$13:$G$2486,2,FALSE)," ")</f>
        <v xml:space="preserve"> </v>
      </c>
      <c r="L169" s="89"/>
      <c r="M169" s="548" t="str">
        <f>IFERROR(VLOOKUP(C169,MATERIALES!$C$13:$G$2486,5,FALSE)," ")</f>
        <v xml:space="preserve"> </v>
      </c>
      <c r="N169" s="549"/>
      <c r="O169" s="307">
        <f t="shared" si="9"/>
        <v>0</v>
      </c>
      <c r="P169" s="85"/>
    </row>
    <row r="170" spans="2:16" ht="15" thickBot="1">
      <c r="B170" s="44"/>
      <c r="C170" s="517"/>
      <c r="D170" s="518"/>
      <c r="E170" s="518"/>
      <c r="F170" s="518"/>
      <c r="G170" s="518"/>
      <c r="H170" s="518"/>
      <c r="I170" s="518"/>
      <c r="J170" s="519"/>
      <c r="K170" s="88" t="str">
        <f>IFERROR(VLOOKUP(C170,MATERIALES!$C$13:$G$2486,2,FALSE)," ")</f>
        <v xml:space="preserve"> </v>
      </c>
      <c r="L170" s="90"/>
      <c r="M170" s="548" t="str">
        <f>IFERROR(VLOOKUP(C170,MATERIALES!$C$13:$G$2486,5,FALSE)," ")</f>
        <v xml:space="preserve"> </v>
      </c>
      <c r="N170" s="549"/>
      <c r="O170" s="307">
        <f t="shared" si="9"/>
        <v>0</v>
      </c>
      <c r="P170" s="85"/>
    </row>
    <row r="171" spans="2:16" ht="15" thickBot="1">
      <c r="B171" s="44"/>
      <c r="C171" s="545" t="s">
        <v>2244</v>
      </c>
      <c r="D171" s="546"/>
      <c r="E171" s="546"/>
      <c r="F171" s="546"/>
      <c r="G171" s="546"/>
      <c r="H171" s="546"/>
      <c r="I171" s="546"/>
      <c r="J171" s="546"/>
      <c r="K171" s="546"/>
      <c r="L171" s="546"/>
      <c r="M171" s="546"/>
      <c r="N171" s="547"/>
      <c r="O171" s="309">
        <f>SUM(O159:O170)</f>
        <v>0</v>
      </c>
      <c r="P171" s="85"/>
    </row>
    <row r="172" spans="2:16">
      <c r="B172" s="44"/>
      <c r="C172" s="529" t="s">
        <v>64</v>
      </c>
      <c r="D172" s="530"/>
      <c r="E172" s="530"/>
      <c r="F172" s="530"/>
      <c r="G172" s="530"/>
      <c r="H172" s="530"/>
      <c r="I172" s="530"/>
      <c r="J172" s="530"/>
      <c r="K172" s="530"/>
      <c r="L172" s="530"/>
      <c r="M172" s="530"/>
      <c r="N172" s="530"/>
      <c r="O172" s="531"/>
      <c r="P172" s="80"/>
    </row>
    <row r="173" spans="2:16">
      <c r="B173" s="44"/>
      <c r="C173" s="532"/>
      <c r="D173" s="533"/>
      <c r="E173" s="533"/>
      <c r="F173" s="533"/>
      <c r="G173" s="533"/>
      <c r="H173" s="533"/>
      <c r="I173" s="533"/>
      <c r="J173" s="533"/>
      <c r="K173" s="533"/>
      <c r="L173" s="533"/>
      <c r="M173" s="533"/>
      <c r="N173" s="533"/>
      <c r="O173" s="534"/>
      <c r="P173" s="80"/>
    </row>
    <row r="174" spans="2:16" ht="14.4" thickBot="1">
      <c r="B174" s="44"/>
      <c r="C174" s="535"/>
      <c r="D174" s="536"/>
      <c r="E174" s="536"/>
      <c r="F174" s="536"/>
      <c r="G174" s="536"/>
      <c r="H174" s="536"/>
      <c r="I174" s="536"/>
      <c r="J174" s="536"/>
      <c r="K174" s="536"/>
      <c r="L174" s="536"/>
      <c r="M174" s="536"/>
      <c r="N174" s="536"/>
      <c r="O174" s="537"/>
      <c r="P174" s="80"/>
    </row>
    <row r="175" spans="2:16" ht="16.8">
      <c r="B175" s="44"/>
      <c r="C175" s="538" t="s">
        <v>65</v>
      </c>
      <c r="D175" s="550"/>
      <c r="E175" s="550"/>
      <c r="F175" s="550"/>
      <c r="G175" s="550"/>
      <c r="H175" s="550"/>
      <c r="I175" s="550"/>
      <c r="J175" s="82" t="s">
        <v>66</v>
      </c>
      <c r="K175" s="87" t="s">
        <v>67</v>
      </c>
      <c r="L175" s="91" t="s">
        <v>68</v>
      </c>
      <c r="M175" s="541" t="s">
        <v>69</v>
      </c>
      <c r="N175" s="544"/>
      <c r="O175" s="83" t="s">
        <v>61</v>
      </c>
      <c r="P175" s="84"/>
    </row>
    <row r="176" spans="2:16" ht="14.4">
      <c r="B176" s="44"/>
      <c r="C176" s="517"/>
      <c r="D176" s="518"/>
      <c r="E176" s="518"/>
      <c r="F176" s="518"/>
      <c r="G176" s="518"/>
      <c r="H176" s="518"/>
      <c r="I176" s="518"/>
      <c r="J176" s="92"/>
      <c r="K176" s="93">
        <v>25.1</v>
      </c>
      <c r="L176" s="92">
        <f>K176*J176</f>
        <v>0</v>
      </c>
      <c r="M176" s="548" t="str">
        <f>IFERROR(VLOOKUP(C176,TRANSPORTE!$C$14:$G$28,5,FALSE)," ")</f>
        <v xml:space="preserve"> </v>
      </c>
      <c r="N176" s="549"/>
      <c r="O176" s="307">
        <f>IFERROR(M176*L176,0)</f>
        <v>0</v>
      </c>
      <c r="P176" s="85"/>
    </row>
    <row r="177" spans="2:16" ht="15" thickBot="1">
      <c r="B177" s="44"/>
      <c r="C177" s="551"/>
      <c r="D177" s="552"/>
      <c r="E177" s="552"/>
      <c r="F177" s="552"/>
      <c r="G177" s="552"/>
      <c r="H177" s="552"/>
      <c r="I177" s="552"/>
      <c r="J177" s="94"/>
      <c r="K177" s="70"/>
      <c r="L177" s="94"/>
      <c r="M177" s="553"/>
      <c r="N177" s="554"/>
      <c r="O177" s="307">
        <f t="shared" ref="O177" si="10">IFERROR(M177*L177,0)</f>
        <v>0</v>
      </c>
      <c r="P177" s="85"/>
    </row>
    <row r="178" spans="2:16" ht="15" thickBot="1">
      <c r="B178" s="44"/>
      <c r="C178" s="545" t="s">
        <v>2244</v>
      </c>
      <c r="D178" s="546"/>
      <c r="E178" s="546"/>
      <c r="F178" s="546"/>
      <c r="G178" s="546"/>
      <c r="H178" s="546"/>
      <c r="I178" s="546"/>
      <c r="J178" s="546"/>
      <c r="K178" s="546"/>
      <c r="L178" s="546"/>
      <c r="M178" s="546"/>
      <c r="N178" s="547"/>
      <c r="O178" s="309">
        <f>+SUM(O176:O177)</f>
        <v>0</v>
      </c>
      <c r="P178" s="86"/>
    </row>
    <row r="179" spans="2:16">
      <c r="B179" s="44"/>
      <c r="C179" s="529" t="s">
        <v>70</v>
      </c>
      <c r="D179" s="530"/>
      <c r="E179" s="530"/>
      <c r="F179" s="530"/>
      <c r="G179" s="530"/>
      <c r="H179" s="530"/>
      <c r="I179" s="530"/>
      <c r="J179" s="530"/>
      <c r="K179" s="530"/>
      <c r="L179" s="530"/>
      <c r="M179" s="530"/>
      <c r="N179" s="530"/>
      <c r="O179" s="531"/>
      <c r="P179" s="80"/>
    </row>
    <row r="180" spans="2:16">
      <c r="B180" s="44"/>
      <c r="C180" s="532"/>
      <c r="D180" s="533"/>
      <c r="E180" s="533"/>
      <c r="F180" s="533"/>
      <c r="G180" s="533"/>
      <c r="H180" s="533"/>
      <c r="I180" s="533"/>
      <c r="J180" s="533"/>
      <c r="K180" s="533"/>
      <c r="L180" s="533"/>
      <c r="M180" s="533"/>
      <c r="N180" s="533"/>
      <c r="O180" s="534"/>
      <c r="P180" s="80"/>
    </row>
    <row r="181" spans="2:16" ht="14.4" thickBot="1">
      <c r="B181" s="44"/>
      <c r="C181" s="535"/>
      <c r="D181" s="536"/>
      <c r="E181" s="536"/>
      <c r="F181" s="536"/>
      <c r="G181" s="536"/>
      <c r="H181" s="536"/>
      <c r="I181" s="536"/>
      <c r="J181" s="536"/>
      <c r="K181" s="536"/>
      <c r="L181" s="536"/>
      <c r="M181" s="536"/>
      <c r="N181" s="536"/>
      <c r="O181" s="537"/>
      <c r="P181" s="80"/>
    </row>
    <row r="182" spans="2:16" ht="14.4">
      <c r="B182" s="44"/>
      <c r="C182" s="538" t="s">
        <v>71</v>
      </c>
      <c r="D182" s="550"/>
      <c r="E182" s="550"/>
      <c r="F182" s="550"/>
      <c r="G182" s="550"/>
      <c r="H182" s="550"/>
      <c r="I182" s="550"/>
      <c r="J182" s="82" t="s">
        <v>72</v>
      </c>
      <c r="K182" s="95" t="s">
        <v>73</v>
      </c>
      <c r="L182" s="96" t="s">
        <v>74</v>
      </c>
      <c r="M182" s="560" t="s">
        <v>60</v>
      </c>
      <c r="N182" s="561"/>
      <c r="O182" s="97" t="s">
        <v>61</v>
      </c>
      <c r="P182" s="98"/>
    </row>
    <row r="183" spans="2:16" ht="14.4">
      <c r="B183" s="44"/>
      <c r="C183" s="555" t="s">
        <v>2263</v>
      </c>
      <c r="D183" s="556"/>
      <c r="E183" s="556"/>
      <c r="F183" s="556"/>
      <c r="G183" s="556"/>
      <c r="H183" s="556"/>
      <c r="I183" s="522"/>
      <c r="J183" s="310">
        <f>IFERROR(VLOOKUP(C183,'MANO DE OBRA'!$C$13:$J$33,6,FALSE)," ")</f>
        <v>200000</v>
      </c>
      <c r="K183" s="318">
        <f>IFERROR(VLOOKUP(C183,'MANO DE OBRA'!$C$13:$J$33,7,FALSE)," ")</f>
        <v>2</v>
      </c>
      <c r="L183" s="311">
        <f>IFERROR(VLOOKUP(C183,'MANO DE OBRA'!$C$13:$J$33,8,FALSE)," ")</f>
        <v>400000</v>
      </c>
      <c r="M183" s="562">
        <v>0.17</v>
      </c>
      <c r="N183" s="563"/>
      <c r="O183" s="312">
        <f>IFERROR((L183/M183),0)</f>
        <v>2352941.176470588</v>
      </c>
      <c r="P183" s="99"/>
    </row>
    <row r="184" spans="2:16" ht="14.4">
      <c r="B184" s="44"/>
      <c r="C184" s="555" t="s">
        <v>1225</v>
      </c>
      <c r="D184" s="556"/>
      <c r="E184" s="556"/>
      <c r="F184" s="556"/>
      <c r="G184" s="556"/>
      <c r="H184" s="556"/>
      <c r="I184" s="522"/>
      <c r="J184" s="310">
        <f>IFERROR(VLOOKUP(C184,'MANO DE OBRA'!$C$13:$J$33,6,FALSE)," ")</f>
        <v>212968.8944964</v>
      </c>
      <c r="K184" s="318">
        <f>IFERROR(VLOOKUP(C184,'MANO DE OBRA'!$C$13:$J$33,7,FALSE)," ")</f>
        <v>2</v>
      </c>
      <c r="L184" s="311">
        <f>IFERROR(VLOOKUP(C184,'MANO DE OBRA'!$C$13:$J$33,8,FALSE)," ")</f>
        <v>425938</v>
      </c>
      <c r="M184" s="562">
        <v>0.49</v>
      </c>
      <c r="N184" s="563"/>
      <c r="O184" s="312">
        <f t="shared" ref="O184:O186" si="11">IFERROR((L184/M184),0)</f>
        <v>869261.22448979598</v>
      </c>
      <c r="P184" s="99"/>
    </row>
    <row r="185" spans="2:16" ht="14.4">
      <c r="B185" s="44"/>
      <c r="C185" s="555"/>
      <c r="D185" s="556"/>
      <c r="E185" s="556"/>
      <c r="F185" s="556"/>
      <c r="G185" s="556"/>
      <c r="H185" s="556"/>
      <c r="I185" s="522"/>
      <c r="J185" s="310" t="str">
        <f>IFERROR(VLOOKUP(C185,'MANO DE OBRA'!$C$13:$J$33,6,FALSE)," ")</f>
        <v xml:space="preserve"> </v>
      </c>
      <c r="K185" s="318" t="str">
        <f>IFERROR(VLOOKUP(C185,'MANO DE OBRA'!$C$13:$J$33,7,FALSE)," ")</f>
        <v xml:space="preserve"> </v>
      </c>
      <c r="L185" s="311" t="str">
        <f>IFERROR(VLOOKUP(C185,'MANO DE OBRA'!$C$13:$J$33,8,FALSE)," ")</f>
        <v xml:space="preserve"> </v>
      </c>
      <c r="M185" s="524"/>
      <c r="N185" s="525"/>
      <c r="O185" s="312">
        <f t="shared" si="11"/>
        <v>0</v>
      </c>
      <c r="P185" s="99"/>
    </row>
    <row r="186" spans="2:16" ht="15" thickBot="1">
      <c r="B186" s="44"/>
      <c r="C186" s="555"/>
      <c r="D186" s="556"/>
      <c r="E186" s="556"/>
      <c r="F186" s="556"/>
      <c r="G186" s="556"/>
      <c r="H186" s="556"/>
      <c r="I186" s="522"/>
      <c r="J186" s="310" t="str">
        <f>IFERROR(VLOOKUP(C186,'MANO DE OBRA'!$C$13:$J$33,6,FALSE)," ")</f>
        <v xml:space="preserve"> </v>
      </c>
      <c r="K186" s="318" t="str">
        <f>IFERROR(VLOOKUP(C186,'MANO DE OBRA'!$C$13:$J$33,7,FALSE)," ")</f>
        <v xml:space="preserve"> </v>
      </c>
      <c r="L186" s="311" t="str">
        <f>IFERROR(VLOOKUP(C186,'MANO DE OBRA'!$C$13:$J$33,8,FALSE)," ")</f>
        <v xml:space="preserve"> </v>
      </c>
      <c r="M186" s="524"/>
      <c r="N186" s="525"/>
      <c r="O186" s="312">
        <f t="shared" si="11"/>
        <v>0</v>
      </c>
      <c r="P186" s="85"/>
    </row>
    <row r="187" spans="2:16" ht="15" thickBot="1">
      <c r="B187" s="44"/>
      <c r="C187" s="545" t="s">
        <v>2244</v>
      </c>
      <c r="D187" s="546"/>
      <c r="E187" s="546"/>
      <c r="F187" s="546"/>
      <c r="G187" s="546"/>
      <c r="H187" s="546"/>
      <c r="I187" s="546"/>
      <c r="J187" s="546"/>
      <c r="K187" s="546"/>
      <c r="L187" s="546"/>
      <c r="M187" s="546"/>
      <c r="N187" s="547"/>
      <c r="O187" s="309">
        <f>+SUM(O183:O186)</f>
        <v>3222202.4009603839</v>
      </c>
      <c r="P187" s="85"/>
    </row>
    <row r="188" spans="2:16" ht="15" thickBot="1">
      <c r="B188" s="44"/>
      <c r="C188" s="73"/>
      <c r="D188" s="52"/>
      <c r="E188" s="52"/>
      <c r="F188" s="52"/>
      <c r="G188" s="52"/>
      <c r="H188" s="52"/>
      <c r="I188" s="52"/>
      <c r="J188" s="52"/>
      <c r="K188" s="52"/>
      <c r="L188" s="52"/>
      <c r="M188" s="52"/>
      <c r="N188" s="52"/>
      <c r="O188" s="74"/>
      <c r="P188" s="45"/>
    </row>
    <row r="189" spans="2:16" ht="15" thickBot="1">
      <c r="B189" s="44"/>
      <c r="C189" s="557" t="s">
        <v>2245</v>
      </c>
      <c r="D189" s="558"/>
      <c r="E189" s="558"/>
      <c r="F189" s="558"/>
      <c r="G189" s="558"/>
      <c r="H189" s="558"/>
      <c r="I189" s="558"/>
      <c r="J189" s="558"/>
      <c r="K189" s="558"/>
      <c r="L189" s="558"/>
      <c r="M189" s="558"/>
      <c r="N189" s="559"/>
      <c r="O189" s="313">
        <f>ROUND(O178+O154+O171+O187,0)</f>
        <v>3383313</v>
      </c>
      <c r="P189" s="100"/>
    </row>
    <row r="190" spans="2:16" ht="15" thickBot="1">
      <c r="B190" s="44"/>
      <c r="C190" s="73"/>
      <c r="D190" s="52"/>
      <c r="E190" s="52"/>
      <c r="F190" s="52"/>
      <c r="G190" s="52"/>
      <c r="H190" s="52"/>
      <c r="I190" s="52"/>
      <c r="J190" s="52"/>
      <c r="K190" s="52"/>
      <c r="L190" s="52"/>
      <c r="M190" s="52"/>
      <c r="N190" s="52"/>
      <c r="O190" s="74"/>
      <c r="P190" s="100"/>
    </row>
    <row r="191" spans="2:16">
      <c r="B191" s="44"/>
      <c r="C191" s="529" t="s">
        <v>2240</v>
      </c>
      <c r="D191" s="530"/>
      <c r="E191" s="530"/>
      <c r="F191" s="530"/>
      <c r="G191" s="530"/>
      <c r="H191" s="530"/>
      <c r="I191" s="530"/>
      <c r="J191" s="530"/>
      <c r="K191" s="530"/>
      <c r="L191" s="530"/>
      <c r="M191" s="530"/>
      <c r="N191" s="530"/>
      <c r="O191" s="531"/>
      <c r="P191" s="100"/>
    </row>
    <row r="192" spans="2:16">
      <c r="B192" s="44"/>
      <c r="C192" s="532"/>
      <c r="D192" s="533"/>
      <c r="E192" s="533"/>
      <c r="F192" s="533"/>
      <c r="G192" s="533"/>
      <c r="H192" s="533"/>
      <c r="I192" s="533"/>
      <c r="J192" s="533"/>
      <c r="K192" s="533"/>
      <c r="L192" s="533"/>
      <c r="M192" s="533"/>
      <c r="N192" s="533"/>
      <c r="O192" s="534"/>
      <c r="P192" s="80"/>
    </row>
    <row r="193" spans="2:19" ht="14.4" thickBot="1">
      <c r="B193" s="44"/>
      <c r="C193" s="535"/>
      <c r="D193" s="536"/>
      <c r="E193" s="536"/>
      <c r="F193" s="536"/>
      <c r="G193" s="536"/>
      <c r="H193" s="536"/>
      <c r="I193" s="536"/>
      <c r="J193" s="536"/>
      <c r="K193" s="536"/>
      <c r="L193" s="536"/>
      <c r="M193" s="536"/>
      <c r="N193" s="536"/>
      <c r="O193" s="537"/>
      <c r="P193" s="80"/>
    </row>
    <row r="194" spans="2:19" ht="15" thickBot="1">
      <c r="B194" s="44"/>
      <c r="C194" s="568" t="s">
        <v>10</v>
      </c>
      <c r="D194" s="569"/>
      <c r="E194" s="569"/>
      <c r="F194" s="569"/>
      <c r="G194" s="569"/>
      <c r="H194" s="569"/>
      <c r="I194" s="569"/>
      <c r="J194" s="569"/>
      <c r="K194" s="569"/>
      <c r="L194" s="569"/>
      <c r="M194" s="570"/>
      <c r="N194" s="303" t="s">
        <v>32</v>
      </c>
      <c r="O194" s="304" t="s">
        <v>29</v>
      </c>
      <c r="P194" s="80"/>
    </row>
    <row r="195" spans="2:19" ht="14.4">
      <c r="B195" s="44"/>
      <c r="C195" s="571" t="s">
        <v>2867</v>
      </c>
      <c r="D195" s="572"/>
      <c r="E195" s="572"/>
      <c r="F195" s="572"/>
      <c r="G195" s="572"/>
      <c r="H195" s="572"/>
      <c r="I195" s="572"/>
      <c r="J195" s="572"/>
      <c r="K195" s="572"/>
      <c r="L195" s="572"/>
      <c r="M195" s="572"/>
      <c r="N195" s="305">
        <v>0.19</v>
      </c>
      <c r="O195" s="314">
        <f>N195*O189</f>
        <v>642829.47</v>
      </c>
      <c r="P195" s="80"/>
    </row>
    <row r="196" spans="2:19">
      <c r="B196" s="44"/>
      <c r="C196" s="296"/>
      <c r="D196" s="297"/>
      <c r="E196" s="297"/>
      <c r="F196" s="297"/>
      <c r="G196" s="297"/>
      <c r="H196" s="297"/>
      <c r="I196" s="297"/>
      <c r="J196" s="297"/>
      <c r="K196" s="297"/>
      <c r="L196" s="297"/>
      <c r="M196" s="297"/>
      <c r="N196" s="297"/>
      <c r="O196" s="298"/>
      <c r="P196" s="80"/>
    </row>
    <row r="197" spans="2:19" ht="14.4" thickBot="1">
      <c r="B197" s="44"/>
      <c r="C197" s="299"/>
      <c r="D197" s="300"/>
      <c r="E197" s="300"/>
      <c r="F197" s="300"/>
      <c r="G197" s="300"/>
      <c r="H197" s="300"/>
      <c r="I197" s="300"/>
      <c r="J197" s="300"/>
      <c r="K197" s="300"/>
      <c r="L197" s="300"/>
      <c r="M197" s="300"/>
      <c r="N197" s="300"/>
      <c r="O197" s="301"/>
      <c r="P197" s="80"/>
    </row>
    <row r="198" spans="2:19" ht="15" thickBot="1">
      <c r="B198" s="44"/>
      <c r="C198" s="557" t="s">
        <v>2246</v>
      </c>
      <c r="D198" s="558"/>
      <c r="E198" s="558"/>
      <c r="F198" s="558"/>
      <c r="G198" s="558"/>
      <c r="H198" s="558"/>
      <c r="I198" s="558"/>
      <c r="J198" s="558"/>
      <c r="K198" s="558"/>
      <c r="L198" s="558"/>
      <c r="M198" s="558"/>
      <c r="N198" s="559"/>
      <c r="O198" s="313">
        <f>ROUNDUP(O189+O195,0)</f>
        <v>4026143</v>
      </c>
      <c r="P198" s="100"/>
      <c r="S198" s="342"/>
    </row>
    <row r="199" spans="2:19" ht="14.4">
      <c r="B199" s="44"/>
      <c r="C199" s="73"/>
      <c r="D199" s="52"/>
      <c r="E199" s="52"/>
      <c r="F199" s="52"/>
      <c r="G199" s="52"/>
      <c r="H199" s="52"/>
      <c r="I199" s="52"/>
      <c r="J199" s="52"/>
      <c r="K199" s="52"/>
      <c r="L199" s="52"/>
      <c r="M199" s="52"/>
      <c r="N199" s="52"/>
      <c r="O199" s="74"/>
      <c r="P199" s="45"/>
    </row>
    <row r="200" spans="2:19" ht="14.4">
      <c r="B200" s="44"/>
      <c r="C200" s="73"/>
      <c r="D200" s="52"/>
      <c r="E200" s="52"/>
      <c r="F200" s="52"/>
      <c r="G200" s="52"/>
      <c r="H200" s="52"/>
      <c r="I200" s="52"/>
      <c r="J200" s="52"/>
      <c r="K200" s="52"/>
      <c r="L200" s="52"/>
      <c r="M200" s="52"/>
      <c r="N200" s="52"/>
      <c r="O200" s="74"/>
      <c r="P200" s="45"/>
    </row>
    <row r="201" spans="2:19" ht="18.75" customHeight="1" thickBot="1">
      <c r="B201" s="44"/>
      <c r="C201" s="564"/>
      <c r="D201" s="565"/>
      <c r="E201" s="565"/>
      <c r="F201" s="70"/>
      <c r="G201" s="70"/>
      <c r="H201" s="70"/>
      <c r="I201" s="70"/>
      <c r="J201" s="70"/>
      <c r="K201" s="566"/>
      <c r="L201" s="566"/>
      <c r="M201" s="566"/>
      <c r="N201" s="566"/>
      <c r="O201" s="567"/>
      <c r="P201" s="101"/>
    </row>
    <row r="202" spans="2:19" ht="14.4" thickBot="1">
      <c r="B202" s="102"/>
      <c r="C202" s="103"/>
      <c r="D202" s="103"/>
      <c r="E202" s="103"/>
      <c r="F202" s="103"/>
      <c r="G202" s="103"/>
      <c r="H202" s="103"/>
      <c r="I202" s="103"/>
      <c r="J202" s="103"/>
      <c r="K202" s="103"/>
      <c r="L202" s="103"/>
      <c r="M202" s="103"/>
      <c r="N202" s="103"/>
      <c r="O202" s="103"/>
      <c r="P202" s="104"/>
    </row>
    <row r="203" spans="2:19" ht="15" thickTop="1" thickBot="1"/>
    <row r="204" spans="2:19" ht="15" thickBot="1">
      <c r="B204" s="44"/>
      <c r="C204" s="488" t="s">
        <v>54</v>
      </c>
      <c r="D204" s="489"/>
      <c r="E204" s="489"/>
      <c r="F204" s="489"/>
      <c r="G204" s="489"/>
      <c r="H204" s="489"/>
      <c r="I204" s="489"/>
      <c r="J204" s="489"/>
      <c r="K204" s="489"/>
      <c r="L204" s="489"/>
      <c r="M204" s="489"/>
      <c r="N204" s="489"/>
      <c r="O204" s="490"/>
      <c r="P204" s="75"/>
    </row>
    <row r="205" spans="2:19">
      <c r="B205" s="44"/>
      <c r="C205" s="76" t="s">
        <v>55</v>
      </c>
      <c r="D205" s="491" t="s">
        <v>10</v>
      </c>
      <c r="E205" s="492"/>
      <c r="F205" s="492"/>
      <c r="G205" s="492"/>
      <c r="H205" s="492"/>
      <c r="I205" s="492"/>
      <c r="J205" s="492"/>
      <c r="K205" s="492"/>
      <c r="L205" s="493"/>
      <c r="M205" s="494" t="s">
        <v>56</v>
      </c>
      <c r="N205" s="495"/>
      <c r="O205" s="76" t="s">
        <v>12</v>
      </c>
      <c r="P205" s="77"/>
    </row>
    <row r="206" spans="2:19" ht="51" customHeight="1" thickBot="1">
      <c r="B206" s="44"/>
      <c r="C206" s="78">
        <f>PRESUPUESTO!C372</f>
        <v>23.040000000000006</v>
      </c>
      <c r="D206" s="582" t="str">
        <f>IFERROR(VLOOKUP(C206,PRESUPUESTO!$C$11:$K$375,5,FALSE)," ")</f>
        <v>COMISSIONING Y ENERGIZACION SUBESTACION ELECTRICA</v>
      </c>
      <c r="E206" s="583"/>
      <c r="F206" s="583"/>
      <c r="G206" s="583"/>
      <c r="H206" s="583"/>
      <c r="I206" s="583"/>
      <c r="J206" s="583"/>
      <c r="K206" s="583"/>
      <c r="L206" s="584"/>
      <c r="M206" s="526" t="str">
        <f>IFERROR(VLOOKUP(C206,PRESUPUESTO!$C$11:$K$375,6,FALSE)," ")</f>
        <v>UN</v>
      </c>
      <c r="N206" s="528"/>
      <c r="O206" s="243">
        <f>IFERROR(VLOOKUP(C206,PRESUPUESTO!$C$11:$K$375,7,FALSE)," ")</f>
        <v>1</v>
      </c>
      <c r="P206" s="79"/>
    </row>
    <row r="207" spans="2:19">
      <c r="B207" s="44"/>
      <c r="C207" s="529"/>
      <c r="D207" s="530"/>
      <c r="E207" s="530"/>
      <c r="F207" s="530"/>
      <c r="G207" s="530"/>
      <c r="H207" s="530"/>
      <c r="I207" s="530"/>
      <c r="J207" s="530"/>
      <c r="K207" s="530"/>
      <c r="L207" s="530"/>
      <c r="M207" s="530"/>
      <c r="N207" s="530"/>
      <c r="O207" s="531"/>
      <c r="P207" s="80"/>
    </row>
    <row r="208" spans="2:19">
      <c r="B208" s="44"/>
      <c r="C208" s="532"/>
      <c r="D208" s="533"/>
      <c r="E208" s="533"/>
      <c r="F208" s="533"/>
      <c r="G208" s="533"/>
      <c r="H208" s="533"/>
      <c r="I208" s="533"/>
      <c r="J208" s="533"/>
      <c r="K208" s="533"/>
      <c r="L208" s="533"/>
      <c r="M208" s="533"/>
      <c r="N208" s="533"/>
      <c r="O208" s="534"/>
      <c r="P208" s="80"/>
    </row>
    <row r="209" spans="2:16" ht="14.4" thickBot="1">
      <c r="B209" s="44"/>
      <c r="C209" s="535"/>
      <c r="D209" s="536"/>
      <c r="E209" s="536"/>
      <c r="F209" s="536"/>
      <c r="G209" s="536"/>
      <c r="H209" s="536"/>
      <c r="I209" s="536"/>
      <c r="J209" s="536"/>
      <c r="K209" s="536"/>
      <c r="L209" s="536"/>
      <c r="M209" s="536"/>
      <c r="N209" s="536"/>
      <c r="O209" s="537"/>
      <c r="P209" s="80"/>
    </row>
    <row r="210" spans="2:16" ht="14.4">
      <c r="B210" s="44"/>
      <c r="C210" s="538" t="s">
        <v>10</v>
      </c>
      <c r="D210" s="539"/>
      <c r="E210" s="539"/>
      <c r="F210" s="539"/>
      <c r="G210" s="540"/>
      <c r="H210" s="541" t="s">
        <v>57</v>
      </c>
      <c r="I210" s="539"/>
      <c r="J210" s="542" t="s">
        <v>58</v>
      </c>
      <c r="K210" s="543"/>
      <c r="L210" s="82" t="s">
        <v>59</v>
      </c>
      <c r="M210" s="541" t="s">
        <v>60</v>
      </c>
      <c r="N210" s="544"/>
      <c r="O210" s="83" t="s">
        <v>61</v>
      </c>
      <c r="P210" s="84"/>
    </row>
    <row r="211" spans="2:16" ht="14.4">
      <c r="B211" s="44"/>
      <c r="C211" s="517" t="s">
        <v>1281</v>
      </c>
      <c r="D211" s="518"/>
      <c r="E211" s="518"/>
      <c r="F211" s="518"/>
      <c r="G211" s="519"/>
      <c r="H211" s="520"/>
      <c r="I211" s="520"/>
      <c r="J211" s="521" t="str">
        <f>IFERROR(VLOOKUP(C211,EQUIPOS!$C$13:$G$80,2,FALSE)," ")</f>
        <v>%</v>
      </c>
      <c r="K211" s="522"/>
      <c r="L211" s="308">
        <f>O249</f>
        <v>2974524.3823845326</v>
      </c>
      <c r="M211" s="523">
        <v>0.05</v>
      </c>
      <c r="N211" s="522"/>
      <c r="O211" s="307">
        <f>IFERROR(M211*L211,0)</f>
        <v>148726.21911922665</v>
      </c>
      <c r="P211" s="85"/>
    </row>
    <row r="212" spans="2:16" ht="14.4">
      <c r="B212" s="44"/>
      <c r="C212" s="517"/>
      <c r="D212" s="518"/>
      <c r="E212" s="518"/>
      <c r="F212" s="518"/>
      <c r="G212" s="519"/>
      <c r="H212" s="520"/>
      <c r="I212" s="520"/>
      <c r="J212" s="521" t="str">
        <f>IFERROR(VLOOKUP(C212,EQUIPOS!$C$13:$G$80,2,FALSE)," ")</f>
        <v xml:space="preserve"> </v>
      </c>
      <c r="K212" s="522"/>
      <c r="L212" s="308" t="str">
        <f>IFERROR(VLOOKUP(C212,EQUIPOS!$C$13:$G$80,5,FALSE)," ")</f>
        <v xml:space="preserve"> </v>
      </c>
      <c r="M212" s="524"/>
      <c r="N212" s="525"/>
      <c r="O212" s="307">
        <f>IFERROR(L212/M212,0)</f>
        <v>0</v>
      </c>
      <c r="P212" s="85"/>
    </row>
    <row r="213" spans="2:16" ht="14.4">
      <c r="B213" s="44"/>
      <c r="C213" s="517"/>
      <c r="D213" s="518"/>
      <c r="E213" s="518"/>
      <c r="F213" s="518"/>
      <c r="G213" s="519"/>
      <c r="H213" s="520"/>
      <c r="I213" s="520"/>
      <c r="J213" s="521" t="str">
        <f>IFERROR(VLOOKUP(C213,EQUIPOS!$C$13:$G$80,2,FALSE)," ")</f>
        <v xml:space="preserve"> </v>
      </c>
      <c r="K213" s="522"/>
      <c r="L213" s="308" t="str">
        <f>IFERROR(VLOOKUP(C213,EQUIPOS!$C$13:$G$80,5,FALSE)," ")</f>
        <v xml:space="preserve"> </v>
      </c>
      <c r="M213" s="524"/>
      <c r="N213" s="525"/>
      <c r="O213" s="307">
        <f t="shared" ref="O213:O214" si="12">IFERROR(L213/M213,0)</f>
        <v>0</v>
      </c>
      <c r="P213" s="85"/>
    </row>
    <row r="214" spans="2:16" ht="14.4">
      <c r="B214" s="44"/>
      <c r="C214" s="517"/>
      <c r="D214" s="518"/>
      <c r="E214" s="518"/>
      <c r="F214" s="518"/>
      <c r="G214" s="519"/>
      <c r="H214" s="520"/>
      <c r="I214" s="520"/>
      <c r="J214" s="521" t="str">
        <f>IFERROR(VLOOKUP(C214,EQUIPOS!$C$13:$G$80,2,FALSE)," ")</f>
        <v xml:space="preserve"> </v>
      </c>
      <c r="K214" s="522"/>
      <c r="L214" s="308" t="str">
        <f>IFERROR(VLOOKUP(C214,EQUIPOS!$C$13:$G$80,5,FALSE)," ")</f>
        <v xml:space="preserve"> </v>
      </c>
      <c r="M214" s="524"/>
      <c r="N214" s="525"/>
      <c r="O214" s="307">
        <f t="shared" si="12"/>
        <v>0</v>
      </c>
      <c r="P214" s="85"/>
    </row>
    <row r="215" spans="2:16" ht="15" thickBot="1">
      <c r="B215" s="44"/>
      <c r="C215" s="517"/>
      <c r="D215" s="518"/>
      <c r="E215" s="518"/>
      <c r="F215" s="518"/>
      <c r="G215" s="519"/>
      <c r="H215" s="520"/>
      <c r="I215" s="520"/>
      <c r="J215" s="521" t="str">
        <f>IFERROR(VLOOKUP(C215,EQUIPOS!$C$13:$G$80,2,FALSE)," ")</f>
        <v xml:space="preserve"> </v>
      </c>
      <c r="K215" s="522"/>
      <c r="L215" s="308" t="str">
        <f>IFERROR(VLOOKUP(C215,EQUIPOS!$C$13:$G$80,5,FALSE)," ")</f>
        <v xml:space="preserve"> </v>
      </c>
      <c r="M215" s="524"/>
      <c r="N215" s="525"/>
      <c r="O215" s="307">
        <f>IFERROR(L215/M215,0)</f>
        <v>0</v>
      </c>
      <c r="P215" s="85"/>
    </row>
    <row r="216" spans="2:16" ht="15" thickBot="1">
      <c r="B216" s="44"/>
      <c r="C216" s="545" t="s">
        <v>2244</v>
      </c>
      <c r="D216" s="546"/>
      <c r="E216" s="546"/>
      <c r="F216" s="546"/>
      <c r="G216" s="546"/>
      <c r="H216" s="546"/>
      <c r="I216" s="546"/>
      <c r="J216" s="546"/>
      <c r="K216" s="546"/>
      <c r="L216" s="546"/>
      <c r="M216" s="546"/>
      <c r="N216" s="547"/>
      <c r="O216" s="309">
        <f>SUM(O211:O215)</f>
        <v>148726.21911922665</v>
      </c>
      <c r="P216" s="86"/>
    </row>
    <row r="217" spans="2:16" ht="13.5" customHeight="1">
      <c r="B217" s="44"/>
      <c r="C217" s="529" t="s">
        <v>62</v>
      </c>
      <c r="D217" s="530"/>
      <c r="E217" s="530"/>
      <c r="F217" s="530"/>
      <c r="G217" s="530"/>
      <c r="H217" s="530"/>
      <c r="I217" s="530"/>
      <c r="J217" s="530"/>
      <c r="K217" s="530"/>
      <c r="L217" s="530"/>
      <c r="M217" s="530"/>
      <c r="N217" s="530"/>
      <c r="O217" s="531"/>
      <c r="P217" s="80"/>
    </row>
    <row r="218" spans="2:16">
      <c r="B218" s="44"/>
      <c r="C218" s="532"/>
      <c r="D218" s="533"/>
      <c r="E218" s="533"/>
      <c r="F218" s="533"/>
      <c r="G218" s="533"/>
      <c r="H218" s="533"/>
      <c r="I218" s="533"/>
      <c r="J218" s="533"/>
      <c r="K218" s="533"/>
      <c r="L218" s="533"/>
      <c r="M218" s="533"/>
      <c r="N218" s="533"/>
      <c r="O218" s="534"/>
      <c r="P218" s="80"/>
    </row>
    <row r="219" spans="2:16" ht="14.4" thickBot="1">
      <c r="B219" s="44"/>
      <c r="C219" s="535"/>
      <c r="D219" s="536"/>
      <c r="E219" s="536"/>
      <c r="F219" s="536"/>
      <c r="G219" s="536"/>
      <c r="H219" s="536"/>
      <c r="I219" s="536"/>
      <c r="J219" s="536"/>
      <c r="K219" s="536"/>
      <c r="L219" s="536"/>
      <c r="M219" s="536"/>
      <c r="N219" s="536"/>
      <c r="O219" s="537"/>
      <c r="P219" s="80"/>
    </row>
    <row r="220" spans="2:16" ht="14.4">
      <c r="B220" s="44"/>
      <c r="C220" s="538" t="s">
        <v>10</v>
      </c>
      <c r="D220" s="550"/>
      <c r="E220" s="550"/>
      <c r="F220" s="550"/>
      <c r="G220" s="550"/>
      <c r="H220" s="550"/>
      <c r="I220" s="550"/>
      <c r="J220" s="544"/>
      <c r="K220" s="81" t="s">
        <v>56</v>
      </c>
      <c r="L220" s="82" t="s">
        <v>12</v>
      </c>
      <c r="M220" s="541" t="s">
        <v>63</v>
      </c>
      <c r="N220" s="544"/>
      <c r="O220" s="83" t="s">
        <v>61</v>
      </c>
      <c r="P220" s="84"/>
    </row>
    <row r="221" spans="2:16" ht="14.4">
      <c r="B221" s="44"/>
      <c r="C221" s="517"/>
      <c r="D221" s="518"/>
      <c r="E221" s="518"/>
      <c r="F221" s="518"/>
      <c r="G221" s="518"/>
      <c r="H221" s="518"/>
      <c r="I221" s="518"/>
      <c r="J221" s="519"/>
      <c r="K221" s="88" t="str">
        <f>IFERROR(VLOOKUP(C221,MATERIALES!$C$13:$G$2486,2,FALSE)," ")</f>
        <v xml:space="preserve"> </v>
      </c>
      <c r="L221" s="89"/>
      <c r="M221" s="548" t="str">
        <f>IFERROR(VLOOKUP(C221,MATERIALES!$C$13:$G$2486,5,FALSE)," ")</f>
        <v xml:space="preserve"> </v>
      </c>
      <c r="N221" s="549"/>
      <c r="O221" s="307">
        <f>IFERROR(M221*L221,0)</f>
        <v>0</v>
      </c>
      <c r="P221" s="85"/>
    </row>
    <row r="222" spans="2:16" ht="14.4">
      <c r="B222" s="44"/>
      <c r="C222" s="517"/>
      <c r="D222" s="518"/>
      <c r="E222" s="518"/>
      <c r="F222" s="518"/>
      <c r="G222" s="518"/>
      <c r="H222" s="518"/>
      <c r="I222" s="518"/>
      <c r="J222" s="519"/>
      <c r="K222" s="88" t="str">
        <f>IFERROR(VLOOKUP(C222,MATERIALES!$C$13:$G$2486,2,FALSE)," ")</f>
        <v xml:space="preserve"> </v>
      </c>
      <c r="L222" s="89"/>
      <c r="M222" s="548" t="str">
        <f>IFERROR(VLOOKUP(C222,MATERIALES!$C$13:$G$2486,5,FALSE)," ")</f>
        <v xml:space="preserve"> </v>
      </c>
      <c r="N222" s="549"/>
      <c r="O222" s="307">
        <f t="shared" ref="O222:O232" si="13">IFERROR(M222*L222,0)</f>
        <v>0</v>
      </c>
      <c r="P222" s="85"/>
    </row>
    <row r="223" spans="2:16" ht="14.4">
      <c r="B223" s="44"/>
      <c r="C223" s="517"/>
      <c r="D223" s="518"/>
      <c r="E223" s="518"/>
      <c r="F223" s="518"/>
      <c r="G223" s="518"/>
      <c r="H223" s="518"/>
      <c r="I223" s="518"/>
      <c r="J223" s="519"/>
      <c r="K223" s="88" t="str">
        <f>IFERROR(VLOOKUP(C223,MATERIALES!$C$13:$G$2486,2,FALSE)," ")</f>
        <v xml:space="preserve"> </v>
      </c>
      <c r="L223" s="89"/>
      <c r="M223" s="548" t="str">
        <f>IFERROR(VLOOKUP(C223,MATERIALES!$C$13:$G$2486,5,FALSE)," ")</f>
        <v xml:space="preserve"> </v>
      </c>
      <c r="N223" s="549"/>
      <c r="O223" s="307">
        <f t="shared" si="13"/>
        <v>0</v>
      </c>
      <c r="P223" s="85"/>
    </row>
    <row r="224" spans="2:16" ht="14.4">
      <c r="B224" s="44"/>
      <c r="C224" s="517"/>
      <c r="D224" s="518"/>
      <c r="E224" s="518"/>
      <c r="F224" s="518"/>
      <c r="G224" s="518"/>
      <c r="H224" s="518"/>
      <c r="I224" s="518"/>
      <c r="J224" s="519"/>
      <c r="K224" s="88" t="str">
        <f>IFERROR(VLOOKUP(C224,MATERIALES!$C$13:$G$2486,2,FALSE)," ")</f>
        <v xml:space="preserve"> </v>
      </c>
      <c r="L224" s="89"/>
      <c r="M224" s="548" t="str">
        <f>IFERROR(VLOOKUP(C224,MATERIALES!$C$13:$G$2486,5,FALSE)," ")</f>
        <v xml:space="preserve"> </v>
      </c>
      <c r="N224" s="549"/>
      <c r="O224" s="307">
        <f t="shared" si="13"/>
        <v>0</v>
      </c>
      <c r="P224" s="85"/>
    </row>
    <row r="225" spans="2:16" ht="14.4">
      <c r="B225" s="44"/>
      <c r="C225" s="517"/>
      <c r="D225" s="518"/>
      <c r="E225" s="518"/>
      <c r="F225" s="518"/>
      <c r="G225" s="518"/>
      <c r="H225" s="518"/>
      <c r="I225" s="518"/>
      <c r="J225" s="519"/>
      <c r="K225" s="88" t="str">
        <f>IFERROR(VLOOKUP(C225,MATERIALES!$C$13:$G$2486,2,FALSE)," ")</f>
        <v xml:space="preserve"> </v>
      </c>
      <c r="L225" s="89"/>
      <c r="M225" s="548" t="str">
        <f>IFERROR(VLOOKUP(C225,MATERIALES!$C$13:$G$2486,5,FALSE)," ")</f>
        <v xml:space="preserve"> </v>
      </c>
      <c r="N225" s="549"/>
      <c r="O225" s="307">
        <f t="shared" si="13"/>
        <v>0</v>
      </c>
      <c r="P225" s="85"/>
    </row>
    <row r="226" spans="2:16" ht="14.4">
      <c r="B226" s="44"/>
      <c r="C226" s="517"/>
      <c r="D226" s="518"/>
      <c r="E226" s="518"/>
      <c r="F226" s="518"/>
      <c r="G226" s="518"/>
      <c r="H226" s="518"/>
      <c r="I226" s="518"/>
      <c r="J226" s="519"/>
      <c r="K226" s="88" t="str">
        <f>IFERROR(VLOOKUP(C226,MATERIALES!$C$13:$G$2486,2,FALSE)," ")</f>
        <v xml:space="preserve"> </v>
      </c>
      <c r="L226" s="89"/>
      <c r="M226" s="548" t="str">
        <f>IFERROR(VLOOKUP(C226,MATERIALES!$C$13:$G$2486,5,FALSE)," ")</f>
        <v xml:space="preserve"> </v>
      </c>
      <c r="N226" s="549"/>
      <c r="O226" s="307">
        <f t="shared" si="13"/>
        <v>0</v>
      </c>
      <c r="P226" s="85"/>
    </row>
    <row r="227" spans="2:16" ht="14.4">
      <c r="B227" s="44"/>
      <c r="C227" s="517"/>
      <c r="D227" s="518"/>
      <c r="E227" s="518"/>
      <c r="F227" s="518"/>
      <c r="G227" s="518"/>
      <c r="H227" s="518"/>
      <c r="I227" s="518"/>
      <c r="J227" s="519"/>
      <c r="K227" s="88" t="str">
        <f>IFERROR(VLOOKUP(C227,MATERIALES!$C$13:$G$2486,2,FALSE)," ")</f>
        <v xml:space="preserve"> </v>
      </c>
      <c r="L227" s="89"/>
      <c r="M227" s="548" t="str">
        <f>IFERROR(VLOOKUP(C227,MATERIALES!$C$13:$G$2486,5,FALSE)," ")</f>
        <v xml:space="preserve"> </v>
      </c>
      <c r="N227" s="549"/>
      <c r="O227" s="307">
        <f t="shared" si="13"/>
        <v>0</v>
      </c>
      <c r="P227" s="85"/>
    </row>
    <row r="228" spans="2:16" ht="14.4">
      <c r="B228" s="44"/>
      <c r="C228" s="517"/>
      <c r="D228" s="518"/>
      <c r="E228" s="518"/>
      <c r="F228" s="518"/>
      <c r="G228" s="518"/>
      <c r="H228" s="518"/>
      <c r="I228" s="518"/>
      <c r="J228" s="519"/>
      <c r="K228" s="88" t="str">
        <f>IFERROR(VLOOKUP(C228,MATERIALES!$C$13:$G$2486,2,FALSE)," ")</f>
        <v xml:space="preserve"> </v>
      </c>
      <c r="L228" s="89"/>
      <c r="M228" s="548" t="str">
        <f>IFERROR(VLOOKUP(C228,MATERIALES!$C$13:$G$2486,5,FALSE)," ")</f>
        <v xml:space="preserve"> </v>
      </c>
      <c r="N228" s="549"/>
      <c r="O228" s="307">
        <f t="shared" si="13"/>
        <v>0</v>
      </c>
      <c r="P228" s="85"/>
    </row>
    <row r="229" spans="2:16" ht="14.4">
      <c r="B229" s="44"/>
      <c r="C229" s="517"/>
      <c r="D229" s="518"/>
      <c r="E229" s="518"/>
      <c r="F229" s="518"/>
      <c r="G229" s="518"/>
      <c r="H229" s="518"/>
      <c r="I229" s="518"/>
      <c r="J229" s="519"/>
      <c r="K229" s="88" t="str">
        <f>IFERROR(VLOOKUP(C229,MATERIALES!$C$13:$G$2486,2,FALSE)," ")</f>
        <v xml:space="preserve"> </v>
      </c>
      <c r="L229" s="89"/>
      <c r="M229" s="548" t="str">
        <f>IFERROR(VLOOKUP(C229,MATERIALES!$C$13:$G$2486,5,FALSE)," ")</f>
        <v xml:space="preserve"> </v>
      </c>
      <c r="N229" s="549"/>
      <c r="O229" s="307">
        <f t="shared" si="13"/>
        <v>0</v>
      </c>
      <c r="P229" s="85"/>
    </row>
    <row r="230" spans="2:16" ht="14.4">
      <c r="B230" s="44"/>
      <c r="C230" s="517"/>
      <c r="D230" s="518"/>
      <c r="E230" s="518"/>
      <c r="F230" s="518"/>
      <c r="G230" s="518"/>
      <c r="H230" s="518"/>
      <c r="I230" s="518"/>
      <c r="J230" s="519"/>
      <c r="K230" s="88" t="str">
        <f>IFERROR(VLOOKUP(C230,MATERIALES!$C$13:$G$2486,2,FALSE)," ")</f>
        <v xml:space="preserve"> </v>
      </c>
      <c r="L230" s="89"/>
      <c r="M230" s="548" t="str">
        <f>IFERROR(VLOOKUP(C230,MATERIALES!$C$13:$G$2486,5,FALSE)," ")</f>
        <v xml:space="preserve"> </v>
      </c>
      <c r="N230" s="549"/>
      <c r="O230" s="307">
        <f t="shared" si="13"/>
        <v>0</v>
      </c>
      <c r="P230" s="85"/>
    </row>
    <row r="231" spans="2:16" ht="14.4">
      <c r="B231" s="44"/>
      <c r="C231" s="517"/>
      <c r="D231" s="518"/>
      <c r="E231" s="518"/>
      <c r="F231" s="518"/>
      <c r="G231" s="518"/>
      <c r="H231" s="518"/>
      <c r="I231" s="518"/>
      <c r="J231" s="519"/>
      <c r="K231" s="88" t="str">
        <f>IFERROR(VLOOKUP(C231,MATERIALES!$C$13:$G$2486,2,FALSE)," ")</f>
        <v xml:space="preserve"> </v>
      </c>
      <c r="L231" s="89"/>
      <c r="M231" s="548" t="str">
        <f>IFERROR(VLOOKUP(C231,MATERIALES!$C$13:$G$2486,5,FALSE)," ")</f>
        <v xml:space="preserve"> </v>
      </c>
      <c r="N231" s="549"/>
      <c r="O231" s="307">
        <f t="shared" si="13"/>
        <v>0</v>
      </c>
      <c r="P231" s="85"/>
    </row>
    <row r="232" spans="2:16" ht="15" thickBot="1">
      <c r="B232" s="44"/>
      <c r="C232" s="517"/>
      <c r="D232" s="518"/>
      <c r="E232" s="518"/>
      <c r="F232" s="518"/>
      <c r="G232" s="518"/>
      <c r="H232" s="518"/>
      <c r="I232" s="518"/>
      <c r="J232" s="519"/>
      <c r="K232" s="88" t="str">
        <f>IFERROR(VLOOKUP(C232,MATERIALES!$C$13:$G$2486,2,FALSE)," ")</f>
        <v xml:space="preserve"> </v>
      </c>
      <c r="L232" s="90"/>
      <c r="M232" s="548" t="str">
        <f>IFERROR(VLOOKUP(C232,MATERIALES!$C$13:$G$2486,5,FALSE)," ")</f>
        <v xml:space="preserve"> </v>
      </c>
      <c r="N232" s="549"/>
      <c r="O232" s="307">
        <f t="shared" si="13"/>
        <v>0</v>
      </c>
      <c r="P232" s="85"/>
    </row>
    <row r="233" spans="2:16" ht="15" thickBot="1">
      <c r="B233" s="44"/>
      <c r="C233" s="545" t="s">
        <v>2244</v>
      </c>
      <c r="D233" s="546"/>
      <c r="E233" s="546"/>
      <c r="F233" s="546"/>
      <c r="G233" s="546"/>
      <c r="H233" s="546"/>
      <c r="I233" s="546"/>
      <c r="J233" s="546"/>
      <c r="K233" s="546"/>
      <c r="L233" s="546"/>
      <c r="M233" s="546"/>
      <c r="N233" s="547"/>
      <c r="O233" s="309">
        <f>SUM(O221:O232)</f>
        <v>0</v>
      </c>
      <c r="P233" s="85"/>
    </row>
    <row r="234" spans="2:16">
      <c r="B234" s="44"/>
      <c r="C234" s="529" t="s">
        <v>64</v>
      </c>
      <c r="D234" s="530"/>
      <c r="E234" s="530"/>
      <c r="F234" s="530"/>
      <c r="G234" s="530"/>
      <c r="H234" s="530"/>
      <c r="I234" s="530"/>
      <c r="J234" s="530"/>
      <c r="K234" s="530"/>
      <c r="L234" s="530"/>
      <c r="M234" s="530"/>
      <c r="N234" s="530"/>
      <c r="O234" s="531"/>
      <c r="P234" s="80"/>
    </row>
    <row r="235" spans="2:16">
      <c r="B235" s="44"/>
      <c r="C235" s="532"/>
      <c r="D235" s="533"/>
      <c r="E235" s="533"/>
      <c r="F235" s="533"/>
      <c r="G235" s="533"/>
      <c r="H235" s="533"/>
      <c r="I235" s="533"/>
      <c r="J235" s="533"/>
      <c r="K235" s="533"/>
      <c r="L235" s="533"/>
      <c r="M235" s="533"/>
      <c r="N235" s="533"/>
      <c r="O235" s="534"/>
      <c r="P235" s="80"/>
    </row>
    <row r="236" spans="2:16" ht="14.4" thickBot="1">
      <c r="B236" s="44"/>
      <c r="C236" s="535"/>
      <c r="D236" s="536"/>
      <c r="E236" s="536"/>
      <c r="F236" s="536"/>
      <c r="G236" s="536"/>
      <c r="H236" s="536"/>
      <c r="I236" s="536"/>
      <c r="J236" s="536"/>
      <c r="K236" s="536"/>
      <c r="L236" s="536"/>
      <c r="M236" s="536"/>
      <c r="N236" s="536"/>
      <c r="O236" s="537"/>
      <c r="P236" s="80"/>
    </row>
    <row r="237" spans="2:16" ht="16.8">
      <c r="B237" s="44"/>
      <c r="C237" s="538" t="s">
        <v>65</v>
      </c>
      <c r="D237" s="550"/>
      <c r="E237" s="550"/>
      <c r="F237" s="550"/>
      <c r="G237" s="550"/>
      <c r="H237" s="550"/>
      <c r="I237" s="550"/>
      <c r="J237" s="82" t="s">
        <v>66</v>
      </c>
      <c r="K237" s="87" t="s">
        <v>67</v>
      </c>
      <c r="L237" s="91" t="s">
        <v>68</v>
      </c>
      <c r="M237" s="541" t="s">
        <v>69</v>
      </c>
      <c r="N237" s="544"/>
      <c r="O237" s="83" t="s">
        <v>61</v>
      </c>
      <c r="P237" s="84"/>
    </row>
    <row r="238" spans="2:16" ht="14.4">
      <c r="B238" s="44"/>
      <c r="C238" s="517"/>
      <c r="D238" s="518"/>
      <c r="E238" s="518"/>
      <c r="F238" s="518"/>
      <c r="G238" s="518"/>
      <c r="H238" s="518"/>
      <c r="I238" s="518"/>
      <c r="J238" s="92"/>
      <c r="K238" s="93">
        <v>25.1</v>
      </c>
      <c r="L238" s="92">
        <f>K238*J238</f>
        <v>0</v>
      </c>
      <c r="M238" s="548" t="str">
        <f>IFERROR(VLOOKUP(C238,TRANSPORTE!$C$14:$G$28,5,FALSE)," ")</f>
        <v xml:space="preserve"> </v>
      </c>
      <c r="N238" s="549"/>
      <c r="O238" s="307">
        <f>IFERROR(M238*L238,0)</f>
        <v>0</v>
      </c>
      <c r="P238" s="85"/>
    </row>
    <row r="239" spans="2:16" ht="15" thickBot="1">
      <c r="B239" s="44"/>
      <c r="C239" s="551"/>
      <c r="D239" s="552"/>
      <c r="E239" s="552"/>
      <c r="F239" s="552"/>
      <c r="G239" s="552"/>
      <c r="H239" s="552"/>
      <c r="I239" s="552"/>
      <c r="J239" s="94"/>
      <c r="K239" s="70"/>
      <c r="L239" s="94"/>
      <c r="M239" s="553"/>
      <c r="N239" s="554"/>
      <c r="O239" s="307">
        <f t="shared" ref="O239" si="14">IFERROR(M239*L239,0)</f>
        <v>0</v>
      </c>
      <c r="P239" s="85"/>
    </row>
    <row r="240" spans="2:16" ht="15" thickBot="1">
      <c r="B240" s="44"/>
      <c r="C240" s="545" t="s">
        <v>2244</v>
      </c>
      <c r="D240" s="546"/>
      <c r="E240" s="546"/>
      <c r="F240" s="546"/>
      <c r="G240" s="546"/>
      <c r="H240" s="546"/>
      <c r="I240" s="546"/>
      <c r="J240" s="546"/>
      <c r="K240" s="546"/>
      <c r="L240" s="546"/>
      <c r="M240" s="546"/>
      <c r="N240" s="547"/>
      <c r="O240" s="309">
        <f>+SUM(O238:O239)</f>
        <v>0</v>
      </c>
      <c r="P240" s="86"/>
    </row>
    <row r="241" spans="2:16">
      <c r="B241" s="44"/>
      <c r="C241" s="529" t="s">
        <v>70</v>
      </c>
      <c r="D241" s="530"/>
      <c r="E241" s="530"/>
      <c r="F241" s="530"/>
      <c r="G241" s="530"/>
      <c r="H241" s="530"/>
      <c r="I241" s="530"/>
      <c r="J241" s="530"/>
      <c r="K241" s="530"/>
      <c r="L241" s="530"/>
      <c r="M241" s="530"/>
      <c r="N241" s="530"/>
      <c r="O241" s="531"/>
      <c r="P241" s="80"/>
    </row>
    <row r="242" spans="2:16">
      <c r="B242" s="44"/>
      <c r="C242" s="532"/>
      <c r="D242" s="533"/>
      <c r="E242" s="533"/>
      <c r="F242" s="533"/>
      <c r="G242" s="533"/>
      <c r="H242" s="533"/>
      <c r="I242" s="533"/>
      <c r="J242" s="533"/>
      <c r="K242" s="533"/>
      <c r="L242" s="533"/>
      <c r="M242" s="533"/>
      <c r="N242" s="533"/>
      <c r="O242" s="534"/>
      <c r="P242" s="80"/>
    </row>
    <row r="243" spans="2:16" ht="14.4" thickBot="1">
      <c r="B243" s="44"/>
      <c r="C243" s="535"/>
      <c r="D243" s="536"/>
      <c r="E243" s="536"/>
      <c r="F243" s="536"/>
      <c r="G243" s="536"/>
      <c r="H243" s="536"/>
      <c r="I243" s="536"/>
      <c r="J243" s="536"/>
      <c r="K243" s="536"/>
      <c r="L243" s="536"/>
      <c r="M243" s="536"/>
      <c r="N243" s="536"/>
      <c r="O243" s="537"/>
      <c r="P243" s="80"/>
    </row>
    <row r="244" spans="2:16" ht="14.4">
      <c r="B244" s="44"/>
      <c r="C244" s="538" t="s">
        <v>71</v>
      </c>
      <c r="D244" s="550"/>
      <c r="E244" s="550"/>
      <c r="F244" s="550"/>
      <c r="G244" s="550"/>
      <c r="H244" s="550"/>
      <c r="I244" s="550"/>
      <c r="J244" s="82" t="s">
        <v>72</v>
      </c>
      <c r="K244" s="95" t="s">
        <v>73</v>
      </c>
      <c r="L244" s="96" t="s">
        <v>74</v>
      </c>
      <c r="M244" s="560" t="s">
        <v>60</v>
      </c>
      <c r="N244" s="561"/>
      <c r="O244" s="97" t="s">
        <v>61</v>
      </c>
      <c r="P244" s="98"/>
    </row>
    <row r="245" spans="2:16" ht="14.4">
      <c r="B245" s="44"/>
      <c r="C245" s="555" t="s">
        <v>2263</v>
      </c>
      <c r="D245" s="556"/>
      <c r="E245" s="556"/>
      <c r="F245" s="556"/>
      <c r="G245" s="556"/>
      <c r="H245" s="556"/>
      <c r="I245" s="522"/>
      <c r="J245" s="310">
        <f>IFERROR(VLOOKUP(C245,'MANO DE OBRA'!$C$13:$J$33,6,FALSE)," ")</f>
        <v>200000</v>
      </c>
      <c r="K245" s="318">
        <f>IFERROR(VLOOKUP(C245,'MANO DE OBRA'!$C$13:$J$33,7,FALSE)," ")</f>
        <v>2</v>
      </c>
      <c r="L245" s="311">
        <f>IFERROR(VLOOKUP(C245,'MANO DE OBRA'!$C$13:$J$33,8,FALSE)," ")</f>
        <v>400000</v>
      </c>
      <c r="M245" s="562">
        <v>0.19</v>
      </c>
      <c r="N245" s="563"/>
      <c r="O245" s="312">
        <f>IFERROR((L245/M245),0)</f>
        <v>2105263.1578947366</v>
      </c>
      <c r="P245" s="99"/>
    </row>
    <row r="246" spans="2:16" ht="14.4">
      <c r="B246" s="44"/>
      <c r="C246" s="555" t="s">
        <v>1225</v>
      </c>
      <c r="D246" s="556"/>
      <c r="E246" s="556"/>
      <c r="F246" s="556"/>
      <c r="G246" s="556"/>
      <c r="H246" s="556"/>
      <c r="I246" s="522"/>
      <c r="J246" s="310">
        <f>IFERROR(VLOOKUP(C246,'MANO DE OBRA'!$C$13:$J$33,6,FALSE)," ")</f>
        <v>212968.8944964</v>
      </c>
      <c r="K246" s="318">
        <f>IFERROR(VLOOKUP(C246,'MANO DE OBRA'!$C$13:$J$33,7,FALSE)," ")</f>
        <v>2</v>
      </c>
      <c r="L246" s="311">
        <f>IFERROR(VLOOKUP(C246,'MANO DE OBRA'!$C$13:$J$33,8,FALSE)," ")</f>
        <v>425938</v>
      </c>
      <c r="M246" s="562">
        <v>0.49</v>
      </c>
      <c r="N246" s="563"/>
      <c r="O246" s="312">
        <f t="shared" ref="O246:O248" si="15">IFERROR((L246/M246),0)</f>
        <v>869261.22448979598</v>
      </c>
      <c r="P246" s="99"/>
    </row>
    <row r="247" spans="2:16" ht="14.4">
      <c r="B247" s="44"/>
      <c r="C247" s="555"/>
      <c r="D247" s="556"/>
      <c r="E247" s="556"/>
      <c r="F247" s="556"/>
      <c r="G247" s="556"/>
      <c r="H247" s="556"/>
      <c r="I247" s="522"/>
      <c r="J247" s="310" t="str">
        <f>IFERROR(VLOOKUP(C247,'MANO DE OBRA'!$C$13:$J$33,6,FALSE)," ")</f>
        <v xml:space="preserve"> </v>
      </c>
      <c r="K247" s="318" t="str">
        <f>IFERROR(VLOOKUP(C247,'MANO DE OBRA'!$C$13:$J$33,7,FALSE)," ")</f>
        <v xml:space="preserve"> </v>
      </c>
      <c r="L247" s="311" t="str">
        <f>IFERROR(VLOOKUP(C247,'MANO DE OBRA'!$C$13:$J$33,8,FALSE)," ")</f>
        <v xml:space="preserve"> </v>
      </c>
      <c r="M247" s="524"/>
      <c r="N247" s="525"/>
      <c r="O247" s="312">
        <f t="shared" si="15"/>
        <v>0</v>
      </c>
      <c r="P247" s="99"/>
    </row>
    <row r="248" spans="2:16" ht="15" thickBot="1">
      <c r="B248" s="44"/>
      <c r="C248" s="555"/>
      <c r="D248" s="556"/>
      <c r="E248" s="556"/>
      <c r="F248" s="556"/>
      <c r="G248" s="556"/>
      <c r="H248" s="556"/>
      <c r="I248" s="522"/>
      <c r="J248" s="310" t="str">
        <f>IFERROR(VLOOKUP(C248,'MANO DE OBRA'!$C$13:$J$33,6,FALSE)," ")</f>
        <v xml:space="preserve"> </v>
      </c>
      <c r="K248" s="318" t="str">
        <f>IFERROR(VLOOKUP(C248,'MANO DE OBRA'!$C$13:$J$33,7,FALSE)," ")</f>
        <v xml:space="preserve"> </v>
      </c>
      <c r="L248" s="311" t="str">
        <f>IFERROR(VLOOKUP(C248,'MANO DE OBRA'!$C$13:$J$33,8,FALSE)," ")</f>
        <v xml:space="preserve"> </v>
      </c>
      <c r="M248" s="524"/>
      <c r="N248" s="525"/>
      <c r="O248" s="312">
        <f t="shared" si="15"/>
        <v>0</v>
      </c>
      <c r="P248" s="85"/>
    </row>
    <row r="249" spans="2:16" ht="15" thickBot="1">
      <c r="B249" s="44"/>
      <c r="C249" s="545" t="s">
        <v>2244</v>
      </c>
      <c r="D249" s="546"/>
      <c r="E249" s="546"/>
      <c r="F249" s="546"/>
      <c r="G249" s="546"/>
      <c r="H249" s="546"/>
      <c r="I249" s="546"/>
      <c r="J249" s="546"/>
      <c r="K249" s="546"/>
      <c r="L249" s="546"/>
      <c r="M249" s="546"/>
      <c r="N249" s="547"/>
      <c r="O249" s="309">
        <f>+SUM(O245:O248)</f>
        <v>2974524.3823845326</v>
      </c>
      <c r="P249" s="85"/>
    </row>
    <row r="250" spans="2:16" ht="15" thickBot="1">
      <c r="B250" s="44"/>
      <c r="C250" s="73"/>
      <c r="D250" s="52"/>
      <c r="E250" s="52"/>
      <c r="F250" s="52"/>
      <c r="G250" s="52"/>
      <c r="H250" s="52"/>
      <c r="I250" s="52"/>
      <c r="J250" s="52"/>
      <c r="K250" s="52"/>
      <c r="L250" s="52"/>
      <c r="M250" s="52"/>
      <c r="N250" s="52"/>
      <c r="O250" s="74"/>
      <c r="P250" s="45"/>
    </row>
    <row r="251" spans="2:16" ht="15" thickBot="1">
      <c r="B251" s="44"/>
      <c r="C251" s="557" t="s">
        <v>2245</v>
      </c>
      <c r="D251" s="558"/>
      <c r="E251" s="558"/>
      <c r="F251" s="558"/>
      <c r="G251" s="558"/>
      <c r="H251" s="558"/>
      <c r="I251" s="558"/>
      <c r="J251" s="558"/>
      <c r="K251" s="558"/>
      <c r="L251" s="558"/>
      <c r="M251" s="558"/>
      <c r="N251" s="559"/>
      <c r="O251" s="313">
        <f>ROUND(O240+O216+O233+O249,0)</f>
        <v>3123251</v>
      </c>
      <c r="P251" s="100"/>
    </row>
    <row r="252" spans="2:16" ht="15" thickBot="1">
      <c r="B252" s="44"/>
      <c r="C252" s="73"/>
      <c r="D252" s="52"/>
      <c r="E252" s="52"/>
      <c r="F252" s="52"/>
      <c r="G252" s="52"/>
      <c r="H252" s="52"/>
      <c r="I252" s="52"/>
      <c r="J252" s="52"/>
      <c r="K252" s="52"/>
      <c r="L252" s="52"/>
      <c r="M252" s="52"/>
      <c r="N252" s="52"/>
      <c r="O252" s="74"/>
      <c r="P252" s="100"/>
    </row>
    <row r="253" spans="2:16">
      <c r="B253" s="44"/>
      <c r="C253" s="529" t="s">
        <v>2240</v>
      </c>
      <c r="D253" s="530"/>
      <c r="E253" s="530"/>
      <c r="F253" s="530"/>
      <c r="G253" s="530"/>
      <c r="H253" s="530"/>
      <c r="I253" s="530"/>
      <c r="J253" s="530"/>
      <c r="K253" s="530"/>
      <c r="L253" s="530"/>
      <c r="M253" s="530"/>
      <c r="N253" s="530"/>
      <c r="O253" s="531"/>
      <c r="P253" s="100"/>
    </row>
    <row r="254" spans="2:16">
      <c r="B254" s="44"/>
      <c r="C254" s="532"/>
      <c r="D254" s="533"/>
      <c r="E254" s="533"/>
      <c r="F254" s="533"/>
      <c r="G254" s="533"/>
      <c r="H254" s="533"/>
      <c r="I254" s="533"/>
      <c r="J254" s="533"/>
      <c r="K254" s="533"/>
      <c r="L254" s="533"/>
      <c r="M254" s="533"/>
      <c r="N254" s="533"/>
      <c r="O254" s="534"/>
      <c r="P254" s="80"/>
    </row>
    <row r="255" spans="2:16" ht="14.4" thickBot="1">
      <c r="B255" s="44"/>
      <c r="C255" s="535"/>
      <c r="D255" s="536"/>
      <c r="E255" s="536"/>
      <c r="F255" s="536"/>
      <c r="G255" s="536"/>
      <c r="H255" s="536"/>
      <c r="I255" s="536"/>
      <c r="J255" s="536"/>
      <c r="K255" s="536"/>
      <c r="L255" s="536"/>
      <c r="M255" s="536"/>
      <c r="N255" s="536"/>
      <c r="O255" s="537"/>
      <c r="P255" s="80"/>
    </row>
    <row r="256" spans="2:16" ht="15" thickBot="1">
      <c r="B256" s="44"/>
      <c r="C256" s="568" t="s">
        <v>10</v>
      </c>
      <c r="D256" s="569"/>
      <c r="E256" s="569"/>
      <c r="F256" s="569"/>
      <c r="G256" s="569"/>
      <c r="H256" s="569"/>
      <c r="I256" s="569"/>
      <c r="J256" s="569"/>
      <c r="K256" s="569"/>
      <c r="L256" s="569"/>
      <c r="M256" s="570"/>
      <c r="N256" s="303" t="s">
        <v>32</v>
      </c>
      <c r="O256" s="304" t="s">
        <v>29</v>
      </c>
      <c r="P256" s="80"/>
    </row>
    <row r="257" spans="2:19" ht="14.4">
      <c r="B257" s="44"/>
      <c r="C257" s="571" t="s">
        <v>2867</v>
      </c>
      <c r="D257" s="572"/>
      <c r="E257" s="572"/>
      <c r="F257" s="572"/>
      <c r="G257" s="572"/>
      <c r="H257" s="572"/>
      <c r="I257" s="572"/>
      <c r="J257" s="572"/>
      <c r="K257" s="572"/>
      <c r="L257" s="572"/>
      <c r="M257" s="572"/>
      <c r="N257" s="305">
        <v>0.19</v>
      </c>
      <c r="O257" s="314">
        <f>N257*O251</f>
        <v>593417.69000000006</v>
      </c>
      <c r="P257" s="80"/>
    </row>
    <row r="258" spans="2:19">
      <c r="B258" s="44"/>
      <c r="C258" s="296"/>
      <c r="D258" s="297"/>
      <c r="E258" s="297"/>
      <c r="F258" s="297"/>
      <c r="G258" s="297"/>
      <c r="H258" s="297"/>
      <c r="I258" s="297"/>
      <c r="J258" s="297"/>
      <c r="K258" s="297"/>
      <c r="L258" s="297"/>
      <c r="M258" s="297"/>
      <c r="N258" s="297"/>
      <c r="O258" s="298"/>
      <c r="P258" s="80"/>
    </row>
    <row r="259" spans="2:19" ht="14.4" thickBot="1">
      <c r="B259" s="44"/>
      <c r="C259" s="299"/>
      <c r="D259" s="300"/>
      <c r="E259" s="300"/>
      <c r="F259" s="300"/>
      <c r="G259" s="300"/>
      <c r="H259" s="300"/>
      <c r="I259" s="300"/>
      <c r="J259" s="300"/>
      <c r="K259" s="300"/>
      <c r="L259" s="300"/>
      <c r="M259" s="300"/>
      <c r="N259" s="300"/>
      <c r="O259" s="301"/>
      <c r="P259" s="80"/>
    </row>
    <row r="260" spans="2:19" ht="15" thickBot="1">
      <c r="B260" s="44"/>
      <c r="C260" s="557" t="s">
        <v>2246</v>
      </c>
      <c r="D260" s="558"/>
      <c r="E260" s="558"/>
      <c r="F260" s="558"/>
      <c r="G260" s="558"/>
      <c r="H260" s="558"/>
      <c r="I260" s="558"/>
      <c r="J260" s="558"/>
      <c r="K260" s="558"/>
      <c r="L260" s="558"/>
      <c r="M260" s="558"/>
      <c r="N260" s="559"/>
      <c r="O260" s="313">
        <f>ROUNDUP(O251+O257,0)</f>
        <v>3716669</v>
      </c>
      <c r="P260" s="100"/>
      <c r="S260" s="342"/>
    </row>
    <row r="261" spans="2:19" ht="14.4">
      <c r="B261" s="44"/>
      <c r="C261" s="73"/>
      <c r="D261" s="52"/>
      <c r="E261" s="52"/>
      <c r="F261" s="52"/>
      <c r="G261" s="52"/>
      <c r="H261" s="52"/>
      <c r="I261" s="52"/>
      <c r="J261" s="52"/>
      <c r="K261" s="52"/>
      <c r="L261" s="52"/>
      <c r="M261" s="52"/>
      <c r="N261" s="52"/>
      <c r="O261" s="74"/>
      <c r="P261" s="45"/>
    </row>
    <row r="262" spans="2:19" ht="14.4">
      <c r="B262" s="44"/>
      <c r="C262" s="73"/>
      <c r="D262" s="52"/>
      <c r="E262" s="52"/>
      <c r="F262" s="52"/>
      <c r="G262" s="52"/>
      <c r="H262" s="52"/>
      <c r="I262" s="52"/>
      <c r="J262" s="52"/>
      <c r="K262" s="52"/>
      <c r="L262" s="52"/>
      <c r="M262" s="52"/>
      <c r="N262" s="52"/>
      <c r="O262" s="74"/>
      <c r="P262" s="45"/>
    </row>
    <row r="263" spans="2:19" ht="18.75" customHeight="1" thickBot="1">
      <c r="B263" s="44"/>
      <c r="C263" s="564"/>
      <c r="D263" s="565"/>
      <c r="E263" s="565"/>
      <c r="F263" s="70"/>
      <c r="G263" s="70"/>
      <c r="H263" s="70"/>
      <c r="I263" s="70"/>
      <c r="J263" s="70"/>
      <c r="K263" s="566"/>
      <c r="L263" s="566"/>
      <c r="M263" s="566"/>
      <c r="N263" s="566"/>
      <c r="O263" s="567"/>
      <c r="P263" s="101"/>
    </row>
    <row r="264" spans="2:19" ht="14.4" thickBot="1">
      <c r="B264" s="102"/>
      <c r="C264" s="103"/>
      <c r="D264" s="103"/>
      <c r="E264" s="103"/>
      <c r="F264" s="103"/>
      <c r="G264" s="103"/>
      <c r="H264" s="103"/>
      <c r="I264" s="103"/>
      <c r="J264" s="103"/>
      <c r="K264" s="103"/>
      <c r="L264" s="103"/>
      <c r="M264" s="103"/>
      <c r="N264" s="103"/>
      <c r="O264" s="103"/>
      <c r="P264" s="104"/>
    </row>
    <row r="265" spans="2:19" ht="15" thickTop="1" thickBot="1"/>
    <row r="266" spans="2:19" ht="15" thickBot="1">
      <c r="B266" s="44"/>
      <c r="C266" s="488" t="s">
        <v>54</v>
      </c>
      <c r="D266" s="489"/>
      <c r="E266" s="489"/>
      <c r="F266" s="489"/>
      <c r="G266" s="489"/>
      <c r="H266" s="489"/>
      <c r="I266" s="489"/>
      <c r="J266" s="489"/>
      <c r="K266" s="489"/>
      <c r="L266" s="489"/>
      <c r="M266" s="489"/>
      <c r="N266" s="489"/>
      <c r="O266" s="490"/>
      <c r="P266" s="75"/>
    </row>
    <row r="267" spans="2:19">
      <c r="B267" s="44"/>
      <c r="C267" s="76" t="s">
        <v>55</v>
      </c>
      <c r="D267" s="491" t="s">
        <v>10</v>
      </c>
      <c r="E267" s="492"/>
      <c r="F267" s="492"/>
      <c r="G267" s="492"/>
      <c r="H267" s="492"/>
      <c r="I267" s="492"/>
      <c r="J267" s="492"/>
      <c r="K267" s="492"/>
      <c r="L267" s="493"/>
      <c r="M267" s="494" t="s">
        <v>56</v>
      </c>
      <c r="N267" s="495"/>
      <c r="O267" s="76" t="s">
        <v>12</v>
      </c>
      <c r="P267" s="77"/>
    </row>
    <row r="268" spans="2:19" ht="51" customHeight="1" thickBot="1">
      <c r="B268" s="44"/>
      <c r="C268" s="78">
        <f>PRESUPUESTO!C373</f>
        <v>23.050000000000008</v>
      </c>
      <c r="D268" s="582" t="str">
        <f>IFERROR(VLOOKUP(C268,PRESUPUESTO!$C$11:$K$375,5,FALSE)," ")</f>
        <v>CERTIFICACION DE PUNTOS DE RED</v>
      </c>
      <c r="E268" s="583"/>
      <c r="F268" s="583"/>
      <c r="G268" s="583"/>
      <c r="H268" s="583"/>
      <c r="I268" s="583"/>
      <c r="J268" s="583"/>
      <c r="K268" s="583"/>
      <c r="L268" s="584"/>
      <c r="M268" s="526" t="str">
        <f>IFERROR(VLOOKUP(C268,PRESUPUESTO!$C$11:$K$375,6,FALSE)," ")</f>
        <v>UN</v>
      </c>
      <c r="N268" s="528"/>
      <c r="O268" s="243">
        <f>IFERROR(VLOOKUP(C268,PRESUPUESTO!$C$11:$K$375,7,FALSE)," ")</f>
        <v>7</v>
      </c>
      <c r="P268" s="79"/>
    </row>
    <row r="269" spans="2:19">
      <c r="B269" s="44"/>
      <c r="C269" s="529"/>
      <c r="D269" s="530"/>
      <c r="E269" s="530"/>
      <c r="F269" s="530"/>
      <c r="G269" s="530"/>
      <c r="H269" s="530"/>
      <c r="I269" s="530"/>
      <c r="J269" s="530"/>
      <c r="K269" s="530"/>
      <c r="L269" s="530"/>
      <c r="M269" s="530"/>
      <c r="N269" s="530"/>
      <c r="O269" s="531"/>
      <c r="P269" s="80"/>
    </row>
    <row r="270" spans="2:19">
      <c r="B270" s="44"/>
      <c r="C270" s="532"/>
      <c r="D270" s="533"/>
      <c r="E270" s="533"/>
      <c r="F270" s="533"/>
      <c r="G270" s="533"/>
      <c r="H270" s="533"/>
      <c r="I270" s="533"/>
      <c r="J270" s="533"/>
      <c r="K270" s="533"/>
      <c r="L270" s="533"/>
      <c r="M270" s="533"/>
      <c r="N270" s="533"/>
      <c r="O270" s="534"/>
      <c r="P270" s="80"/>
    </row>
    <row r="271" spans="2:19" ht="14.4" thickBot="1">
      <c r="B271" s="44"/>
      <c r="C271" s="535"/>
      <c r="D271" s="536"/>
      <c r="E271" s="536"/>
      <c r="F271" s="536"/>
      <c r="G271" s="536"/>
      <c r="H271" s="536"/>
      <c r="I271" s="536"/>
      <c r="J271" s="536"/>
      <c r="K271" s="536"/>
      <c r="L271" s="536"/>
      <c r="M271" s="536"/>
      <c r="N271" s="536"/>
      <c r="O271" s="537"/>
      <c r="P271" s="80"/>
    </row>
    <row r="272" spans="2:19" ht="14.4">
      <c r="B272" s="44"/>
      <c r="C272" s="538" t="s">
        <v>10</v>
      </c>
      <c r="D272" s="539"/>
      <c r="E272" s="539"/>
      <c r="F272" s="539"/>
      <c r="G272" s="540"/>
      <c r="H272" s="541" t="s">
        <v>57</v>
      </c>
      <c r="I272" s="539"/>
      <c r="J272" s="542" t="s">
        <v>58</v>
      </c>
      <c r="K272" s="543"/>
      <c r="L272" s="82" t="s">
        <v>59</v>
      </c>
      <c r="M272" s="541" t="s">
        <v>60</v>
      </c>
      <c r="N272" s="544"/>
      <c r="O272" s="83" t="s">
        <v>61</v>
      </c>
      <c r="P272" s="84"/>
    </row>
    <row r="273" spans="2:16" ht="14.4">
      <c r="B273" s="44"/>
      <c r="C273" s="517" t="s">
        <v>1281</v>
      </c>
      <c r="D273" s="518"/>
      <c r="E273" s="518"/>
      <c r="F273" s="518"/>
      <c r="G273" s="519"/>
      <c r="H273" s="520"/>
      <c r="I273" s="520"/>
      <c r="J273" s="521" t="str">
        <f>IFERROR(VLOOKUP(C273,EQUIPOS!$C$13:$G$80,2,FALSE)," ")</f>
        <v>%</v>
      </c>
      <c r="K273" s="522"/>
      <c r="L273" s="308">
        <f>O311</f>
        <v>28010.163059349994</v>
      </c>
      <c r="M273" s="523">
        <v>0.05</v>
      </c>
      <c r="N273" s="522"/>
      <c r="O273" s="307">
        <f>IFERROR(M273*L273,0)</f>
        <v>1400.5081529674999</v>
      </c>
      <c r="P273" s="85"/>
    </row>
    <row r="274" spans="2:16" ht="14.4">
      <c r="B274" s="44"/>
      <c r="C274" s="517"/>
      <c r="D274" s="518"/>
      <c r="E274" s="518"/>
      <c r="F274" s="518"/>
      <c r="G274" s="519"/>
      <c r="H274" s="520"/>
      <c r="I274" s="520"/>
      <c r="J274" s="521" t="str">
        <f>IFERROR(VLOOKUP(C274,EQUIPOS!$C$13:$G$80,2,FALSE)," ")</f>
        <v xml:space="preserve"> </v>
      </c>
      <c r="K274" s="522"/>
      <c r="L274" s="308" t="str">
        <f>IFERROR(VLOOKUP(C274,EQUIPOS!$C$13:$G$80,5,FALSE)," ")</f>
        <v xml:space="preserve"> </v>
      </c>
      <c r="M274" s="524"/>
      <c r="N274" s="525"/>
      <c r="O274" s="307">
        <f>IFERROR(L274/M274,0)</f>
        <v>0</v>
      </c>
      <c r="P274" s="85"/>
    </row>
    <row r="275" spans="2:16" ht="14.4">
      <c r="B275" s="44"/>
      <c r="C275" s="517"/>
      <c r="D275" s="518"/>
      <c r="E275" s="518"/>
      <c r="F275" s="518"/>
      <c r="G275" s="519"/>
      <c r="H275" s="520"/>
      <c r="I275" s="520"/>
      <c r="J275" s="521" t="str">
        <f>IFERROR(VLOOKUP(C275,EQUIPOS!$C$13:$G$80,2,FALSE)," ")</f>
        <v xml:space="preserve"> </v>
      </c>
      <c r="K275" s="522"/>
      <c r="L275" s="308" t="str">
        <f>IFERROR(VLOOKUP(C275,EQUIPOS!$C$13:$G$80,5,FALSE)," ")</f>
        <v xml:space="preserve"> </v>
      </c>
      <c r="M275" s="524"/>
      <c r="N275" s="525"/>
      <c r="O275" s="307">
        <f t="shared" ref="O275:O276" si="16">IFERROR(L275/M275,0)</f>
        <v>0</v>
      </c>
      <c r="P275" s="85"/>
    </row>
    <row r="276" spans="2:16" ht="14.4">
      <c r="B276" s="44"/>
      <c r="C276" s="517"/>
      <c r="D276" s="518"/>
      <c r="E276" s="518"/>
      <c r="F276" s="518"/>
      <c r="G276" s="519"/>
      <c r="H276" s="520"/>
      <c r="I276" s="520"/>
      <c r="J276" s="521" t="str">
        <f>IFERROR(VLOOKUP(C276,EQUIPOS!$C$13:$G$80,2,FALSE)," ")</f>
        <v xml:space="preserve"> </v>
      </c>
      <c r="K276" s="522"/>
      <c r="L276" s="308" t="str">
        <f>IFERROR(VLOOKUP(C276,EQUIPOS!$C$13:$G$80,5,FALSE)," ")</f>
        <v xml:space="preserve"> </v>
      </c>
      <c r="M276" s="524"/>
      <c r="N276" s="525"/>
      <c r="O276" s="307">
        <f t="shared" si="16"/>
        <v>0</v>
      </c>
      <c r="P276" s="85"/>
    </row>
    <row r="277" spans="2:16" ht="15" thickBot="1">
      <c r="B277" s="44"/>
      <c r="C277" s="517"/>
      <c r="D277" s="518"/>
      <c r="E277" s="518"/>
      <c r="F277" s="518"/>
      <c r="G277" s="519"/>
      <c r="H277" s="520"/>
      <c r="I277" s="520"/>
      <c r="J277" s="521" t="str">
        <f>IFERROR(VLOOKUP(C277,EQUIPOS!$C$13:$G$80,2,FALSE)," ")</f>
        <v xml:space="preserve"> </v>
      </c>
      <c r="K277" s="522"/>
      <c r="L277" s="308" t="str">
        <f>IFERROR(VLOOKUP(C277,EQUIPOS!$C$13:$G$80,5,FALSE)," ")</f>
        <v xml:space="preserve"> </v>
      </c>
      <c r="M277" s="524"/>
      <c r="N277" s="525"/>
      <c r="O277" s="307">
        <f>IFERROR(L277/M277,0)</f>
        <v>0</v>
      </c>
      <c r="P277" s="85"/>
    </row>
    <row r="278" spans="2:16" ht="15" thickBot="1">
      <c r="B278" s="44"/>
      <c r="C278" s="545" t="s">
        <v>2244</v>
      </c>
      <c r="D278" s="546"/>
      <c r="E278" s="546"/>
      <c r="F278" s="546"/>
      <c r="G278" s="546"/>
      <c r="H278" s="546"/>
      <c r="I278" s="546"/>
      <c r="J278" s="546"/>
      <c r="K278" s="546"/>
      <c r="L278" s="546"/>
      <c r="M278" s="546"/>
      <c r="N278" s="547"/>
      <c r="O278" s="309">
        <f>SUM(O273:O277)</f>
        <v>1400.5081529674999</v>
      </c>
      <c r="P278" s="86"/>
    </row>
    <row r="279" spans="2:16" ht="13.5" customHeight="1">
      <c r="B279" s="44"/>
      <c r="C279" s="529" t="s">
        <v>62</v>
      </c>
      <c r="D279" s="530"/>
      <c r="E279" s="530"/>
      <c r="F279" s="530"/>
      <c r="G279" s="530"/>
      <c r="H279" s="530"/>
      <c r="I279" s="530"/>
      <c r="J279" s="530"/>
      <c r="K279" s="530"/>
      <c r="L279" s="530"/>
      <c r="M279" s="530"/>
      <c r="N279" s="530"/>
      <c r="O279" s="531"/>
      <c r="P279" s="80"/>
    </row>
    <row r="280" spans="2:16">
      <c r="B280" s="44"/>
      <c r="C280" s="532"/>
      <c r="D280" s="533"/>
      <c r="E280" s="533"/>
      <c r="F280" s="533"/>
      <c r="G280" s="533"/>
      <c r="H280" s="533"/>
      <c r="I280" s="533"/>
      <c r="J280" s="533"/>
      <c r="K280" s="533"/>
      <c r="L280" s="533"/>
      <c r="M280" s="533"/>
      <c r="N280" s="533"/>
      <c r="O280" s="534"/>
      <c r="P280" s="80"/>
    </row>
    <row r="281" spans="2:16" ht="14.4" thickBot="1">
      <c r="B281" s="44"/>
      <c r="C281" s="535"/>
      <c r="D281" s="536"/>
      <c r="E281" s="536"/>
      <c r="F281" s="536"/>
      <c r="G281" s="536"/>
      <c r="H281" s="536"/>
      <c r="I281" s="536"/>
      <c r="J281" s="536"/>
      <c r="K281" s="536"/>
      <c r="L281" s="536"/>
      <c r="M281" s="536"/>
      <c r="N281" s="536"/>
      <c r="O281" s="537"/>
      <c r="P281" s="80"/>
    </row>
    <row r="282" spans="2:16" ht="14.4">
      <c r="B282" s="44"/>
      <c r="C282" s="538" t="s">
        <v>10</v>
      </c>
      <c r="D282" s="550"/>
      <c r="E282" s="550"/>
      <c r="F282" s="550"/>
      <c r="G282" s="550"/>
      <c r="H282" s="550"/>
      <c r="I282" s="550"/>
      <c r="J282" s="544"/>
      <c r="K282" s="81" t="s">
        <v>56</v>
      </c>
      <c r="L282" s="82" t="s">
        <v>12</v>
      </c>
      <c r="M282" s="541" t="s">
        <v>63</v>
      </c>
      <c r="N282" s="544"/>
      <c r="O282" s="83" t="s">
        <v>61</v>
      </c>
      <c r="P282" s="84"/>
    </row>
    <row r="283" spans="2:16" ht="14.4">
      <c r="B283" s="44"/>
      <c r="C283" s="517"/>
      <c r="D283" s="518"/>
      <c r="E283" s="518"/>
      <c r="F283" s="518"/>
      <c r="G283" s="518"/>
      <c r="H283" s="518"/>
      <c r="I283" s="518"/>
      <c r="J283" s="519"/>
      <c r="K283" s="88" t="str">
        <f>IFERROR(VLOOKUP(C283,MATERIALES!$C$13:$G$2486,2,FALSE)," ")</f>
        <v xml:space="preserve"> </v>
      </c>
      <c r="L283" s="89"/>
      <c r="M283" s="548" t="str">
        <f>IFERROR(VLOOKUP(C283,MATERIALES!$C$13:$G$2486,5,FALSE)," ")</f>
        <v xml:space="preserve"> </v>
      </c>
      <c r="N283" s="549"/>
      <c r="O283" s="307">
        <f>IFERROR(M283*L283,0)</f>
        <v>0</v>
      </c>
      <c r="P283" s="85"/>
    </row>
    <row r="284" spans="2:16" ht="14.4">
      <c r="B284" s="44"/>
      <c r="C284" s="517"/>
      <c r="D284" s="518"/>
      <c r="E284" s="518"/>
      <c r="F284" s="518"/>
      <c r="G284" s="518"/>
      <c r="H284" s="518"/>
      <c r="I284" s="518"/>
      <c r="J284" s="519"/>
      <c r="K284" s="88" t="str">
        <f>IFERROR(VLOOKUP(C284,MATERIALES!$C$13:$G$2486,2,FALSE)," ")</f>
        <v xml:space="preserve"> </v>
      </c>
      <c r="L284" s="89"/>
      <c r="M284" s="548" t="str">
        <f>IFERROR(VLOOKUP(C284,MATERIALES!$C$13:$G$2486,5,FALSE)," ")</f>
        <v xml:space="preserve"> </v>
      </c>
      <c r="N284" s="549"/>
      <c r="O284" s="307">
        <f t="shared" ref="O284:O294" si="17">IFERROR(M284*L284,0)</f>
        <v>0</v>
      </c>
      <c r="P284" s="85"/>
    </row>
    <row r="285" spans="2:16" ht="14.4">
      <c r="B285" s="44"/>
      <c r="C285" s="517"/>
      <c r="D285" s="518"/>
      <c r="E285" s="518"/>
      <c r="F285" s="518"/>
      <c r="G285" s="518"/>
      <c r="H285" s="518"/>
      <c r="I285" s="518"/>
      <c r="J285" s="519"/>
      <c r="K285" s="88" t="str">
        <f>IFERROR(VLOOKUP(C285,MATERIALES!$C$13:$G$2486,2,FALSE)," ")</f>
        <v xml:space="preserve"> </v>
      </c>
      <c r="L285" s="89"/>
      <c r="M285" s="548" t="str">
        <f>IFERROR(VLOOKUP(C285,MATERIALES!$C$13:$G$2486,5,FALSE)," ")</f>
        <v xml:space="preserve"> </v>
      </c>
      <c r="N285" s="549"/>
      <c r="O285" s="307">
        <f t="shared" si="17"/>
        <v>0</v>
      </c>
      <c r="P285" s="85"/>
    </row>
    <row r="286" spans="2:16" ht="14.4">
      <c r="B286" s="44"/>
      <c r="C286" s="517"/>
      <c r="D286" s="518"/>
      <c r="E286" s="518"/>
      <c r="F286" s="518"/>
      <c r="G286" s="518"/>
      <c r="H286" s="518"/>
      <c r="I286" s="518"/>
      <c r="J286" s="519"/>
      <c r="K286" s="88" t="str">
        <f>IFERROR(VLOOKUP(C286,MATERIALES!$C$13:$G$2486,2,FALSE)," ")</f>
        <v xml:space="preserve"> </v>
      </c>
      <c r="L286" s="89"/>
      <c r="M286" s="548" t="str">
        <f>IFERROR(VLOOKUP(C286,MATERIALES!$C$13:$G$2486,5,FALSE)," ")</f>
        <v xml:space="preserve"> </v>
      </c>
      <c r="N286" s="549"/>
      <c r="O286" s="307">
        <f t="shared" si="17"/>
        <v>0</v>
      </c>
      <c r="P286" s="85"/>
    </row>
    <row r="287" spans="2:16" ht="14.4">
      <c r="B287" s="44"/>
      <c r="C287" s="517"/>
      <c r="D287" s="518"/>
      <c r="E287" s="518"/>
      <c r="F287" s="518"/>
      <c r="G287" s="518"/>
      <c r="H287" s="518"/>
      <c r="I287" s="518"/>
      <c r="J287" s="519"/>
      <c r="K287" s="88" t="str">
        <f>IFERROR(VLOOKUP(C287,MATERIALES!$C$13:$G$2486,2,FALSE)," ")</f>
        <v xml:space="preserve"> </v>
      </c>
      <c r="L287" s="89"/>
      <c r="M287" s="548" t="str">
        <f>IFERROR(VLOOKUP(C287,MATERIALES!$C$13:$G$2486,5,FALSE)," ")</f>
        <v xml:space="preserve"> </v>
      </c>
      <c r="N287" s="549"/>
      <c r="O287" s="307">
        <f t="shared" si="17"/>
        <v>0</v>
      </c>
      <c r="P287" s="85"/>
    </row>
    <row r="288" spans="2:16" ht="14.4">
      <c r="B288" s="44"/>
      <c r="C288" s="517"/>
      <c r="D288" s="518"/>
      <c r="E288" s="518"/>
      <c r="F288" s="518"/>
      <c r="G288" s="518"/>
      <c r="H288" s="518"/>
      <c r="I288" s="518"/>
      <c r="J288" s="519"/>
      <c r="K288" s="88" t="str">
        <f>IFERROR(VLOOKUP(C288,MATERIALES!$C$13:$G$2486,2,FALSE)," ")</f>
        <v xml:space="preserve"> </v>
      </c>
      <c r="L288" s="89"/>
      <c r="M288" s="548" t="str">
        <f>IFERROR(VLOOKUP(C288,MATERIALES!$C$13:$G$2486,5,FALSE)," ")</f>
        <v xml:space="preserve"> </v>
      </c>
      <c r="N288" s="549"/>
      <c r="O288" s="307">
        <f t="shared" si="17"/>
        <v>0</v>
      </c>
      <c r="P288" s="85"/>
    </row>
    <row r="289" spans="2:16" ht="14.4">
      <c r="B289" s="44"/>
      <c r="C289" s="517"/>
      <c r="D289" s="518"/>
      <c r="E289" s="518"/>
      <c r="F289" s="518"/>
      <c r="G289" s="518"/>
      <c r="H289" s="518"/>
      <c r="I289" s="518"/>
      <c r="J289" s="519"/>
      <c r="K289" s="88" t="str">
        <f>IFERROR(VLOOKUP(C289,MATERIALES!$C$13:$G$2486,2,FALSE)," ")</f>
        <v xml:space="preserve"> </v>
      </c>
      <c r="L289" s="89"/>
      <c r="M289" s="548" t="str">
        <f>IFERROR(VLOOKUP(C289,MATERIALES!$C$13:$G$2486,5,FALSE)," ")</f>
        <v xml:space="preserve"> </v>
      </c>
      <c r="N289" s="549"/>
      <c r="O289" s="307">
        <f t="shared" si="17"/>
        <v>0</v>
      </c>
      <c r="P289" s="85"/>
    </row>
    <row r="290" spans="2:16" ht="14.4">
      <c r="B290" s="44"/>
      <c r="C290" s="517"/>
      <c r="D290" s="518"/>
      <c r="E290" s="518"/>
      <c r="F290" s="518"/>
      <c r="G290" s="518"/>
      <c r="H290" s="518"/>
      <c r="I290" s="518"/>
      <c r="J290" s="519"/>
      <c r="K290" s="88" t="str">
        <f>IFERROR(VLOOKUP(C290,MATERIALES!$C$13:$G$2486,2,FALSE)," ")</f>
        <v xml:space="preserve"> </v>
      </c>
      <c r="L290" s="89"/>
      <c r="M290" s="548" t="str">
        <f>IFERROR(VLOOKUP(C290,MATERIALES!$C$13:$G$2486,5,FALSE)," ")</f>
        <v xml:space="preserve"> </v>
      </c>
      <c r="N290" s="549"/>
      <c r="O290" s="307">
        <f t="shared" si="17"/>
        <v>0</v>
      </c>
      <c r="P290" s="85"/>
    </row>
    <row r="291" spans="2:16" ht="14.4">
      <c r="B291" s="44"/>
      <c r="C291" s="517"/>
      <c r="D291" s="518"/>
      <c r="E291" s="518"/>
      <c r="F291" s="518"/>
      <c r="G291" s="518"/>
      <c r="H291" s="518"/>
      <c r="I291" s="518"/>
      <c r="J291" s="519"/>
      <c r="K291" s="88" t="str">
        <f>IFERROR(VLOOKUP(C291,MATERIALES!$C$13:$G$2486,2,FALSE)," ")</f>
        <v xml:space="preserve"> </v>
      </c>
      <c r="L291" s="89"/>
      <c r="M291" s="548" t="str">
        <f>IFERROR(VLOOKUP(C291,MATERIALES!$C$13:$G$2486,5,FALSE)," ")</f>
        <v xml:space="preserve"> </v>
      </c>
      <c r="N291" s="549"/>
      <c r="O291" s="307">
        <f t="shared" si="17"/>
        <v>0</v>
      </c>
      <c r="P291" s="85"/>
    </row>
    <row r="292" spans="2:16" ht="14.4">
      <c r="B292" s="44"/>
      <c r="C292" s="517"/>
      <c r="D292" s="518"/>
      <c r="E292" s="518"/>
      <c r="F292" s="518"/>
      <c r="G292" s="518"/>
      <c r="H292" s="518"/>
      <c r="I292" s="518"/>
      <c r="J292" s="519"/>
      <c r="K292" s="88" t="str">
        <f>IFERROR(VLOOKUP(C292,MATERIALES!$C$13:$G$2486,2,FALSE)," ")</f>
        <v xml:space="preserve"> </v>
      </c>
      <c r="L292" s="89"/>
      <c r="M292" s="548" t="str">
        <f>IFERROR(VLOOKUP(C292,MATERIALES!$C$13:$G$2486,5,FALSE)," ")</f>
        <v xml:space="preserve"> </v>
      </c>
      <c r="N292" s="549"/>
      <c r="O292" s="307">
        <f t="shared" si="17"/>
        <v>0</v>
      </c>
      <c r="P292" s="85"/>
    </row>
    <row r="293" spans="2:16" ht="14.4">
      <c r="B293" s="44"/>
      <c r="C293" s="517"/>
      <c r="D293" s="518"/>
      <c r="E293" s="518"/>
      <c r="F293" s="518"/>
      <c r="G293" s="518"/>
      <c r="H293" s="518"/>
      <c r="I293" s="518"/>
      <c r="J293" s="519"/>
      <c r="K293" s="88" t="str">
        <f>IFERROR(VLOOKUP(C293,MATERIALES!$C$13:$G$2486,2,FALSE)," ")</f>
        <v xml:space="preserve"> </v>
      </c>
      <c r="L293" s="89"/>
      <c r="M293" s="548" t="str">
        <f>IFERROR(VLOOKUP(C293,MATERIALES!$C$13:$G$2486,5,FALSE)," ")</f>
        <v xml:space="preserve"> </v>
      </c>
      <c r="N293" s="549"/>
      <c r="O293" s="307">
        <f t="shared" si="17"/>
        <v>0</v>
      </c>
      <c r="P293" s="85"/>
    </row>
    <row r="294" spans="2:16" ht="15" thickBot="1">
      <c r="B294" s="44"/>
      <c r="C294" s="517"/>
      <c r="D294" s="518"/>
      <c r="E294" s="518"/>
      <c r="F294" s="518"/>
      <c r="G294" s="518"/>
      <c r="H294" s="518"/>
      <c r="I294" s="518"/>
      <c r="J294" s="519"/>
      <c r="K294" s="88" t="str">
        <f>IFERROR(VLOOKUP(C294,MATERIALES!$C$13:$G$2486,2,FALSE)," ")</f>
        <v xml:space="preserve"> </v>
      </c>
      <c r="L294" s="90"/>
      <c r="M294" s="548" t="str">
        <f>IFERROR(VLOOKUP(C294,MATERIALES!$C$13:$G$2486,5,FALSE)," ")</f>
        <v xml:space="preserve"> </v>
      </c>
      <c r="N294" s="549"/>
      <c r="O294" s="307">
        <f t="shared" si="17"/>
        <v>0</v>
      </c>
      <c r="P294" s="85"/>
    </row>
    <row r="295" spans="2:16" ht="15" thickBot="1">
      <c r="B295" s="44"/>
      <c r="C295" s="545" t="s">
        <v>2244</v>
      </c>
      <c r="D295" s="546"/>
      <c r="E295" s="546"/>
      <c r="F295" s="546"/>
      <c r="G295" s="546"/>
      <c r="H295" s="546"/>
      <c r="I295" s="546"/>
      <c r="J295" s="546"/>
      <c r="K295" s="546"/>
      <c r="L295" s="546"/>
      <c r="M295" s="546"/>
      <c r="N295" s="547"/>
      <c r="O295" s="309">
        <f>SUM(O283:O294)</f>
        <v>0</v>
      </c>
      <c r="P295" s="85"/>
    </row>
    <row r="296" spans="2:16">
      <c r="B296" s="44"/>
      <c r="C296" s="529" t="s">
        <v>64</v>
      </c>
      <c r="D296" s="530"/>
      <c r="E296" s="530"/>
      <c r="F296" s="530"/>
      <c r="G296" s="530"/>
      <c r="H296" s="530"/>
      <c r="I296" s="530"/>
      <c r="J296" s="530"/>
      <c r="K296" s="530"/>
      <c r="L296" s="530"/>
      <c r="M296" s="530"/>
      <c r="N296" s="530"/>
      <c r="O296" s="531"/>
      <c r="P296" s="80"/>
    </row>
    <row r="297" spans="2:16">
      <c r="B297" s="44"/>
      <c r="C297" s="532"/>
      <c r="D297" s="533"/>
      <c r="E297" s="533"/>
      <c r="F297" s="533"/>
      <c r="G297" s="533"/>
      <c r="H297" s="533"/>
      <c r="I297" s="533"/>
      <c r="J297" s="533"/>
      <c r="K297" s="533"/>
      <c r="L297" s="533"/>
      <c r="M297" s="533"/>
      <c r="N297" s="533"/>
      <c r="O297" s="534"/>
      <c r="P297" s="80"/>
    </row>
    <row r="298" spans="2:16" ht="14.4" thickBot="1">
      <c r="B298" s="44"/>
      <c r="C298" s="535"/>
      <c r="D298" s="536"/>
      <c r="E298" s="536"/>
      <c r="F298" s="536"/>
      <c r="G298" s="536"/>
      <c r="H298" s="536"/>
      <c r="I298" s="536"/>
      <c r="J298" s="536"/>
      <c r="K298" s="536"/>
      <c r="L298" s="536"/>
      <c r="M298" s="536"/>
      <c r="N298" s="536"/>
      <c r="O298" s="537"/>
      <c r="P298" s="80"/>
    </row>
    <row r="299" spans="2:16" ht="16.8">
      <c r="B299" s="44"/>
      <c r="C299" s="538" t="s">
        <v>65</v>
      </c>
      <c r="D299" s="550"/>
      <c r="E299" s="550"/>
      <c r="F299" s="550"/>
      <c r="G299" s="550"/>
      <c r="H299" s="550"/>
      <c r="I299" s="550"/>
      <c r="J299" s="82" t="s">
        <v>66</v>
      </c>
      <c r="K299" s="87" t="s">
        <v>67</v>
      </c>
      <c r="L299" s="91" t="s">
        <v>68</v>
      </c>
      <c r="M299" s="541" t="s">
        <v>69</v>
      </c>
      <c r="N299" s="544"/>
      <c r="O299" s="83" t="s">
        <v>61</v>
      </c>
      <c r="P299" s="84"/>
    </row>
    <row r="300" spans="2:16" ht="14.4">
      <c r="B300" s="44"/>
      <c r="C300" s="517"/>
      <c r="D300" s="518"/>
      <c r="E300" s="518"/>
      <c r="F300" s="518"/>
      <c r="G300" s="518"/>
      <c r="H300" s="518"/>
      <c r="I300" s="518"/>
      <c r="J300" s="92"/>
      <c r="K300" s="93">
        <v>25.1</v>
      </c>
      <c r="L300" s="92">
        <f>K300*J300</f>
        <v>0</v>
      </c>
      <c r="M300" s="548" t="str">
        <f>IFERROR(VLOOKUP(C300,TRANSPORTE!$C$14:$G$28,5,FALSE)," ")</f>
        <v xml:space="preserve"> </v>
      </c>
      <c r="N300" s="549"/>
      <c r="O300" s="307">
        <f>IFERROR(M300*L300,0)</f>
        <v>0</v>
      </c>
      <c r="P300" s="85"/>
    </row>
    <row r="301" spans="2:16" ht="15" thickBot="1">
      <c r="B301" s="44"/>
      <c r="C301" s="551"/>
      <c r="D301" s="552"/>
      <c r="E301" s="552"/>
      <c r="F301" s="552"/>
      <c r="G301" s="552"/>
      <c r="H301" s="552"/>
      <c r="I301" s="552"/>
      <c r="J301" s="94"/>
      <c r="K301" s="70"/>
      <c r="L301" s="94"/>
      <c r="M301" s="553"/>
      <c r="N301" s="554"/>
      <c r="O301" s="307">
        <f t="shared" ref="O301" si="18">IFERROR(M301*L301,0)</f>
        <v>0</v>
      </c>
      <c r="P301" s="85"/>
    </row>
    <row r="302" spans="2:16" ht="15" thickBot="1">
      <c r="B302" s="44"/>
      <c r="C302" s="545" t="s">
        <v>2244</v>
      </c>
      <c r="D302" s="546"/>
      <c r="E302" s="546"/>
      <c r="F302" s="546"/>
      <c r="G302" s="546"/>
      <c r="H302" s="546"/>
      <c r="I302" s="546"/>
      <c r="J302" s="546"/>
      <c r="K302" s="546"/>
      <c r="L302" s="546"/>
      <c r="M302" s="546"/>
      <c r="N302" s="547"/>
      <c r="O302" s="309">
        <f>+SUM(O300:O301)</f>
        <v>0</v>
      </c>
      <c r="P302" s="86"/>
    </row>
    <row r="303" spans="2:16">
      <c r="B303" s="44"/>
      <c r="C303" s="529" t="s">
        <v>70</v>
      </c>
      <c r="D303" s="530"/>
      <c r="E303" s="530"/>
      <c r="F303" s="530"/>
      <c r="G303" s="530"/>
      <c r="H303" s="530"/>
      <c r="I303" s="530"/>
      <c r="J303" s="530"/>
      <c r="K303" s="530"/>
      <c r="L303" s="530"/>
      <c r="M303" s="530"/>
      <c r="N303" s="530"/>
      <c r="O303" s="531"/>
      <c r="P303" s="80"/>
    </row>
    <row r="304" spans="2:16">
      <c r="B304" s="44"/>
      <c r="C304" s="532"/>
      <c r="D304" s="533"/>
      <c r="E304" s="533"/>
      <c r="F304" s="533"/>
      <c r="G304" s="533"/>
      <c r="H304" s="533"/>
      <c r="I304" s="533"/>
      <c r="J304" s="533"/>
      <c r="K304" s="533"/>
      <c r="L304" s="533"/>
      <c r="M304" s="533"/>
      <c r="N304" s="533"/>
      <c r="O304" s="534"/>
      <c r="P304" s="80"/>
    </row>
    <row r="305" spans="2:16" ht="14.4" thickBot="1">
      <c r="B305" s="44"/>
      <c r="C305" s="535"/>
      <c r="D305" s="536"/>
      <c r="E305" s="536"/>
      <c r="F305" s="536"/>
      <c r="G305" s="536"/>
      <c r="H305" s="536"/>
      <c r="I305" s="536"/>
      <c r="J305" s="536"/>
      <c r="K305" s="536"/>
      <c r="L305" s="536"/>
      <c r="M305" s="536"/>
      <c r="N305" s="536"/>
      <c r="O305" s="537"/>
      <c r="P305" s="80"/>
    </row>
    <row r="306" spans="2:16" ht="14.4">
      <c r="B306" s="44"/>
      <c r="C306" s="538" t="s">
        <v>71</v>
      </c>
      <c r="D306" s="550"/>
      <c r="E306" s="550"/>
      <c r="F306" s="550"/>
      <c r="G306" s="550"/>
      <c r="H306" s="550"/>
      <c r="I306" s="550"/>
      <c r="J306" s="82" t="s">
        <v>72</v>
      </c>
      <c r="K306" s="95" t="s">
        <v>73</v>
      </c>
      <c r="L306" s="96" t="s">
        <v>74</v>
      </c>
      <c r="M306" s="560" t="s">
        <v>60</v>
      </c>
      <c r="N306" s="561"/>
      <c r="O306" s="97" t="s">
        <v>61</v>
      </c>
      <c r="P306" s="98"/>
    </row>
    <row r="307" spans="2:16" ht="14.4">
      <c r="B307" s="44"/>
      <c r="C307" s="555" t="s">
        <v>1226</v>
      </c>
      <c r="D307" s="556"/>
      <c r="E307" s="556"/>
      <c r="F307" s="556"/>
      <c r="G307" s="556"/>
      <c r="H307" s="556"/>
      <c r="I307" s="522"/>
      <c r="J307" s="310">
        <f>IFERROR(VLOOKUP(C307,'MANO DE OBRA'!$C$13:$J$33,6,FALSE)," ")</f>
        <v>248532.5022516</v>
      </c>
      <c r="K307" s="318">
        <f>IFERROR(VLOOKUP(C307,'MANO DE OBRA'!$C$13:$J$33,7,FALSE)," ")</f>
        <v>2</v>
      </c>
      <c r="L307" s="311">
        <f>IFERROR(VLOOKUP(C307,'MANO DE OBRA'!$C$13:$J$33,8,FALSE)," ")</f>
        <v>497065</v>
      </c>
      <c r="M307" s="562">
        <v>17.745880270199859</v>
      </c>
      <c r="N307" s="563"/>
      <c r="O307" s="312">
        <f>IFERROR((L307/M307),0)</f>
        <v>28010.163059349994</v>
      </c>
      <c r="P307" s="99"/>
    </row>
    <row r="308" spans="2:16" ht="14.4">
      <c r="B308" s="44"/>
      <c r="C308" s="555"/>
      <c r="D308" s="556"/>
      <c r="E308" s="556"/>
      <c r="F308" s="556"/>
      <c r="G308" s="556"/>
      <c r="H308" s="556"/>
      <c r="I308" s="522"/>
      <c r="J308" s="310" t="str">
        <f>IFERROR(VLOOKUP(C308,'MANO DE OBRA'!$C$13:$J$33,6,FALSE)," ")</f>
        <v xml:space="preserve"> </v>
      </c>
      <c r="K308" s="318" t="str">
        <f>IFERROR(VLOOKUP(C308,'MANO DE OBRA'!$C$13:$J$33,7,FALSE)," ")</f>
        <v xml:space="preserve"> </v>
      </c>
      <c r="L308" s="311" t="str">
        <f>IFERROR(VLOOKUP(C308,'MANO DE OBRA'!$C$13:$J$33,8,FALSE)," ")</f>
        <v xml:space="preserve"> </v>
      </c>
      <c r="M308" s="562"/>
      <c r="N308" s="563"/>
      <c r="O308" s="312">
        <f t="shared" ref="O308:O310" si="19">IFERROR((L308/M308),0)</f>
        <v>0</v>
      </c>
      <c r="P308" s="99"/>
    </row>
    <row r="309" spans="2:16" ht="14.4">
      <c r="B309" s="44"/>
      <c r="C309" s="555"/>
      <c r="D309" s="556"/>
      <c r="E309" s="556"/>
      <c r="F309" s="556"/>
      <c r="G309" s="556"/>
      <c r="H309" s="556"/>
      <c r="I309" s="522"/>
      <c r="J309" s="310" t="str">
        <f>IFERROR(VLOOKUP(C309,'MANO DE OBRA'!$C$13:$J$33,6,FALSE)," ")</f>
        <v xml:space="preserve"> </v>
      </c>
      <c r="K309" s="318" t="str">
        <f>IFERROR(VLOOKUP(C309,'MANO DE OBRA'!$C$13:$J$33,7,FALSE)," ")</f>
        <v xml:space="preserve"> </v>
      </c>
      <c r="L309" s="311" t="str">
        <f>IFERROR(VLOOKUP(C309,'MANO DE OBRA'!$C$13:$J$33,8,FALSE)," ")</f>
        <v xml:space="preserve"> </v>
      </c>
      <c r="M309" s="524"/>
      <c r="N309" s="525"/>
      <c r="O309" s="312">
        <f t="shared" si="19"/>
        <v>0</v>
      </c>
      <c r="P309" s="99"/>
    </row>
    <row r="310" spans="2:16" ht="15" thickBot="1">
      <c r="B310" s="44"/>
      <c r="C310" s="555"/>
      <c r="D310" s="556"/>
      <c r="E310" s="556"/>
      <c r="F310" s="556"/>
      <c r="G310" s="556"/>
      <c r="H310" s="556"/>
      <c r="I310" s="522"/>
      <c r="J310" s="310" t="str">
        <f>IFERROR(VLOOKUP(C310,'MANO DE OBRA'!$C$13:$J$33,6,FALSE)," ")</f>
        <v xml:space="preserve"> </v>
      </c>
      <c r="K310" s="318" t="str">
        <f>IFERROR(VLOOKUP(C310,'MANO DE OBRA'!$C$13:$J$33,7,FALSE)," ")</f>
        <v xml:space="preserve"> </v>
      </c>
      <c r="L310" s="311" t="str">
        <f>IFERROR(VLOOKUP(C310,'MANO DE OBRA'!$C$13:$J$33,8,FALSE)," ")</f>
        <v xml:space="preserve"> </v>
      </c>
      <c r="M310" s="524"/>
      <c r="N310" s="525"/>
      <c r="O310" s="312">
        <f t="shared" si="19"/>
        <v>0</v>
      </c>
      <c r="P310" s="85"/>
    </row>
    <row r="311" spans="2:16" ht="15" thickBot="1">
      <c r="B311" s="44"/>
      <c r="C311" s="545" t="s">
        <v>2244</v>
      </c>
      <c r="D311" s="546"/>
      <c r="E311" s="546"/>
      <c r="F311" s="546"/>
      <c r="G311" s="546"/>
      <c r="H311" s="546"/>
      <c r="I311" s="546"/>
      <c r="J311" s="546"/>
      <c r="K311" s="546"/>
      <c r="L311" s="546"/>
      <c r="M311" s="546"/>
      <c r="N311" s="547"/>
      <c r="O311" s="309">
        <f>+SUM(O307:O310)</f>
        <v>28010.163059349994</v>
      </c>
      <c r="P311" s="85"/>
    </row>
    <row r="312" spans="2:16" ht="15" thickBot="1">
      <c r="B312" s="44"/>
      <c r="C312" s="73"/>
      <c r="D312" s="52"/>
      <c r="E312" s="52"/>
      <c r="F312" s="52"/>
      <c r="G312" s="52"/>
      <c r="H312" s="52"/>
      <c r="I312" s="52"/>
      <c r="J312" s="52"/>
      <c r="K312" s="52"/>
      <c r="L312" s="52"/>
      <c r="M312" s="52"/>
      <c r="N312" s="52"/>
      <c r="O312" s="74"/>
      <c r="P312" s="45"/>
    </row>
    <row r="313" spans="2:16" ht="15" thickBot="1">
      <c r="B313" s="44"/>
      <c r="C313" s="557" t="s">
        <v>2245</v>
      </c>
      <c r="D313" s="558"/>
      <c r="E313" s="558"/>
      <c r="F313" s="558"/>
      <c r="G313" s="558"/>
      <c r="H313" s="558"/>
      <c r="I313" s="558"/>
      <c r="J313" s="558"/>
      <c r="K313" s="558"/>
      <c r="L313" s="558"/>
      <c r="M313" s="558"/>
      <c r="N313" s="559"/>
      <c r="O313" s="313">
        <f>ROUND(O302+O278+O295+O311,0)</f>
        <v>29411</v>
      </c>
      <c r="P313" s="100"/>
    </row>
    <row r="314" spans="2:16" ht="15" thickBot="1">
      <c r="B314" s="44"/>
      <c r="C314" s="73"/>
      <c r="D314" s="52"/>
      <c r="E314" s="52"/>
      <c r="F314" s="52"/>
      <c r="G314" s="52"/>
      <c r="H314" s="52"/>
      <c r="I314" s="52"/>
      <c r="J314" s="52"/>
      <c r="K314" s="52"/>
      <c r="L314" s="52"/>
      <c r="M314" s="52"/>
      <c r="N314" s="52"/>
      <c r="O314" s="74"/>
      <c r="P314" s="100"/>
    </row>
    <row r="315" spans="2:16">
      <c r="B315" s="44"/>
      <c r="C315" s="529" t="s">
        <v>2240</v>
      </c>
      <c r="D315" s="530"/>
      <c r="E315" s="530"/>
      <c r="F315" s="530"/>
      <c r="G315" s="530"/>
      <c r="H315" s="530"/>
      <c r="I315" s="530"/>
      <c r="J315" s="530"/>
      <c r="K315" s="530"/>
      <c r="L315" s="530"/>
      <c r="M315" s="530"/>
      <c r="N315" s="530"/>
      <c r="O315" s="531"/>
      <c r="P315" s="100"/>
    </row>
    <row r="316" spans="2:16">
      <c r="B316" s="44"/>
      <c r="C316" s="532"/>
      <c r="D316" s="533"/>
      <c r="E316" s="533"/>
      <c r="F316" s="533"/>
      <c r="G316" s="533"/>
      <c r="H316" s="533"/>
      <c r="I316" s="533"/>
      <c r="J316" s="533"/>
      <c r="K316" s="533"/>
      <c r="L316" s="533"/>
      <c r="M316" s="533"/>
      <c r="N316" s="533"/>
      <c r="O316" s="534"/>
      <c r="P316" s="80"/>
    </row>
    <row r="317" spans="2:16" ht="14.4" thickBot="1">
      <c r="B317" s="44"/>
      <c r="C317" s="535"/>
      <c r="D317" s="536"/>
      <c r="E317" s="536"/>
      <c r="F317" s="536"/>
      <c r="G317" s="536"/>
      <c r="H317" s="536"/>
      <c r="I317" s="536"/>
      <c r="J317" s="536"/>
      <c r="K317" s="536"/>
      <c r="L317" s="536"/>
      <c r="M317" s="536"/>
      <c r="N317" s="536"/>
      <c r="O317" s="537"/>
      <c r="P317" s="80"/>
    </row>
    <row r="318" spans="2:16" ht="15" thickBot="1">
      <c r="B318" s="44"/>
      <c r="C318" s="568" t="s">
        <v>10</v>
      </c>
      <c r="D318" s="569"/>
      <c r="E318" s="569"/>
      <c r="F318" s="569"/>
      <c r="G318" s="569"/>
      <c r="H318" s="569"/>
      <c r="I318" s="569"/>
      <c r="J318" s="569"/>
      <c r="K318" s="569"/>
      <c r="L318" s="569"/>
      <c r="M318" s="570"/>
      <c r="N318" s="303" t="s">
        <v>32</v>
      </c>
      <c r="O318" s="304" t="s">
        <v>29</v>
      </c>
      <c r="P318" s="80"/>
    </row>
    <row r="319" spans="2:16" ht="14.4">
      <c r="B319" s="44"/>
      <c r="C319" s="571" t="s">
        <v>2867</v>
      </c>
      <c r="D319" s="572"/>
      <c r="E319" s="572"/>
      <c r="F319" s="572"/>
      <c r="G319" s="572"/>
      <c r="H319" s="572"/>
      <c r="I319" s="572"/>
      <c r="J319" s="572"/>
      <c r="K319" s="572"/>
      <c r="L319" s="572"/>
      <c r="M319" s="572"/>
      <c r="N319" s="305">
        <v>0.19</v>
      </c>
      <c r="O319" s="314">
        <f>N319*O313</f>
        <v>5588.09</v>
      </c>
      <c r="P319" s="80"/>
    </row>
    <row r="320" spans="2:16">
      <c r="B320" s="44"/>
      <c r="C320" s="296"/>
      <c r="D320" s="297"/>
      <c r="E320" s="297"/>
      <c r="F320" s="297"/>
      <c r="G320" s="297"/>
      <c r="H320" s="297"/>
      <c r="I320" s="297"/>
      <c r="J320" s="297"/>
      <c r="K320" s="297"/>
      <c r="L320" s="297"/>
      <c r="M320" s="297"/>
      <c r="N320" s="297"/>
      <c r="O320" s="298"/>
      <c r="P320" s="80"/>
    </row>
    <row r="321" spans="2:19" ht="14.4" thickBot="1">
      <c r="B321" s="44"/>
      <c r="C321" s="299"/>
      <c r="D321" s="300"/>
      <c r="E321" s="300"/>
      <c r="F321" s="300"/>
      <c r="G321" s="300"/>
      <c r="H321" s="300"/>
      <c r="I321" s="300"/>
      <c r="J321" s="300"/>
      <c r="K321" s="300"/>
      <c r="L321" s="300"/>
      <c r="M321" s="300"/>
      <c r="N321" s="300"/>
      <c r="O321" s="301"/>
      <c r="P321" s="80"/>
    </row>
    <row r="322" spans="2:19" ht="15" thickBot="1">
      <c r="B322" s="44"/>
      <c r="C322" s="557" t="s">
        <v>2246</v>
      </c>
      <c r="D322" s="558"/>
      <c r="E322" s="558"/>
      <c r="F322" s="558"/>
      <c r="G322" s="558"/>
      <c r="H322" s="558"/>
      <c r="I322" s="558"/>
      <c r="J322" s="558"/>
      <c r="K322" s="558"/>
      <c r="L322" s="558"/>
      <c r="M322" s="558"/>
      <c r="N322" s="559"/>
      <c r="O322" s="313">
        <f>ROUNDUP(O313+O319,0)</f>
        <v>35000</v>
      </c>
      <c r="P322" s="100"/>
      <c r="S322" s="342"/>
    </row>
    <row r="323" spans="2:19" ht="14.4">
      <c r="B323" s="44"/>
      <c r="C323" s="73"/>
      <c r="D323" s="52"/>
      <c r="E323" s="52"/>
      <c r="F323" s="52"/>
      <c r="G323" s="52"/>
      <c r="H323" s="52"/>
      <c r="I323" s="52"/>
      <c r="J323" s="52"/>
      <c r="K323" s="52"/>
      <c r="L323" s="52"/>
      <c r="M323" s="52"/>
      <c r="N323" s="52"/>
      <c r="O323" s="74"/>
      <c r="P323" s="45"/>
    </row>
    <row r="324" spans="2:19" ht="14.4">
      <c r="B324" s="44"/>
      <c r="C324" s="73"/>
      <c r="D324" s="52"/>
      <c r="E324" s="52"/>
      <c r="F324" s="52"/>
      <c r="G324" s="52"/>
      <c r="H324" s="52"/>
      <c r="I324" s="52"/>
      <c r="J324" s="52"/>
      <c r="K324" s="52"/>
      <c r="L324" s="52"/>
      <c r="M324" s="52"/>
      <c r="N324" s="52"/>
      <c r="O324" s="74"/>
      <c r="P324" s="45"/>
    </row>
    <row r="325" spans="2:19" ht="18.75" customHeight="1" thickBot="1">
      <c r="B325" s="44"/>
      <c r="C325" s="564"/>
      <c r="D325" s="565"/>
      <c r="E325" s="565"/>
      <c r="F325" s="70"/>
      <c r="G325" s="70"/>
      <c r="H325" s="70"/>
      <c r="I325" s="70"/>
      <c r="J325" s="70"/>
      <c r="K325" s="566"/>
      <c r="L325" s="566"/>
      <c r="M325" s="566"/>
      <c r="N325" s="566"/>
      <c r="O325" s="567"/>
      <c r="P325" s="101"/>
    </row>
    <row r="326" spans="2:19" ht="14.4" thickBot="1">
      <c r="B326" s="102"/>
      <c r="C326" s="103"/>
      <c r="D326" s="103"/>
      <c r="E326" s="103"/>
      <c r="F326" s="103"/>
      <c r="G326" s="103"/>
      <c r="H326" s="103"/>
      <c r="I326" s="103"/>
      <c r="J326" s="103"/>
      <c r="K326" s="103"/>
      <c r="L326" s="103"/>
      <c r="M326" s="103"/>
      <c r="N326" s="103"/>
      <c r="O326" s="103"/>
      <c r="P326" s="104"/>
    </row>
    <row r="327" spans="2:19" ht="14.4" thickTop="1"/>
  </sheetData>
  <mergeCells count="443">
    <mergeCell ref="D11:K11"/>
    <mergeCell ref="C15:L15"/>
    <mergeCell ref="C16:F16"/>
    <mergeCell ref="C18:O18"/>
    <mergeCell ref="D19:L19"/>
    <mergeCell ref="M19:N19"/>
    <mergeCell ref="C2:F2"/>
    <mergeCell ref="C5:O5"/>
    <mergeCell ref="C7:C12"/>
    <mergeCell ref="L7:O8"/>
    <mergeCell ref="D8:K9"/>
    <mergeCell ref="M9:O9"/>
    <mergeCell ref="L10:L12"/>
    <mergeCell ref="M10:M12"/>
    <mergeCell ref="N10:N12"/>
    <mergeCell ref="O10:O12"/>
    <mergeCell ref="C25:G25"/>
    <mergeCell ref="H25:I25"/>
    <mergeCell ref="J25:K25"/>
    <mergeCell ref="M25:N25"/>
    <mergeCell ref="C26:G26"/>
    <mergeCell ref="H26:I26"/>
    <mergeCell ref="J26:K26"/>
    <mergeCell ref="M26:N26"/>
    <mergeCell ref="D20:L20"/>
    <mergeCell ref="M20:N20"/>
    <mergeCell ref="C21:O23"/>
    <mergeCell ref="C24:G24"/>
    <mergeCell ref="H24:I24"/>
    <mergeCell ref="J24:K24"/>
    <mergeCell ref="M24:N24"/>
    <mergeCell ref="C29:G29"/>
    <mergeCell ref="H29:I29"/>
    <mergeCell ref="J29:K29"/>
    <mergeCell ref="M29:N29"/>
    <mergeCell ref="C30:N30"/>
    <mergeCell ref="C31:O33"/>
    <mergeCell ref="C27:G27"/>
    <mergeCell ref="H27:I27"/>
    <mergeCell ref="J27:K27"/>
    <mergeCell ref="M27:N27"/>
    <mergeCell ref="C28:G28"/>
    <mergeCell ref="H28:I28"/>
    <mergeCell ref="J28:K28"/>
    <mergeCell ref="M28:N28"/>
    <mergeCell ref="C37:J37"/>
    <mergeCell ref="M37:N37"/>
    <mergeCell ref="C38:J38"/>
    <mergeCell ref="M38:N38"/>
    <mergeCell ref="C39:J39"/>
    <mergeCell ref="M39:N39"/>
    <mergeCell ref="C34:J34"/>
    <mergeCell ref="M34:N34"/>
    <mergeCell ref="C35:J35"/>
    <mergeCell ref="M35:N35"/>
    <mergeCell ref="C36:J36"/>
    <mergeCell ref="M36:N36"/>
    <mergeCell ref="C43:J43"/>
    <mergeCell ref="M43:N43"/>
    <mergeCell ref="C44:J44"/>
    <mergeCell ref="M44:N44"/>
    <mergeCell ref="C45:J45"/>
    <mergeCell ref="M45:N45"/>
    <mergeCell ref="C40:J40"/>
    <mergeCell ref="M40:N40"/>
    <mergeCell ref="C41:J41"/>
    <mergeCell ref="M41:N41"/>
    <mergeCell ref="C42:J42"/>
    <mergeCell ref="M42:N42"/>
    <mergeCell ref="C52:I52"/>
    <mergeCell ref="M52:N52"/>
    <mergeCell ref="C53:I53"/>
    <mergeCell ref="M53:N53"/>
    <mergeCell ref="C54:N54"/>
    <mergeCell ref="C55:O57"/>
    <mergeCell ref="C46:J46"/>
    <mergeCell ref="M46:N46"/>
    <mergeCell ref="C47:N47"/>
    <mergeCell ref="C48:O50"/>
    <mergeCell ref="C51:I51"/>
    <mergeCell ref="M51:N51"/>
    <mergeCell ref="C61:I61"/>
    <mergeCell ref="M61:N61"/>
    <mergeCell ref="C62:I62"/>
    <mergeCell ref="M62:N62"/>
    <mergeCell ref="C63:N63"/>
    <mergeCell ref="C65:N65"/>
    <mergeCell ref="C58:I58"/>
    <mergeCell ref="M58:N58"/>
    <mergeCell ref="C59:I59"/>
    <mergeCell ref="M59:N59"/>
    <mergeCell ref="C60:I60"/>
    <mergeCell ref="M60:N60"/>
    <mergeCell ref="C77:E77"/>
    <mergeCell ref="K77:O77"/>
    <mergeCell ref="C80:O80"/>
    <mergeCell ref="D81:L81"/>
    <mergeCell ref="M81:N81"/>
    <mergeCell ref="D82:L82"/>
    <mergeCell ref="M82:N82"/>
    <mergeCell ref="C67:O69"/>
    <mergeCell ref="C70:M70"/>
    <mergeCell ref="C71:M71"/>
    <mergeCell ref="C74:N74"/>
    <mergeCell ref="C83:O85"/>
    <mergeCell ref="C86:G86"/>
    <mergeCell ref="H86:I86"/>
    <mergeCell ref="J86:K86"/>
    <mergeCell ref="M86:N86"/>
    <mergeCell ref="C87:G87"/>
    <mergeCell ref="H87:I87"/>
    <mergeCell ref="J87:K87"/>
    <mergeCell ref="M87:N87"/>
    <mergeCell ref="C90:G90"/>
    <mergeCell ref="H90:I90"/>
    <mergeCell ref="J90:K90"/>
    <mergeCell ref="M90:N90"/>
    <mergeCell ref="C91:G91"/>
    <mergeCell ref="H91:I91"/>
    <mergeCell ref="J91:K91"/>
    <mergeCell ref="M91:N91"/>
    <mergeCell ref="C88:G88"/>
    <mergeCell ref="H88:I88"/>
    <mergeCell ref="J88:K88"/>
    <mergeCell ref="M88:N88"/>
    <mergeCell ref="C89:G89"/>
    <mergeCell ref="H89:I89"/>
    <mergeCell ref="J89:K89"/>
    <mergeCell ref="M89:N89"/>
    <mergeCell ref="C98:J98"/>
    <mergeCell ref="M98:N98"/>
    <mergeCell ref="C99:J99"/>
    <mergeCell ref="M99:N99"/>
    <mergeCell ref="C100:J100"/>
    <mergeCell ref="M100:N100"/>
    <mergeCell ref="C92:N92"/>
    <mergeCell ref="C93:O95"/>
    <mergeCell ref="C96:J96"/>
    <mergeCell ref="M96:N96"/>
    <mergeCell ref="C97:J97"/>
    <mergeCell ref="M97:N97"/>
    <mergeCell ref="C104:J104"/>
    <mergeCell ref="M104:N104"/>
    <mergeCell ref="C105:J105"/>
    <mergeCell ref="M105:N105"/>
    <mergeCell ref="C106:J106"/>
    <mergeCell ref="M106:N106"/>
    <mergeCell ref="C101:J101"/>
    <mergeCell ref="M101:N101"/>
    <mergeCell ref="C102:J102"/>
    <mergeCell ref="M102:N102"/>
    <mergeCell ref="C103:J103"/>
    <mergeCell ref="M103:N103"/>
    <mergeCell ref="C113:I113"/>
    <mergeCell ref="M113:N113"/>
    <mergeCell ref="C114:I114"/>
    <mergeCell ref="M114:N114"/>
    <mergeCell ref="C115:I115"/>
    <mergeCell ref="M115:N115"/>
    <mergeCell ref="C107:J107"/>
    <mergeCell ref="M107:N107"/>
    <mergeCell ref="C108:J108"/>
    <mergeCell ref="M108:N108"/>
    <mergeCell ref="C109:N109"/>
    <mergeCell ref="C110:O112"/>
    <mergeCell ref="C122:I122"/>
    <mergeCell ref="M122:N122"/>
    <mergeCell ref="C123:I123"/>
    <mergeCell ref="M123:N123"/>
    <mergeCell ref="C124:I124"/>
    <mergeCell ref="M124:N124"/>
    <mergeCell ref="C116:N116"/>
    <mergeCell ref="C117:O119"/>
    <mergeCell ref="C120:I120"/>
    <mergeCell ref="M120:N120"/>
    <mergeCell ref="C121:I121"/>
    <mergeCell ref="M121:N121"/>
    <mergeCell ref="C139:E139"/>
    <mergeCell ref="K139:O139"/>
    <mergeCell ref="C142:O142"/>
    <mergeCell ref="D143:L143"/>
    <mergeCell ref="M143:N143"/>
    <mergeCell ref="D144:L144"/>
    <mergeCell ref="M144:N144"/>
    <mergeCell ref="C125:N125"/>
    <mergeCell ref="C127:N127"/>
    <mergeCell ref="C129:O131"/>
    <mergeCell ref="C132:M132"/>
    <mergeCell ref="C133:M133"/>
    <mergeCell ref="C136:N136"/>
    <mergeCell ref="C145:O147"/>
    <mergeCell ref="C148:G148"/>
    <mergeCell ref="H148:I148"/>
    <mergeCell ref="J148:K148"/>
    <mergeCell ref="M148:N148"/>
    <mergeCell ref="C149:G149"/>
    <mergeCell ref="H149:I149"/>
    <mergeCell ref="J149:K149"/>
    <mergeCell ref="M149:N149"/>
    <mergeCell ref="C152:G152"/>
    <mergeCell ref="H152:I152"/>
    <mergeCell ref="J152:K152"/>
    <mergeCell ref="M152:N152"/>
    <mergeCell ref="C153:G153"/>
    <mergeCell ref="H153:I153"/>
    <mergeCell ref="J153:K153"/>
    <mergeCell ref="M153:N153"/>
    <mergeCell ref="C150:G150"/>
    <mergeCell ref="H150:I150"/>
    <mergeCell ref="J150:K150"/>
    <mergeCell ref="M150:N150"/>
    <mergeCell ref="C151:G151"/>
    <mergeCell ref="H151:I151"/>
    <mergeCell ref="J151:K151"/>
    <mergeCell ref="M151:N151"/>
    <mergeCell ref="C160:J160"/>
    <mergeCell ref="M160:N160"/>
    <mergeCell ref="C161:J161"/>
    <mergeCell ref="M161:N161"/>
    <mergeCell ref="C162:J162"/>
    <mergeCell ref="M162:N162"/>
    <mergeCell ref="C154:N154"/>
    <mergeCell ref="C155:O157"/>
    <mergeCell ref="C158:J158"/>
    <mergeCell ref="M158:N158"/>
    <mergeCell ref="C159:J159"/>
    <mergeCell ref="M159:N159"/>
    <mergeCell ref="C166:J166"/>
    <mergeCell ref="M166:N166"/>
    <mergeCell ref="C167:J167"/>
    <mergeCell ref="M167:N167"/>
    <mergeCell ref="C168:J168"/>
    <mergeCell ref="M168:N168"/>
    <mergeCell ref="C163:J163"/>
    <mergeCell ref="M163:N163"/>
    <mergeCell ref="C164:J164"/>
    <mergeCell ref="M164:N164"/>
    <mergeCell ref="C165:J165"/>
    <mergeCell ref="M165:N165"/>
    <mergeCell ref="C175:I175"/>
    <mergeCell ref="M175:N175"/>
    <mergeCell ref="C176:I176"/>
    <mergeCell ref="M176:N176"/>
    <mergeCell ref="C177:I177"/>
    <mergeCell ref="M177:N177"/>
    <mergeCell ref="C169:J169"/>
    <mergeCell ref="M169:N169"/>
    <mergeCell ref="C170:J170"/>
    <mergeCell ref="M170:N170"/>
    <mergeCell ref="C171:N171"/>
    <mergeCell ref="C172:O174"/>
    <mergeCell ref="C184:I184"/>
    <mergeCell ref="M184:N184"/>
    <mergeCell ref="C185:I185"/>
    <mergeCell ref="M185:N185"/>
    <mergeCell ref="C186:I186"/>
    <mergeCell ref="M186:N186"/>
    <mergeCell ref="C178:N178"/>
    <mergeCell ref="C179:O181"/>
    <mergeCell ref="C182:I182"/>
    <mergeCell ref="M182:N182"/>
    <mergeCell ref="C183:I183"/>
    <mergeCell ref="M183:N183"/>
    <mergeCell ref="C201:E201"/>
    <mergeCell ref="K201:O201"/>
    <mergeCell ref="C204:O204"/>
    <mergeCell ref="D205:L205"/>
    <mergeCell ref="M205:N205"/>
    <mergeCell ref="D206:L206"/>
    <mergeCell ref="M206:N206"/>
    <mergeCell ref="C187:N187"/>
    <mergeCell ref="C189:N189"/>
    <mergeCell ref="C191:O193"/>
    <mergeCell ref="C194:M194"/>
    <mergeCell ref="C195:M195"/>
    <mergeCell ref="C198:N198"/>
    <mergeCell ref="C207:O209"/>
    <mergeCell ref="C210:G210"/>
    <mergeCell ref="H210:I210"/>
    <mergeCell ref="J210:K210"/>
    <mergeCell ref="M210:N210"/>
    <mergeCell ref="C211:G211"/>
    <mergeCell ref="H211:I211"/>
    <mergeCell ref="J211:K211"/>
    <mergeCell ref="M211:N211"/>
    <mergeCell ref="C214:G214"/>
    <mergeCell ref="H214:I214"/>
    <mergeCell ref="J214:K214"/>
    <mergeCell ref="M214:N214"/>
    <mergeCell ref="C215:G215"/>
    <mergeCell ref="H215:I215"/>
    <mergeCell ref="J215:K215"/>
    <mergeCell ref="M215:N215"/>
    <mergeCell ref="C212:G212"/>
    <mergeCell ref="H212:I212"/>
    <mergeCell ref="J212:K212"/>
    <mergeCell ref="M212:N212"/>
    <mergeCell ref="C213:G213"/>
    <mergeCell ref="H213:I213"/>
    <mergeCell ref="J213:K213"/>
    <mergeCell ref="M213:N213"/>
    <mergeCell ref="C222:J222"/>
    <mergeCell ref="M222:N222"/>
    <mergeCell ref="C223:J223"/>
    <mergeCell ref="M223:N223"/>
    <mergeCell ref="C224:J224"/>
    <mergeCell ref="M224:N224"/>
    <mergeCell ref="C216:N216"/>
    <mergeCell ref="C217:O219"/>
    <mergeCell ref="C220:J220"/>
    <mergeCell ref="M220:N220"/>
    <mergeCell ref="C221:J221"/>
    <mergeCell ref="M221:N221"/>
    <mergeCell ref="C228:J228"/>
    <mergeCell ref="M228:N228"/>
    <mergeCell ref="C229:J229"/>
    <mergeCell ref="M229:N229"/>
    <mergeCell ref="C230:J230"/>
    <mergeCell ref="M230:N230"/>
    <mergeCell ref="C225:J225"/>
    <mergeCell ref="M225:N225"/>
    <mergeCell ref="C226:J226"/>
    <mergeCell ref="M226:N226"/>
    <mergeCell ref="C227:J227"/>
    <mergeCell ref="M227:N227"/>
    <mergeCell ref="C237:I237"/>
    <mergeCell ref="M237:N237"/>
    <mergeCell ref="C238:I238"/>
    <mergeCell ref="M238:N238"/>
    <mergeCell ref="C239:I239"/>
    <mergeCell ref="M239:N239"/>
    <mergeCell ref="C231:J231"/>
    <mergeCell ref="M231:N231"/>
    <mergeCell ref="C232:J232"/>
    <mergeCell ref="M232:N232"/>
    <mergeCell ref="C233:N233"/>
    <mergeCell ref="C234:O236"/>
    <mergeCell ref="C246:I246"/>
    <mergeCell ref="M246:N246"/>
    <mergeCell ref="C247:I247"/>
    <mergeCell ref="M247:N247"/>
    <mergeCell ref="C248:I248"/>
    <mergeCell ref="M248:N248"/>
    <mergeCell ref="C240:N240"/>
    <mergeCell ref="C241:O243"/>
    <mergeCell ref="C244:I244"/>
    <mergeCell ref="M244:N244"/>
    <mergeCell ref="C245:I245"/>
    <mergeCell ref="M245:N245"/>
    <mergeCell ref="C263:E263"/>
    <mergeCell ref="K263:O263"/>
    <mergeCell ref="C266:O266"/>
    <mergeCell ref="D267:L267"/>
    <mergeCell ref="M267:N267"/>
    <mergeCell ref="D268:L268"/>
    <mergeCell ref="M268:N268"/>
    <mergeCell ref="C249:N249"/>
    <mergeCell ref="C251:N251"/>
    <mergeCell ref="C253:O255"/>
    <mergeCell ref="C256:M256"/>
    <mergeCell ref="C257:M257"/>
    <mergeCell ref="C260:N260"/>
    <mergeCell ref="C274:G274"/>
    <mergeCell ref="H274:I274"/>
    <mergeCell ref="J274:K274"/>
    <mergeCell ref="M274:N274"/>
    <mergeCell ref="C275:G275"/>
    <mergeCell ref="H275:I275"/>
    <mergeCell ref="J275:K275"/>
    <mergeCell ref="M275:N275"/>
    <mergeCell ref="C269:O271"/>
    <mergeCell ref="C272:G272"/>
    <mergeCell ref="H272:I272"/>
    <mergeCell ref="J272:K272"/>
    <mergeCell ref="M272:N272"/>
    <mergeCell ref="C273:G273"/>
    <mergeCell ref="H273:I273"/>
    <mergeCell ref="J273:K273"/>
    <mergeCell ref="M273:N273"/>
    <mergeCell ref="C278:N278"/>
    <mergeCell ref="C279:O281"/>
    <mergeCell ref="C282:J282"/>
    <mergeCell ref="M282:N282"/>
    <mergeCell ref="C283:J283"/>
    <mergeCell ref="M283:N283"/>
    <mergeCell ref="C276:G276"/>
    <mergeCell ref="H276:I276"/>
    <mergeCell ref="J276:K276"/>
    <mergeCell ref="M276:N276"/>
    <mergeCell ref="C277:G277"/>
    <mergeCell ref="H277:I277"/>
    <mergeCell ref="J277:K277"/>
    <mergeCell ref="M277:N277"/>
    <mergeCell ref="C287:J287"/>
    <mergeCell ref="M287:N287"/>
    <mergeCell ref="C288:J288"/>
    <mergeCell ref="M288:N288"/>
    <mergeCell ref="C289:J289"/>
    <mergeCell ref="M289:N289"/>
    <mergeCell ref="C284:J284"/>
    <mergeCell ref="M284:N284"/>
    <mergeCell ref="C285:J285"/>
    <mergeCell ref="M285:N285"/>
    <mergeCell ref="C286:J286"/>
    <mergeCell ref="M286:N286"/>
    <mergeCell ref="C293:J293"/>
    <mergeCell ref="M293:N293"/>
    <mergeCell ref="C294:J294"/>
    <mergeCell ref="M294:N294"/>
    <mergeCell ref="C295:N295"/>
    <mergeCell ref="C296:O298"/>
    <mergeCell ref="C290:J290"/>
    <mergeCell ref="M290:N290"/>
    <mergeCell ref="C291:J291"/>
    <mergeCell ref="M291:N291"/>
    <mergeCell ref="C292:J292"/>
    <mergeCell ref="M292:N292"/>
    <mergeCell ref="C302:N302"/>
    <mergeCell ref="C303:O305"/>
    <mergeCell ref="C306:I306"/>
    <mergeCell ref="M306:N306"/>
    <mergeCell ref="C307:I307"/>
    <mergeCell ref="M307:N307"/>
    <mergeCell ref="C299:I299"/>
    <mergeCell ref="M299:N299"/>
    <mergeCell ref="C300:I300"/>
    <mergeCell ref="M300:N300"/>
    <mergeCell ref="C301:I301"/>
    <mergeCell ref="M301:N301"/>
    <mergeCell ref="C325:E325"/>
    <mergeCell ref="K325:O325"/>
    <mergeCell ref="C311:N311"/>
    <mergeCell ref="C313:N313"/>
    <mergeCell ref="C315:O317"/>
    <mergeCell ref="C318:M318"/>
    <mergeCell ref="C319:M319"/>
    <mergeCell ref="C322:N322"/>
    <mergeCell ref="C308:I308"/>
    <mergeCell ref="M308:N308"/>
    <mergeCell ref="C309:I309"/>
    <mergeCell ref="M309:N309"/>
    <mergeCell ref="C310:I310"/>
    <mergeCell ref="M310:N310"/>
  </mergeCells>
  <printOptions horizontalCentered="1"/>
  <pageMargins left="0.11811023622047245" right="0.11811023622047245" top="0.15748031496062992" bottom="0.15748031496062992" header="0" footer="0"/>
  <pageSetup scale="48" fitToHeight="0" orientation="portrait" r:id="rId1"/>
  <headerFooter alignWithMargins="0"/>
  <rowBreaks count="4" manualBreakCount="4">
    <brk id="78" min="1" max="15" man="1"/>
    <brk id="140" min="1" max="15" man="1"/>
    <brk id="202" min="1" max="15" man="1"/>
    <brk id="264" min="1"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6494AE1-7E61-4801-A0B4-908BD66C20CE}">
          <x14:formula1>
            <xm:f>'MANO DE OBRA'!$C$14:$C$33</xm:f>
          </x14:formula1>
          <xm:sqref>C59:I62 C121:I124 C183:I186 C245:I248 C307:I310</xm:sqref>
        </x14:dataValidation>
        <x14:dataValidation type="list" allowBlank="1" showInputMessage="1" showErrorMessage="1" xr:uid="{58647FD7-9B86-4AD7-89C7-44FD304866C6}">
          <x14:formula1>
            <xm:f>TRANSPORTE!$C$14:$C$28</xm:f>
          </x14:formula1>
          <xm:sqref>C52:I53 C114:I115 C176:I177 C238:I239 C300:I301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1D7DD-CA0A-4875-840D-88677056C57B}">
  <sheetPr>
    <pageSetUpPr fitToPage="1"/>
  </sheetPr>
  <dimension ref="B1:P81"/>
  <sheetViews>
    <sheetView workbookViewId="0">
      <selection activeCell="C24" sqref="C24:G24"/>
    </sheetView>
  </sheetViews>
  <sheetFormatPr baseColWidth="10" defaultColWidth="11.44140625" defaultRowHeight="13.8"/>
  <cols>
    <col min="1" max="2" width="3.5546875" style="40" customWidth="1"/>
    <col min="3" max="3" width="36.6640625" style="40" customWidth="1"/>
    <col min="4" max="4" width="18" style="40" customWidth="1"/>
    <col min="5" max="9" width="11.44140625" style="40"/>
    <col min="10" max="10" width="16.44140625" style="40" bestFit="1" customWidth="1"/>
    <col min="11" max="11" width="20.44140625" style="40" customWidth="1"/>
    <col min="12" max="12" width="17.44140625" style="40" customWidth="1"/>
    <col min="13" max="13" width="7.77734375" style="40" customWidth="1"/>
    <col min="14" max="14" width="17" style="40" customWidth="1"/>
    <col min="15" max="15" width="20" style="40" customWidth="1"/>
    <col min="16" max="17" width="3.5546875" style="40" customWidth="1"/>
    <col min="18" max="16384" width="11.44140625" style="40"/>
  </cols>
  <sheetData>
    <row r="1" spans="2:16" ht="14.4" thickTop="1">
      <c r="B1" s="41"/>
      <c r="C1" s="42"/>
      <c r="D1" s="42"/>
      <c r="E1" s="42"/>
      <c r="F1" s="42"/>
      <c r="G1" s="42"/>
      <c r="H1" s="42"/>
      <c r="I1" s="42"/>
      <c r="J1" s="42"/>
      <c r="K1" s="42"/>
      <c r="L1" s="42"/>
      <c r="M1" s="42"/>
      <c r="N1" s="42"/>
      <c r="O1" s="42"/>
      <c r="P1" s="43"/>
    </row>
    <row r="2" spans="2:16">
      <c r="B2" s="44"/>
      <c r="C2" s="496" t="s">
        <v>43</v>
      </c>
      <c r="D2" s="497"/>
      <c r="E2" s="497"/>
      <c r="F2" s="497"/>
      <c r="P2" s="45"/>
    </row>
    <row r="3" spans="2:16">
      <c r="B3" s="44"/>
      <c r="C3" s="46" t="s">
        <v>1</v>
      </c>
      <c r="D3" s="47" t="s">
        <v>2</v>
      </c>
      <c r="E3" s="46" t="s">
        <v>3</v>
      </c>
      <c r="F3" s="48">
        <v>1</v>
      </c>
      <c r="P3" s="45"/>
    </row>
    <row r="4" spans="2:16">
      <c r="B4" s="44"/>
      <c r="C4" s="49"/>
      <c r="D4" s="50"/>
      <c r="E4" s="49"/>
      <c r="F4" s="50"/>
      <c r="P4" s="45"/>
    </row>
    <row r="5" spans="2:16" ht="15.6">
      <c r="B5" s="44"/>
      <c r="C5" s="498" t="s">
        <v>44</v>
      </c>
      <c r="D5" s="498"/>
      <c r="E5" s="498"/>
      <c r="F5" s="498"/>
      <c r="G5" s="498"/>
      <c r="H5" s="498"/>
      <c r="I5" s="498"/>
      <c r="J5" s="498"/>
      <c r="K5" s="498"/>
      <c r="L5" s="498"/>
      <c r="M5" s="498"/>
      <c r="N5" s="498"/>
      <c r="O5" s="498"/>
      <c r="P5" s="51"/>
    </row>
    <row r="6" spans="2:16" ht="15" thickBot="1">
      <c r="B6" s="44"/>
      <c r="C6" s="52"/>
      <c r="D6" s="52"/>
      <c r="E6" s="52"/>
      <c r="F6" s="52"/>
      <c r="G6" s="52"/>
      <c r="H6" s="52"/>
      <c r="I6" s="52"/>
      <c r="J6" s="52"/>
      <c r="K6" s="52"/>
      <c r="L6" s="52"/>
      <c r="M6" s="52"/>
      <c r="N6" s="52"/>
      <c r="O6" s="52"/>
      <c r="P6" s="45"/>
    </row>
    <row r="7" spans="2:16" ht="14.4">
      <c r="B7" s="44"/>
      <c r="C7" s="499" t="e" vm="1">
        <v>#VALUE!</v>
      </c>
      <c r="D7" s="240"/>
      <c r="E7" s="241"/>
      <c r="F7" s="241"/>
      <c r="G7" s="241"/>
      <c r="H7" s="241"/>
      <c r="I7" s="241"/>
      <c r="J7" s="241"/>
      <c r="K7" s="242"/>
      <c r="L7" s="501"/>
      <c r="M7" s="502"/>
      <c r="N7" s="502"/>
      <c r="O7" s="503"/>
      <c r="P7" s="53"/>
    </row>
    <row r="8" spans="2:16" ht="14.4" customHeight="1">
      <c r="B8" s="44"/>
      <c r="C8" s="500"/>
      <c r="D8" s="507" t="str">
        <f>PRESUPUESTO!C13</f>
        <v>CONSTRUCCIÓN DEL CENTRO DE DESARROLLO INFANTIL BRISAS DEL MUNICIPIO DE MOSQUERA, CUNDINAMARCA</v>
      </c>
      <c r="E8" s="508"/>
      <c r="F8" s="508"/>
      <c r="G8" s="508"/>
      <c r="H8" s="508"/>
      <c r="I8" s="508"/>
      <c r="J8" s="508"/>
      <c r="K8" s="509"/>
      <c r="L8" s="504"/>
      <c r="M8" s="505"/>
      <c r="N8" s="505"/>
      <c r="O8" s="506"/>
      <c r="P8" s="53"/>
    </row>
    <row r="9" spans="2:16" ht="14.4" customHeight="1">
      <c r="B9" s="44"/>
      <c r="C9" s="500"/>
      <c r="D9" s="507"/>
      <c r="E9" s="508"/>
      <c r="F9" s="508"/>
      <c r="G9" s="508"/>
      <c r="H9" s="508"/>
      <c r="I9" s="508"/>
      <c r="J9" s="508"/>
      <c r="K9" s="509"/>
      <c r="L9" s="54" t="s">
        <v>46</v>
      </c>
      <c r="M9" s="510"/>
      <c r="N9" s="511"/>
      <c r="O9" s="512"/>
      <c r="P9" s="53"/>
    </row>
    <row r="10" spans="2:16" ht="12.75" customHeight="1">
      <c r="B10" s="44"/>
      <c r="C10" s="500"/>
      <c r="D10" s="237"/>
      <c r="E10" s="238"/>
      <c r="F10" s="238"/>
      <c r="G10" s="238"/>
      <c r="H10" s="238"/>
      <c r="I10" s="238"/>
      <c r="J10" s="238"/>
      <c r="K10" s="239"/>
      <c r="L10" s="513" t="s">
        <v>47</v>
      </c>
      <c r="M10" s="513">
        <v>1</v>
      </c>
      <c r="N10" s="513" t="s">
        <v>48</v>
      </c>
      <c r="O10" s="515">
        <v>1</v>
      </c>
      <c r="P10" s="53"/>
    </row>
    <row r="11" spans="2:16">
      <c r="B11" s="44"/>
      <c r="C11" s="500"/>
      <c r="D11" s="480" t="s">
        <v>45</v>
      </c>
      <c r="E11" s="481"/>
      <c r="F11" s="481"/>
      <c r="G11" s="481"/>
      <c r="H11" s="481"/>
      <c r="I11" s="481"/>
      <c r="J11" s="481"/>
      <c r="K11" s="482"/>
      <c r="L11" s="514"/>
      <c r="M11" s="514"/>
      <c r="N11" s="514"/>
      <c r="O11" s="516"/>
      <c r="P11" s="53"/>
    </row>
    <row r="12" spans="2:16">
      <c r="B12" s="44"/>
      <c r="C12" s="500"/>
      <c r="L12" s="514"/>
      <c r="M12" s="514"/>
      <c r="N12" s="514"/>
      <c r="O12" s="516"/>
      <c r="P12" s="53"/>
    </row>
    <row r="13" spans="2:16" ht="15" thickBot="1">
      <c r="B13" s="44"/>
      <c r="C13" s="56"/>
      <c r="D13" s="57"/>
      <c r="E13" s="57"/>
      <c r="F13" s="57"/>
      <c r="G13" s="57"/>
      <c r="H13" s="57"/>
      <c r="I13" s="57"/>
      <c r="J13" s="57"/>
      <c r="K13" s="57"/>
      <c r="L13" s="57"/>
      <c r="M13" s="58"/>
      <c r="N13" s="58"/>
      <c r="O13" s="59"/>
      <c r="P13" s="60"/>
    </row>
    <row r="14" spans="2:16" ht="14.4">
      <c r="B14" s="44"/>
      <c r="C14" s="61"/>
      <c r="D14" s="62"/>
      <c r="E14" s="62"/>
      <c r="F14" s="62"/>
      <c r="G14" s="62"/>
      <c r="H14" s="62"/>
      <c r="I14" s="62"/>
      <c r="J14" s="62"/>
      <c r="K14" s="62"/>
      <c r="L14" s="63" t="s">
        <v>49</v>
      </c>
      <c r="M14" s="64" t="s">
        <v>50</v>
      </c>
      <c r="N14" s="64" t="s">
        <v>51</v>
      </c>
      <c r="O14" s="65" t="s">
        <v>52</v>
      </c>
      <c r="P14" s="55"/>
    </row>
    <row r="15" spans="2:16" ht="26.4" customHeight="1">
      <c r="B15" s="44"/>
      <c r="C15" s="483" t="s">
        <v>53</v>
      </c>
      <c r="D15" s="484"/>
      <c r="E15" s="484"/>
      <c r="F15" s="484"/>
      <c r="G15" s="484"/>
      <c r="H15" s="484"/>
      <c r="I15" s="484"/>
      <c r="J15" s="484"/>
      <c r="K15" s="484"/>
      <c r="L15" s="485"/>
      <c r="M15" s="66"/>
      <c r="N15" s="66"/>
      <c r="O15" s="67"/>
      <c r="P15" s="68"/>
    </row>
    <row r="16" spans="2:16" ht="18" customHeight="1" thickBot="1">
      <c r="B16" s="44"/>
      <c r="C16" s="486"/>
      <c r="D16" s="487"/>
      <c r="E16" s="487"/>
      <c r="F16" s="487"/>
      <c r="G16" s="69"/>
      <c r="H16" s="69"/>
      <c r="I16" s="69"/>
      <c r="J16" s="70"/>
      <c r="K16" s="69"/>
      <c r="L16" s="71"/>
      <c r="M16" s="70"/>
      <c r="N16" s="70"/>
      <c r="O16" s="72"/>
      <c r="P16" s="68"/>
    </row>
    <row r="17" spans="2:16" ht="15" thickBot="1">
      <c r="B17" s="44"/>
      <c r="C17" s="73"/>
      <c r="D17" s="52"/>
      <c r="E17" s="52"/>
      <c r="F17" s="52"/>
      <c r="G17" s="52"/>
      <c r="H17" s="52"/>
      <c r="I17" s="52"/>
      <c r="J17" s="52"/>
      <c r="K17" s="52"/>
      <c r="L17" s="52"/>
      <c r="M17" s="52"/>
      <c r="N17" s="52"/>
      <c r="O17" s="74"/>
      <c r="P17" s="45"/>
    </row>
    <row r="18" spans="2:16" ht="15" thickBot="1">
      <c r="B18" s="44"/>
      <c r="C18" s="488" t="s">
        <v>54</v>
      </c>
      <c r="D18" s="489"/>
      <c r="E18" s="489"/>
      <c r="F18" s="489"/>
      <c r="G18" s="489"/>
      <c r="H18" s="489"/>
      <c r="I18" s="489"/>
      <c r="J18" s="489"/>
      <c r="K18" s="489"/>
      <c r="L18" s="489"/>
      <c r="M18" s="489"/>
      <c r="N18" s="489"/>
      <c r="O18" s="490"/>
      <c r="P18" s="75"/>
    </row>
    <row r="19" spans="2:16">
      <c r="B19" s="44"/>
      <c r="C19" s="76" t="s">
        <v>55</v>
      </c>
      <c r="D19" s="491" t="s">
        <v>10</v>
      </c>
      <c r="E19" s="492"/>
      <c r="F19" s="492"/>
      <c r="G19" s="492"/>
      <c r="H19" s="492"/>
      <c r="I19" s="492"/>
      <c r="J19" s="492"/>
      <c r="K19" s="492"/>
      <c r="L19" s="493"/>
      <c r="M19" s="494" t="s">
        <v>56</v>
      </c>
      <c r="N19" s="495"/>
      <c r="O19" s="76" t="s">
        <v>12</v>
      </c>
      <c r="P19" s="77"/>
    </row>
    <row r="20" spans="2:16" ht="51" customHeight="1" thickBot="1">
      <c r="B20" s="44"/>
      <c r="C20" s="78"/>
      <c r="D20" s="582" t="str">
        <f>IFERROR(VLOOKUP(C20,PRESUPUESTO!$C$11:$K$366,5,FALSE)," ")</f>
        <v xml:space="preserve"> </v>
      </c>
      <c r="E20" s="583"/>
      <c r="F20" s="583"/>
      <c r="G20" s="583"/>
      <c r="H20" s="583"/>
      <c r="I20" s="583"/>
      <c r="J20" s="583"/>
      <c r="K20" s="583"/>
      <c r="L20" s="584"/>
      <c r="M20" s="526" t="str">
        <f>IFERROR(VLOOKUP(C20,PRESUPUESTO!$C$11:$K$366,6,FALSE)," ")</f>
        <v xml:space="preserve"> </v>
      </c>
      <c r="N20" s="528"/>
      <c r="O20" s="243" t="str">
        <f>IFERROR(VLOOKUP(C20,PRESUPUESTO!$C$11:$K$366,7,FALSE)," ")</f>
        <v xml:space="preserve"> </v>
      </c>
      <c r="P20" s="79"/>
    </row>
    <row r="21" spans="2:16">
      <c r="B21" s="44"/>
      <c r="C21" s="529"/>
      <c r="D21" s="530"/>
      <c r="E21" s="530"/>
      <c r="F21" s="530"/>
      <c r="G21" s="530"/>
      <c r="H21" s="530"/>
      <c r="I21" s="530"/>
      <c r="J21" s="530"/>
      <c r="K21" s="530"/>
      <c r="L21" s="530"/>
      <c r="M21" s="530"/>
      <c r="N21" s="530"/>
      <c r="O21" s="531"/>
      <c r="P21" s="80"/>
    </row>
    <row r="22" spans="2:16">
      <c r="B22" s="44"/>
      <c r="C22" s="532"/>
      <c r="D22" s="533"/>
      <c r="E22" s="533"/>
      <c r="F22" s="533"/>
      <c r="G22" s="533"/>
      <c r="H22" s="533"/>
      <c r="I22" s="533"/>
      <c r="J22" s="533"/>
      <c r="K22" s="533"/>
      <c r="L22" s="533"/>
      <c r="M22" s="533"/>
      <c r="N22" s="533"/>
      <c r="O22" s="534"/>
      <c r="P22" s="80"/>
    </row>
    <row r="23" spans="2:16" ht="14.4" thickBot="1">
      <c r="B23" s="44"/>
      <c r="C23" s="535"/>
      <c r="D23" s="536"/>
      <c r="E23" s="536"/>
      <c r="F23" s="536"/>
      <c r="G23" s="536"/>
      <c r="H23" s="536"/>
      <c r="I23" s="536"/>
      <c r="J23" s="536"/>
      <c r="K23" s="536"/>
      <c r="L23" s="536"/>
      <c r="M23" s="536"/>
      <c r="N23" s="536"/>
      <c r="O23" s="537"/>
      <c r="P23" s="80"/>
    </row>
    <row r="24" spans="2:16" ht="14.4">
      <c r="B24" s="44"/>
      <c r="C24" s="538" t="s">
        <v>10</v>
      </c>
      <c r="D24" s="539"/>
      <c r="E24" s="539"/>
      <c r="F24" s="539"/>
      <c r="G24" s="540"/>
      <c r="H24" s="541" t="s">
        <v>57</v>
      </c>
      <c r="I24" s="539"/>
      <c r="J24" s="542" t="s">
        <v>58</v>
      </c>
      <c r="K24" s="543"/>
      <c r="L24" s="82" t="s">
        <v>59</v>
      </c>
      <c r="M24" s="541" t="s">
        <v>60</v>
      </c>
      <c r="N24" s="544"/>
      <c r="O24" s="83" t="s">
        <v>61</v>
      </c>
      <c r="P24" s="84"/>
    </row>
    <row r="25" spans="2:16" ht="14.4">
      <c r="B25" s="44"/>
      <c r="C25" s="517" t="s">
        <v>1281</v>
      </c>
      <c r="D25" s="518"/>
      <c r="E25" s="518"/>
      <c r="F25" s="518"/>
      <c r="G25" s="519"/>
      <c r="H25" s="520"/>
      <c r="I25" s="520"/>
      <c r="J25" s="521" t="str">
        <f>IFERROR(VLOOKUP(C25,EQUIPOS!$C$13:$G$80,2,FALSE)," ")</f>
        <v>%</v>
      </c>
      <c r="K25" s="522"/>
      <c r="L25" s="308">
        <f>O63</f>
        <v>0</v>
      </c>
      <c r="M25" s="523"/>
      <c r="N25" s="522"/>
      <c r="O25" s="307">
        <f>IFERROR(M25*L25,0)</f>
        <v>0</v>
      </c>
      <c r="P25" s="85"/>
    </row>
    <row r="26" spans="2:16" ht="14.4">
      <c r="B26" s="44"/>
      <c r="C26" s="517"/>
      <c r="D26" s="518"/>
      <c r="E26" s="518"/>
      <c r="F26" s="518"/>
      <c r="G26" s="519"/>
      <c r="H26" s="520"/>
      <c r="I26" s="520"/>
      <c r="J26" s="521" t="str">
        <f>IFERROR(VLOOKUP(C26,EQUIPOS!$C$13:$G$80,2,FALSE)," ")</f>
        <v xml:space="preserve"> </v>
      </c>
      <c r="K26" s="522"/>
      <c r="L26" s="308" t="str">
        <f>IFERROR(VLOOKUP(C26,EQUIPOS!$C$13:$G$80,5,FALSE)," ")</f>
        <v xml:space="preserve"> </v>
      </c>
      <c r="M26" s="524"/>
      <c r="N26" s="525"/>
      <c r="O26" s="307">
        <f>IFERROR(L26/M26,0)</f>
        <v>0</v>
      </c>
      <c r="P26" s="85"/>
    </row>
    <row r="27" spans="2:16" ht="14.4">
      <c r="B27" s="44"/>
      <c r="C27" s="517"/>
      <c r="D27" s="518"/>
      <c r="E27" s="518"/>
      <c r="F27" s="518"/>
      <c r="G27" s="519"/>
      <c r="H27" s="520"/>
      <c r="I27" s="520"/>
      <c r="J27" s="521" t="str">
        <f>IFERROR(VLOOKUP(C27,EQUIPOS!$C$13:$G$80,2,FALSE)," ")</f>
        <v xml:space="preserve"> </v>
      </c>
      <c r="K27" s="522"/>
      <c r="L27" s="308" t="str">
        <f>IFERROR(VLOOKUP(C27,EQUIPOS!$C$13:$G$80,5,FALSE)," ")</f>
        <v xml:space="preserve"> </v>
      </c>
      <c r="M27" s="524"/>
      <c r="N27" s="525"/>
      <c r="O27" s="307">
        <f t="shared" ref="O27:O28" si="0">IFERROR(L27/M27,0)</f>
        <v>0</v>
      </c>
      <c r="P27" s="85"/>
    </row>
    <row r="28" spans="2:16" ht="14.4">
      <c r="B28" s="44"/>
      <c r="C28" s="517"/>
      <c r="D28" s="518"/>
      <c r="E28" s="518"/>
      <c r="F28" s="518"/>
      <c r="G28" s="519"/>
      <c r="H28" s="520"/>
      <c r="I28" s="520"/>
      <c r="J28" s="521" t="str">
        <f>IFERROR(VLOOKUP(C28,EQUIPOS!$C$13:$G$80,2,FALSE)," ")</f>
        <v xml:space="preserve"> </v>
      </c>
      <c r="K28" s="522"/>
      <c r="L28" s="308" t="str">
        <f>IFERROR(VLOOKUP(C28,EQUIPOS!$C$13:$G$80,5,FALSE)," ")</f>
        <v xml:space="preserve"> </v>
      </c>
      <c r="M28" s="524"/>
      <c r="N28" s="525"/>
      <c r="O28" s="307">
        <f t="shared" si="0"/>
        <v>0</v>
      </c>
      <c r="P28" s="85"/>
    </row>
    <row r="29" spans="2:16" ht="15" thickBot="1">
      <c r="B29" s="44"/>
      <c r="C29" s="517"/>
      <c r="D29" s="518"/>
      <c r="E29" s="518"/>
      <c r="F29" s="518"/>
      <c r="G29" s="519"/>
      <c r="H29" s="520"/>
      <c r="I29" s="520"/>
      <c r="J29" s="521" t="str">
        <f>IFERROR(VLOOKUP(C29,EQUIPOS!$C$13:$G$80,2,FALSE)," ")</f>
        <v xml:space="preserve"> </v>
      </c>
      <c r="K29" s="522"/>
      <c r="L29" s="308" t="str">
        <f>IFERROR(VLOOKUP(C29,EQUIPOS!$C$13:$G$80,5,FALSE)," ")</f>
        <v xml:space="preserve"> </v>
      </c>
      <c r="M29" s="524"/>
      <c r="N29" s="525"/>
      <c r="O29" s="307">
        <f>IFERROR(L29/M29,0)</f>
        <v>0</v>
      </c>
      <c r="P29" s="85"/>
    </row>
    <row r="30" spans="2:16" ht="15" thickBot="1">
      <c r="B30" s="44"/>
      <c r="C30" s="545" t="s">
        <v>2244</v>
      </c>
      <c r="D30" s="546"/>
      <c r="E30" s="546"/>
      <c r="F30" s="546"/>
      <c r="G30" s="546"/>
      <c r="H30" s="546"/>
      <c r="I30" s="546"/>
      <c r="J30" s="546"/>
      <c r="K30" s="546"/>
      <c r="L30" s="546"/>
      <c r="M30" s="546"/>
      <c r="N30" s="547"/>
      <c r="O30" s="309">
        <f>SUM(O25:O29)</f>
        <v>0</v>
      </c>
      <c r="P30" s="86"/>
    </row>
    <row r="31" spans="2:16" ht="13.5" customHeight="1">
      <c r="B31" s="44"/>
      <c r="C31" s="529" t="s">
        <v>62</v>
      </c>
      <c r="D31" s="530"/>
      <c r="E31" s="530"/>
      <c r="F31" s="530"/>
      <c r="G31" s="530"/>
      <c r="H31" s="530"/>
      <c r="I31" s="530"/>
      <c r="J31" s="530"/>
      <c r="K31" s="530"/>
      <c r="L31" s="530"/>
      <c r="M31" s="530"/>
      <c r="N31" s="530"/>
      <c r="O31" s="531"/>
      <c r="P31" s="80"/>
    </row>
    <row r="32" spans="2:16">
      <c r="B32" s="44"/>
      <c r="C32" s="532"/>
      <c r="D32" s="533"/>
      <c r="E32" s="533"/>
      <c r="F32" s="533"/>
      <c r="G32" s="533"/>
      <c r="H32" s="533"/>
      <c r="I32" s="533"/>
      <c r="J32" s="533"/>
      <c r="K32" s="533"/>
      <c r="L32" s="533"/>
      <c r="M32" s="533"/>
      <c r="N32" s="533"/>
      <c r="O32" s="534"/>
      <c r="P32" s="80"/>
    </row>
    <row r="33" spans="2:16" ht="14.4" thickBot="1">
      <c r="B33" s="44"/>
      <c r="C33" s="535"/>
      <c r="D33" s="536"/>
      <c r="E33" s="536"/>
      <c r="F33" s="536"/>
      <c r="G33" s="536"/>
      <c r="H33" s="536"/>
      <c r="I33" s="536"/>
      <c r="J33" s="536"/>
      <c r="K33" s="536"/>
      <c r="L33" s="536"/>
      <c r="M33" s="536"/>
      <c r="N33" s="536"/>
      <c r="O33" s="537"/>
      <c r="P33" s="80"/>
    </row>
    <row r="34" spans="2:16" ht="14.4">
      <c r="B34" s="44"/>
      <c r="C34" s="538" t="s">
        <v>10</v>
      </c>
      <c r="D34" s="550"/>
      <c r="E34" s="550"/>
      <c r="F34" s="550"/>
      <c r="G34" s="550"/>
      <c r="H34" s="550"/>
      <c r="I34" s="550"/>
      <c r="J34" s="544"/>
      <c r="K34" s="81" t="s">
        <v>56</v>
      </c>
      <c r="L34" s="82" t="s">
        <v>12</v>
      </c>
      <c r="M34" s="541" t="s">
        <v>63</v>
      </c>
      <c r="N34" s="544"/>
      <c r="O34" s="83" t="s">
        <v>61</v>
      </c>
      <c r="P34" s="84"/>
    </row>
    <row r="35" spans="2:16" ht="14.4">
      <c r="B35" s="44"/>
      <c r="C35" s="517"/>
      <c r="D35" s="518"/>
      <c r="E35" s="518"/>
      <c r="F35" s="518"/>
      <c r="G35" s="518"/>
      <c r="H35" s="518"/>
      <c r="I35" s="518"/>
      <c r="J35" s="519"/>
      <c r="K35" s="88" t="str">
        <f>IFERROR(VLOOKUP(C35,MATERIALES!$C$13:$G$2486,2,FALSE)," ")</f>
        <v xml:space="preserve"> </v>
      </c>
      <c r="L35" s="89"/>
      <c r="M35" s="548" t="str">
        <f>IFERROR(VLOOKUP(C35,MATERIALES!$C$13:$G$2486,5,FALSE)," ")</f>
        <v xml:space="preserve"> </v>
      </c>
      <c r="N35" s="549"/>
      <c r="O35" s="307">
        <f>IFERROR(M35*L35,0)</f>
        <v>0</v>
      </c>
      <c r="P35" s="85"/>
    </row>
    <row r="36" spans="2:16" ht="14.4">
      <c r="B36" s="44"/>
      <c r="C36" s="517"/>
      <c r="D36" s="518"/>
      <c r="E36" s="518"/>
      <c r="F36" s="518"/>
      <c r="G36" s="518"/>
      <c r="H36" s="518"/>
      <c r="I36" s="518"/>
      <c r="J36" s="519"/>
      <c r="K36" s="88" t="str">
        <f>IFERROR(VLOOKUP(C36,MATERIALES!$C$13:$G$2486,2,FALSE)," ")</f>
        <v xml:space="preserve"> </v>
      </c>
      <c r="L36" s="89"/>
      <c r="M36" s="548" t="str">
        <f>IFERROR(VLOOKUP(C36,MATERIALES!$C$13:$G$2486,5,FALSE)," ")</f>
        <v xml:space="preserve"> </v>
      </c>
      <c r="N36" s="549"/>
      <c r="O36" s="307">
        <f t="shared" ref="O36:O46" si="1">IFERROR(M36*L36,0)</f>
        <v>0</v>
      </c>
      <c r="P36" s="85"/>
    </row>
    <row r="37" spans="2:16" ht="14.4">
      <c r="B37" s="44"/>
      <c r="C37" s="517"/>
      <c r="D37" s="518"/>
      <c r="E37" s="518"/>
      <c r="F37" s="518"/>
      <c r="G37" s="518"/>
      <c r="H37" s="518"/>
      <c r="I37" s="518"/>
      <c r="J37" s="519"/>
      <c r="K37" s="88" t="str">
        <f>IFERROR(VLOOKUP(C37,MATERIALES!$C$13:$G$2486,2,FALSE)," ")</f>
        <v xml:space="preserve"> </v>
      </c>
      <c r="L37" s="89"/>
      <c r="M37" s="548" t="str">
        <f>IFERROR(VLOOKUP(C37,MATERIALES!$C$13:$G$2486,5,FALSE)," ")</f>
        <v xml:space="preserve"> </v>
      </c>
      <c r="N37" s="549"/>
      <c r="O37" s="307">
        <f t="shared" si="1"/>
        <v>0</v>
      </c>
      <c r="P37" s="85"/>
    </row>
    <row r="38" spans="2:16" ht="14.4">
      <c r="B38" s="44"/>
      <c r="C38" s="517"/>
      <c r="D38" s="518"/>
      <c r="E38" s="518"/>
      <c r="F38" s="518"/>
      <c r="G38" s="518"/>
      <c r="H38" s="518"/>
      <c r="I38" s="518"/>
      <c r="J38" s="519"/>
      <c r="K38" s="88" t="str">
        <f>IFERROR(VLOOKUP(C38,MATERIALES!$C$13:$G$2486,2,FALSE)," ")</f>
        <v xml:space="preserve"> </v>
      </c>
      <c r="L38" s="89"/>
      <c r="M38" s="548" t="str">
        <f>IFERROR(VLOOKUP(C38,MATERIALES!$C$13:$G$2486,5,FALSE)," ")</f>
        <v xml:space="preserve"> </v>
      </c>
      <c r="N38" s="549"/>
      <c r="O38" s="307">
        <f t="shared" si="1"/>
        <v>0</v>
      </c>
      <c r="P38" s="85"/>
    </row>
    <row r="39" spans="2:16" ht="14.4">
      <c r="B39" s="44"/>
      <c r="C39" s="517"/>
      <c r="D39" s="518"/>
      <c r="E39" s="518"/>
      <c r="F39" s="518"/>
      <c r="G39" s="518"/>
      <c r="H39" s="518"/>
      <c r="I39" s="518"/>
      <c r="J39" s="519"/>
      <c r="K39" s="88" t="str">
        <f>IFERROR(VLOOKUP(C39,MATERIALES!$C$13:$G$2486,2,FALSE)," ")</f>
        <v xml:space="preserve"> </v>
      </c>
      <c r="L39" s="89"/>
      <c r="M39" s="548" t="str">
        <f>IFERROR(VLOOKUP(C39,MATERIALES!$C$13:$G$2486,5,FALSE)," ")</f>
        <v xml:space="preserve"> </v>
      </c>
      <c r="N39" s="549"/>
      <c r="O39" s="307">
        <f t="shared" si="1"/>
        <v>0</v>
      </c>
      <c r="P39" s="85"/>
    </row>
    <row r="40" spans="2:16" ht="14.4">
      <c r="B40" s="44"/>
      <c r="C40" s="517"/>
      <c r="D40" s="518"/>
      <c r="E40" s="518"/>
      <c r="F40" s="518"/>
      <c r="G40" s="518"/>
      <c r="H40" s="518"/>
      <c r="I40" s="518"/>
      <c r="J40" s="519"/>
      <c r="K40" s="88" t="str">
        <f>IFERROR(VLOOKUP(C40,MATERIALES!$C$13:$G$2486,2,FALSE)," ")</f>
        <v xml:space="preserve"> </v>
      </c>
      <c r="L40" s="89"/>
      <c r="M40" s="548" t="str">
        <f>IFERROR(VLOOKUP(C40,MATERIALES!$C$13:$G$2486,5,FALSE)," ")</f>
        <v xml:space="preserve"> </v>
      </c>
      <c r="N40" s="549"/>
      <c r="O40" s="307">
        <f t="shared" si="1"/>
        <v>0</v>
      </c>
      <c r="P40" s="85"/>
    </row>
    <row r="41" spans="2:16" ht="14.4">
      <c r="B41" s="44"/>
      <c r="C41" s="517"/>
      <c r="D41" s="518"/>
      <c r="E41" s="518"/>
      <c r="F41" s="518"/>
      <c r="G41" s="518"/>
      <c r="H41" s="518"/>
      <c r="I41" s="518"/>
      <c r="J41" s="519"/>
      <c r="K41" s="88" t="str">
        <f>IFERROR(VLOOKUP(C41,MATERIALES!$C$13:$G$2486,2,FALSE)," ")</f>
        <v xml:space="preserve"> </v>
      </c>
      <c r="L41" s="89"/>
      <c r="M41" s="548" t="str">
        <f>IFERROR(VLOOKUP(C41,MATERIALES!$C$13:$G$2486,5,FALSE)," ")</f>
        <v xml:space="preserve"> </v>
      </c>
      <c r="N41" s="549"/>
      <c r="O41" s="307">
        <f t="shared" si="1"/>
        <v>0</v>
      </c>
      <c r="P41" s="85"/>
    </row>
    <row r="42" spans="2:16" ht="14.4">
      <c r="B42" s="44"/>
      <c r="C42" s="517"/>
      <c r="D42" s="518"/>
      <c r="E42" s="518"/>
      <c r="F42" s="518"/>
      <c r="G42" s="518"/>
      <c r="H42" s="518"/>
      <c r="I42" s="518"/>
      <c r="J42" s="519"/>
      <c r="K42" s="88" t="str">
        <f>IFERROR(VLOOKUP(C42,MATERIALES!$C$13:$G$2486,2,FALSE)," ")</f>
        <v xml:space="preserve"> </v>
      </c>
      <c r="L42" s="89"/>
      <c r="M42" s="548" t="str">
        <f>IFERROR(VLOOKUP(C42,MATERIALES!$C$13:$G$2486,5,FALSE)," ")</f>
        <v xml:space="preserve"> </v>
      </c>
      <c r="N42" s="549"/>
      <c r="O42" s="307">
        <f t="shared" si="1"/>
        <v>0</v>
      </c>
      <c r="P42" s="85"/>
    </row>
    <row r="43" spans="2:16" ht="14.4">
      <c r="B43" s="44"/>
      <c r="C43" s="517"/>
      <c r="D43" s="518"/>
      <c r="E43" s="518"/>
      <c r="F43" s="518"/>
      <c r="G43" s="518"/>
      <c r="H43" s="518"/>
      <c r="I43" s="518"/>
      <c r="J43" s="519"/>
      <c r="K43" s="88" t="str">
        <f>IFERROR(VLOOKUP(C43,MATERIALES!$C$13:$G$2486,2,FALSE)," ")</f>
        <v xml:space="preserve"> </v>
      </c>
      <c r="L43" s="89"/>
      <c r="M43" s="548" t="str">
        <f>IFERROR(VLOOKUP(C43,MATERIALES!$C$13:$G$2486,5,FALSE)," ")</f>
        <v xml:space="preserve"> </v>
      </c>
      <c r="N43" s="549"/>
      <c r="O43" s="307">
        <f t="shared" si="1"/>
        <v>0</v>
      </c>
      <c r="P43" s="85"/>
    </row>
    <row r="44" spans="2:16" ht="14.4">
      <c r="B44" s="44"/>
      <c r="C44" s="517"/>
      <c r="D44" s="518"/>
      <c r="E44" s="518"/>
      <c r="F44" s="518"/>
      <c r="G44" s="518"/>
      <c r="H44" s="518"/>
      <c r="I44" s="518"/>
      <c r="J44" s="519"/>
      <c r="K44" s="88" t="str">
        <f>IFERROR(VLOOKUP(C44,MATERIALES!$C$13:$G$2486,2,FALSE)," ")</f>
        <v xml:space="preserve"> </v>
      </c>
      <c r="L44" s="89"/>
      <c r="M44" s="548" t="str">
        <f>IFERROR(VLOOKUP(C44,MATERIALES!$C$13:$G$2486,5,FALSE)," ")</f>
        <v xml:space="preserve"> </v>
      </c>
      <c r="N44" s="549"/>
      <c r="O44" s="307">
        <f t="shared" si="1"/>
        <v>0</v>
      </c>
      <c r="P44" s="85"/>
    </row>
    <row r="45" spans="2:16" ht="14.4">
      <c r="B45" s="44"/>
      <c r="C45" s="517"/>
      <c r="D45" s="518"/>
      <c r="E45" s="518"/>
      <c r="F45" s="518"/>
      <c r="G45" s="518"/>
      <c r="H45" s="518"/>
      <c r="I45" s="518"/>
      <c r="J45" s="519"/>
      <c r="K45" s="88" t="str">
        <f>IFERROR(VLOOKUP(C45,MATERIALES!$C$13:$G$2486,2,FALSE)," ")</f>
        <v xml:space="preserve"> </v>
      </c>
      <c r="L45" s="89"/>
      <c r="M45" s="548" t="str">
        <f>IFERROR(VLOOKUP(C45,MATERIALES!$C$13:$G$2486,5,FALSE)," ")</f>
        <v xml:space="preserve"> </v>
      </c>
      <c r="N45" s="549"/>
      <c r="O45" s="307">
        <f t="shared" si="1"/>
        <v>0</v>
      </c>
      <c r="P45" s="85"/>
    </row>
    <row r="46" spans="2:16" ht="15" thickBot="1">
      <c r="B46" s="44"/>
      <c r="C46" s="517"/>
      <c r="D46" s="518"/>
      <c r="E46" s="518"/>
      <c r="F46" s="518"/>
      <c r="G46" s="518"/>
      <c r="H46" s="518"/>
      <c r="I46" s="518"/>
      <c r="J46" s="519"/>
      <c r="K46" s="88" t="str">
        <f>IFERROR(VLOOKUP(C46,MATERIALES!$C$13:$G$2486,2,FALSE)," ")</f>
        <v xml:space="preserve"> </v>
      </c>
      <c r="L46" s="90"/>
      <c r="M46" s="548" t="str">
        <f>IFERROR(VLOOKUP(C46,MATERIALES!$C$13:$G$2486,5,FALSE)," ")</f>
        <v xml:space="preserve"> </v>
      </c>
      <c r="N46" s="549"/>
      <c r="O46" s="307">
        <f t="shared" si="1"/>
        <v>0</v>
      </c>
      <c r="P46" s="85"/>
    </row>
    <row r="47" spans="2:16" ht="15" thickBot="1">
      <c r="B47" s="44"/>
      <c r="C47" s="545" t="s">
        <v>2244</v>
      </c>
      <c r="D47" s="546"/>
      <c r="E47" s="546"/>
      <c r="F47" s="546"/>
      <c r="G47" s="546"/>
      <c r="H47" s="546"/>
      <c r="I47" s="546"/>
      <c r="J47" s="546"/>
      <c r="K47" s="546"/>
      <c r="L47" s="546"/>
      <c r="M47" s="546"/>
      <c r="N47" s="547"/>
      <c r="O47" s="309">
        <f>SUM(O35:O46)</f>
        <v>0</v>
      </c>
      <c r="P47" s="85"/>
    </row>
    <row r="48" spans="2:16">
      <c r="B48" s="44"/>
      <c r="C48" s="529" t="s">
        <v>64</v>
      </c>
      <c r="D48" s="530"/>
      <c r="E48" s="530"/>
      <c r="F48" s="530"/>
      <c r="G48" s="530"/>
      <c r="H48" s="530"/>
      <c r="I48" s="530"/>
      <c r="J48" s="530"/>
      <c r="K48" s="530"/>
      <c r="L48" s="530"/>
      <c r="M48" s="530"/>
      <c r="N48" s="530"/>
      <c r="O48" s="531"/>
      <c r="P48" s="80"/>
    </row>
    <row r="49" spans="2:16">
      <c r="B49" s="44"/>
      <c r="C49" s="532"/>
      <c r="D49" s="533"/>
      <c r="E49" s="533"/>
      <c r="F49" s="533"/>
      <c r="G49" s="533"/>
      <c r="H49" s="533"/>
      <c r="I49" s="533"/>
      <c r="J49" s="533"/>
      <c r="K49" s="533"/>
      <c r="L49" s="533"/>
      <c r="M49" s="533"/>
      <c r="N49" s="533"/>
      <c r="O49" s="534"/>
      <c r="P49" s="80"/>
    </row>
    <row r="50" spans="2:16" ht="14.4" thickBot="1">
      <c r="B50" s="44"/>
      <c r="C50" s="535"/>
      <c r="D50" s="536"/>
      <c r="E50" s="536"/>
      <c r="F50" s="536"/>
      <c r="G50" s="536"/>
      <c r="H50" s="536"/>
      <c r="I50" s="536"/>
      <c r="J50" s="536"/>
      <c r="K50" s="536"/>
      <c r="L50" s="536"/>
      <c r="M50" s="536"/>
      <c r="N50" s="536"/>
      <c r="O50" s="537"/>
      <c r="P50" s="80"/>
    </row>
    <row r="51" spans="2:16" ht="16.8">
      <c r="B51" s="44"/>
      <c r="C51" s="538" t="s">
        <v>65</v>
      </c>
      <c r="D51" s="550"/>
      <c r="E51" s="550"/>
      <c r="F51" s="550"/>
      <c r="G51" s="550"/>
      <c r="H51" s="550"/>
      <c r="I51" s="550"/>
      <c r="J51" s="82" t="s">
        <v>66</v>
      </c>
      <c r="K51" s="87" t="s">
        <v>67</v>
      </c>
      <c r="L51" s="91" t="s">
        <v>68</v>
      </c>
      <c r="M51" s="541" t="s">
        <v>69</v>
      </c>
      <c r="N51" s="544"/>
      <c r="O51" s="83" t="s">
        <v>61</v>
      </c>
      <c r="P51" s="84"/>
    </row>
    <row r="52" spans="2:16" ht="14.4">
      <c r="B52" s="44"/>
      <c r="C52" s="517"/>
      <c r="D52" s="518"/>
      <c r="E52" s="518"/>
      <c r="F52" s="518"/>
      <c r="G52" s="518"/>
      <c r="H52" s="518"/>
      <c r="I52" s="518"/>
      <c r="J52" s="92"/>
      <c r="K52" s="93">
        <v>25.1</v>
      </c>
      <c r="L52" s="92">
        <f>K52*J52</f>
        <v>0</v>
      </c>
      <c r="M52" s="548" t="str">
        <f>IFERROR(VLOOKUP(C52,TRANSPORTE!$C$14:$G$28,5,FALSE)," ")</f>
        <v xml:space="preserve"> </v>
      </c>
      <c r="N52" s="549"/>
      <c r="O52" s="307">
        <f>IFERROR(M52*L52,0)</f>
        <v>0</v>
      </c>
      <c r="P52" s="85"/>
    </row>
    <row r="53" spans="2:16" ht="15" thickBot="1">
      <c r="B53" s="44"/>
      <c r="C53" s="551"/>
      <c r="D53" s="552"/>
      <c r="E53" s="552"/>
      <c r="F53" s="552"/>
      <c r="G53" s="552"/>
      <c r="H53" s="552"/>
      <c r="I53" s="552"/>
      <c r="J53" s="94"/>
      <c r="K53" s="70"/>
      <c r="L53" s="94"/>
      <c r="M53" s="553"/>
      <c r="N53" s="554"/>
      <c r="O53" s="307">
        <f t="shared" ref="O53" si="2">IFERROR(M53*L53,0)</f>
        <v>0</v>
      </c>
      <c r="P53" s="85"/>
    </row>
    <row r="54" spans="2:16" ht="15" thickBot="1">
      <c r="B54" s="44"/>
      <c r="C54" s="545" t="s">
        <v>2244</v>
      </c>
      <c r="D54" s="546"/>
      <c r="E54" s="546"/>
      <c r="F54" s="546"/>
      <c r="G54" s="546"/>
      <c r="H54" s="546"/>
      <c r="I54" s="546"/>
      <c r="J54" s="546"/>
      <c r="K54" s="546"/>
      <c r="L54" s="546"/>
      <c r="M54" s="546"/>
      <c r="N54" s="547"/>
      <c r="O54" s="309">
        <f>+SUM(O52:O53)</f>
        <v>0</v>
      </c>
      <c r="P54" s="86"/>
    </row>
    <row r="55" spans="2:16">
      <c r="B55" s="44"/>
      <c r="C55" s="529" t="s">
        <v>70</v>
      </c>
      <c r="D55" s="530"/>
      <c r="E55" s="530"/>
      <c r="F55" s="530"/>
      <c r="G55" s="530"/>
      <c r="H55" s="530"/>
      <c r="I55" s="530"/>
      <c r="J55" s="530"/>
      <c r="K55" s="530"/>
      <c r="L55" s="530"/>
      <c r="M55" s="530"/>
      <c r="N55" s="530"/>
      <c r="O55" s="531"/>
      <c r="P55" s="80"/>
    </row>
    <row r="56" spans="2:16">
      <c r="B56" s="44"/>
      <c r="C56" s="532"/>
      <c r="D56" s="533"/>
      <c r="E56" s="533"/>
      <c r="F56" s="533"/>
      <c r="G56" s="533"/>
      <c r="H56" s="533"/>
      <c r="I56" s="533"/>
      <c r="J56" s="533"/>
      <c r="K56" s="533"/>
      <c r="L56" s="533"/>
      <c r="M56" s="533"/>
      <c r="N56" s="533"/>
      <c r="O56" s="534"/>
      <c r="P56" s="80"/>
    </row>
    <row r="57" spans="2:16" ht="14.4" thickBot="1">
      <c r="B57" s="44"/>
      <c r="C57" s="535"/>
      <c r="D57" s="536"/>
      <c r="E57" s="536"/>
      <c r="F57" s="536"/>
      <c r="G57" s="536"/>
      <c r="H57" s="536"/>
      <c r="I57" s="536"/>
      <c r="J57" s="536"/>
      <c r="K57" s="536"/>
      <c r="L57" s="536"/>
      <c r="M57" s="536"/>
      <c r="N57" s="536"/>
      <c r="O57" s="537"/>
      <c r="P57" s="80"/>
    </row>
    <row r="58" spans="2:16" ht="14.4">
      <c r="B58" s="44"/>
      <c r="C58" s="538" t="s">
        <v>71</v>
      </c>
      <c r="D58" s="550"/>
      <c r="E58" s="550"/>
      <c r="F58" s="550"/>
      <c r="G58" s="550"/>
      <c r="H58" s="550"/>
      <c r="I58" s="550"/>
      <c r="J58" s="82" t="s">
        <v>72</v>
      </c>
      <c r="K58" s="95" t="s">
        <v>73</v>
      </c>
      <c r="L58" s="96" t="s">
        <v>74</v>
      </c>
      <c r="M58" s="560" t="s">
        <v>60</v>
      </c>
      <c r="N58" s="561"/>
      <c r="O58" s="97" t="s">
        <v>61</v>
      </c>
      <c r="P58" s="98"/>
    </row>
    <row r="59" spans="2:16" ht="14.4">
      <c r="B59" s="44"/>
      <c r="C59" s="555"/>
      <c r="D59" s="556"/>
      <c r="E59" s="556"/>
      <c r="F59" s="556"/>
      <c r="G59" s="556"/>
      <c r="H59" s="556"/>
      <c r="I59" s="522"/>
      <c r="J59" s="310" t="str">
        <f>IFERROR(VLOOKUP(C59,'MANO DE OBRA'!$C$13:$J$33,6,FALSE)," ")</f>
        <v xml:space="preserve"> </v>
      </c>
      <c r="K59" s="318" t="str">
        <f>IFERROR(VLOOKUP(C59,'MANO DE OBRA'!$C$13:$J$33,7,FALSE)," ")</f>
        <v xml:space="preserve"> </v>
      </c>
      <c r="L59" s="311" t="str">
        <f>IFERROR(VLOOKUP(C59,'MANO DE OBRA'!$C$13:$J$33,8,FALSE)," ")</f>
        <v xml:space="preserve"> </v>
      </c>
      <c r="M59" s="562"/>
      <c r="N59" s="563"/>
      <c r="O59" s="312">
        <f>IFERROR((L59/M59),0)</f>
        <v>0</v>
      </c>
      <c r="P59" s="99"/>
    </row>
    <row r="60" spans="2:16" ht="14.4">
      <c r="B60" s="44"/>
      <c r="C60" s="555"/>
      <c r="D60" s="556"/>
      <c r="E60" s="556"/>
      <c r="F60" s="556"/>
      <c r="G60" s="556"/>
      <c r="H60" s="556"/>
      <c r="I60" s="522"/>
      <c r="J60" s="310" t="str">
        <f>IFERROR(VLOOKUP(C60,'MANO DE OBRA'!$C$13:$J$33,6,FALSE)," ")</f>
        <v xml:space="preserve"> </v>
      </c>
      <c r="K60" s="318" t="str">
        <f>IFERROR(VLOOKUP(C60,'MANO DE OBRA'!$C$13:$J$33,7,FALSE)," ")</f>
        <v xml:space="preserve"> </v>
      </c>
      <c r="L60" s="311" t="str">
        <f>IFERROR(VLOOKUP(C60,'MANO DE OBRA'!$C$13:$J$33,8,FALSE)," ")</f>
        <v xml:space="preserve"> </v>
      </c>
      <c r="M60" s="562"/>
      <c r="N60" s="563"/>
      <c r="O60" s="312">
        <f t="shared" ref="O60:O62" si="3">IFERROR((L60/M60),0)</f>
        <v>0</v>
      </c>
      <c r="P60" s="99"/>
    </row>
    <row r="61" spans="2:16" ht="14.4">
      <c r="B61" s="44"/>
      <c r="C61" s="555"/>
      <c r="D61" s="556"/>
      <c r="E61" s="556"/>
      <c r="F61" s="556"/>
      <c r="G61" s="556"/>
      <c r="H61" s="556"/>
      <c r="I61" s="522"/>
      <c r="J61" s="310" t="str">
        <f>IFERROR(VLOOKUP(C61,'MANO DE OBRA'!$C$13:$J$33,6,FALSE)," ")</f>
        <v xml:space="preserve"> </v>
      </c>
      <c r="K61" s="318" t="str">
        <f>IFERROR(VLOOKUP(C61,'MANO DE OBRA'!$C$13:$J$33,7,FALSE)," ")</f>
        <v xml:space="preserve"> </v>
      </c>
      <c r="L61" s="311" t="str">
        <f>IFERROR(VLOOKUP(C61,'MANO DE OBRA'!$C$13:$J$33,8,FALSE)," ")</f>
        <v xml:space="preserve"> </v>
      </c>
      <c r="M61" s="524"/>
      <c r="N61" s="525"/>
      <c r="O61" s="312">
        <f t="shared" si="3"/>
        <v>0</v>
      </c>
      <c r="P61" s="99"/>
    </row>
    <row r="62" spans="2:16" ht="15" thickBot="1">
      <c r="B62" s="44"/>
      <c r="C62" s="555"/>
      <c r="D62" s="556"/>
      <c r="E62" s="556"/>
      <c r="F62" s="556"/>
      <c r="G62" s="556"/>
      <c r="H62" s="556"/>
      <c r="I62" s="522"/>
      <c r="J62" s="310" t="str">
        <f>IFERROR(VLOOKUP(C62,'MANO DE OBRA'!$C$13:$J$33,6,FALSE)," ")</f>
        <v xml:space="preserve"> </v>
      </c>
      <c r="K62" s="318" t="str">
        <f>IFERROR(VLOOKUP(C62,'MANO DE OBRA'!$C$13:$J$33,7,FALSE)," ")</f>
        <v xml:space="preserve"> </v>
      </c>
      <c r="L62" s="311" t="str">
        <f>IFERROR(VLOOKUP(C62,'MANO DE OBRA'!$C$13:$J$33,8,FALSE)," ")</f>
        <v xml:space="preserve"> </v>
      </c>
      <c r="M62" s="524"/>
      <c r="N62" s="525"/>
      <c r="O62" s="312">
        <f t="shared" si="3"/>
        <v>0</v>
      </c>
      <c r="P62" s="85"/>
    </row>
    <row r="63" spans="2:16" ht="15" thickBot="1">
      <c r="B63" s="44"/>
      <c r="C63" s="545" t="s">
        <v>2244</v>
      </c>
      <c r="D63" s="546"/>
      <c r="E63" s="546"/>
      <c r="F63" s="546"/>
      <c r="G63" s="546"/>
      <c r="H63" s="546"/>
      <c r="I63" s="546"/>
      <c r="J63" s="546"/>
      <c r="K63" s="546"/>
      <c r="L63" s="546"/>
      <c r="M63" s="546"/>
      <c r="N63" s="547"/>
      <c r="O63" s="309">
        <f>+SUM(O59:O62)</f>
        <v>0</v>
      </c>
      <c r="P63" s="85"/>
    </row>
    <row r="64" spans="2:16" ht="15" thickBot="1">
      <c r="B64" s="44"/>
      <c r="C64" s="73"/>
      <c r="D64" s="52"/>
      <c r="E64" s="52"/>
      <c r="F64" s="52"/>
      <c r="G64" s="52"/>
      <c r="H64" s="52"/>
      <c r="I64" s="52"/>
      <c r="J64" s="52"/>
      <c r="K64" s="52"/>
      <c r="L64" s="52"/>
      <c r="M64" s="52"/>
      <c r="N64" s="52"/>
      <c r="O64" s="74"/>
      <c r="P64" s="45"/>
    </row>
    <row r="65" spans="2:16" ht="15" thickBot="1">
      <c r="B65" s="44"/>
      <c r="C65" s="557" t="s">
        <v>2245</v>
      </c>
      <c r="D65" s="558"/>
      <c r="E65" s="558"/>
      <c r="F65" s="558"/>
      <c r="G65" s="558"/>
      <c r="H65" s="558"/>
      <c r="I65" s="558"/>
      <c r="J65" s="558"/>
      <c r="K65" s="558"/>
      <c r="L65" s="558"/>
      <c r="M65" s="558"/>
      <c r="N65" s="559"/>
      <c r="O65" s="313">
        <f>ROUND(O54+O30+O47+O63,0)</f>
        <v>0</v>
      </c>
      <c r="P65" s="100"/>
    </row>
    <row r="66" spans="2:16" ht="15" thickBot="1">
      <c r="B66" s="44"/>
      <c r="C66" s="73"/>
      <c r="D66" s="52"/>
      <c r="E66" s="52"/>
      <c r="F66" s="52"/>
      <c r="G66" s="52"/>
      <c r="H66" s="52"/>
      <c r="I66" s="52"/>
      <c r="J66" s="52"/>
      <c r="K66" s="52"/>
      <c r="L66" s="52"/>
      <c r="M66" s="52"/>
      <c r="N66" s="52"/>
      <c r="O66" s="74"/>
      <c r="P66" s="73"/>
    </row>
    <row r="67" spans="2:16">
      <c r="B67" s="44"/>
      <c r="C67" s="529" t="s">
        <v>2240</v>
      </c>
      <c r="D67" s="530"/>
      <c r="E67" s="530"/>
      <c r="F67" s="530"/>
      <c r="G67" s="530"/>
      <c r="H67" s="530"/>
      <c r="I67" s="530"/>
      <c r="J67" s="530"/>
      <c r="K67" s="530"/>
      <c r="L67" s="530"/>
      <c r="M67" s="530"/>
      <c r="N67" s="530"/>
      <c r="O67" s="531"/>
      <c r="P67" s="80"/>
    </row>
    <row r="68" spans="2:16">
      <c r="B68" s="44"/>
      <c r="C68" s="532"/>
      <c r="D68" s="533"/>
      <c r="E68" s="533"/>
      <c r="F68" s="533"/>
      <c r="G68" s="533"/>
      <c r="H68" s="533"/>
      <c r="I68" s="533"/>
      <c r="J68" s="533"/>
      <c r="K68" s="533"/>
      <c r="L68" s="533"/>
      <c r="M68" s="533"/>
      <c r="N68" s="533"/>
      <c r="O68" s="534"/>
      <c r="P68" s="80"/>
    </row>
    <row r="69" spans="2:16" ht="14.4" thickBot="1">
      <c r="B69" s="44"/>
      <c r="C69" s="535"/>
      <c r="D69" s="536"/>
      <c r="E69" s="536"/>
      <c r="F69" s="536"/>
      <c r="G69" s="536"/>
      <c r="H69" s="536"/>
      <c r="I69" s="536"/>
      <c r="J69" s="536"/>
      <c r="K69" s="536"/>
      <c r="L69" s="536"/>
      <c r="M69" s="536"/>
      <c r="N69" s="536"/>
      <c r="O69" s="537"/>
      <c r="P69" s="80"/>
    </row>
    <row r="70" spans="2:16" ht="15" thickBot="1">
      <c r="B70" s="44"/>
      <c r="C70" s="568" t="s">
        <v>10</v>
      </c>
      <c r="D70" s="569"/>
      <c r="E70" s="569"/>
      <c r="F70" s="569"/>
      <c r="G70" s="569"/>
      <c r="H70" s="569"/>
      <c r="I70" s="569"/>
      <c r="J70" s="569"/>
      <c r="K70" s="569"/>
      <c r="L70" s="569"/>
      <c r="M70" s="570"/>
      <c r="N70" s="303" t="s">
        <v>32</v>
      </c>
      <c r="O70" s="304" t="s">
        <v>29</v>
      </c>
      <c r="P70" s="80"/>
    </row>
    <row r="71" spans="2:16" ht="14.4">
      <c r="B71" s="44"/>
      <c r="C71" s="571" t="s">
        <v>2242</v>
      </c>
      <c r="D71" s="572"/>
      <c r="E71" s="572"/>
      <c r="F71" s="572"/>
      <c r="G71" s="572"/>
      <c r="H71" s="572"/>
      <c r="I71" s="572"/>
      <c r="J71" s="572"/>
      <c r="K71" s="572"/>
      <c r="L71" s="572"/>
      <c r="M71" s="572"/>
      <c r="N71" s="305">
        <f>PRESUPUESTO!$K$384</f>
        <v>0.26</v>
      </c>
      <c r="O71" s="314">
        <f>N71*O65</f>
        <v>0</v>
      </c>
      <c r="P71" s="80"/>
    </row>
    <row r="72" spans="2:16" ht="14.4">
      <c r="B72" s="44"/>
      <c r="C72" s="573" t="s">
        <v>2241</v>
      </c>
      <c r="D72" s="574"/>
      <c r="E72" s="574"/>
      <c r="F72" s="574"/>
      <c r="G72" s="574"/>
      <c r="H72" s="574"/>
      <c r="I72" s="574"/>
      <c r="J72" s="574"/>
      <c r="K72" s="574"/>
      <c r="L72" s="574"/>
      <c r="M72" s="574"/>
      <c r="N72" s="302">
        <f>PRESUPUESTO!$K$385</f>
        <v>0.01</v>
      </c>
      <c r="O72" s="315">
        <f>N72*O65</f>
        <v>0</v>
      </c>
      <c r="P72" s="80"/>
    </row>
    <row r="73" spans="2:16" ht="15" thickBot="1">
      <c r="B73" s="44"/>
      <c r="C73" s="575" t="s">
        <v>28</v>
      </c>
      <c r="D73" s="576"/>
      <c r="E73" s="576"/>
      <c r="F73" s="576"/>
      <c r="G73" s="576"/>
      <c r="H73" s="576"/>
      <c r="I73" s="576"/>
      <c r="J73" s="576"/>
      <c r="K73" s="576"/>
      <c r="L73" s="576"/>
      <c r="M73" s="576"/>
      <c r="N73" s="306">
        <f>PRESUPUESTO!$K$386</f>
        <v>0.03</v>
      </c>
      <c r="O73" s="316">
        <f>N73*O65</f>
        <v>0</v>
      </c>
      <c r="P73" s="80"/>
    </row>
    <row r="74" spans="2:16">
      <c r="B74" s="44"/>
      <c r="C74" s="296"/>
      <c r="D74" s="297"/>
      <c r="E74" s="297"/>
      <c r="F74" s="297"/>
      <c r="G74" s="297"/>
      <c r="H74" s="297"/>
      <c r="I74" s="297"/>
      <c r="J74" s="297"/>
      <c r="K74" s="297"/>
      <c r="L74" s="297"/>
      <c r="M74" s="297"/>
      <c r="N74" s="297"/>
      <c r="O74" s="298"/>
      <c r="P74" s="80"/>
    </row>
    <row r="75" spans="2:16" ht="14.4" thickBot="1">
      <c r="B75" s="44"/>
      <c r="C75" s="299"/>
      <c r="D75" s="300"/>
      <c r="E75" s="300"/>
      <c r="F75" s="300"/>
      <c r="G75" s="300"/>
      <c r="H75" s="300"/>
      <c r="I75" s="300"/>
      <c r="J75" s="300"/>
      <c r="K75" s="300"/>
      <c r="L75" s="300"/>
      <c r="M75" s="300"/>
      <c r="N75" s="300"/>
      <c r="O75" s="301"/>
      <c r="P75" s="80"/>
    </row>
    <row r="76" spans="2:16" ht="15" thickBot="1">
      <c r="B76" s="44"/>
      <c r="C76" s="557" t="s">
        <v>2246</v>
      </c>
      <c r="D76" s="558"/>
      <c r="E76" s="558"/>
      <c r="F76" s="558"/>
      <c r="G76" s="558"/>
      <c r="H76" s="558"/>
      <c r="I76" s="558"/>
      <c r="J76" s="558"/>
      <c r="K76" s="558"/>
      <c r="L76" s="558"/>
      <c r="M76" s="558"/>
      <c r="N76" s="559"/>
      <c r="O76" s="313">
        <f>ROUNDUP(O65+O71+O72+O73,0)</f>
        <v>0</v>
      </c>
      <c r="P76" s="100"/>
    </row>
    <row r="77" spans="2:16" ht="14.4">
      <c r="B77" s="44"/>
      <c r="C77" s="73"/>
      <c r="D77" s="52"/>
      <c r="E77" s="52"/>
      <c r="F77" s="52"/>
      <c r="G77" s="52"/>
      <c r="H77" s="52"/>
      <c r="I77" s="52"/>
      <c r="J77" s="52"/>
      <c r="K77" s="52"/>
      <c r="L77" s="52"/>
      <c r="M77" s="52"/>
      <c r="N77" s="52"/>
      <c r="O77" s="74"/>
      <c r="P77" s="45"/>
    </row>
    <row r="78" spans="2:16" ht="14.4">
      <c r="B78" s="44"/>
      <c r="C78" s="73"/>
      <c r="D78" s="52"/>
      <c r="E78" s="52"/>
      <c r="F78" s="52"/>
      <c r="G78" s="52"/>
      <c r="H78" s="52"/>
      <c r="I78" s="52"/>
      <c r="J78" s="52"/>
      <c r="K78" s="52"/>
      <c r="L78" s="52"/>
      <c r="M78" s="52"/>
      <c r="N78" s="52"/>
      <c r="O78" s="74"/>
      <c r="P78" s="45"/>
    </row>
    <row r="79" spans="2:16" ht="18.75" customHeight="1" thickBot="1">
      <c r="B79" s="44"/>
      <c r="C79" s="564"/>
      <c r="D79" s="565"/>
      <c r="E79" s="565"/>
      <c r="F79" s="70"/>
      <c r="G79" s="70"/>
      <c r="H79" s="70"/>
      <c r="I79" s="70"/>
      <c r="J79" s="70"/>
      <c r="K79" s="566"/>
      <c r="L79" s="566"/>
      <c r="M79" s="566"/>
      <c r="N79" s="566"/>
      <c r="O79" s="567"/>
      <c r="P79" s="101"/>
    </row>
    <row r="80" spans="2:16" ht="14.4" thickBot="1">
      <c r="B80" s="102"/>
      <c r="C80" s="103"/>
      <c r="D80" s="103"/>
      <c r="E80" s="103"/>
      <c r="F80" s="103"/>
      <c r="G80" s="103"/>
      <c r="H80" s="103"/>
      <c r="I80" s="103"/>
      <c r="J80" s="103"/>
      <c r="K80" s="103"/>
      <c r="L80" s="103"/>
      <c r="M80" s="103"/>
      <c r="N80" s="103"/>
      <c r="O80" s="103"/>
      <c r="P80" s="104"/>
    </row>
    <row r="81" ht="14.4" thickTop="1"/>
  </sheetData>
  <mergeCells count="101">
    <mergeCell ref="C15:L15"/>
    <mergeCell ref="C25:G25"/>
    <mergeCell ref="H25:I25"/>
    <mergeCell ref="J25:K25"/>
    <mergeCell ref="M25:N25"/>
    <mergeCell ref="C16:F16"/>
    <mergeCell ref="C18:O18"/>
    <mergeCell ref="C2:F2"/>
    <mergeCell ref="C5:O5"/>
    <mergeCell ref="C7:C12"/>
    <mergeCell ref="L7:O8"/>
    <mergeCell ref="M9:O9"/>
    <mergeCell ref="L10:L12"/>
    <mergeCell ref="M10:M12"/>
    <mergeCell ref="N10:N12"/>
    <mergeCell ref="O10:O12"/>
    <mergeCell ref="D19:L19"/>
    <mergeCell ref="M19:N19"/>
    <mergeCell ref="D20:L20"/>
    <mergeCell ref="M20:N20"/>
    <mergeCell ref="C21:O23"/>
    <mergeCell ref="C24:G24"/>
    <mergeCell ref="H24:I24"/>
    <mergeCell ref="J24:K24"/>
    <mergeCell ref="M24:N24"/>
    <mergeCell ref="J26:K26"/>
    <mergeCell ref="M26:N26"/>
    <mergeCell ref="C29:G29"/>
    <mergeCell ref="H29:I29"/>
    <mergeCell ref="J29:K29"/>
    <mergeCell ref="M29:N29"/>
    <mergeCell ref="C27:G27"/>
    <mergeCell ref="H27:I27"/>
    <mergeCell ref="J27:K27"/>
    <mergeCell ref="M27:N27"/>
    <mergeCell ref="C28:G28"/>
    <mergeCell ref="H28:I28"/>
    <mergeCell ref="J28:K28"/>
    <mergeCell ref="M28:N28"/>
    <mergeCell ref="C30:N30"/>
    <mergeCell ref="C31:O33"/>
    <mergeCell ref="C34:J34"/>
    <mergeCell ref="M34:N34"/>
    <mergeCell ref="C35:J35"/>
    <mergeCell ref="M35:N35"/>
    <mergeCell ref="C46:J46"/>
    <mergeCell ref="M46:N46"/>
    <mergeCell ref="C47:N47"/>
    <mergeCell ref="M41:N41"/>
    <mergeCell ref="C42:J42"/>
    <mergeCell ref="M42:N42"/>
    <mergeCell ref="C43:J43"/>
    <mergeCell ref="M43:N43"/>
    <mergeCell ref="C44:J44"/>
    <mergeCell ref="M44:N44"/>
    <mergeCell ref="C45:J45"/>
    <mergeCell ref="M45:N45"/>
    <mergeCell ref="C48:O50"/>
    <mergeCell ref="C51:I51"/>
    <mergeCell ref="M51:N51"/>
    <mergeCell ref="C79:E79"/>
    <mergeCell ref="K79:O79"/>
    <mergeCell ref="D11:K11"/>
    <mergeCell ref="D8:K9"/>
    <mergeCell ref="C26:G26"/>
    <mergeCell ref="H26:I26"/>
    <mergeCell ref="C36:J36"/>
    <mergeCell ref="M36:N36"/>
    <mergeCell ref="C37:J37"/>
    <mergeCell ref="M37:N37"/>
    <mergeCell ref="C63:N63"/>
    <mergeCell ref="C65:N65"/>
    <mergeCell ref="C58:I58"/>
    <mergeCell ref="M58:N58"/>
    <mergeCell ref="C38:J38"/>
    <mergeCell ref="M38:N38"/>
    <mergeCell ref="C39:J39"/>
    <mergeCell ref="M39:N39"/>
    <mergeCell ref="C40:J40"/>
    <mergeCell ref="M40:N40"/>
    <mergeCell ref="C41:J41"/>
    <mergeCell ref="C76:N76"/>
    <mergeCell ref="M59:N59"/>
    <mergeCell ref="M60:N60"/>
    <mergeCell ref="M61:N61"/>
    <mergeCell ref="C62:I62"/>
    <mergeCell ref="M62:N62"/>
    <mergeCell ref="C52:I52"/>
    <mergeCell ref="M52:N52"/>
    <mergeCell ref="C53:I53"/>
    <mergeCell ref="M53:N53"/>
    <mergeCell ref="C54:N54"/>
    <mergeCell ref="C55:O57"/>
    <mergeCell ref="C59:I59"/>
    <mergeCell ref="C60:I60"/>
    <mergeCell ref="C61:I61"/>
    <mergeCell ref="C67:O69"/>
    <mergeCell ref="C70:M70"/>
    <mergeCell ref="C71:M71"/>
    <mergeCell ref="C72:M72"/>
    <mergeCell ref="C73:M73"/>
  </mergeCells>
  <printOptions horizontalCentered="1"/>
  <pageMargins left="0.11811023622047245" right="0.11811023622047245" top="0.15748031496062992" bottom="0.15748031496062992" header="0" footer="0"/>
  <pageSetup scale="49" fitToHeight="0" orientation="portrait" r:id="rId1"/>
  <headerFooter alignWithMargins="0"/>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76D82722-1CC7-457F-9C87-96C28595D96E}">
          <x14:formula1>
            <xm:f>TRANSPORTE!$C$14:$C$28</xm:f>
          </x14:formula1>
          <xm:sqref>C52:I53</xm:sqref>
        </x14:dataValidation>
        <x14:dataValidation type="list" allowBlank="1" showInputMessage="1" showErrorMessage="1" xr:uid="{F3FB5D61-585B-4A2A-88A4-E52BE9E564DB}">
          <x14:formula1>
            <xm:f>'MANO DE OBRA'!$C$14:$C$33</xm:f>
          </x14:formula1>
          <xm:sqref>C59:I62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385C3-8432-49F8-A4B5-B91AEF1A0690}">
  <sheetPr>
    <pageSetUpPr fitToPage="1"/>
  </sheetPr>
  <dimension ref="B1:H80"/>
  <sheetViews>
    <sheetView workbookViewId="0">
      <selection activeCell="C24" sqref="C24:G24"/>
    </sheetView>
  </sheetViews>
  <sheetFormatPr baseColWidth="10" defaultRowHeight="13.2"/>
  <cols>
    <col min="1" max="1" width="3.5546875" customWidth="1"/>
    <col min="2" max="2" width="22.77734375" customWidth="1"/>
    <col min="3" max="3" width="40.77734375" customWidth="1"/>
    <col min="5" max="5" width="14.77734375" bestFit="1" customWidth="1"/>
    <col min="6" max="6" width="7.109375" customWidth="1"/>
    <col min="7" max="7" width="14.77734375" bestFit="1" customWidth="1"/>
    <col min="8" max="8" width="18.44140625" customWidth="1"/>
    <col min="9" max="9" width="3.5546875" customWidth="1"/>
  </cols>
  <sheetData>
    <row r="1" spans="2:8" ht="13.8" thickBot="1"/>
    <row r="2" spans="2:8" ht="13.8" thickBot="1">
      <c r="B2" s="632" t="e" vm="1">
        <v>#VALUE!</v>
      </c>
      <c r="C2" s="633" t="str">
        <f>PRESUPUESTO!C13</f>
        <v>CONSTRUCCIÓN DEL CENTRO DE DESARROLLO INFANTIL BRISAS DEL MUNICIPIO DE MOSQUERA, CUNDINAMARCA</v>
      </c>
      <c r="D2" s="633"/>
      <c r="E2" s="633"/>
      <c r="F2" s="633"/>
      <c r="G2" s="633"/>
      <c r="H2" s="633"/>
    </row>
    <row r="3" spans="2:8" ht="13.8" thickBot="1">
      <c r="B3" s="632"/>
      <c r="C3" s="633"/>
      <c r="D3" s="633"/>
      <c r="E3" s="633"/>
      <c r="F3" s="633"/>
      <c r="G3" s="633"/>
      <c r="H3" s="633"/>
    </row>
    <row r="4" spans="2:8" ht="13.8" thickBot="1">
      <c r="B4" s="632"/>
      <c r="C4" s="633"/>
      <c r="D4" s="633"/>
      <c r="E4" s="633"/>
      <c r="F4" s="633"/>
      <c r="G4" s="633"/>
      <c r="H4" s="633"/>
    </row>
    <row r="5" spans="2:8" ht="13.8" thickBot="1">
      <c r="B5" s="632"/>
      <c r="C5" s="634" t="s">
        <v>45</v>
      </c>
      <c r="D5" s="634"/>
      <c r="E5" s="634"/>
      <c r="F5" s="634"/>
      <c r="G5" s="634"/>
      <c r="H5" s="634"/>
    </row>
    <row r="6" spans="2:8" ht="13.8" thickBot="1">
      <c r="B6" s="632"/>
      <c r="C6" s="634"/>
      <c r="D6" s="634"/>
      <c r="E6" s="634"/>
      <c r="F6" s="634"/>
      <c r="G6" s="634"/>
      <c r="H6" s="634"/>
    </row>
    <row r="7" spans="2:8" ht="13.8" thickBot="1">
      <c r="B7" s="218"/>
      <c r="C7" s="219"/>
      <c r="D7" s="219"/>
      <c r="E7" s="219"/>
      <c r="F7" s="219"/>
      <c r="G7" s="219"/>
      <c r="H7" s="219"/>
    </row>
    <row r="8" spans="2:8" ht="13.2" customHeight="1" thickBot="1">
      <c r="B8" s="629" t="s">
        <v>1213</v>
      </c>
      <c r="C8" s="630"/>
      <c r="D8" s="630"/>
      <c r="E8" s="630"/>
      <c r="F8" s="630"/>
      <c r="G8" s="630"/>
      <c r="H8" s="631"/>
    </row>
    <row r="9" spans="2:8" ht="5.4" customHeight="1" thickBot="1">
      <c r="B9" s="217"/>
      <c r="C9" s="217"/>
      <c r="D9" s="217"/>
      <c r="E9" s="217"/>
      <c r="F9" s="217"/>
      <c r="G9" s="217"/>
      <c r="H9" s="217"/>
    </row>
    <row r="10" spans="2:8" ht="13.8" thickBot="1">
      <c r="B10" s="629" t="s">
        <v>1214</v>
      </c>
      <c r="C10" s="630"/>
      <c r="D10" s="630"/>
      <c r="E10" s="630"/>
      <c r="F10" s="630"/>
      <c r="G10" s="630"/>
      <c r="H10" s="631"/>
    </row>
    <row r="11" spans="2:8" ht="13.8" thickBot="1"/>
    <row r="12" spans="2:8" ht="13.8" thickBot="1">
      <c r="B12" s="629" t="s">
        <v>1206</v>
      </c>
      <c r="C12" s="630"/>
      <c r="D12" s="630"/>
      <c r="E12" s="630"/>
      <c r="F12" s="630"/>
      <c r="G12" s="630"/>
      <c r="H12" s="631"/>
    </row>
    <row r="13" spans="2:8">
      <c r="B13" s="220" t="s">
        <v>1207</v>
      </c>
      <c r="C13" s="221" t="s">
        <v>1208</v>
      </c>
      <c r="D13" s="221" t="s">
        <v>56</v>
      </c>
      <c r="E13" s="221" t="s">
        <v>1209</v>
      </c>
      <c r="F13" s="221" t="s">
        <v>1210</v>
      </c>
      <c r="G13" s="221" t="s">
        <v>1211</v>
      </c>
      <c r="H13" s="222" t="s">
        <v>1212</v>
      </c>
    </row>
    <row r="14" spans="2:8" s="260" customFormat="1">
      <c r="B14" s="255">
        <v>1</v>
      </c>
      <c r="C14" s="295" t="s">
        <v>1244</v>
      </c>
      <c r="D14" s="256" t="s">
        <v>110</v>
      </c>
      <c r="E14" s="257">
        <v>64321</v>
      </c>
      <c r="F14" s="256"/>
      <c r="G14" s="258">
        <f>E14*(F14+1)</f>
        <v>64321</v>
      </c>
      <c r="H14" s="259" t="s">
        <v>1310</v>
      </c>
    </row>
    <row r="15" spans="2:8" s="260" customFormat="1">
      <c r="B15" s="255">
        <f>B14+1</f>
        <v>2</v>
      </c>
      <c r="C15" s="295" t="s">
        <v>1245</v>
      </c>
      <c r="D15" s="256" t="s">
        <v>1246</v>
      </c>
      <c r="E15" s="257">
        <v>100068</v>
      </c>
      <c r="F15" s="256"/>
      <c r="G15" s="258">
        <f>E15*(1+F15)</f>
        <v>100068</v>
      </c>
      <c r="H15" s="259" t="s">
        <v>1310</v>
      </c>
    </row>
    <row r="16" spans="2:8" s="260" customFormat="1">
      <c r="B16" s="255">
        <f t="shared" ref="B16:B77" si="0">B15+1</f>
        <v>3</v>
      </c>
      <c r="C16" s="256" t="s">
        <v>1247</v>
      </c>
      <c r="D16" s="256" t="s">
        <v>1246</v>
      </c>
      <c r="E16" s="257">
        <v>87506</v>
      </c>
      <c r="F16" s="256"/>
      <c r="G16" s="258">
        <f t="shared" ref="G16:G77" si="1">E16*(1+F16)</f>
        <v>87506</v>
      </c>
      <c r="H16" s="259" t="s">
        <v>1310</v>
      </c>
    </row>
    <row r="17" spans="2:8" s="260" customFormat="1">
      <c r="B17" s="255">
        <f t="shared" si="0"/>
        <v>4</v>
      </c>
      <c r="C17" s="256" t="s">
        <v>1248</v>
      </c>
      <c r="D17" s="256" t="s">
        <v>1246</v>
      </c>
      <c r="E17" s="257">
        <v>34656</v>
      </c>
      <c r="F17" s="256"/>
      <c r="G17" s="258">
        <f t="shared" si="1"/>
        <v>34656</v>
      </c>
      <c r="H17" s="259" t="s">
        <v>1310</v>
      </c>
    </row>
    <row r="18" spans="2:8" s="260" customFormat="1">
      <c r="B18" s="255">
        <f t="shared" si="0"/>
        <v>5</v>
      </c>
      <c r="C18" s="256" t="s">
        <v>1249</v>
      </c>
      <c r="D18" s="256" t="s">
        <v>1246</v>
      </c>
      <c r="E18" s="257">
        <v>69311</v>
      </c>
      <c r="F18" s="256"/>
      <c r="G18" s="258">
        <f t="shared" si="1"/>
        <v>69311</v>
      </c>
      <c r="H18" s="259" t="s">
        <v>1310</v>
      </c>
    </row>
    <row r="19" spans="2:8" s="260" customFormat="1">
      <c r="B19" s="255">
        <f t="shared" si="0"/>
        <v>6</v>
      </c>
      <c r="C19" s="256" t="s">
        <v>1250</v>
      </c>
      <c r="D19" s="256" t="s">
        <v>1246</v>
      </c>
      <c r="E19" s="257">
        <v>196983</v>
      </c>
      <c r="F19" s="256"/>
      <c r="G19" s="258">
        <f t="shared" si="1"/>
        <v>196983</v>
      </c>
      <c r="H19" s="259" t="s">
        <v>1310</v>
      </c>
    </row>
    <row r="20" spans="2:8" s="260" customFormat="1">
      <c r="B20" s="255">
        <f t="shared" si="0"/>
        <v>7</v>
      </c>
      <c r="C20" s="256" t="s">
        <v>1251</v>
      </c>
      <c r="D20" s="256" t="s">
        <v>1252</v>
      </c>
      <c r="E20" s="257">
        <v>514637</v>
      </c>
      <c r="F20" s="256"/>
      <c r="G20" s="258">
        <f t="shared" si="1"/>
        <v>514637</v>
      </c>
      <c r="H20" s="259" t="s">
        <v>1310</v>
      </c>
    </row>
    <row r="21" spans="2:8" s="260" customFormat="1">
      <c r="B21" s="255">
        <f t="shared" si="0"/>
        <v>8</v>
      </c>
      <c r="C21" s="256" t="s">
        <v>1253</v>
      </c>
      <c r="D21" s="256" t="s">
        <v>82</v>
      </c>
      <c r="E21" s="257">
        <v>67733</v>
      </c>
      <c r="F21" s="256"/>
      <c r="G21" s="258">
        <f t="shared" si="1"/>
        <v>67733</v>
      </c>
      <c r="H21" s="259" t="s">
        <v>1310</v>
      </c>
    </row>
    <row r="22" spans="2:8" s="260" customFormat="1">
      <c r="B22" s="255">
        <f t="shared" si="0"/>
        <v>9</v>
      </c>
      <c r="C22" s="256" t="s">
        <v>1254</v>
      </c>
      <c r="D22" s="256" t="s">
        <v>1246</v>
      </c>
      <c r="E22" s="257">
        <v>149084</v>
      </c>
      <c r="F22" s="256"/>
      <c r="G22" s="258">
        <f t="shared" si="1"/>
        <v>149084</v>
      </c>
      <c r="H22" s="259" t="s">
        <v>1310</v>
      </c>
    </row>
    <row r="23" spans="2:8" s="260" customFormat="1">
      <c r="B23" s="255">
        <f t="shared" si="0"/>
        <v>10</v>
      </c>
      <c r="C23" s="256" t="s">
        <v>1255</v>
      </c>
      <c r="D23" s="256" t="s">
        <v>1246</v>
      </c>
      <c r="E23" s="257">
        <v>170527</v>
      </c>
      <c r="F23" s="256"/>
      <c r="G23" s="258">
        <f t="shared" si="1"/>
        <v>170527</v>
      </c>
      <c r="H23" s="259" t="s">
        <v>1310</v>
      </c>
    </row>
    <row r="24" spans="2:8" s="260" customFormat="1">
      <c r="B24" s="255">
        <f t="shared" si="0"/>
        <v>11</v>
      </c>
      <c r="C24" s="256" t="s">
        <v>1256</v>
      </c>
      <c r="D24" s="256" t="s">
        <v>1246</v>
      </c>
      <c r="E24" s="257">
        <v>155951</v>
      </c>
      <c r="F24" s="256"/>
      <c r="G24" s="258">
        <f t="shared" si="1"/>
        <v>155951</v>
      </c>
      <c r="H24" s="259" t="s">
        <v>1310</v>
      </c>
    </row>
    <row r="25" spans="2:8" s="260" customFormat="1">
      <c r="B25" s="255">
        <f t="shared" si="0"/>
        <v>12</v>
      </c>
      <c r="C25" s="256" t="s">
        <v>1257</v>
      </c>
      <c r="D25" s="256" t="s">
        <v>1252</v>
      </c>
      <c r="E25" s="257">
        <v>86639</v>
      </c>
      <c r="F25" s="256"/>
      <c r="G25" s="258">
        <f t="shared" si="1"/>
        <v>86639</v>
      </c>
      <c r="H25" s="259" t="s">
        <v>1310</v>
      </c>
    </row>
    <row r="26" spans="2:8" s="260" customFormat="1">
      <c r="B26" s="255">
        <f t="shared" si="0"/>
        <v>13</v>
      </c>
      <c r="C26" s="256" t="s">
        <v>1258</v>
      </c>
      <c r="D26" s="256" t="s">
        <v>1252</v>
      </c>
      <c r="E26" s="257">
        <v>81298</v>
      </c>
      <c r="F26" s="256"/>
      <c r="G26" s="258">
        <f t="shared" si="1"/>
        <v>81298</v>
      </c>
      <c r="H26" s="259" t="s">
        <v>1310</v>
      </c>
    </row>
    <row r="27" spans="2:8" s="260" customFormat="1">
      <c r="B27" s="255">
        <f t="shared" si="0"/>
        <v>14</v>
      </c>
      <c r="C27" s="256" t="s">
        <v>1259</v>
      </c>
      <c r="D27" s="256" t="s">
        <v>1246</v>
      </c>
      <c r="E27" s="257">
        <v>93265</v>
      </c>
      <c r="F27" s="256"/>
      <c r="G27" s="258">
        <f t="shared" si="1"/>
        <v>93265</v>
      </c>
      <c r="H27" s="259" t="s">
        <v>1310</v>
      </c>
    </row>
    <row r="28" spans="2:8" s="260" customFormat="1">
      <c r="B28" s="255">
        <f t="shared" si="0"/>
        <v>15</v>
      </c>
      <c r="C28" s="256" t="s">
        <v>1260</v>
      </c>
      <c r="D28" s="256" t="s">
        <v>1252</v>
      </c>
      <c r="E28" s="257">
        <v>108334</v>
      </c>
      <c r="F28" s="256"/>
      <c r="G28" s="258">
        <f t="shared" si="1"/>
        <v>108334</v>
      </c>
      <c r="H28" s="259" t="s">
        <v>1310</v>
      </c>
    </row>
    <row r="29" spans="2:8" s="260" customFormat="1">
      <c r="B29" s="255">
        <f t="shared" si="0"/>
        <v>16</v>
      </c>
      <c r="C29" s="256" t="s">
        <v>1261</v>
      </c>
      <c r="D29" s="256" t="s">
        <v>1252</v>
      </c>
      <c r="E29" s="257">
        <v>176883</v>
      </c>
      <c r="F29" s="256"/>
      <c r="G29" s="258">
        <f t="shared" si="1"/>
        <v>176883</v>
      </c>
      <c r="H29" s="259" t="s">
        <v>1310</v>
      </c>
    </row>
    <row r="30" spans="2:8" s="260" customFormat="1">
      <c r="B30" s="255">
        <f t="shared" si="0"/>
        <v>17</v>
      </c>
      <c r="C30" s="256" t="s">
        <v>1262</v>
      </c>
      <c r="D30" s="256" t="s">
        <v>1252</v>
      </c>
      <c r="E30" s="257">
        <v>145554</v>
      </c>
      <c r="F30" s="256"/>
      <c r="G30" s="258">
        <f t="shared" si="1"/>
        <v>145554</v>
      </c>
      <c r="H30" s="259" t="s">
        <v>1310</v>
      </c>
    </row>
    <row r="31" spans="2:8" s="260" customFormat="1">
      <c r="B31" s="255">
        <f t="shared" si="0"/>
        <v>18</v>
      </c>
      <c r="C31" s="256" t="s">
        <v>1263</v>
      </c>
      <c r="D31" s="256" t="s">
        <v>1246</v>
      </c>
      <c r="E31" s="257">
        <v>38814</v>
      </c>
      <c r="F31" s="256"/>
      <c r="G31" s="258">
        <f t="shared" si="1"/>
        <v>38814</v>
      </c>
      <c r="H31" s="259" t="s">
        <v>1310</v>
      </c>
    </row>
    <row r="32" spans="2:8" s="260" customFormat="1">
      <c r="B32" s="255">
        <f t="shared" si="0"/>
        <v>19</v>
      </c>
      <c r="C32" s="256" t="s">
        <v>1264</v>
      </c>
      <c r="D32" s="256" t="s">
        <v>1246</v>
      </c>
      <c r="E32" s="257">
        <v>110985</v>
      </c>
      <c r="F32" s="256"/>
      <c r="G32" s="258">
        <f t="shared" si="1"/>
        <v>110985</v>
      </c>
      <c r="H32" s="259" t="s">
        <v>1310</v>
      </c>
    </row>
    <row r="33" spans="2:8" s="260" customFormat="1">
      <c r="B33" s="255">
        <f t="shared" si="0"/>
        <v>20</v>
      </c>
      <c r="C33" s="256" t="s">
        <v>1265</v>
      </c>
      <c r="D33" s="256" t="s">
        <v>1252</v>
      </c>
      <c r="E33" s="257">
        <v>168122</v>
      </c>
      <c r="F33" s="256"/>
      <c r="G33" s="258">
        <f t="shared" si="1"/>
        <v>168122</v>
      </c>
      <c r="H33" s="259" t="s">
        <v>1310</v>
      </c>
    </row>
    <row r="34" spans="2:8" s="260" customFormat="1">
      <c r="B34" s="255">
        <f t="shared" si="0"/>
        <v>21</v>
      </c>
      <c r="C34" s="256" t="s">
        <v>1266</v>
      </c>
      <c r="D34" s="256" t="s">
        <v>1246</v>
      </c>
      <c r="E34" s="257">
        <v>268581</v>
      </c>
      <c r="F34" s="256"/>
      <c r="G34" s="258">
        <f t="shared" si="1"/>
        <v>268581</v>
      </c>
      <c r="H34" s="259" t="s">
        <v>1310</v>
      </c>
    </row>
    <row r="35" spans="2:8" s="260" customFormat="1">
      <c r="B35" s="255">
        <f t="shared" si="0"/>
        <v>22</v>
      </c>
      <c r="C35" s="256" t="s">
        <v>1267</v>
      </c>
      <c r="D35" s="256" t="s">
        <v>1268</v>
      </c>
      <c r="E35" s="257">
        <v>16824</v>
      </c>
      <c r="F35" s="256"/>
      <c r="G35" s="258">
        <f t="shared" si="1"/>
        <v>16824</v>
      </c>
      <c r="H35" s="259" t="s">
        <v>1310</v>
      </c>
    </row>
    <row r="36" spans="2:8" s="260" customFormat="1">
      <c r="B36" s="255">
        <f t="shared" si="0"/>
        <v>23</v>
      </c>
      <c r="C36" s="256" t="s">
        <v>1269</v>
      </c>
      <c r="D36" s="256" t="s">
        <v>82</v>
      </c>
      <c r="E36" s="257">
        <v>35151</v>
      </c>
      <c r="F36" s="256"/>
      <c r="G36" s="258">
        <f t="shared" si="1"/>
        <v>35151</v>
      </c>
      <c r="H36" s="259" t="s">
        <v>1310</v>
      </c>
    </row>
    <row r="37" spans="2:8" s="260" customFormat="1">
      <c r="B37" s="255">
        <f t="shared" si="0"/>
        <v>24</v>
      </c>
      <c r="C37" s="256" t="s">
        <v>1270</v>
      </c>
      <c r="D37" s="256" t="s">
        <v>1252</v>
      </c>
      <c r="E37" s="257">
        <v>10397</v>
      </c>
      <c r="F37" s="256"/>
      <c r="G37" s="258">
        <f t="shared" si="1"/>
        <v>10397</v>
      </c>
      <c r="H37" s="259" t="s">
        <v>1310</v>
      </c>
    </row>
    <row r="38" spans="2:8" s="260" customFormat="1">
      <c r="B38" s="255">
        <f t="shared" si="0"/>
        <v>25</v>
      </c>
      <c r="C38" s="256" t="s">
        <v>1271</v>
      </c>
      <c r="D38" s="256" t="s">
        <v>82</v>
      </c>
      <c r="E38" s="257">
        <v>5718</v>
      </c>
      <c r="F38" s="256"/>
      <c r="G38" s="258">
        <f t="shared" si="1"/>
        <v>5718</v>
      </c>
      <c r="H38" s="259" t="s">
        <v>1310</v>
      </c>
    </row>
    <row r="39" spans="2:8" s="260" customFormat="1">
      <c r="B39" s="255">
        <f t="shared" si="0"/>
        <v>26</v>
      </c>
      <c r="C39" s="256" t="s">
        <v>1272</v>
      </c>
      <c r="D39" s="256" t="s">
        <v>1273</v>
      </c>
      <c r="E39" s="257">
        <v>5700</v>
      </c>
      <c r="F39" s="256"/>
      <c r="G39" s="258">
        <f t="shared" si="1"/>
        <v>5700</v>
      </c>
      <c r="H39" s="259" t="s">
        <v>1310</v>
      </c>
    </row>
    <row r="40" spans="2:8" s="260" customFormat="1">
      <c r="B40" s="255">
        <f t="shared" si="0"/>
        <v>27</v>
      </c>
      <c r="C40" s="256" t="s">
        <v>1274</v>
      </c>
      <c r="D40" s="256" t="s">
        <v>1252</v>
      </c>
      <c r="E40" s="257">
        <v>431</v>
      </c>
      <c r="F40" s="256"/>
      <c r="G40" s="258">
        <f t="shared" si="1"/>
        <v>431</v>
      </c>
      <c r="H40" s="259" t="s">
        <v>1310</v>
      </c>
    </row>
    <row r="41" spans="2:8" s="260" customFormat="1">
      <c r="B41" s="255">
        <f t="shared" si="0"/>
        <v>28</v>
      </c>
      <c r="C41" s="256" t="s">
        <v>1275</v>
      </c>
      <c r="D41" s="256" t="s">
        <v>82</v>
      </c>
      <c r="E41" s="257">
        <v>2287</v>
      </c>
      <c r="F41" s="256"/>
      <c r="G41" s="258">
        <f t="shared" si="1"/>
        <v>2287</v>
      </c>
      <c r="H41" s="259" t="s">
        <v>1310</v>
      </c>
    </row>
    <row r="42" spans="2:8" s="260" customFormat="1">
      <c r="B42" s="255">
        <f t="shared" si="0"/>
        <v>29</v>
      </c>
      <c r="C42" s="256" t="s">
        <v>1276</v>
      </c>
      <c r="D42" s="256" t="s">
        <v>1246</v>
      </c>
      <c r="E42" s="257">
        <v>759133</v>
      </c>
      <c r="F42" s="256"/>
      <c r="G42" s="258">
        <f t="shared" si="1"/>
        <v>759133</v>
      </c>
      <c r="H42" s="259" t="s">
        <v>1310</v>
      </c>
    </row>
    <row r="43" spans="2:8" s="260" customFormat="1">
      <c r="B43" s="255">
        <f t="shared" si="0"/>
        <v>30</v>
      </c>
      <c r="C43" s="256" t="s">
        <v>1277</v>
      </c>
      <c r="D43" s="256" t="s">
        <v>1246</v>
      </c>
      <c r="E43" s="257">
        <v>242590</v>
      </c>
      <c r="F43" s="256"/>
      <c r="G43" s="258">
        <f t="shared" si="1"/>
        <v>242590</v>
      </c>
      <c r="H43" s="259" t="s">
        <v>1310</v>
      </c>
    </row>
    <row r="44" spans="2:8" s="260" customFormat="1">
      <c r="B44" s="255">
        <f t="shared" si="0"/>
        <v>31</v>
      </c>
      <c r="C44" s="256" t="s">
        <v>1278</v>
      </c>
      <c r="D44" s="256" t="s">
        <v>1246</v>
      </c>
      <c r="E44" s="257">
        <v>116097</v>
      </c>
      <c r="F44" s="256"/>
      <c r="G44" s="258">
        <f t="shared" si="1"/>
        <v>116097</v>
      </c>
      <c r="H44" s="259" t="s">
        <v>1310</v>
      </c>
    </row>
    <row r="45" spans="2:8" s="260" customFormat="1">
      <c r="B45" s="255">
        <f t="shared" si="0"/>
        <v>32</v>
      </c>
      <c r="C45" s="256" t="s">
        <v>1279</v>
      </c>
      <c r="D45" s="256" t="s">
        <v>1252</v>
      </c>
      <c r="E45" s="257">
        <v>1746646</v>
      </c>
      <c r="F45" s="256"/>
      <c r="G45" s="258">
        <f t="shared" si="1"/>
        <v>1746646</v>
      </c>
      <c r="H45" s="259" t="s">
        <v>1310</v>
      </c>
    </row>
    <row r="46" spans="2:8" s="260" customFormat="1">
      <c r="B46" s="255">
        <f t="shared" si="0"/>
        <v>33</v>
      </c>
      <c r="C46" s="256" t="s">
        <v>1280</v>
      </c>
      <c r="D46" s="256" t="s">
        <v>1246</v>
      </c>
      <c r="E46" s="257">
        <v>7824</v>
      </c>
      <c r="F46" s="256"/>
      <c r="G46" s="258">
        <f t="shared" si="1"/>
        <v>7824</v>
      </c>
      <c r="H46" s="259" t="s">
        <v>1310</v>
      </c>
    </row>
    <row r="47" spans="2:8" s="260" customFormat="1">
      <c r="B47" s="255">
        <f t="shared" si="0"/>
        <v>34</v>
      </c>
      <c r="C47" s="256" t="s">
        <v>1281</v>
      </c>
      <c r="D47" s="256" t="s">
        <v>27</v>
      </c>
      <c r="E47" s="257"/>
      <c r="F47" s="256"/>
      <c r="G47" s="258">
        <f t="shared" si="1"/>
        <v>0</v>
      </c>
      <c r="H47" s="259" t="s">
        <v>1310</v>
      </c>
    </row>
    <row r="48" spans="2:8" s="260" customFormat="1">
      <c r="B48" s="255">
        <f t="shared" si="0"/>
        <v>35</v>
      </c>
      <c r="C48" s="256" t="s">
        <v>1282</v>
      </c>
      <c r="D48" s="256" t="s">
        <v>1246</v>
      </c>
      <c r="E48" s="257">
        <v>131562</v>
      </c>
      <c r="F48" s="256"/>
      <c r="G48" s="258">
        <f t="shared" si="1"/>
        <v>131562</v>
      </c>
      <c r="H48" s="259" t="s">
        <v>1310</v>
      </c>
    </row>
    <row r="49" spans="2:8" s="260" customFormat="1">
      <c r="B49" s="255">
        <f t="shared" si="0"/>
        <v>36</v>
      </c>
      <c r="C49" s="256" t="s">
        <v>1283</v>
      </c>
      <c r="D49" s="256" t="s">
        <v>1252</v>
      </c>
      <c r="E49" s="257">
        <v>59223</v>
      </c>
      <c r="F49" s="256"/>
      <c r="G49" s="258">
        <f t="shared" si="1"/>
        <v>59223</v>
      </c>
      <c r="H49" s="259" t="s">
        <v>1310</v>
      </c>
    </row>
    <row r="50" spans="2:8" s="260" customFormat="1">
      <c r="B50" s="255">
        <f t="shared" si="0"/>
        <v>37</v>
      </c>
      <c r="C50" s="256" t="s">
        <v>1284</v>
      </c>
      <c r="D50" s="256" t="s">
        <v>1246</v>
      </c>
      <c r="E50" s="257">
        <v>859677</v>
      </c>
      <c r="F50" s="256"/>
      <c r="G50" s="258">
        <f t="shared" si="1"/>
        <v>859677</v>
      </c>
      <c r="H50" s="259" t="s">
        <v>1310</v>
      </c>
    </row>
    <row r="51" spans="2:8" s="260" customFormat="1">
      <c r="B51" s="255">
        <f t="shared" si="0"/>
        <v>38</v>
      </c>
      <c r="C51" s="256" t="s">
        <v>1285</v>
      </c>
      <c r="D51" s="256" t="s">
        <v>1246</v>
      </c>
      <c r="E51" s="257">
        <v>17588</v>
      </c>
      <c r="F51" s="256"/>
      <c r="G51" s="258">
        <f t="shared" si="1"/>
        <v>17588</v>
      </c>
      <c r="H51" s="259" t="s">
        <v>1310</v>
      </c>
    </row>
    <row r="52" spans="2:8" s="260" customFormat="1">
      <c r="B52" s="255">
        <f t="shared" si="0"/>
        <v>39</v>
      </c>
      <c r="C52" s="256" t="s">
        <v>1286</v>
      </c>
      <c r="D52" s="256" t="s">
        <v>1252</v>
      </c>
      <c r="E52" s="257">
        <v>103967</v>
      </c>
      <c r="F52" s="256"/>
      <c r="G52" s="258">
        <f t="shared" si="1"/>
        <v>103967</v>
      </c>
      <c r="H52" s="259" t="s">
        <v>1310</v>
      </c>
    </row>
    <row r="53" spans="2:8" s="260" customFormat="1">
      <c r="B53" s="255">
        <f t="shared" si="0"/>
        <v>40</v>
      </c>
      <c r="C53" s="256" t="s">
        <v>1287</v>
      </c>
      <c r="D53" s="256" t="s">
        <v>1252</v>
      </c>
      <c r="E53" s="257">
        <v>95303</v>
      </c>
      <c r="F53" s="256"/>
      <c r="G53" s="258">
        <f t="shared" si="1"/>
        <v>95303</v>
      </c>
      <c r="H53" s="259" t="s">
        <v>1310</v>
      </c>
    </row>
    <row r="54" spans="2:8" s="260" customFormat="1">
      <c r="B54" s="255">
        <f t="shared" si="0"/>
        <v>41</v>
      </c>
      <c r="C54" s="256" t="s">
        <v>1288</v>
      </c>
      <c r="D54" s="256" t="s">
        <v>1246</v>
      </c>
      <c r="E54" s="257">
        <v>207934</v>
      </c>
      <c r="F54" s="256"/>
      <c r="G54" s="258">
        <f t="shared" si="1"/>
        <v>207934</v>
      </c>
      <c r="H54" s="259" t="s">
        <v>1310</v>
      </c>
    </row>
    <row r="55" spans="2:8" s="260" customFormat="1">
      <c r="B55" s="255">
        <f t="shared" si="0"/>
        <v>42</v>
      </c>
      <c r="C55" s="256" t="s">
        <v>1289</v>
      </c>
      <c r="D55" s="256" t="s">
        <v>1246</v>
      </c>
      <c r="E55" s="257">
        <v>15101</v>
      </c>
      <c r="F55" s="256"/>
      <c r="G55" s="258">
        <f t="shared" si="1"/>
        <v>15101</v>
      </c>
      <c r="H55" s="259" t="s">
        <v>1310</v>
      </c>
    </row>
    <row r="56" spans="2:8" s="260" customFormat="1">
      <c r="B56" s="255">
        <f t="shared" si="0"/>
        <v>43</v>
      </c>
      <c r="C56" s="256" t="s">
        <v>1290</v>
      </c>
      <c r="D56" s="256" t="s">
        <v>1246</v>
      </c>
      <c r="E56" s="257">
        <v>467852</v>
      </c>
      <c r="F56" s="256"/>
      <c r="G56" s="258">
        <f t="shared" si="1"/>
        <v>467852</v>
      </c>
      <c r="H56" s="259" t="s">
        <v>1310</v>
      </c>
    </row>
    <row r="57" spans="2:8" s="260" customFormat="1">
      <c r="B57" s="255">
        <f t="shared" si="0"/>
        <v>44</v>
      </c>
      <c r="C57" s="256" t="s">
        <v>1291</v>
      </c>
      <c r="D57" s="256" t="s">
        <v>1252</v>
      </c>
      <c r="E57" s="257">
        <v>20014</v>
      </c>
      <c r="F57" s="256"/>
      <c r="G57" s="258">
        <f t="shared" si="1"/>
        <v>20014</v>
      </c>
      <c r="H57" s="259" t="s">
        <v>1310</v>
      </c>
    </row>
    <row r="58" spans="2:8" s="260" customFormat="1">
      <c r="B58" s="255">
        <f t="shared" si="0"/>
        <v>45</v>
      </c>
      <c r="C58" s="256" t="s">
        <v>1292</v>
      </c>
      <c r="D58" s="256" t="s">
        <v>89</v>
      </c>
      <c r="E58" s="257">
        <v>30289</v>
      </c>
      <c r="F58" s="256"/>
      <c r="G58" s="258">
        <f t="shared" si="1"/>
        <v>30289</v>
      </c>
      <c r="H58" s="259" t="s">
        <v>1310</v>
      </c>
    </row>
    <row r="59" spans="2:8" s="260" customFormat="1">
      <c r="B59" s="255">
        <f t="shared" si="0"/>
        <v>46</v>
      </c>
      <c r="C59" s="256" t="s">
        <v>1293</v>
      </c>
      <c r="D59" s="256" t="s">
        <v>89</v>
      </c>
      <c r="E59" s="257">
        <v>26201</v>
      </c>
      <c r="F59" s="256"/>
      <c r="G59" s="258">
        <f t="shared" si="1"/>
        <v>26201</v>
      </c>
      <c r="H59" s="259" t="s">
        <v>1310</v>
      </c>
    </row>
    <row r="60" spans="2:8" s="260" customFormat="1">
      <c r="B60" s="255">
        <f t="shared" si="0"/>
        <v>47</v>
      </c>
      <c r="C60" s="256" t="s">
        <v>1294</v>
      </c>
      <c r="D60" s="256" t="s">
        <v>1252</v>
      </c>
      <c r="E60" s="257">
        <v>53716</v>
      </c>
      <c r="F60" s="256"/>
      <c r="G60" s="258">
        <f t="shared" si="1"/>
        <v>53716</v>
      </c>
      <c r="H60" s="259" t="s">
        <v>1310</v>
      </c>
    </row>
    <row r="61" spans="2:8" s="260" customFormat="1">
      <c r="B61" s="255">
        <f t="shared" si="0"/>
        <v>48</v>
      </c>
      <c r="C61" s="256" t="s">
        <v>1295</v>
      </c>
      <c r="D61" s="256" t="s">
        <v>1246</v>
      </c>
      <c r="E61" s="257">
        <v>745432</v>
      </c>
      <c r="F61" s="256"/>
      <c r="G61" s="258">
        <f t="shared" si="1"/>
        <v>745432</v>
      </c>
      <c r="H61" s="259" t="s">
        <v>1310</v>
      </c>
    </row>
    <row r="62" spans="2:8" s="260" customFormat="1">
      <c r="B62" s="255">
        <f t="shared" si="0"/>
        <v>49</v>
      </c>
      <c r="C62" s="256" t="s">
        <v>1296</v>
      </c>
      <c r="D62" s="256" t="s">
        <v>1246</v>
      </c>
      <c r="E62" s="257">
        <v>164614</v>
      </c>
      <c r="F62" s="256"/>
      <c r="G62" s="258">
        <f t="shared" si="1"/>
        <v>164614</v>
      </c>
      <c r="H62" s="259" t="s">
        <v>1310</v>
      </c>
    </row>
    <row r="63" spans="2:8" s="260" customFormat="1">
      <c r="B63" s="255">
        <f t="shared" si="0"/>
        <v>50</v>
      </c>
      <c r="C63" s="256" t="s">
        <v>1297</v>
      </c>
      <c r="D63" s="256" t="s">
        <v>1246</v>
      </c>
      <c r="E63" s="257">
        <v>6065</v>
      </c>
      <c r="F63" s="256"/>
      <c r="G63" s="258">
        <f t="shared" si="1"/>
        <v>6065</v>
      </c>
      <c r="H63" s="259" t="s">
        <v>1310</v>
      </c>
    </row>
    <row r="64" spans="2:8" s="260" customFormat="1">
      <c r="B64" s="255">
        <f t="shared" si="0"/>
        <v>51</v>
      </c>
      <c r="C64" s="295" t="s">
        <v>1298</v>
      </c>
      <c r="D64" s="256" t="s">
        <v>1252</v>
      </c>
      <c r="E64" s="257">
        <v>30496</v>
      </c>
      <c r="F64" s="256"/>
      <c r="G64" s="258">
        <f t="shared" si="1"/>
        <v>30496</v>
      </c>
      <c r="H64" s="259" t="s">
        <v>1310</v>
      </c>
    </row>
    <row r="65" spans="2:8" s="260" customFormat="1">
      <c r="B65" s="255">
        <f t="shared" si="0"/>
        <v>52</v>
      </c>
      <c r="C65" s="256" t="s">
        <v>1299</v>
      </c>
      <c r="D65" s="256" t="s">
        <v>1252</v>
      </c>
      <c r="E65" s="257">
        <v>52677</v>
      </c>
      <c r="F65" s="256"/>
      <c r="G65" s="258">
        <f t="shared" si="1"/>
        <v>52677</v>
      </c>
      <c r="H65" s="259" t="s">
        <v>1310</v>
      </c>
    </row>
    <row r="66" spans="2:8" s="260" customFormat="1">
      <c r="B66" s="255">
        <f t="shared" si="0"/>
        <v>53</v>
      </c>
      <c r="C66" s="256" t="s">
        <v>1300</v>
      </c>
      <c r="D66" s="256" t="s">
        <v>1246</v>
      </c>
      <c r="E66" s="257">
        <v>316893</v>
      </c>
      <c r="F66" s="256"/>
      <c r="G66" s="258">
        <f t="shared" si="1"/>
        <v>316893</v>
      </c>
      <c r="H66" s="259" t="s">
        <v>1310</v>
      </c>
    </row>
    <row r="67" spans="2:8" s="260" customFormat="1">
      <c r="B67" s="255">
        <f t="shared" si="0"/>
        <v>54</v>
      </c>
      <c r="C67" s="256" t="s">
        <v>1301</v>
      </c>
      <c r="D67" s="256" t="s">
        <v>1246</v>
      </c>
      <c r="E67" s="257">
        <v>155257</v>
      </c>
      <c r="F67" s="256"/>
      <c r="G67" s="258">
        <f t="shared" si="1"/>
        <v>155257</v>
      </c>
      <c r="H67" s="259" t="s">
        <v>1310</v>
      </c>
    </row>
    <row r="68" spans="2:8" s="260" customFormat="1">
      <c r="B68" s="255">
        <f t="shared" si="0"/>
        <v>55</v>
      </c>
      <c r="C68" s="256" t="s">
        <v>1302</v>
      </c>
      <c r="D68" s="256" t="s">
        <v>1246</v>
      </c>
      <c r="E68" s="257">
        <v>187219</v>
      </c>
      <c r="F68" s="256"/>
      <c r="G68" s="258">
        <f t="shared" si="1"/>
        <v>187219</v>
      </c>
      <c r="H68" s="259" t="s">
        <v>1310</v>
      </c>
    </row>
    <row r="69" spans="2:8" s="260" customFormat="1">
      <c r="B69" s="255">
        <f t="shared" si="0"/>
        <v>56</v>
      </c>
      <c r="C69" s="256" t="s">
        <v>1303</v>
      </c>
      <c r="D69" s="256" t="s">
        <v>1252</v>
      </c>
      <c r="E69" s="257">
        <v>103967</v>
      </c>
      <c r="F69" s="256"/>
      <c r="G69" s="258">
        <f t="shared" si="1"/>
        <v>103967</v>
      </c>
      <c r="H69" s="259" t="s">
        <v>1310</v>
      </c>
    </row>
    <row r="70" spans="2:8" s="260" customFormat="1">
      <c r="B70" s="255">
        <f t="shared" si="0"/>
        <v>57</v>
      </c>
      <c r="C70" s="256" t="s">
        <v>1304</v>
      </c>
      <c r="D70" s="256" t="s">
        <v>1252</v>
      </c>
      <c r="E70" s="257">
        <v>38121</v>
      </c>
      <c r="F70" s="256"/>
      <c r="G70" s="258">
        <f t="shared" si="1"/>
        <v>38121</v>
      </c>
      <c r="H70" s="259" t="s">
        <v>1310</v>
      </c>
    </row>
    <row r="71" spans="2:8" s="260" customFormat="1">
      <c r="B71" s="255">
        <f t="shared" si="0"/>
        <v>58</v>
      </c>
      <c r="C71" s="256" t="s">
        <v>1305</v>
      </c>
      <c r="D71" s="256" t="s">
        <v>1246</v>
      </c>
      <c r="E71" s="257">
        <v>162383</v>
      </c>
      <c r="F71" s="256"/>
      <c r="G71" s="258">
        <f t="shared" si="1"/>
        <v>162383</v>
      </c>
      <c r="H71" s="259" t="s">
        <v>1310</v>
      </c>
    </row>
    <row r="72" spans="2:8" s="260" customFormat="1">
      <c r="B72" s="255">
        <f t="shared" si="0"/>
        <v>59</v>
      </c>
      <c r="C72" s="256" t="s">
        <v>1306</v>
      </c>
      <c r="D72" s="256" t="s">
        <v>1252</v>
      </c>
      <c r="E72" s="257">
        <v>86639</v>
      </c>
      <c r="F72" s="256"/>
      <c r="G72" s="258">
        <f t="shared" si="1"/>
        <v>86639</v>
      </c>
      <c r="H72" s="259" t="s">
        <v>1310</v>
      </c>
    </row>
    <row r="73" spans="2:8" s="260" customFormat="1">
      <c r="B73" s="255">
        <f t="shared" si="0"/>
        <v>60</v>
      </c>
      <c r="C73" s="256" t="s">
        <v>1307</v>
      </c>
      <c r="D73" s="256" t="s">
        <v>1246</v>
      </c>
      <c r="E73" s="257">
        <v>155951</v>
      </c>
      <c r="F73" s="256"/>
      <c r="G73" s="258">
        <f t="shared" si="1"/>
        <v>155951</v>
      </c>
      <c r="H73" s="259" t="s">
        <v>1310</v>
      </c>
    </row>
    <row r="74" spans="2:8" s="260" customFormat="1">
      <c r="B74" s="255">
        <f t="shared" si="0"/>
        <v>61</v>
      </c>
      <c r="C74" s="256" t="s">
        <v>1308</v>
      </c>
      <c r="D74" s="256" t="s">
        <v>1252</v>
      </c>
      <c r="E74" s="257">
        <v>185713</v>
      </c>
      <c r="F74" s="256"/>
      <c r="G74" s="258">
        <f t="shared" si="1"/>
        <v>185713</v>
      </c>
      <c r="H74" s="259" t="s">
        <v>1310</v>
      </c>
    </row>
    <row r="75" spans="2:8" s="260" customFormat="1">
      <c r="B75" s="255">
        <f t="shared" si="0"/>
        <v>62</v>
      </c>
      <c r="C75" s="256" t="s">
        <v>1309</v>
      </c>
      <c r="D75" s="256" t="s">
        <v>1246</v>
      </c>
      <c r="E75" s="257">
        <v>83867</v>
      </c>
      <c r="F75" s="256"/>
      <c r="G75" s="258">
        <f t="shared" si="1"/>
        <v>83867</v>
      </c>
      <c r="H75" s="259" t="s">
        <v>1310</v>
      </c>
    </row>
    <row r="76" spans="2:8">
      <c r="B76" s="255">
        <f t="shared" si="0"/>
        <v>63</v>
      </c>
      <c r="C76" s="295" t="s">
        <v>2394</v>
      </c>
      <c r="D76" s="295" t="s">
        <v>27</v>
      </c>
      <c r="E76" s="257">
        <v>52000</v>
      </c>
      <c r="F76" s="256"/>
      <c r="G76" s="258">
        <f t="shared" si="1"/>
        <v>52000</v>
      </c>
      <c r="H76" s="276" t="s">
        <v>2393</v>
      </c>
    </row>
    <row r="77" spans="2:8">
      <c r="B77" s="255">
        <f t="shared" si="0"/>
        <v>64</v>
      </c>
      <c r="C77" s="256" t="s">
        <v>2766</v>
      </c>
      <c r="D77" s="256" t="s">
        <v>1252</v>
      </c>
      <c r="E77" s="257">
        <v>67000</v>
      </c>
      <c r="F77" s="256"/>
      <c r="G77" s="258">
        <f t="shared" si="1"/>
        <v>67000</v>
      </c>
      <c r="H77" s="259" t="s">
        <v>2393</v>
      </c>
    </row>
    <row r="78" spans="2:8">
      <c r="B78" s="255">
        <f t="shared" ref="B78:B80" si="2">B77+1</f>
        <v>65</v>
      </c>
      <c r="C78" s="256"/>
      <c r="D78" s="256"/>
      <c r="E78" s="257"/>
      <c r="F78" s="256"/>
      <c r="G78" s="258"/>
      <c r="H78" s="259"/>
    </row>
    <row r="79" spans="2:8">
      <c r="B79" s="255">
        <f t="shared" si="2"/>
        <v>66</v>
      </c>
      <c r="C79" s="256"/>
      <c r="D79" s="256"/>
      <c r="E79" s="257"/>
      <c r="F79" s="256"/>
      <c r="G79" s="258"/>
      <c r="H79" s="259"/>
    </row>
    <row r="80" spans="2:8" ht="13.8" thickBot="1">
      <c r="B80" s="261">
        <f t="shared" si="2"/>
        <v>67</v>
      </c>
      <c r="C80" s="262"/>
      <c r="D80" s="262"/>
      <c r="E80" s="262"/>
      <c r="F80" s="262"/>
      <c r="G80" s="262"/>
      <c r="H80" s="263"/>
    </row>
  </sheetData>
  <mergeCells count="6">
    <mergeCell ref="B12:H12"/>
    <mergeCell ref="B8:H8"/>
    <mergeCell ref="B10:H10"/>
    <mergeCell ref="B2:B6"/>
    <mergeCell ref="C2:H4"/>
    <mergeCell ref="C5:H6"/>
  </mergeCells>
  <pageMargins left="0.70866141732283472" right="0.70866141732283472" top="0.74803149606299213" bottom="0.74803149606299213" header="0.31496062992125984" footer="0.31496062992125984"/>
  <pageSetup scale="67" fitToHeight="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9E365-60C6-4212-B980-835E01E6D6F4}">
  <sheetPr>
    <pageSetUpPr fitToPage="1"/>
  </sheetPr>
  <dimension ref="B1:M2486"/>
  <sheetViews>
    <sheetView topLeftCell="A2273" workbookViewId="0">
      <selection activeCell="C24" sqref="C24:G24"/>
    </sheetView>
  </sheetViews>
  <sheetFormatPr baseColWidth="10" defaultRowHeight="13.2"/>
  <cols>
    <col min="1" max="1" width="3.5546875" customWidth="1"/>
    <col min="2" max="2" width="22.77734375" customWidth="1"/>
    <col min="3" max="3" width="40.77734375" style="269" customWidth="1"/>
    <col min="5" max="5" width="16.6640625" bestFit="1" customWidth="1"/>
    <col min="6" max="6" width="4" bestFit="1" customWidth="1"/>
    <col min="7" max="7" width="16.6640625" bestFit="1" customWidth="1"/>
    <col min="8" max="8" width="18.44140625" customWidth="1"/>
    <col min="9" max="9" width="3.5546875" customWidth="1"/>
    <col min="11" max="11" width="16.6640625" bestFit="1" customWidth="1"/>
    <col min="12" max="13" width="14.5546875" bestFit="1" customWidth="1"/>
  </cols>
  <sheetData>
    <row r="1" spans="2:8" ht="13.8" thickBot="1"/>
    <row r="2" spans="2:8" ht="13.8" thickBot="1">
      <c r="B2" s="632" t="e" vm="1">
        <v>#VALUE!</v>
      </c>
      <c r="C2" s="633" t="str">
        <f>PRESUPUESTO!C13</f>
        <v>CONSTRUCCIÓN DEL CENTRO DE DESARROLLO INFANTIL BRISAS DEL MUNICIPIO DE MOSQUERA, CUNDINAMARCA</v>
      </c>
      <c r="D2" s="633"/>
      <c r="E2" s="633"/>
      <c r="F2" s="633"/>
      <c r="G2" s="633"/>
      <c r="H2" s="633"/>
    </row>
    <row r="3" spans="2:8" ht="13.8" thickBot="1">
      <c r="B3" s="632"/>
      <c r="C3" s="633"/>
      <c r="D3" s="633"/>
      <c r="E3" s="633"/>
      <c r="F3" s="633"/>
      <c r="G3" s="633"/>
      <c r="H3" s="633"/>
    </row>
    <row r="4" spans="2:8" ht="13.8" thickBot="1">
      <c r="B4" s="632"/>
      <c r="C4" s="633"/>
      <c r="D4" s="633"/>
      <c r="E4" s="633"/>
      <c r="F4" s="633"/>
      <c r="G4" s="633"/>
      <c r="H4" s="633"/>
    </row>
    <row r="5" spans="2:8" ht="13.8" thickBot="1">
      <c r="B5" s="632"/>
      <c r="C5" s="634" t="s">
        <v>45</v>
      </c>
      <c r="D5" s="634"/>
      <c r="E5" s="634"/>
      <c r="F5" s="634"/>
      <c r="G5" s="634"/>
      <c r="H5" s="634"/>
    </row>
    <row r="6" spans="2:8" ht="13.8" thickBot="1">
      <c r="B6" s="632"/>
      <c r="C6" s="634"/>
      <c r="D6" s="634"/>
      <c r="E6" s="634"/>
      <c r="F6" s="634"/>
      <c r="G6" s="634"/>
      <c r="H6" s="634"/>
    </row>
    <row r="7" spans="2:8" ht="13.8" thickBot="1">
      <c r="B7" s="218"/>
      <c r="C7" s="270"/>
      <c r="D7" s="219"/>
      <c r="E7" s="219"/>
      <c r="F7" s="219"/>
      <c r="G7" s="219"/>
      <c r="H7" s="219"/>
    </row>
    <row r="8" spans="2:8" ht="13.2" customHeight="1" thickBot="1">
      <c r="B8" s="629" t="s">
        <v>1213</v>
      </c>
      <c r="C8" s="630"/>
      <c r="D8" s="630"/>
      <c r="E8" s="630"/>
      <c r="F8" s="630"/>
      <c r="G8" s="630"/>
      <c r="H8" s="631"/>
    </row>
    <row r="9" spans="2:8" ht="5.4" customHeight="1" thickBot="1">
      <c r="B9" s="217"/>
      <c r="C9" s="271"/>
      <c r="D9" s="217"/>
      <c r="E9" s="217"/>
      <c r="F9" s="217"/>
      <c r="G9" s="217"/>
      <c r="H9" s="217"/>
    </row>
    <row r="10" spans="2:8" ht="13.8" thickBot="1">
      <c r="B10" s="629" t="s">
        <v>1215</v>
      </c>
      <c r="C10" s="630"/>
      <c r="D10" s="630"/>
      <c r="E10" s="630"/>
      <c r="F10" s="630"/>
      <c r="G10" s="630"/>
      <c r="H10" s="631"/>
    </row>
    <row r="11" spans="2:8" ht="13.8" thickBot="1"/>
    <row r="12" spans="2:8" ht="13.8" thickBot="1">
      <c r="B12" s="635" t="s">
        <v>1240</v>
      </c>
      <c r="C12" s="636"/>
      <c r="D12" s="636"/>
      <c r="E12" s="636"/>
      <c r="F12" s="636"/>
      <c r="G12" s="636"/>
      <c r="H12" s="637"/>
    </row>
    <row r="13" spans="2:8" s="260" customFormat="1">
      <c r="B13" s="264" t="s">
        <v>1207</v>
      </c>
      <c r="C13" s="272" t="s">
        <v>65</v>
      </c>
      <c r="D13" s="265" t="s">
        <v>56</v>
      </c>
      <c r="E13" s="265" t="s">
        <v>1209</v>
      </c>
      <c r="F13" s="265" t="s">
        <v>1210</v>
      </c>
      <c r="G13" s="265" t="s">
        <v>1211</v>
      </c>
      <c r="H13" s="266" t="s">
        <v>1212</v>
      </c>
    </row>
    <row r="14" spans="2:8" s="260" customFormat="1">
      <c r="B14" s="255">
        <v>1</v>
      </c>
      <c r="C14" s="275" t="s">
        <v>1311</v>
      </c>
      <c r="D14" s="256" t="s">
        <v>79</v>
      </c>
      <c r="E14" s="257">
        <v>557</v>
      </c>
      <c r="F14" s="256"/>
      <c r="G14" s="258">
        <f>E14*(F14+1)</f>
        <v>557</v>
      </c>
      <c r="H14" s="259" t="s">
        <v>1310</v>
      </c>
    </row>
    <row r="15" spans="2:8" s="260" customFormat="1">
      <c r="B15" s="255">
        <f>B14+1</f>
        <v>2</v>
      </c>
      <c r="C15" s="273" t="s">
        <v>1312</v>
      </c>
      <c r="D15" s="256" t="s">
        <v>79</v>
      </c>
      <c r="E15" s="257">
        <v>372</v>
      </c>
      <c r="F15" s="256"/>
      <c r="G15" s="258">
        <f>E15*(1+F15)</f>
        <v>372</v>
      </c>
      <c r="H15" s="259" t="s">
        <v>1310</v>
      </c>
    </row>
    <row r="16" spans="2:8" s="260" customFormat="1">
      <c r="B16" s="255">
        <f t="shared" ref="B16:B2474" si="0">B15+1</f>
        <v>3</v>
      </c>
      <c r="C16" s="273" t="s">
        <v>1313</v>
      </c>
      <c r="D16" s="256" t="s">
        <v>79</v>
      </c>
      <c r="E16" s="257">
        <v>372</v>
      </c>
      <c r="F16" s="256"/>
      <c r="G16" s="258">
        <f t="shared" ref="G16:G2473" si="1">E16*(1+F16)</f>
        <v>372</v>
      </c>
      <c r="H16" s="259" t="s">
        <v>1310</v>
      </c>
    </row>
    <row r="17" spans="2:8" s="260" customFormat="1">
      <c r="B17" s="255">
        <f t="shared" si="0"/>
        <v>4</v>
      </c>
      <c r="C17" s="273" t="s">
        <v>1314</v>
      </c>
      <c r="D17" s="256" t="s">
        <v>79</v>
      </c>
      <c r="E17" s="257">
        <v>7368</v>
      </c>
      <c r="F17" s="256"/>
      <c r="G17" s="258">
        <f t="shared" si="1"/>
        <v>7368</v>
      </c>
      <c r="H17" s="259" t="s">
        <v>1310</v>
      </c>
    </row>
    <row r="18" spans="2:8" s="260" customFormat="1" ht="26.4">
      <c r="B18" s="255">
        <f t="shared" si="0"/>
        <v>5</v>
      </c>
      <c r="C18" s="273" t="s">
        <v>1315</v>
      </c>
      <c r="D18" s="256" t="s">
        <v>79</v>
      </c>
      <c r="E18" s="257">
        <v>10973</v>
      </c>
      <c r="F18" s="256"/>
      <c r="G18" s="258">
        <f t="shared" si="1"/>
        <v>10973</v>
      </c>
      <c r="H18" s="259" t="s">
        <v>1310</v>
      </c>
    </row>
    <row r="19" spans="2:8" s="260" customFormat="1">
      <c r="B19" s="255">
        <f t="shared" si="0"/>
        <v>6</v>
      </c>
      <c r="C19" s="273" t="s">
        <v>1316</v>
      </c>
      <c r="D19" s="256" t="s">
        <v>79</v>
      </c>
      <c r="E19" s="257">
        <v>70241</v>
      </c>
      <c r="F19" s="256"/>
      <c r="G19" s="258">
        <f t="shared" si="1"/>
        <v>70241</v>
      </c>
      <c r="H19" s="259" t="s">
        <v>1310</v>
      </c>
    </row>
    <row r="20" spans="2:8" s="260" customFormat="1">
      <c r="B20" s="255">
        <f t="shared" si="0"/>
        <v>7</v>
      </c>
      <c r="C20" s="273" t="s">
        <v>1317</v>
      </c>
      <c r="D20" s="256" t="s">
        <v>79</v>
      </c>
      <c r="E20" s="257">
        <v>10000</v>
      </c>
      <c r="F20" s="256"/>
      <c r="G20" s="258">
        <f t="shared" si="1"/>
        <v>10000</v>
      </c>
      <c r="H20" s="259" t="s">
        <v>1310</v>
      </c>
    </row>
    <row r="21" spans="2:8" s="260" customFormat="1">
      <c r="B21" s="255">
        <f t="shared" si="0"/>
        <v>8</v>
      </c>
      <c r="C21" s="273" t="s">
        <v>1318</v>
      </c>
      <c r="D21" s="256" t="s">
        <v>188</v>
      </c>
      <c r="E21" s="257">
        <v>9261</v>
      </c>
      <c r="F21" s="256"/>
      <c r="G21" s="258">
        <f t="shared" si="1"/>
        <v>9261</v>
      </c>
      <c r="H21" s="259" t="s">
        <v>1310</v>
      </c>
    </row>
    <row r="22" spans="2:8" s="260" customFormat="1">
      <c r="B22" s="255">
        <f t="shared" si="0"/>
        <v>9</v>
      </c>
      <c r="C22" s="273" t="s">
        <v>1319</v>
      </c>
      <c r="D22" s="256" t="s">
        <v>188</v>
      </c>
      <c r="E22" s="257">
        <v>12475</v>
      </c>
      <c r="F22" s="256"/>
      <c r="G22" s="258">
        <f t="shared" si="1"/>
        <v>12475</v>
      </c>
      <c r="H22" s="259" t="s">
        <v>1310</v>
      </c>
    </row>
    <row r="23" spans="2:8" s="260" customFormat="1">
      <c r="B23" s="255">
        <f t="shared" si="0"/>
        <v>10</v>
      </c>
      <c r="C23" s="273" t="s">
        <v>1320</v>
      </c>
      <c r="D23" s="256" t="s">
        <v>188</v>
      </c>
      <c r="E23" s="257">
        <v>6132</v>
      </c>
      <c r="F23" s="256"/>
      <c r="G23" s="258">
        <f t="shared" ref="G23:G86" si="2">E23*(1+F23)</f>
        <v>6132</v>
      </c>
      <c r="H23" s="259" t="s">
        <v>1310</v>
      </c>
    </row>
    <row r="24" spans="2:8" s="260" customFormat="1">
      <c r="B24" s="255">
        <f t="shared" si="0"/>
        <v>11</v>
      </c>
      <c r="C24" s="273" t="s">
        <v>1321</v>
      </c>
      <c r="D24" s="256" t="s">
        <v>188</v>
      </c>
      <c r="E24" s="257">
        <v>6180</v>
      </c>
      <c r="F24" s="256"/>
      <c r="G24" s="258">
        <f t="shared" si="2"/>
        <v>6180</v>
      </c>
      <c r="H24" s="259" t="s">
        <v>1310</v>
      </c>
    </row>
    <row r="25" spans="2:8" s="260" customFormat="1">
      <c r="B25" s="255">
        <f t="shared" si="0"/>
        <v>12</v>
      </c>
      <c r="C25" s="273" t="s">
        <v>1322</v>
      </c>
      <c r="D25" s="256" t="s">
        <v>188</v>
      </c>
      <c r="E25" s="257">
        <v>8453</v>
      </c>
      <c r="F25" s="256"/>
      <c r="G25" s="258">
        <f t="shared" si="2"/>
        <v>8453</v>
      </c>
      <c r="H25" s="259" t="s">
        <v>1310</v>
      </c>
    </row>
    <row r="26" spans="2:8" s="260" customFormat="1" ht="26.4">
      <c r="B26" s="255">
        <f t="shared" si="0"/>
        <v>13</v>
      </c>
      <c r="C26" s="273" t="s">
        <v>1323</v>
      </c>
      <c r="D26" s="256" t="s">
        <v>188</v>
      </c>
      <c r="E26" s="257">
        <v>8453</v>
      </c>
      <c r="F26" s="256"/>
      <c r="G26" s="258">
        <f t="shared" si="2"/>
        <v>8453</v>
      </c>
      <c r="H26" s="259" t="s">
        <v>1310</v>
      </c>
    </row>
    <row r="27" spans="2:8" s="260" customFormat="1">
      <c r="B27" s="255">
        <f t="shared" si="0"/>
        <v>14</v>
      </c>
      <c r="C27" s="273" t="s">
        <v>1324</v>
      </c>
      <c r="D27" s="256" t="s">
        <v>79</v>
      </c>
      <c r="E27" s="257">
        <v>1654</v>
      </c>
      <c r="F27" s="256"/>
      <c r="G27" s="258">
        <f t="shared" si="2"/>
        <v>1654</v>
      </c>
      <c r="H27" s="259" t="s">
        <v>1310</v>
      </c>
    </row>
    <row r="28" spans="2:8" s="260" customFormat="1">
      <c r="B28" s="255">
        <f t="shared" si="0"/>
        <v>15</v>
      </c>
      <c r="C28" s="273" t="s">
        <v>1325</v>
      </c>
      <c r="D28" s="256" t="s">
        <v>79</v>
      </c>
      <c r="E28" s="257">
        <v>611</v>
      </c>
      <c r="F28" s="256"/>
      <c r="G28" s="258">
        <f t="shared" si="2"/>
        <v>611</v>
      </c>
      <c r="H28" s="259" t="s">
        <v>1310</v>
      </c>
    </row>
    <row r="29" spans="2:8" s="260" customFormat="1">
      <c r="B29" s="255">
        <f t="shared" si="0"/>
        <v>16</v>
      </c>
      <c r="C29" s="273" t="s">
        <v>1326</v>
      </c>
      <c r="D29" s="256" t="s">
        <v>79</v>
      </c>
      <c r="E29" s="257">
        <v>725</v>
      </c>
      <c r="F29" s="256"/>
      <c r="G29" s="258">
        <f t="shared" si="2"/>
        <v>725</v>
      </c>
      <c r="H29" s="259" t="s">
        <v>1310</v>
      </c>
    </row>
    <row r="30" spans="2:8" s="260" customFormat="1">
      <c r="B30" s="255">
        <f t="shared" si="0"/>
        <v>17</v>
      </c>
      <c r="C30" s="273" t="s">
        <v>1327</v>
      </c>
      <c r="D30" s="256" t="s">
        <v>79</v>
      </c>
      <c r="E30" s="257">
        <v>279</v>
      </c>
      <c r="F30" s="256"/>
      <c r="G30" s="258">
        <f t="shared" si="2"/>
        <v>279</v>
      </c>
      <c r="H30" s="259" t="s">
        <v>1310</v>
      </c>
    </row>
    <row r="31" spans="2:8" s="260" customFormat="1">
      <c r="B31" s="255">
        <f t="shared" si="0"/>
        <v>18</v>
      </c>
      <c r="C31" s="273" t="s">
        <v>1328</v>
      </c>
      <c r="D31" s="256" t="s">
        <v>79</v>
      </c>
      <c r="E31" s="257">
        <v>427</v>
      </c>
      <c r="F31" s="256"/>
      <c r="G31" s="258">
        <f t="shared" si="2"/>
        <v>427</v>
      </c>
      <c r="H31" s="259" t="s">
        <v>1310</v>
      </c>
    </row>
    <row r="32" spans="2:8" s="260" customFormat="1">
      <c r="B32" s="255">
        <f t="shared" si="0"/>
        <v>19</v>
      </c>
      <c r="C32" s="273" t="s">
        <v>1329</v>
      </c>
      <c r="D32" s="256" t="s">
        <v>188</v>
      </c>
      <c r="E32" s="257">
        <v>37722</v>
      </c>
      <c r="F32" s="256"/>
      <c r="G32" s="258">
        <f t="shared" si="2"/>
        <v>37722</v>
      </c>
      <c r="H32" s="259" t="s">
        <v>1310</v>
      </c>
    </row>
    <row r="33" spans="2:8" s="260" customFormat="1">
      <c r="B33" s="255">
        <f t="shared" si="0"/>
        <v>20</v>
      </c>
      <c r="C33" s="273" t="s">
        <v>1330</v>
      </c>
      <c r="D33" s="256" t="s">
        <v>79</v>
      </c>
      <c r="E33" s="257">
        <v>78418</v>
      </c>
      <c r="F33" s="256"/>
      <c r="G33" s="258">
        <f t="shared" si="2"/>
        <v>78418</v>
      </c>
      <c r="H33" s="259" t="s">
        <v>1310</v>
      </c>
    </row>
    <row r="34" spans="2:8" s="260" customFormat="1">
      <c r="B34" s="255">
        <f t="shared" si="0"/>
        <v>21</v>
      </c>
      <c r="C34" s="273" t="s">
        <v>1331</v>
      </c>
      <c r="D34" s="256" t="s">
        <v>188</v>
      </c>
      <c r="E34" s="257">
        <v>1084283</v>
      </c>
      <c r="F34" s="256"/>
      <c r="G34" s="258">
        <f t="shared" si="2"/>
        <v>1084283</v>
      </c>
      <c r="H34" s="259" t="s">
        <v>1310</v>
      </c>
    </row>
    <row r="35" spans="2:8" s="260" customFormat="1">
      <c r="B35" s="255">
        <f t="shared" si="0"/>
        <v>22</v>
      </c>
      <c r="C35" s="273" t="s">
        <v>1332</v>
      </c>
      <c r="D35" s="256" t="s">
        <v>1333</v>
      </c>
      <c r="E35" s="257">
        <v>26183</v>
      </c>
      <c r="F35" s="256"/>
      <c r="G35" s="258">
        <f t="shared" si="2"/>
        <v>26183</v>
      </c>
      <c r="H35" s="259" t="s">
        <v>1310</v>
      </c>
    </row>
    <row r="36" spans="2:8" s="260" customFormat="1">
      <c r="B36" s="255">
        <f t="shared" si="0"/>
        <v>23</v>
      </c>
      <c r="C36" s="273" t="s">
        <v>1332</v>
      </c>
      <c r="D36" s="256" t="s">
        <v>110</v>
      </c>
      <c r="E36" s="257">
        <v>26183</v>
      </c>
      <c r="F36" s="256"/>
      <c r="G36" s="258">
        <f t="shared" si="2"/>
        <v>26183</v>
      </c>
      <c r="H36" s="259" t="s">
        <v>1310</v>
      </c>
    </row>
    <row r="37" spans="2:8" s="260" customFormat="1">
      <c r="B37" s="255">
        <f t="shared" si="0"/>
        <v>24</v>
      </c>
      <c r="C37" s="273" t="s">
        <v>1334</v>
      </c>
      <c r="D37" s="256" t="s">
        <v>79</v>
      </c>
      <c r="E37" s="257">
        <v>1096</v>
      </c>
      <c r="F37" s="256"/>
      <c r="G37" s="258">
        <f t="shared" si="2"/>
        <v>1096</v>
      </c>
      <c r="H37" s="259" t="s">
        <v>1310</v>
      </c>
    </row>
    <row r="38" spans="2:8" s="260" customFormat="1">
      <c r="B38" s="255">
        <f t="shared" si="0"/>
        <v>25</v>
      </c>
      <c r="C38" s="273" t="s">
        <v>1335</v>
      </c>
      <c r="D38" s="256" t="s">
        <v>79</v>
      </c>
      <c r="E38" s="257">
        <v>1189</v>
      </c>
      <c r="F38" s="256"/>
      <c r="G38" s="258">
        <f t="shared" si="2"/>
        <v>1189</v>
      </c>
      <c r="H38" s="259" t="s">
        <v>1310</v>
      </c>
    </row>
    <row r="39" spans="2:8" s="260" customFormat="1">
      <c r="B39" s="255">
        <f t="shared" si="0"/>
        <v>26</v>
      </c>
      <c r="C39" s="273" t="s">
        <v>950</v>
      </c>
      <c r="D39" s="256" t="s">
        <v>79</v>
      </c>
      <c r="E39" s="257">
        <v>1301</v>
      </c>
      <c r="F39" s="256"/>
      <c r="G39" s="258">
        <f t="shared" si="2"/>
        <v>1301</v>
      </c>
      <c r="H39" s="259" t="s">
        <v>1310</v>
      </c>
    </row>
    <row r="40" spans="2:8" s="260" customFormat="1">
      <c r="B40" s="255">
        <f t="shared" si="0"/>
        <v>27</v>
      </c>
      <c r="C40" s="273" t="s">
        <v>951</v>
      </c>
      <c r="D40" s="256" t="s">
        <v>79</v>
      </c>
      <c r="E40" s="257">
        <v>1662</v>
      </c>
      <c r="F40" s="256"/>
      <c r="G40" s="258">
        <f t="shared" si="2"/>
        <v>1662</v>
      </c>
      <c r="H40" s="259" t="s">
        <v>1310</v>
      </c>
    </row>
    <row r="41" spans="2:8" s="260" customFormat="1">
      <c r="B41" s="255">
        <f t="shared" si="0"/>
        <v>28</v>
      </c>
      <c r="C41" s="273" t="s">
        <v>1336</v>
      </c>
      <c r="D41" s="256" t="s">
        <v>89</v>
      </c>
      <c r="E41" s="257">
        <v>45248</v>
      </c>
      <c r="F41" s="256"/>
      <c r="G41" s="258">
        <f t="shared" si="2"/>
        <v>45248</v>
      </c>
      <c r="H41" s="259" t="s">
        <v>1310</v>
      </c>
    </row>
    <row r="42" spans="2:8" s="260" customFormat="1">
      <c r="B42" s="255">
        <f t="shared" si="0"/>
        <v>29</v>
      </c>
      <c r="C42" s="273" t="s">
        <v>1337</v>
      </c>
      <c r="D42" s="256" t="s">
        <v>1333</v>
      </c>
      <c r="E42" s="257">
        <v>74</v>
      </c>
      <c r="F42" s="256"/>
      <c r="G42" s="258">
        <f t="shared" si="2"/>
        <v>74</v>
      </c>
      <c r="H42" s="259" t="s">
        <v>1310</v>
      </c>
    </row>
    <row r="43" spans="2:8" s="260" customFormat="1">
      <c r="B43" s="255">
        <f t="shared" si="0"/>
        <v>30</v>
      </c>
      <c r="C43" s="273" t="s">
        <v>1337</v>
      </c>
      <c r="D43" s="256" t="s">
        <v>79</v>
      </c>
      <c r="E43" s="257">
        <v>74</v>
      </c>
      <c r="F43" s="256"/>
      <c r="G43" s="258">
        <f t="shared" si="2"/>
        <v>74</v>
      </c>
      <c r="H43" s="259" t="s">
        <v>1310</v>
      </c>
    </row>
    <row r="44" spans="2:8" s="260" customFormat="1">
      <c r="B44" s="255">
        <f t="shared" si="0"/>
        <v>31</v>
      </c>
      <c r="C44" s="273" t="s">
        <v>1338</v>
      </c>
      <c r="D44" s="256" t="s">
        <v>82</v>
      </c>
      <c r="E44" s="257">
        <v>5227</v>
      </c>
      <c r="F44" s="256"/>
      <c r="G44" s="258">
        <f t="shared" si="2"/>
        <v>5227</v>
      </c>
      <c r="H44" s="259" t="s">
        <v>1310</v>
      </c>
    </row>
    <row r="45" spans="2:8" s="260" customFormat="1">
      <c r="B45" s="255">
        <f t="shared" si="0"/>
        <v>32</v>
      </c>
      <c r="C45" s="273" t="s">
        <v>1339</v>
      </c>
      <c r="D45" s="256" t="s">
        <v>82</v>
      </c>
      <c r="E45" s="257">
        <v>3614</v>
      </c>
      <c r="F45" s="256"/>
      <c r="G45" s="258">
        <f t="shared" si="2"/>
        <v>3614</v>
      </c>
      <c r="H45" s="259" t="s">
        <v>1310</v>
      </c>
    </row>
    <row r="46" spans="2:8" s="260" customFormat="1">
      <c r="B46" s="255">
        <f t="shared" si="0"/>
        <v>33</v>
      </c>
      <c r="C46" s="273" t="s">
        <v>1340</v>
      </c>
      <c r="D46" s="256" t="s">
        <v>82</v>
      </c>
      <c r="E46" s="257">
        <v>2531</v>
      </c>
      <c r="F46" s="256"/>
      <c r="G46" s="258">
        <f t="shared" si="2"/>
        <v>2531</v>
      </c>
      <c r="H46" s="259" t="s">
        <v>1310</v>
      </c>
    </row>
    <row r="47" spans="2:8" s="260" customFormat="1">
      <c r="B47" s="255">
        <f t="shared" si="0"/>
        <v>34</v>
      </c>
      <c r="C47" s="273" t="s">
        <v>1341</v>
      </c>
      <c r="D47" s="256" t="s">
        <v>188</v>
      </c>
      <c r="E47" s="257">
        <v>9550</v>
      </c>
      <c r="F47" s="256"/>
      <c r="G47" s="258">
        <f t="shared" si="2"/>
        <v>9550</v>
      </c>
      <c r="H47" s="259" t="s">
        <v>1310</v>
      </c>
    </row>
    <row r="48" spans="2:8" s="260" customFormat="1">
      <c r="B48" s="255">
        <f t="shared" si="0"/>
        <v>35</v>
      </c>
      <c r="C48" s="273" t="s">
        <v>1342</v>
      </c>
      <c r="D48" s="256" t="s">
        <v>188</v>
      </c>
      <c r="E48" s="257">
        <v>9353</v>
      </c>
      <c r="F48" s="256"/>
      <c r="G48" s="258">
        <f t="shared" si="2"/>
        <v>9353</v>
      </c>
      <c r="H48" s="259" t="s">
        <v>1310</v>
      </c>
    </row>
    <row r="49" spans="2:8" s="260" customFormat="1">
      <c r="B49" s="255">
        <f t="shared" si="0"/>
        <v>36</v>
      </c>
      <c r="C49" s="273" t="s">
        <v>1343</v>
      </c>
      <c r="D49" s="256" t="s">
        <v>188</v>
      </c>
      <c r="E49" s="257">
        <v>12752</v>
      </c>
      <c r="F49" s="256"/>
      <c r="G49" s="258">
        <f t="shared" si="2"/>
        <v>12752</v>
      </c>
      <c r="H49" s="259" t="s">
        <v>1310</v>
      </c>
    </row>
    <row r="50" spans="2:8" s="260" customFormat="1">
      <c r="B50" s="255">
        <f t="shared" si="0"/>
        <v>37</v>
      </c>
      <c r="C50" s="273" t="s">
        <v>1344</v>
      </c>
      <c r="D50" s="256" t="s">
        <v>82</v>
      </c>
      <c r="E50" s="257">
        <v>1081</v>
      </c>
      <c r="F50" s="256"/>
      <c r="G50" s="258">
        <f t="shared" si="2"/>
        <v>1081</v>
      </c>
      <c r="H50" s="259" t="s">
        <v>1310</v>
      </c>
    </row>
    <row r="51" spans="2:8" s="260" customFormat="1">
      <c r="B51" s="255">
        <f t="shared" si="0"/>
        <v>38</v>
      </c>
      <c r="C51" s="273" t="s">
        <v>1345</v>
      </c>
      <c r="D51" s="256" t="s">
        <v>82</v>
      </c>
      <c r="E51" s="257">
        <v>762</v>
      </c>
      <c r="F51" s="256"/>
      <c r="G51" s="258">
        <f t="shared" si="2"/>
        <v>762</v>
      </c>
      <c r="H51" s="259" t="s">
        <v>1310</v>
      </c>
    </row>
    <row r="52" spans="2:8" s="260" customFormat="1" ht="26.4">
      <c r="B52" s="255">
        <f t="shared" si="0"/>
        <v>39</v>
      </c>
      <c r="C52" s="273" t="s">
        <v>1346</v>
      </c>
      <c r="D52" s="256" t="s">
        <v>82</v>
      </c>
      <c r="E52" s="257">
        <v>4667</v>
      </c>
      <c r="F52" s="256"/>
      <c r="G52" s="258">
        <f t="shared" si="2"/>
        <v>4667</v>
      </c>
      <c r="H52" s="259" t="s">
        <v>1310</v>
      </c>
    </row>
    <row r="53" spans="2:8" s="260" customFormat="1">
      <c r="B53" s="255">
        <f t="shared" si="0"/>
        <v>40</v>
      </c>
      <c r="C53" s="273" t="s">
        <v>1244</v>
      </c>
      <c r="D53" s="256" t="s">
        <v>110</v>
      </c>
      <c r="E53" s="257">
        <v>64321</v>
      </c>
      <c r="F53" s="256"/>
      <c r="G53" s="258">
        <f t="shared" si="2"/>
        <v>64321</v>
      </c>
      <c r="H53" s="259" t="s">
        <v>1310</v>
      </c>
    </row>
    <row r="54" spans="2:8" s="260" customFormat="1">
      <c r="B54" s="255">
        <f t="shared" si="0"/>
        <v>41</v>
      </c>
      <c r="C54" s="273" t="s">
        <v>1347</v>
      </c>
      <c r="D54" s="256" t="s">
        <v>188</v>
      </c>
      <c r="E54" s="257">
        <v>94582</v>
      </c>
      <c r="F54" s="256"/>
      <c r="G54" s="258">
        <f t="shared" si="2"/>
        <v>94582</v>
      </c>
      <c r="H54" s="259" t="s">
        <v>1310</v>
      </c>
    </row>
    <row r="55" spans="2:8" s="260" customFormat="1">
      <c r="B55" s="255">
        <f t="shared" si="0"/>
        <v>42</v>
      </c>
      <c r="C55" s="273" t="s">
        <v>1348</v>
      </c>
      <c r="D55" s="256" t="s">
        <v>79</v>
      </c>
      <c r="E55" s="257">
        <v>35492</v>
      </c>
      <c r="F55" s="256"/>
      <c r="G55" s="258">
        <f t="shared" si="2"/>
        <v>35492</v>
      </c>
      <c r="H55" s="259" t="s">
        <v>1310</v>
      </c>
    </row>
    <row r="56" spans="2:8" s="260" customFormat="1">
      <c r="B56" s="255">
        <f t="shared" si="0"/>
        <v>43</v>
      </c>
      <c r="C56" s="273" t="s">
        <v>809</v>
      </c>
      <c r="D56" s="256" t="s">
        <v>79</v>
      </c>
      <c r="E56" s="257">
        <v>684760</v>
      </c>
      <c r="F56" s="256"/>
      <c r="G56" s="258">
        <f t="shared" si="2"/>
        <v>684760</v>
      </c>
      <c r="H56" s="259" t="s">
        <v>1310</v>
      </c>
    </row>
    <row r="57" spans="2:8" s="260" customFormat="1">
      <c r="B57" s="255">
        <f t="shared" si="0"/>
        <v>44</v>
      </c>
      <c r="C57" s="273" t="s">
        <v>810</v>
      </c>
      <c r="D57" s="256" t="s">
        <v>79</v>
      </c>
      <c r="E57" s="257">
        <v>1876820</v>
      </c>
      <c r="F57" s="256"/>
      <c r="G57" s="258">
        <f t="shared" si="2"/>
        <v>1876820</v>
      </c>
      <c r="H57" s="259" t="s">
        <v>1310</v>
      </c>
    </row>
    <row r="58" spans="2:8" s="260" customFormat="1">
      <c r="B58" s="255">
        <f t="shared" si="0"/>
        <v>45</v>
      </c>
      <c r="C58" s="273" t="s">
        <v>251</v>
      </c>
      <c r="D58" s="256" t="s">
        <v>79</v>
      </c>
      <c r="E58" s="257">
        <v>2156</v>
      </c>
      <c r="F58" s="256"/>
      <c r="G58" s="258">
        <f t="shared" si="2"/>
        <v>2156</v>
      </c>
      <c r="H58" s="259" t="s">
        <v>1310</v>
      </c>
    </row>
    <row r="59" spans="2:8" s="260" customFormat="1">
      <c r="B59" s="255">
        <f t="shared" si="0"/>
        <v>46</v>
      </c>
      <c r="C59" s="273" t="s">
        <v>251</v>
      </c>
      <c r="D59" s="256" t="s">
        <v>79</v>
      </c>
      <c r="E59" s="257">
        <v>2156</v>
      </c>
      <c r="F59" s="256"/>
      <c r="G59" s="258">
        <f t="shared" si="2"/>
        <v>2156</v>
      </c>
      <c r="H59" s="259" t="s">
        <v>1310</v>
      </c>
    </row>
    <row r="60" spans="2:8" s="260" customFormat="1">
      <c r="B60" s="255">
        <f t="shared" si="0"/>
        <v>47</v>
      </c>
      <c r="C60" s="273" t="s">
        <v>1350</v>
      </c>
      <c r="D60" s="256" t="s">
        <v>79</v>
      </c>
      <c r="E60" s="257">
        <v>30661</v>
      </c>
      <c r="F60" s="256"/>
      <c r="G60" s="258">
        <f t="shared" si="2"/>
        <v>30661</v>
      </c>
      <c r="H60" s="259" t="s">
        <v>1310</v>
      </c>
    </row>
    <row r="61" spans="2:8" s="260" customFormat="1">
      <c r="B61" s="255">
        <f t="shared" si="0"/>
        <v>48</v>
      </c>
      <c r="C61" s="273" t="s">
        <v>1351</v>
      </c>
      <c r="D61" s="256" t="s">
        <v>188</v>
      </c>
      <c r="E61" s="257">
        <v>8280</v>
      </c>
      <c r="F61" s="256"/>
      <c r="G61" s="258">
        <f t="shared" si="2"/>
        <v>8280</v>
      </c>
      <c r="H61" s="259" t="s">
        <v>1310</v>
      </c>
    </row>
    <row r="62" spans="2:8" s="260" customFormat="1">
      <c r="B62" s="255">
        <f t="shared" si="0"/>
        <v>49</v>
      </c>
      <c r="C62" s="273" t="s">
        <v>1352</v>
      </c>
      <c r="D62" s="256" t="s">
        <v>1353</v>
      </c>
      <c r="E62" s="257">
        <v>68383</v>
      </c>
      <c r="F62" s="256"/>
      <c r="G62" s="258">
        <f t="shared" si="2"/>
        <v>68383</v>
      </c>
      <c r="H62" s="259" t="s">
        <v>1310</v>
      </c>
    </row>
    <row r="63" spans="2:8" s="260" customFormat="1">
      <c r="B63" s="255">
        <f t="shared" si="0"/>
        <v>50</v>
      </c>
      <c r="C63" s="273" t="s">
        <v>1352</v>
      </c>
      <c r="D63" s="256" t="s">
        <v>1349</v>
      </c>
      <c r="E63" s="257">
        <v>68383</v>
      </c>
      <c r="F63" s="256"/>
      <c r="G63" s="258">
        <f t="shared" si="2"/>
        <v>68383</v>
      </c>
      <c r="H63" s="259" t="s">
        <v>1310</v>
      </c>
    </row>
    <row r="64" spans="2:8" s="260" customFormat="1">
      <c r="B64" s="255">
        <f t="shared" si="0"/>
        <v>51</v>
      </c>
      <c r="C64" s="273" t="s">
        <v>1354</v>
      </c>
      <c r="D64" s="256" t="s">
        <v>188</v>
      </c>
      <c r="E64" s="257">
        <v>18582</v>
      </c>
      <c r="F64" s="256"/>
      <c r="G64" s="258">
        <f t="shared" si="2"/>
        <v>18582</v>
      </c>
      <c r="H64" s="259" t="s">
        <v>1310</v>
      </c>
    </row>
    <row r="65" spans="2:8" s="260" customFormat="1" ht="26.4">
      <c r="B65" s="255">
        <f t="shared" si="0"/>
        <v>52</v>
      </c>
      <c r="C65" s="273" t="s">
        <v>1355</v>
      </c>
      <c r="D65" s="256" t="s">
        <v>79</v>
      </c>
      <c r="E65" s="257">
        <v>1180243</v>
      </c>
      <c r="F65" s="256"/>
      <c r="G65" s="258">
        <f t="shared" si="2"/>
        <v>1180243</v>
      </c>
      <c r="H65" s="259" t="s">
        <v>1310</v>
      </c>
    </row>
    <row r="66" spans="2:8" s="260" customFormat="1" ht="26.4">
      <c r="B66" s="255">
        <f t="shared" si="0"/>
        <v>53</v>
      </c>
      <c r="C66" s="273" t="s">
        <v>1356</v>
      </c>
      <c r="D66" s="256" t="s">
        <v>79</v>
      </c>
      <c r="E66" s="257">
        <v>362356</v>
      </c>
      <c r="F66" s="256"/>
      <c r="G66" s="258">
        <f t="shared" si="2"/>
        <v>362356</v>
      </c>
      <c r="H66" s="259" t="s">
        <v>1310</v>
      </c>
    </row>
    <row r="67" spans="2:8" s="260" customFormat="1">
      <c r="B67" s="255">
        <f t="shared" si="0"/>
        <v>54</v>
      </c>
      <c r="C67" s="273" t="s">
        <v>1357</v>
      </c>
      <c r="D67" s="256" t="s">
        <v>79</v>
      </c>
      <c r="E67" s="257">
        <v>91054</v>
      </c>
      <c r="F67" s="256"/>
      <c r="G67" s="258">
        <f t="shared" si="2"/>
        <v>91054</v>
      </c>
      <c r="H67" s="259" t="s">
        <v>1310</v>
      </c>
    </row>
    <row r="68" spans="2:8" s="260" customFormat="1">
      <c r="B68" s="255">
        <f t="shared" si="0"/>
        <v>55</v>
      </c>
      <c r="C68" s="273" t="s">
        <v>1358</v>
      </c>
      <c r="D68" s="256" t="s">
        <v>79</v>
      </c>
      <c r="E68" s="257">
        <v>123573</v>
      </c>
      <c r="F68" s="256"/>
      <c r="G68" s="258">
        <f t="shared" si="2"/>
        <v>123573</v>
      </c>
      <c r="H68" s="259" t="s">
        <v>1310</v>
      </c>
    </row>
    <row r="69" spans="2:8" s="260" customFormat="1">
      <c r="B69" s="255">
        <f t="shared" si="0"/>
        <v>56</v>
      </c>
      <c r="C69" s="273" t="s">
        <v>1359</v>
      </c>
      <c r="D69" s="256" t="s">
        <v>110</v>
      </c>
      <c r="E69" s="257">
        <v>100376</v>
      </c>
      <c r="F69" s="256"/>
      <c r="G69" s="258">
        <f t="shared" si="2"/>
        <v>100376</v>
      </c>
      <c r="H69" s="259" t="s">
        <v>1310</v>
      </c>
    </row>
    <row r="70" spans="2:8" s="260" customFormat="1">
      <c r="B70" s="255">
        <f t="shared" si="0"/>
        <v>57</v>
      </c>
      <c r="C70" s="273" t="s">
        <v>1360</v>
      </c>
      <c r="D70" s="256" t="s">
        <v>110</v>
      </c>
      <c r="E70" s="257">
        <v>93513</v>
      </c>
      <c r="F70" s="256"/>
      <c r="G70" s="258">
        <f t="shared" si="2"/>
        <v>93513</v>
      </c>
      <c r="H70" s="259" t="s">
        <v>1310</v>
      </c>
    </row>
    <row r="71" spans="2:8" s="260" customFormat="1">
      <c r="B71" s="255">
        <f t="shared" si="0"/>
        <v>58</v>
      </c>
      <c r="C71" s="273" t="s">
        <v>1361</v>
      </c>
      <c r="D71" s="256" t="s">
        <v>110</v>
      </c>
      <c r="E71" s="257">
        <v>102995</v>
      </c>
      <c r="F71" s="256"/>
      <c r="G71" s="258">
        <f t="shared" si="2"/>
        <v>102995</v>
      </c>
      <c r="H71" s="259" t="s">
        <v>1310</v>
      </c>
    </row>
    <row r="72" spans="2:8" s="260" customFormat="1">
      <c r="B72" s="255">
        <f t="shared" si="0"/>
        <v>59</v>
      </c>
      <c r="C72" s="273" t="s">
        <v>1362</v>
      </c>
      <c r="D72" s="256" t="s">
        <v>188</v>
      </c>
      <c r="E72" s="257">
        <v>600</v>
      </c>
      <c r="F72" s="256"/>
      <c r="G72" s="258">
        <f t="shared" si="2"/>
        <v>600</v>
      </c>
      <c r="H72" s="259" t="s">
        <v>1310</v>
      </c>
    </row>
    <row r="73" spans="2:8" s="260" customFormat="1" ht="26.4">
      <c r="B73" s="255">
        <f t="shared" si="0"/>
        <v>60</v>
      </c>
      <c r="C73" s="273" t="s">
        <v>1363</v>
      </c>
      <c r="D73" s="256" t="s">
        <v>79</v>
      </c>
      <c r="E73" s="257">
        <v>366444</v>
      </c>
      <c r="F73" s="256"/>
      <c r="G73" s="258">
        <f t="shared" si="2"/>
        <v>366444</v>
      </c>
      <c r="H73" s="259" t="s">
        <v>1310</v>
      </c>
    </row>
    <row r="74" spans="2:8" s="260" customFormat="1">
      <c r="B74" s="255">
        <f t="shared" si="0"/>
        <v>61</v>
      </c>
      <c r="C74" s="273" t="s">
        <v>1364</v>
      </c>
      <c r="D74" s="256" t="s">
        <v>110</v>
      </c>
      <c r="E74" s="257">
        <v>119000</v>
      </c>
      <c r="F74" s="256"/>
      <c r="G74" s="258">
        <f t="shared" si="2"/>
        <v>119000</v>
      </c>
      <c r="H74" s="259" t="s">
        <v>1310</v>
      </c>
    </row>
    <row r="75" spans="2:8" s="260" customFormat="1">
      <c r="B75" s="255">
        <f t="shared" si="0"/>
        <v>62</v>
      </c>
      <c r="C75" s="273" t="s">
        <v>1365</v>
      </c>
      <c r="D75" s="256" t="s">
        <v>188</v>
      </c>
      <c r="E75" s="257">
        <v>5575</v>
      </c>
      <c r="F75" s="256"/>
      <c r="G75" s="258">
        <f t="shared" si="2"/>
        <v>5575</v>
      </c>
      <c r="H75" s="259" t="s">
        <v>1310</v>
      </c>
    </row>
    <row r="76" spans="2:8" s="260" customFormat="1">
      <c r="B76" s="255">
        <f t="shared" si="0"/>
        <v>63</v>
      </c>
      <c r="C76" s="273" t="s">
        <v>1366</v>
      </c>
      <c r="D76" s="256" t="s">
        <v>82</v>
      </c>
      <c r="E76" s="257">
        <v>39655</v>
      </c>
      <c r="F76" s="256"/>
      <c r="G76" s="258">
        <f t="shared" si="2"/>
        <v>39655</v>
      </c>
      <c r="H76" s="259" t="s">
        <v>1310</v>
      </c>
    </row>
    <row r="77" spans="2:8" s="260" customFormat="1">
      <c r="B77" s="255">
        <f t="shared" si="0"/>
        <v>64</v>
      </c>
      <c r="C77" s="273" t="s">
        <v>1367</v>
      </c>
      <c r="D77" s="256" t="s">
        <v>79</v>
      </c>
      <c r="E77" s="257">
        <v>819111</v>
      </c>
      <c r="F77" s="256"/>
      <c r="G77" s="258">
        <f t="shared" si="2"/>
        <v>819111</v>
      </c>
      <c r="H77" s="259" t="s">
        <v>1310</v>
      </c>
    </row>
    <row r="78" spans="2:8" s="260" customFormat="1">
      <c r="B78" s="255">
        <f t="shared" si="0"/>
        <v>65</v>
      </c>
      <c r="C78" s="273" t="s">
        <v>981</v>
      </c>
      <c r="D78" s="256" t="s">
        <v>79</v>
      </c>
      <c r="E78" s="257">
        <v>689778</v>
      </c>
      <c r="F78" s="256"/>
      <c r="G78" s="258">
        <f t="shared" si="2"/>
        <v>689778</v>
      </c>
      <c r="H78" s="259" t="s">
        <v>1310</v>
      </c>
    </row>
    <row r="79" spans="2:8" s="260" customFormat="1">
      <c r="B79" s="255">
        <f t="shared" si="0"/>
        <v>66</v>
      </c>
      <c r="C79" s="273" t="s">
        <v>1368</v>
      </c>
      <c r="D79" s="256" t="s">
        <v>79</v>
      </c>
      <c r="E79" s="257">
        <v>211244</v>
      </c>
      <c r="F79" s="256"/>
      <c r="G79" s="258">
        <f t="shared" si="2"/>
        <v>211244</v>
      </c>
      <c r="H79" s="259" t="s">
        <v>1310</v>
      </c>
    </row>
    <row r="80" spans="2:8" s="260" customFormat="1">
      <c r="B80" s="255">
        <f t="shared" si="0"/>
        <v>67</v>
      </c>
      <c r="C80" s="273" t="s">
        <v>1369</v>
      </c>
      <c r="D80" s="256" t="s">
        <v>82</v>
      </c>
      <c r="E80" s="257">
        <v>32426</v>
      </c>
      <c r="F80" s="256"/>
      <c r="G80" s="258">
        <f t="shared" si="2"/>
        <v>32426</v>
      </c>
      <c r="H80" s="259" t="s">
        <v>1310</v>
      </c>
    </row>
    <row r="81" spans="2:8" s="260" customFormat="1">
      <c r="B81" s="255">
        <f t="shared" si="0"/>
        <v>68</v>
      </c>
      <c r="C81" s="273" t="s">
        <v>1370</v>
      </c>
      <c r="D81" s="256" t="s">
        <v>79</v>
      </c>
      <c r="E81" s="257">
        <v>507299</v>
      </c>
      <c r="F81" s="256"/>
      <c r="G81" s="258">
        <f t="shared" si="2"/>
        <v>507299</v>
      </c>
      <c r="H81" s="259" t="s">
        <v>1310</v>
      </c>
    </row>
    <row r="82" spans="2:8" s="260" customFormat="1" ht="26.4">
      <c r="B82" s="255">
        <f t="shared" si="0"/>
        <v>69</v>
      </c>
      <c r="C82" s="273" t="s">
        <v>1371</v>
      </c>
      <c r="D82" s="256" t="s">
        <v>82</v>
      </c>
      <c r="E82" s="257">
        <v>87802</v>
      </c>
      <c r="F82" s="256"/>
      <c r="G82" s="258">
        <f t="shared" si="2"/>
        <v>87802</v>
      </c>
      <c r="H82" s="259" t="s">
        <v>1310</v>
      </c>
    </row>
    <row r="83" spans="2:8" s="260" customFormat="1">
      <c r="B83" s="255">
        <f t="shared" si="0"/>
        <v>70</v>
      </c>
      <c r="C83" s="273" t="s">
        <v>1372</v>
      </c>
      <c r="D83" s="256" t="s">
        <v>79</v>
      </c>
      <c r="E83" s="257">
        <v>136580</v>
      </c>
      <c r="F83" s="256"/>
      <c r="G83" s="258">
        <f t="shared" si="2"/>
        <v>136580</v>
      </c>
      <c r="H83" s="259" t="s">
        <v>1310</v>
      </c>
    </row>
    <row r="84" spans="2:8" s="260" customFormat="1">
      <c r="B84" s="255">
        <f t="shared" si="0"/>
        <v>71</v>
      </c>
      <c r="C84" s="273" t="s">
        <v>1373</v>
      </c>
      <c r="D84" s="256" t="s">
        <v>1349</v>
      </c>
      <c r="E84" s="257">
        <v>94584</v>
      </c>
      <c r="F84" s="256"/>
      <c r="G84" s="258">
        <f t="shared" si="2"/>
        <v>94584</v>
      </c>
      <c r="H84" s="259" t="s">
        <v>1310</v>
      </c>
    </row>
    <row r="85" spans="2:8" s="260" customFormat="1">
      <c r="B85" s="255">
        <f t="shared" si="0"/>
        <v>72</v>
      </c>
      <c r="C85" s="273" t="s">
        <v>1374</v>
      </c>
      <c r="D85" s="256" t="s">
        <v>1349</v>
      </c>
      <c r="E85" s="257">
        <v>378337</v>
      </c>
      <c r="F85" s="256"/>
      <c r="G85" s="258">
        <f t="shared" si="2"/>
        <v>378337</v>
      </c>
      <c r="H85" s="259" t="s">
        <v>1310</v>
      </c>
    </row>
    <row r="86" spans="2:8" s="260" customFormat="1" ht="26.4">
      <c r="B86" s="255">
        <f t="shared" si="0"/>
        <v>73</v>
      </c>
      <c r="C86" s="273" t="s">
        <v>733</v>
      </c>
      <c r="D86" s="256" t="s">
        <v>79</v>
      </c>
      <c r="E86" s="257">
        <v>300165</v>
      </c>
      <c r="F86" s="256"/>
      <c r="G86" s="258">
        <f t="shared" si="2"/>
        <v>300165</v>
      </c>
      <c r="H86" s="259" t="s">
        <v>1310</v>
      </c>
    </row>
    <row r="87" spans="2:8" s="260" customFormat="1" ht="26.4">
      <c r="B87" s="255">
        <f t="shared" si="0"/>
        <v>74</v>
      </c>
      <c r="C87" s="273" t="s">
        <v>734</v>
      </c>
      <c r="D87" s="256" t="s">
        <v>79</v>
      </c>
      <c r="E87" s="257">
        <v>126436</v>
      </c>
      <c r="F87" s="256"/>
      <c r="G87" s="258">
        <f t="shared" ref="G87:G150" si="3">E87*(1+F87)</f>
        <v>126436</v>
      </c>
      <c r="H87" s="259" t="s">
        <v>1310</v>
      </c>
    </row>
    <row r="88" spans="2:8" s="260" customFormat="1" ht="26.4">
      <c r="B88" s="255">
        <f t="shared" si="0"/>
        <v>75</v>
      </c>
      <c r="C88" s="273" t="s">
        <v>1375</v>
      </c>
      <c r="D88" s="256" t="s">
        <v>79</v>
      </c>
      <c r="E88" s="257">
        <v>424563</v>
      </c>
      <c r="F88" s="256"/>
      <c r="G88" s="258">
        <f t="shared" si="3"/>
        <v>424563</v>
      </c>
      <c r="H88" s="259" t="s">
        <v>1310</v>
      </c>
    </row>
    <row r="89" spans="2:8" s="260" customFormat="1">
      <c r="B89" s="255">
        <f t="shared" si="0"/>
        <v>76</v>
      </c>
      <c r="C89" s="273" t="s">
        <v>1376</v>
      </c>
      <c r="D89" s="256" t="s">
        <v>1377</v>
      </c>
      <c r="E89" s="257">
        <v>3902</v>
      </c>
      <c r="F89" s="256"/>
      <c r="G89" s="258">
        <f t="shared" si="3"/>
        <v>3902</v>
      </c>
      <c r="H89" s="259" t="s">
        <v>1310</v>
      </c>
    </row>
    <row r="90" spans="2:8" s="260" customFormat="1">
      <c r="B90" s="255">
        <f t="shared" si="0"/>
        <v>77</v>
      </c>
      <c r="C90" s="273" t="s">
        <v>130</v>
      </c>
      <c r="D90" s="256" t="s">
        <v>110</v>
      </c>
      <c r="E90" s="257">
        <v>303340</v>
      </c>
      <c r="F90" s="256"/>
      <c r="G90" s="258">
        <f t="shared" si="3"/>
        <v>303340</v>
      </c>
      <c r="H90" s="259" t="s">
        <v>1310</v>
      </c>
    </row>
    <row r="91" spans="2:8" s="260" customFormat="1">
      <c r="B91" s="255">
        <f t="shared" si="0"/>
        <v>78</v>
      </c>
      <c r="C91" s="273" t="s">
        <v>1049</v>
      </c>
      <c r="D91" s="256" t="s">
        <v>110</v>
      </c>
      <c r="E91" s="257">
        <v>93228</v>
      </c>
      <c r="F91" s="256"/>
      <c r="G91" s="258">
        <f t="shared" si="3"/>
        <v>93228</v>
      </c>
      <c r="H91" s="259" t="s">
        <v>1310</v>
      </c>
    </row>
    <row r="92" spans="2:8" s="260" customFormat="1">
      <c r="B92" s="255">
        <f t="shared" si="0"/>
        <v>79</v>
      </c>
      <c r="C92" s="273" t="s">
        <v>1378</v>
      </c>
      <c r="D92" s="256" t="s">
        <v>79</v>
      </c>
      <c r="E92" s="257">
        <v>110709</v>
      </c>
      <c r="F92" s="256"/>
      <c r="G92" s="258">
        <f t="shared" si="3"/>
        <v>110709</v>
      </c>
      <c r="H92" s="259" t="s">
        <v>1310</v>
      </c>
    </row>
    <row r="93" spans="2:8" s="260" customFormat="1" ht="26.4">
      <c r="B93" s="255">
        <f t="shared" si="0"/>
        <v>80</v>
      </c>
      <c r="C93" s="273" t="s">
        <v>738</v>
      </c>
      <c r="D93" s="256" t="s">
        <v>79</v>
      </c>
      <c r="E93" s="257">
        <v>176839</v>
      </c>
      <c r="F93" s="256"/>
      <c r="G93" s="258">
        <f t="shared" si="3"/>
        <v>176839</v>
      </c>
      <c r="H93" s="259" t="s">
        <v>1310</v>
      </c>
    </row>
    <row r="94" spans="2:8" s="260" customFormat="1">
      <c r="B94" s="255">
        <f t="shared" si="0"/>
        <v>81</v>
      </c>
      <c r="C94" s="273" t="s">
        <v>1379</v>
      </c>
      <c r="D94" s="256" t="s">
        <v>188</v>
      </c>
      <c r="E94" s="257">
        <v>9878</v>
      </c>
      <c r="F94" s="256"/>
      <c r="G94" s="258">
        <f t="shared" si="3"/>
        <v>9878</v>
      </c>
      <c r="H94" s="259" t="s">
        <v>1310</v>
      </c>
    </row>
    <row r="95" spans="2:8" s="260" customFormat="1">
      <c r="B95" s="255">
        <f t="shared" si="0"/>
        <v>82</v>
      </c>
      <c r="C95" s="273" t="s">
        <v>1380</v>
      </c>
      <c r="D95" s="256" t="s">
        <v>89</v>
      </c>
      <c r="E95" s="257">
        <v>25324</v>
      </c>
      <c r="F95" s="256"/>
      <c r="G95" s="258">
        <f t="shared" si="3"/>
        <v>25324</v>
      </c>
      <c r="H95" s="259" t="s">
        <v>1310</v>
      </c>
    </row>
    <row r="96" spans="2:8" s="260" customFormat="1">
      <c r="B96" s="255">
        <f t="shared" si="0"/>
        <v>83</v>
      </c>
      <c r="C96" s="273" t="s">
        <v>1381</v>
      </c>
      <c r="D96" s="256" t="s">
        <v>79</v>
      </c>
      <c r="E96" s="257">
        <v>5017</v>
      </c>
      <c r="F96" s="256"/>
      <c r="G96" s="258">
        <f t="shared" si="3"/>
        <v>5017</v>
      </c>
      <c r="H96" s="259" t="s">
        <v>1310</v>
      </c>
    </row>
    <row r="97" spans="2:8" s="260" customFormat="1">
      <c r="B97" s="255">
        <f t="shared" si="0"/>
        <v>84</v>
      </c>
      <c r="C97" s="273" t="s">
        <v>1382</v>
      </c>
      <c r="D97" s="256" t="s">
        <v>79</v>
      </c>
      <c r="E97" s="257">
        <v>7619</v>
      </c>
      <c r="F97" s="256"/>
      <c r="G97" s="258">
        <f t="shared" si="3"/>
        <v>7619</v>
      </c>
      <c r="H97" s="259" t="s">
        <v>1310</v>
      </c>
    </row>
    <row r="98" spans="2:8" s="260" customFormat="1">
      <c r="B98" s="255">
        <f t="shared" si="0"/>
        <v>85</v>
      </c>
      <c r="C98" s="273" t="s">
        <v>1383</v>
      </c>
      <c r="D98" s="256" t="s">
        <v>79</v>
      </c>
      <c r="E98" s="257">
        <v>7340</v>
      </c>
      <c r="F98" s="256"/>
      <c r="G98" s="258">
        <f t="shared" si="3"/>
        <v>7340</v>
      </c>
      <c r="H98" s="259" t="s">
        <v>1310</v>
      </c>
    </row>
    <row r="99" spans="2:8" s="260" customFormat="1">
      <c r="B99" s="255">
        <f t="shared" si="0"/>
        <v>86</v>
      </c>
      <c r="C99" s="273" t="s">
        <v>1384</v>
      </c>
      <c r="D99" s="256" t="s">
        <v>79</v>
      </c>
      <c r="E99" s="257">
        <v>3716</v>
      </c>
      <c r="F99" s="256"/>
      <c r="G99" s="258">
        <f t="shared" si="3"/>
        <v>3716</v>
      </c>
      <c r="H99" s="259" t="s">
        <v>1310</v>
      </c>
    </row>
    <row r="100" spans="2:8" s="260" customFormat="1">
      <c r="B100" s="255">
        <f t="shared" si="0"/>
        <v>87</v>
      </c>
      <c r="C100" s="273" t="s">
        <v>1385</v>
      </c>
      <c r="D100" s="256" t="s">
        <v>79</v>
      </c>
      <c r="E100" s="257">
        <v>4181</v>
      </c>
      <c r="F100" s="256"/>
      <c r="G100" s="258">
        <f t="shared" si="3"/>
        <v>4181</v>
      </c>
      <c r="H100" s="259" t="s">
        <v>1310</v>
      </c>
    </row>
    <row r="101" spans="2:8" s="260" customFormat="1">
      <c r="B101" s="255">
        <f t="shared" si="0"/>
        <v>88</v>
      </c>
      <c r="C101" s="273" t="s">
        <v>1386</v>
      </c>
      <c r="D101" s="256" t="s">
        <v>79</v>
      </c>
      <c r="E101" s="257">
        <v>6504</v>
      </c>
      <c r="F101" s="256"/>
      <c r="G101" s="258">
        <f t="shared" si="3"/>
        <v>6504</v>
      </c>
      <c r="H101" s="259" t="s">
        <v>1310</v>
      </c>
    </row>
    <row r="102" spans="2:8" s="260" customFormat="1">
      <c r="B102" s="255">
        <f t="shared" si="0"/>
        <v>89</v>
      </c>
      <c r="C102" s="273" t="s">
        <v>1387</v>
      </c>
      <c r="D102" s="256" t="s">
        <v>79</v>
      </c>
      <c r="E102" s="257">
        <v>2051</v>
      </c>
      <c r="F102" s="256"/>
      <c r="G102" s="258">
        <f t="shared" si="3"/>
        <v>2051</v>
      </c>
      <c r="H102" s="259" t="s">
        <v>1310</v>
      </c>
    </row>
    <row r="103" spans="2:8" s="260" customFormat="1">
      <c r="B103" s="255">
        <f t="shared" si="0"/>
        <v>90</v>
      </c>
      <c r="C103" s="273" t="s">
        <v>1388</v>
      </c>
      <c r="D103" s="256" t="s">
        <v>79</v>
      </c>
      <c r="E103" s="257">
        <v>2204</v>
      </c>
      <c r="F103" s="256"/>
      <c r="G103" s="258">
        <f t="shared" si="3"/>
        <v>2204</v>
      </c>
      <c r="H103" s="259" t="s">
        <v>1310</v>
      </c>
    </row>
    <row r="104" spans="2:8" s="260" customFormat="1">
      <c r="B104" s="255">
        <f t="shared" si="0"/>
        <v>91</v>
      </c>
      <c r="C104" s="273" t="s">
        <v>1389</v>
      </c>
      <c r="D104" s="256" t="s">
        <v>79</v>
      </c>
      <c r="E104" s="257">
        <v>140111</v>
      </c>
      <c r="F104" s="256"/>
      <c r="G104" s="258">
        <f t="shared" si="3"/>
        <v>140111</v>
      </c>
      <c r="H104" s="259" t="s">
        <v>1310</v>
      </c>
    </row>
    <row r="105" spans="2:8" s="260" customFormat="1">
      <c r="B105" s="255">
        <f t="shared" si="0"/>
        <v>92</v>
      </c>
      <c r="C105" s="273" t="s">
        <v>1390</v>
      </c>
      <c r="D105" s="256" t="s">
        <v>79</v>
      </c>
      <c r="E105" s="257">
        <v>140111</v>
      </c>
      <c r="F105" s="256"/>
      <c r="G105" s="258">
        <f t="shared" si="3"/>
        <v>140111</v>
      </c>
      <c r="H105" s="259" t="s">
        <v>1310</v>
      </c>
    </row>
    <row r="106" spans="2:8" s="260" customFormat="1">
      <c r="B106" s="255">
        <f t="shared" si="0"/>
        <v>93</v>
      </c>
      <c r="C106" s="273" t="s">
        <v>1391</v>
      </c>
      <c r="D106" s="256" t="s">
        <v>79</v>
      </c>
      <c r="E106" s="257">
        <v>187533</v>
      </c>
      <c r="F106" s="256"/>
      <c r="G106" s="258">
        <f t="shared" si="3"/>
        <v>187533</v>
      </c>
      <c r="H106" s="259" t="s">
        <v>1310</v>
      </c>
    </row>
    <row r="107" spans="2:8" s="260" customFormat="1">
      <c r="B107" s="255">
        <f t="shared" si="0"/>
        <v>94</v>
      </c>
      <c r="C107" s="273" t="s">
        <v>1392</v>
      </c>
      <c r="D107" s="256" t="s">
        <v>79</v>
      </c>
      <c r="E107" s="257">
        <v>187533</v>
      </c>
      <c r="F107" s="256"/>
      <c r="G107" s="258">
        <f t="shared" si="3"/>
        <v>187533</v>
      </c>
      <c r="H107" s="259" t="s">
        <v>1310</v>
      </c>
    </row>
    <row r="108" spans="2:8" s="260" customFormat="1">
      <c r="B108" s="255">
        <f t="shared" si="0"/>
        <v>95</v>
      </c>
      <c r="C108" s="273" t="s">
        <v>1393</v>
      </c>
      <c r="D108" s="256" t="s">
        <v>79</v>
      </c>
      <c r="E108" s="257">
        <v>46095</v>
      </c>
      <c r="F108" s="256"/>
      <c r="G108" s="258">
        <f t="shared" si="3"/>
        <v>46095</v>
      </c>
      <c r="H108" s="259" t="s">
        <v>1310</v>
      </c>
    </row>
    <row r="109" spans="2:8" s="260" customFormat="1" ht="26.4">
      <c r="B109" s="255">
        <f t="shared" si="0"/>
        <v>96</v>
      </c>
      <c r="C109" s="273" t="s">
        <v>1394</v>
      </c>
      <c r="D109" s="256" t="s">
        <v>79</v>
      </c>
      <c r="E109" s="257">
        <v>38837</v>
      </c>
      <c r="F109" s="256"/>
      <c r="G109" s="258">
        <f t="shared" si="3"/>
        <v>38837</v>
      </c>
      <c r="H109" s="259" t="s">
        <v>1310</v>
      </c>
    </row>
    <row r="110" spans="2:8" s="260" customFormat="1">
      <c r="B110" s="255">
        <f t="shared" si="0"/>
        <v>97</v>
      </c>
      <c r="C110" s="273" t="s">
        <v>1395</v>
      </c>
      <c r="D110" s="256" t="s">
        <v>188</v>
      </c>
      <c r="E110" s="257">
        <v>8686</v>
      </c>
      <c r="F110" s="256"/>
      <c r="G110" s="258">
        <f t="shared" si="3"/>
        <v>8686</v>
      </c>
      <c r="H110" s="259" t="s">
        <v>1310</v>
      </c>
    </row>
    <row r="111" spans="2:8" s="260" customFormat="1" ht="26.4">
      <c r="B111" s="255">
        <f t="shared" si="0"/>
        <v>98</v>
      </c>
      <c r="C111" s="273" t="s">
        <v>1396</v>
      </c>
      <c r="D111" s="256" t="s">
        <v>79</v>
      </c>
      <c r="E111" s="257">
        <v>24003</v>
      </c>
      <c r="F111" s="256"/>
      <c r="G111" s="258">
        <f t="shared" si="3"/>
        <v>24003</v>
      </c>
      <c r="H111" s="259" t="s">
        <v>1310</v>
      </c>
    </row>
    <row r="112" spans="2:8" s="260" customFormat="1" ht="26.4">
      <c r="B112" s="255">
        <f t="shared" si="0"/>
        <v>99</v>
      </c>
      <c r="C112" s="273" t="s">
        <v>1397</v>
      </c>
      <c r="D112" s="256" t="s">
        <v>82</v>
      </c>
      <c r="E112" s="257">
        <v>323160</v>
      </c>
      <c r="F112" s="256"/>
      <c r="G112" s="258">
        <f t="shared" si="3"/>
        <v>323160</v>
      </c>
      <c r="H112" s="259" t="s">
        <v>1310</v>
      </c>
    </row>
    <row r="113" spans="2:8" s="260" customFormat="1" ht="26.4">
      <c r="B113" s="255">
        <f t="shared" si="0"/>
        <v>100</v>
      </c>
      <c r="C113" s="273" t="s">
        <v>1398</v>
      </c>
      <c r="D113" s="256" t="s">
        <v>82</v>
      </c>
      <c r="E113" s="257">
        <v>54510</v>
      </c>
      <c r="F113" s="256"/>
      <c r="G113" s="258">
        <f t="shared" si="3"/>
        <v>54510</v>
      </c>
      <c r="H113" s="259" t="s">
        <v>1310</v>
      </c>
    </row>
    <row r="114" spans="2:8" s="260" customFormat="1">
      <c r="B114" s="255">
        <f t="shared" si="0"/>
        <v>101</v>
      </c>
      <c r="C114" s="273" t="s">
        <v>1399</v>
      </c>
      <c r="D114" s="256" t="s">
        <v>79</v>
      </c>
      <c r="E114" s="257">
        <v>25829</v>
      </c>
      <c r="F114" s="256"/>
      <c r="G114" s="258">
        <f t="shared" si="3"/>
        <v>25829</v>
      </c>
      <c r="H114" s="259" t="s">
        <v>1310</v>
      </c>
    </row>
    <row r="115" spans="2:8" s="260" customFormat="1">
      <c r="B115" s="255">
        <f t="shared" si="0"/>
        <v>102</v>
      </c>
      <c r="C115" s="273" t="s">
        <v>1400</v>
      </c>
      <c r="D115" s="256" t="s">
        <v>79</v>
      </c>
      <c r="E115" s="257">
        <v>18419</v>
      </c>
      <c r="F115" s="256"/>
      <c r="G115" s="258">
        <f t="shared" si="3"/>
        <v>18419</v>
      </c>
      <c r="H115" s="259" t="s">
        <v>1310</v>
      </c>
    </row>
    <row r="116" spans="2:8" s="260" customFormat="1">
      <c r="B116" s="255">
        <f t="shared" si="0"/>
        <v>103</v>
      </c>
      <c r="C116" s="273" t="s">
        <v>1401</v>
      </c>
      <c r="D116" s="256" t="s">
        <v>79</v>
      </c>
      <c r="E116" s="257">
        <v>625111</v>
      </c>
      <c r="F116" s="256"/>
      <c r="G116" s="258">
        <f t="shared" si="3"/>
        <v>625111</v>
      </c>
      <c r="H116" s="259" t="s">
        <v>1310</v>
      </c>
    </row>
    <row r="117" spans="2:8" s="260" customFormat="1">
      <c r="B117" s="255">
        <f t="shared" si="0"/>
        <v>104</v>
      </c>
      <c r="C117" s="273" t="s">
        <v>1402</v>
      </c>
      <c r="D117" s="256" t="s">
        <v>79</v>
      </c>
      <c r="E117" s="257">
        <v>400636</v>
      </c>
      <c r="F117" s="256"/>
      <c r="G117" s="258">
        <f t="shared" si="3"/>
        <v>400636</v>
      </c>
      <c r="H117" s="259" t="s">
        <v>1310</v>
      </c>
    </row>
    <row r="118" spans="2:8" s="260" customFormat="1">
      <c r="B118" s="255">
        <f t="shared" si="0"/>
        <v>105</v>
      </c>
      <c r="C118" s="273" t="s">
        <v>1403</v>
      </c>
      <c r="D118" s="256" t="s">
        <v>79</v>
      </c>
      <c r="E118" s="257">
        <v>19326</v>
      </c>
      <c r="F118" s="256"/>
      <c r="G118" s="258">
        <f t="shared" si="3"/>
        <v>19326</v>
      </c>
      <c r="H118" s="259" t="s">
        <v>1310</v>
      </c>
    </row>
    <row r="119" spans="2:8" s="260" customFormat="1">
      <c r="B119" s="255">
        <f t="shared" si="0"/>
        <v>106</v>
      </c>
      <c r="C119" s="273" t="s">
        <v>1404</v>
      </c>
      <c r="D119" s="256" t="s">
        <v>79</v>
      </c>
      <c r="E119" s="257">
        <v>52477</v>
      </c>
      <c r="F119" s="256"/>
      <c r="G119" s="258">
        <f t="shared" si="3"/>
        <v>52477</v>
      </c>
      <c r="H119" s="259" t="s">
        <v>1310</v>
      </c>
    </row>
    <row r="120" spans="2:8" s="260" customFormat="1">
      <c r="B120" s="255">
        <f t="shared" si="0"/>
        <v>107</v>
      </c>
      <c r="C120" s="273" t="s">
        <v>1405</v>
      </c>
      <c r="D120" s="256" t="s">
        <v>79</v>
      </c>
      <c r="E120" s="257">
        <v>42182</v>
      </c>
      <c r="F120" s="256"/>
      <c r="G120" s="258">
        <f t="shared" si="3"/>
        <v>42182</v>
      </c>
      <c r="H120" s="259" t="s">
        <v>1310</v>
      </c>
    </row>
    <row r="121" spans="2:8" s="260" customFormat="1">
      <c r="B121" s="255">
        <f t="shared" si="0"/>
        <v>108</v>
      </c>
      <c r="C121" s="273" t="s">
        <v>1406</v>
      </c>
      <c r="D121" s="256" t="s">
        <v>79</v>
      </c>
      <c r="E121" s="257">
        <v>71078</v>
      </c>
      <c r="F121" s="256"/>
      <c r="G121" s="258">
        <f t="shared" si="3"/>
        <v>71078</v>
      </c>
      <c r="H121" s="259" t="s">
        <v>1310</v>
      </c>
    </row>
    <row r="122" spans="2:8" s="260" customFormat="1" ht="26.4">
      <c r="B122" s="255">
        <f t="shared" si="0"/>
        <v>109</v>
      </c>
      <c r="C122" s="273" t="s">
        <v>1407</v>
      </c>
      <c r="D122" s="256" t="s">
        <v>79</v>
      </c>
      <c r="E122" s="257">
        <v>39395</v>
      </c>
      <c r="F122" s="256"/>
      <c r="G122" s="258">
        <f t="shared" si="3"/>
        <v>39395</v>
      </c>
      <c r="H122" s="259" t="s">
        <v>1310</v>
      </c>
    </row>
    <row r="123" spans="2:8" s="260" customFormat="1">
      <c r="B123" s="255">
        <f t="shared" si="0"/>
        <v>110</v>
      </c>
      <c r="C123" s="273" t="s">
        <v>1408</v>
      </c>
      <c r="D123" s="256" t="s">
        <v>79</v>
      </c>
      <c r="E123" s="257">
        <v>42182</v>
      </c>
      <c r="F123" s="256"/>
      <c r="G123" s="258">
        <f t="shared" si="3"/>
        <v>42182</v>
      </c>
      <c r="H123" s="259" t="s">
        <v>1310</v>
      </c>
    </row>
    <row r="124" spans="2:8" s="260" customFormat="1">
      <c r="B124" s="255">
        <f t="shared" si="0"/>
        <v>111</v>
      </c>
      <c r="C124" s="273" t="s">
        <v>1409</v>
      </c>
      <c r="D124" s="256" t="s">
        <v>79</v>
      </c>
      <c r="E124" s="257">
        <v>82506</v>
      </c>
      <c r="F124" s="256"/>
      <c r="G124" s="258">
        <f t="shared" si="3"/>
        <v>82506</v>
      </c>
      <c r="H124" s="259" t="s">
        <v>1310</v>
      </c>
    </row>
    <row r="125" spans="2:8" s="260" customFormat="1" ht="26.4">
      <c r="B125" s="255">
        <f t="shared" si="0"/>
        <v>112</v>
      </c>
      <c r="C125" s="273" t="s">
        <v>1410</v>
      </c>
      <c r="D125" s="256" t="s">
        <v>79</v>
      </c>
      <c r="E125" s="257">
        <v>39395</v>
      </c>
      <c r="F125" s="256"/>
      <c r="G125" s="258">
        <f t="shared" si="3"/>
        <v>39395</v>
      </c>
      <c r="H125" s="259" t="s">
        <v>1310</v>
      </c>
    </row>
    <row r="126" spans="2:8" s="260" customFormat="1" ht="26.4">
      <c r="B126" s="255">
        <f t="shared" si="0"/>
        <v>113</v>
      </c>
      <c r="C126" s="273" t="s">
        <v>1411</v>
      </c>
      <c r="D126" s="256" t="s">
        <v>79</v>
      </c>
      <c r="E126" s="257">
        <v>111494</v>
      </c>
      <c r="F126" s="256"/>
      <c r="G126" s="258">
        <f t="shared" si="3"/>
        <v>111494</v>
      </c>
      <c r="H126" s="259" t="s">
        <v>1310</v>
      </c>
    </row>
    <row r="127" spans="2:8" s="260" customFormat="1">
      <c r="B127" s="255">
        <f t="shared" si="0"/>
        <v>114</v>
      </c>
      <c r="C127" s="273" t="s">
        <v>1412</v>
      </c>
      <c r="D127" s="256" t="s">
        <v>79</v>
      </c>
      <c r="E127" s="257">
        <v>60876</v>
      </c>
      <c r="F127" s="256"/>
      <c r="G127" s="258">
        <f t="shared" si="3"/>
        <v>60876</v>
      </c>
      <c r="H127" s="259" t="s">
        <v>1310</v>
      </c>
    </row>
    <row r="128" spans="2:8" s="260" customFormat="1">
      <c r="B128" s="255">
        <f t="shared" si="0"/>
        <v>115</v>
      </c>
      <c r="C128" s="273" t="s">
        <v>1413</v>
      </c>
      <c r="D128" s="256" t="s">
        <v>79</v>
      </c>
      <c r="E128" s="257">
        <v>26341</v>
      </c>
      <c r="F128" s="256"/>
      <c r="G128" s="258">
        <f t="shared" si="3"/>
        <v>26341</v>
      </c>
      <c r="H128" s="259" t="s">
        <v>1310</v>
      </c>
    </row>
    <row r="129" spans="2:8" s="260" customFormat="1">
      <c r="B129" s="255">
        <f t="shared" si="0"/>
        <v>116</v>
      </c>
      <c r="C129" s="273" t="s">
        <v>1414</v>
      </c>
      <c r="D129" s="256" t="s">
        <v>79</v>
      </c>
      <c r="E129" s="257">
        <v>96040</v>
      </c>
      <c r="F129" s="256"/>
      <c r="G129" s="258">
        <f t="shared" si="3"/>
        <v>96040</v>
      </c>
      <c r="H129" s="259" t="s">
        <v>1310</v>
      </c>
    </row>
    <row r="130" spans="2:8" s="260" customFormat="1">
      <c r="B130" s="255">
        <f t="shared" si="0"/>
        <v>117</v>
      </c>
      <c r="C130" s="273" t="s">
        <v>1415</v>
      </c>
      <c r="D130" s="256" t="s">
        <v>82</v>
      </c>
      <c r="E130" s="257">
        <v>6729</v>
      </c>
      <c r="F130" s="256"/>
      <c r="G130" s="258">
        <f t="shared" si="3"/>
        <v>6729</v>
      </c>
      <c r="H130" s="259" t="s">
        <v>1310</v>
      </c>
    </row>
    <row r="131" spans="2:8" s="260" customFormat="1">
      <c r="B131" s="255">
        <f t="shared" si="0"/>
        <v>118</v>
      </c>
      <c r="C131" s="273" t="s">
        <v>1416</v>
      </c>
      <c r="D131" s="256" t="s">
        <v>82</v>
      </c>
      <c r="E131" s="257">
        <v>16762</v>
      </c>
      <c r="F131" s="256"/>
      <c r="G131" s="258">
        <f t="shared" si="3"/>
        <v>16762</v>
      </c>
      <c r="H131" s="259" t="s">
        <v>1310</v>
      </c>
    </row>
    <row r="132" spans="2:8" s="260" customFormat="1" ht="26.4">
      <c r="B132" s="255">
        <f t="shared" si="0"/>
        <v>119</v>
      </c>
      <c r="C132" s="273" t="s">
        <v>1417</v>
      </c>
      <c r="D132" s="256" t="s">
        <v>82</v>
      </c>
      <c r="E132" s="257">
        <v>70791</v>
      </c>
      <c r="F132" s="256"/>
      <c r="G132" s="258">
        <f t="shared" si="3"/>
        <v>70791</v>
      </c>
      <c r="H132" s="259" t="s">
        <v>1310</v>
      </c>
    </row>
    <row r="133" spans="2:8" s="260" customFormat="1" ht="26.4">
      <c r="B133" s="255">
        <f t="shared" si="0"/>
        <v>120</v>
      </c>
      <c r="C133" s="273" t="s">
        <v>1418</v>
      </c>
      <c r="D133" s="256" t="s">
        <v>82</v>
      </c>
      <c r="E133" s="257">
        <v>46098</v>
      </c>
      <c r="F133" s="256"/>
      <c r="G133" s="258">
        <f t="shared" si="3"/>
        <v>46098</v>
      </c>
      <c r="H133" s="259" t="s">
        <v>1310</v>
      </c>
    </row>
    <row r="134" spans="2:8" s="260" customFormat="1">
      <c r="B134" s="255">
        <f t="shared" si="0"/>
        <v>121</v>
      </c>
      <c r="C134" s="273" t="s">
        <v>1419</v>
      </c>
      <c r="D134" s="256" t="s">
        <v>82</v>
      </c>
      <c r="E134" s="257">
        <v>32348</v>
      </c>
      <c r="F134" s="256"/>
      <c r="G134" s="258">
        <f t="shared" si="3"/>
        <v>32348</v>
      </c>
      <c r="H134" s="259" t="s">
        <v>1310</v>
      </c>
    </row>
    <row r="135" spans="2:8" s="260" customFormat="1">
      <c r="B135" s="255">
        <f t="shared" si="0"/>
        <v>122</v>
      </c>
      <c r="C135" s="273" t="s">
        <v>1420</v>
      </c>
      <c r="D135" s="256" t="s">
        <v>82</v>
      </c>
      <c r="E135" s="257">
        <v>13008</v>
      </c>
      <c r="F135" s="256"/>
      <c r="G135" s="258">
        <f t="shared" si="3"/>
        <v>13008</v>
      </c>
      <c r="H135" s="259" t="s">
        <v>1310</v>
      </c>
    </row>
    <row r="136" spans="2:8" s="260" customFormat="1">
      <c r="B136" s="255">
        <f t="shared" si="0"/>
        <v>123</v>
      </c>
      <c r="C136" s="273" t="s">
        <v>1421</v>
      </c>
      <c r="D136" s="256" t="s">
        <v>82</v>
      </c>
      <c r="E136" s="257">
        <v>16910</v>
      </c>
      <c r="F136" s="256"/>
      <c r="G136" s="258">
        <f t="shared" si="3"/>
        <v>16910</v>
      </c>
      <c r="H136" s="259" t="s">
        <v>1310</v>
      </c>
    </row>
    <row r="137" spans="2:8" s="260" customFormat="1">
      <c r="B137" s="255">
        <f t="shared" si="0"/>
        <v>124</v>
      </c>
      <c r="C137" s="273" t="s">
        <v>1422</v>
      </c>
      <c r="D137" s="256" t="s">
        <v>79</v>
      </c>
      <c r="E137" s="257">
        <v>4088</v>
      </c>
      <c r="F137" s="256"/>
      <c r="G137" s="258">
        <f t="shared" si="3"/>
        <v>4088</v>
      </c>
      <c r="H137" s="259" t="s">
        <v>1310</v>
      </c>
    </row>
    <row r="138" spans="2:8" s="260" customFormat="1">
      <c r="B138" s="255">
        <f t="shared" si="0"/>
        <v>125</v>
      </c>
      <c r="C138" s="273" t="s">
        <v>1423</v>
      </c>
      <c r="D138" s="256" t="s">
        <v>82</v>
      </c>
      <c r="E138" s="257">
        <v>2300</v>
      </c>
      <c r="F138" s="256"/>
      <c r="G138" s="258">
        <f t="shared" si="3"/>
        <v>2300</v>
      </c>
      <c r="H138" s="259" t="s">
        <v>1310</v>
      </c>
    </row>
    <row r="139" spans="2:8" s="260" customFormat="1">
      <c r="B139" s="255">
        <f t="shared" si="0"/>
        <v>126</v>
      </c>
      <c r="C139" s="273" t="s">
        <v>527</v>
      </c>
      <c r="D139" s="256" t="s">
        <v>82</v>
      </c>
      <c r="E139" s="257">
        <v>53171</v>
      </c>
      <c r="F139" s="256"/>
      <c r="G139" s="258">
        <f t="shared" si="3"/>
        <v>53171</v>
      </c>
      <c r="H139" s="259" t="s">
        <v>1310</v>
      </c>
    </row>
    <row r="140" spans="2:8" s="260" customFormat="1">
      <c r="B140" s="255">
        <f t="shared" si="0"/>
        <v>127</v>
      </c>
      <c r="C140" s="273" t="s">
        <v>528</v>
      </c>
      <c r="D140" s="256" t="s">
        <v>82</v>
      </c>
      <c r="E140" s="257">
        <v>25845</v>
      </c>
      <c r="F140" s="256"/>
      <c r="G140" s="258">
        <f t="shared" si="3"/>
        <v>25845</v>
      </c>
      <c r="H140" s="259" t="s">
        <v>1310</v>
      </c>
    </row>
    <row r="141" spans="2:8" s="260" customFormat="1">
      <c r="B141" s="255">
        <f t="shared" si="0"/>
        <v>128</v>
      </c>
      <c r="C141" s="273" t="s">
        <v>1424</v>
      </c>
      <c r="D141" s="256" t="s">
        <v>82</v>
      </c>
      <c r="E141" s="257">
        <v>42635</v>
      </c>
      <c r="F141" s="256"/>
      <c r="G141" s="258">
        <f t="shared" si="3"/>
        <v>42635</v>
      </c>
      <c r="H141" s="259" t="s">
        <v>1310</v>
      </c>
    </row>
    <row r="142" spans="2:8" s="260" customFormat="1">
      <c r="B142" s="255">
        <f t="shared" si="0"/>
        <v>129</v>
      </c>
      <c r="C142" s="273" t="s">
        <v>1425</v>
      </c>
      <c r="D142" s="256" t="s">
        <v>82</v>
      </c>
      <c r="E142" s="257">
        <v>14308</v>
      </c>
      <c r="F142" s="256"/>
      <c r="G142" s="258">
        <f t="shared" si="3"/>
        <v>14308</v>
      </c>
      <c r="H142" s="259" t="s">
        <v>1310</v>
      </c>
    </row>
    <row r="143" spans="2:8" s="260" customFormat="1">
      <c r="B143" s="255">
        <f t="shared" si="0"/>
        <v>130</v>
      </c>
      <c r="C143" s="273" t="s">
        <v>1426</v>
      </c>
      <c r="D143" s="256" t="s">
        <v>82</v>
      </c>
      <c r="E143" s="257">
        <v>40320</v>
      </c>
      <c r="F143" s="256"/>
      <c r="G143" s="258">
        <f t="shared" si="3"/>
        <v>40320</v>
      </c>
      <c r="H143" s="259" t="s">
        <v>1310</v>
      </c>
    </row>
    <row r="144" spans="2:8" s="260" customFormat="1">
      <c r="B144" s="255">
        <f t="shared" si="0"/>
        <v>131</v>
      </c>
      <c r="C144" s="273" t="s">
        <v>1427</v>
      </c>
      <c r="D144" s="256" t="s">
        <v>82</v>
      </c>
      <c r="E144" s="257">
        <v>5028</v>
      </c>
      <c r="F144" s="256"/>
      <c r="G144" s="258">
        <f t="shared" si="3"/>
        <v>5028</v>
      </c>
      <c r="H144" s="259" t="s">
        <v>1310</v>
      </c>
    </row>
    <row r="145" spans="2:8" s="260" customFormat="1">
      <c r="B145" s="255">
        <f t="shared" si="0"/>
        <v>132</v>
      </c>
      <c r="C145" s="273" t="s">
        <v>1428</v>
      </c>
      <c r="D145" s="256" t="s">
        <v>82</v>
      </c>
      <c r="E145" s="257">
        <v>2257</v>
      </c>
      <c r="F145" s="256"/>
      <c r="G145" s="258">
        <f t="shared" si="3"/>
        <v>2257</v>
      </c>
      <c r="H145" s="259" t="s">
        <v>1310</v>
      </c>
    </row>
    <row r="146" spans="2:8" s="260" customFormat="1">
      <c r="B146" s="255">
        <f t="shared" si="0"/>
        <v>133</v>
      </c>
      <c r="C146" s="273" t="s">
        <v>1429</v>
      </c>
      <c r="D146" s="256" t="s">
        <v>82</v>
      </c>
      <c r="E146" s="257">
        <v>3180</v>
      </c>
      <c r="F146" s="256"/>
      <c r="G146" s="258">
        <f t="shared" si="3"/>
        <v>3180</v>
      </c>
      <c r="H146" s="259" t="s">
        <v>1310</v>
      </c>
    </row>
    <row r="147" spans="2:8" s="260" customFormat="1">
      <c r="B147" s="255">
        <f t="shared" si="0"/>
        <v>134</v>
      </c>
      <c r="C147" s="273" t="s">
        <v>1430</v>
      </c>
      <c r="D147" s="256" t="s">
        <v>82</v>
      </c>
      <c r="E147" s="257">
        <v>2372</v>
      </c>
      <c r="F147" s="256"/>
      <c r="G147" s="258">
        <f t="shared" si="3"/>
        <v>2372</v>
      </c>
      <c r="H147" s="259" t="s">
        <v>1310</v>
      </c>
    </row>
    <row r="148" spans="2:8" s="260" customFormat="1">
      <c r="B148" s="255">
        <f t="shared" si="0"/>
        <v>135</v>
      </c>
      <c r="C148" s="273" t="s">
        <v>1431</v>
      </c>
      <c r="D148" s="256" t="s">
        <v>82</v>
      </c>
      <c r="E148" s="257">
        <v>50027</v>
      </c>
      <c r="F148" s="256"/>
      <c r="G148" s="258">
        <f t="shared" si="3"/>
        <v>50027</v>
      </c>
      <c r="H148" s="259" t="s">
        <v>1310</v>
      </c>
    </row>
    <row r="149" spans="2:8" s="260" customFormat="1">
      <c r="B149" s="255">
        <f t="shared" si="0"/>
        <v>136</v>
      </c>
      <c r="C149" s="273" t="s">
        <v>1432</v>
      </c>
      <c r="D149" s="256" t="s">
        <v>82</v>
      </c>
      <c r="E149" s="257">
        <v>25028</v>
      </c>
      <c r="F149" s="256"/>
      <c r="G149" s="258">
        <f t="shared" si="3"/>
        <v>25028</v>
      </c>
      <c r="H149" s="259" t="s">
        <v>1310</v>
      </c>
    </row>
    <row r="150" spans="2:8" s="260" customFormat="1">
      <c r="B150" s="255">
        <f t="shared" si="0"/>
        <v>137</v>
      </c>
      <c r="C150" s="273" t="s">
        <v>1433</v>
      </c>
      <c r="D150" s="256" t="s">
        <v>82</v>
      </c>
      <c r="E150" s="257">
        <v>79176</v>
      </c>
      <c r="F150" s="256"/>
      <c r="G150" s="258">
        <f t="shared" si="3"/>
        <v>79176</v>
      </c>
      <c r="H150" s="259" t="s">
        <v>1310</v>
      </c>
    </row>
    <row r="151" spans="2:8" s="260" customFormat="1">
      <c r="B151" s="255">
        <f t="shared" si="0"/>
        <v>138</v>
      </c>
      <c r="C151" s="273" t="s">
        <v>1434</v>
      </c>
      <c r="D151" s="256" t="s">
        <v>82</v>
      </c>
      <c r="E151" s="257">
        <v>16245</v>
      </c>
      <c r="F151" s="256"/>
      <c r="G151" s="258">
        <f t="shared" ref="G151:G214" si="4">E151*(1+F151)</f>
        <v>16245</v>
      </c>
      <c r="H151" s="259" t="s">
        <v>1310</v>
      </c>
    </row>
    <row r="152" spans="2:8" s="260" customFormat="1">
      <c r="B152" s="255">
        <f t="shared" si="0"/>
        <v>139</v>
      </c>
      <c r="C152" s="273" t="s">
        <v>1435</v>
      </c>
      <c r="D152" s="256" t="s">
        <v>82</v>
      </c>
      <c r="E152" s="257">
        <v>10949</v>
      </c>
      <c r="F152" s="256"/>
      <c r="G152" s="258">
        <f t="shared" si="4"/>
        <v>10949</v>
      </c>
      <c r="H152" s="259" t="s">
        <v>1310</v>
      </c>
    </row>
    <row r="153" spans="2:8" s="260" customFormat="1">
      <c r="B153" s="255">
        <f t="shared" si="0"/>
        <v>140</v>
      </c>
      <c r="C153" s="273" t="s">
        <v>1436</v>
      </c>
      <c r="D153" s="256" t="s">
        <v>82</v>
      </c>
      <c r="E153" s="257">
        <v>7039</v>
      </c>
      <c r="F153" s="256"/>
      <c r="G153" s="258">
        <f t="shared" si="4"/>
        <v>7039</v>
      </c>
      <c r="H153" s="259" t="s">
        <v>1310</v>
      </c>
    </row>
    <row r="154" spans="2:8" s="260" customFormat="1">
      <c r="B154" s="255">
        <f t="shared" si="0"/>
        <v>141</v>
      </c>
      <c r="C154" s="273" t="s">
        <v>1437</v>
      </c>
      <c r="D154" s="256" t="s">
        <v>82</v>
      </c>
      <c r="E154" s="257">
        <v>7279</v>
      </c>
      <c r="F154" s="256"/>
      <c r="G154" s="258">
        <f t="shared" si="4"/>
        <v>7279</v>
      </c>
      <c r="H154" s="259" t="s">
        <v>1310</v>
      </c>
    </row>
    <row r="155" spans="2:8" s="260" customFormat="1">
      <c r="B155" s="255">
        <f t="shared" si="0"/>
        <v>142</v>
      </c>
      <c r="C155" s="273" t="s">
        <v>1438</v>
      </c>
      <c r="D155" s="256" t="s">
        <v>82</v>
      </c>
      <c r="E155" s="257">
        <v>1487</v>
      </c>
      <c r="F155" s="256"/>
      <c r="G155" s="258">
        <f t="shared" si="4"/>
        <v>1487</v>
      </c>
      <c r="H155" s="259" t="s">
        <v>1310</v>
      </c>
    </row>
    <row r="156" spans="2:8" s="260" customFormat="1">
      <c r="B156" s="255">
        <f t="shared" si="0"/>
        <v>143</v>
      </c>
      <c r="C156" s="273" t="s">
        <v>1439</v>
      </c>
      <c r="D156" s="256" t="s">
        <v>82</v>
      </c>
      <c r="E156" s="257">
        <v>12645</v>
      </c>
      <c r="F156" s="256"/>
      <c r="G156" s="258">
        <f t="shared" si="4"/>
        <v>12645</v>
      </c>
      <c r="H156" s="259" t="s">
        <v>1310</v>
      </c>
    </row>
    <row r="157" spans="2:8" s="260" customFormat="1">
      <c r="B157" s="255">
        <f t="shared" si="0"/>
        <v>144</v>
      </c>
      <c r="C157" s="273" t="s">
        <v>1440</v>
      </c>
      <c r="D157" s="256" t="s">
        <v>82</v>
      </c>
      <c r="E157" s="257">
        <v>2994</v>
      </c>
      <c r="F157" s="256"/>
      <c r="G157" s="258">
        <f t="shared" si="4"/>
        <v>2994</v>
      </c>
      <c r="H157" s="259" t="s">
        <v>1310</v>
      </c>
    </row>
    <row r="158" spans="2:8" s="260" customFormat="1">
      <c r="B158" s="255">
        <f t="shared" si="0"/>
        <v>145</v>
      </c>
      <c r="C158" s="273" t="s">
        <v>1441</v>
      </c>
      <c r="D158" s="256" t="s">
        <v>82</v>
      </c>
      <c r="E158" s="257">
        <v>22514</v>
      </c>
      <c r="F158" s="256"/>
      <c r="G158" s="258">
        <f t="shared" si="4"/>
        <v>22514</v>
      </c>
      <c r="H158" s="259" t="s">
        <v>1310</v>
      </c>
    </row>
    <row r="159" spans="2:8" s="260" customFormat="1">
      <c r="B159" s="255">
        <f t="shared" si="0"/>
        <v>146</v>
      </c>
      <c r="C159" s="273" t="s">
        <v>846</v>
      </c>
      <c r="D159" s="256" t="s">
        <v>82</v>
      </c>
      <c r="E159" s="257">
        <v>3531</v>
      </c>
      <c r="F159" s="256"/>
      <c r="G159" s="258">
        <f t="shared" si="4"/>
        <v>3531</v>
      </c>
      <c r="H159" s="259" t="s">
        <v>1310</v>
      </c>
    </row>
    <row r="160" spans="2:8" s="260" customFormat="1">
      <c r="B160" s="255">
        <f t="shared" si="0"/>
        <v>147</v>
      </c>
      <c r="C160" s="273" t="s">
        <v>831</v>
      </c>
      <c r="D160" s="256" t="s">
        <v>82</v>
      </c>
      <c r="E160" s="257">
        <v>4646</v>
      </c>
      <c r="F160" s="256"/>
      <c r="G160" s="258">
        <f t="shared" si="4"/>
        <v>4646</v>
      </c>
      <c r="H160" s="259" t="s">
        <v>1310</v>
      </c>
    </row>
    <row r="161" spans="2:8" s="260" customFormat="1">
      <c r="B161" s="255">
        <f t="shared" si="0"/>
        <v>148</v>
      </c>
      <c r="C161" s="273" t="s">
        <v>1442</v>
      </c>
      <c r="D161" s="256" t="s">
        <v>79</v>
      </c>
      <c r="E161" s="257">
        <v>55747</v>
      </c>
      <c r="F161" s="256"/>
      <c r="G161" s="258">
        <f t="shared" si="4"/>
        <v>55747</v>
      </c>
      <c r="H161" s="259" t="s">
        <v>1310</v>
      </c>
    </row>
    <row r="162" spans="2:8" s="260" customFormat="1">
      <c r="B162" s="255">
        <f t="shared" si="0"/>
        <v>149</v>
      </c>
      <c r="C162" s="273" t="s">
        <v>1443</v>
      </c>
      <c r="D162" s="256" t="s">
        <v>79</v>
      </c>
      <c r="E162" s="257">
        <v>4306</v>
      </c>
      <c r="F162" s="256"/>
      <c r="G162" s="258">
        <f t="shared" si="4"/>
        <v>4306</v>
      </c>
      <c r="H162" s="259" t="s">
        <v>1310</v>
      </c>
    </row>
    <row r="163" spans="2:8" s="260" customFormat="1">
      <c r="B163" s="255">
        <f t="shared" si="0"/>
        <v>150</v>
      </c>
      <c r="C163" s="273" t="s">
        <v>1444</v>
      </c>
      <c r="D163" s="256" t="s">
        <v>79</v>
      </c>
      <c r="E163" s="257">
        <v>162038</v>
      </c>
      <c r="F163" s="256"/>
      <c r="G163" s="258">
        <f t="shared" si="4"/>
        <v>162038</v>
      </c>
      <c r="H163" s="259" t="s">
        <v>1310</v>
      </c>
    </row>
    <row r="164" spans="2:8" s="260" customFormat="1">
      <c r="B164" s="255">
        <f t="shared" si="0"/>
        <v>151</v>
      </c>
      <c r="C164" s="273" t="s">
        <v>1445</v>
      </c>
      <c r="D164" s="256" t="s">
        <v>79</v>
      </c>
      <c r="E164" s="257">
        <v>2787</v>
      </c>
      <c r="F164" s="256"/>
      <c r="G164" s="258">
        <f t="shared" si="4"/>
        <v>2787</v>
      </c>
      <c r="H164" s="259" t="s">
        <v>1310</v>
      </c>
    </row>
    <row r="165" spans="2:8" s="260" customFormat="1">
      <c r="B165" s="255">
        <f t="shared" si="0"/>
        <v>152</v>
      </c>
      <c r="C165" s="273" t="s">
        <v>1446</v>
      </c>
      <c r="D165" s="256" t="s">
        <v>79</v>
      </c>
      <c r="E165" s="257">
        <v>3902</v>
      </c>
      <c r="F165" s="256"/>
      <c r="G165" s="258">
        <f t="shared" si="4"/>
        <v>3902</v>
      </c>
      <c r="H165" s="259" t="s">
        <v>1310</v>
      </c>
    </row>
    <row r="166" spans="2:8" s="260" customFormat="1" ht="26.4">
      <c r="B166" s="255">
        <f t="shared" si="0"/>
        <v>153</v>
      </c>
      <c r="C166" s="273" t="s">
        <v>1447</v>
      </c>
      <c r="D166" s="256" t="s">
        <v>79</v>
      </c>
      <c r="E166" s="257">
        <v>226333</v>
      </c>
      <c r="F166" s="256"/>
      <c r="G166" s="258">
        <f t="shared" si="4"/>
        <v>226333</v>
      </c>
      <c r="H166" s="259" t="s">
        <v>1310</v>
      </c>
    </row>
    <row r="167" spans="2:8" s="260" customFormat="1">
      <c r="B167" s="255">
        <f t="shared" si="0"/>
        <v>154</v>
      </c>
      <c r="C167" s="273" t="s">
        <v>1448</v>
      </c>
      <c r="D167" s="256" t="s">
        <v>188</v>
      </c>
      <c r="E167" s="257">
        <v>1691</v>
      </c>
      <c r="F167" s="256"/>
      <c r="G167" s="258">
        <f t="shared" si="4"/>
        <v>1691</v>
      </c>
      <c r="H167" s="259" t="s">
        <v>1310</v>
      </c>
    </row>
    <row r="168" spans="2:8" s="260" customFormat="1">
      <c r="B168" s="255">
        <f t="shared" si="0"/>
        <v>155</v>
      </c>
      <c r="C168" s="273" t="s">
        <v>1449</v>
      </c>
      <c r="D168" s="256" t="s">
        <v>82</v>
      </c>
      <c r="E168" s="257">
        <v>28414</v>
      </c>
      <c r="F168" s="256"/>
      <c r="G168" s="258">
        <f t="shared" si="4"/>
        <v>28414</v>
      </c>
      <c r="H168" s="259" t="s">
        <v>1310</v>
      </c>
    </row>
    <row r="169" spans="2:8" s="260" customFormat="1">
      <c r="B169" s="255">
        <f t="shared" si="0"/>
        <v>156</v>
      </c>
      <c r="C169" s="273" t="s">
        <v>1450</v>
      </c>
      <c r="D169" s="256" t="s">
        <v>82</v>
      </c>
      <c r="E169" s="257">
        <v>44092</v>
      </c>
      <c r="F169" s="256"/>
      <c r="G169" s="258">
        <f t="shared" si="4"/>
        <v>44092</v>
      </c>
      <c r="H169" s="259" t="s">
        <v>1310</v>
      </c>
    </row>
    <row r="170" spans="2:8" s="260" customFormat="1">
      <c r="B170" s="255">
        <f t="shared" si="0"/>
        <v>157</v>
      </c>
      <c r="C170" s="273" t="s">
        <v>1451</v>
      </c>
      <c r="D170" s="256" t="s">
        <v>79</v>
      </c>
      <c r="E170" s="257">
        <v>9691</v>
      </c>
      <c r="F170" s="256"/>
      <c r="G170" s="258">
        <f t="shared" si="4"/>
        <v>9691</v>
      </c>
      <c r="H170" s="259" t="s">
        <v>1310</v>
      </c>
    </row>
    <row r="171" spans="2:8" s="260" customFormat="1">
      <c r="B171" s="255">
        <f t="shared" si="0"/>
        <v>158</v>
      </c>
      <c r="C171" s="273" t="s">
        <v>1452</v>
      </c>
      <c r="D171" s="256" t="s">
        <v>79</v>
      </c>
      <c r="E171" s="257">
        <v>12432</v>
      </c>
      <c r="F171" s="256"/>
      <c r="G171" s="258">
        <f t="shared" si="4"/>
        <v>12432</v>
      </c>
      <c r="H171" s="259" t="s">
        <v>1310</v>
      </c>
    </row>
    <row r="172" spans="2:8" s="260" customFormat="1">
      <c r="B172" s="255">
        <f t="shared" si="0"/>
        <v>159</v>
      </c>
      <c r="C172" s="273" t="s">
        <v>298</v>
      </c>
      <c r="D172" s="256" t="s">
        <v>82</v>
      </c>
      <c r="E172" s="257">
        <v>48924</v>
      </c>
      <c r="F172" s="256"/>
      <c r="G172" s="258">
        <f t="shared" si="4"/>
        <v>48924</v>
      </c>
      <c r="H172" s="259" t="s">
        <v>1310</v>
      </c>
    </row>
    <row r="173" spans="2:8" s="260" customFormat="1">
      <c r="B173" s="255">
        <f t="shared" si="0"/>
        <v>160</v>
      </c>
      <c r="C173" s="273" t="s">
        <v>299</v>
      </c>
      <c r="D173" s="256" t="s">
        <v>82</v>
      </c>
      <c r="E173" s="257">
        <v>28431</v>
      </c>
      <c r="F173" s="256"/>
      <c r="G173" s="258">
        <f t="shared" si="4"/>
        <v>28431</v>
      </c>
      <c r="H173" s="259" t="s">
        <v>1310</v>
      </c>
    </row>
    <row r="174" spans="2:8" s="260" customFormat="1">
      <c r="B174" s="255">
        <f t="shared" si="0"/>
        <v>161</v>
      </c>
      <c r="C174" s="273" t="s">
        <v>1453</v>
      </c>
      <c r="D174" s="256" t="s">
        <v>79</v>
      </c>
      <c r="E174" s="257">
        <v>396414</v>
      </c>
      <c r="F174" s="256"/>
      <c r="G174" s="258">
        <f t="shared" si="4"/>
        <v>396414</v>
      </c>
      <c r="H174" s="259" t="s">
        <v>1310</v>
      </c>
    </row>
    <row r="175" spans="2:8" s="260" customFormat="1">
      <c r="B175" s="255">
        <f t="shared" si="0"/>
        <v>162</v>
      </c>
      <c r="C175" s="273" t="s">
        <v>1454</v>
      </c>
      <c r="D175" s="256" t="s">
        <v>79</v>
      </c>
      <c r="E175" s="257">
        <v>336155</v>
      </c>
      <c r="F175" s="256"/>
      <c r="G175" s="258">
        <f t="shared" si="4"/>
        <v>336155</v>
      </c>
      <c r="H175" s="259" t="s">
        <v>1310</v>
      </c>
    </row>
    <row r="176" spans="2:8" s="260" customFormat="1">
      <c r="B176" s="255">
        <f t="shared" si="0"/>
        <v>163</v>
      </c>
      <c r="C176" s="273" t="s">
        <v>1455</v>
      </c>
      <c r="D176" s="256" t="s">
        <v>79</v>
      </c>
      <c r="E176" s="257">
        <v>467670</v>
      </c>
      <c r="F176" s="256"/>
      <c r="G176" s="258">
        <f t="shared" si="4"/>
        <v>467670</v>
      </c>
      <c r="H176" s="259" t="s">
        <v>1310</v>
      </c>
    </row>
    <row r="177" spans="2:8" s="260" customFormat="1">
      <c r="B177" s="255">
        <f t="shared" si="0"/>
        <v>164</v>
      </c>
      <c r="C177" s="273" t="s">
        <v>833</v>
      </c>
      <c r="D177" s="256" t="s">
        <v>82</v>
      </c>
      <c r="E177" s="257">
        <v>28474</v>
      </c>
      <c r="F177" s="256"/>
      <c r="G177" s="258">
        <f t="shared" si="4"/>
        <v>28474</v>
      </c>
      <c r="H177" s="259" t="s">
        <v>1310</v>
      </c>
    </row>
    <row r="178" spans="2:8" s="260" customFormat="1">
      <c r="B178" s="255">
        <f t="shared" si="0"/>
        <v>165</v>
      </c>
      <c r="C178" s="273" t="s">
        <v>832</v>
      </c>
      <c r="D178" s="256" t="s">
        <v>82</v>
      </c>
      <c r="E178" s="257">
        <v>26365</v>
      </c>
      <c r="F178" s="256"/>
      <c r="G178" s="258">
        <f t="shared" si="4"/>
        <v>26365</v>
      </c>
      <c r="H178" s="259" t="s">
        <v>1310</v>
      </c>
    </row>
    <row r="179" spans="2:8" s="260" customFormat="1">
      <c r="B179" s="255">
        <f t="shared" si="0"/>
        <v>166</v>
      </c>
      <c r="C179" s="273" t="s">
        <v>834</v>
      </c>
      <c r="D179" s="256" t="s">
        <v>82</v>
      </c>
      <c r="E179" s="257">
        <v>29527</v>
      </c>
      <c r="F179" s="256"/>
      <c r="G179" s="258">
        <f t="shared" si="4"/>
        <v>29527</v>
      </c>
      <c r="H179" s="259" t="s">
        <v>1310</v>
      </c>
    </row>
    <row r="180" spans="2:8" s="260" customFormat="1">
      <c r="B180" s="255">
        <f t="shared" ref="B180:B243" si="5">B179+1</f>
        <v>167</v>
      </c>
      <c r="C180" s="273" t="s">
        <v>835</v>
      </c>
      <c r="D180" s="256" t="s">
        <v>82</v>
      </c>
      <c r="E180" s="257">
        <v>4553</v>
      </c>
      <c r="F180" s="256"/>
      <c r="G180" s="258">
        <f t="shared" si="4"/>
        <v>4553</v>
      </c>
      <c r="H180" s="259" t="s">
        <v>1310</v>
      </c>
    </row>
    <row r="181" spans="2:8" s="260" customFormat="1">
      <c r="B181" s="255">
        <f t="shared" si="5"/>
        <v>168</v>
      </c>
      <c r="C181" s="273" t="s">
        <v>836</v>
      </c>
      <c r="D181" s="256" t="s">
        <v>82</v>
      </c>
      <c r="E181" s="257">
        <v>8083</v>
      </c>
      <c r="F181" s="256"/>
      <c r="G181" s="258">
        <f t="shared" si="4"/>
        <v>8083</v>
      </c>
      <c r="H181" s="259" t="s">
        <v>1310</v>
      </c>
    </row>
    <row r="182" spans="2:8" s="260" customFormat="1">
      <c r="B182" s="255">
        <f t="shared" si="5"/>
        <v>169</v>
      </c>
      <c r="C182" s="273" t="s">
        <v>837</v>
      </c>
      <c r="D182" s="256" t="s">
        <v>82</v>
      </c>
      <c r="E182" s="257">
        <v>9012</v>
      </c>
      <c r="F182" s="256"/>
      <c r="G182" s="258">
        <f t="shared" si="4"/>
        <v>9012</v>
      </c>
      <c r="H182" s="259" t="s">
        <v>1310</v>
      </c>
    </row>
    <row r="183" spans="2:8" s="260" customFormat="1">
      <c r="B183" s="255">
        <f t="shared" si="5"/>
        <v>170</v>
      </c>
      <c r="C183" s="273" t="s">
        <v>838</v>
      </c>
      <c r="D183" s="256" t="s">
        <v>82</v>
      </c>
      <c r="E183" s="257">
        <v>33448</v>
      </c>
      <c r="F183" s="256"/>
      <c r="G183" s="258">
        <f t="shared" si="4"/>
        <v>33448</v>
      </c>
      <c r="H183" s="259" t="s">
        <v>1310</v>
      </c>
    </row>
    <row r="184" spans="2:8" s="260" customFormat="1" ht="26.4">
      <c r="B184" s="255">
        <f t="shared" si="5"/>
        <v>171</v>
      </c>
      <c r="C184" s="273" t="s">
        <v>1456</v>
      </c>
      <c r="D184" s="256" t="s">
        <v>82</v>
      </c>
      <c r="E184" s="257">
        <v>26836</v>
      </c>
      <c r="F184" s="256"/>
      <c r="G184" s="258">
        <f t="shared" si="4"/>
        <v>26836</v>
      </c>
      <c r="H184" s="259" t="s">
        <v>1310</v>
      </c>
    </row>
    <row r="185" spans="2:8" s="260" customFormat="1">
      <c r="B185" s="255">
        <f t="shared" si="5"/>
        <v>172</v>
      </c>
      <c r="C185" s="273" t="s">
        <v>1457</v>
      </c>
      <c r="D185" s="256" t="s">
        <v>79</v>
      </c>
      <c r="E185" s="257">
        <v>27874</v>
      </c>
      <c r="F185" s="256"/>
      <c r="G185" s="258">
        <f t="shared" si="4"/>
        <v>27874</v>
      </c>
      <c r="H185" s="259" t="s">
        <v>1310</v>
      </c>
    </row>
    <row r="186" spans="2:8" s="260" customFormat="1" ht="26.4">
      <c r="B186" s="255">
        <f t="shared" si="5"/>
        <v>173</v>
      </c>
      <c r="C186" s="273" t="s">
        <v>1458</v>
      </c>
      <c r="D186" s="256" t="s">
        <v>79</v>
      </c>
      <c r="E186" s="257">
        <v>12696005</v>
      </c>
      <c r="F186" s="256"/>
      <c r="G186" s="258">
        <f t="shared" si="4"/>
        <v>12696005</v>
      </c>
      <c r="H186" s="259" t="s">
        <v>1310</v>
      </c>
    </row>
    <row r="187" spans="2:8" s="260" customFormat="1" ht="26.4">
      <c r="B187" s="255">
        <f t="shared" si="5"/>
        <v>174</v>
      </c>
      <c r="C187" s="273" t="s">
        <v>1459</v>
      </c>
      <c r="D187" s="256" t="s">
        <v>79</v>
      </c>
      <c r="E187" s="257">
        <v>11924531</v>
      </c>
      <c r="F187" s="256"/>
      <c r="G187" s="258">
        <f t="shared" si="4"/>
        <v>11924531</v>
      </c>
      <c r="H187" s="259" t="s">
        <v>1310</v>
      </c>
    </row>
    <row r="188" spans="2:8" s="260" customFormat="1" ht="26.4">
      <c r="B188" s="255">
        <f t="shared" si="5"/>
        <v>175</v>
      </c>
      <c r="C188" s="273" t="s">
        <v>1460</v>
      </c>
      <c r="D188" s="256" t="s">
        <v>79</v>
      </c>
      <c r="E188" s="257">
        <v>3879999</v>
      </c>
      <c r="F188" s="256"/>
      <c r="G188" s="258">
        <f t="shared" si="4"/>
        <v>3879999</v>
      </c>
      <c r="H188" s="259" t="s">
        <v>1310</v>
      </c>
    </row>
    <row r="189" spans="2:8" s="260" customFormat="1" ht="26.4">
      <c r="B189" s="255">
        <f t="shared" si="5"/>
        <v>176</v>
      </c>
      <c r="C189" s="273" t="s">
        <v>1461</v>
      </c>
      <c r="D189" s="256" t="s">
        <v>79</v>
      </c>
      <c r="E189" s="257">
        <v>8406665</v>
      </c>
      <c r="F189" s="256"/>
      <c r="G189" s="258">
        <f t="shared" si="4"/>
        <v>8406665</v>
      </c>
      <c r="H189" s="259" t="s">
        <v>1310</v>
      </c>
    </row>
    <row r="190" spans="2:8" s="260" customFormat="1" ht="26.4">
      <c r="B190" s="255">
        <f t="shared" si="5"/>
        <v>177</v>
      </c>
      <c r="C190" s="273" t="s">
        <v>1462</v>
      </c>
      <c r="D190" s="256" t="s">
        <v>79</v>
      </c>
      <c r="E190" s="257">
        <v>14851775</v>
      </c>
      <c r="F190" s="256"/>
      <c r="G190" s="258">
        <f t="shared" si="4"/>
        <v>14851775</v>
      </c>
      <c r="H190" s="259" t="s">
        <v>1310</v>
      </c>
    </row>
    <row r="191" spans="2:8" s="260" customFormat="1" ht="26.4">
      <c r="B191" s="255">
        <f t="shared" si="5"/>
        <v>178</v>
      </c>
      <c r="C191" s="273" t="s">
        <v>976</v>
      </c>
      <c r="D191" s="256" t="s">
        <v>79</v>
      </c>
      <c r="E191" s="257">
        <v>1034666</v>
      </c>
      <c r="F191" s="256"/>
      <c r="G191" s="258">
        <f t="shared" si="4"/>
        <v>1034666</v>
      </c>
      <c r="H191" s="259" t="s">
        <v>1310</v>
      </c>
    </row>
    <row r="192" spans="2:8" s="260" customFormat="1">
      <c r="B192" s="255">
        <f t="shared" si="5"/>
        <v>179</v>
      </c>
      <c r="C192" s="273" t="s">
        <v>1463</v>
      </c>
      <c r="D192" s="256" t="s">
        <v>79</v>
      </c>
      <c r="E192" s="257">
        <v>398778</v>
      </c>
      <c r="F192" s="256"/>
      <c r="G192" s="258">
        <f t="shared" si="4"/>
        <v>398778</v>
      </c>
      <c r="H192" s="259" t="s">
        <v>1310</v>
      </c>
    </row>
    <row r="193" spans="2:8" s="260" customFormat="1">
      <c r="B193" s="255">
        <f t="shared" si="5"/>
        <v>180</v>
      </c>
      <c r="C193" s="273" t="s">
        <v>1464</v>
      </c>
      <c r="D193" s="256" t="s">
        <v>1465</v>
      </c>
      <c r="E193" s="257">
        <v>18768</v>
      </c>
      <c r="F193" s="256"/>
      <c r="G193" s="258">
        <f t="shared" si="4"/>
        <v>18768</v>
      </c>
      <c r="H193" s="259" t="s">
        <v>1310</v>
      </c>
    </row>
    <row r="194" spans="2:8" s="260" customFormat="1">
      <c r="B194" s="255">
        <f t="shared" si="5"/>
        <v>181</v>
      </c>
      <c r="C194" s="273" t="s">
        <v>1466</v>
      </c>
      <c r="D194" s="256" t="s">
        <v>188</v>
      </c>
      <c r="E194" s="257">
        <v>1496</v>
      </c>
      <c r="F194" s="256"/>
      <c r="G194" s="258">
        <f t="shared" si="4"/>
        <v>1496</v>
      </c>
      <c r="H194" s="259" t="s">
        <v>1310</v>
      </c>
    </row>
    <row r="195" spans="2:8" s="260" customFormat="1" ht="26.4">
      <c r="B195" s="255">
        <f t="shared" si="5"/>
        <v>182</v>
      </c>
      <c r="C195" s="273" t="s">
        <v>1467</v>
      </c>
      <c r="D195" s="256" t="s">
        <v>79</v>
      </c>
      <c r="E195" s="257">
        <v>600</v>
      </c>
      <c r="F195" s="256"/>
      <c r="G195" s="258">
        <f t="shared" si="4"/>
        <v>600</v>
      </c>
      <c r="H195" s="259" t="s">
        <v>1310</v>
      </c>
    </row>
    <row r="196" spans="2:8" s="260" customFormat="1">
      <c r="B196" s="255">
        <f t="shared" si="5"/>
        <v>183</v>
      </c>
      <c r="C196" s="273" t="s">
        <v>197</v>
      </c>
      <c r="D196" s="256" t="s">
        <v>89</v>
      </c>
      <c r="E196" s="257">
        <v>33459</v>
      </c>
      <c r="F196" s="256"/>
      <c r="G196" s="258">
        <f t="shared" si="4"/>
        <v>33459</v>
      </c>
      <c r="H196" s="259" t="s">
        <v>1310</v>
      </c>
    </row>
    <row r="197" spans="2:8" s="260" customFormat="1">
      <c r="B197" s="255">
        <f t="shared" si="5"/>
        <v>184</v>
      </c>
      <c r="C197" s="273" t="s">
        <v>1468</v>
      </c>
      <c r="D197" s="256" t="s">
        <v>188</v>
      </c>
      <c r="E197" s="257">
        <v>1931</v>
      </c>
      <c r="F197" s="256"/>
      <c r="G197" s="258">
        <f t="shared" si="4"/>
        <v>1931</v>
      </c>
      <c r="H197" s="259" t="s">
        <v>1310</v>
      </c>
    </row>
    <row r="198" spans="2:8" s="260" customFormat="1" ht="26.4">
      <c r="B198" s="255">
        <f t="shared" si="5"/>
        <v>185</v>
      </c>
      <c r="C198" s="273" t="s">
        <v>1469</v>
      </c>
      <c r="D198" s="256" t="s">
        <v>79</v>
      </c>
      <c r="E198" s="257">
        <v>67348</v>
      </c>
      <c r="F198" s="256"/>
      <c r="G198" s="258">
        <f t="shared" si="4"/>
        <v>67348</v>
      </c>
      <c r="H198" s="259" t="s">
        <v>1310</v>
      </c>
    </row>
    <row r="199" spans="2:8" s="260" customFormat="1">
      <c r="B199" s="255">
        <f t="shared" si="5"/>
        <v>186</v>
      </c>
      <c r="C199" s="273" t="s">
        <v>1470</v>
      </c>
      <c r="D199" s="256" t="s">
        <v>79</v>
      </c>
      <c r="E199" s="257">
        <v>179506</v>
      </c>
      <c r="F199" s="256"/>
      <c r="G199" s="258">
        <f t="shared" si="4"/>
        <v>179506</v>
      </c>
      <c r="H199" s="259" t="s">
        <v>1310</v>
      </c>
    </row>
    <row r="200" spans="2:8" s="260" customFormat="1">
      <c r="B200" s="255">
        <f t="shared" si="5"/>
        <v>187</v>
      </c>
      <c r="C200" s="273" t="s">
        <v>1471</v>
      </c>
      <c r="D200" s="256" t="s">
        <v>89</v>
      </c>
      <c r="E200" s="257">
        <v>263870</v>
      </c>
      <c r="F200" s="256"/>
      <c r="G200" s="258">
        <f t="shared" si="4"/>
        <v>263870</v>
      </c>
      <c r="H200" s="259" t="s">
        <v>1310</v>
      </c>
    </row>
    <row r="201" spans="2:8" s="260" customFormat="1">
      <c r="B201" s="255">
        <f t="shared" si="5"/>
        <v>188</v>
      </c>
      <c r="C201" s="273" t="s">
        <v>1472</v>
      </c>
      <c r="D201" s="256" t="s">
        <v>188</v>
      </c>
      <c r="E201" s="257">
        <v>3189</v>
      </c>
      <c r="F201" s="256"/>
      <c r="G201" s="258">
        <f t="shared" si="4"/>
        <v>3189</v>
      </c>
      <c r="H201" s="259" t="s">
        <v>1310</v>
      </c>
    </row>
    <row r="202" spans="2:8" s="260" customFormat="1">
      <c r="B202" s="255">
        <f t="shared" si="5"/>
        <v>189</v>
      </c>
      <c r="C202" s="273" t="s">
        <v>1473</v>
      </c>
      <c r="D202" s="256" t="s">
        <v>188</v>
      </c>
      <c r="E202" s="257">
        <v>740</v>
      </c>
      <c r="F202" s="256"/>
      <c r="G202" s="258">
        <f t="shared" si="4"/>
        <v>740</v>
      </c>
      <c r="H202" s="259" t="s">
        <v>1310</v>
      </c>
    </row>
    <row r="203" spans="2:8" s="260" customFormat="1">
      <c r="B203" s="255">
        <f t="shared" si="5"/>
        <v>190</v>
      </c>
      <c r="C203" s="273" t="s">
        <v>1474</v>
      </c>
      <c r="D203" s="256" t="s">
        <v>82</v>
      </c>
      <c r="E203" s="257">
        <v>7990</v>
      </c>
      <c r="F203" s="256"/>
      <c r="G203" s="258">
        <f t="shared" si="4"/>
        <v>7990</v>
      </c>
      <c r="H203" s="259" t="s">
        <v>1310</v>
      </c>
    </row>
    <row r="204" spans="2:8" s="260" customFormat="1">
      <c r="B204" s="255">
        <f t="shared" si="5"/>
        <v>191</v>
      </c>
      <c r="C204" s="273" t="s">
        <v>1475</v>
      </c>
      <c r="D204" s="256" t="s">
        <v>79</v>
      </c>
      <c r="E204" s="257">
        <v>159734</v>
      </c>
      <c r="F204" s="256"/>
      <c r="G204" s="258">
        <f t="shared" si="4"/>
        <v>159734</v>
      </c>
      <c r="H204" s="259" t="s">
        <v>1310</v>
      </c>
    </row>
    <row r="205" spans="2:8" s="260" customFormat="1">
      <c r="B205" s="255">
        <f t="shared" si="5"/>
        <v>192</v>
      </c>
      <c r="C205" s="273" t="s">
        <v>1476</v>
      </c>
      <c r="D205" s="256" t="s">
        <v>79</v>
      </c>
      <c r="E205" s="257">
        <v>31404</v>
      </c>
      <c r="F205" s="256"/>
      <c r="G205" s="258">
        <f t="shared" si="4"/>
        <v>31404</v>
      </c>
      <c r="H205" s="259" t="s">
        <v>1310</v>
      </c>
    </row>
    <row r="206" spans="2:8" s="260" customFormat="1">
      <c r="B206" s="255">
        <f t="shared" si="5"/>
        <v>193</v>
      </c>
      <c r="C206" s="273" t="s">
        <v>1477</v>
      </c>
      <c r="D206" s="256" t="s">
        <v>79</v>
      </c>
      <c r="E206" s="257">
        <v>29286</v>
      </c>
      <c r="F206" s="256"/>
      <c r="G206" s="258">
        <f t="shared" si="4"/>
        <v>29286</v>
      </c>
      <c r="H206" s="259" t="s">
        <v>1310</v>
      </c>
    </row>
    <row r="207" spans="2:8" s="260" customFormat="1">
      <c r="B207" s="255">
        <f t="shared" si="5"/>
        <v>194</v>
      </c>
      <c r="C207" s="273" t="s">
        <v>1478</v>
      </c>
      <c r="D207" s="256" t="s">
        <v>79</v>
      </c>
      <c r="E207" s="257">
        <v>31404</v>
      </c>
      <c r="F207" s="256"/>
      <c r="G207" s="258">
        <f t="shared" si="4"/>
        <v>31404</v>
      </c>
      <c r="H207" s="259" t="s">
        <v>1310</v>
      </c>
    </row>
    <row r="208" spans="2:8" s="260" customFormat="1">
      <c r="B208" s="255">
        <f t="shared" si="5"/>
        <v>195</v>
      </c>
      <c r="C208" s="273" t="s">
        <v>1479</v>
      </c>
      <c r="D208" s="256" t="s">
        <v>79</v>
      </c>
      <c r="E208" s="257">
        <v>122012</v>
      </c>
      <c r="F208" s="256"/>
      <c r="G208" s="258">
        <f t="shared" si="4"/>
        <v>122012</v>
      </c>
      <c r="H208" s="259" t="s">
        <v>1310</v>
      </c>
    </row>
    <row r="209" spans="2:8" s="260" customFormat="1">
      <c r="B209" s="255">
        <f t="shared" si="5"/>
        <v>196</v>
      </c>
      <c r="C209" s="273" t="s">
        <v>1480</v>
      </c>
      <c r="D209" s="256" t="s">
        <v>89</v>
      </c>
      <c r="E209" s="257">
        <v>59278</v>
      </c>
      <c r="F209" s="256"/>
      <c r="G209" s="258">
        <f t="shared" si="4"/>
        <v>59278</v>
      </c>
      <c r="H209" s="259" t="s">
        <v>1310</v>
      </c>
    </row>
    <row r="210" spans="2:8" s="260" customFormat="1" ht="26.4">
      <c r="B210" s="255">
        <f t="shared" si="5"/>
        <v>197</v>
      </c>
      <c r="C210" s="273" t="s">
        <v>1481</v>
      </c>
      <c r="D210" s="256" t="s">
        <v>89</v>
      </c>
      <c r="E210" s="257">
        <v>42290</v>
      </c>
      <c r="F210" s="256"/>
      <c r="G210" s="258">
        <f t="shared" si="4"/>
        <v>42290</v>
      </c>
      <c r="H210" s="259" t="s">
        <v>1310</v>
      </c>
    </row>
    <row r="211" spans="2:8" s="260" customFormat="1">
      <c r="B211" s="255">
        <f t="shared" si="5"/>
        <v>198</v>
      </c>
      <c r="C211" s="273" t="s">
        <v>1482</v>
      </c>
      <c r="D211" s="256" t="s">
        <v>89</v>
      </c>
      <c r="E211" s="257">
        <v>47615</v>
      </c>
      <c r="F211" s="256"/>
      <c r="G211" s="258">
        <f t="shared" si="4"/>
        <v>47615</v>
      </c>
      <c r="H211" s="259" t="s">
        <v>1310</v>
      </c>
    </row>
    <row r="212" spans="2:8" s="260" customFormat="1">
      <c r="B212" s="255">
        <f t="shared" si="5"/>
        <v>199</v>
      </c>
      <c r="C212" s="273" t="s">
        <v>1483</v>
      </c>
      <c r="D212" s="256" t="s">
        <v>79</v>
      </c>
      <c r="E212" s="257">
        <v>1394</v>
      </c>
      <c r="F212" s="256"/>
      <c r="G212" s="258">
        <f t="shared" si="4"/>
        <v>1394</v>
      </c>
      <c r="H212" s="259" t="s">
        <v>1310</v>
      </c>
    </row>
    <row r="213" spans="2:8" s="260" customFormat="1">
      <c r="B213" s="255">
        <f t="shared" si="5"/>
        <v>200</v>
      </c>
      <c r="C213" s="273" t="s">
        <v>1484</v>
      </c>
      <c r="D213" s="256" t="s">
        <v>79</v>
      </c>
      <c r="E213" s="257">
        <v>2522</v>
      </c>
      <c r="F213" s="256"/>
      <c r="G213" s="258">
        <f t="shared" si="4"/>
        <v>2522</v>
      </c>
      <c r="H213" s="259" t="s">
        <v>1310</v>
      </c>
    </row>
    <row r="214" spans="2:8" s="260" customFormat="1">
      <c r="B214" s="255">
        <f t="shared" si="5"/>
        <v>201</v>
      </c>
      <c r="C214" s="273" t="s">
        <v>1485</v>
      </c>
      <c r="D214" s="256" t="s">
        <v>79</v>
      </c>
      <c r="E214" s="257">
        <v>167</v>
      </c>
      <c r="F214" s="256"/>
      <c r="G214" s="258">
        <f t="shared" si="4"/>
        <v>167</v>
      </c>
      <c r="H214" s="259" t="s">
        <v>1310</v>
      </c>
    </row>
    <row r="215" spans="2:8" s="260" customFormat="1">
      <c r="B215" s="255">
        <f t="shared" si="5"/>
        <v>202</v>
      </c>
      <c r="C215" s="273" t="s">
        <v>1486</v>
      </c>
      <c r="D215" s="256" t="s">
        <v>79</v>
      </c>
      <c r="E215" s="257">
        <v>149</v>
      </c>
      <c r="F215" s="256"/>
      <c r="G215" s="258">
        <f t="shared" ref="G215:G278" si="6">E215*(1+F215)</f>
        <v>149</v>
      </c>
      <c r="H215" s="259" t="s">
        <v>1310</v>
      </c>
    </row>
    <row r="216" spans="2:8" s="260" customFormat="1">
      <c r="B216" s="255">
        <f t="shared" si="5"/>
        <v>203</v>
      </c>
      <c r="C216" s="273" t="s">
        <v>1487</v>
      </c>
      <c r="D216" s="256" t="s">
        <v>79</v>
      </c>
      <c r="E216" s="257">
        <v>6690</v>
      </c>
      <c r="F216" s="256"/>
      <c r="G216" s="258">
        <f t="shared" si="6"/>
        <v>6690</v>
      </c>
      <c r="H216" s="259" t="s">
        <v>1310</v>
      </c>
    </row>
    <row r="217" spans="2:8" s="260" customFormat="1">
      <c r="B217" s="255">
        <f t="shared" si="5"/>
        <v>204</v>
      </c>
      <c r="C217" s="273" t="s">
        <v>1488</v>
      </c>
      <c r="D217" s="256" t="s">
        <v>79</v>
      </c>
      <c r="E217" s="257">
        <v>56955</v>
      </c>
      <c r="F217" s="256"/>
      <c r="G217" s="258">
        <f t="shared" si="6"/>
        <v>56955</v>
      </c>
      <c r="H217" s="259" t="s">
        <v>1310</v>
      </c>
    </row>
    <row r="218" spans="2:8" s="260" customFormat="1">
      <c r="B218" s="255">
        <f t="shared" si="5"/>
        <v>205</v>
      </c>
      <c r="C218" s="273" t="s">
        <v>1489</v>
      </c>
      <c r="D218" s="256" t="s">
        <v>79</v>
      </c>
      <c r="E218" s="257">
        <v>84996</v>
      </c>
      <c r="F218" s="256"/>
      <c r="G218" s="258">
        <f t="shared" si="6"/>
        <v>84996</v>
      </c>
      <c r="H218" s="259" t="s">
        <v>1310</v>
      </c>
    </row>
    <row r="219" spans="2:8" s="260" customFormat="1">
      <c r="B219" s="255">
        <f t="shared" si="5"/>
        <v>206</v>
      </c>
      <c r="C219" s="273" t="s">
        <v>979</v>
      </c>
      <c r="D219" s="256" t="s">
        <v>79</v>
      </c>
      <c r="E219" s="257">
        <v>635889</v>
      </c>
      <c r="F219" s="256"/>
      <c r="G219" s="258">
        <f t="shared" si="6"/>
        <v>635889</v>
      </c>
      <c r="H219" s="259" t="s">
        <v>1310</v>
      </c>
    </row>
    <row r="220" spans="2:8" s="260" customFormat="1">
      <c r="B220" s="255">
        <f t="shared" si="5"/>
        <v>207</v>
      </c>
      <c r="C220" s="273" t="s">
        <v>980</v>
      </c>
      <c r="D220" s="256" t="s">
        <v>79</v>
      </c>
      <c r="E220" s="257">
        <v>819111</v>
      </c>
      <c r="F220" s="256"/>
      <c r="G220" s="258">
        <f t="shared" si="6"/>
        <v>819111</v>
      </c>
      <c r="H220" s="259" t="s">
        <v>1310</v>
      </c>
    </row>
    <row r="221" spans="2:8" s="260" customFormat="1">
      <c r="B221" s="255">
        <f t="shared" si="5"/>
        <v>208</v>
      </c>
      <c r="C221" s="273" t="s">
        <v>1490</v>
      </c>
      <c r="D221" s="256" t="s">
        <v>89</v>
      </c>
      <c r="E221" s="257">
        <v>27816</v>
      </c>
      <c r="F221" s="256"/>
      <c r="G221" s="258">
        <f t="shared" si="6"/>
        <v>27816</v>
      </c>
      <c r="H221" s="259" t="s">
        <v>1310</v>
      </c>
    </row>
    <row r="222" spans="2:8" s="260" customFormat="1">
      <c r="B222" s="255">
        <f t="shared" si="5"/>
        <v>209</v>
      </c>
      <c r="C222" s="273" t="s">
        <v>1491</v>
      </c>
      <c r="D222" s="256" t="s">
        <v>79</v>
      </c>
      <c r="E222" s="257">
        <v>6434</v>
      </c>
      <c r="F222" s="256"/>
      <c r="G222" s="258">
        <f t="shared" si="6"/>
        <v>6434</v>
      </c>
      <c r="H222" s="259" t="s">
        <v>1310</v>
      </c>
    </row>
    <row r="223" spans="2:8" s="260" customFormat="1">
      <c r="B223" s="255">
        <f t="shared" si="5"/>
        <v>210</v>
      </c>
      <c r="C223" s="273" t="s">
        <v>1492</v>
      </c>
      <c r="D223" s="256" t="s">
        <v>1493</v>
      </c>
      <c r="E223" s="257">
        <v>11614</v>
      </c>
      <c r="F223" s="256"/>
      <c r="G223" s="258">
        <f t="shared" si="6"/>
        <v>11614</v>
      </c>
      <c r="H223" s="259" t="s">
        <v>1310</v>
      </c>
    </row>
    <row r="224" spans="2:8" s="260" customFormat="1">
      <c r="B224" s="255">
        <f t="shared" si="5"/>
        <v>211</v>
      </c>
      <c r="C224" s="273" t="s">
        <v>1492</v>
      </c>
      <c r="D224" s="256" t="s">
        <v>79</v>
      </c>
      <c r="E224" s="257">
        <v>11614</v>
      </c>
      <c r="F224" s="256"/>
      <c r="G224" s="258">
        <f t="shared" si="6"/>
        <v>11614</v>
      </c>
      <c r="H224" s="259" t="s">
        <v>1310</v>
      </c>
    </row>
    <row r="225" spans="2:8" s="260" customFormat="1">
      <c r="B225" s="255">
        <f t="shared" si="5"/>
        <v>212</v>
      </c>
      <c r="C225" s="273" t="s">
        <v>1494</v>
      </c>
      <c r="D225" s="256" t="s">
        <v>1493</v>
      </c>
      <c r="E225" s="257">
        <v>14680</v>
      </c>
      <c r="F225" s="256"/>
      <c r="G225" s="258">
        <f t="shared" si="6"/>
        <v>14680</v>
      </c>
      <c r="H225" s="259" t="s">
        <v>1310</v>
      </c>
    </row>
    <row r="226" spans="2:8" s="260" customFormat="1">
      <c r="B226" s="255">
        <f t="shared" si="5"/>
        <v>213</v>
      </c>
      <c r="C226" s="273" t="s">
        <v>1495</v>
      </c>
      <c r="D226" s="256" t="s">
        <v>82</v>
      </c>
      <c r="E226" s="257">
        <v>1682</v>
      </c>
      <c r="F226" s="256"/>
      <c r="G226" s="258">
        <f t="shared" si="6"/>
        <v>1682</v>
      </c>
      <c r="H226" s="259" t="s">
        <v>1310</v>
      </c>
    </row>
    <row r="227" spans="2:8" s="260" customFormat="1">
      <c r="B227" s="255">
        <f t="shared" si="5"/>
        <v>214</v>
      </c>
      <c r="C227" s="273" t="s">
        <v>1496</v>
      </c>
      <c r="D227" s="256" t="s">
        <v>79</v>
      </c>
      <c r="E227" s="257">
        <v>5389</v>
      </c>
      <c r="F227" s="256"/>
      <c r="G227" s="258">
        <f t="shared" si="6"/>
        <v>5389</v>
      </c>
      <c r="H227" s="259" t="s">
        <v>1310</v>
      </c>
    </row>
    <row r="228" spans="2:8" s="260" customFormat="1">
      <c r="B228" s="255">
        <f t="shared" si="5"/>
        <v>215</v>
      </c>
      <c r="C228" s="273" t="s">
        <v>1497</v>
      </c>
      <c r="D228" s="256" t="s">
        <v>82</v>
      </c>
      <c r="E228" s="257">
        <v>185</v>
      </c>
      <c r="F228" s="256"/>
      <c r="G228" s="258">
        <f t="shared" si="6"/>
        <v>185</v>
      </c>
      <c r="H228" s="259" t="s">
        <v>1310</v>
      </c>
    </row>
    <row r="229" spans="2:8" s="260" customFormat="1">
      <c r="B229" s="255">
        <f t="shared" si="5"/>
        <v>216</v>
      </c>
      <c r="C229" s="273" t="s">
        <v>1498</v>
      </c>
      <c r="D229" s="256" t="s">
        <v>79</v>
      </c>
      <c r="E229" s="257">
        <v>5157</v>
      </c>
      <c r="F229" s="256"/>
      <c r="G229" s="258">
        <f t="shared" si="6"/>
        <v>5157</v>
      </c>
      <c r="H229" s="259" t="s">
        <v>1310</v>
      </c>
    </row>
    <row r="230" spans="2:8" s="260" customFormat="1">
      <c r="B230" s="255">
        <f t="shared" si="5"/>
        <v>217</v>
      </c>
      <c r="C230" s="273" t="s">
        <v>1499</v>
      </c>
      <c r="D230" s="256" t="s">
        <v>79</v>
      </c>
      <c r="E230" s="257">
        <v>10592</v>
      </c>
      <c r="F230" s="256"/>
      <c r="G230" s="258">
        <f t="shared" si="6"/>
        <v>10592</v>
      </c>
      <c r="H230" s="259" t="s">
        <v>1310</v>
      </c>
    </row>
    <row r="231" spans="2:8" s="260" customFormat="1">
      <c r="B231" s="255">
        <f t="shared" si="5"/>
        <v>218</v>
      </c>
      <c r="C231" s="273" t="s">
        <v>903</v>
      </c>
      <c r="D231" s="256" t="s">
        <v>79</v>
      </c>
      <c r="E231" s="257">
        <v>1650486</v>
      </c>
      <c r="F231" s="256"/>
      <c r="G231" s="258">
        <f t="shared" si="6"/>
        <v>1650486</v>
      </c>
      <c r="H231" s="259" t="s">
        <v>1310</v>
      </c>
    </row>
    <row r="232" spans="2:8" s="260" customFormat="1">
      <c r="B232" s="255">
        <f t="shared" si="5"/>
        <v>219</v>
      </c>
      <c r="C232" s="273" t="s">
        <v>902</v>
      </c>
      <c r="D232" s="256" t="s">
        <v>79</v>
      </c>
      <c r="E232" s="257">
        <v>150573</v>
      </c>
      <c r="F232" s="256"/>
      <c r="G232" s="258">
        <f t="shared" si="6"/>
        <v>150573</v>
      </c>
      <c r="H232" s="259" t="s">
        <v>1310</v>
      </c>
    </row>
    <row r="233" spans="2:8" s="260" customFormat="1">
      <c r="B233" s="255">
        <f t="shared" si="5"/>
        <v>220</v>
      </c>
      <c r="C233" s="273" t="s">
        <v>857</v>
      </c>
      <c r="D233" s="256" t="s">
        <v>79</v>
      </c>
      <c r="E233" s="257">
        <v>1485430</v>
      </c>
      <c r="F233" s="256"/>
      <c r="G233" s="258">
        <f t="shared" si="6"/>
        <v>1485430</v>
      </c>
      <c r="H233" s="259" t="s">
        <v>1310</v>
      </c>
    </row>
    <row r="234" spans="2:8" s="260" customFormat="1">
      <c r="B234" s="255">
        <f t="shared" si="5"/>
        <v>221</v>
      </c>
      <c r="C234" s="273" t="s">
        <v>854</v>
      </c>
      <c r="D234" s="256" t="s">
        <v>79</v>
      </c>
      <c r="E234" s="257">
        <v>31794</v>
      </c>
      <c r="F234" s="256"/>
      <c r="G234" s="258">
        <f t="shared" si="6"/>
        <v>31794</v>
      </c>
      <c r="H234" s="259" t="s">
        <v>1310</v>
      </c>
    </row>
    <row r="235" spans="2:8" s="260" customFormat="1">
      <c r="B235" s="255">
        <f t="shared" si="5"/>
        <v>222</v>
      </c>
      <c r="C235" s="273" t="s">
        <v>855</v>
      </c>
      <c r="D235" s="256" t="s">
        <v>79</v>
      </c>
      <c r="E235" s="257">
        <v>116465</v>
      </c>
      <c r="F235" s="256"/>
      <c r="G235" s="258">
        <f t="shared" si="6"/>
        <v>116465</v>
      </c>
      <c r="H235" s="259" t="s">
        <v>1310</v>
      </c>
    </row>
    <row r="236" spans="2:8" s="260" customFormat="1">
      <c r="B236" s="255">
        <f t="shared" si="5"/>
        <v>223</v>
      </c>
      <c r="C236" s="273" t="s">
        <v>856</v>
      </c>
      <c r="D236" s="256" t="s">
        <v>79</v>
      </c>
      <c r="E236" s="257">
        <v>693598</v>
      </c>
      <c r="F236" s="256"/>
      <c r="G236" s="258">
        <f t="shared" si="6"/>
        <v>693598</v>
      </c>
      <c r="H236" s="259" t="s">
        <v>1310</v>
      </c>
    </row>
    <row r="237" spans="2:8" s="260" customFormat="1">
      <c r="B237" s="255">
        <f t="shared" si="5"/>
        <v>224</v>
      </c>
      <c r="C237" s="273" t="s">
        <v>1500</v>
      </c>
      <c r="D237" s="256" t="s">
        <v>79</v>
      </c>
      <c r="E237" s="257">
        <v>4569</v>
      </c>
      <c r="F237" s="256"/>
      <c r="G237" s="258">
        <f t="shared" si="6"/>
        <v>4569</v>
      </c>
      <c r="H237" s="259" t="s">
        <v>1310</v>
      </c>
    </row>
    <row r="238" spans="2:8" s="260" customFormat="1">
      <c r="B238" s="255">
        <f t="shared" si="5"/>
        <v>225</v>
      </c>
      <c r="C238" s="273" t="s">
        <v>1501</v>
      </c>
      <c r="D238" s="256" t="s">
        <v>79</v>
      </c>
      <c r="E238" s="257">
        <v>10592</v>
      </c>
      <c r="F238" s="256"/>
      <c r="G238" s="258">
        <f t="shared" si="6"/>
        <v>10592</v>
      </c>
      <c r="H238" s="259" t="s">
        <v>1310</v>
      </c>
    </row>
    <row r="239" spans="2:8" s="260" customFormat="1">
      <c r="B239" s="255">
        <f t="shared" si="5"/>
        <v>226</v>
      </c>
      <c r="C239" s="273" t="s">
        <v>1502</v>
      </c>
      <c r="D239" s="256" t="s">
        <v>79</v>
      </c>
      <c r="E239" s="257">
        <v>18240</v>
      </c>
      <c r="F239" s="256"/>
      <c r="G239" s="258">
        <f t="shared" si="6"/>
        <v>18240</v>
      </c>
      <c r="H239" s="259" t="s">
        <v>1310</v>
      </c>
    </row>
    <row r="240" spans="2:8" s="260" customFormat="1">
      <c r="B240" s="255">
        <f t="shared" si="5"/>
        <v>227</v>
      </c>
      <c r="C240" s="273" t="s">
        <v>1503</v>
      </c>
      <c r="D240" s="256" t="s">
        <v>79</v>
      </c>
      <c r="E240" s="257">
        <v>155795</v>
      </c>
      <c r="F240" s="256"/>
      <c r="G240" s="258">
        <f t="shared" si="6"/>
        <v>155795</v>
      </c>
      <c r="H240" s="259" t="s">
        <v>1310</v>
      </c>
    </row>
    <row r="241" spans="2:8" s="260" customFormat="1">
      <c r="B241" s="255">
        <f t="shared" si="5"/>
        <v>228</v>
      </c>
      <c r="C241" s="273" t="s">
        <v>1504</v>
      </c>
      <c r="D241" s="256" t="s">
        <v>79</v>
      </c>
      <c r="E241" s="257">
        <v>7340</v>
      </c>
      <c r="F241" s="256"/>
      <c r="G241" s="258">
        <f t="shared" si="6"/>
        <v>7340</v>
      </c>
      <c r="H241" s="259" t="s">
        <v>1310</v>
      </c>
    </row>
    <row r="242" spans="2:8" s="260" customFormat="1">
      <c r="B242" s="255">
        <f t="shared" si="5"/>
        <v>229</v>
      </c>
      <c r="C242" s="273" t="s">
        <v>1505</v>
      </c>
      <c r="D242" s="256" t="s">
        <v>79</v>
      </c>
      <c r="E242" s="257">
        <v>1282</v>
      </c>
      <c r="F242" s="256"/>
      <c r="G242" s="258">
        <f t="shared" si="6"/>
        <v>1282</v>
      </c>
      <c r="H242" s="259" t="s">
        <v>1310</v>
      </c>
    </row>
    <row r="243" spans="2:8" s="260" customFormat="1">
      <c r="B243" s="255">
        <f t="shared" si="5"/>
        <v>230</v>
      </c>
      <c r="C243" s="273" t="s">
        <v>1506</v>
      </c>
      <c r="D243" s="256" t="s">
        <v>79</v>
      </c>
      <c r="E243" s="257">
        <v>3159</v>
      </c>
      <c r="F243" s="256"/>
      <c r="G243" s="258">
        <f t="shared" si="6"/>
        <v>3159</v>
      </c>
      <c r="H243" s="259" t="s">
        <v>1310</v>
      </c>
    </row>
    <row r="244" spans="2:8" s="260" customFormat="1">
      <c r="B244" s="255">
        <f t="shared" ref="B244:B307" si="7">B243+1</f>
        <v>231</v>
      </c>
      <c r="C244" s="273" t="s">
        <v>1507</v>
      </c>
      <c r="D244" s="256" t="s">
        <v>79</v>
      </c>
      <c r="E244" s="257">
        <v>2044</v>
      </c>
      <c r="F244" s="256"/>
      <c r="G244" s="258">
        <f t="shared" si="6"/>
        <v>2044</v>
      </c>
      <c r="H244" s="259" t="s">
        <v>1310</v>
      </c>
    </row>
    <row r="245" spans="2:8" s="260" customFormat="1">
      <c r="B245" s="255">
        <f t="shared" si="7"/>
        <v>232</v>
      </c>
      <c r="C245" s="273" t="s">
        <v>1508</v>
      </c>
      <c r="D245" s="256" t="s">
        <v>79</v>
      </c>
      <c r="E245" s="257">
        <v>3686</v>
      </c>
      <c r="F245" s="256"/>
      <c r="G245" s="258">
        <f t="shared" si="6"/>
        <v>3686</v>
      </c>
      <c r="H245" s="259" t="s">
        <v>1310</v>
      </c>
    </row>
    <row r="246" spans="2:8" s="260" customFormat="1">
      <c r="B246" s="255">
        <f t="shared" si="7"/>
        <v>233</v>
      </c>
      <c r="C246" s="273" t="s">
        <v>1509</v>
      </c>
      <c r="D246" s="256" t="s">
        <v>79</v>
      </c>
      <c r="E246" s="257">
        <v>10592</v>
      </c>
      <c r="F246" s="256"/>
      <c r="G246" s="258">
        <f t="shared" si="6"/>
        <v>10592</v>
      </c>
      <c r="H246" s="259" t="s">
        <v>1310</v>
      </c>
    </row>
    <row r="247" spans="2:8" s="260" customFormat="1">
      <c r="B247" s="255">
        <f t="shared" si="7"/>
        <v>234</v>
      </c>
      <c r="C247" s="273" t="s">
        <v>1510</v>
      </c>
      <c r="D247" s="256" t="s">
        <v>79</v>
      </c>
      <c r="E247" s="257">
        <v>18240</v>
      </c>
      <c r="F247" s="256"/>
      <c r="G247" s="258">
        <f t="shared" si="6"/>
        <v>18240</v>
      </c>
      <c r="H247" s="259" t="s">
        <v>1310</v>
      </c>
    </row>
    <row r="248" spans="2:8" s="260" customFormat="1">
      <c r="B248" s="255">
        <f t="shared" si="7"/>
        <v>235</v>
      </c>
      <c r="C248" s="273" t="s">
        <v>905</v>
      </c>
      <c r="D248" s="256" t="s">
        <v>79</v>
      </c>
      <c r="E248" s="257">
        <v>1913984</v>
      </c>
      <c r="F248" s="256"/>
      <c r="G248" s="258">
        <f t="shared" si="6"/>
        <v>1913984</v>
      </c>
      <c r="H248" s="259" t="s">
        <v>1310</v>
      </c>
    </row>
    <row r="249" spans="2:8" s="260" customFormat="1">
      <c r="B249" s="255">
        <f t="shared" si="7"/>
        <v>236</v>
      </c>
      <c r="C249" s="273" t="s">
        <v>906</v>
      </c>
      <c r="D249" s="256" t="s">
        <v>79</v>
      </c>
      <c r="E249" s="257">
        <v>1320649</v>
      </c>
      <c r="F249" s="256"/>
      <c r="G249" s="258">
        <f t="shared" si="6"/>
        <v>1320649</v>
      </c>
      <c r="H249" s="259" t="s">
        <v>1310</v>
      </c>
    </row>
    <row r="250" spans="2:8" s="260" customFormat="1">
      <c r="B250" s="255">
        <f t="shared" si="7"/>
        <v>237</v>
      </c>
      <c r="C250" s="273" t="s">
        <v>904</v>
      </c>
      <c r="D250" s="256" t="s">
        <v>79</v>
      </c>
      <c r="E250" s="257">
        <v>199575</v>
      </c>
      <c r="F250" s="256"/>
      <c r="G250" s="258">
        <f t="shared" si="6"/>
        <v>199575</v>
      </c>
      <c r="H250" s="259" t="s">
        <v>1310</v>
      </c>
    </row>
    <row r="251" spans="2:8" s="260" customFormat="1">
      <c r="B251" s="255">
        <f t="shared" si="7"/>
        <v>238</v>
      </c>
      <c r="C251" s="273" t="s">
        <v>860</v>
      </c>
      <c r="D251" s="256" t="s">
        <v>79</v>
      </c>
      <c r="E251" s="257">
        <v>2270592</v>
      </c>
      <c r="F251" s="256"/>
      <c r="G251" s="258">
        <f t="shared" si="6"/>
        <v>2270592</v>
      </c>
      <c r="H251" s="259" t="s">
        <v>1310</v>
      </c>
    </row>
    <row r="252" spans="2:8" s="260" customFormat="1">
      <c r="B252" s="255">
        <f t="shared" si="7"/>
        <v>239</v>
      </c>
      <c r="C252" s="273" t="s">
        <v>858</v>
      </c>
      <c r="D252" s="256" t="s">
        <v>79</v>
      </c>
      <c r="E252" s="257">
        <v>164413</v>
      </c>
      <c r="F252" s="256"/>
      <c r="G252" s="258">
        <f t="shared" si="6"/>
        <v>164413</v>
      </c>
      <c r="H252" s="259" t="s">
        <v>1310</v>
      </c>
    </row>
    <row r="253" spans="2:8" s="260" customFormat="1">
      <c r="B253" s="255">
        <f t="shared" si="7"/>
        <v>240</v>
      </c>
      <c r="C253" s="273" t="s">
        <v>859</v>
      </c>
      <c r="D253" s="256" t="s">
        <v>79</v>
      </c>
      <c r="E253" s="257">
        <v>1043958</v>
      </c>
      <c r="F253" s="256"/>
      <c r="G253" s="258">
        <f t="shared" si="6"/>
        <v>1043958</v>
      </c>
      <c r="H253" s="259" t="s">
        <v>1310</v>
      </c>
    </row>
    <row r="254" spans="2:8" s="260" customFormat="1">
      <c r="B254" s="255">
        <f t="shared" si="7"/>
        <v>241</v>
      </c>
      <c r="C254" s="273" t="s">
        <v>1511</v>
      </c>
      <c r="D254" s="256" t="s">
        <v>79</v>
      </c>
      <c r="E254" s="257">
        <v>9986</v>
      </c>
      <c r="F254" s="256"/>
      <c r="G254" s="258">
        <f t="shared" si="6"/>
        <v>9986</v>
      </c>
      <c r="H254" s="259" t="s">
        <v>1310</v>
      </c>
    </row>
    <row r="255" spans="2:8" s="260" customFormat="1">
      <c r="B255" s="255">
        <f t="shared" si="7"/>
        <v>242</v>
      </c>
      <c r="C255" s="273" t="s">
        <v>1512</v>
      </c>
      <c r="D255" s="256" t="s">
        <v>79</v>
      </c>
      <c r="E255" s="257">
        <v>2782</v>
      </c>
      <c r="F255" s="256"/>
      <c r="G255" s="258">
        <f t="shared" si="6"/>
        <v>2782</v>
      </c>
      <c r="H255" s="259" t="s">
        <v>1310</v>
      </c>
    </row>
    <row r="256" spans="2:8" s="260" customFormat="1">
      <c r="B256" s="255">
        <f t="shared" si="7"/>
        <v>243</v>
      </c>
      <c r="C256" s="273" t="s">
        <v>1513</v>
      </c>
      <c r="D256" s="256" t="s">
        <v>79</v>
      </c>
      <c r="E256" s="257">
        <v>907</v>
      </c>
      <c r="F256" s="256"/>
      <c r="G256" s="258">
        <f t="shared" si="6"/>
        <v>907</v>
      </c>
      <c r="H256" s="259" t="s">
        <v>1310</v>
      </c>
    </row>
    <row r="257" spans="2:8" s="260" customFormat="1">
      <c r="B257" s="255">
        <f t="shared" si="7"/>
        <v>244</v>
      </c>
      <c r="C257" s="273" t="s">
        <v>1514</v>
      </c>
      <c r="D257" s="256" t="s">
        <v>79</v>
      </c>
      <c r="E257" s="257">
        <v>27807</v>
      </c>
      <c r="F257" s="256"/>
      <c r="G257" s="258">
        <f t="shared" si="6"/>
        <v>27807</v>
      </c>
      <c r="H257" s="259" t="s">
        <v>1310</v>
      </c>
    </row>
    <row r="258" spans="2:8" s="260" customFormat="1">
      <c r="B258" s="255">
        <f t="shared" si="7"/>
        <v>245</v>
      </c>
      <c r="C258" s="273" t="s">
        <v>1515</v>
      </c>
      <c r="D258" s="256" t="s">
        <v>79</v>
      </c>
      <c r="E258" s="257">
        <v>14658</v>
      </c>
      <c r="F258" s="256"/>
      <c r="G258" s="258">
        <f t="shared" si="6"/>
        <v>14658</v>
      </c>
      <c r="H258" s="259" t="s">
        <v>1310</v>
      </c>
    </row>
    <row r="259" spans="2:8" s="260" customFormat="1">
      <c r="B259" s="255">
        <f t="shared" si="7"/>
        <v>246</v>
      </c>
      <c r="C259" s="273" t="s">
        <v>1516</v>
      </c>
      <c r="D259" s="256" t="s">
        <v>79</v>
      </c>
      <c r="E259" s="257">
        <v>1422</v>
      </c>
      <c r="F259" s="256"/>
      <c r="G259" s="258">
        <f t="shared" si="6"/>
        <v>1422</v>
      </c>
      <c r="H259" s="259" t="s">
        <v>1310</v>
      </c>
    </row>
    <row r="260" spans="2:8" s="260" customFormat="1" ht="26.4">
      <c r="B260" s="255">
        <f t="shared" si="7"/>
        <v>247</v>
      </c>
      <c r="C260" s="273" t="s">
        <v>1517</v>
      </c>
      <c r="D260" s="256" t="s">
        <v>79</v>
      </c>
      <c r="E260" s="257">
        <v>8548</v>
      </c>
      <c r="F260" s="256"/>
      <c r="G260" s="258">
        <f t="shared" si="6"/>
        <v>8548</v>
      </c>
      <c r="H260" s="259" t="s">
        <v>1310</v>
      </c>
    </row>
    <row r="261" spans="2:8" s="260" customFormat="1">
      <c r="B261" s="255">
        <f t="shared" si="7"/>
        <v>248</v>
      </c>
      <c r="C261" s="273" t="s">
        <v>1518</v>
      </c>
      <c r="D261" s="256" t="s">
        <v>79</v>
      </c>
      <c r="E261" s="257">
        <v>4581</v>
      </c>
      <c r="F261" s="256"/>
      <c r="G261" s="258">
        <f t="shared" si="6"/>
        <v>4581</v>
      </c>
      <c r="H261" s="259" t="s">
        <v>1310</v>
      </c>
    </row>
    <row r="262" spans="2:8" s="260" customFormat="1">
      <c r="B262" s="255">
        <f t="shared" si="7"/>
        <v>249</v>
      </c>
      <c r="C262" s="273" t="s">
        <v>1519</v>
      </c>
      <c r="D262" s="256" t="s">
        <v>79</v>
      </c>
      <c r="E262" s="257">
        <v>13127</v>
      </c>
      <c r="F262" s="256"/>
      <c r="G262" s="258">
        <f t="shared" si="6"/>
        <v>13127</v>
      </c>
      <c r="H262" s="259" t="s">
        <v>1310</v>
      </c>
    </row>
    <row r="263" spans="2:8" s="260" customFormat="1">
      <c r="B263" s="255">
        <f t="shared" si="7"/>
        <v>250</v>
      </c>
      <c r="C263" s="273" t="s">
        <v>1520</v>
      </c>
      <c r="D263" s="256" t="s">
        <v>79</v>
      </c>
      <c r="E263" s="257">
        <v>3319</v>
      </c>
      <c r="F263" s="256"/>
      <c r="G263" s="258">
        <f t="shared" si="6"/>
        <v>3319</v>
      </c>
      <c r="H263" s="259" t="s">
        <v>1310</v>
      </c>
    </row>
    <row r="264" spans="2:8" s="260" customFormat="1">
      <c r="B264" s="255">
        <f t="shared" si="7"/>
        <v>251</v>
      </c>
      <c r="C264" s="273" t="s">
        <v>1521</v>
      </c>
      <c r="D264" s="256" t="s">
        <v>79</v>
      </c>
      <c r="E264" s="257">
        <v>1379</v>
      </c>
      <c r="F264" s="256"/>
      <c r="G264" s="258">
        <f t="shared" si="6"/>
        <v>1379</v>
      </c>
      <c r="H264" s="259" t="s">
        <v>1310</v>
      </c>
    </row>
    <row r="265" spans="2:8" s="260" customFormat="1">
      <c r="B265" s="255">
        <f t="shared" si="7"/>
        <v>252</v>
      </c>
      <c r="C265" s="273" t="s">
        <v>1522</v>
      </c>
      <c r="D265" s="256" t="s">
        <v>79</v>
      </c>
      <c r="E265" s="257">
        <v>2156</v>
      </c>
      <c r="F265" s="256"/>
      <c r="G265" s="258">
        <f t="shared" si="6"/>
        <v>2156</v>
      </c>
      <c r="H265" s="259" t="s">
        <v>1310</v>
      </c>
    </row>
    <row r="266" spans="2:8" s="260" customFormat="1">
      <c r="B266" s="255">
        <f t="shared" si="7"/>
        <v>253</v>
      </c>
      <c r="C266" s="273" t="s">
        <v>1523</v>
      </c>
      <c r="D266" s="256" t="s">
        <v>79</v>
      </c>
      <c r="E266" s="257">
        <v>19549</v>
      </c>
      <c r="F266" s="256"/>
      <c r="G266" s="258">
        <f t="shared" si="6"/>
        <v>19549</v>
      </c>
      <c r="H266" s="259" t="s">
        <v>1310</v>
      </c>
    </row>
    <row r="267" spans="2:8" s="260" customFormat="1">
      <c r="B267" s="255">
        <f t="shared" si="7"/>
        <v>254</v>
      </c>
      <c r="C267" s="273" t="s">
        <v>1524</v>
      </c>
      <c r="D267" s="256" t="s">
        <v>79</v>
      </c>
      <c r="E267" s="257">
        <v>13125</v>
      </c>
      <c r="F267" s="256"/>
      <c r="G267" s="258">
        <f t="shared" si="6"/>
        <v>13125</v>
      </c>
      <c r="H267" s="259" t="s">
        <v>1310</v>
      </c>
    </row>
    <row r="268" spans="2:8" s="260" customFormat="1">
      <c r="B268" s="255">
        <f t="shared" si="7"/>
        <v>255</v>
      </c>
      <c r="C268" s="273" t="s">
        <v>1525</v>
      </c>
      <c r="D268" s="256" t="s">
        <v>79</v>
      </c>
      <c r="E268" s="257">
        <v>27874</v>
      </c>
      <c r="F268" s="256"/>
      <c r="G268" s="258">
        <f t="shared" si="6"/>
        <v>27874</v>
      </c>
      <c r="H268" s="259" t="s">
        <v>1310</v>
      </c>
    </row>
    <row r="269" spans="2:8" s="260" customFormat="1">
      <c r="B269" s="255">
        <f t="shared" si="7"/>
        <v>256</v>
      </c>
      <c r="C269" s="273" t="s">
        <v>1526</v>
      </c>
      <c r="D269" s="256" t="s">
        <v>79</v>
      </c>
      <c r="E269" s="257">
        <v>33924</v>
      </c>
      <c r="F269" s="256"/>
      <c r="G269" s="258">
        <f t="shared" si="6"/>
        <v>33924</v>
      </c>
      <c r="H269" s="259" t="s">
        <v>1310</v>
      </c>
    </row>
    <row r="270" spans="2:8" s="260" customFormat="1">
      <c r="B270" s="255">
        <f t="shared" si="7"/>
        <v>257</v>
      </c>
      <c r="C270" s="273" t="s">
        <v>1527</v>
      </c>
      <c r="D270" s="256" t="s">
        <v>79</v>
      </c>
      <c r="E270" s="257">
        <v>40510</v>
      </c>
      <c r="F270" s="256"/>
      <c r="G270" s="258">
        <f t="shared" si="6"/>
        <v>40510</v>
      </c>
      <c r="H270" s="259" t="s">
        <v>1310</v>
      </c>
    </row>
    <row r="271" spans="2:8" s="260" customFormat="1">
      <c r="B271" s="255">
        <f t="shared" si="7"/>
        <v>258</v>
      </c>
      <c r="C271" s="273" t="s">
        <v>1528</v>
      </c>
      <c r="D271" s="256" t="s">
        <v>79</v>
      </c>
      <c r="E271" s="257">
        <v>36607</v>
      </c>
      <c r="F271" s="256"/>
      <c r="G271" s="258">
        <f t="shared" si="6"/>
        <v>36607</v>
      </c>
      <c r="H271" s="259" t="s">
        <v>1310</v>
      </c>
    </row>
    <row r="272" spans="2:8" s="260" customFormat="1">
      <c r="B272" s="255">
        <f t="shared" si="7"/>
        <v>259</v>
      </c>
      <c r="C272" s="273" t="s">
        <v>1529</v>
      </c>
      <c r="D272" s="256" t="s">
        <v>79</v>
      </c>
      <c r="E272" s="257">
        <v>36793</v>
      </c>
      <c r="F272" s="256"/>
      <c r="G272" s="258">
        <f t="shared" si="6"/>
        <v>36793</v>
      </c>
      <c r="H272" s="259" t="s">
        <v>1310</v>
      </c>
    </row>
    <row r="273" spans="2:8" s="260" customFormat="1" ht="26.4">
      <c r="B273" s="255">
        <f t="shared" si="7"/>
        <v>260</v>
      </c>
      <c r="C273" s="273" t="s">
        <v>862</v>
      </c>
      <c r="D273" s="256" t="s">
        <v>79</v>
      </c>
      <c r="E273" s="257">
        <v>14303</v>
      </c>
      <c r="F273" s="256"/>
      <c r="G273" s="258">
        <f t="shared" si="6"/>
        <v>14303</v>
      </c>
      <c r="H273" s="259" t="s">
        <v>1310</v>
      </c>
    </row>
    <row r="274" spans="2:8" s="260" customFormat="1" ht="26.4">
      <c r="B274" s="255">
        <f t="shared" si="7"/>
        <v>261</v>
      </c>
      <c r="C274" s="273" t="s">
        <v>861</v>
      </c>
      <c r="D274" s="256" t="s">
        <v>79</v>
      </c>
      <c r="E274" s="257">
        <v>10034</v>
      </c>
      <c r="F274" s="256"/>
      <c r="G274" s="258">
        <f t="shared" si="6"/>
        <v>10034</v>
      </c>
      <c r="H274" s="259" t="s">
        <v>1310</v>
      </c>
    </row>
    <row r="275" spans="2:8" s="260" customFormat="1" ht="26.4">
      <c r="B275" s="255">
        <f t="shared" si="7"/>
        <v>262</v>
      </c>
      <c r="C275" s="273" t="s">
        <v>863</v>
      </c>
      <c r="D275" s="256" t="s">
        <v>79</v>
      </c>
      <c r="E275" s="257">
        <v>20069</v>
      </c>
      <c r="F275" s="256"/>
      <c r="G275" s="258">
        <f t="shared" si="6"/>
        <v>20069</v>
      </c>
      <c r="H275" s="259" t="s">
        <v>1310</v>
      </c>
    </row>
    <row r="276" spans="2:8" s="260" customFormat="1" ht="26.4">
      <c r="B276" s="255">
        <f t="shared" si="7"/>
        <v>263</v>
      </c>
      <c r="C276" s="273" t="s">
        <v>864</v>
      </c>
      <c r="D276" s="256" t="s">
        <v>79</v>
      </c>
      <c r="E276" s="257">
        <v>22745</v>
      </c>
      <c r="F276" s="256"/>
      <c r="G276" s="258">
        <f t="shared" si="6"/>
        <v>22745</v>
      </c>
      <c r="H276" s="259" t="s">
        <v>1310</v>
      </c>
    </row>
    <row r="277" spans="2:8" s="260" customFormat="1" ht="26.4">
      <c r="B277" s="255">
        <f t="shared" si="7"/>
        <v>264</v>
      </c>
      <c r="C277" s="273" t="s">
        <v>865</v>
      </c>
      <c r="D277" s="256" t="s">
        <v>79</v>
      </c>
      <c r="E277" s="257">
        <v>28909</v>
      </c>
      <c r="F277" s="256"/>
      <c r="G277" s="258">
        <f t="shared" si="6"/>
        <v>28909</v>
      </c>
      <c r="H277" s="259" t="s">
        <v>1310</v>
      </c>
    </row>
    <row r="278" spans="2:8" s="260" customFormat="1" ht="26.4">
      <c r="B278" s="255">
        <f t="shared" si="7"/>
        <v>265</v>
      </c>
      <c r="C278" s="273" t="s">
        <v>866</v>
      </c>
      <c r="D278" s="256" t="s">
        <v>79</v>
      </c>
      <c r="E278" s="257">
        <v>28909</v>
      </c>
      <c r="F278" s="256"/>
      <c r="G278" s="258">
        <f t="shared" si="6"/>
        <v>28909</v>
      </c>
      <c r="H278" s="259" t="s">
        <v>1310</v>
      </c>
    </row>
    <row r="279" spans="2:8" s="260" customFormat="1">
      <c r="B279" s="255">
        <f t="shared" si="7"/>
        <v>266</v>
      </c>
      <c r="C279" s="273" t="s">
        <v>1530</v>
      </c>
      <c r="D279" s="256" t="s">
        <v>188</v>
      </c>
      <c r="E279" s="257">
        <v>16724</v>
      </c>
      <c r="F279" s="256"/>
      <c r="G279" s="258">
        <f t="shared" ref="G279:G342" si="8">E279*(1+F279)</f>
        <v>16724</v>
      </c>
      <c r="H279" s="259" t="s">
        <v>1310</v>
      </c>
    </row>
    <row r="280" spans="2:8" s="260" customFormat="1">
      <c r="B280" s="255">
        <f t="shared" si="7"/>
        <v>267</v>
      </c>
      <c r="C280" s="273" t="s">
        <v>1531</v>
      </c>
      <c r="D280" s="256" t="s">
        <v>110</v>
      </c>
      <c r="E280" s="257">
        <v>424240</v>
      </c>
      <c r="F280" s="256"/>
      <c r="G280" s="258">
        <f t="shared" si="8"/>
        <v>424240</v>
      </c>
      <c r="H280" s="259" t="s">
        <v>1310</v>
      </c>
    </row>
    <row r="281" spans="2:8" s="260" customFormat="1">
      <c r="B281" s="255">
        <f t="shared" si="7"/>
        <v>268</v>
      </c>
      <c r="C281" s="273" t="s">
        <v>1532</v>
      </c>
      <c r="D281" s="256" t="s">
        <v>110</v>
      </c>
      <c r="E281" s="257">
        <v>457027</v>
      </c>
      <c r="F281" s="256"/>
      <c r="G281" s="258">
        <f t="shared" si="8"/>
        <v>457027</v>
      </c>
      <c r="H281" s="259" t="s">
        <v>1310</v>
      </c>
    </row>
    <row r="282" spans="2:8" s="260" customFormat="1">
      <c r="B282" s="255">
        <f t="shared" si="7"/>
        <v>269</v>
      </c>
      <c r="C282" s="273" t="s">
        <v>1533</v>
      </c>
      <c r="D282" s="256" t="s">
        <v>110</v>
      </c>
      <c r="E282" s="257">
        <v>490131</v>
      </c>
      <c r="F282" s="256"/>
      <c r="G282" s="258">
        <f t="shared" si="8"/>
        <v>490131</v>
      </c>
      <c r="H282" s="259" t="s">
        <v>1310</v>
      </c>
    </row>
    <row r="283" spans="2:8" s="260" customFormat="1">
      <c r="B283" s="255">
        <f t="shared" si="7"/>
        <v>270</v>
      </c>
      <c r="C283" s="273" t="s">
        <v>1534</v>
      </c>
      <c r="D283" s="256" t="s">
        <v>110</v>
      </c>
      <c r="E283" s="257">
        <v>535598</v>
      </c>
      <c r="F283" s="256"/>
      <c r="G283" s="258">
        <f t="shared" si="8"/>
        <v>535598</v>
      </c>
      <c r="H283" s="259" t="s">
        <v>1310</v>
      </c>
    </row>
    <row r="284" spans="2:8" s="260" customFormat="1">
      <c r="B284" s="255">
        <f t="shared" si="7"/>
        <v>271</v>
      </c>
      <c r="C284" s="273" t="s">
        <v>1535</v>
      </c>
      <c r="D284" s="256" t="s">
        <v>110</v>
      </c>
      <c r="E284" s="257">
        <v>568493</v>
      </c>
      <c r="F284" s="256"/>
      <c r="G284" s="258">
        <f t="shared" si="8"/>
        <v>568493</v>
      </c>
      <c r="H284" s="259" t="s">
        <v>1310</v>
      </c>
    </row>
    <row r="285" spans="2:8" s="260" customFormat="1">
      <c r="B285" s="255">
        <f t="shared" si="7"/>
        <v>272</v>
      </c>
      <c r="C285" s="273" t="s">
        <v>1536</v>
      </c>
      <c r="D285" s="256" t="s">
        <v>110</v>
      </c>
      <c r="E285" s="257">
        <v>568493</v>
      </c>
      <c r="F285" s="256"/>
      <c r="G285" s="258">
        <f t="shared" si="8"/>
        <v>568493</v>
      </c>
      <c r="H285" s="259" t="s">
        <v>1310</v>
      </c>
    </row>
    <row r="286" spans="2:8" s="260" customFormat="1">
      <c r="B286" s="255">
        <f t="shared" si="7"/>
        <v>273</v>
      </c>
      <c r="C286" s="273" t="s">
        <v>1537</v>
      </c>
      <c r="D286" s="256" t="s">
        <v>110</v>
      </c>
      <c r="E286" s="257">
        <v>595148</v>
      </c>
      <c r="F286" s="256"/>
      <c r="G286" s="258">
        <f t="shared" si="8"/>
        <v>595148</v>
      </c>
      <c r="H286" s="259" t="s">
        <v>1310</v>
      </c>
    </row>
    <row r="287" spans="2:8" s="260" customFormat="1">
      <c r="B287" s="255">
        <f t="shared" si="7"/>
        <v>274</v>
      </c>
      <c r="C287" s="273" t="s">
        <v>1538</v>
      </c>
      <c r="D287" s="256" t="s">
        <v>110</v>
      </c>
      <c r="E287" s="257">
        <v>571269</v>
      </c>
      <c r="F287" s="256"/>
      <c r="G287" s="258">
        <f t="shared" si="8"/>
        <v>571269</v>
      </c>
      <c r="H287" s="259" t="s">
        <v>1310</v>
      </c>
    </row>
    <row r="288" spans="2:8" s="260" customFormat="1">
      <c r="B288" s="255">
        <f t="shared" si="7"/>
        <v>275</v>
      </c>
      <c r="C288" s="273" t="s">
        <v>1539</v>
      </c>
      <c r="D288" s="256" t="s">
        <v>110</v>
      </c>
      <c r="E288" s="257">
        <v>827647</v>
      </c>
      <c r="F288" s="256"/>
      <c r="G288" s="258">
        <f t="shared" si="8"/>
        <v>827647</v>
      </c>
      <c r="H288" s="259" t="s">
        <v>1310</v>
      </c>
    </row>
    <row r="289" spans="2:8" s="260" customFormat="1">
      <c r="B289" s="255">
        <f t="shared" si="7"/>
        <v>276</v>
      </c>
      <c r="C289" s="273" t="s">
        <v>1540</v>
      </c>
      <c r="D289" s="256" t="s">
        <v>82</v>
      </c>
      <c r="E289" s="257">
        <v>37732</v>
      </c>
      <c r="F289" s="256"/>
      <c r="G289" s="258">
        <f t="shared" si="8"/>
        <v>37732</v>
      </c>
      <c r="H289" s="259" t="s">
        <v>1310</v>
      </c>
    </row>
    <row r="290" spans="2:8" s="260" customFormat="1">
      <c r="B290" s="255">
        <f t="shared" si="7"/>
        <v>277</v>
      </c>
      <c r="C290" s="273" t="s">
        <v>1541</v>
      </c>
      <c r="D290" s="256" t="s">
        <v>79</v>
      </c>
      <c r="E290" s="257">
        <v>2694</v>
      </c>
      <c r="F290" s="256"/>
      <c r="G290" s="258">
        <f t="shared" si="8"/>
        <v>2694</v>
      </c>
      <c r="H290" s="259" t="s">
        <v>1310</v>
      </c>
    </row>
    <row r="291" spans="2:8" s="260" customFormat="1">
      <c r="B291" s="255">
        <f t="shared" si="7"/>
        <v>278</v>
      </c>
      <c r="C291" s="273" t="s">
        <v>1542</v>
      </c>
      <c r="D291" s="256" t="s">
        <v>79</v>
      </c>
      <c r="E291" s="257">
        <v>1163</v>
      </c>
      <c r="F291" s="256"/>
      <c r="G291" s="258">
        <f t="shared" si="8"/>
        <v>1163</v>
      </c>
      <c r="H291" s="259" t="s">
        <v>1310</v>
      </c>
    </row>
    <row r="292" spans="2:8" s="260" customFormat="1">
      <c r="B292" s="255">
        <f t="shared" si="7"/>
        <v>279</v>
      </c>
      <c r="C292" s="273" t="s">
        <v>1543</v>
      </c>
      <c r="D292" s="256" t="s">
        <v>79</v>
      </c>
      <c r="E292" s="257">
        <v>1810</v>
      </c>
      <c r="F292" s="256"/>
      <c r="G292" s="258">
        <f t="shared" si="8"/>
        <v>1810</v>
      </c>
      <c r="H292" s="259" t="s">
        <v>1310</v>
      </c>
    </row>
    <row r="293" spans="2:8" s="260" customFormat="1">
      <c r="B293" s="255">
        <f t="shared" si="7"/>
        <v>280</v>
      </c>
      <c r="C293" s="273" t="s">
        <v>1544</v>
      </c>
      <c r="D293" s="256" t="s">
        <v>79</v>
      </c>
      <c r="E293" s="257">
        <v>172060</v>
      </c>
      <c r="F293" s="256"/>
      <c r="G293" s="258">
        <f t="shared" si="8"/>
        <v>172060</v>
      </c>
      <c r="H293" s="259" t="s">
        <v>1310</v>
      </c>
    </row>
    <row r="294" spans="2:8" s="260" customFormat="1">
      <c r="B294" s="255">
        <f t="shared" si="7"/>
        <v>281</v>
      </c>
      <c r="C294" s="273" t="s">
        <v>1545</v>
      </c>
      <c r="D294" s="256" t="s">
        <v>82</v>
      </c>
      <c r="E294" s="257">
        <v>340</v>
      </c>
      <c r="F294" s="256"/>
      <c r="G294" s="258">
        <f t="shared" si="8"/>
        <v>340</v>
      </c>
      <c r="H294" s="259" t="s">
        <v>1310</v>
      </c>
    </row>
    <row r="295" spans="2:8" s="260" customFormat="1">
      <c r="B295" s="255">
        <f t="shared" si="7"/>
        <v>282</v>
      </c>
      <c r="C295" s="273" t="s">
        <v>1546</v>
      </c>
      <c r="D295" s="256" t="s">
        <v>82</v>
      </c>
      <c r="E295" s="257">
        <v>2096</v>
      </c>
      <c r="F295" s="256"/>
      <c r="G295" s="258">
        <f t="shared" si="8"/>
        <v>2096</v>
      </c>
      <c r="H295" s="259" t="s">
        <v>1310</v>
      </c>
    </row>
    <row r="296" spans="2:8" s="260" customFormat="1">
      <c r="B296" s="255">
        <f t="shared" si="7"/>
        <v>283</v>
      </c>
      <c r="C296" s="273" t="s">
        <v>1547</v>
      </c>
      <c r="D296" s="256" t="s">
        <v>82</v>
      </c>
      <c r="E296" s="257">
        <v>63007</v>
      </c>
      <c r="F296" s="256"/>
      <c r="G296" s="258">
        <f t="shared" si="8"/>
        <v>63007</v>
      </c>
      <c r="H296" s="259" t="s">
        <v>1310</v>
      </c>
    </row>
    <row r="297" spans="2:8" s="260" customFormat="1">
      <c r="B297" s="255">
        <f t="shared" si="7"/>
        <v>284</v>
      </c>
      <c r="C297" s="273" t="s">
        <v>1258</v>
      </c>
      <c r="D297" s="256" t="s">
        <v>1252</v>
      </c>
      <c r="E297" s="257">
        <v>81298</v>
      </c>
      <c r="F297" s="256"/>
      <c r="G297" s="258">
        <f t="shared" si="8"/>
        <v>81298</v>
      </c>
      <c r="H297" s="259" t="s">
        <v>1310</v>
      </c>
    </row>
    <row r="298" spans="2:8" s="260" customFormat="1" ht="26.4">
      <c r="B298" s="255">
        <f t="shared" si="7"/>
        <v>285</v>
      </c>
      <c r="C298" s="273" t="s">
        <v>1548</v>
      </c>
      <c r="D298" s="256" t="s">
        <v>79</v>
      </c>
      <c r="E298" s="257">
        <v>14981</v>
      </c>
      <c r="F298" s="256"/>
      <c r="G298" s="258">
        <f t="shared" si="8"/>
        <v>14981</v>
      </c>
      <c r="H298" s="259" t="s">
        <v>1310</v>
      </c>
    </row>
    <row r="299" spans="2:8" s="260" customFormat="1" ht="26.4">
      <c r="B299" s="255">
        <f t="shared" si="7"/>
        <v>286</v>
      </c>
      <c r="C299" s="273" t="s">
        <v>1549</v>
      </c>
      <c r="D299" s="256" t="s">
        <v>79</v>
      </c>
      <c r="E299" s="257">
        <v>14518</v>
      </c>
      <c r="F299" s="256"/>
      <c r="G299" s="258">
        <f t="shared" si="8"/>
        <v>14518</v>
      </c>
      <c r="H299" s="259" t="s">
        <v>1310</v>
      </c>
    </row>
    <row r="300" spans="2:8" s="260" customFormat="1" ht="26.4">
      <c r="B300" s="255">
        <f t="shared" si="7"/>
        <v>287</v>
      </c>
      <c r="C300" s="273" t="s">
        <v>1550</v>
      </c>
      <c r="D300" s="256" t="s">
        <v>79</v>
      </c>
      <c r="E300" s="257">
        <v>17653</v>
      </c>
      <c r="F300" s="256"/>
      <c r="G300" s="258">
        <f t="shared" si="8"/>
        <v>17653</v>
      </c>
      <c r="H300" s="259" t="s">
        <v>1310</v>
      </c>
    </row>
    <row r="301" spans="2:8" s="260" customFormat="1" ht="26.4">
      <c r="B301" s="255">
        <f t="shared" si="7"/>
        <v>288</v>
      </c>
      <c r="C301" s="273" t="s">
        <v>1551</v>
      </c>
      <c r="D301" s="256" t="s">
        <v>79</v>
      </c>
      <c r="E301" s="257">
        <v>21927</v>
      </c>
      <c r="F301" s="256"/>
      <c r="G301" s="258">
        <f t="shared" si="8"/>
        <v>21927</v>
      </c>
      <c r="H301" s="259" t="s">
        <v>1310</v>
      </c>
    </row>
    <row r="302" spans="2:8" s="260" customFormat="1">
      <c r="B302" s="255">
        <f t="shared" si="7"/>
        <v>289</v>
      </c>
      <c r="C302" s="273" t="s">
        <v>1552</v>
      </c>
      <c r="D302" s="256" t="s">
        <v>82</v>
      </c>
      <c r="E302" s="257">
        <v>35957</v>
      </c>
      <c r="F302" s="256"/>
      <c r="G302" s="258">
        <f t="shared" si="8"/>
        <v>35957</v>
      </c>
      <c r="H302" s="259" t="s">
        <v>1310</v>
      </c>
    </row>
    <row r="303" spans="2:8" s="260" customFormat="1">
      <c r="B303" s="255">
        <f t="shared" si="7"/>
        <v>290</v>
      </c>
      <c r="C303" s="273" t="s">
        <v>1553</v>
      </c>
      <c r="D303" s="256" t="s">
        <v>82</v>
      </c>
      <c r="E303" s="257">
        <v>37536</v>
      </c>
      <c r="F303" s="256"/>
      <c r="G303" s="258">
        <f t="shared" si="8"/>
        <v>37536</v>
      </c>
      <c r="H303" s="259" t="s">
        <v>1310</v>
      </c>
    </row>
    <row r="304" spans="2:8" s="260" customFormat="1" ht="39.6">
      <c r="B304" s="255">
        <f t="shared" si="7"/>
        <v>291</v>
      </c>
      <c r="C304" s="273" t="s">
        <v>1172</v>
      </c>
      <c r="D304" s="256" t="s">
        <v>82</v>
      </c>
      <c r="E304" s="257">
        <v>64930</v>
      </c>
      <c r="F304" s="256"/>
      <c r="G304" s="258">
        <f t="shared" si="8"/>
        <v>64930</v>
      </c>
      <c r="H304" s="259" t="s">
        <v>1310</v>
      </c>
    </row>
    <row r="305" spans="2:8" s="260" customFormat="1">
      <c r="B305" s="255">
        <f t="shared" si="7"/>
        <v>292</v>
      </c>
      <c r="C305" s="273" t="s">
        <v>1554</v>
      </c>
      <c r="D305" s="256" t="s">
        <v>79</v>
      </c>
      <c r="E305" s="257">
        <v>2527</v>
      </c>
      <c r="F305" s="256"/>
      <c r="G305" s="258">
        <f t="shared" si="8"/>
        <v>2527</v>
      </c>
      <c r="H305" s="259" t="s">
        <v>1310</v>
      </c>
    </row>
    <row r="306" spans="2:8" s="260" customFormat="1">
      <c r="B306" s="255">
        <f t="shared" si="7"/>
        <v>293</v>
      </c>
      <c r="C306" s="273" t="s">
        <v>1555</v>
      </c>
      <c r="D306" s="256" t="s">
        <v>79</v>
      </c>
      <c r="E306" s="257">
        <v>9105</v>
      </c>
      <c r="F306" s="256"/>
      <c r="G306" s="258">
        <f t="shared" si="8"/>
        <v>9105</v>
      </c>
      <c r="H306" s="259" t="s">
        <v>1310</v>
      </c>
    </row>
    <row r="307" spans="2:8" s="260" customFormat="1">
      <c r="B307" s="255">
        <f t="shared" si="7"/>
        <v>294</v>
      </c>
      <c r="C307" s="273" t="s">
        <v>1556</v>
      </c>
      <c r="D307" s="256" t="s">
        <v>79</v>
      </c>
      <c r="E307" s="257">
        <v>3531</v>
      </c>
      <c r="F307" s="256"/>
      <c r="G307" s="258">
        <f t="shared" si="8"/>
        <v>3531</v>
      </c>
      <c r="H307" s="259" t="s">
        <v>1310</v>
      </c>
    </row>
    <row r="308" spans="2:8" s="260" customFormat="1">
      <c r="B308" s="255">
        <f t="shared" ref="B308:B371" si="9">B307+1</f>
        <v>295</v>
      </c>
      <c r="C308" s="273" t="s">
        <v>1557</v>
      </c>
      <c r="D308" s="256" t="s">
        <v>79</v>
      </c>
      <c r="E308" s="257">
        <v>5389</v>
      </c>
      <c r="F308" s="256"/>
      <c r="G308" s="258">
        <f t="shared" si="8"/>
        <v>5389</v>
      </c>
      <c r="H308" s="259" t="s">
        <v>1310</v>
      </c>
    </row>
    <row r="309" spans="2:8" s="260" customFormat="1">
      <c r="B309" s="255">
        <f t="shared" si="9"/>
        <v>296</v>
      </c>
      <c r="C309" s="273" t="s">
        <v>1558</v>
      </c>
      <c r="D309" s="256" t="s">
        <v>79</v>
      </c>
      <c r="E309" s="257">
        <v>2527</v>
      </c>
      <c r="F309" s="256"/>
      <c r="G309" s="258">
        <f t="shared" si="8"/>
        <v>2527</v>
      </c>
      <c r="H309" s="259" t="s">
        <v>1310</v>
      </c>
    </row>
    <row r="310" spans="2:8" s="260" customFormat="1">
      <c r="B310" s="255">
        <f t="shared" si="9"/>
        <v>297</v>
      </c>
      <c r="C310" s="273" t="s">
        <v>1559</v>
      </c>
      <c r="D310" s="256" t="s">
        <v>79</v>
      </c>
      <c r="E310" s="257">
        <v>1264</v>
      </c>
      <c r="F310" s="256"/>
      <c r="G310" s="258">
        <f t="shared" si="8"/>
        <v>1264</v>
      </c>
      <c r="H310" s="259" t="s">
        <v>1310</v>
      </c>
    </row>
    <row r="311" spans="2:8" s="260" customFormat="1" ht="26.4">
      <c r="B311" s="255">
        <f t="shared" si="9"/>
        <v>298</v>
      </c>
      <c r="C311" s="273" t="s">
        <v>1560</v>
      </c>
      <c r="D311" s="256" t="s">
        <v>79</v>
      </c>
      <c r="E311" s="257">
        <v>226705</v>
      </c>
      <c r="F311" s="256"/>
      <c r="G311" s="258">
        <f t="shared" si="8"/>
        <v>226705</v>
      </c>
      <c r="H311" s="259" t="s">
        <v>1310</v>
      </c>
    </row>
    <row r="312" spans="2:8" s="260" customFormat="1">
      <c r="B312" s="255">
        <f t="shared" si="9"/>
        <v>299</v>
      </c>
      <c r="C312" s="273" t="s">
        <v>1561</v>
      </c>
      <c r="D312" s="256" t="s">
        <v>79</v>
      </c>
      <c r="E312" s="257">
        <v>392961</v>
      </c>
      <c r="F312" s="256"/>
      <c r="G312" s="258">
        <f t="shared" si="8"/>
        <v>392961</v>
      </c>
      <c r="H312" s="259" t="s">
        <v>1310</v>
      </c>
    </row>
    <row r="313" spans="2:8" s="260" customFormat="1">
      <c r="B313" s="255">
        <f t="shared" si="9"/>
        <v>300</v>
      </c>
      <c r="C313" s="273" t="s">
        <v>1562</v>
      </c>
      <c r="D313" s="256" t="s">
        <v>82</v>
      </c>
      <c r="E313" s="257">
        <v>79992</v>
      </c>
      <c r="F313" s="256"/>
      <c r="G313" s="258">
        <f t="shared" si="8"/>
        <v>79992</v>
      </c>
      <c r="H313" s="259" t="s">
        <v>1310</v>
      </c>
    </row>
    <row r="314" spans="2:8" s="260" customFormat="1">
      <c r="B314" s="255">
        <f t="shared" si="9"/>
        <v>301</v>
      </c>
      <c r="C314" s="273" t="s">
        <v>1563</v>
      </c>
      <c r="D314" s="256" t="s">
        <v>110</v>
      </c>
      <c r="E314" s="257">
        <v>4000</v>
      </c>
      <c r="F314" s="256"/>
      <c r="G314" s="258">
        <f t="shared" si="8"/>
        <v>4000</v>
      </c>
      <c r="H314" s="259" t="s">
        <v>1310</v>
      </c>
    </row>
    <row r="315" spans="2:8" s="260" customFormat="1">
      <c r="B315" s="255">
        <f t="shared" si="9"/>
        <v>302</v>
      </c>
      <c r="C315" s="273" t="s">
        <v>1563</v>
      </c>
      <c r="D315" s="256" t="s">
        <v>110</v>
      </c>
      <c r="E315" s="257">
        <v>7798</v>
      </c>
      <c r="F315" s="256"/>
      <c r="G315" s="258">
        <f t="shared" si="8"/>
        <v>7798</v>
      </c>
      <c r="H315" s="259" t="s">
        <v>1310</v>
      </c>
    </row>
    <row r="316" spans="2:8" s="260" customFormat="1">
      <c r="B316" s="255">
        <f t="shared" si="9"/>
        <v>303</v>
      </c>
      <c r="C316" s="273" t="s">
        <v>1564</v>
      </c>
      <c r="D316" s="256" t="s">
        <v>110</v>
      </c>
      <c r="E316" s="257">
        <v>7798</v>
      </c>
      <c r="F316" s="256"/>
      <c r="G316" s="258">
        <f t="shared" si="8"/>
        <v>7798</v>
      </c>
      <c r="H316" s="259" t="s">
        <v>1310</v>
      </c>
    </row>
    <row r="317" spans="2:8" s="260" customFormat="1">
      <c r="B317" s="255">
        <f t="shared" si="9"/>
        <v>304</v>
      </c>
      <c r="C317" s="273" t="s">
        <v>1565</v>
      </c>
      <c r="D317" s="256" t="s">
        <v>188</v>
      </c>
      <c r="E317" s="257">
        <v>7496</v>
      </c>
      <c r="F317" s="256"/>
      <c r="G317" s="258">
        <f t="shared" si="8"/>
        <v>7496</v>
      </c>
      <c r="H317" s="259" t="s">
        <v>1310</v>
      </c>
    </row>
    <row r="318" spans="2:8" s="260" customFormat="1">
      <c r="B318" s="255">
        <f t="shared" si="9"/>
        <v>305</v>
      </c>
      <c r="C318" s="273" t="s">
        <v>1566</v>
      </c>
      <c r="D318" s="256" t="s">
        <v>79</v>
      </c>
      <c r="E318" s="257">
        <v>1362</v>
      </c>
      <c r="F318" s="256"/>
      <c r="G318" s="258">
        <f t="shared" si="8"/>
        <v>1362</v>
      </c>
      <c r="H318" s="259" t="s">
        <v>1310</v>
      </c>
    </row>
    <row r="319" spans="2:8" s="260" customFormat="1">
      <c r="B319" s="255">
        <f t="shared" si="9"/>
        <v>306</v>
      </c>
      <c r="C319" s="273" t="s">
        <v>1567</v>
      </c>
      <c r="D319" s="256" t="s">
        <v>82</v>
      </c>
      <c r="E319" s="257">
        <v>14459</v>
      </c>
      <c r="F319" s="256"/>
      <c r="G319" s="258">
        <f t="shared" si="8"/>
        <v>14459</v>
      </c>
      <c r="H319" s="259" t="s">
        <v>1310</v>
      </c>
    </row>
    <row r="320" spans="2:8" s="260" customFormat="1">
      <c r="B320" s="255">
        <f t="shared" si="9"/>
        <v>307</v>
      </c>
      <c r="C320" s="273" t="s">
        <v>1568</v>
      </c>
      <c r="D320" s="256" t="s">
        <v>79</v>
      </c>
      <c r="E320" s="257">
        <v>174488</v>
      </c>
      <c r="F320" s="256"/>
      <c r="G320" s="258">
        <f t="shared" si="8"/>
        <v>174488</v>
      </c>
      <c r="H320" s="259" t="s">
        <v>1310</v>
      </c>
    </row>
    <row r="321" spans="2:8" s="260" customFormat="1">
      <c r="B321" s="255">
        <f t="shared" si="9"/>
        <v>308</v>
      </c>
      <c r="C321" s="273" t="s">
        <v>1569</v>
      </c>
      <c r="D321" s="256" t="s">
        <v>1353</v>
      </c>
      <c r="E321" s="257">
        <v>55569</v>
      </c>
      <c r="F321" s="256"/>
      <c r="G321" s="258">
        <f t="shared" si="8"/>
        <v>55569</v>
      </c>
      <c r="H321" s="259" t="s">
        <v>1310</v>
      </c>
    </row>
    <row r="322" spans="2:8" s="260" customFormat="1">
      <c r="B322" s="255">
        <f t="shared" si="9"/>
        <v>309</v>
      </c>
      <c r="C322" s="273" t="s">
        <v>1569</v>
      </c>
      <c r="D322" s="256" t="s">
        <v>1349</v>
      </c>
      <c r="E322" s="257">
        <v>55569</v>
      </c>
      <c r="F322" s="256"/>
      <c r="G322" s="258">
        <f t="shared" si="8"/>
        <v>55569</v>
      </c>
      <c r="H322" s="259" t="s">
        <v>1310</v>
      </c>
    </row>
    <row r="323" spans="2:8" s="260" customFormat="1" ht="26.4">
      <c r="B323" s="255">
        <f t="shared" si="9"/>
        <v>310</v>
      </c>
      <c r="C323" s="273" t="s">
        <v>1570</v>
      </c>
      <c r="D323" s="256" t="s">
        <v>79</v>
      </c>
      <c r="E323" s="257">
        <v>96409</v>
      </c>
      <c r="F323" s="256"/>
      <c r="G323" s="258">
        <f t="shared" si="8"/>
        <v>96409</v>
      </c>
      <c r="H323" s="259" t="s">
        <v>1310</v>
      </c>
    </row>
    <row r="324" spans="2:8" s="260" customFormat="1" ht="26.4">
      <c r="B324" s="255">
        <f t="shared" si="9"/>
        <v>311</v>
      </c>
      <c r="C324" s="273" t="s">
        <v>1571</v>
      </c>
      <c r="D324" s="256" t="s">
        <v>79</v>
      </c>
      <c r="E324" s="257">
        <v>133943</v>
      </c>
      <c r="F324" s="256"/>
      <c r="G324" s="258">
        <f t="shared" si="8"/>
        <v>133943</v>
      </c>
      <c r="H324" s="259" t="s">
        <v>1310</v>
      </c>
    </row>
    <row r="325" spans="2:8" s="260" customFormat="1" ht="39.6">
      <c r="B325" s="255">
        <f t="shared" si="9"/>
        <v>312</v>
      </c>
      <c r="C325" s="273" t="s">
        <v>1572</v>
      </c>
      <c r="D325" s="256" t="s">
        <v>89</v>
      </c>
      <c r="E325" s="257">
        <v>1051742</v>
      </c>
      <c r="F325" s="256"/>
      <c r="G325" s="258">
        <f t="shared" si="8"/>
        <v>1051742</v>
      </c>
      <c r="H325" s="259" t="s">
        <v>1310</v>
      </c>
    </row>
    <row r="326" spans="2:8" s="260" customFormat="1" ht="26.4">
      <c r="B326" s="255">
        <f t="shared" si="9"/>
        <v>313</v>
      </c>
      <c r="C326" s="273" t="s">
        <v>1573</v>
      </c>
      <c r="D326" s="256" t="s">
        <v>89</v>
      </c>
      <c r="E326" s="257">
        <v>231722</v>
      </c>
      <c r="F326" s="256"/>
      <c r="G326" s="258">
        <f t="shared" si="8"/>
        <v>231722</v>
      </c>
      <c r="H326" s="259" t="s">
        <v>1310</v>
      </c>
    </row>
    <row r="327" spans="2:8" s="260" customFormat="1" ht="26.4">
      <c r="B327" s="255">
        <f t="shared" si="9"/>
        <v>314</v>
      </c>
      <c r="C327" s="273" t="s">
        <v>391</v>
      </c>
      <c r="D327" s="256" t="s">
        <v>89</v>
      </c>
      <c r="E327" s="257">
        <v>695352</v>
      </c>
      <c r="F327" s="256"/>
      <c r="G327" s="258">
        <f t="shared" si="8"/>
        <v>695352</v>
      </c>
      <c r="H327" s="259" t="s">
        <v>1310</v>
      </c>
    </row>
    <row r="328" spans="2:8" s="260" customFormat="1">
      <c r="B328" s="255">
        <f t="shared" si="9"/>
        <v>315</v>
      </c>
      <c r="C328" s="273" t="s">
        <v>1574</v>
      </c>
      <c r="D328" s="256" t="s">
        <v>79</v>
      </c>
      <c r="E328" s="257">
        <v>164268</v>
      </c>
      <c r="F328" s="256"/>
      <c r="G328" s="258">
        <f t="shared" si="8"/>
        <v>164268</v>
      </c>
      <c r="H328" s="259" t="s">
        <v>1310</v>
      </c>
    </row>
    <row r="329" spans="2:8" s="260" customFormat="1" ht="26.4">
      <c r="B329" s="255">
        <f t="shared" si="9"/>
        <v>316</v>
      </c>
      <c r="C329" s="273" t="s">
        <v>1575</v>
      </c>
      <c r="D329" s="256" t="s">
        <v>79</v>
      </c>
      <c r="E329" s="257">
        <v>222803</v>
      </c>
      <c r="F329" s="256"/>
      <c r="G329" s="258">
        <f t="shared" si="8"/>
        <v>222803</v>
      </c>
      <c r="H329" s="259" t="s">
        <v>1310</v>
      </c>
    </row>
    <row r="330" spans="2:8" s="260" customFormat="1">
      <c r="B330" s="255">
        <f t="shared" si="9"/>
        <v>317</v>
      </c>
      <c r="C330" s="273" t="s">
        <v>1576</v>
      </c>
      <c r="D330" s="256" t="s">
        <v>79</v>
      </c>
      <c r="E330" s="257">
        <v>55561</v>
      </c>
      <c r="F330" s="256"/>
      <c r="G330" s="258">
        <f t="shared" si="8"/>
        <v>55561</v>
      </c>
      <c r="H330" s="259" t="s">
        <v>1310</v>
      </c>
    </row>
    <row r="331" spans="2:8" s="260" customFormat="1">
      <c r="B331" s="255">
        <f t="shared" si="9"/>
        <v>318</v>
      </c>
      <c r="C331" s="273" t="s">
        <v>1577</v>
      </c>
      <c r="D331" s="256" t="s">
        <v>82</v>
      </c>
      <c r="E331" s="257">
        <v>37895</v>
      </c>
      <c r="F331" s="256"/>
      <c r="G331" s="258">
        <f t="shared" si="8"/>
        <v>37895</v>
      </c>
      <c r="H331" s="259" t="s">
        <v>1310</v>
      </c>
    </row>
    <row r="332" spans="2:8" s="260" customFormat="1">
      <c r="B332" s="255">
        <f t="shared" si="9"/>
        <v>319</v>
      </c>
      <c r="C332" s="273" t="s">
        <v>1578</v>
      </c>
      <c r="D332" s="256" t="s">
        <v>82</v>
      </c>
      <c r="E332" s="257">
        <v>21370</v>
      </c>
      <c r="F332" s="256"/>
      <c r="G332" s="258">
        <f t="shared" si="8"/>
        <v>21370</v>
      </c>
      <c r="H332" s="259" t="s">
        <v>1310</v>
      </c>
    </row>
    <row r="333" spans="2:8" s="260" customFormat="1">
      <c r="B333" s="255">
        <f t="shared" si="9"/>
        <v>320</v>
      </c>
      <c r="C333" s="273" t="s">
        <v>1579</v>
      </c>
      <c r="D333" s="256" t="s">
        <v>82</v>
      </c>
      <c r="E333" s="257">
        <v>3412</v>
      </c>
      <c r="F333" s="256"/>
      <c r="G333" s="258">
        <f t="shared" si="8"/>
        <v>3412</v>
      </c>
      <c r="H333" s="259" t="s">
        <v>1310</v>
      </c>
    </row>
    <row r="334" spans="2:8" s="260" customFormat="1">
      <c r="B334" s="255">
        <f t="shared" si="9"/>
        <v>321</v>
      </c>
      <c r="C334" s="273" t="s">
        <v>1580</v>
      </c>
      <c r="D334" s="256" t="s">
        <v>79</v>
      </c>
      <c r="E334" s="257">
        <v>48593</v>
      </c>
      <c r="F334" s="256"/>
      <c r="G334" s="258">
        <f t="shared" si="8"/>
        <v>48593</v>
      </c>
      <c r="H334" s="259" t="s">
        <v>1310</v>
      </c>
    </row>
    <row r="335" spans="2:8" s="260" customFormat="1">
      <c r="B335" s="255">
        <f t="shared" si="9"/>
        <v>322</v>
      </c>
      <c r="C335" s="273" t="s">
        <v>1581</v>
      </c>
      <c r="D335" s="256" t="s">
        <v>1333</v>
      </c>
      <c r="E335" s="257">
        <v>5558</v>
      </c>
      <c r="F335" s="256"/>
      <c r="G335" s="258">
        <f t="shared" si="8"/>
        <v>5558</v>
      </c>
      <c r="H335" s="259" t="s">
        <v>1310</v>
      </c>
    </row>
    <row r="336" spans="2:8" s="260" customFormat="1">
      <c r="B336" s="255">
        <f t="shared" si="9"/>
        <v>323</v>
      </c>
      <c r="C336" s="273" t="s">
        <v>1582</v>
      </c>
      <c r="D336" s="256" t="s">
        <v>1333</v>
      </c>
      <c r="E336" s="257">
        <v>5558</v>
      </c>
      <c r="F336" s="256"/>
      <c r="G336" s="258">
        <f t="shared" si="8"/>
        <v>5558</v>
      </c>
      <c r="H336" s="259" t="s">
        <v>1310</v>
      </c>
    </row>
    <row r="337" spans="2:8" s="260" customFormat="1">
      <c r="B337" s="255">
        <f t="shared" si="9"/>
        <v>324</v>
      </c>
      <c r="C337" s="273" t="s">
        <v>1583</v>
      </c>
      <c r="D337" s="256" t="s">
        <v>1333</v>
      </c>
      <c r="E337" s="257">
        <v>5558</v>
      </c>
      <c r="F337" s="256"/>
      <c r="G337" s="258">
        <f t="shared" si="8"/>
        <v>5558</v>
      </c>
      <c r="H337" s="259" t="s">
        <v>1310</v>
      </c>
    </row>
    <row r="338" spans="2:8" s="260" customFormat="1" ht="39.6">
      <c r="B338" s="255">
        <f t="shared" si="9"/>
        <v>325</v>
      </c>
      <c r="C338" s="273" t="s">
        <v>1584</v>
      </c>
      <c r="D338" s="256" t="s">
        <v>56</v>
      </c>
      <c r="E338" s="257">
        <v>4986660</v>
      </c>
      <c r="F338" s="256"/>
      <c r="G338" s="258">
        <f t="shared" si="8"/>
        <v>4986660</v>
      </c>
      <c r="H338" s="259" t="s">
        <v>1310</v>
      </c>
    </row>
    <row r="339" spans="2:8" s="260" customFormat="1">
      <c r="B339" s="255">
        <f t="shared" si="9"/>
        <v>326</v>
      </c>
      <c r="C339" s="273" t="s">
        <v>1585</v>
      </c>
      <c r="D339" s="256" t="s">
        <v>188</v>
      </c>
      <c r="E339" s="257">
        <v>28208</v>
      </c>
      <c r="F339" s="256"/>
      <c r="G339" s="258">
        <f t="shared" si="8"/>
        <v>28208</v>
      </c>
      <c r="H339" s="259" t="s">
        <v>1310</v>
      </c>
    </row>
    <row r="340" spans="2:8" s="260" customFormat="1">
      <c r="B340" s="255">
        <f t="shared" si="9"/>
        <v>327</v>
      </c>
      <c r="C340" s="273" t="s">
        <v>1586</v>
      </c>
      <c r="D340" s="256" t="s">
        <v>1349</v>
      </c>
      <c r="E340" s="257">
        <v>98301</v>
      </c>
      <c r="F340" s="256"/>
      <c r="G340" s="258">
        <f t="shared" si="8"/>
        <v>98301</v>
      </c>
      <c r="H340" s="259" t="s">
        <v>1310</v>
      </c>
    </row>
    <row r="341" spans="2:8" s="260" customFormat="1">
      <c r="B341" s="255">
        <f t="shared" si="9"/>
        <v>328</v>
      </c>
      <c r="C341" s="273" t="s">
        <v>1587</v>
      </c>
      <c r="D341" s="256" t="s">
        <v>1353</v>
      </c>
      <c r="E341" s="257">
        <v>111308</v>
      </c>
      <c r="F341" s="256"/>
      <c r="G341" s="258">
        <f t="shared" si="8"/>
        <v>111308</v>
      </c>
      <c r="H341" s="259" t="s">
        <v>1310</v>
      </c>
    </row>
    <row r="342" spans="2:8" s="260" customFormat="1">
      <c r="B342" s="255">
        <f t="shared" si="9"/>
        <v>329</v>
      </c>
      <c r="C342" s="273" t="s">
        <v>1587</v>
      </c>
      <c r="D342" s="256" t="s">
        <v>1349</v>
      </c>
      <c r="E342" s="257">
        <v>111308</v>
      </c>
      <c r="F342" s="256"/>
      <c r="G342" s="258">
        <f t="shared" si="8"/>
        <v>111308</v>
      </c>
      <c r="H342" s="259" t="s">
        <v>1310</v>
      </c>
    </row>
    <row r="343" spans="2:8" s="260" customFormat="1">
      <c r="B343" s="255">
        <f t="shared" si="9"/>
        <v>330</v>
      </c>
      <c r="C343" s="273" t="s">
        <v>1588</v>
      </c>
      <c r="D343" s="256" t="s">
        <v>89</v>
      </c>
      <c r="E343" s="257">
        <v>83696</v>
      </c>
      <c r="F343" s="256"/>
      <c r="G343" s="258">
        <f t="shared" ref="G343:G406" si="10">E343*(1+F343)</f>
        <v>83696</v>
      </c>
      <c r="H343" s="259" t="s">
        <v>1310</v>
      </c>
    </row>
    <row r="344" spans="2:8" s="260" customFormat="1">
      <c r="B344" s="255">
        <f t="shared" si="9"/>
        <v>331</v>
      </c>
      <c r="C344" s="273" t="s">
        <v>1589</v>
      </c>
      <c r="D344" s="256" t="s">
        <v>89</v>
      </c>
      <c r="E344" s="257">
        <v>62773</v>
      </c>
      <c r="F344" s="256"/>
      <c r="G344" s="258">
        <f t="shared" si="10"/>
        <v>62773</v>
      </c>
      <c r="H344" s="259" t="s">
        <v>1310</v>
      </c>
    </row>
    <row r="345" spans="2:8" s="260" customFormat="1">
      <c r="B345" s="255">
        <f t="shared" si="9"/>
        <v>332</v>
      </c>
      <c r="C345" s="273" t="s">
        <v>1590</v>
      </c>
      <c r="D345" s="256" t="s">
        <v>1333</v>
      </c>
      <c r="E345" s="257">
        <v>1084283</v>
      </c>
      <c r="F345" s="256"/>
      <c r="G345" s="258">
        <f t="shared" si="10"/>
        <v>1084283</v>
      </c>
      <c r="H345" s="259" t="s">
        <v>1310</v>
      </c>
    </row>
    <row r="346" spans="2:8" s="260" customFormat="1">
      <c r="B346" s="255">
        <f t="shared" si="9"/>
        <v>333</v>
      </c>
      <c r="C346" s="273" t="s">
        <v>1591</v>
      </c>
      <c r="D346" s="256" t="s">
        <v>79</v>
      </c>
      <c r="E346" s="257">
        <v>557</v>
      </c>
      <c r="F346" s="256"/>
      <c r="G346" s="258">
        <f t="shared" si="10"/>
        <v>557</v>
      </c>
      <c r="H346" s="259" t="s">
        <v>1310</v>
      </c>
    </row>
    <row r="347" spans="2:8" s="260" customFormat="1">
      <c r="B347" s="255">
        <f t="shared" si="9"/>
        <v>334</v>
      </c>
      <c r="C347" s="273" t="s">
        <v>1592</v>
      </c>
      <c r="D347" s="256" t="s">
        <v>79</v>
      </c>
      <c r="E347" s="257">
        <v>55375</v>
      </c>
      <c r="F347" s="256"/>
      <c r="G347" s="258">
        <f t="shared" si="10"/>
        <v>55375</v>
      </c>
      <c r="H347" s="259" t="s">
        <v>1310</v>
      </c>
    </row>
    <row r="348" spans="2:8" s="260" customFormat="1">
      <c r="B348" s="255">
        <f t="shared" si="9"/>
        <v>335</v>
      </c>
      <c r="C348" s="273" t="s">
        <v>1593</v>
      </c>
      <c r="D348" s="256" t="s">
        <v>89</v>
      </c>
      <c r="E348" s="257">
        <v>7990</v>
      </c>
      <c r="F348" s="256"/>
      <c r="G348" s="258">
        <f t="shared" si="10"/>
        <v>7990</v>
      </c>
      <c r="H348" s="259" t="s">
        <v>1310</v>
      </c>
    </row>
    <row r="349" spans="2:8" s="260" customFormat="1">
      <c r="B349" s="255">
        <f t="shared" si="9"/>
        <v>336</v>
      </c>
      <c r="C349" s="273" t="s">
        <v>1594</v>
      </c>
      <c r="D349" s="256" t="s">
        <v>1595</v>
      </c>
      <c r="E349" s="257">
        <v>11057</v>
      </c>
      <c r="F349" s="256"/>
      <c r="G349" s="258">
        <f t="shared" si="10"/>
        <v>11057</v>
      </c>
      <c r="H349" s="259" t="s">
        <v>1310</v>
      </c>
    </row>
    <row r="350" spans="2:8" s="260" customFormat="1">
      <c r="B350" s="255">
        <f t="shared" si="9"/>
        <v>337</v>
      </c>
      <c r="C350" s="273" t="s">
        <v>1596</v>
      </c>
      <c r="D350" s="256" t="s">
        <v>79</v>
      </c>
      <c r="E350" s="257">
        <v>15245</v>
      </c>
      <c r="F350" s="256"/>
      <c r="G350" s="258">
        <f t="shared" si="10"/>
        <v>15245</v>
      </c>
      <c r="H350" s="259" t="s">
        <v>1310</v>
      </c>
    </row>
    <row r="351" spans="2:8" s="260" customFormat="1">
      <c r="B351" s="255">
        <f t="shared" si="9"/>
        <v>338</v>
      </c>
      <c r="C351" s="273" t="s">
        <v>1597</v>
      </c>
      <c r="D351" s="256" t="s">
        <v>79</v>
      </c>
      <c r="E351" s="257">
        <v>65657</v>
      </c>
      <c r="F351" s="256"/>
      <c r="G351" s="258">
        <f t="shared" si="10"/>
        <v>65657</v>
      </c>
      <c r="H351" s="259" t="s">
        <v>1310</v>
      </c>
    </row>
    <row r="352" spans="2:8" s="260" customFormat="1">
      <c r="B352" s="255">
        <f t="shared" si="9"/>
        <v>339</v>
      </c>
      <c r="C352" s="273" t="s">
        <v>1598</v>
      </c>
      <c r="D352" s="256" t="s">
        <v>188</v>
      </c>
      <c r="E352" s="257">
        <v>7914</v>
      </c>
      <c r="F352" s="256"/>
      <c r="G352" s="258">
        <f t="shared" si="10"/>
        <v>7914</v>
      </c>
      <c r="H352" s="259" t="s">
        <v>1310</v>
      </c>
    </row>
    <row r="353" spans="2:8" s="260" customFormat="1">
      <c r="B353" s="255">
        <f t="shared" si="9"/>
        <v>340</v>
      </c>
      <c r="C353" s="273" t="s">
        <v>772</v>
      </c>
      <c r="D353" s="256" t="s">
        <v>1349</v>
      </c>
      <c r="E353" s="257">
        <v>34210</v>
      </c>
      <c r="F353" s="256"/>
      <c r="G353" s="258">
        <f t="shared" si="10"/>
        <v>34210</v>
      </c>
      <c r="H353" s="259" t="s">
        <v>1310</v>
      </c>
    </row>
    <row r="354" spans="2:8" s="260" customFormat="1" ht="26.4">
      <c r="B354" s="255">
        <f t="shared" si="9"/>
        <v>341</v>
      </c>
      <c r="C354" s="273" t="s">
        <v>1599</v>
      </c>
      <c r="D354" s="256" t="s">
        <v>79</v>
      </c>
      <c r="E354" s="257">
        <v>68941</v>
      </c>
      <c r="F354" s="256"/>
      <c r="G354" s="258">
        <f t="shared" si="10"/>
        <v>68941</v>
      </c>
      <c r="H354" s="259" t="s">
        <v>1310</v>
      </c>
    </row>
    <row r="355" spans="2:8" s="260" customFormat="1" ht="26.4">
      <c r="B355" s="255">
        <f t="shared" si="9"/>
        <v>342</v>
      </c>
      <c r="C355" s="273" t="s">
        <v>1600</v>
      </c>
      <c r="D355" s="256" t="s">
        <v>89</v>
      </c>
      <c r="E355" s="257">
        <v>466850</v>
      </c>
      <c r="F355" s="256"/>
      <c r="G355" s="258">
        <f t="shared" si="10"/>
        <v>466850</v>
      </c>
      <c r="H355" s="259" t="s">
        <v>1310</v>
      </c>
    </row>
    <row r="356" spans="2:8" s="260" customFormat="1" ht="26.4">
      <c r="B356" s="255">
        <f t="shared" si="9"/>
        <v>343</v>
      </c>
      <c r="C356" s="273" t="s">
        <v>1601</v>
      </c>
      <c r="D356" s="256" t="s">
        <v>79</v>
      </c>
      <c r="E356" s="257">
        <v>789751</v>
      </c>
      <c r="F356" s="256"/>
      <c r="G356" s="258">
        <f t="shared" si="10"/>
        <v>789751</v>
      </c>
      <c r="H356" s="259" t="s">
        <v>1310</v>
      </c>
    </row>
    <row r="357" spans="2:8" s="260" customFormat="1">
      <c r="B357" s="255">
        <f t="shared" si="9"/>
        <v>344</v>
      </c>
      <c r="C357" s="273" t="s">
        <v>1602</v>
      </c>
      <c r="D357" s="256" t="s">
        <v>79</v>
      </c>
      <c r="E357" s="257">
        <v>27874</v>
      </c>
      <c r="F357" s="256"/>
      <c r="G357" s="258">
        <f t="shared" si="10"/>
        <v>27874</v>
      </c>
      <c r="H357" s="259" t="s">
        <v>1310</v>
      </c>
    </row>
    <row r="358" spans="2:8" s="260" customFormat="1" ht="26.4">
      <c r="B358" s="255">
        <f t="shared" si="9"/>
        <v>345</v>
      </c>
      <c r="C358" s="273" t="s">
        <v>1173</v>
      </c>
      <c r="D358" s="256" t="s">
        <v>82</v>
      </c>
      <c r="E358" s="257">
        <v>116733</v>
      </c>
      <c r="F358" s="256"/>
      <c r="G358" s="258">
        <f t="shared" si="10"/>
        <v>116733</v>
      </c>
      <c r="H358" s="259" t="s">
        <v>1310</v>
      </c>
    </row>
    <row r="359" spans="2:8" s="260" customFormat="1">
      <c r="B359" s="255">
        <f t="shared" si="9"/>
        <v>346</v>
      </c>
      <c r="C359" s="273" t="s">
        <v>1267</v>
      </c>
      <c r="D359" s="256" t="s">
        <v>89</v>
      </c>
      <c r="E359" s="257">
        <v>16824</v>
      </c>
      <c r="F359" s="256"/>
      <c r="G359" s="258">
        <f t="shared" si="10"/>
        <v>16824</v>
      </c>
      <c r="H359" s="259" t="s">
        <v>1310</v>
      </c>
    </row>
    <row r="360" spans="2:8" s="260" customFormat="1">
      <c r="B360" s="255">
        <f t="shared" si="9"/>
        <v>347</v>
      </c>
      <c r="C360" s="273" t="s">
        <v>1272</v>
      </c>
      <c r="D360" s="256" t="s">
        <v>1273</v>
      </c>
      <c r="E360" s="257">
        <v>14308</v>
      </c>
      <c r="F360" s="256"/>
      <c r="G360" s="258">
        <f t="shared" si="10"/>
        <v>14308</v>
      </c>
      <c r="H360" s="259" t="s">
        <v>1310</v>
      </c>
    </row>
    <row r="361" spans="2:8" s="260" customFormat="1">
      <c r="B361" s="255">
        <f t="shared" si="9"/>
        <v>348</v>
      </c>
      <c r="C361" s="273" t="s">
        <v>1603</v>
      </c>
      <c r="D361" s="256" t="s">
        <v>79</v>
      </c>
      <c r="E361" s="257">
        <v>37165</v>
      </c>
      <c r="F361" s="256"/>
      <c r="G361" s="258">
        <f t="shared" si="10"/>
        <v>37165</v>
      </c>
      <c r="H361" s="259" t="s">
        <v>1310</v>
      </c>
    </row>
    <row r="362" spans="2:8" s="260" customFormat="1">
      <c r="B362" s="255">
        <f t="shared" si="9"/>
        <v>349</v>
      </c>
      <c r="C362" s="273" t="s">
        <v>1604</v>
      </c>
      <c r="D362" s="256" t="s">
        <v>188</v>
      </c>
      <c r="E362" s="257">
        <v>63180</v>
      </c>
      <c r="F362" s="256"/>
      <c r="G362" s="258">
        <f t="shared" si="10"/>
        <v>63180</v>
      </c>
      <c r="H362" s="259" t="s">
        <v>1310</v>
      </c>
    </row>
    <row r="363" spans="2:8" s="260" customFormat="1">
      <c r="B363" s="255">
        <f t="shared" si="9"/>
        <v>350</v>
      </c>
      <c r="C363" s="273" t="s">
        <v>1605</v>
      </c>
      <c r="D363" s="256" t="s">
        <v>79</v>
      </c>
      <c r="E363" s="257">
        <v>7544</v>
      </c>
      <c r="F363" s="256"/>
      <c r="G363" s="258">
        <f t="shared" si="10"/>
        <v>7544</v>
      </c>
      <c r="H363" s="259" t="s">
        <v>1310</v>
      </c>
    </row>
    <row r="364" spans="2:8" s="260" customFormat="1">
      <c r="B364" s="255">
        <f t="shared" si="9"/>
        <v>351</v>
      </c>
      <c r="C364" s="273" t="s">
        <v>1606</v>
      </c>
      <c r="D364" s="256" t="s">
        <v>79</v>
      </c>
      <c r="E364" s="257">
        <v>837</v>
      </c>
      <c r="F364" s="256"/>
      <c r="G364" s="258">
        <f t="shared" si="10"/>
        <v>837</v>
      </c>
      <c r="H364" s="259" t="s">
        <v>1310</v>
      </c>
    </row>
    <row r="365" spans="2:8" s="260" customFormat="1">
      <c r="B365" s="255">
        <f t="shared" si="9"/>
        <v>352</v>
      </c>
      <c r="C365" s="273" t="s">
        <v>1607</v>
      </c>
      <c r="D365" s="256" t="s">
        <v>79</v>
      </c>
      <c r="E365" s="257">
        <v>1096</v>
      </c>
      <c r="F365" s="256"/>
      <c r="G365" s="258">
        <f t="shared" si="10"/>
        <v>1096</v>
      </c>
      <c r="H365" s="259" t="s">
        <v>1310</v>
      </c>
    </row>
    <row r="366" spans="2:8" s="260" customFormat="1">
      <c r="B366" s="255">
        <f t="shared" si="9"/>
        <v>353</v>
      </c>
      <c r="C366" s="273" t="s">
        <v>1608</v>
      </c>
      <c r="D366" s="256" t="s">
        <v>79</v>
      </c>
      <c r="E366" s="257">
        <v>1096</v>
      </c>
      <c r="F366" s="256"/>
      <c r="G366" s="258">
        <f t="shared" si="10"/>
        <v>1096</v>
      </c>
      <c r="H366" s="259" t="s">
        <v>1310</v>
      </c>
    </row>
    <row r="367" spans="2:8" s="260" customFormat="1">
      <c r="B367" s="255">
        <f t="shared" si="9"/>
        <v>354</v>
      </c>
      <c r="C367" s="273" t="s">
        <v>1609</v>
      </c>
      <c r="D367" s="256" t="s">
        <v>79</v>
      </c>
      <c r="E367" s="257">
        <v>1096</v>
      </c>
      <c r="F367" s="256"/>
      <c r="G367" s="258">
        <f t="shared" si="10"/>
        <v>1096</v>
      </c>
      <c r="H367" s="259" t="s">
        <v>1310</v>
      </c>
    </row>
    <row r="368" spans="2:8" s="260" customFormat="1">
      <c r="B368" s="255">
        <f t="shared" si="9"/>
        <v>355</v>
      </c>
      <c r="C368" s="273" t="s">
        <v>1610</v>
      </c>
      <c r="D368" s="256" t="s">
        <v>79</v>
      </c>
      <c r="E368" s="257">
        <v>2687</v>
      </c>
      <c r="F368" s="256"/>
      <c r="G368" s="258">
        <f t="shared" si="10"/>
        <v>2687</v>
      </c>
      <c r="H368" s="259" t="s">
        <v>1310</v>
      </c>
    </row>
    <row r="369" spans="2:8" s="260" customFormat="1">
      <c r="B369" s="255">
        <f t="shared" si="9"/>
        <v>356</v>
      </c>
      <c r="C369" s="273" t="s">
        <v>1611</v>
      </c>
      <c r="D369" s="256" t="s">
        <v>188</v>
      </c>
      <c r="E369" s="257">
        <v>18954</v>
      </c>
      <c r="F369" s="256"/>
      <c r="G369" s="258">
        <f t="shared" si="10"/>
        <v>18954</v>
      </c>
      <c r="H369" s="259" t="s">
        <v>1310</v>
      </c>
    </row>
    <row r="370" spans="2:8" s="260" customFormat="1">
      <c r="B370" s="255">
        <f t="shared" si="9"/>
        <v>357</v>
      </c>
      <c r="C370" s="273" t="s">
        <v>1612</v>
      </c>
      <c r="D370" s="256" t="s">
        <v>82</v>
      </c>
      <c r="E370" s="257">
        <v>101206</v>
      </c>
      <c r="F370" s="256"/>
      <c r="G370" s="258">
        <f t="shared" si="10"/>
        <v>101206</v>
      </c>
      <c r="H370" s="259" t="s">
        <v>1310</v>
      </c>
    </row>
    <row r="371" spans="2:8" s="260" customFormat="1">
      <c r="B371" s="255">
        <f t="shared" si="9"/>
        <v>358</v>
      </c>
      <c r="C371" s="273" t="s">
        <v>1613</v>
      </c>
      <c r="D371" s="256" t="s">
        <v>82</v>
      </c>
      <c r="E371" s="257">
        <v>155497</v>
      </c>
      <c r="F371" s="256"/>
      <c r="G371" s="258">
        <f t="shared" si="10"/>
        <v>155497</v>
      </c>
      <c r="H371" s="259" t="s">
        <v>1310</v>
      </c>
    </row>
    <row r="372" spans="2:8" s="260" customFormat="1" ht="26.4">
      <c r="B372" s="255">
        <f t="shared" ref="B372:B435" si="11">B371+1</f>
        <v>359</v>
      </c>
      <c r="C372" s="273" t="s">
        <v>1614</v>
      </c>
      <c r="D372" s="256" t="s">
        <v>89</v>
      </c>
      <c r="E372" s="257">
        <v>9674</v>
      </c>
      <c r="F372" s="256"/>
      <c r="G372" s="258">
        <f t="shared" si="10"/>
        <v>9674</v>
      </c>
      <c r="H372" s="259" t="s">
        <v>1310</v>
      </c>
    </row>
    <row r="373" spans="2:8" s="260" customFormat="1">
      <c r="B373" s="255">
        <f t="shared" si="11"/>
        <v>360</v>
      </c>
      <c r="C373" s="273" t="s">
        <v>1615</v>
      </c>
      <c r="D373" s="256" t="s">
        <v>89</v>
      </c>
      <c r="E373" s="257">
        <v>15080</v>
      </c>
      <c r="F373" s="256"/>
      <c r="G373" s="258">
        <f t="shared" si="10"/>
        <v>15080</v>
      </c>
      <c r="H373" s="259" t="s">
        <v>1310</v>
      </c>
    </row>
    <row r="374" spans="2:8" s="260" customFormat="1">
      <c r="B374" s="255">
        <f t="shared" si="11"/>
        <v>361</v>
      </c>
      <c r="C374" s="273" t="s">
        <v>1616</v>
      </c>
      <c r="D374" s="256" t="s">
        <v>89</v>
      </c>
      <c r="E374" s="257">
        <v>21340</v>
      </c>
      <c r="F374" s="256"/>
      <c r="G374" s="258">
        <f t="shared" si="10"/>
        <v>21340</v>
      </c>
      <c r="H374" s="259" t="s">
        <v>1310</v>
      </c>
    </row>
    <row r="375" spans="2:8" s="260" customFormat="1" ht="26.4">
      <c r="B375" s="255">
        <f t="shared" si="11"/>
        <v>362</v>
      </c>
      <c r="C375" s="273" t="s">
        <v>1617</v>
      </c>
      <c r="D375" s="256" t="s">
        <v>89</v>
      </c>
      <c r="E375" s="257">
        <v>26183</v>
      </c>
      <c r="F375" s="256"/>
      <c r="G375" s="258">
        <f t="shared" si="10"/>
        <v>26183</v>
      </c>
      <c r="H375" s="259" t="s">
        <v>1310</v>
      </c>
    </row>
    <row r="376" spans="2:8" s="260" customFormat="1" ht="26.4">
      <c r="B376" s="255">
        <f t="shared" si="11"/>
        <v>363</v>
      </c>
      <c r="C376" s="273" t="s">
        <v>1618</v>
      </c>
      <c r="D376" s="256" t="s">
        <v>89</v>
      </c>
      <c r="E376" s="257">
        <v>34429</v>
      </c>
      <c r="F376" s="256"/>
      <c r="G376" s="258">
        <f t="shared" si="10"/>
        <v>34429</v>
      </c>
      <c r="H376" s="259" t="s">
        <v>1310</v>
      </c>
    </row>
    <row r="377" spans="2:8" s="260" customFormat="1" ht="26.4">
      <c r="B377" s="255">
        <f t="shared" si="11"/>
        <v>364</v>
      </c>
      <c r="C377" s="273" t="s">
        <v>1619</v>
      </c>
      <c r="D377" s="256" t="s">
        <v>89</v>
      </c>
      <c r="E377" s="257">
        <v>6937</v>
      </c>
      <c r="F377" s="256"/>
      <c r="G377" s="258">
        <f t="shared" si="10"/>
        <v>6937</v>
      </c>
      <c r="H377" s="259" t="s">
        <v>1310</v>
      </c>
    </row>
    <row r="378" spans="2:8" s="260" customFormat="1" ht="26.4">
      <c r="B378" s="255">
        <f t="shared" si="11"/>
        <v>365</v>
      </c>
      <c r="C378" s="273" t="s">
        <v>1620</v>
      </c>
      <c r="D378" s="256" t="s">
        <v>89</v>
      </c>
      <c r="E378" s="257">
        <v>8208</v>
      </c>
      <c r="F378" s="256"/>
      <c r="G378" s="258">
        <f t="shared" si="10"/>
        <v>8208</v>
      </c>
      <c r="H378" s="259" t="s">
        <v>1310</v>
      </c>
    </row>
    <row r="379" spans="2:8" s="260" customFormat="1" ht="26.4">
      <c r="B379" s="255">
        <f t="shared" si="11"/>
        <v>366</v>
      </c>
      <c r="C379" s="273" t="s">
        <v>1621</v>
      </c>
      <c r="D379" s="256" t="s">
        <v>89</v>
      </c>
      <c r="E379" s="257">
        <v>8617</v>
      </c>
      <c r="F379" s="256"/>
      <c r="G379" s="258">
        <f t="shared" si="10"/>
        <v>8617</v>
      </c>
      <c r="H379" s="259" t="s">
        <v>1310</v>
      </c>
    </row>
    <row r="380" spans="2:8" s="260" customFormat="1" ht="26.4">
      <c r="B380" s="255">
        <f t="shared" si="11"/>
        <v>367</v>
      </c>
      <c r="C380" s="273" t="s">
        <v>1622</v>
      </c>
      <c r="D380" s="256" t="s">
        <v>89</v>
      </c>
      <c r="E380" s="257">
        <v>7268</v>
      </c>
      <c r="F380" s="256"/>
      <c r="G380" s="258">
        <f t="shared" si="10"/>
        <v>7268</v>
      </c>
      <c r="H380" s="259" t="s">
        <v>1310</v>
      </c>
    </row>
    <row r="381" spans="2:8" s="260" customFormat="1" ht="26.4">
      <c r="B381" s="255">
        <f t="shared" si="11"/>
        <v>368</v>
      </c>
      <c r="C381" s="273" t="s">
        <v>1623</v>
      </c>
      <c r="D381" s="256" t="s">
        <v>89</v>
      </c>
      <c r="E381" s="257">
        <v>5513</v>
      </c>
      <c r="F381" s="256"/>
      <c r="G381" s="258">
        <f t="shared" si="10"/>
        <v>5513</v>
      </c>
      <c r="H381" s="259" t="s">
        <v>1310</v>
      </c>
    </row>
    <row r="382" spans="2:8" s="260" customFormat="1" ht="26.4">
      <c r="B382" s="255">
        <f t="shared" si="11"/>
        <v>369</v>
      </c>
      <c r="C382" s="273" t="s">
        <v>1624</v>
      </c>
      <c r="D382" s="256" t="s">
        <v>89</v>
      </c>
      <c r="E382" s="257">
        <v>9405</v>
      </c>
      <c r="F382" s="256"/>
      <c r="G382" s="258">
        <f t="shared" si="10"/>
        <v>9405</v>
      </c>
      <c r="H382" s="259" t="s">
        <v>1310</v>
      </c>
    </row>
    <row r="383" spans="2:8" s="260" customFormat="1" ht="26.4">
      <c r="B383" s="255">
        <f t="shared" si="11"/>
        <v>370</v>
      </c>
      <c r="C383" s="273" t="s">
        <v>1625</v>
      </c>
      <c r="D383" s="256" t="s">
        <v>89</v>
      </c>
      <c r="E383" s="257">
        <v>9405</v>
      </c>
      <c r="F383" s="256"/>
      <c r="G383" s="258">
        <f t="shared" si="10"/>
        <v>9405</v>
      </c>
      <c r="H383" s="259" t="s">
        <v>1310</v>
      </c>
    </row>
    <row r="384" spans="2:8" s="260" customFormat="1" ht="26.4">
      <c r="B384" s="255">
        <f t="shared" si="11"/>
        <v>371</v>
      </c>
      <c r="C384" s="273" t="s">
        <v>1626</v>
      </c>
      <c r="D384" s="256" t="s">
        <v>89</v>
      </c>
      <c r="E384" s="257">
        <v>20073</v>
      </c>
      <c r="F384" s="256"/>
      <c r="G384" s="258">
        <f t="shared" si="10"/>
        <v>20073</v>
      </c>
      <c r="H384" s="259" t="s">
        <v>1310</v>
      </c>
    </row>
    <row r="385" spans="2:8" s="260" customFormat="1">
      <c r="B385" s="255">
        <f t="shared" si="11"/>
        <v>372</v>
      </c>
      <c r="C385" s="273" t="s">
        <v>1627</v>
      </c>
      <c r="D385" s="256" t="s">
        <v>89</v>
      </c>
      <c r="E385" s="257">
        <v>7061</v>
      </c>
      <c r="F385" s="256"/>
      <c r="G385" s="258">
        <f t="shared" si="10"/>
        <v>7061</v>
      </c>
      <c r="H385" s="259" t="s">
        <v>1310</v>
      </c>
    </row>
    <row r="386" spans="2:8" s="260" customFormat="1">
      <c r="B386" s="255">
        <f t="shared" si="11"/>
        <v>373</v>
      </c>
      <c r="C386" s="273" t="s">
        <v>1628</v>
      </c>
      <c r="D386" s="256" t="s">
        <v>89</v>
      </c>
      <c r="E386" s="257">
        <v>124502</v>
      </c>
      <c r="F386" s="256"/>
      <c r="G386" s="258">
        <f t="shared" si="10"/>
        <v>124502</v>
      </c>
      <c r="H386" s="259" t="s">
        <v>1310</v>
      </c>
    </row>
    <row r="387" spans="2:8" s="260" customFormat="1">
      <c r="B387" s="255">
        <f t="shared" si="11"/>
        <v>374</v>
      </c>
      <c r="C387" s="273" t="s">
        <v>1629</v>
      </c>
      <c r="D387" s="256" t="s">
        <v>89</v>
      </c>
      <c r="E387" s="257">
        <v>105920</v>
      </c>
      <c r="F387" s="256"/>
      <c r="G387" s="258">
        <f t="shared" si="10"/>
        <v>105920</v>
      </c>
      <c r="H387" s="259" t="s">
        <v>1310</v>
      </c>
    </row>
    <row r="388" spans="2:8" s="260" customFormat="1">
      <c r="B388" s="255">
        <f t="shared" si="11"/>
        <v>375</v>
      </c>
      <c r="C388" s="273" t="s">
        <v>1630</v>
      </c>
      <c r="D388" s="256" t="s">
        <v>1465</v>
      </c>
      <c r="E388" s="257">
        <v>55747</v>
      </c>
      <c r="F388" s="256"/>
      <c r="G388" s="258">
        <f t="shared" si="10"/>
        <v>55747</v>
      </c>
      <c r="H388" s="259" t="s">
        <v>1310</v>
      </c>
    </row>
    <row r="389" spans="2:8" s="260" customFormat="1">
      <c r="B389" s="255">
        <f t="shared" si="11"/>
        <v>376</v>
      </c>
      <c r="C389" s="273" t="s">
        <v>1631</v>
      </c>
      <c r="D389" s="256" t="s">
        <v>1595</v>
      </c>
      <c r="E389" s="257">
        <v>10778</v>
      </c>
      <c r="F389" s="256"/>
      <c r="G389" s="258">
        <f t="shared" si="10"/>
        <v>10778</v>
      </c>
      <c r="H389" s="259" t="s">
        <v>1310</v>
      </c>
    </row>
    <row r="390" spans="2:8" s="260" customFormat="1">
      <c r="B390" s="255">
        <f t="shared" si="11"/>
        <v>377</v>
      </c>
      <c r="C390" s="273" t="s">
        <v>1632</v>
      </c>
      <c r="D390" s="256" t="s">
        <v>110</v>
      </c>
      <c r="E390" s="257">
        <v>114464</v>
      </c>
      <c r="F390" s="256"/>
      <c r="G390" s="258">
        <f t="shared" si="10"/>
        <v>114464</v>
      </c>
      <c r="H390" s="259" t="s">
        <v>1310</v>
      </c>
    </row>
    <row r="391" spans="2:8" s="260" customFormat="1">
      <c r="B391" s="255">
        <f t="shared" si="11"/>
        <v>378</v>
      </c>
      <c r="C391" s="273" t="s">
        <v>1633</v>
      </c>
      <c r="D391" s="256" t="s">
        <v>110</v>
      </c>
      <c r="E391" s="257">
        <v>110942</v>
      </c>
      <c r="F391" s="256"/>
      <c r="G391" s="258">
        <f t="shared" si="10"/>
        <v>110942</v>
      </c>
      <c r="H391" s="259" t="s">
        <v>1310</v>
      </c>
    </row>
    <row r="392" spans="2:8" s="260" customFormat="1">
      <c r="B392" s="255">
        <f t="shared" si="11"/>
        <v>379</v>
      </c>
      <c r="C392" s="273" t="s">
        <v>1634</v>
      </c>
      <c r="D392" s="256" t="s">
        <v>79</v>
      </c>
      <c r="E392" s="257">
        <v>64852</v>
      </c>
      <c r="F392" s="256"/>
      <c r="G392" s="258">
        <f t="shared" si="10"/>
        <v>64852</v>
      </c>
      <c r="H392" s="259" t="s">
        <v>1310</v>
      </c>
    </row>
    <row r="393" spans="2:8" s="260" customFormat="1">
      <c r="B393" s="255">
        <f t="shared" si="11"/>
        <v>380</v>
      </c>
      <c r="C393" s="273" t="s">
        <v>1635</v>
      </c>
      <c r="D393" s="256" t="s">
        <v>1465</v>
      </c>
      <c r="E393" s="257">
        <v>10778</v>
      </c>
      <c r="F393" s="256"/>
      <c r="G393" s="258">
        <f t="shared" si="10"/>
        <v>10778</v>
      </c>
      <c r="H393" s="259" t="s">
        <v>1310</v>
      </c>
    </row>
    <row r="394" spans="2:8" s="260" customFormat="1">
      <c r="B394" s="255">
        <f t="shared" si="11"/>
        <v>381</v>
      </c>
      <c r="C394" s="273" t="s">
        <v>1636</v>
      </c>
      <c r="D394" s="256" t="s">
        <v>82</v>
      </c>
      <c r="E394" s="257">
        <v>14680</v>
      </c>
      <c r="F394" s="256"/>
      <c r="G394" s="258">
        <f t="shared" si="10"/>
        <v>14680</v>
      </c>
      <c r="H394" s="259" t="s">
        <v>1310</v>
      </c>
    </row>
    <row r="395" spans="2:8" s="260" customFormat="1">
      <c r="B395" s="255">
        <f t="shared" si="11"/>
        <v>382</v>
      </c>
      <c r="C395" s="273" t="s">
        <v>1637</v>
      </c>
      <c r="D395" s="256" t="s">
        <v>82</v>
      </c>
      <c r="E395" s="257">
        <v>36979</v>
      </c>
      <c r="F395" s="256"/>
      <c r="G395" s="258">
        <f t="shared" si="10"/>
        <v>36979</v>
      </c>
      <c r="H395" s="259" t="s">
        <v>1310</v>
      </c>
    </row>
    <row r="396" spans="2:8" s="260" customFormat="1">
      <c r="B396" s="255">
        <f t="shared" si="11"/>
        <v>383</v>
      </c>
      <c r="C396" s="273" t="s">
        <v>1638</v>
      </c>
      <c r="D396" s="256" t="s">
        <v>82</v>
      </c>
      <c r="E396" s="257">
        <v>5203</v>
      </c>
      <c r="F396" s="256"/>
      <c r="G396" s="258">
        <f t="shared" si="10"/>
        <v>5203</v>
      </c>
      <c r="H396" s="259" t="s">
        <v>1310</v>
      </c>
    </row>
    <row r="397" spans="2:8" s="260" customFormat="1">
      <c r="B397" s="255">
        <f t="shared" si="11"/>
        <v>384</v>
      </c>
      <c r="C397" s="273" t="s">
        <v>1639</v>
      </c>
      <c r="D397" s="256" t="s">
        <v>82</v>
      </c>
      <c r="E397" s="257">
        <v>10467</v>
      </c>
      <c r="F397" s="256"/>
      <c r="G397" s="258">
        <f t="shared" si="10"/>
        <v>10467</v>
      </c>
      <c r="H397" s="259" t="s">
        <v>1310</v>
      </c>
    </row>
    <row r="398" spans="2:8" s="260" customFormat="1">
      <c r="B398" s="255">
        <f t="shared" si="11"/>
        <v>385</v>
      </c>
      <c r="C398" s="273" t="s">
        <v>1640</v>
      </c>
      <c r="D398" s="256" t="s">
        <v>82</v>
      </c>
      <c r="E398" s="257">
        <v>14754</v>
      </c>
      <c r="F398" s="256"/>
      <c r="G398" s="258">
        <f t="shared" si="10"/>
        <v>14754</v>
      </c>
      <c r="H398" s="259" t="s">
        <v>1310</v>
      </c>
    </row>
    <row r="399" spans="2:8" s="260" customFormat="1" ht="26.4">
      <c r="B399" s="255">
        <f t="shared" si="11"/>
        <v>386</v>
      </c>
      <c r="C399" s="273" t="s">
        <v>977</v>
      </c>
      <c r="D399" s="256" t="s">
        <v>79</v>
      </c>
      <c r="E399" s="257">
        <v>4560293</v>
      </c>
      <c r="F399" s="256"/>
      <c r="G399" s="258">
        <f t="shared" si="10"/>
        <v>4560293</v>
      </c>
      <c r="H399" s="259" t="s">
        <v>1310</v>
      </c>
    </row>
    <row r="400" spans="2:8" s="260" customFormat="1" ht="26.4">
      <c r="B400" s="255">
        <f t="shared" si="11"/>
        <v>387</v>
      </c>
      <c r="C400" s="273" t="s">
        <v>978</v>
      </c>
      <c r="D400" s="256" t="s">
        <v>79</v>
      </c>
      <c r="E400" s="257">
        <v>4694799</v>
      </c>
      <c r="F400" s="256"/>
      <c r="G400" s="258">
        <f t="shared" si="10"/>
        <v>4694799</v>
      </c>
      <c r="H400" s="259" t="s">
        <v>1310</v>
      </c>
    </row>
    <row r="401" spans="2:8" s="260" customFormat="1">
      <c r="B401" s="255">
        <f t="shared" si="11"/>
        <v>388</v>
      </c>
      <c r="C401" s="273" t="s">
        <v>1641</v>
      </c>
      <c r="D401" s="256" t="s">
        <v>79</v>
      </c>
      <c r="E401" s="257">
        <v>46986</v>
      </c>
      <c r="F401" s="256"/>
      <c r="G401" s="258">
        <f t="shared" si="10"/>
        <v>46986</v>
      </c>
      <c r="H401" s="259" t="s">
        <v>1310</v>
      </c>
    </row>
    <row r="402" spans="2:8" s="260" customFormat="1" ht="26.4">
      <c r="B402" s="255">
        <f t="shared" si="11"/>
        <v>389</v>
      </c>
      <c r="C402" s="273" t="s">
        <v>1642</v>
      </c>
      <c r="D402" s="256" t="s">
        <v>82</v>
      </c>
      <c r="E402" s="257">
        <v>28</v>
      </c>
      <c r="F402" s="256"/>
      <c r="G402" s="258">
        <f t="shared" si="10"/>
        <v>28</v>
      </c>
      <c r="H402" s="259" t="s">
        <v>1310</v>
      </c>
    </row>
    <row r="403" spans="2:8" s="260" customFormat="1">
      <c r="B403" s="255">
        <f t="shared" si="11"/>
        <v>390</v>
      </c>
      <c r="C403" s="273" t="s">
        <v>1643</v>
      </c>
      <c r="D403" s="256" t="s">
        <v>82</v>
      </c>
      <c r="E403" s="257">
        <v>232</v>
      </c>
      <c r="F403" s="256"/>
      <c r="G403" s="258">
        <f t="shared" si="10"/>
        <v>232</v>
      </c>
      <c r="H403" s="259" t="s">
        <v>1310</v>
      </c>
    </row>
    <row r="404" spans="2:8" s="260" customFormat="1" ht="26.4">
      <c r="B404" s="255">
        <f t="shared" si="11"/>
        <v>391</v>
      </c>
      <c r="C404" s="273" t="s">
        <v>1644</v>
      </c>
      <c r="D404" s="256" t="s">
        <v>79</v>
      </c>
      <c r="E404" s="257">
        <v>642950</v>
      </c>
      <c r="F404" s="256"/>
      <c r="G404" s="258">
        <f t="shared" si="10"/>
        <v>642950</v>
      </c>
      <c r="H404" s="259" t="s">
        <v>1310</v>
      </c>
    </row>
    <row r="405" spans="2:8" s="260" customFormat="1" ht="26.4">
      <c r="B405" s="255">
        <f t="shared" si="11"/>
        <v>392</v>
      </c>
      <c r="C405" s="273" t="s">
        <v>1645</v>
      </c>
      <c r="D405" s="256" t="s">
        <v>79</v>
      </c>
      <c r="E405" s="257">
        <v>241571</v>
      </c>
      <c r="F405" s="256"/>
      <c r="G405" s="258">
        <f t="shared" si="10"/>
        <v>241571</v>
      </c>
      <c r="H405" s="259" t="s">
        <v>1310</v>
      </c>
    </row>
    <row r="406" spans="2:8" s="260" customFormat="1" ht="26.4">
      <c r="B406" s="255">
        <f t="shared" si="11"/>
        <v>393</v>
      </c>
      <c r="C406" s="273" t="s">
        <v>1646</v>
      </c>
      <c r="D406" s="256" t="s">
        <v>79</v>
      </c>
      <c r="E406" s="257">
        <v>215556</v>
      </c>
      <c r="F406" s="256"/>
      <c r="G406" s="258">
        <f t="shared" si="10"/>
        <v>215556</v>
      </c>
      <c r="H406" s="259" t="s">
        <v>1310</v>
      </c>
    </row>
    <row r="407" spans="2:8" s="260" customFormat="1">
      <c r="B407" s="255">
        <f t="shared" si="11"/>
        <v>394</v>
      </c>
      <c r="C407" s="273" t="s">
        <v>1647</v>
      </c>
      <c r="D407" s="256" t="s">
        <v>188</v>
      </c>
      <c r="E407" s="257">
        <v>20255</v>
      </c>
      <c r="F407" s="256"/>
      <c r="G407" s="258">
        <f t="shared" ref="G407:G470" si="12">E407*(1+F407)</f>
        <v>20255</v>
      </c>
      <c r="H407" s="259" t="s">
        <v>1310</v>
      </c>
    </row>
    <row r="408" spans="2:8" s="260" customFormat="1">
      <c r="B408" s="255">
        <f t="shared" si="11"/>
        <v>395</v>
      </c>
      <c r="C408" s="273" t="s">
        <v>1648</v>
      </c>
      <c r="D408" s="256" t="s">
        <v>188</v>
      </c>
      <c r="E408" s="257">
        <v>20175</v>
      </c>
      <c r="F408" s="256"/>
      <c r="G408" s="258">
        <f t="shared" si="12"/>
        <v>20175</v>
      </c>
      <c r="H408" s="259" t="s">
        <v>1310</v>
      </c>
    </row>
    <row r="409" spans="2:8" s="260" customFormat="1">
      <c r="B409" s="255">
        <f t="shared" si="11"/>
        <v>396</v>
      </c>
      <c r="C409" s="273" t="s">
        <v>1649</v>
      </c>
      <c r="D409" s="256" t="s">
        <v>79</v>
      </c>
      <c r="E409" s="257">
        <v>9878</v>
      </c>
      <c r="F409" s="256"/>
      <c r="G409" s="258">
        <f t="shared" si="12"/>
        <v>9878</v>
      </c>
      <c r="H409" s="259" t="s">
        <v>1310</v>
      </c>
    </row>
    <row r="410" spans="2:8" s="260" customFormat="1">
      <c r="B410" s="255">
        <f t="shared" si="11"/>
        <v>397</v>
      </c>
      <c r="C410" s="273" t="s">
        <v>1650</v>
      </c>
      <c r="D410" s="256" t="s">
        <v>79</v>
      </c>
      <c r="E410" s="257">
        <v>20255</v>
      </c>
      <c r="F410" s="256"/>
      <c r="G410" s="258">
        <f t="shared" si="12"/>
        <v>20255</v>
      </c>
      <c r="H410" s="259" t="s">
        <v>1310</v>
      </c>
    </row>
    <row r="411" spans="2:8" s="260" customFormat="1" ht="26.4">
      <c r="B411" s="255">
        <f t="shared" si="11"/>
        <v>398</v>
      </c>
      <c r="C411" s="273" t="s">
        <v>1651</v>
      </c>
      <c r="D411" s="256" t="s">
        <v>79</v>
      </c>
      <c r="E411" s="257">
        <v>30816</v>
      </c>
      <c r="F411" s="256"/>
      <c r="G411" s="258">
        <f t="shared" si="12"/>
        <v>30816</v>
      </c>
      <c r="H411" s="259" t="s">
        <v>1310</v>
      </c>
    </row>
    <row r="412" spans="2:8" s="260" customFormat="1" ht="26.4">
      <c r="B412" s="255">
        <f t="shared" si="11"/>
        <v>399</v>
      </c>
      <c r="C412" s="273" t="s">
        <v>1652</v>
      </c>
      <c r="D412" s="256" t="s">
        <v>79</v>
      </c>
      <c r="E412" s="257">
        <v>20051</v>
      </c>
      <c r="F412" s="256"/>
      <c r="G412" s="258">
        <f t="shared" si="12"/>
        <v>20051</v>
      </c>
      <c r="H412" s="259" t="s">
        <v>1310</v>
      </c>
    </row>
    <row r="413" spans="2:8" s="260" customFormat="1" ht="26.4">
      <c r="B413" s="255">
        <f t="shared" si="11"/>
        <v>400</v>
      </c>
      <c r="C413" s="273" t="s">
        <v>1653</v>
      </c>
      <c r="D413" s="256" t="s">
        <v>79</v>
      </c>
      <c r="E413" s="257">
        <v>35057</v>
      </c>
      <c r="F413" s="256"/>
      <c r="G413" s="258">
        <f t="shared" si="12"/>
        <v>35057</v>
      </c>
      <c r="H413" s="259" t="s">
        <v>1310</v>
      </c>
    </row>
    <row r="414" spans="2:8" s="260" customFormat="1">
      <c r="B414" s="255">
        <f t="shared" si="11"/>
        <v>401</v>
      </c>
      <c r="C414" s="273" t="s">
        <v>1654</v>
      </c>
      <c r="D414" s="256" t="s">
        <v>79</v>
      </c>
      <c r="E414" s="257">
        <v>16538</v>
      </c>
      <c r="F414" s="256"/>
      <c r="G414" s="258">
        <f t="shared" si="12"/>
        <v>16538</v>
      </c>
      <c r="H414" s="259" t="s">
        <v>1310</v>
      </c>
    </row>
    <row r="415" spans="2:8" s="260" customFormat="1">
      <c r="B415" s="255">
        <f t="shared" si="11"/>
        <v>402</v>
      </c>
      <c r="C415" s="273" t="s">
        <v>1655</v>
      </c>
      <c r="D415" s="256" t="s">
        <v>79</v>
      </c>
      <c r="E415" s="257">
        <v>18982</v>
      </c>
      <c r="F415" s="256"/>
      <c r="G415" s="258">
        <f t="shared" si="12"/>
        <v>18982</v>
      </c>
      <c r="H415" s="259" t="s">
        <v>1310</v>
      </c>
    </row>
    <row r="416" spans="2:8" s="260" customFormat="1">
      <c r="B416" s="255">
        <f t="shared" si="11"/>
        <v>403</v>
      </c>
      <c r="C416" s="273" t="s">
        <v>1656</v>
      </c>
      <c r="D416" s="256" t="s">
        <v>79</v>
      </c>
      <c r="E416" s="257">
        <v>16115</v>
      </c>
      <c r="F416" s="256"/>
      <c r="G416" s="258">
        <f t="shared" si="12"/>
        <v>16115</v>
      </c>
      <c r="H416" s="259" t="s">
        <v>1310</v>
      </c>
    </row>
    <row r="417" spans="2:8" s="260" customFormat="1" ht="39.6">
      <c r="B417" s="255">
        <f t="shared" si="11"/>
        <v>404</v>
      </c>
      <c r="C417" s="273" t="s">
        <v>1657</v>
      </c>
      <c r="D417" s="256" t="s">
        <v>79</v>
      </c>
      <c r="E417" s="257">
        <v>19565</v>
      </c>
      <c r="F417" s="256"/>
      <c r="G417" s="258">
        <f t="shared" si="12"/>
        <v>19565</v>
      </c>
      <c r="H417" s="259" t="s">
        <v>1310</v>
      </c>
    </row>
    <row r="418" spans="2:8" s="260" customFormat="1" ht="39.6">
      <c r="B418" s="255">
        <f t="shared" si="11"/>
        <v>405</v>
      </c>
      <c r="C418" s="273" t="s">
        <v>1658</v>
      </c>
      <c r="D418" s="256" t="s">
        <v>79</v>
      </c>
      <c r="E418" s="257">
        <v>22008</v>
      </c>
      <c r="F418" s="256"/>
      <c r="G418" s="258">
        <f t="shared" si="12"/>
        <v>22008</v>
      </c>
      <c r="H418" s="259" t="s">
        <v>1310</v>
      </c>
    </row>
    <row r="419" spans="2:8" s="260" customFormat="1" ht="39.6">
      <c r="B419" s="255">
        <f t="shared" si="11"/>
        <v>406</v>
      </c>
      <c r="C419" s="273" t="s">
        <v>1659</v>
      </c>
      <c r="D419" s="256" t="s">
        <v>79</v>
      </c>
      <c r="E419" s="257">
        <v>149521</v>
      </c>
      <c r="F419" s="256"/>
      <c r="G419" s="258">
        <f t="shared" si="12"/>
        <v>149521</v>
      </c>
      <c r="H419" s="259" t="s">
        <v>1310</v>
      </c>
    </row>
    <row r="420" spans="2:8" s="260" customFormat="1" ht="39.6">
      <c r="B420" s="255">
        <f t="shared" si="11"/>
        <v>407</v>
      </c>
      <c r="C420" s="273" t="s">
        <v>1660</v>
      </c>
      <c r="D420" s="256" t="s">
        <v>79</v>
      </c>
      <c r="E420" s="257">
        <v>133280</v>
      </c>
      <c r="F420" s="256"/>
      <c r="G420" s="258">
        <f t="shared" si="12"/>
        <v>133280</v>
      </c>
      <c r="H420" s="259" t="s">
        <v>1310</v>
      </c>
    </row>
    <row r="421" spans="2:8" s="260" customFormat="1" ht="39.6">
      <c r="B421" s="255">
        <f t="shared" si="11"/>
        <v>408</v>
      </c>
      <c r="C421" s="273" t="s">
        <v>1661</v>
      </c>
      <c r="D421" s="256" t="s">
        <v>79</v>
      </c>
      <c r="E421" s="257">
        <v>685178</v>
      </c>
      <c r="F421" s="256"/>
      <c r="G421" s="258">
        <f t="shared" si="12"/>
        <v>685178</v>
      </c>
      <c r="H421" s="259" t="s">
        <v>1310</v>
      </c>
    </row>
    <row r="422" spans="2:8" s="260" customFormat="1" ht="39.6">
      <c r="B422" s="255">
        <f t="shared" si="11"/>
        <v>409</v>
      </c>
      <c r="C422" s="273" t="s">
        <v>1662</v>
      </c>
      <c r="D422" s="256" t="s">
        <v>79</v>
      </c>
      <c r="E422" s="257">
        <v>634936</v>
      </c>
      <c r="F422" s="256"/>
      <c r="G422" s="258">
        <f t="shared" si="12"/>
        <v>634936</v>
      </c>
      <c r="H422" s="259" t="s">
        <v>1310</v>
      </c>
    </row>
    <row r="423" spans="2:8" s="260" customFormat="1" ht="39.6">
      <c r="B423" s="255">
        <f t="shared" si="11"/>
        <v>410</v>
      </c>
      <c r="C423" s="273" t="s">
        <v>1663</v>
      </c>
      <c r="D423" s="256" t="s">
        <v>79</v>
      </c>
      <c r="E423" s="257">
        <v>221179</v>
      </c>
      <c r="F423" s="256"/>
      <c r="G423" s="258">
        <f t="shared" si="12"/>
        <v>221179</v>
      </c>
      <c r="H423" s="259" t="s">
        <v>1310</v>
      </c>
    </row>
    <row r="424" spans="2:8" s="260" customFormat="1" ht="39.6">
      <c r="B424" s="255">
        <f t="shared" si="11"/>
        <v>411</v>
      </c>
      <c r="C424" s="273" t="s">
        <v>1664</v>
      </c>
      <c r="D424" s="256" t="s">
        <v>79</v>
      </c>
      <c r="E424" s="257">
        <v>1107307</v>
      </c>
      <c r="F424" s="256"/>
      <c r="G424" s="258">
        <f t="shared" si="12"/>
        <v>1107307</v>
      </c>
      <c r="H424" s="259" t="s">
        <v>1310</v>
      </c>
    </row>
    <row r="425" spans="2:8" s="260" customFormat="1" ht="39.6">
      <c r="B425" s="255">
        <f t="shared" si="11"/>
        <v>412</v>
      </c>
      <c r="C425" s="273" t="s">
        <v>1665</v>
      </c>
      <c r="D425" s="256" t="s">
        <v>79</v>
      </c>
      <c r="E425" s="257">
        <v>216325</v>
      </c>
      <c r="F425" s="256"/>
      <c r="G425" s="258">
        <f t="shared" si="12"/>
        <v>216325</v>
      </c>
      <c r="H425" s="259" t="s">
        <v>1310</v>
      </c>
    </row>
    <row r="426" spans="2:8" s="260" customFormat="1" ht="39.6">
      <c r="B426" s="255">
        <f t="shared" si="11"/>
        <v>413</v>
      </c>
      <c r="C426" s="273" t="s">
        <v>1666</v>
      </c>
      <c r="D426" s="256" t="s">
        <v>79</v>
      </c>
      <c r="E426" s="257">
        <v>238014</v>
      </c>
      <c r="F426" s="256"/>
      <c r="G426" s="258">
        <f t="shared" si="12"/>
        <v>238014</v>
      </c>
      <c r="H426" s="259" t="s">
        <v>1310</v>
      </c>
    </row>
    <row r="427" spans="2:8" s="260" customFormat="1" ht="39.6">
      <c r="B427" s="255">
        <f t="shared" si="11"/>
        <v>414</v>
      </c>
      <c r="C427" s="273" t="s">
        <v>1667</v>
      </c>
      <c r="D427" s="256" t="s">
        <v>79</v>
      </c>
      <c r="E427" s="257">
        <v>1118674</v>
      </c>
      <c r="F427" s="256"/>
      <c r="G427" s="258">
        <f t="shared" si="12"/>
        <v>1118674</v>
      </c>
      <c r="H427" s="259" t="s">
        <v>1310</v>
      </c>
    </row>
    <row r="428" spans="2:8" s="260" customFormat="1">
      <c r="B428" s="255">
        <f t="shared" si="11"/>
        <v>415</v>
      </c>
      <c r="C428" s="273" t="s">
        <v>1668</v>
      </c>
      <c r="D428" s="256" t="s">
        <v>79</v>
      </c>
      <c r="E428" s="257">
        <v>27661</v>
      </c>
      <c r="F428" s="256"/>
      <c r="G428" s="258">
        <f t="shared" si="12"/>
        <v>27661</v>
      </c>
      <c r="H428" s="259" t="s">
        <v>1310</v>
      </c>
    </row>
    <row r="429" spans="2:8" s="260" customFormat="1">
      <c r="B429" s="255">
        <f t="shared" si="11"/>
        <v>416</v>
      </c>
      <c r="C429" s="273" t="s">
        <v>1669</v>
      </c>
      <c r="D429" s="256" t="s">
        <v>79</v>
      </c>
      <c r="E429" s="257">
        <v>19378</v>
      </c>
      <c r="F429" s="256"/>
      <c r="G429" s="258">
        <f t="shared" si="12"/>
        <v>19378</v>
      </c>
      <c r="H429" s="259" t="s">
        <v>1310</v>
      </c>
    </row>
    <row r="430" spans="2:8" s="260" customFormat="1">
      <c r="B430" s="255">
        <f t="shared" si="11"/>
        <v>417</v>
      </c>
      <c r="C430" s="273" t="s">
        <v>1670</v>
      </c>
      <c r="D430" s="256" t="s">
        <v>79</v>
      </c>
      <c r="E430" s="257">
        <v>2880</v>
      </c>
      <c r="F430" s="256"/>
      <c r="G430" s="258">
        <f t="shared" si="12"/>
        <v>2880</v>
      </c>
      <c r="H430" s="259" t="s">
        <v>1310</v>
      </c>
    </row>
    <row r="431" spans="2:8" s="260" customFormat="1">
      <c r="B431" s="255">
        <f t="shared" si="11"/>
        <v>418</v>
      </c>
      <c r="C431" s="273" t="s">
        <v>1671</v>
      </c>
      <c r="D431" s="256" t="s">
        <v>79</v>
      </c>
      <c r="E431" s="257">
        <v>2787</v>
      </c>
      <c r="F431" s="256"/>
      <c r="G431" s="258">
        <f t="shared" si="12"/>
        <v>2787</v>
      </c>
      <c r="H431" s="259" t="s">
        <v>1310</v>
      </c>
    </row>
    <row r="432" spans="2:8" s="260" customFormat="1">
      <c r="B432" s="255">
        <f t="shared" si="11"/>
        <v>419</v>
      </c>
      <c r="C432" s="273" t="s">
        <v>1672</v>
      </c>
      <c r="D432" s="256" t="s">
        <v>79</v>
      </c>
      <c r="E432" s="257">
        <v>135889</v>
      </c>
      <c r="F432" s="256"/>
      <c r="G432" s="258">
        <f t="shared" si="12"/>
        <v>135889</v>
      </c>
      <c r="H432" s="259" t="s">
        <v>1310</v>
      </c>
    </row>
    <row r="433" spans="2:8" s="260" customFormat="1">
      <c r="B433" s="255">
        <f t="shared" si="11"/>
        <v>420</v>
      </c>
      <c r="C433" s="273" t="s">
        <v>1673</v>
      </c>
      <c r="D433" s="256" t="s">
        <v>79</v>
      </c>
      <c r="E433" s="257">
        <v>297318</v>
      </c>
      <c r="F433" s="256"/>
      <c r="G433" s="258">
        <f t="shared" si="12"/>
        <v>297318</v>
      </c>
      <c r="H433" s="259" t="s">
        <v>1310</v>
      </c>
    </row>
    <row r="434" spans="2:8" s="260" customFormat="1" ht="52.8">
      <c r="B434" s="255">
        <f t="shared" si="11"/>
        <v>421</v>
      </c>
      <c r="C434" s="273" t="s">
        <v>1674</v>
      </c>
      <c r="D434" s="256" t="s">
        <v>79</v>
      </c>
      <c r="E434" s="257">
        <v>7506112</v>
      </c>
      <c r="F434" s="256"/>
      <c r="G434" s="258">
        <f t="shared" si="12"/>
        <v>7506112</v>
      </c>
      <c r="H434" s="259" t="s">
        <v>1310</v>
      </c>
    </row>
    <row r="435" spans="2:8" s="260" customFormat="1" ht="39.6">
      <c r="B435" s="255">
        <f t="shared" si="11"/>
        <v>422</v>
      </c>
      <c r="C435" s="273" t="s">
        <v>1675</v>
      </c>
      <c r="D435" s="256" t="s">
        <v>79</v>
      </c>
      <c r="E435" s="257">
        <v>20464232</v>
      </c>
      <c r="F435" s="256"/>
      <c r="G435" s="258">
        <f t="shared" si="12"/>
        <v>20464232</v>
      </c>
      <c r="H435" s="259" t="s">
        <v>1310</v>
      </c>
    </row>
    <row r="436" spans="2:8" s="260" customFormat="1" ht="39.6">
      <c r="B436" s="255">
        <f t="shared" ref="B436:B499" si="13">B435+1</f>
        <v>423</v>
      </c>
      <c r="C436" s="273" t="s">
        <v>1676</v>
      </c>
      <c r="D436" s="256" t="s">
        <v>79</v>
      </c>
      <c r="E436" s="257">
        <v>26302331</v>
      </c>
      <c r="F436" s="256"/>
      <c r="G436" s="258">
        <f t="shared" si="12"/>
        <v>26302331</v>
      </c>
      <c r="H436" s="259" t="s">
        <v>1310</v>
      </c>
    </row>
    <row r="437" spans="2:8" s="260" customFormat="1">
      <c r="B437" s="255">
        <f t="shared" si="13"/>
        <v>424</v>
      </c>
      <c r="C437" s="273" t="s">
        <v>1677</v>
      </c>
      <c r="D437" s="256" t="s">
        <v>79</v>
      </c>
      <c r="E437" s="257">
        <v>2044</v>
      </c>
      <c r="F437" s="256"/>
      <c r="G437" s="258">
        <f t="shared" si="12"/>
        <v>2044</v>
      </c>
      <c r="H437" s="259" t="s">
        <v>1310</v>
      </c>
    </row>
    <row r="438" spans="2:8" s="260" customFormat="1">
      <c r="B438" s="255">
        <f t="shared" si="13"/>
        <v>425</v>
      </c>
      <c r="C438" s="273" t="s">
        <v>1678</v>
      </c>
      <c r="D438" s="256" t="s">
        <v>79</v>
      </c>
      <c r="E438" s="257">
        <v>1394</v>
      </c>
      <c r="F438" s="256"/>
      <c r="G438" s="258">
        <f t="shared" si="12"/>
        <v>1394</v>
      </c>
      <c r="H438" s="259" t="s">
        <v>1310</v>
      </c>
    </row>
    <row r="439" spans="2:8" s="260" customFormat="1">
      <c r="B439" s="255">
        <f t="shared" si="13"/>
        <v>426</v>
      </c>
      <c r="C439" s="273" t="s">
        <v>1679</v>
      </c>
      <c r="D439" s="256" t="s">
        <v>79</v>
      </c>
      <c r="E439" s="257">
        <v>1059</v>
      </c>
      <c r="F439" s="256"/>
      <c r="G439" s="258">
        <f t="shared" si="12"/>
        <v>1059</v>
      </c>
      <c r="H439" s="259" t="s">
        <v>1310</v>
      </c>
    </row>
    <row r="440" spans="2:8" s="260" customFormat="1">
      <c r="B440" s="255">
        <f t="shared" si="13"/>
        <v>427</v>
      </c>
      <c r="C440" s="273" t="s">
        <v>1680</v>
      </c>
      <c r="D440" s="256" t="s">
        <v>79</v>
      </c>
      <c r="E440" s="257">
        <v>732</v>
      </c>
      <c r="F440" s="256"/>
      <c r="G440" s="258">
        <f t="shared" si="12"/>
        <v>732</v>
      </c>
      <c r="H440" s="259" t="s">
        <v>1310</v>
      </c>
    </row>
    <row r="441" spans="2:8" s="260" customFormat="1">
      <c r="B441" s="255">
        <f t="shared" si="13"/>
        <v>428</v>
      </c>
      <c r="C441" s="273" t="s">
        <v>1681</v>
      </c>
      <c r="D441" s="256" t="s">
        <v>79</v>
      </c>
      <c r="E441" s="257">
        <v>836</v>
      </c>
      <c r="F441" s="256"/>
      <c r="G441" s="258">
        <f t="shared" si="12"/>
        <v>836</v>
      </c>
      <c r="H441" s="259" t="s">
        <v>1310</v>
      </c>
    </row>
    <row r="442" spans="2:8" s="260" customFormat="1">
      <c r="B442" s="255">
        <f t="shared" si="13"/>
        <v>429</v>
      </c>
      <c r="C442" s="273" t="s">
        <v>1682</v>
      </c>
      <c r="D442" s="256" t="s">
        <v>79</v>
      </c>
      <c r="E442" s="257">
        <v>91983</v>
      </c>
      <c r="F442" s="256"/>
      <c r="G442" s="258">
        <f t="shared" si="12"/>
        <v>91983</v>
      </c>
      <c r="H442" s="259" t="s">
        <v>1310</v>
      </c>
    </row>
    <row r="443" spans="2:8" s="260" customFormat="1">
      <c r="B443" s="255">
        <f t="shared" si="13"/>
        <v>430</v>
      </c>
      <c r="C443" s="273" t="s">
        <v>1683</v>
      </c>
      <c r="D443" s="256" t="s">
        <v>79</v>
      </c>
      <c r="E443" s="257">
        <v>557541</v>
      </c>
      <c r="F443" s="256"/>
      <c r="G443" s="258">
        <f t="shared" si="12"/>
        <v>557541</v>
      </c>
      <c r="H443" s="259" t="s">
        <v>1310</v>
      </c>
    </row>
    <row r="444" spans="2:8" s="260" customFormat="1" ht="26.4">
      <c r="B444" s="255">
        <f t="shared" si="13"/>
        <v>431</v>
      </c>
      <c r="C444" s="273" t="s">
        <v>1684</v>
      </c>
      <c r="D444" s="256" t="s">
        <v>79</v>
      </c>
      <c r="E444" s="257">
        <v>130077</v>
      </c>
      <c r="F444" s="256"/>
      <c r="G444" s="258">
        <f t="shared" si="12"/>
        <v>130077</v>
      </c>
      <c r="H444" s="259" t="s">
        <v>1310</v>
      </c>
    </row>
    <row r="445" spans="2:8" s="260" customFormat="1" ht="26.4">
      <c r="B445" s="255">
        <f t="shared" si="13"/>
        <v>432</v>
      </c>
      <c r="C445" s="273" t="s">
        <v>1685</v>
      </c>
      <c r="D445" s="256" t="s">
        <v>79</v>
      </c>
      <c r="E445" s="257">
        <v>195539</v>
      </c>
      <c r="F445" s="256"/>
      <c r="G445" s="258">
        <f t="shared" si="12"/>
        <v>195539</v>
      </c>
      <c r="H445" s="259" t="s">
        <v>1310</v>
      </c>
    </row>
    <row r="446" spans="2:8" s="260" customFormat="1">
      <c r="B446" s="255">
        <f t="shared" si="13"/>
        <v>433</v>
      </c>
      <c r="C446" s="273" t="s">
        <v>1686</v>
      </c>
      <c r="D446" s="256" t="s">
        <v>79</v>
      </c>
      <c r="E446" s="257">
        <v>213511</v>
      </c>
      <c r="F446" s="256"/>
      <c r="G446" s="258">
        <f t="shared" si="12"/>
        <v>213511</v>
      </c>
      <c r="H446" s="259" t="s">
        <v>1310</v>
      </c>
    </row>
    <row r="447" spans="2:8" s="260" customFormat="1">
      <c r="B447" s="255">
        <f t="shared" si="13"/>
        <v>434</v>
      </c>
      <c r="C447" s="273" t="s">
        <v>1687</v>
      </c>
      <c r="D447" s="256" t="s">
        <v>79</v>
      </c>
      <c r="E447" s="257">
        <v>352879</v>
      </c>
      <c r="F447" s="256"/>
      <c r="G447" s="258">
        <f t="shared" si="12"/>
        <v>352879</v>
      </c>
      <c r="H447" s="259" t="s">
        <v>1310</v>
      </c>
    </row>
    <row r="448" spans="2:8" s="260" customFormat="1">
      <c r="B448" s="255">
        <f t="shared" si="13"/>
        <v>435</v>
      </c>
      <c r="C448" s="273" t="s">
        <v>1688</v>
      </c>
      <c r="D448" s="256" t="s">
        <v>79</v>
      </c>
      <c r="E448" s="257">
        <v>187496</v>
      </c>
      <c r="F448" s="256"/>
      <c r="G448" s="258">
        <f t="shared" si="12"/>
        <v>187496</v>
      </c>
      <c r="H448" s="259" t="s">
        <v>1310</v>
      </c>
    </row>
    <row r="449" spans="2:8" s="260" customFormat="1">
      <c r="B449" s="255">
        <f t="shared" si="13"/>
        <v>436</v>
      </c>
      <c r="C449" s="273" t="s">
        <v>1689</v>
      </c>
      <c r="D449" s="256" t="s">
        <v>1333</v>
      </c>
      <c r="E449" s="257">
        <v>1858</v>
      </c>
      <c r="F449" s="256"/>
      <c r="G449" s="258">
        <f t="shared" si="12"/>
        <v>1858</v>
      </c>
      <c r="H449" s="259" t="s">
        <v>1310</v>
      </c>
    </row>
    <row r="450" spans="2:8" s="260" customFormat="1">
      <c r="B450" s="255">
        <f t="shared" si="13"/>
        <v>437</v>
      </c>
      <c r="C450" s="273" t="s">
        <v>1690</v>
      </c>
      <c r="D450" s="256" t="s">
        <v>79</v>
      </c>
      <c r="E450" s="257">
        <v>1858</v>
      </c>
      <c r="F450" s="256"/>
      <c r="G450" s="258">
        <f t="shared" si="12"/>
        <v>1858</v>
      </c>
      <c r="H450" s="259" t="s">
        <v>1310</v>
      </c>
    </row>
    <row r="451" spans="2:8" s="260" customFormat="1">
      <c r="B451" s="255">
        <f t="shared" si="13"/>
        <v>438</v>
      </c>
      <c r="C451" s="273" t="s">
        <v>1691</v>
      </c>
      <c r="D451" s="256" t="s">
        <v>79</v>
      </c>
      <c r="E451" s="257">
        <v>1914</v>
      </c>
      <c r="F451" s="256"/>
      <c r="G451" s="258">
        <f t="shared" si="12"/>
        <v>1914</v>
      </c>
      <c r="H451" s="259" t="s">
        <v>1310</v>
      </c>
    </row>
    <row r="452" spans="2:8" s="260" customFormat="1">
      <c r="B452" s="255">
        <f t="shared" si="13"/>
        <v>439</v>
      </c>
      <c r="C452" s="273" t="s">
        <v>1692</v>
      </c>
      <c r="D452" s="256" t="s">
        <v>79</v>
      </c>
      <c r="E452" s="257">
        <v>64435</v>
      </c>
      <c r="F452" s="256"/>
      <c r="G452" s="258">
        <f t="shared" si="12"/>
        <v>64435</v>
      </c>
      <c r="H452" s="259" t="s">
        <v>1310</v>
      </c>
    </row>
    <row r="453" spans="2:8" s="260" customFormat="1">
      <c r="B453" s="255">
        <f t="shared" si="13"/>
        <v>440</v>
      </c>
      <c r="C453" s="273" t="s">
        <v>1693</v>
      </c>
      <c r="D453" s="256" t="s">
        <v>82</v>
      </c>
      <c r="E453" s="257">
        <v>23507</v>
      </c>
      <c r="F453" s="256"/>
      <c r="G453" s="258">
        <f t="shared" si="12"/>
        <v>23507</v>
      </c>
      <c r="H453" s="259" t="s">
        <v>1310</v>
      </c>
    </row>
    <row r="454" spans="2:8" s="260" customFormat="1">
      <c r="B454" s="255">
        <f t="shared" si="13"/>
        <v>441</v>
      </c>
      <c r="C454" s="273" t="s">
        <v>663</v>
      </c>
      <c r="D454" s="256" t="s">
        <v>89</v>
      </c>
      <c r="E454" s="257">
        <v>47013</v>
      </c>
      <c r="F454" s="256"/>
      <c r="G454" s="258">
        <f t="shared" si="12"/>
        <v>47013</v>
      </c>
      <c r="H454" s="259" t="s">
        <v>1310</v>
      </c>
    </row>
    <row r="455" spans="2:8" s="260" customFormat="1">
      <c r="B455" s="255">
        <f t="shared" si="13"/>
        <v>442</v>
      </c>
      <c r="C455" s="273" t="s">
        <v>1694</v>
      </c>
      <c r="D455" s="256" t="s">
        <v>89</v>
      </c>
      <c r="E455" s="257">
        <v>84178</v>
      </c>
      <c r="F455" s="256"/>
      <c r="G455" s="258">
        <f t="shared" si="12"/>
        <v>84178</v>
      </c>
      <c r="H455" s="259" t="s">
        <v>1310</v>
      </c>
    </row>
    <row r="456" spans="2:8" s="260" customFormat="1">
      <c r="B456" s="255">
        <f t="shared" si="13"/>
        <v>443</v>
      </c>
      <c r="C456" s="273" t="s">
        <v>1695</v>
      </c>
      <c r="D456" s="256" t="s">
        <v>82</v>
      </c>
      <c r="E456" s="257">
        <v>1672</v>
      </c>
      <c r="F456" s="256"/>
      <c r="G456" s="258">
        <f t="shared" si="12"/>
        <v>1672</v>
      </c>
      <c r="H456" s="259" t="s">
        <v>1310</v>
      </c>
    </row>
    <row r="457" spans="2:8" s="260" customFormat="1">
      <c r="B457" s="255">
        <f t="shared" si="13"/>
        <v>444</v>
      </c>
      <c r="C457" s="273" t="s">
        <v>1696</v>
      </c>
      <c r="D457" s="256" t="s">
        <v>79</v>
      </c>
      <c r="E457" s="257">
        <v>21370</v>
      </c>
      <c r="F457" s="256"/>
      <c r="G457" s="258">
        <f t="shared" si="12"/>
        <v>21370</v>
      </c>
      <c r="H457" s="259" t="s">
        <v>1310</v>
      </c>
    </row>
    <row r="458" spans="2:8" s="260" customFormat="1" ht="26.4">
      <c r="B458" s="255">
        <f t="shared" si="13"/>
        <v>445</v>
      </c>
      <c r="C458" s="273" t="s">
        <v>1697</v>
      </c>
      <c r="D458" s="256" t="s">
        <v>79</v>
      </c>
      <c r="E458" s="257">
        <v>30103</v>
      </c>
      <c r="F458" s="256"/>
      <c r="G458" s="258">
        <f t="shared" si="12"/>
        <v>30103</v>
      </c>
      <c r="H458" s="259" t="s">
        <v>1310</v>
      </c>
    </row>
    <row r="459" spans="2:8" s="260" customFormat="1">
      <c r="B459" s="255">
        <f t="shared" si="13"/>
        <v>446</v>
      </c>
      <c r="C459" s="273" t="s">
        <v>1698</v>
      </c>
      <c r="D459" s="256" t="s">
        <v>89</v>
      </c>
      <c r="E459" s="257">
        <v>6318</v>
      </c>
      <c r="F459" s="256"/>
      <c r="G459" s="258">
        <f t="shared" si="12"/>
        <v>6318</v>
      </c>
      <c r="H459" s="259" t="s">
        <v>1310</v>
      </c>
    </row>
    <row r="460" spans="2:8" s="260" customFormat="1" ht="26.4">
      <c r="B460" s="255">
        <f t="shared" si="13"/>
        <v>447</v>
      </c>
      <c r="C460" s="273" t="s">
        <v>1699</v>
      </c>
      <c r="D460" s="256" t="s">
        <v>89</v>
      </c>
      <c r="E460" s="257">
        <v>47385</v>
      </c>
      <c r="F460" s="256"/>
      <c r="G460" s="258">
        <f t="shared" si="12"/>
        <v>47385</v>
      </c>
      <c r="H460" s="259" t="s">
        <v>1310</v>
      </c>
    </row>
    <row r="461" spans="2:8" s="260" customFormat="1" ht="26.4">
      <c r="B461" s="255">
        <f t="shared" si="13"/>
        <v>448</v>
      </c>
      <c r="C461" s="273" t="s">
        <v>1700</v>
      </c>
      <c r="D461" s="256" t="s">
        <v>89</v>
      </c>
      <c r="E461" s="257">
        <v>93928</v>
      </c>
      <c r="F461" s="256"/>
      <c r="G461" s="258">
        <f t="shared" si="12"/>
        <v>93928</v>
      </c>
      <c r="H461" s="259" t="s">
        <v>1310</v>
      </c>
    </row>
    <row r="462" spans="2:8" s="260" customFormat="1">
      <c r="B462" s="255">
        <f t="shared" si="13"/>
        <v>449</v>
      </c>
      <c r="C462" s="273" t="s">
        <v>1701</v>
      </c>
      <c r="D462" s="256" t="s">
        <v>1702</v>
      </c>
      <c r="E462" s="257">
        <v>71</v>
      </c>
      <c r="F462" s="256"/>
      <c r="G462" s="258">
        <f t="shared" si="12"/>
        <v>71</v>
      </c>
      <c r="H462" s="259" t="s">
        <v>1310</v>
      </c>
    </row>
    <row r="463" spans="2:8" s="260" customFormat="1">
      <c r="B463" s="255">
        <f t="shared" si="13"/>
        <v>450</v>
      </c>
      <c r="C463" s="273" t="s">
        <v>1703</v>
      </c>
      <c r="D463" s="256" t="s">
        <v>79</v>
      </c>
      <c r="E463" s="257">
        <v>27894</v>
      </c>
      <c r="F463" s="256"/>
      <c r="G463" s="258">
        <f t="shared" si="12"/>
        <v>27894</v>
      </c>
      <c r="H463" s="259" t="s">
        <v>1310</v>
      </c>
    </row>
    <row r="464" spans="2:8" s="260" customFormat="1" ht="39.6">
      <c r="B464" s="255">
        <f t="shared" si="13"/>
        <v>451</v>
      </c>
      <c r="C464" s="273" t="s">
        <v>599</v>
      </c>
      <c r="D464" s="256" t="s">
        <v>79</v>
      </c>
      <c r="E464" s="257">
        <v>713290</v>
      </c>
      <c r="F464" s="256"/>
      <c r="G464" s="258">
        <f t="shared" si="12"/>
        <v>713290</v>
      </c>
      <c r="H464" s="259" t="s">
        <v>1310</v>
      </c>
    </row>
    <row r="465" spans="2:8" s="260" customFormat="1" ht="26.4">
      <c r="B465" s="255">
        <f t="shared" si="13"/>
        <v>452</v>
      </c>
      <c r="C465" s="273" t="s">
        <v>603</v>
      </c>
      <c r="D465" s="256" t="s">
        <v>79</v>
      </c>
      <c r="E465" s="257">
        <v>253613</v>
      </c>
      <c r="F465" s="256"/>
      <c r="G465" s="258">
        <f t="shared" si="12"/>
        <v>253613</v>
      </c>
      <c r="H465" s="259" t="s">
        <v>1310</v>
      </c>
    </row>
    <row r="466" spans="2:8" s="260" customFormat="1" ht="39.6">
      <c r="B466" s="255">
        <f t="shared" si="13"/>
        <v>453</v>
      </c>
      <c r="C466" s="273" t="s">
        <v>600</v>
      </c>
      <c r="D466" s="256" t="s">
        <v>79</v>
      </c>
      <c r="E466" s="257">
        <v>760841</v>
      </c>
      <c r="F466" s="256"/>
      <c r="G466" s="258">
        <f t="shared" si="12"/>
        <v>760841</v>
      </c>
      <c r="H466" s="259" t="s">
        <v>1310</v>
      </c>
    </row>
    <row r="467" spans="2:8" s="260" customFormat="1" ht="26.4">
      <c r="B467" s="255">
        <f t="shared" si="13"/>
        <v>454</v>
      </c>
      <c r="C467" s="273" t="s">
        <v>604</v>
      </c>
      <c r="D467" s="256" t="s">
        <v>79</v>
      </c>
      <c r="E467" s="257">
        <v>285314</v>
      </c>
      <c r="F467" s="256"/>
      <c r="G467" s="258">
        <f t="shared" si="12"/>
        <v>285314</v>
      </c>
      <c r="H467" s="259" t="s">
        <v>1310</v>
      </c>
    </row>
    <row r="468" spans="2:8" s="260" customFormat="1" ht="26.4">
      <c r="B468" s="255">
        <f t="shared" si="13"/>
        <v>455</v>
      </c>
      <c r="C468" s="273" t="s">
        <v>1704</v>
      </c>
      <c r="D468" s="256" t="s">
        <v>79</v>
      </c>
      <c r="E468" s="257">
        <v>64093</v>
      </c>
      <c r="F468" s="256"/>
      <c r="G468" s="258">
        <f t="shared" si="12"/>
        <v>64093</v>
      </c>
      <c r="H468" s="259" t="s">
        <v>1310</v>
      </c>
    </row>
    <row r="469" spans="2:8" s="260" customFormat="1" ht="26.4">
      <c r="B469" s="255">
        <f t="shared" si="13"/>
        <v>456</v>
      </c>
      <c r="C469" s="273" t="s">
        <v>605</v>
      </c>
      <c r="D469" s="256" t="s">
        <v>79</v>
      </c>
      <c r="E469" s="257">
        <v>348719</v>
      </c>
      <c r="F469" s="256"/>
      <c r="G469" s="258">
        <f t="shared" si="12"/>
        <v>348719</v>
      </c>
      <c r="H469" s="259" t="s">
        <v>1310</v>
      </c>
    </row>
    <row r="470" spans="2:8" s="260" customFormat="1" ht="39.6">
      <c r="B470" s="255">
        <f t="shared" si="13"/>
        <v>457</v>
      </c>
      <c r="C470" s="273" t="s">
        <v>597</v>
      </c>
      <c r="D470" s="256" t="s">
        <v>79</v>
      </c>
      <c r="E470" s="257">
        <v>427973</v>
      </c>
      <c r="F470" s="256"/>
      <c r="G470" s="258">
        <f t="shared" si="12"/>
        <v>427973</v>
      </c>
      <c r="H470" s="259" t="s">
        <v>1310</v>
      </c>
    </row>
    <row r="471" spans="2:8" s="260" customFormat="1" ht="26.4">
      <c r="B471" s="255">
        <f t="shared" si="13"/>
        <v>458</v>
      </c>
      <c r="C471" s="273" t="s">
        <v>1705</v>
      </c>
      <c r="D471" s="256" t="s">
        <v>79</v>
      </c>
      <c r="E471" s="257">
        <v>91758</v>
      </c>
      <c r="F471" s="256"/>
      <c r="G471" s="258">
        <f t="shared" ref="G471:G534" si="14">E471*(1+F471)</f>
        <v>91758</v>
      </c>
      <c r="H471" s="259" t="s">
        <v>1310</v>
      </c>
    </row>
    <row r="472" spans="2:8" s="260" customFormat="1" ht="39.6">
      <c r="B472" s="255">
        <f t="shared" si="13"/>
        <v>459</v>
      </c>
      <c r="C472" s="273" t="s">
        <v>601</v>
      </c>
      <c r="D472" s="256" t="s">
        <v>79</v>
      </c>
      <c r="E472" s="257">
        <v>1188815</v>
      </c>
      <c r="F472" s="256"/>
      <c r="G472" s="258">
        <f t="shared" si="14"/>
        <v>1188815</v>
      </c>
      <c r="H472" s="259" t="s">
        <v>1310</v>
      </c>
    </row>
    <row r="473" spans="2:8" s="260" customFormat="1" ht="39.6">
      <c r="B473" s="255">
        <f t="shared" si="13"/>
        <v>460</v>
      </c>
      <c r="C473" s="273" t="s">
        <v>1706</v>
      </c>
      <c r="D473" s="256" t="s">
        <v>79</v>
      </c>
      <c r="E473" s="257">
        <v>1585088</v>
      </c>
      <c r="F473" s="256"/>
      <c r="G473" s="258">
        <f t="shared" si="14"/>
        <v>1585088</v>
      </c>
      <c r="H473" s="259" t="s">
        <v>1310</v>
      </c>
    </row>
    <row r="474" spans="2:8" s="260" customFormat="1" ht="26.4">
      <c r="B474" s="255">
        <f t="shared" si="13"/>
        <v>461</v>
      </c>
      <c r="C474" s="273" t="s">
        <v>1707</v>
      </c>
      <c r="D474" s="256" t="s">
        <v>79</v>
      </c>
      <c r="E474" s="257">
        <v>140229</v>
      </c>
      <c r="F474" s="256"/>
      <c r="G474" s="258">
        <f t="shared" si="14"/>
        <v>140229</v>
      </c>
      <c r="H474" s="259" t="s">
        <v>1310</v>
      </c>
    </row>
    <row r="475" spans="2:8" s="260" customFormat="1" ht="39.6">
      <c r="B475" s="255">
        <f t="shared" si="13"/>
        <v>462</v>
      </c>
      <c r="C475" s="273" t="s">
        <v>1708</v>
      </c>
      <c r="D475" s="256" t="s">
        <v>79</v>
      </c>
      <c r="E475" s="257">
        <v>1981361</v>
      </c>
      <c r="F475" s="256"/>
      <c r="G475" s="258">
        <f t="shared" si="14"/>
        <v>1981361</v>
      </c>
      <c r="H475" s="259" t="s">
        <v>1310</v>
      </c>
    </row>
    <row r="476" spans="2:8" s="260" customFormat="1" ht="39.6">
      <c r="B476" s="255">
        <f t="shared" si="13"/>
        <v>463</v>
      </c>
      <c r="C476" s="273" t="s">
        <v>602</v>
      </c>
      <c r="D476" s="256" t="s">
        <v>79</v>
      </c>
      <c r="E476" s="257">
        <v>1220518</v>
      </c>
      <c r="F476" s="256"/>
      <c r="G476" s="258">
        <f t="shared" si="14"/>
        <v>1220518</v>
      </c>
      <c r="H476" s="259" t="s">
        <v>1310</v>
      </c>
    </row>
    <row r="477" spans="2:8" s="260" customFormat="1" ht="26.4">
      <c r="B477" s="255">
        <f t="shared" si="13"/>
        <v>464</v>
      </c>
      <c r="C477" s="273" t="s">
        <v>1709</v>
      </c>
      <c r="D477" s="256" t="s">
        <v>79</v>
      </c>
      <c r="E477" s="257">
        <v>280919</v>
      </c>
      <c r="F477" s="256"/>
      <c r="G477" s="258">
        <f t="shared" si="14"/>
        <v>280919</v>
      </c>
      <c r="H477" s="259" t="s">
        <v>1310</v>
      </c>
    </row>
    <row r="478" spans="2:8" s="260" customFormat="1" ht="39.6">
      <c r="B478" s="255">
        <f t="shared" si="13"/>
        <v>465</v>
      </c>
      <c r="C478" s="273" t="s">
        <v>1710</v>
      </c>
      <c r="D478" s="256" t="s">
        <v>79</v>
      </c>
      <c r="E478" s="257">
        <v>157539</v>
      </c>
      <c r="F478" s="256"/>
      <c r="G478" s="258">
        <f t="shared" si="14"/>
        <v>157539</v>
      </c>
      <c r="H478" s="259" t="s">
        <v>1310</v>
      </c>
    </row>
    <row r="479" spans="2:8" s="260" customFormat="1" ht="39.6">
      <c r="B479" s="255">
        <f t="shared" si="13"/>
        <v>466</v>
      </c>
      <c r="C479" s="273" t="s">
        <v>1711</v>
      </c>
      <c r="D479" s="256" t="s">
        <v>79</v>
      </c>
      <c r="E479" s="257">
        <v>100422</v>
      </c>
      <c r="F479" s="256"/>
      <c r="G479" s="258">
        <f t="shared" si="14"/>
        <v>100422</v>
      </c>
      <c r="H479" s="259" t="s">
        <v>1310</v>
      </c>
    </row>
    <row r="480" spans="2:8" s="260" customFormat="1" ht="39.6">
      <c r="B480" s="255">
        <f t="shared" si="13"/>
        <v>467</v>
      </c>
      <c r="C480" s="273" t="s">
        <v>1712</v>
      </c>
      <c r="D480" s="256" t="s">
        <v>79</v>
      </c>
      <c r="E480" s="257">
        <v>18104</v>
      </c>
      <c r="F480" s="256"/>
      <c r="G480" s="258">
        <f t="shared" si="14"/>
        <v>18104</v>
      </c>
      <c r="H480" s="259" t="s">
        <v>1310</v>
      </c>
    </row>
    <row r="481" spans="2:8" s="260" customFormat="1" ht="39.6">
      <c r="B481" s="255">
        <f t="shared" si="13"/>
        <v>468</v>
      </c>
      <c r="C481" s="273" t="s">
        <v>1713</v>
      </c>
      <c r="D481" s="256" t="s">
        <v>79</v>
      </c>
      <c r="E481" s="257">
        <v>21483</v>
      </c>
      <c r="F481" s="256"/>
      <c r="G481" s="258">
        <f t="shared" si="14"/>
        <v>21483</v>
      </c>
      <c r="H481" s="259" t="s">
        <v>1310</v>
      </c>
    </row>
    <row r="482" spans="2:8" s="260" customFormat="1" ht="39.6">
      <c r="B482" s="255">
        <f t="shared" si="13"/>
        <v>469</v>
      </c>
      <c r="C482" s="273" t="s">
        <v>1714</v>
      </c>
      <c r="D482" s="256" t="s">
        <v>79</v>
      </c>
      <c r="E482" s="257">
        <v>23852</v>
      </c>
      <c r="F482" s="256"/>
      <c r="G482" s="258">
        <f t="shared" si="14"/>
        <v>23852</v>
      </c>
      <c r="H482" s="259" t="s">
        <v>1310</v>
      </c>
    </row>
    <row r="483" spans="2:8" s="260" customFormat="1" ht="39.6">
      <c r="B483" s="255">
        <f t="shared" si="13"/>
        <v>470</v>
      </c>
      <c r="C483" s="273" t="s">
        <v>1715</v>
      </c>
      <c r="D483" s="256" t="s">
        <v>79</v>
      </c>
      <c r="E483" s="257">
        <v>25552</v>
      </c>
      <c r="F483" s="256"/>
      <c r="G483" s="258">
        <f t="shared" si="14"/>
        <v>25552</v>
      </c>
      <c r="H483" s="259" t="s">
        <v>1310</v>
      </c>
    </row>
    <row r="484" spans="2:8" s="260" customFormat="1" ht="39.6">
      <c r="B484" s="255">
        <f t="shared" si="13"/>
        <v>471</v>
      </c>
      <c r="C484" s="273" t="s">
        <v>1716</v>
      </c>
      <c r="D484" s="256" t="s">
        <v>79</v>
      </c>
      <c r="E484" s="257">
        <v>38734</v>
      </c>
      <c r="F484" s="256"/>
      <c r="G484" s="258">
        <f t="shared" si="14"/>
        <v>38734</v>
      </c>
      <c r="H484" s="259" t="s">
        <v>1310</v>
      </c>
    </row>
    <row r="485" spans="2:8" s="260" customFormat="1" ht="39.6">
      <c r="B485" s="255">
        <f t="shared" si="13"/>
        <v>472</v>
      </c>
      <c r="C485" s="273" t="s">
        <v>1717</v>
      </c>
      <c r="D485" s="256" t="s">
        <v>79</v>
      </c>
      <c r="E485" s="257">
        <v>41248</v>
      </c>
      <c r="F485" s="256"/>
      <c r="G485" s="258">
        <f t="shared" si="14"/>
        <v>41248</v>
      </c>
      <c r="H485" s="259" t="s">
        <v>1310</v>
      </c>
    </row>
    <row r="486" spans="2:8" s="260" customFormat="1">
      <c r="B486" s="255">
        <f t="shared" si="13"/>
        <v>473</v>
      </c>
      <c r="C486" s="273" t="s">
        <v>1718</v>
      </c>
      <c r="D486" s="256" t="s">
        <v>79</v>
      </c>
      <c r="E486" s="257">
        <v>812655</v>
      </c>
      <c r="F486" s="256"/>
      <c r="G486" s="258">
        <f t="shared" si="14"/>
        <v>812655</v>
      </c>
      <c r="H486" s="259" t="s">
        <v>1310</v>
      </c>
    </row>
    <row r="487" spans="2:8" s="260" customFormat="1">
      <c r="B487" s="255">
        <f t="shared" si="13"/>
        <v>474</v>
      </c>
      <c r="C487" s="273" t="s">
        <v>1719</v>
      </c>
      <c r="D487" s="256" t="s">
        <v>79</v>
      </c>
      <c r="E487" s="257">
        <v>635889</v>
      </c>
      <c r="F487" s="256"/>
      <c r="G487" s="258">
        <f t="shared" si="14"/>
        <v>635889</v>
      </c>
      <c r="H487" s="259" t="s">
        <v>1310</v>
      </c>
    </row>
    <row r="488" spans="2:8" s="260" customFormat="1">
      <c r="B488" s="255">
        <f t="shared" si="13"/>
        <v>475</v>
      </c>
      <c r="C488" s="273" t="s">
        <v>1720</v>
      </c>
      <c r="D488" s="256" t="s">
        <v>79</v>
      </c>
      <c r="E488" s="257">
        <v>143828</v>
      </c>
      <c r="F488" s="256"/>
      <c r="G488" s="258">
        <f t="shared" si="14"/>
        <v>143828</v>
      </c>
      <c r="H488" s="259" t="s">
        <v>1310</v>
      </c>
    </row>
    <row r="489" spans="2:8" s="260" customFormat="1">
      <c r="B489" s="255">
        <f t="shared" si="13"/>
        <v>476</v>
      </c>
      <c r="C489" s="273" t="s">
        <v>1721</v>
      </c>
      <c r="D489" s="256" t="s">
        <v>79</v>
      </c>
      <c r="E489" s="257">
        <v>118741</v>
      </c>
      <c r="F489" s="256"/>
      <c r="G489" s="258">
        <f t="shared" si="14"/>
        <v>118741</v>
      </c>
      <c r="H489" s="259" t="s">
        <v>1310</v>
      </c>
    </row>
    <row r="490" spans="2:8" s="260" customFormat="1">
      <c r="B490" s="255">
        <f t="shared" si="13"/>
        <v>477</v>
      </c>
      <c r="C490" s="273" t="s">
        <v>1722</v>
      </c>
      <c r="D490" s="256" t="s">
        <v>188</v>
      </c>
      <c r="E490" s="257">
        <v>11567</v>
      </c>
      <c r="F490" s="256"/>
      <c r="G490" s="258">
        <f t="shared" si="14"/>
        <v>11567</v>
      </c>
      <c r="H490" s="259" t="s">
        <v>1310</v>
      </c>
    </row>
    <row r="491" spans="2:8" s="260" customFormat="1">
      <c r="B491" s="255">
        <f t="shared" si="13"/>
        <v>478</v>
      </c>
      <c r="C491" s="273" t="s">
        <v>1723</v>
      </c>
      <c r="D491" s="256" t="s">
        <v>89</v>
      </c>
      <c r="E491" s="257">
        <v>13937</v>
      </c>
      <c r="F491" s="256"/>
      <c r="G491" s="258">
        <f t="shared" si="14"/>
        <v>13937</v>
      </c>
      <c r="H491" s="259" t="s">
        <v>1310</v>
      </c>
    </row>
    <row r="492" spans="2:8" s="260" customFormat="1">
      <c r="B492" s="255">
        <f t="shared" si="13"/>
        <v>479</v>
      </c>
      <c r="C492" s="273" t="s">
        <v>1723</v>
      </c>
      <c r="D492" s="256" t="s">
        <v>79</v>
      </c>
      <c r="E492" s="257">
        <v>13937</v>
      </c>
      <c r="F492" s="256"/>
      <c r="G492" s="258">
        <f t="shared" si="14"/>
        <v>13937</v>
      </c>
      <c r="H492" s="259" t="s">
        <v>1310</v>
      </c>
    </row>
    <row r="493" spans="2:8" s="260" customFormat="1" ht="26.4">
      <c r="B493" s="255">
        <f t="shared" si="13"/>
        <v>480</v>
      </c>
      <c r="C493" s="273" t="s">
        <v>1724</v>
      </c>
      <c r="D493" s="256" t="s">
        <v>79</v>
      </c>
      <c r="E493" s="257">
        <v>74329</v>
      </c>
      <c r="F493" s="256"/>
      <c r="G493" s="258">
        <f t="shared" si="14"/>
        <v>74329</v>
      </c>
      <c r="H493" s="259" t="s">
        <v>1310</v>
      </c>
    </row>
    <row r="494" spans="2:8" s="260" customFormat="1">
      <c r="B494" s="255">
        <f t="shared" si="13"/>
        <v>481</v>
      </c>
      <c r="C494" s="273" t="s">
        <v>1725</v>
      </c>
      <c r="D494" s="256" t="s">
        <v>79</v>
      </c>
      <c r="E494" s="257">
        <v>90524</v>
      </c>
      <c r="F494" s="256"/>
      <c r="G494" s="258">
        <f t="shared" si="14"/>
        <v>90524</v>
      </c>
      <c r="H494" s="259" t="s">
        <v>1310</v>
      </c>
    </row>
    <row r="495" spans="2:8" s="260" customFormat="1">
      <c r="B495" s="255">
        <f t="shared" si="13"/>
        <v>482</v>
      </c>
      <c r="C495" s="273" t="s">
        <v>1726</v>
      </c>
      <c r="D495" s="256" t="s">
        <v>1727</v>
      </c>
      <c r="E495" s="257">
        <v>9105</v>
      </c>
      <c r="F495" s="256"/>
      <c r="G495" s="258">
        <f t="shared" si="14"/>
        <v>9105</v>
      </c>
      <c r="H495" s="259" t="s">
        <v>1310</v>
      </c>
    </row>
    <row r="496" spans="2:8" s="260" customFormat="1" ht="26.4">
      <c r="B496" s="255">
        <f t="shared" si="13"/>
        <v>483</v>
      </c>
      <c r="C496" s="273" t="s">
        <v>1728</v>
      </c>
      <c r="D496" s="256" t="s">
        <v>89</v>
      </c>
      <c r="E496" s="257">
        <v>92912</v>
      </c>
      <c r="F496" s="256"/>
      <c r="G496" s="258">
        <f t="shared" si="14"/>
        <v>92912</v>
      </c>
      <c r="H496" s="259" t="s">
        <v>1310</v>
      </c>
    </row>
    <row r="497" spans="2:8" s="260" customFormat="1">
      <c r="B497" s="255">
        <f t="shared" si="13"/>
        <v>484</v>
      </c>
      <c r="C497" s="273" t="s">
        <v>1729</v>
      </c>
      <c r="D497" s="256" t="s">
        <v>89</v>
      </c>
      <c r="E497" s="257">
        <v>28670</v>
      </c>
      <c r="F497" s="256"/>
      <c r="G497" s="258">
        <f t="shared" si="14"/>
        <v>28670</v>
      </c>
      <c r="H497" s="259" t="s">
        <v>1310</v>
      </c>
    </row>
    <row r="498" spans="2:8" s="260" customFormat="1">
      <c r="B498" s="255">
        <f t="shared" si="13"/>
        <v>485</v>
      </c>
      <c r="C498" s="273" t="s">
        <v>1730</v>
      </c>
      <c r="D498" s="256" t="s">
        <v>79</v>
      </c>
      <c r="E498" s="257">
        <v>75876</v>
      </c>
      <c r="F498" s="256"/>
      <c r="G498" s="258">
        <f t="shared" si="14"/>
        <v>75876</v>
      </c>
      <c r="H498" s="259" t="s">
        <v>1310</v>
      </c>
    </row>
    <row r="499" spans="2:8" s="260" customFormat="1">
      <c r="B499" s="255">
        <f t="shared" si="13"/>
        <v>486</v>
      </c>
      <c r="C499" s="273" t="s">
        <v>1731</v>
      </c>
      <c r="D499" s="256" t="s">
        <v>79</v>
      </c>
      <c r="E499" s="257">
        <v>113817</v>
      </c>
      <c r="F499" s="256"/>
      <c r="G499" s="258">
        <f t="shared" si="14"/>
        <v>113817</v>
      </c>
      <c r="H499" s="259" t="s">
        <v>1310</v>
      </c>
    </row>
    <row r="500" spans="2:8" s="260" customFormat="1">
      <c r="B500" s="255">
        <f t="shared" ref="B500:B563" si="15">B499+1</f>
        <v>487</v>
      </c>
      <c r="C500" s="273" t="s">
        <v>1732</v>
      </c>
      <c r="D500" s="256" t="s">
        <v>79</v>
      </c>
      <c r="E500" s="257">
        <v>27874</v>
      </c>
      <c r="F500" s="256"/>
      <c r="G500" s="258">
        <f t="shared" si="14"/>
        <v>27874</v>
      </c>
      <c r="H500" s="259" t="s">
        <v>1310</v>
      </c>
    </row>
    <row r="501" spans="2:8" s="260" customFormat="1">
      <c r="B501" s="255">
        <f t="shared" si="15"/>
        <v>488</v>
      </c>
      <c r="C501" s="273" t="s">
        <v>1733</v>
      </c>
      <c r="D501" s="256" t="s">
        <v>82</v>
      </c>
      <c r="E501" s="257">
        <v>21370</v>
      </c>
      <c r="F501" s="256"/>
      <c r="G501" s="258">
        <f t="shared" si="14"/>
        <v>21370</v>
      </c>
      <c r="H501" s="259" t="s">
        <v>1310</v>
      </c>
    </row>
    <row r="502" spans="2:8" s="260" customFormat="1">
      <c r="B502" s="255">
        <f t="shared" si="15"/>
        <v>489</v>
      </c>
      <c r="C502" s="273" t="s">
        <v>1734</v>
      </c>
      <c r="D502" s="256" t="s">
        <v>79</v>
      </c>
      <c r="E502" s="257">
        <v>6825</v>
      </c>
      <c r="F502" s="256"/>
      <c r="G502" s="258">
        <f t="shared" si="14"/>
        <v>6825</v>
      </c>
      <c r="H502" s="259" t="s">
        <v>1310</v>
      </c>
    </row>
    <row r="503" spans="2:8" s="260" customFormat="1">
      <c r="B503" s="255">
        <f t="shared" si="15"/>
        <v>490</v>
      </c>
      <c r="C503" s="273" t="s">
        <v>1735</v>
      </c>
      <c r="D503" s="256" t="s">
        <v>79</v>
      </c>
      <c r="E503" s="257">
        <v>7990</v>
      </c>
      <c r="F503" s="256"/>
      <c r="G503" s="258">
        <f t="shared" si="14"/>
        <v>7990</v>
      </c>
      <c r="H503" s="259" t="s">
        <v>1310</v>
      </c>
    </row>
    <row r="504" spans="2:8" s="260" customFormat="1">
      <c r="B504" s="255">
        <f t="shared" si="15"/>
        <v>491</v>
      </c>
      <c r="C504" s="273" t="s">
        <v>1736</v>
      </c>
      <c r="D504" s="256" t="s">
        <v>188</v>
      </c>
      <c r="E504" s="257">
        <v>9188</v>
      </c>
      <c r="F504" s="256"/>
      <c r="G504" s="258">
        <f t="shared" si="14"/>
        <v>9188</v>
      </c>
      <c r="H504" s="259" t="s">
        <v>1310</v>
      </c>
    </row>
    <row r="505" spans="2:8" s="260" customFormat="1">
      <c r="B505" s="255">
        <f t="shared" si="15"/>
        <v>492</v>
      </c>
      <c r="C505" s="273" t="s">
        <v>1737</v>
      </c>
      <c r="D505" s="256" t="s">
        <v>89</v>
      </c>
      <c r="E505" s="257">
        <v>17839</v>
      </c>
      <c r="F505" s="256"/>
      <c r="G505" s="258">
        <f t="shared" si="14"/>
        <v>17839</v>
      </c>
      <c r="H505" s="259" t="s">
        <v>1310</v>
      </c>
    </row>
    <row r="506" spans="2:8" s="260" customFormat="1">
      <c r="B506" s="255">
        <f t="shared" si="15"/>
        <v>493</v>
      </c>
      <c r="C506" s="273" t="s">
        <v>1738</v>
      </c>
      <c r="D506" s="256" t="s">
        <v>110</v>
      </c>
      <c r="E506" s="257">
        <v>139368</v>
      </c>
      <c r="F506" s="256"/>
      <c r="G506" s="258">
        <f t="shared" si="14"/>
        <v>139368</v>
      </c>
      <c r="H506" s="259" t="s">
        <v>1310</v>
      </c>
    </row>
    <row r="507" spans="2:8" s="260" customFormat="1" ht="26.4">
      <c r="B507" s="255">
        <f t="shared" si="15"/>
        <v>494</v>
      </c>
      <c r="C507" s="273" t="s">
        <v>1739</v>
      </c>
      <c r="D507" s="256" t="s">
        <v>110</v>
      </c>
      <c r="E507" s="257">
        <v>150889</v>
      </c>
      <c r="F507" s="256"/>
      <c r="G507" s="258">
        <f t="shared" si="14"/>
        <v>150889</v>
      </c>
      <c r="H507" s="259" t="s">
        <v>1310</v>
      </c>
    </row>
    <row r="508" spans="2:8" s="260" customFormat="1">
      <c r="B508" s="255">
        <f t="shared" si="15"/>
        <v>495</v>
      </c>
      <c r="C508" s="273" t="s">
        <v>782</v>
      </c>
      <c r="D508" s="256" t="s">
        <v>79</v>
      </c>
      <c r="E508" s="257">
        <v>120496</v>
      </c>
      <c r="F508" s="256"/>
      <c r="G508" s="258">
        <f t="shared" si="14"/>
        <v>120496</v>
      </c>
      <c r="H508" s="259" t="s">
        <v>1310</v>
      </c>
    </row>
    <row r="509" spans="2:8" s="260" customFormat="1">
      <c r="B509" s="255">
        <f t="shared" si="15"/>
        <v>496</v>
      </c>
      <c r="C509" s="273" t="s">
        <v>1740</v>
      </c>
      <c r="D509" s="256" t="s">
        <v>79</v>
      </c>
      <c r="E509" s="257">
        <v>5017</v>
      </c>
      <c r="F509" s="256"/>
      <c r="G509" s="258">
        <f t="shared" si="14"/>
        <v>5017</v>
      </c>
      <c r="H509" s="259" t="s">
        <v>1310</v>
      </c>
    </row>
    <row r="510" spans="2:8" s="260" customFormat="1">
      <c r="B510" s="255">
        <f t="shared" si="15"/>
        <v>497</v>
      </c>
      <c r="C510" s="273" t="s">
        <v>1741</v>
      </c>
      <c r="D510" s="256" t="s">
        <v>79</v>
      </c>
      <c r="E510" s="257">
        <v>9477</v>
      </c>
      <c r="F510" s="256"/>
      <c r="G510" s="258">
        <f t="shared" si="14"/>
        <v>9477</v>
      </c>
      <c r="H510" s="259" t="s">
        <v>1310</v>
      </c>
    </row>
    <row r="511" spans="2:8" s="260" customFormat="1">
      <c r="B511" s="255">
        <f t="shared" si="15"/>
        <v>498</v>
      </c>
      <c r="C511" s="273" t="s">
        <v>637</v>
      </c>
      <c r="D511" s="256" t="s">
        <v>89</v>
      </c>
      <c r="E511" s="257">
        <v>30745</v>
      </c>
      <c r="F511" s="256"/>
      <c r="G511" s="258">
        <f t="shared" si="14"/>
        <v>30745</v>
      </c>
      <c r="H511" s="259" t="s">
        <v>1310</v>
      </c>
    </row>
    <row r="512" spans="2:8" s="260" customFormat="1">
      <c r="B512" s="255">
        <f t="shared" si="15"/>
        <v>499</v>
      </c>
      <c r="C512" s="273" t="s">
        <v>1742</v>
      </c>
      <c r="D512" s="256" t="s">
        <v>79</v>
      </c>
      <c r="E512" s="257">
        <v>145</v>
      </c>
      <c r="F512" s="256"/>
      <c r="G512" s="258">
        <f t="shared" si="14"/>
        <v>145</v>
      </c>
      <c r="H512" s="259" t="s">
        <v>1310</v>
      </c>
    </row>
    <row r="513" spans="2:8" s="260" customFormat="1">
      <c r="B513" s="255">
        <f t="shared" si="15"/>
        <v>500</v>
      </c>
      <c r="C513" s="273" t="s">
        <v>1743</v>
      </c>
      <c r="D513" s="256" t="s">
        <v>79</v>
      </c>
      <c r="E513" s="257">
        <v>2494</v>
      </c>
      <c r="F513" s="256"/>
      <c r="G513" s="258">
        <f t="shared" si="14"/>
        <v>2494</v>
      </c>
      <c r="H513" s="259" t="s">
        <v>1310</v>
      </c>
    </row>
    <row r="514" spans="2:8" s="260" customFormat="1" ht="26.4">
      <c r="B514" s="255">
        <f t="shared" si="15"/>
        <v>501</v>
      </c>
      <c r="C514" s="273" t="s">
        <v>1744</v>
      </c>
      <c r="D514" s="256" t="s">
        <v>79</v>
      </c>
      <c r="E514" s="257">
        <v>407512</v>
      </c>
      <c r="F514" s="256"/>
      <c r="G514" s="258">
        <f t="shared" si="14"/>
        <v>407512</v>
      </c>
      <c r="H514" s="259" t="s">
        <v>1310</v>
      </c>
    </row>
    <row r="515" spans="2:8" s="260" customFormat="1" ht="26.4">
      <c r="B515" s="255">
        <f t="shared" si="15"/>
        <v>502</v>
      </c>
      <c r="C515" s="273" t="s">
        <v>1745</v>
      </c>
      <c r="D515" s="256" t="s">
        <v>79</v>
      </c>
      <c r="E515" s="257">
        <v>1018780</v>
      </c>
      <c r="F515" s="256"/>
      <c r="G515" s="258">
        <f t="shared" si="14"/>
        <v>1018780</v>
      </c>
      <c r="H515" s="259" t="s">
        <v>1310</v>
      </c>
    </row>
    <row r="516" spans="2:8" s="260" customFormat="1" ht="26.4">
      <c r="B516" s="255">
        <f t="shared" si="15"/>
        <v>503</v>
      </c>
      <c r="C516" s="273" t="s">
        <v>1746</v>
      </c>
      <c r="D516" s="256" t="s">
        <v>79</v>
      </c>
      <c r="E516" s="257">
        <v>482580</v>
      </c>
      <c r="F516" s="256"/>
      <c r="G516" s="258">
        <f t="shared" si="14"/>
        <v>482580</v>
      </c>
      <c r="H516" s="259" t="s">
        <v>1310</v>
      </c>
    </row>
    <row r="517" spans="2:8" s="260" customFormat="1" ht="26.4">
      <c r="B517" s="255">
        <f t="shared" si="15"/>
        <v>504</v>
      </c>
      <c r="C517" s="273" t="s">
        <v>1747</v>
      </c>
      <c r="D517" s="256" t="s">
        <v>79</v>
      </c>
      <c r="E517" s="257">
        <v>589820</v>
      </c>
      <c r="F517" s="256"/>
      <c r="G517" s="258">
        <f t="shared" si="14"/>
        <v>589820</v>
      </c>
      <c r="H517" s="259" t="s">
        <v>1310</v>
      </c>
    </row>
    <row r="518" spans="2:8" s="260" customFormat="1">
      <c r="B518" s="255">
        <f t="shared" si="15"/>
        <v>505</v>
      </c>
      <c r="C518" s="273" t="s">
        <v>1748</v>
      </c>
      <c r="D518" s="256" t="s">
        <v>1465</v>
      </c>
      <c r="E518" s="257">
        <v>16269</v>
      </c>
      <c r="F518" s="256"/>
      <c r="G518" s="258">
        <f t="shared" si="14"/>
        <v>16269</v>
      </c>
      <c r="H518" s="259" t="s">
        <v>1310</v>
      </c>
    </row>
    <row r="519" spans="2:8" s="260" customFormat="1">
      <c r="B519" s="255">
        <f t="shared" si="15"/>
        <v>506</v>
      </c>
      <c r="C519" s="273" t="s">
        <v>1749</v>
      </c>
      <c r="D519" s="256" t="s">
        <v>1349</v>
      </c>
      <c r="E519" s="257">
        <v>85293</v>
      </c>
      <c r="F519" s="256"/>
      <c r="G519" s="258">
        <f t="shared" si="14"/>
        <v>85293</v>
      </c>
      <c r="H519" s="259" t="s">
        <v>1310</v>
      </c>
    </row>
    <row r="520" spans="2:8" s="260" customFormat="1">
      <c r="B520" s="255">
        <f t="shared" si="15"/>
        <v>507</v>
      </c>
      <c r="C520" s="273" t="s">
        <v>1750</v>
      </c>
      <c r="D520" s="256" t="s">
        <v>110</v>
      </c>
      <c r="E520" s="257">
        <v>18653</v>
      </c>
      <c r="F520" s="256"/>
      <c r="G520" s="258">
        <f t="shared" si="14"/>
        <v>18653</v>
      </c>
      <c r="H520" s="259" t="s">
        <v>1310</v>
      </c>
    </row>
    <row r="521" spans="2:8" s="260" customFormat="1">
      <c r="B521" s="255">
        <f t="shared" si="15"/>
        <v>508</v>
      </c>
      <c r="C521" s="273" t="s">
        <v>1751</v>
      </c>
      <c r="D521" s="256" t="s">
        <v>82</v>
      </c>
      <c r="E521" s="257">
        <v>1284</v>
      </c>
      <c r="F521" s="256"/>
      <c r="G521" s="258">
        <f t="shared" si="14"/>
        <v>1284</v>
      </c>
      <c r="H521" s="259" t="s">
        <v>1310</v>
      </c>
    </row>
    <row r="522" spans="2:8" s="260" customFormat="1">
      <c r="B522" s="255">
        <f t="shared" si="15"/>
        <v>509</v>
      </c>
      <c r="C522" s="273" t="s">
        <v>1752</v>
      </c>
      <c r="D522" s="256" t="s">
        <v>82</v>
      </c>
      <c r="E522" s="257">
        <v>2137</v>
      </c>
      <c r="F522" s="256"/>
      <c r="G522" s="258">
        <f t="shared" si="14"/>
        <v>2137</v>
      </c>
      <c r="H522" s="259" t="s">
        <v>1310</v>
      </c>
    </row>
    <row r="523" spans="2:8" s="260" customFormat="1">
      <c r="B523" s="255">
        <f t="shared" si="15"/>
        <v>510</v>
      </c>
      <c r="C523" s="273" t="s">
        <v>1753</v>
      </c>
      <c r="D523" s="256" t="s">
        <v>82</v>
      </c>
      <c r="E523" s="257">
        <v>74961</v>
      </c>
      <c r="F523" s="256"/>
      <c r="G523" s="258">
        <f t="shared" si="14"/>
        <v>74961</v>
      </c>
      <c r="H523" s="259" t="s">
        <v>1310</v>
      </c>
    </row>
    <row r="524" spans="2:8" s="260" customFormat="1" ht="26.4">
      <c r="B524" s="255">
        <f t="shared" si="15"/>
        <v>511</v>
      </c>
      <c r="C524" s="273" t="s">
        <v>1754</v>
      </c>
      <c r="D524" s="256" t="s">
        <v>79</v>
      </c>
      <c r="E524" s="257">
        <v>256437</v>
      </c>
      <c r="F524" s="256"/>
      <c r="G524" s="258">
        <f t="shared" si="14"/>
        <v>256437</v>
      </c>
      <c r="H524" s="259" t="s">
        <v>1310</v>
      </c>
    </row>
    <row r="525" spans="2:8" s="260" customFormat="1">
      <c r="B525" s="255">
        <f t="shared" si="15"/>
        <v>512</v>
      </c>
      <c r="C525" s="273" t="s">
        <v>1755</v>
      </c>
      <c r="D525" s="256" t="s">
        <v>188</v>
      </c>
      <c r="E525" s="257">
        <v>24157</v>
      </c>
      <c r="F525" s="256"/>
      <c r="G525" s="258">
        <f t="shared" si="14"/>
        <v>24157</v>
      </c>
      <c r="H525" s="259" t="s">
        <v>1310</v>
      </c>
    </row>
    <row r="526" spans="2:8" s="260" customFormat="1">
      <c r="B526" s="255">
        <f t="shared" si="15"/>
        <v>513</v>
      </c>
      <c r="C526" s="273" t="s">
        <v>1756</v>
      </c>
      <c r="D526" s="256" t="s">
        <v>89</v>
      </c>
      <c r="E526" s="257">
        <v>50513</v>
      </c>
      <c r="F526" s="256"/>
      <c r="G526" s="258">
        <f t="shared" si="14"/>
        <v>50513</v>
      </c>
      <c r="H526" s="259" t="s">
        <v>1310</v>
      </c>
    </row>
    <row r="527" spans="2:8" s="260" customFormat="1">
      <c r="B527" s="255">
        <f t="shared" si="15"/>
        <v>514</v>
      </c>
      <c r="C527" s="273" t="s">
        <v>1757</v>
      </c>
      <c r="D527" s="256" t="s">
        <v>89</v>
      </c>
      <c r="E527" s="257">
        <v>79087</v>
      </c>
      <c r="F527" s="256"/>
      <c r="G527" s="258">
        <f t="shared" si="14"/>
        <v>79087</v>
      </c>
      <c r="H527" s="259" t="s">
        <v>1310</v>
      </c>
    </row>
    <row r="528" spans="2:8" s="260" customFormat="1">
      <c r="B528" s="255">
        <f t="shared" si="15"/>
        <v>515</v>
      </c>
      <c r="C528" s="273" t="s">
        <v>1758</v>
      </c>
      <c r="D528" s="256" t="s">
        <v>110</v>
      </c>
      <c r="E528" s="257">
        <v>850089</v>
      </c>
      <c r="F528" s="256"/>
      <c r="G528" s="258">
        <f t="shared" si="14"/>
        <v>850089</v>
      </c>
      <c r="H528" s="259" t="s">
        <v>1310</v>
      </c>
    </row>
    <row r="529" spans="2:8" s="260" customFormat="1">
      <c r="B529" s="255">
        <f t="shared" si="15"/>
        <v>516</v>
      </c>
      <c r="C529" s="273" t="s">
        <v>1759</v>
      </c>
      <c r="D529" s="256" t="s">
        <v>110</v>
      </c>
      <c r="E529" s="257">
        <v>822667</v>
      </c>
      <c r="F529" s="256"/>
      <c r="G529" s="258">
        <f t="shared" si="14"/>
        <v>822667</v>
      </c>
      <c r="H529" s="259" t="s">
        <v>1310</v>
      </c>
    </row>
    <row r="530" spans="2:8" s="260" customFormat="1">
      <c r="B530" s="255">
        <f t="shared" si="15"/>
        <v>517</v>
      </c>
      <c r="C530" s="273" t="s">
        <v>1760</v>
      </c>
      <c r="D530" s="256" t="s">
        <v>110</v>
      </c>
      <c r="E530" s="257">
        <v>815811</v>
      </c>
      <c r="F530" s="256"/>
      <c r="G530" s="258">
        <f t="shared" si="14"/>
        <v>815811</v>
      </c>
      <c r="H530" s="259" t="s">
        <v>1310</v>
      </c>
    </row>
    <row r="531" spans="2:8" s="260" customFormat="1">
      <c r="B531" s="255">
        <f t="shared" si="15"/>
        <v>518</v>
      </c>
      <c r="C531" s="273" t="s">
        <v>1761</v>
      </c>
      <c r="D531" s="256" t="s">
        <v>188</v>
      </c>
      <c r="E531" s="257">
        <v>74144</v>
      </c>
      <c r="F531" s="256"/>
      <c r="G531" s="258">
        <f t="shared" si="14"/>
        <v>74144</v>
      </c>
      <c r="H531" s="259" t="s">
        <v>1310</v>
      </c>
    </row>
    <row r="532" spans="2:8" s="260" customFormat="1">
      <c r="B532" s="255">
        <f t="shared" si="15"/>
        <v>519</v>
      </c>
      <c r="C532" s="273" t="s">
        <v>1762</v>
      </c>
      <c r="D532" s="256" t="s">
        <v>79</v>
      </c>
      <c r="E532" s="257">
        <v>182107</v>
      </c>
      <c r="F532" s="256"/>
      <c r="G532" s="258">
        <f t="shared" si="14"/>
        <v>182107</v>
      </c>
      <c r="H532" s="259" t="s">
        <v>1310</v>
      </c>
    </row>
    <row r="533" spans="2:8" s="260" customFormat="1">
      <c r="B533" s="255">
        <f t="shared" si="15"/>
        <v>520</v>
      </c>
      <c r="C533" s="273" t="s">
        <v>1763</v>
      </c>
      <c r="D533" s="256" t="s">
        <v>79</v>
      </c>
      <c r="E533" s="257">
        <v>16724</v>
      </c>
      <c r="F533" s="256"/>
      <c r="G533" s="258">
        <f t="shared" si="14"/>
        <v>16724</v>
      </c>
      <c r="H533" s="259" t="s">
        <v>1310</v>
      </c>
    </row>
    <row r="534" spans="2:8" s="260" customFormat="1">
      <c r="B534" s="255">
        <f t="shared" si="15"/>
        <v>521</v>
      </c>
      <c r="C534" t="s">
        <v>1764</v>
      </c>
      <c r="D534" s="256" t="s">
        <v>110</v>
      </c>
      <c r="E534" s="257">
        <v>555616</v>
      </c>
      <c r="F534" s="256"/>
      <c r="G534" s="258">
        <f t="shared" si="14"/>
        <v>555616</v>
      </c>
      <c r="H534" s="259" t="s">
        <v>1310</v>
      </c>
    </row>
    <row r="535" spans="2:8" s="260" customFormat="1" ht="26.4">
      <c r="B535" s="255">
        <f t="shared" si="15"/>
        <v>522</v>
      </c>
      <c r="C535" s="273" t="s">
        <v>1765</v>
      </c>
      <c r="D535" s="256" t="s">
        <v>1333</v>
      </c>
      <c r="E535" s="257">
        <v>870336</v>
      </c>
      <c r="F535" s="256"/>
      <c r="G535" s="258">
        <f t="shared" ref="G535:G598" si="16">E535*(1+F535)</f>
        <v>870336</v>
      </c>
      <c r="H535" s="259" t="s">
        <v>1310</v>
      </c>
    </row>
    <row r="536" spans="2:8" s="260" customFormat="1" ht="26.4">
      <c r="B536" s="255">
        <f t="shared" si="15"/>
        <v>523</v>
      </c>
      <c r="C536" s="273" t="s">
        <v>1765</v>
      </c>
      <c r="D536" s="256" t="s">
        <v>110</v>
      </c>
      <c r="E536" s="257">
        <v>870336</v>
      </c>
      <c r="F536" s="256"/>
      <c r="G536" s="258">
        <f t="shared" si="16"/>
        <v>870336</v>
      </c>
      <c r="H536" s="259" t="s">
        <v>1310</v>
      </c>
    </row>
    <row r="537" spans="2:8" s="260" customFormat="1">
      <c r="B537" s="255">
        <f t="shared" si="15"/>
        <v>524</v>
      </c>
      <c r="C537" s="273" t="s">
        <v>1766</v>
      </c>
      <c r="D537" s="256" t="s">
        <v>110</v>
      </c>
      <c r="E537" s="257">
        <v>542652</v>
      </c>
      <c r="F537" s="256"/>
      <c r="G537" s="258">
        <f t="shared" si="16"/>
        <v>542652</v>
      </c>
      <c r="H537" s="259" t="s">
        <v>1310</v>
      </c>
    </row>
    <row r="538" spans="2:8" s="260" customFormat="1">
      <c r="B538" s="255">
        <f t="shared" si="15"/>
        <v>525</v>
      </c>
      <c r="C538" s="273" t="s">
        <v>1766</v>
      </c>
      <c r="D538" s="256" t="s">
        <v>110</v>
      </c>
      <c r="E538" s="257">
        <v>542652</v>
      </c>
      <c r="F538" s="256"/>
      <c r="G538" s="258">
        <f t="shared" si="16"/>
        <v>542652</v>
      </c>
      <c r="H538" s="259" t="s">
        <v>1310</v>
      </c>
    </row>
    <row r="539" spans="2:8" s="260" customFormat="1">
      <c r="B539" s="255">
        <f t="shared" si="15"/>
        <v>526</v>
      </c>
      <c r="C539" s="273" t="s">
        <v>1767</v>
      </c>
      <c r="D539" s="256" t="s">
        <v>110</v>
      </c>
      <c r="E539" s="257">
        <v>487072</v>
      </c>
      <c r="F539" s="256"/>
      <c r="G539" s="258">
        <f t="shared" si="16"/>
        <v>487072</v>
      </c>
      <c r="H539" s="259" t="s">
        <v>1310</v>
      </c>
    </row>
    <row r="540" spans="2:8" s="260" customFormat="1">
      <c r="B540" s="255">
        <f t="shared" si="15"/>
        <v>527</v>
      </c>
      <c r="C540" s="273" t="s">
        <v>1767</v>
      </c>
      <c r="D540" s="256" t="s">
        <v>110</v>
      </c>
      <c r="E540" s="257">
        <v>487072</v>
      </c>
      <c r="F540" s="256"/>
      <c r="G540" s="258">
        <f t="shared" si="16"/>
        <v>487072</v>
      </c>
      <c r="H540" s="259" t="s">
        <v>1310</v>
      </c>
    </row>
    <row r="541" spans="2:8" s="260" customFormat="1">
      <c r="B541" s="255">
        <f t="shared" si="15"/>
        <v>528</v>
      </c>
      <c r="C541" s="273" t="s">
        <v>1768</v>
      </c>
      <c r="D541" s="256" t="s">
        <v>110</v>
      </c>
      <c r="E541" s="257">
        <v>622955</v>
      </c>
      <c r="F541" s="256"/>
      <c r="G541" s="258">
        <f t="shared" si="16"/>
        <v>622955</v>
      </c>
      <c r="H541" s="259" t="s">
        <v>1310</v>
      </c>
    </row>
    <row r="542" spans="2:8" s="260" customFormat="1">
      <c r="B542" s="255">
        <f t="shared" si="15"/>
        <v>529</v>
      </c>
      <c r="C542" s="273" t="s">
        <v>1769</v>
      </c>
      <c r="D542" s="256" t="s">
        <v>110</v>
      </c>
      <c r="E542" s="257">
        <v>636676</v>
      </c>
      <c r="F542" s="256"/>
      <c r="G542" s="258">
        <f t="shared" si="16"/>
        <v>636676</v>
      </c>
      <c r="H542" s="259" t="s">
        <v>1310</v>
      </c>
    </row>
    <row r="543" spans="2:8" s="260" customFormat="1">
      <c r="B543" s="255">
        <f t="shared" si="15"/>
        <v>530</v>
      </c>
      <c r="C543" s="273" t="s">
        <v>1770</v>
      </c>
      <c r="D543" s="256" t="s">
        <v>79</v>
      </c>
      <c r="E543" s="257">
        <v>139368</v>
      </c>
      <c r="F543" s="256"/>
      <c r="G543" s="258">
        <f t="shared" si="16"/>
        <v>139368</v>
      </c>
      <c r="H543" s="259" t="s">
        <v>1310</v>
      </c>
    </row>
    <row r="544" spans="2:8" s="260" customFormat="1">
      <c r="B544" s="255">
        <f t="shared" si="15"/>
        <v>531</v>
      </c>
      <c r="C544" s="273" t="s">
        <v>1771</v>
      </c>
      <c r="D544" s="256" t="s">
        <v>79</v>
      </c>
      <c r="E544" s="257">
        <v>286169</v>
      </c>
      <c r="F544" s="256"/>
      <c r="G544" s="258">
        <f t="shared" si="16"/>
        <v>286169</v>
      </c>
      <c r="H544" s="259" t="s">
        <v>1310</v>
      </c>
    </row>
    <row r="545" spans="2:8" s="260" customFormat="1">
      <c r="B545" s="255">
        <f t="shared" si="15"/>
        <v>532</v>
      </c>
      <c r="C545" s="273" t="s">
        <v>1772</v>
      </c>
      <c r="D545" s="256" t="s">
        <v>79</v>
      </c>
      <c r="E545" s="257">
        <v>325192</v>
      </c>
      <c r="F545" s="256"/>
      <c r="G545" s="258">
        <f t="shared" si="16"/>
        <v>325192</v>
      </c>
      <c r="H545" s="259" t="s">
        <v>1310</v>
      </c>
    </row>
    <row r="546" spans="2:8" s="260" customFormat="1">
      <c r="B546" s="255">
        <f t="shared" si="15"/>
        <v>533</v>
      </c>
      <c r="C546" s="273" t="s">
        <v>1773</v>
      </c>
      <c r="D546" s="256" t="s">
        <v>79</v>
      </c>
      <c r="E546" s="257">
        <v>371647</v>
      </c>
      <c r="F546" s="256"/>
      <c r="G546" s="258">
        <f t="shared" si="16"/>
        <v>371647</v>
      </c>
      <c r="H546" s="259" t="s">
        <v>1310</v>
      </c>
    </row>
    <row r="547" spans="2:8" s="260" customFormat="1">
      <c r="B547" s="255">
        <f t="shared" si="15"/>
        <v>534</v>
      </c>
      <c r="C547" s="273" t="s">
        <v>1774</v>
      </c>
      <c r="D547" s="256" t="s">
        <v>89</v>
      </c>
      <c r="E547" s="257">
        <v>80742</v>
      </c>
      <c r="F547" s="256"/>
      <c r="G547" s="258">
        <f t="shared" si="16"/>
        <v>80742</v>
      </c>
      <c r="H547" s="259" t="s">
        <v>1310</v>
      </c>
    </row>
    <row r="548" spans="2:8" s="260" customFormat="1">
      <c r="B548" s="255">
        <f t="shared" si="15"/>
        <v>535</v>
      </c>
      <c r="C548" s="273" t="s">
        <v>1775</v>
      </c>
      <c r="D548" s="256" t="s">
        <v>79</v>
      </c>
      <c r="E548" s="257">
        <v>780460</v>
      </c>
      <c r="F548" s="256"/>
      <c r="G548" s="258">
        <f t="shared" si="16"/>
        <v>780460</v>
      </c>
      <c r="H548" s="259" t="s">
        <v>1310</v>
      </c>
    </row>
    <row r="549" spans="2:8" s="260" customFormat="1" ht="26.4">
      <c r="B549" s="255">
        <f t="shared" si="15"/>
        <v>536</v>
      </c>
      <c r="C549" s="273" t="s">
        <v>1776</v>
      </c>
      <c r="D549" s="256" t="s">
        <v>79</v>
      </c>
      <c r="E549" s="257">
        <v>80198</v>
      </c>
      <c r="F549" s="256"/>
      <c r="G549" s="258">
        <f t="shared" si="16"/>
        <v>80198</v>
      </c>
      <c r="H549" s="259" t="s">
        <v>1310</v>
      </c>
    </row>
    <row r="550" spans="2:8" s="260" customFormat="1">
      <c r="B550" s="255">
        <f t="shared" si="15"/>
        <v>537</v>
      </c>
      <c r="C550" s="273" t="s">
        <v>423</v>
      </c>
      <c r="D550" s="256" t="s">
        <v>79</v>
      </c>
      <c r="E550" s="257">
        <v>33448</v>
      </c>
      <c r="F550" s="256"/>
      <c r="G550" s="258">
        <f t="shared" si="16"/>
        <v>33448</v>
      </c>
      <c r="H550" s="259" t="s">
        <v>1310</v>
      </c>
    </row>
    <row r="551" spans="2:8" s="260" customFormat="1">
      <c r="B551" s="255">
        <f t="shared" si="15"/>
        <v>538</v>
      </c>
      <c r="C551" s="273" t="s">
        <v>424</v>
      </c>
      <c r="D551" s="256" t="s">
        <v>79</v>
      </c>
      <c r="E551" s="257">
        <v>53889</v>
      </c>
      <c r="F551" s="256"/>
      <c r="G551" s="258">
        <f t="shared" si="16"/>
        <v>53889</v>
      </c>
      <c r="H551" s="259" t="s">
        <v>1310</v>
      </c>
    </row>
    <row r="552" spans="2:8" s="260" customFormat="1">
      <c r="B552" s="255">
        <f t="shared" si="15"/>
        <v>539</v>
      </c>
      <c r="C552" s="273" t="s">
        <v>1777</v>
      </c>
      <c r="D552" s="256" t="s">
        <v>79</v>
      </c>
      <c r="E552" s="257">
        <v>501724</v>
      </c>
      <c r="F552" s="256"/>
      <c r="G552" s="258">
        <f t="shared" si="16"/>
        <v>501724</v>
      </c>
      <c r="H552" s="259" t="s">
        <v>1310</v>
      </c>
    </row>
    <row r="553" spans="2:8" s="260" customFormat="1" ht="26.4">
      <c r="B553" s="255">
        <f t="shared" si="15"/>
        <v>540</v>
      </c>
      <c r="C553" s="273" t="s">
        <v>1778</v>
      </c>
      <c r="D553" s="256" t="s">
        <v>79</v>
      </c>
      <c r="E553" s="257">
        <v>1369038</v>
      </c>
      <c r="F553" s="256"/>
      <c r="G553" s="258">
        <f t="shared" si="16"/>
        <v>1369038</v>
      </c>
      <c r="H553" s="259" t="s">
        <v>1310</v>
      </c>
    </row>
    <row r="554" spans="2:8" s="260" customFormat="1">
      <c r="B554" s="255">
        <f t="shared" si="15"/>
        <v>541</v>
      </c>
      <c r="C554" s="273" t="s">
        <v>1779</v>
      </c>
      <c r="D554" s="256" t="s">
        <v>79</v>
      </c>
      <c r="E554" s="257">
        <v>348234</v>
      </c>
      <c r="F554" s="256"/>
      <c r="G554" s="258">
        <f t="shared" si="16"/>
        <v>348234</v>
      </c>
      <c r="H554" s="259" t="s">
        <v>1310</v>
      </c>
    </row>
    <row r="555" spans="2:8" s="260" customFormat="1">
      <c r="B555" s="255">
        <f t="shared" si="15"/>
        <v>542</v>
      </c>
      <c r="C555" s="273" t="s">
        <v>1780</v>
      </c>
      <c r="D555" s="256" t="s">
        <v>188</v>
      </c>
      <c r="E555" s="257">
        <v>22485</v>
      </c>
      <c r="F555" s="256"/>
      <c r="G555" s="258">
        <f t="shared" si="16"/>
        <v>22485</v>
      </c>
      <c r="H555" s="259" t="s">
        <v>1310</v>
      </c>
    </row>
    <row r="556" spans="2:8" s="260" customFormat="1">
      <c r="B556" s="255">
        <f t="shared" si="15"/>
        <v>543</v>
      </c>
      <c r="C556" s="273" t="s">
        <v>1781</v>
      </c>
      <c r="D556" s="256" t="s">
        <v>82</v>
      </c>
      <c r="E556" s="257">
        <v>24358</v>
      </c>
      <c r="F556" s="256"/>
      <c r="G556" s="258">
        <f t="shared" si="16"/>
        <v>24358</v>
      </c>
      <c r="H556" s="259" t="s">
        <v>1310</v>
      </c>
    </row>
    <row r="557" spans="2:8" s="260" customFormat="1">
      <c r="B557" s="255">
        <f t="shared" si="15"/>
        <v>544</v>
      </c>
      <c r="C557" s="273" t="s">
        <v>1782</v>
      </c>
      <c r="D557" s="256" t="s">
        <v>82</v>
      </c>
      <c r="E557" s="257">
        <v>8838</v>
      </c>
      <c r="F557" s="256"/>
      <c r="G557" s="258">
        <f t="shared" si="16"/>
        <v>8838</v>
      </c>
      <c r="H557" s="259" t="s">
        <v>1310</v>
      </c>
    </row>
    <row r="558" spans="2:8" s="260" customFormat="1" ht="26.4">
      <c r="B558" s="255">
        <f t="shared" si="15"/>
        <v>545</v>
      </c>
      <c r="C558" s="273" t="s">
        <v>1783</v>
      </c>
      <c r="D558" s="256" t="s">
        <v>79</v>
      </c>
      <c r="E558" s="257">
        <v>578288</v>
      </c>
      <c r="F558" s="256"/>
      <c r="G558" s="258">
        <f t="shared" si="16"/>
        <v>578288</v>
      </c>
      <c r="H558" s="259" t="s">
        <v>1310</v>
      </c>
    </row>
    <row r="559" spans="2:8" s="260" customFormat="1">
      <c r="B559" s="255">
        <f t="shared" si="15"/>
        <v>546</v>
      </c>
      <c r="C559" s="273" t="s">
        <v>1784</v>
      </c>
      <c r="D559" s="256" t="s">
        <v>79</v>
      </c>
      <c r="E559" s="257">
        <v>11893</v>
      </c>
      <c r="F559" s="256"/>
      <c r="G559" s="258">
        <f t="shared" si="16"/>
        <v>11893</v>
      </c>
      <c r="H559" s="259" t="s">
        <v>1310</v>
      </c>
    </row>
    <row r="560" spans="2:8" s="260" customFormat="1">
      <c r="B560" s="255">
        <f t="shared" si="15"/>
        <v>547</v>
      </c>
      <c r="C560" s="273" t="s">
        <v>1785</v>
      </c>
      <c r="D560" s="256" t="s">
        <v>79</v>
      </c>
      <c r="E560" s="257">
        <v>306828</v>
      </c>
      <c r="F560" s="256"/>
      <c r="G560" s="258">
        <f t="shared" si="16"/>
        <v>306828</v>
      </c>
      <c r="H560" s="259" t="s">
        <v>1310</v>
      </c>
    </row>
    <row r="561" spans="2:8" s="260" customFormat="1">
      <c r="B561" s="255">
        <f t="shared" si="15"/>
        <v>548</v>
      </c>
      <c r="C561" s="273" t="s">
        <v>1786</v>
      </c>
      <c r="D561" s="256" t="s">
        <v>82</v>
      </c>
      <c r="E561" s="257">
        <v>10964</v>
      </c>
      <c r="F561" s="256"/>
      <c r="G561" s="258">
        <f t="shared" si="16"/>
        <v>10964</v>
      </c>
      <c r="H561" s="259" t="s">
        <v>1310</v>
      </c>
    </row>
    <row r="562" spans="2:8" s="260" customFormat="1">
      <c r="B562" s="255">
        <f t="shared" si="15"/>
        <v>549</v>
      </c>
      <c r="C562" s="273" t="s">
        <v>1787</v>
      </c>
      <c r="D562" s="256" t="s">
        <v>82</v>
      </c>
      <c r="E562" s="257">
        <v>12822</v>
      </c>
      <c r="F562" s="256"/>
      <c r="G562" s="258">
        <f t="shared" si="16"/>
        <v>12822</v>
      </c>
      <c r="H562" s="259" t="s">
        <v>1310</v>
      </c>
    </row>
    <row r="563" spans="2:8" s="260" customFormat="1">
      <c r="B563" s="255">
        <f t="shared" si="15"/>
        <v>550</v>
      </c>
      <c r="C563" s="273" t="s">
        <v>1788</v>
      </c>
      <c r="D563" s="256" t="s">
        <v>79</v>
      </c>
      <c r="E563" s="257">
        <v>11800</v>
      </c>
      <c r="F563" s="256"/>
      <c r="G563" s="258">
        <f t="shared" si="16"/>
        <v>11800</v>
      </c>
      <c r="H563" s="259" t="s">
        <v>1310</v>
      </c>
    </row>
    <row r="564" spans="2:8" s="260" customFormat="1">
      <c r="B564" s="255">
        <f t="shared" ref="B564:B627" si="17">B563+1</f>
        <v>551</v>
      </c>
      <c r="C564" s="273" t="s">
        <v>1789</v>
      </c>
      <c r="D564" s="256" t="s">
        <v>79</v>
      </c>
      <c r="E564" s="257">
        <v>17096</v>
      </c>
      <c r="F564" s="256"/>
      <c r="G564" s="258">
        <f t="shared" si="16"/>
        <v>17096</v>
      </c>
      <c r="H564" s="259" t="s">
        <v>1310</v>
      </c>
    </row>
    <row r="565" spans="2:8" s="260" customFormat="1">
      <c r="B565" s="255">
        <f t="shared" si="17"/>
        <v>552</v>
      </c>
      <c r="C565" s="273" t="s">
        <v>1790</v>
      </c>
      <c r="D565" s="256" t="s">
        <v>1273</v>
      </c>
      <c r="E565" s="257">
        <v>9291</v>
      </c>
      <c r="F565" s="256"/>
      <c r="G565" s="258">
        <f t="shared" si="16"/>
        <v>9291</v>
      </c>
      <c r="H565" s="259" t="s">
        <v>1310</v>
      </c>
    </row>
    <row r="566" spans="2:8" s="260" customFormat="1">
      <c r="B566" s="255">
        <f t="shared" si="17"/>
        <v>553</v>
      </c>
      <c r="C566" s="273" t="s">
        <v>1791</v>
      </c>
      <c r="D566" s="256" t="s">
        <v>79</v>
      </c>
      <c r="E566" s="257">
        <v>49243</v>
      </c>
      <c r="F566" s="256"/>
      <c r="G566" s="258">
        <f t="shared" si="16"/>
        <v>49243</v>
      </c>
      <c r="H566" s="259" t="s">
        <v>1310</v>
      </c>
    </row>
    <row r="567" spans="2:8" s="260" customFormat="1">
      <c r="B567" s="255">
        <f t="shared" si="17"/>
        <v>554</v>
      </c>
      <c r="C567" s="273" t="s">
        <v>1792</v>
      </c>
      <c r="D567" s="256" t="s">
        <v>79</v>
      </c>
      <c r="E567" s="257">
        <v>18397</v>
      </c>
      <c r="F567" s="256"/>
      <c r="G567" s="258">
        <f t="shared" si="16"/>
        <v>18397</v>
      </c>
      <c r="H567" s="259" t="s">
        <v>1310</v>
      </c>
    </row>
    <row r="568" spans="2:8" s="260" customFormat="1">
      <c r="B568" s="255">
        <f t="shared" si="17"/>
        <v>555</v>
      </c>
      <c r="C568" s="273" t="s">
        <v>1793</v>
      </c>
      <c r="D568" s="256" t="s">
        <v>79</v>
      </c>
      <c r="E568" s="257">
        <v>38651</v>
      </c>
      <c r="F568" s="256"/>
      <c r="G568" s="258">
        <f t="shared" si="16"/>
        <v>38651</v>
      </c>
      <c r="H568" s="259" t="s">
        <v>1310</v>
      </c>
    </row>
    <row r="569" spans="2:8" s="260" customFormat="1">
      <c r="B569" s="255">
        <f t="shared" si="17"/>
        <v>556</v>
      </c>
      <c r="C569" s="273" t="s">
        <v>1794</v>
      </c>
      <c r="D569" s="256" t="s">
        <v>79</v>
      </c>
      <c r="E569" s="257">
        <v>237669</v>
      </c>
      <c r="F569" s="256"/>
      <c r="G569" s="258">
        <f t="shared" si="16"/>
        <v>237669</v>
      </c>
      <c r="H569" s="259" t="s">
        <v>1310</v>
      </c>
    </row>
    <row r="570" spans="2:8" s="260" customFormat="1">
      <c r="B570" s="255">
        <f t="shared" si="17"/>
        <v>557</v>
      </c>
      <c r="C570" s="273" t="s">
        <v>1795</v>
      </c>
      <c r="D570" s="256" t="s">
        <v>79</v>
      </c>
      <c r="E570" s="257">
        <v>449879</v>
      </c>
      <c r="F570" s="256"/>
      <c r="G570" s="258">
        <f t="shared" si="16"/>
        <v>449879</v>
      </c>
      <c r="H570" s="259" t="s">
        <v>1310</v>
      </c>
    </row>
    <row r="571" spans="2:8" s="260" customFormat="1">
      <c r="B571" s="255">
        <f t="shared" si="17"/>
        <v>558</v>
      </c>
      <c r="C571" s="273" t="s">
        <v>1796</v>
      </c>
      <c r="D571" s="256" t="s">
        <v>188</v>
      </c>
      <c r="E571" s="257">
        <v>2379</v>
      </c>
      <c r="F571" s="256"/>
      <c r="G571" s="258">
        <f t="shared" si="16"/>
        <v>2379</v>
      </c>
      <c r="H571" s="259" t="s">
        <v>1310</v>
      </c>
    </row>
    <row r="572" spans="2:8" s="260" customFormat="1">
      <c r="B572" s="255">
        <f t="shared" si="17"/>
        <v>559</v>
      </c>
      <c r="C572" s="273" t="s">
        <v>1796</v>
      </c>
      <c r="D572" s="256" t="s">
        <v>110</v>
      </c>
      <c r="E572" s="257">
        <v>2379</v>
      </c>
      <c r="F572" s="256"/>
      <c r="G572" s="258">
        <f t="shared" si="16"/>
        <v>2379</v>
      </c>
      <c r="H572" s="259" t="s">
        <v>1310</v>
      </c>
    </row>
    <row r="573" spans="2:8" s="260" customFormat="1">
      <c r="B573" s="255">
        <f t="shared" si="17"/>
        <v>560</v>
      </c>
      <c r="C573" s="273" t="s">
        <v>1797</v>
      </c>
      <c r="D573" s="256" t="s">
        <v>188</v>
      </c>
      <c r="E573" s="257">
        <v>17467</v>
      </c>
      <c r="F573" s="256"/>
      <c r="G573" s="258">
        <f t="shared" si="16"/>
        <v>17467</v>
      </c>
      <c r="H573" s="259" t="s">
        <v>1310</v>
      </c>
    </row>
    <row r="574" spans="2:8" s="260" customFormat="1">
      <c r="B574" s="255">
        <f t="shared" si="17"/>
        <v>561</v>
      </c>
      <c r="C574" s="273" t="s">
        <v>1798</v>
      </c>
      <c r="D574" s="256" t="s">
        <v>79</v>
      </c>
      <c r="E574" s="257">
        <v>9477</v>
      </c>
      <c r="F574" s="256"/>
      <c r="G574" s="258">
        <f t="shared" si="16"/>
        <v>9477</v>
      </c>
      <c r="H574" s="259" t="s">
        <v>1310</v>
      </c>
    </row>
    <row r="575" spans="2:8" s="260" customFormat="1">
      <c r="B575" s="255">
        <f t="shared" si="17"/>
        <v>562</v>
      </c>
      <c r="C575" s="273" t="s">
        <v>1799</v>
      </c>
      <c r="D575" s="256" t="s">
        <v>82</v>
      </c>
      <c r="E575" s="257">
        <v>22801</v>
      </c>
      <c r="F575" s="256"/>
      <c r="G575" s="258">
        <f t="shared" si="16"/>
        <v>22801</v>
      </c>
      <c r="H575" s="259" t="s">
        <v>1310</v>
      </c>
    </row>
    <row r="576" spans="2:8" s="260" customFormat="1">
      <c r="B576" s="255">
        <f t="shared" si="17"/>
        <v>563</v>
      </c>
      <c r="C576" s="273" t="s">
        <v>1800</v>
      </c>
      <c r="D576" s="256" t="s">
        <v>89</v>
      </c>
      <c r="E576" s="257">
        <v>3270</v>
      </c>
      <c r="F576" s="256"/>
      <c r="G576" s="258">
        <f t="shared" si="16"/>
        <v>3270</v>
      </c>
      <c r="H576" s="259" t="s">
        <v>1310</v>
      </c>
    </row>
    <row r="577" spans="2:8" s="260" customFormat="1">
      <c r="B577" s="255">
        <f t="shared" si="17"/>
        <v>564</v>
      </c>
      <c r="C577" s="273" t="s">
        <v>1801</v>
      </c>
      <c r="D577" s="256" t="s">
        <v>79</v>
      </c>
      <c r="E577" s="257">
        <v>929</v>
      </c>
      <c r="F577" s="256"/>
      <c r="G577" s="258">
        <f t="shared" si="16"/>
        <v>929</v>
      </c>
      <c r="H577" s="259" t="s">
        <v>1310</v>
      </c>
    </row>
    <row r="578" spans="2:8" s="260" customFormat="1">
      <c r="B578" s="255">
        <f t="shared" si="17"/>
        <v>565</v>
      </c>
      <c r="C578" s="273" t="s">
        <v>1802</v>
      </c>
      <c r="D578" s="256" t="s">
        <v>79</v>
      </c>
      <c r="E578" s="257">
        <v>528</v>
      </c>
      <c r="F578" s="256"/>
      <c r="G578" s="258">
        <f t="shared" si="16"/>
        <v>528</v>
      </c>
      <c r="H578" s="259" t="s">
        <v>1310</v>
      </c>
    </row>
    <row r="579" spans="2:8" s="260" customFormat="1">
      <c r="B579" s="255">
        <f t="shared" si="17"/>
        <v>566</v>
      </c>
      <c r="C579" s="273" t="s">
        <v>1803</v>
      </c>
      <c r="D579" s="256" t="s">
        <v>79</v>
      </c>
      <c r="E579" s="257">
        <v>2787</v>
      </c>
      <c r="F579" s="256"/>
      <c r="G579" s="258">
        <f t="shared" si="16"/>
        <v>2787</v>
      </c>
      <c r="H579" s="259" t="s">
        <v>1310</v>
      </c>
    </row>
    <row r="580" spans="2:8" s="260" customFormat="1">
      <c r="B580" s="255">
        <f t="shared" si="17"/>
        <v>567</v>
      </c>
      <c r="C580" s="273" t="s">
        <v>1804</v>
      </c>
      <c r="D580" s="256" t="s">
        <v>188</v>
      </c>
      <c r="E580" s="257">
        <v>9105</v>
      </c>
      <c r="F580" s="256"/>
      <c r="G580" s="258">
        <f t="shared" si="16"/>
        <v>9105</v>
      </c>
      <c r="H580" s="259" t="s">
        <v>1310</v>
      </c>
    </row>
    <row r="581" spans="2:8" s="260" customFormat="1" ht="26.4">
      <c r="B581" s="255">
        <f t="shared" si="17"/>
        <v>568</v>
      </c>
      <c r="C581" s="273" t="s">
        <v>1805</v>
      </c>
      <c r="D581" s="256" t="s">
        <v>79</v>
      </c>
      <c r="E581" s="257">
        <v>74794</v>
      </c>
      <c r="F581" s="256"/>
      <c r="G581" s="258">
        <f t="shared" si="16"/>
        <v>74794</v>
      </c>
      <c r="H581" s="259" t="s">
        <v>1310</v>
      </c>
    </row>
    <row r="582" spans="2:8" s="260" customFormat="1" ht="26.4">
      <c r="B582" s="255">
        <f t="shared" si="17"/>
        <v>569</v>
      </c>
      <c r="C582" s="273" t="s">
        <v>1806</v>
      </c>
      <c r="D582" s="256" t="s">
        <v>1349</v>
      </c>
      <c r="E582" s="257">
        <v>117857</v>
      </c>
      <c r="F582" s="256"/>
      <c r="G582" s="258">
        <f t="shared" si="16"/>
        <v>117857</v>
      </c>
      <c r="H582" s="259" t="s">
        <v>1310</v>
      </c>
    </row>
    <row r="583" spans="2:8" s="260" customFormat="1">
      <c r="B583" s="255">
        <f t="shared" si="17"/>
        <v>570</v>
      </c>
      <c r="C583" s="273" t="s">
        <v>767</v>
      </c>
      <c r="D583" s="256" t="s">
        <v>1349</v>
      </c>
      <c r="E583" s="257">
        <v>167056</v>
      </c>
      <c r="F583" s="256"/>
      <c r="G583" s="258">
        <f t="shared" si="16"/>
        <v>167056</v>
      </c>
      <c r="H583" s="259" t="s">
        <v>1310</v>
      </c>
    </row>
    <row r="584" spans="2:8" s="260" customFormat="1" ht="26.4">
      <c r="B584" s="255">
        <f t="shared" si="17"/>
        <v>571</v>
      </c>
      <c r="C584" s="273" t="s">
        <v>1807</v>
      </c>
      <c r="D584" s="256" t="s">
        <v>1349</v>
      </c>
      <c r="E584" s="257">
        <v>317683</v>
      </c>
      <c r="F584" s="256"/>
      <c r="G584" s="258">
        <f t="shared" si="16"/>
        <v>317683</v>
      </c>
      <c r="H584" s="259" t="s">
        <v>1310</v>
      </c>
    </row>
    <row r="585" spans="2:8" s="260" customFormat="1">
      <c r="B585" s="255">
        <f t="shared" si="17"/>
        <v>572</v>
      </c>
      <c r="C585" s="273" t="s">
        <v>771</v>
      </c>
      <c r="D585" s="256" t="s">
        <v>1349</v>
      </c>
      <c r="E585" s="257">
        <v>150029</v>
      </c>
      <c r="F585" s="256"/>
      <c r="G585" s="258">
        <f t="shared" si="16"/>
        <v>150029</v>
      </c>
      <c r="H585" s="259" t="s">
        <v>1310</v>
      </c>
    </row>
    <row r="586" spans="2:8" s="260" customFormat="1">
      <c r="B586" s="255">
        <f t="shared" si="17"/>
        <v>573</v>
      </c>
      <c r="C586" s="273" t="s">
        <v>1808</v>
      </c>
      <c r="D586" s="256" t="s">
        <v>1349</v>
      </c>
      <c r="E586" s="257">
        <v>128033</v>
      </c>
      <c r="F586" s="256"/>
      <c r="G586" s="258">
        <f t="shared" si="16"/>
        <v>128033</v>
      </c>
      <c r="H586" s="259" t="s">
        <v>1310</v>
      </c>
    </row>
    <row r="587" spans="2:8" s="260" customFormat="1">
      <c r="B587" s="255">
        <f t="shared" si="17"/>
        <v>574</v>
      </c>
      <c r="C587" s="273" t="s">
        <v>1809</v>
      </c>
      <c r="D587" s="256" t="s">
        <v>82</v>
      </c>
      <c r="E587" s="257">
        <v>4646</v>
      </c>
      <c r="F587" s="256"/>
      <c r="G587" s="258">
        <f t="shared" si="16"/>
        <v>4646</v>
      </c>
      <c r="H587" s="259" t="s">
        <v>1310</v>
      </c>
    </row>
    <row r="588" spans="2:8" s="260" customFormat="1" ht="26.4">
      <c r="B588" s="255">
        <f t="shared" si="17"/>
        <v>575</v>
      </c>
      <c r="C588" s="273" t="s">
        <v>1810</v>
      </c>
      <c r="D588" s="256" t="s">
        <v>110</v>
      </c>
      <c r="E588" s="257">
        <v>289490</v>
      </c>
      <c r="F588" s="256"/>
      <c r="G588" s="258">
        <f t="shared" si="16"/>
        <v>289490</v>
      </c>
      <c r="H588" s="259" t="s">
        <v>1310</v>
      </c>
    </row>
    <row r="589" spans="2:8" s="260" customFormat="1" ht="26.4">
      <c r="B589" s="255">
        <f t="shared" si="17"/>
        <v>576</v>
      </c>
      <c r="C589" s="273" t="s">
        <v>1811</v>
      </c>
      <c r="D589" s="256" t="s">
        <v>89</v>
      </c>
      <c r="E589" s="257">
        <v>122012</v>
      </c>
      <c r="F589" s="256"/>
      <c r="G589" s="258">
        <f t="shared" si="16"/>
        <v>122012</v>
      </c>
      <c r="H589" s="259" t="s">
        <v>1310</v>
      </c>
    </row>
    <row r="590" spans="2:8" s="260" customFormat="1" ht="26.4">
      <c r="B590" s="255">
        <f t="shared" si="17"/>
        <v>577</v>
      </c>
      <c r="C590" s="273" t="s">
        <v>1812</v>
      </c>
      <c r="D590" s="256" t="s">
        <v>79</v>
      </c>
      <c r="E590" s="257">
        <v>550594</v>
      </c>
      <c r="F590" s="256"/>
      <c r="G590" s="258">
        <f t="shared" si="16"/>
        <v>550594</v>
      </c>
      <c r="H590" s="259" t="s">
        <v>1310</v>
      </c>
    </row>
    <row r="591" spans="2:8" s="260" customFormat="1">
      <c r="B591" s="255">
        <f t="shared" si="17"/>
        <v>578</v>
      </c>
      <c r="C591" s="273" t="s">
        <v>1813</v>
      </c>
      <c r="D591" s="256" t="s">
        <v>79</v>
      </c>
      <c r="E591" s="257">
        <v>3252</v>
      </c>
      <c r="F591" s="256"/>
      <c r="G591" s="258">
        <f t="shared" si="16"/>
        <v>3252</v>
      </c>
      <c r="H591" s="259" t="s">
        <v>1310</v>
      </c>
    </row>
    <row r="592" spans="2:8" s="260" customFormat="1">
      <c r="B592" s="255">
        <f t="shared" si="17"/>
        <v>579</v>
      </c>
      <c r="C592" s="273" t="s">
        <v>1814</v>
      </c>
      <c r="D592" s="256" t="s">
        <v>82</v>
      </c>
      <c r="E592" s="257">
        <v>7990</v>
      </c>
      <c r="F592" s="256"/>
      <c r="G592" s="258">
        <f t="shared" si="16"/>
        <v>7990</v>
      </c>
      <c r="H592" s="259" t="s">
        <v>1310</v>
      </c>
    </row>
    <row r="593" spans="2:8" s="260" customFormat="1" ht="26.4">
      <c r="B593" s="255">
        <f t="shared" si="17"/>
        <v>580</v>
      </c>
      <c r="C593" s="273" t="s">
        <v>1815</v>
      </c>
      <c r="D593" s="256" t="s">
        <v>79</v>
      </c>
      <c r="E593" s="257">
        <v>36708216</v>
      </c>
      <c r="F593" s="256"/>
      <c r="G593" s="258">
        <f t="shared" si="16"/>
        <v>36708216</v>
      </c>
      <c r="H593" s="259" t="s">
        <v>1310</v>
      </c>
    </row>
    <row r="594" spans="2:8" s="260" customFormat="1" ht="26.4">
      <c r="B594" s="255">
        <f t="shared" si="17"/>
        <v>581</v>
      </c>
      <c r="C594" s="273" t="s">
        <v>1816</v>
      </c>
      <c r="D594" s="256" t="s">
        <v>79</v>
      </c>
      <c r="E594" s="257">
        <v>47149853</v>
      </c>
      <c r="F594" s="256"/>
      <c r="G594" s="258">
        <f t="shared" si="16"/>
        <v>47149853</v>
      </c>
      <c r="H594" s="259" t="s">
        <v>1310</v>
      </c>
    </row>
    <row r="595" spans="2:8" s="260" customFormat="1" ht="26.4">
      <c r="B595" s="255">
        <f t="shared" si="17"/>
        <v>582</v>
      </c>
      <c r="C595" s="273" t="s">
        <v>1817</v>
      </c>
      <c r="D595" s="256" t="s">
        <v>79</v>
      </c>
      <c r="E595" s="257">
        <v>53973892</v>
      </c>
      <c r="F595" s="256"/>
      <c r="G595" s="258">
        <f t="shared" si="16"/>
        <v>53973892</v>
      </c>
      <c r="H595" s="259" t="s">
        <v>1310</v>
      </c>
    </row>
    <row r="596" spans="2:8" s="260" customFormat="1">
      <c r="B596" s="255">
        <f t="shared" si="17"/>
        <v>583</v>
      </c>
      <c r="C596" s="273" t="s">
        <v>1818</v>
      </c>
      <c r="D596" s="256" t="s">
        <v>89</v>
      </c>
      <c r="E596" s="257">
        <v>56862</v>
      </c>
      <c r="F596" s="256"/>
      <c r="G596" s="258">
        <f t="shared" si="16"/>
        <v>56862</v>
      </c>
      <c r="H596" s="259" t="s">
        <v>1310</v>
      </c>
    </row>
    <row r="597" spans="2:8" s="260" customFormat="1">
      <c r="B597" s="255">
        <f t="shared" si="17"/>
        <v>584</v>
      </c>
      <c r="C597" s="273" t="s">
        <v>1819</v>
      </c>
      <c r="D597" s="256" t="s">
        <v>89</v>
      </c>
      <c r="E597" s="257">
        <v>11706</v>
      </c>
      <c r="F597" s="256"/>
      <c r="G597" s="258">
        <f t="shared" si="16"/>
        <v>11706</v>
      </c>
      <c r="H597" s="259" t="s">
        <v>1310</v>
      </c>
    </row>
    <row r="598" spans="2:8" s="260" customFormat="1">
      <c r="B598" s="255">
        <f t="shared" si="17"/>
        <v>585</v>
      </c>
      <c r="C598" s="273" t="s">
        <v>1819</v>
      </c>
      <c r="D598" s="256" t="s">
        <v>82</v>
      </c>
      <c r="E598" s="257">
        <v>11706</v>
      </c>
      <c r="F598" s="256"/>
      <c r="G598" s="258">
        <f t="shared" si="16"/>
        <v>11706</v>
      </c>
      <c r="H598" s="259" t="s">
        <v>1310</v>
      </c>
    </row>
    <row r="599" spans="2:8" s="260" customFormat="1">
      <c r="B599" s="255">
        <f t="shared" si="17"/>
        <v>586</v>
      </c>
      <c r="C599" s="273" t="s">
        <v>1820</v>
      </c>
      <c r="D599" s="256" t="s">
        <v>82</v>
      </c>
      <c r="E599" s="257">
        <v>3624</v>
      </c>
      <c r="F599" s="256"/>
      <c r="G599" s="258">
        <f t="shared" ref="G599:G662" si="18">E599*(1+F599)</f>
        <v>3624</v>
      </c>
      <c r="H599" s="259" t="s">
        <v>1310</v>
      </c>
    </row>
    <row r="600" spans="2:8" s="260" customFormat="1">
      <c r="B600" s="255">
        <f t="shared" si="17"/>
        <v>587</v>
      </c>
      <c r="C600" s="273" t="s">
        <v>1821</v>
      </c>
      <c r="D600" s="256" t="s">
        <v>82</v>
      </c>
      <c r="E600" s="257">
        <v>2230</v>
      </c>
      <c r="F600" s="256"/>
      <c r="G600" s="258">
        <f t="shared" si="18"/>
        <v>2230</v>
      </c>
      <c r="H600" s="259" t="s">
        <v>1310</v>
      </c>
    </row>
    <row r="601" spans="2:8" s="260" customFormat="1">
      <c r="B601" s="255">
        <f t="shared" si="17"/>
        <v>588</v>
      </c>
      <c r="C601" s="273" t="s">
        <v>1822</v>
      </c>
      <c r="D601" s="256" t="s">
        <v>89</v>
      </c>
      <c r="E601" s="257">
        <v>4086</v>
      </c>
      <c r="F601" s="256"/>
      <c r="G601" s="258">
        <f t="shared" si="18"/>
        <v>4086</v>
      </c>
      <c r="H601" s="259" t="s">
        <v>1310</v>
      </c>
    </row>
    <row r="602" spans="2:8" s="260" customFormat="1">
      <c r="B602" s="255">
        <f t="shared" si="17"/>
        <v>589</v>
      </c>
      <c r="C602" s="273" t="s">
        <v>1823</v>
      </c>
      <c r="D602" s="256" t="s">
        <v>89</v>
      </c>
      <c r="E602" s="257">
        <v>53889</v>
      </c>
      <c r="F602" s="256"/>
      <c r="G602" s="258">
        <f t="shared" si="18"/>
        <v>53889</v>
      </c>
      <c r="H602" s="259" t="s">
        <v>1310</v>
      </c>
    </row>
    <row r="603" spans="2:8" s="260" customFormat="1">
      <c r="B603" s="255">
        <f t="shared" si="17"/>
        <v>590</v>
      </c>
      <c r="C603" s="273" t="s">
        <v>1824</v>
      </c>
      <c r="D603" s="256" t="s">
        <v>79</v>
      </c>
      <c r="E603" s="257">
        <v>7247</v>
      </c>
      <c r="F603" s="256"/>
      <c r="G603" s="258">
        <f t="shared" si="18"/>
        <v>7247</v>
      </c>
      <c r="H603" s="259" t="s">
        <v>1310</v>
      </c>
    </row>
    <row r="604" spans="2:8" s="260" customFormat="1" ht="26.4">
      <c r="B604" s="255">
        <f t="shared" si="17"/>
        <v>591</v>
      </c>
      <c r="C604" s="273" t="s">
        <v>1825</v>
      </c>
      <c r="D604" s="256" t="s">
        <v>79</v>
      </c>
      <c r="E604" s="257">
        <v>884851</v>
      </c>
      <c r="F604" s="256"/>
      <c r="G604" s="258">
        <f t="shared" si="18"/>
        <v>884851</v>
      </c>
      <c r="H604" s="259" t="s">
        <v>1310</v>
      </c>
    </row>
    <row r="605" spans="2:8" s="260" customFormat="1">
      <c r="B605" s="255">
        <f t="shared" si="17"/>
        <v>592</v>
      </c>
      <c r="C605" s="273" t="s">
        <v>1826</v>
      </c>
      <c r="D605" s="256" t="s">
        <v>79</v>
      </c>
      <c r="E605" s="257">
        <v>1045075</v>
      </c>
      <c r="F605" s="256"/>
      <c r="G605" s="258">
        <f t="shared" si="18"/>
        <v>1045075</v>
      </c>
      <c r="H605" s="259" t="s">
        <v>1310</v>
      </c>
    </row>
    <row r="606" spans="2:8" s="260" customFormat="1" ht="26.4">
      <c r="B606" s="255">
        <f t="shared" si="17"/>
        <v>593</v>
      </c>
      <c r="C606" s="273" t="s">
        <v>1827</v>
      </c>
      <c r="D606" s="256" t="s">
        <v>79</v>
      </c>
      <c r="E606" s="257">
        <v>1704660</v>
      </c>
      <c r="F606" s="256"/>
      <c r="G606" s="258">
        <f t="shared" si="18"/>
        <v>1704660</v>
      </c>
      <c r="H606" s="259" t="s">
        <v>1310</v>
      </c>
    </row>
    <row r="607" spans="2:8" s="260" customFormat="1" ht="26.4">
      <c r="B607" s="255">
        <f t="shared" si="17"/>
        <v>594</v>
      </c>
      <c r="C607" s="273" t="s">
        <v>1828</v>
      </c>
      <c r="D607" s="256" t="s">
        <v>79</v>
      </c>
      <c r="E607" s="257">
        <v>1236558</v>
      </c>
      <c r="F607" s="256"/>
      <c r="G607" s="258">
        <f t="shared" si="18"/>
        <v>1236558</v>
      </c>
      <c r="H607" s="259" t="s">
        <v>1310</v>
      </c>
    </row>
    <row r="608" spans="2:8" s="260" customFormat="1">
      <c r="B608" s="255">
        <f t="shared" si="17"/>
        <v>595</v>
      </c>
      <c r="C608" s="273" t="s">
        <v>1829</v>
      </c>
      <c r="D608" s="256" t="s">
        <v>79</v>
      </c>
      <c r="E608" s="257">
        <v>162912</v>
      </c>
      <c r="F608" s="256"/>
      <c r="G608" s="258">
        <f t="shared" si="18"/>
        <v>162912</v>
      </c>
      <c r="H608" s="259" t="s">
        <v>1310</v>
      </c>
    </row>
    <row r="609" spans="2:8" s="260" customFormat="1">
      <c r="B609" s="255">
        <f t="shared" si="17"/>
        <v>596</v>
      </c>
      <c r="C609" s="273" t="s">
        <v>984</v>
      </c>
      <c r="D609" s="256" t="s">
        <v>79</v>
      </c>
      <c r="E609" s="257">
        <v>8622221</v>
      </c>
      <c r="F609" s="256"/>
      <c r="G609" s="258">
        <f t="shared" si="18"/>
        <v>8622221</v>
      </c>
      <c r="H609" s="259" t="s">
        <v>1310</v>
      </c>
    </row>
    <row r="610" spans="2:8" s="260" customFormat="1">
      <c r="B610" s="255">
        <f t="shared" si="17"/>
        <v>597</v>
      </c>
      <c r="C610" s="273" t="s">
        <v>1830</v>
      </c>
      <c r="D610" s="256" t="s">
        <v>82</v>
      </c>
      <c r="E610" s="257">
        <v>6573</v>
      </c>
      <c r="F610" s="256"/>
      <c r="G610" s="258">
        <f t="shared" si="18"/>
        <v>6573</v>
      </c>
      <c r="H610" s="259" t="s">
        <v>1310</v>
      </c>
    </row>
    <row r="611" spans="2:8" s="260" customFormat="1">
      <c r="B611" s="255">
        <f t="shared" si="17"/>
        <v>598</v>
      </c>
      <c r="C611" s="273" t="s">
        <v>1831</v>
      </c>
      <c r="D611" s="256" t="s">
        <v>79</v>
      </c>
      <c r="E611" s="257">
        <v>1923258</v>
      </c>
      <c r="F611" s="256"/>
      <c r="G611" s="258">
        <f t="shared" si="18"/>
        <v>1923258</v>
      </c>
      <c r="H611" s="259" t="s">
        <v>1310</v>
      </c>
    </row>
    <row r="612" spans="2:8" s="260" customFormat="1">
      <c r="B612" s="255">
        <f t="shared" si="17"/>
        <v>599</v>
      </c>
      <c r="C612" s="273" t="s">
        <v>1832</v>
      </c>
      <c r="D612" s="256" t="s">
        <v>79</v>
      </c>
      <c r="E612" s="257">
        <v>4171958</v>
      </c>
      <c r="F612" s="256"/>
      <c r="G612" s="258">
        <f t="shared" si="18"/>
        <v>4171958</v>
      </c>
      <c r="H612" s="259" t="s">
        <v>1310</v>
      </c>
    </row>
    <row r="613" spans="2:8" s="260" customFormat="1">
      <c r="B613" s="255">
        <f t="shared" si="17"/>
        <v>600</v>
      </c>
      <c r="C613" s="273" t="s">
        <v>1833</v>
      </c>
      <c r="D613" s="256" t="s">
        <v>79</v>
      </c>
      <c r="E613" s="257">
        <v>4903230</v>
      </c>
      <c r="F613" s="256"/>
      <c r="G613" s="258">
        <f t="shared" si="18"/>
        <v>4903230</v>
      </c>
      <c r="H613" s="259" t="s">
        <v>1310</v>
      </c>
    </row>
    <row r="614" spans="2:8" s="260" customFormat="1">
      <c r="B614" s="255">
        <f t="shared" si="17"/>
        <v>601</v>
      </c>
      <c r="C614" s="273" t="s">
        <v>1834</v>
      </c>
      <c r="D614" s="256" t="s">
        <v>79</v>
      </c>
      <c r="E614" s="257">
        <v>7112470</v>
      </c>
      <c r="F614" s="256"/>
      <c r="G614" s="258">
        <f t="shared" si="18"/>
        <v>7112470</v>
      </c>
      <c r="H614" s="259" t="s">
        <v>1310</v>
      </c>
    </row>
    <row r="615" spans="2:8" s="260" customFormat="1">
      <c r="B615" s="255">
        <f t="shared" si="17"/>
        <v>602</v>
      </c>
      <c r="C615" s="273" t="s">
        <v>1835</v>
      </c>
      <c r="D615" s="256" t="s">
        <v>79</v>
      </c>
      <c r="E615" s="257">
        <v>10395513</v>
      </c>
      <c r="F615" s="256"/>
      <c r="G615" s="258">
        <f t="shared" si="18"/>
        <v>10395513</v>
      </c>
      <c r="H615" s="259" t="s">
        <v>1310</v>
      </c>
    </row>
    <row r="616" spans="2:8" s="260" customFormat="1">
      <c r="B616" s="255">
        <f t="shared" si="17"/>
        <v>603</v>
      </c>
      <c r="C616" s="273" t="s">
        <v>1836</v>
      </c>
      <c r="D616" s="256" t="s">
        <v>79</v>
      </c>
      <c r="E616" s="257">
        <v>2481641</v>
      </c>
      <c r="F616" s="256"/>
      <c r="G616" s="258">
        <f t="shared" si="18"/>
        <v>2481641</v>
      </c>
      <c r="H616" s="259" t="s">
        <v>1310</v>
      </c>
    </row>
    <row r="617" spans="2:8" s="260" customFormat="1">
      <c r="B617" s="255">
        <f t="shared" si="17"/>
        <v>604</v>
      </c>
      <c r="C617" s="273" t="s">
        <v>1837</v>
      </c>
      <c r="D617" s="256" t="s">
        <v>79</v>
      </c>
      <c r="E617" s="257">
        <v>119052</v>
      </c>
      <c r="F617" s="256"/>
      <c r="G617" s="258">
        <f t="shared" si="18"/>
        <v>119052</v>
      </c>
      <c r="H617" s="259" t="s">
        <v>1310</v>
      </c>
    </row>
    <row r="618" spans="2:8" s="260" customFormat="1" ht="26.4">
      <c r="B618" s="255">
        <f t="shared" si="17"/>
        <v>605</v>
      </c>
      <c r="C618" s="273" t="s">
        <v>1838</v>
      </c>
      <c r="D618" s="256" t="s">
        <v>82</v>
      </c>
      <c r="E618" s="257">
        <v>1034666</v>
      </c>
      <c r="F618" s="256"/>
      <c r="G618" s="258">
        <f t="shared" si="18"/>
        <v>1034666</v>
      </c>
      <c r="H618" s="259" t="s">
        <v>1310</v>
      </c>
    </row>
    <row r="619" spans="2:8" s="260" customFormat="1">
      <c r="B619" s="255">
        <f t="shared" si="17"/>
        <v>606</v>
      </c>
      <c r="C619" s="273" t="s">
        <v>1839</v>
      </c>
      <c r="D619" s="256" t="s">
        <v>79</v>
      </c>
      <c r="E619" s="257">
        <v>754444</v>
      </c>
      <c r="F619" s="256"/>
      <c r="G619" s="258">
        <f t="shared" si="18"/>
        <v>754444</v>
      </c>
      <c r="H619" s="259" t="s">
        <v>1310</v>
      </c>
    </row>
    <row r="620" spans="2:8" s="260" customFormat="1">
      <c r="B620" s="255">
        <f t="shared" si="17"/>
        <v>607</v>
      </c>
      <c r="C620" s="273" t="s">
        <v>982</v>
      </c>
      <c r="D620" s="256" t="s">
        <v>79</v>
      </c>
      <c r="E620" s="257">
        <v>258667</v>
      </c>
      <c r="F620" s="256"/>
      <c r="G620" s="258">
        <f t="shared" si="18"/>
        <v>258667</v>
      </c>
      <c r="H620" s="259" t="s">
        <v>1310</v>
      </c>
    </row>
    <row r="621" spans="2:8" s="260" customFormat="1">
      <c r="B621" s="255">
        <f t="shared" si="17"/>
        <v>608</v>
      </c>
      <c r="C621" s="273" t="s">
        <v>1840</v>
      </c>
      <c r="D621" s="256" t="s">
        <v>89</v>
      </c>
      <c r="E621" s="257">
        <v>511015</v>
      </c>
      <c r="F621" s="256"/>
      <c r="G621" s="258">
        <f t="shared" si="18"/>
        <v>511015</v>
      </c>
      <c r="H621" s="259" t="s">
        <v>1310</v>
      </c>
    </row>
    <row r="622" spans="2:8" s="260" customFormat="1">
      <c r="B622" s="255">
        <f t="shared" si="17"/>
        <v>609</v>
      </c>
      <c r="C622" s="273" t="s">
        <v>1841</v>
      </c>
      <c r="D622" s="256" t="s">
        <v>79</v>
      </c>
      <c r="E622" s="257">
        <v>222988</v>
      </c>
      <c r="F622" s="256"/>
      <c r="G622" s="258">
        <f t="shared" si="18"/>
        <v>222988</v>
      </c>
      <c r="H622" s="259" t="s">
        <v>1310</v>
      </c>
    </row>
    <row r="623" spans="2:8" s="260" customFormat="1">
      <c r="B623" s="255">
        <f t="shared" si="17"/>
        <v>610</v>
      </c>
      <c r="C623" s="273" t="s">
        <v>1842</v>
      </c>
      <c r="D623" s="256" t="s">
        <v>79</v>
      </c>
      <c r="E623" s="257">
        <v>260153</v>
      </c>
      <c r="F623" s="256"/>
      <c r="G623" s="258">
        <f t="shared" si="18"/>
        <v>260153</v>
      </c>
      <c r="H623" s="259" t="s">
        <v>1310</v>
      </c>
    </row>
    <row r="624" spans="2:8" s="260" customFormat="1">
      <c r="B624" s="255">
        <f t="shared" si="17"/>
        <v>611</v>
      </c>
      <c r="C624" s="273" t="s">
        <v>1843</v>
      </c>
      <c r="D624" s="256" t="s">
        <v>79</v>
      </c>
      <c r="E624" s="257">
        <v>297318</v>
      </c>
      <c r="F624" s="256"/>
      <c r="G624" s="258">
        <f t="shared" si="18"/>
        <v>297318</v>
      </c>
      <c r="H624" s="259" t="s">
        <v>1310</v>
      </c>
    </row>
    <row r="625" spans="2:8" s="260" customFormat="1">
      <c r="B625" s="255">
        <f t="shared" si="17"/>
        <v>612</v>
      </c>
      <c r="C625" s="273" t="s">
        <v>1844</v>
      </c>
      <c r="D625" s="256" t="s">
        <v>79</v>
      </c>
      <c r="E625" s="257">
        <v>157950</v>
      </c>
      <c r="F625" s="256"/>
      <c r="G625" s="258">
        <f t="shared" si="18"/>
        <v>157950</v>
      </c>
      <c r="H625" s="259" t="s">
        <v>1310</v>
      </c>
    </row>
    <row r="626" spans="2:8" s="260" customFormat="1" ht="26.4">
      <c r="B626" s="255">
        <f t="shared" si="17"/>
        <v>613</v>
      </c>
      <c r="C626" s="273" t="s">
        <v>1845</v>
      </c>
      <c r="D626" s="256" t="s">
        <v>79</v>
      </c>
      <c r="E626" s="257">
        <v>53946</v>
      </c>
      <c r="F626" s="256"/>
      <c r="G626" s="258">
        <f t="shared" si="18"/>
        <v>53946</v>
      </c>
      <c r="H626" s="259" t="s">
        <v>1310</v>
      </c>
    </row>
    <row r="627" spans="2:8" s="260" customFormat="1" ht="26.4">
      <c r="B627" s="255">
        <f t="shared" si="17"/>
        <v>614</v>
      </c>
      <c r="C627" s="273" t="s">
        <v>1846</v>
      </c>
      <c r="D627" s="256" t="s">
        <v>79</v>
      </c>
      <c r="E627" s="257">
        <v>71526</v>
      </c>
      <c r="F627" s="256"/>
      <c r="G627" s="258">
        <f t="shared" si="18"/>
        <v>71526</v>
      </c>
      <c r="H627" s="259" t="s">
        <v>1310</v>
      </c>
    </row>
    <row r="628" spans="2:8" s="260" customFormat="1">
      <c r="B628" s="255">
        <f t="shared" ref="B628:B691" si="19">B627+1</f>
        <v>615</v>
      </c>
      <c r="C628" s="273" t="s">
        <v>1847</v>
      </c>
      <c r="D628" s="256" t="s">
        <v>1595</v>
      </c>
      <c r="E628" s="257">
        <v>6652</v>
      </c>
      <c r="F628" s="256"/>
      <c r="G628" s="258">
        <f t="shared" si="18"/>
        <v>6652</v>
      </c>
      <c r="H628" s="259" t="s">
        <v>1310</v>
      </c>
    </row>
    <row r="629" spans="2:8" s="260" customFormat="1">
      <c r="B629" s="255">
        <f t="shared" si="19"/>
        <v>616</v>
      </c>
      <c r="C629" s="273" t="s">
        <v>1848</v>
      </c>
      <c r="D629" s="256" t="s">
        <v>1595</v>
      </c>
      <c r="E629" s="257">
        <v>6669</v>
      </c>
      <c r="F629" s="256"/>
      <c r="G629" s="258">
        <f t="shared" si="18"/>
        <v>6669</v>
      </c>
      <c r="H629" s="259" t="s">
        <v>1310</v>
      </c>
    </row>
    <row r="630" spans="2:8" s="260" customFormat="1">
      <c r="B630" s="255">
        <f t="shared" si="19"/>
        <v>617</v>
      </c>
      <c r="C630" s="273" t="s">
        <v>1849</v>
      </c>
      <c r="D630" s="256" t="s">
        <v>188</v>
      </c>
      <c r="E630" s="257">
        <v>6652</v>
      </c>
      <c r="F630" s="256"/>
      <c r="G630" s="258">
        <f t="shared" si="18"/>
        <v>6652</v>
      </c>
      <c r="H630" s="259" t="s">
        <v>1310</v>
      </c>
    </row>
    <row r="631" spans="2:8" s="260" customFormat="1">
      <c r="B631" s="255">
        <f t="shared" si="19"/>
        <v>618</v>
      </c>
      <c r="C631" s="273" t="s">
        <v>1849</v>
      </c>
      <c r="D631" s="256" t="s">
        <v>1595</v>
      </c>
      <c r="E631" s="257">
        <v>6652</v>
      </c>
      <c r="F631" s="256"/>
      <c r="G631" s="258">
        <f t="shared" si="18"/>
        <v>6652</v>
      </c>
      <c r="H631" s="259" t="s">
        <v>1310</v>
      </c>
    </row>
    <row r="632" spans="2:8" s="260" customFormat="1">
      <c r="B632" s="255">
        <f t="shared" si="19"/>
        <v>619</v>
      </c>
      <c r="C632" s="273" t="s">
        <v>1850</v>
      </c>
      <c r="D632" s="256" t="s">
        <v>110</v>
      </c>
      <c r="E632" s="257">
        <v>65050</v>
      </c>
      <c r="F632" s="256"/>
      <c r="G632" s="258">
        <f t="shared" si="18"/>
        <v>65050</v>
      </c>
      <c r="H632" s="259" t="s">
        <v>1310</v>
      </c>
    </row>
    <row r="633" spans="2:8" s="260" customFormat="1">
      <c r="B633" s="255">
        <f t="shared" si="19"/>
        <v>620</v>
      </c>
      <c r="C633" s="273" t="s">
        <v>1851</v>
      </c>
      <c r="D633" s="256" t="s">
        <v>110</v>
      </c>
      <c r="E633" s="257">
        <v>7399</v>
      </c>
      <c r="F633" s="256"/>
      <c r="G633" s="258">
        <f t="shared" si="18"/>
        <v>7399</v>
      </c>
      <c r="H633" s="259" t="s">
        <v>1310</v>
      </c>
    </row>
    <row r="634" spans="2:8" s="260" customFormat="1" ht="26.4">
      <c r="B634" s="255">
        <f t="shared" si="19"/>
        <v>621</v>
      </c>
      <c r="C634" s="273" t="s">
        <v>1852</v>
      </c>
      <c r="D634" s="256" t="s">
        <v>79</v>
      </c>
      <c r="E634" s="257">
        <v>3516</v>
      </c>
      <c r="F634" s="256"/>
      <c r="G634" s="258">
        <f t="shared" si="18"/>
        <v>3516</v>
      </c>
      <c r="H634" s="259" t="s">
        <v>1310</v>
      </c>
    </row>
    <row r="635" spans="2:8" s="260" customFormat="1" ht="26.4">
      <c r="B635" s="255">
        <f t="shared" si="19"/>
        <v>622</v>
      </c>
      <c r="C635" s="273" t="s">
        <v>508</v>
      </c>
      <c r="D635" s="256" t="s">
        <v>79</v>
      </c>
      <c r="E635" s="257">
        <v>419032</v>
      </c>
      <c r="F635" s="256"/>
      <c r="G635" s="258">
        <f t="shared" si="18"/>
        <v>419032</v>
      </c>
      <c r="H635" s="259" t="s">
        <v>1310</v>
      </c>
    </row>
    <row r="636" spans="2:8" s="260" customFormat="1" ht="26.4">
      <c r="B636" s="255">
        <f t="shared" si="19"/>
        <v>623</v>
      </c>
      <c r="C636" s="273" t="s">
        <v>507</v>
      </c>
      <c r="D636" s="256" t="s">
        <v>79</v>
      </c>
      <c r="E636" s="257">
        <v>572337</v>
      </c>
      <c r="F636" s="256"/>
      <c r="G636" s="258">
        <f t="shared" si="18"/>
        <v>572337</v>
      </c>
      <c r="H636" s="259" t="s">
        <v>1310</v>
      </c>
    </row>
    <row r="637" spans="2:8" s="260" customFormat="1">
      <c r="B637" s="255">
        <f t="shared" si="19"/>
        <v>624</v>
      </c>
      <c r="C637" s="273" t="s">
        <v>1853</v>
      </c>
      <c r="D637" s="256" t="s">
        <v>79</v>
      </c>
      <c r="E637" s="257">
        <v>202548</v>
      </c>
      <c r="F637" s="256"/>
      <c r="G637" s="258">
        <f t="shared" si="18"/>
        <v>202548</v>
      </c>
      <c r="H637" s="259" t="s">
        <v>1310</v>
      </c>
    </row>
    <row r="638" spans="2:8" s="260" customFormat="1">
      <c r="B638" s="255">
        <f t="shared" si="19"/>
        <v>625</v>
      </c>
      <c r="C638" s="273" t="s">
        <v>1854</v>
      </c>
      <c r="D638" s="256" t="s">
        <v>79</v>
      </c>
      <c r="E638" s="257">
        <v>494291</v>
      </c>
      <c r="F638" s="256"/>
      <c r="G638" s="258">
        <f t="shared" si="18"/>
        <v>494291</v>
      </c>
      <c r="H638" s="259" t="s">
        <v>1310</v>
      </c>
    </row>
    <row r="639" spans="2:8" s="260" customFormat="1">
      <c r="B639" s="255">
        <f t="shared" si="19"/>
        <v>626</v>
      </c>
      <c r="C639" s="273" t="s">
        <v>1855</v>
      </c>
      <c r="D639" s="256" t="s">
        <v>79</v>
      </c>
      <c r="E639" s="257">
        <v>111308</v>
      </c>
      <c r="F639" s="256"/>
      <c r="G639" s="258">
        <f t="shared" si="18"/>
        <v>111308</v>
      </c>
      <c r="H639" s="259" t="s">
        <v>1310</v>
      </c>
    </row>
    <row r="640" spans="2:8" s="260" customFormat="1">
      <c r="B640" s="255">
        <f t="shared" si="19"/>
        <v>627</v>
      </c>
      <c r="C640" s="273" t="s">
        <v>1856</v>
      </c>
      <c r="D640" s="256" t="s">
        <v>79</v>
      </c>
      <c r="E640" s="257">
        <v>61136</v>
      </c>
      <c r="F640" s="256"/>
      <c r="G640" s="258">
        <f t="shared" si="18"/>
        <v>61136</v>
      </c>
      <c r="H640" s="259" t="s">
        <v>1310</v>
      </c>
    </row>
    <row r="641" spans="2:8" s="260" customFormat="1">
      <c r="B641" s="255">
        <f t="shared" si="19"/>
        <v>628</v>
      </c>
      <c r="C641" s="273" t="s">
        <v>1857</v>
      </c>
      <c r="D641" s="256" t="s">
        <v>79</v>
      </c>
      <c r="E641" s="257">
        <v>317573</v>
      </c>
      <c r="F641" s="256"/>
      <c r="G641" s="258">
        <f t="shared" si="18"/>
        <v>317573</v>
      </c>
      <c r="H641" s="259" t="s">
        <v>1310</v>
      </c>
    </row>
    <row r="642" spans="2:8" s="260" customFormat="1">
      <c r="B642" s="255">
        <f t="shared" si="19"/>
        <v>629</v>
      </c>
      <c r="C642" s="273" t="s">
        <v>1858</v>
      </c>
      <c r="D642" s="256" t="s">
        <v>79</v>
      </c>
      <c r="E642" s="257">
        <v>79718</v>
      </c>
      <c r="F642" s="256"/>
      <c r="G642" s="258">
        <f t="shared" si="18"/>
        <v>79718</v>
      </c>
      <c r="H642" s="259" t="s">
        <v>1310</v>
      </c>
    </row>
    <row r="643" spans="2:8" s="260" customFormat="1">
      <c r="B643" s="255">
        <f t="shared" si="19"/>
        <v>630</v>
      </c>
      <c r="C643" s="273" t="s">
        <v>1859</v>
      </c>
      <c r="D643" s="256" t="s">
        <v>79</v>
      </c>
      <c r="E643" s="257">
        <v>51845</v>
      </c>
      <c r="F643" s="256"/>
      <c r="G643" s="258">
        <f t="shared" si="18"/>
        <v>51845</v>
      </c>
      <c r="H643" s="259" t="s">
        <v>1310</v>
      </c>
    </row>
    <row r="644" spans="2:8" s="260" customFormat="1">
      <c r="B644" s="255">
        <f t="shared" si="19"/>
        <v>631</v>
      </c>
      <c r="C644" s="273" t="s">
        <v>1860</v>
      </c>
      <c r="D644" s="256" t="s">
        <v>79</v>
      </c>
      <c r="E644" s="257">
        <v>81205</v>
      </c>
      <c r="F644" s="256"/>
      <c r="G644" s="258">
        <f t="shared" si="18"/>
        <v>81205</v>
      </c>
      <c r="H644" s="259" t="s">
        <v>1310</v>
      </c>
    </row>
    <row r="645" spans="2:8" s="260" customFormat="1" ht="26.4">
      <c r="B645" s="255">
        <f t="shared" si="19"/>
        <v>632</v>
      </c>
      <c r="C645" s="273" t="s">
        <v>1861</v>
      </c>
      <c r="D645" s="256" t="s">
        <v>79</v>
      </c>
      <c r="E645" s="257">
        <v>10425</v>
      </c>
      <c r="F645" s="256"/>
      <c r="G645" s="258">
        <f t="shared" si="18"/>
        <v>10425</v>
      </c>
      <c r="H645" s="259" t="s">
        <v>1310</v>
      </c>
    </row>
    <row r="646" spans="2:8" s="260" customFormat="1">
      <c r="B646" s="255">
        <f t="shared" si="19"/>
        <v>633</v>
      </c>
      <c r="C646" s="273" t="s">
        <v>1862</v>
      </c>
      <c r="D646" s="256" t="s">
        <v>79</v>
      </c>
      <c r="E646" s="257">
        <v>3809</v>
      </c>
      <c r="F646" s="256"/>
      <c r="G646" s="258">
        <f t="shared" si="18"/>
        <v>3809</v>
      </c>
      <c r="H646" s="259" t="s">
        <v>1310</v>
      </c>
    </row>
    <row r="647" spans="2:8" s="260" customFormat="1">
      <c r="B647" s="255">
        <f t="shared" si="19"/>
        <v>634</v>
      </c>
      <c r="C647" s="273" t="s">
        <v>679</v>
      </c>
      <c r="D647" s="256" t="s">
        <v>79</v>
      </c>
      <c r="E647" s="257">
        <v>9849</v>
      </c>
      <c r="F647" s="256"/>
      <c r="G647" s="258">
        <f t="shared" si="18"/>
        <v>9849</v>
      </c>
      <c r="H647" s="259" t="s">
        <v>1310</v>
      </c>
    </row>
    <row r="648" spans="2:8" s="260" customFormat="1">
      <c r="B648" s="255">
        <f t="shared" si="19"/>
        <v>635</v>
      </c>
      <c r="C648" s="273" t="s">
        <v>677</v>
      </c>
      <c r="D648" s="256" t="s">
        <v>79</v>
      </c>
      <c r="E648" s="257">
        <v>21370</v>
      </c>
      <c r="F648" s="256"/>
      <c r="G648" s="258">
        <f t="shared" si="18"/>
        <v>21370</v>
      </c>
      <c r="H648" s="259" t="s">
        <v>1310</v>
      </c>
    </row>
    <row r="649" spans="2:8" s="260" customFormat="1">
      <c r="B649" s="255">
        <f t="shared" si="19"/>
        <v>636</v>
      </c>
      <c r="C649" s="273" t="s">
        <v>1863</v>
      </c>
      <c r="D649" s="256" t="s">
        <v>79</v>
      </c>
      <c r="E649" s="257">
        <v>214898</v>
      </c>
      <c r="F649" s="256"/>
      <c r="G649" s="258">
        <f t="shared" si="18"/>
        <v>214898</v>
      </c>
      <c r="H649" s="259" t="s">
        <v>1310</v>
      </c>
    </row>
    <row r="650" spans="2:8" s="260" customFormat="1">
      <c r="B650" s="255">
        <f t="shared" si="19"/>
        <v>637</v>
      </c>
      <c r="C650" s="273" t="s">
        <v>1864</v>
      </c>
      <c r="D650" s="256" t="s">
        <v>82</v>
      </c>
      <c r="E650" s="257">
        <v>12302</v>
      </c>
      <c r="F650" s="256"/>
      <c r="G650" s="258">
        <f t="shared" si="18"/>
        <v>12302</v>
      </c>
      <c r="H650" s="259" t="s">
        <v>1310</v>
      </c>
    </row>
    <row r="651" spans="2:8" s="260" customFormat="1">
      <c r="B651" s="255">
        <f t="shared" si="19"/>
        <v>638</v>
      </c>
      <c r="C651" s="273" t="s">
        <v>1865</v>
      </c>
      <c r="D651" s="256" t="s">
        <v>82</v>
      </c>
      <c r="E651" s="257">
        <v>4088</v>
      </c>
      <c r="F651" s="256"/>
      <c r="G651" s="258">
        <f t="shared" si="18"/>
        <v>4088</v>
      </c>
      <c r="H651" s="259" t="s">
        <v>1310</v>
      </c>
    </row>
    <row r="652" spans="2:8" s="260" customFormat="1">
      <c r="B652" s="255">
        <f t="shared" si="19"/>
        <v>639</v>
      </c>
      <c r="C652" s="273" t="s">
        <v>1866</v>
      </c>
      <c r="D652" s="256" t="s">
        <v>188</v>
      </c>
      <c r="E652" s="257">
        <v>9105</v>
      </c>
      <c r="F652" s="256"/>
      <c r="G652" s="258">
        <f t="shared" si="18"/>
        <v>9105</v>
      </c>
      <c r="H652" s="259" t="s">
        <v>1310</v>
      </c>
    </row>
    <row r="653" spans="2:8" s="260" customFormat="1">
      <c r="B653" s="255">
        <f t="shared" si="19"/>
        <v>640</v>
      </c>
      <c r="C653" s="273" t="s">
        <v>1867</v>
      </c>
      <c r="D653" s="256" t="s">
        <v>79</v>
      </c>
      <c r="E653" s="257">
        <v>2787</v>
      </c>
      <c r="F653" s="256"/>
      <c r="G653" s="258">
        <f t="shared" si="18"/>
        <v>2787</v>
      </c>
      <c r="H653" s="259" t="s">
        <v>1310</v>
      </c>
    </row>
    <row r="654" spans="2:8" s="260" customFormat="1" ht="26.4">
      <c r="B654" s="255">
        <f t="shared" si="19"/>
        <v>641</v>
      </c>
      <c r="C654" s="273" t="s">
        <v>1868</v>
      </c>
      <c r="D654" s="256" t="s">
        <v>79</v>
      </c>
      <c r="E654" s="257">
        <v>36644</v>
      </c>
      <c r="F654" s="256"/>
      <c r="G654" s="258">
        <f t="shared" si="18"/>
        <v>36644</v>
      </c>
      <c r="H654" s="259" t="s">
        <v>1310</v>
      </c>
    </row>
    <row r="655" spans="2:8" s="260" customFormat="1" ht="26.4">
      <c r="B655" s="255">
        <f t="shared" si="19"/>
        <v>642</v>
      </c>
      <c r="C655" s="273" t="s">
        <v>1869</v>
      </c>
      <c r="D655" s="256" t="s">
        <v>79</v>
      </c>
      <c r="E655" s="257">
        <v>49578</v>
      </c>
      <c r="F655" s="256"/>
      <c r="G655" s="258">
        <f t="shared" si="18"/>
        <v>49578</v>
      </c>
      <c r="H655" s="259" t="s">
        <v>1310</v>
      </c>
    </row>
    <row r="656" spans="2:8" s="260" customFormat="1">
      <c r="B656" s="255">
        <f t="shared" si="19"/>
        <v>643</v>
      </c>
      <c r="C656" s="273" t="s">
        <v>1870</v>
      </c>
      <c r="D656" s="256" t="s">
        <v>188</v>
      </c>
      <c r="E656" s="257">
        <v>3159</v>
      </c>
      <c r="F656" s="256"/>
      <c r="G656" s="258">
        <f t="shared" si="18"/>
        <v>3159</v>
      </c>
      <c r="H656" s="259" t="s">
        <v>1310</v>
      </c>
    </row>
    <row r="657" spans="2:8" s="260" customFormat="1">
      <c r="B657" s="255">
        <f t="shared" si="19"/>
        <v>644</v>
      </c>
      <c r="C657" s="273" t="s">
        <v>1871</v>
      </c>
      <c r="D657" s="256" t="s">
        <v>79</v>
      </c>
      <c r="E657" s="257">
        <v>616749</v>
      </c>
      <c r="F657" s="256"/>
      <c r="G657" s="258">
        <f t="shared" si="18"/>
        <v>616749</v>
      </c>
      <c r="H657" s="259" t="s">
        <v>1310</v>
      </c>
    </row>
    <row r="658" spans="2:8" s="260" customFormat="1" ht="26.4">
      <c r="B658" s="255">
        <f t="shared" si="19"/>
        <v>645</v>
      </c>
      <c r="C658" s="273" t="s">
        <v>1872</v>
      </c>
      <c r="D658" s="256" t="s">
        <v>79</v>
      </c>
      <c r="E658" s="257">
        <v>789394</v>
      </c>
      <c r="F658" s="256"/>
      <c r="G658" s="258">
        <f t="shared" si="18"/>
        <v>789394</v>
      </c>
      <c r="H658" s="259" t="s">
        <v>1310</v>
      </c>
    </row>
    <row r="659" spans="2:8" s="260" customFormat="1" ht="26.4">
      <c r="B659" s="255">
        <f t="shared" si="19"/>
        <v>646</v>
      </c>
      <c r="C659" s="273" t="s">
        <v>1873</v>
      </c>
      <c r="D659" s="256" t="s">
        <v>82</v>
      </c>
      <c r="E659" s="257">
        <v>74848</v>
      </c>
      <c r="F659" s="256"/>
      <c r="G659" s="258">
        <f t="shared" si="18"/>
        <v>74848</v>
      </c>
      <c r="H659" s="259" t="s">
        <v>1310</v>
      </c>
    </row>
    <row r="660" spans="2:8" s="260" customFormat="1">
      <c r="B660" s="255">
        <f t="shared" si="19"/>
        <v>647</v>
      </c>
      <c r="C660" s="273" t="s">
        <v>1179</v>
      </c>
      <c r="D660" s="256" t="s">
        <v>79</v>
      </c>
      <c r="E660" s="257">
        <v>88675</v>
      </c>
      <c r="F660" s="256"/>
      <c r="G660" s="258">
        <f t="shared" si="18"/>
        <v>88675</v>
      </c>
      <c r="H660" s="259" t="s">
        <v>1310</v>
      </c>
    </row>
    <row r="661" spans="2:8" s="260" customFormat="1">
      <c r="B661" s="255">
        <f t="shared" si="19"/>
        <v>648</v>
      </c>
      <c r="C661" s="273" t="s">
        <v>1874</v>
      </c>
      <c r="D661" s="256" t="s">
        <v>79</v>
      </c>
      <c r="E661" s="257">
        <v>6652</v>
      </c>
      <c r="F661" s="256"/>
      <c r="G661" s="258">
        <f t="shared" si="18"/>
        <v>6652</v>
      </c>
      <c r="H661" s="259" t="s">
        <v>1310</v>
      </c>
    </row>
    <row r="662" spans="2:8" s="260" customFormat="1">
      <c r="B662" s="255">
        <f t="shared" si="19"/>
        <v>649</v>
      </c>
      <c r="C662" s="273" t="s">
        <v>1875</v>
      </c>
      <c r="D662" s="256" t="s">
        <v>1702</v>
      </c>
      <c r="E662" s="257">
        <v>1483</v>
      </c>
      <c r="F662" s="256"/>
      <c r="G662" s="258">
        <f t="shared" si="18"/>
        <v>1483</v>
      </c>
      <c r="H662" s="259" t="s">
        <v>1310</v>
      </c>
    </row>
    <row r="663" spans="2:8" s="260" customFormat="1">
      <c r="B663" s="255">
        <f t="shared" si="19"/>
        <v>650</v>
      </c>
      <c r="C663" s="273" t="s">
        <v>1875</v>
      </c>
      <c r="D663" s="256" t="s">
        <v>79</v>
      </c>
      <c r="E663" s="257">
        <v>1483</v>
      </c>
      <c r="F663" s="256"/>
      <c r="G663" s="258">
        <f t="shared" ref="G663:G726" si="20">E663*(1+F663)</f>
        <v>1483</v>
      </c>
      <c r="H663" s="259" t="s">
        <v>1310</v>
      </c>
    </row>
    <row r="664" spans="2:8" s="260" customFormat="1" ht="26.4">
      <c r="B664" s="255">
        <f t="shared" si="19"/>
        <v>651</v>
      </c>
      <c r="C664" s="273" t="s">
        <v>1876</v>
      </c>
      <c r="D664" s="256" t="s">
        <v>82</v>
      </c>
      <c r="E664" s="257">
        <v>3689</v>
      </c>
      <c r="F664" s="256"/>
      <c r="G664" s="258">
        <f t="shared" si="20"/>
        <v>3689</v>
      </c>
      <c r="H664" s="259" t="s">
        <v>1310</v>
      </c>
    </row>
    <row r="665" spans="2:8" s="260" customFormat="1">
      <c r="B665" s="255">
        <f t="shared" si="19"/>
        <v>652</v>
      </c>
      <c r="C665" s="273" t="s">
        <v>1877</v>
      </c>
      <c r="D665" s="256" t="s">
        <v>1702</v>
      </c>
      <c r="E665" s="257">
        <v>1152</v>
      </c>
      <c r="F665" s="256"/>
      <c r="G665" s="258">
        <f t="shared" si="20"/>
        <v>1152</v>
      </c>
      <c r="H665" s="259" t="s">
        <v>1310</v>
      </c>
    </row>
    <row r="666" spans="2:8" s="260" customFormat="1" ht="26.4">
      <c r="B666" s="255">
        <f t="shared" si="19"/>
        <v>653</v>
      </c>
      <c r="C666" s="273" t="s">
        <v>1878</v>
      </c>
      <c r="D666" s="256" t="s">
        <v>79</v>
      </c>
      <c r="E666" s="257">
        <v>8243</v>
      </c>
      <c r="F666" s="256"/>
      <c r="G666" s="258">
        <f t="shared" si="20"/>
        <v>8243</v>
      </c>
      <c r="H666" s="259" t="s">
        <v>1310</v>
      </c>
    </row>
    <row r="667" spans="2:8" s="260" customFormat="1" ht="26.4">
      <c r="B667" s="255">
        <f t="shared" si="19"/>
        <v>654</v>
      </c>
      <c r="C667" s="273" t="s">
        <v>1879</v>
      </c>
      <c r="D667" s="256" t="s">
        <v>79</v>
      </c>
      <c r="E667" s="257">
        <v>3995</v>
      </c>
      <c r="F667" s="256"/>
      <c r="G667" s="258">
        <f t="shared" si="20"/>
        <v>3995</v>
      </c>
      <c r="H667" s="259" t="s">
        <v>1310</v>
      </c>
    </row>
    <row r="668" spans="2:8" s="260" customFormat="1" ht="26.4">
      <c r="B668" s="255">
        <f t="shared" si="19"/>
        <v>655</v>
      </c>
      <c r="C668" s="273" t="s">
        <v>1880</v>
      </c>
      <c r="D668" s="256" t="s">
        <v>79</v>
      </c>
      <c r="E668" s="257">
        <v>11796</v>
      </c>
      <c r="F668" s="256"/>
      <c r="G668" s="258">
        <f t="shared" si="20"/>
        <v>11796</v>
      </c>
      <c r="H668" s="259" t="s">
        <v>1310</v>
      </c>
    </row>
    <row r="669" spans="2:8" s="260" customFormat="1">
      <c r="B669" s="255">
        <f t="shared" si="19"/>
        <v>656</v>
      </c>
      <c r="C669" s="273" t="s">
        <v>1881</v>
      </c>
      <c r="D669" s="256" t="s">
        <v>79</v>
      </c>
      <c r="E669" s="257">
        <v>4382</v>
      </c>
      <c r="F669" s="256"/>
      <c r="G669" s="258">
        <f t="shared" si="20"/>
        <v>4382</v>
      </c>
      <c r="H669" s="259" t="s">
        <v>1310</v>
      </c>
    </row>
    <row r="670" spans="2:8" s="260" customFormat="1">
      <c r="B670" s="255">
        <f t="shared" si="19"/>
        <v>657</v>
      </c>
      <c r="C670" s="273" t="s">
        <v>1882</v>
      </c>
      <c r="D670" s="256" t="s">
        <v>79</v>
      </c>
      <c r="E670" s="257">
        <v>1509</v>
      </c>
      <c r="F670" s="256"/>
      <c r="G670" s="258">
        <f t="shared" si="20"/>
        <v>1509</v>
      </c>
      <c r="H670" s="259" t="s">
        <v>1310</v>
      </c>
    </row>
    <row r="671" spans="2:8" s="260" customFormat="1">
      <c r="B671" s="255">
        <f t="shared" si="19"/>
        <v>658</v>
      </c>
      <c r="C671" s="273" t="s">
        <v>1883</v>
      </c>
      <c r="D671" s="256" t="s">
        <v>79</v>
      </c>
      <c r="E671" s="257">
        <v>2241</v>
      </c>
      <c r="F671" s="256"/>
      <c r="G671" s="258">
        <f t="shared" si="20"/>
        <v>2241</v>
      </c>
      <c r="H671" s="259" t="s">
        <v>1310</v>
      </c>
    </row>
    <row r="672" spans="2:8" s="260" customFormat="1" ht="26.4">
      <c r="B672" s="255">
        <f t="shared" si="19"/>
        <v>659</v>
      </c>
      <c r="C672" s="273" t="s">
        <v>1884</v>
      </c>
      <c r="D672" s="256" t="s">
        <v>79</v>
      </c>
      <c r="E672" s="257">
        <v>13450</v>
      </c>
      <c r="F672" s="256"/>
      <c r="G672" s="258">
        <f t="shared" si="20"/>
        <v>13450</v>
      </c>
      <c r="H672" s="259" t="s">
        <v>1310</v>
      </c>
    </row>
    <row r="673" spans="2:8" s="260" customFormat="1">
      <c r="B673" s="255">
        <f t="shared" si="19"/>
        <v>660</v>
      </c>
      <c r="C673" s="273" t="s">
        <v>1885</v>
      </c>
      <c r="D673" s="256" t="s">
        <v>79</v>
      </c>
      <c r="E673" s="257">
        <v>11149</v>
      </c>
      <c r="F673" s="256"/>
      <c r="G673" s="258">
        <f t="shared" si="20"/>
        <v>11149</v>
      </c>
      <c r="H673" s="259" t="s">
        <v>1310</v>
      </c>
    </row>
    <row r="674" spans="2:8" s="260" customFormat="1">
      <c r="B674" s="255">
        <f t="shared" si="19"/>
        <v>661</v>
      </c>
      <c r="C674" s="273" t="s">
        <v>1886</v>
      </c>
      <c r="D674" s="256" t="s">
        <v>79</v>
      </c>
      <c r="E674" s="257">
        <v>19697</v>
      </c>
      <c r="F674" s="256"/>
      <c r="G674" s="258">
        <f t="shared" si="20"/>
        <v>19697</v>
      </c>
      <c r="H674" s="259" t="s">
        <v>1310</v>
      </c>
    </row>
    <row r="675" spans="2:8" s="260" customFormat="1">
      <c r="B675" s="255">
        <f t="shared" si="19"/>
        <v>662</v>
      </c>
      <c r="C675" s="273" t="s">
        <v>1887</v>
      </c>
      <c r="D675" s="256" t="s">
        <v>79</v>
      </c>
      <c r="E675" s="257">
        <v>2694</v>
      </c>
      <c r="F675" s="256"/>
      <c r="G675" s="258">
        <f t="shared" si="20"/>
        <v>2694</v>
      </c>
      <c r="H675" s="259" t="s">
        <v>1310</v>
      </c>
    </row>
    <row r="676" spans="2:8" s="260" customFormat="1">
      <c r="B676" s="255">
        <f t="shared" si="19"/>
        <v>663</v>
      </c>
      <c r="C676" s="273" t="s">
        <v>1888</v>
      </c>
      <c r="D676" s="256" t="s">
        <v>188</v>
      </c>
      <c r="E676" s="257">
        <v>37165</v>
      </c>
      <c r="F676" s="256"/>
      <c r="G676" s="258">
        <f t="shared" si="20"/>
        <v>37165</v>
      </c>
      <c r="H676" s="259" t="s">
        <v>1310</v>
      </c>
    </row>
    <row r="677" spans="2:8" s="260" customFormat="1">
      <c r="B677" s="255">
        <f t="shared" si="19"/>
        <v>664</v>
      </c>
      <c r="C677" s="273" t="s">
        <v>1889</v>
      </c>
      <c r="D677" s="256" t="s">
        <v>79</v>
      </c>
      <c r="E677" s="257">
        <v>446317</v>
      </c>
      <c r="F677" s="256"/>
      <c r="G677" s="258">
        <f t="shared" si="20"/>
        <v>446317</v>
      </c>
      <c r="H677" s="259" t="s">
        <v>1310</v>
      </c>
    </row>
    <row r="678" spans="2:8" s="260" customFormat="1" ht="26.4">
      <c r="B678" s="255">
        <f t="shared" si="19"/>
        <v>665</v>
      </c>
      <c r="C678" s="273" t="s">
        <v>1890</v>
      </c>
      <c r="D678" s="256" t="s">
        <v>79</v>
      </c>
      <c r="E678" s="257">
        <v>479983</v>
      </c>
      <c r="F678" s="256"/>
      <c r="G678" s="258">
        <f t="shared" si="20"/>
        <v>479983</v>
      </c>
      <c r="H678" s="259" t="s">
        <v>1310</v>
      </c>
    </row>
    <row r="679" spans="2:8" s="260" customFormat="1">
      <c r="B679" s="255">
        <f t="shared" si="19"/>
        <v>666</v>
      </c>
      <c r="C679" s="273" t="s">
        <v>1891</v>
      </c>
      <c r="D679" s="256" t="s">
        <v>79</v>
      </c>
      <c r="E679" s="257">
        <v>492990</v>
      </c>
      <c r="F679" s="256"/>
      <c r="G679" s="258">
        <f t="shared" si="20"/>
        <v>492990</v>
      </c>
      <c r="H679" s="259" t="s">
        <v>1310</v>
      </c>
    </row>
    <row r="680" spans="2:8" s="260" customFormat="1" ht="26.4">
      <c r="B680" s="255">
        <f t="shared" si="19"/>
        <v>667</v>
      </c>
      <c r="C680" s="273" t="s">
        <v>1892</v>
      </c>
      <c r="D680" s="256" t="s">
        <v>79</v>
      </c>
      <c r="E680" s="257">
        <v>389106</v>
      </c>
      <c r="F680" s="256"/>
      <c r="G680" s="258">
        <f t="shared" si="20"/>
        <v>389106</v>
      </c>
      <c r="H680" s="259" t="s">
        <v>1310</v>
      </c>
    </row>
    <row r="681" spans="2:8" s="260" customFormat="1">
      <c r="B681" s="255">
        <f t="shared" si="19"/>
        <v>668</v>
      </c>
      <c r="C681" s="273" t="s">
        <v>1893</v>
      </c>
      <c r="D681" s="256" t="s">
        <v>79</v>
      </c>
      <c r="E681" s="257">
        <v>582000</v>
      </c>
      <c r="F681" s="256"/>
      <c r="G681" s="258">
        <f t="shared" si="20"/>
        <v>582000</v>
      </c>
      <c r="H681" s="259" t="s">
        <v>1310</v>
      </c>
    </row>
    <row r="682" spans="2:8" s="260" customFormat="1" ht="26.4">
      <c r="B682" s="255">
        <f t="shared" si="19"/>
        <v>669</v>
      </c>
      <c r="C682" s="273" t="s">
        <v>1894</v>
      </c>
      <c r="D682" s="256" t="s">
        <v>79</v>
      </c>
      <c r="E682" s="257">
        <v>1314889</v>
      </c>
      <c r="F682" s="256"/>
      <c r="G682" s="258">
        <f t="shared" si="20"/>
        <v>1314889</v>
      </c>
      <c r="H682" s="259" t="s">
        <v>1310</v>
      </c>
    </row>
    <row r="683" spans="2:8" s="260" customFormat="1" ht="26.4">
      <c r="B683" s="255">
        <f t="shared" si="19"/>
        <v>670</v>
      </c>
      <c r="C683" s="273" t="s">
        <v>1895</v>
      </c>
      <c r="D683" s="256" t="s">
        <v>79</v>
      </c>
      <c r="E683" s="257">
        <v>1314889</v>
      </c>
      <c r="F683" s="256"/>
      <c r="G683" s="258">
        <f t="shared" si="20"/>
        <v>1314889</v>
      </c>
      <c r="H683" s="259" t="s">
        <v>1310</v>
      </c>
    </row>
    <row r="684" spans="2:8" s="260" customFormat="1">
      <c r="B684" s="255">
        <f t="shared" si="19"/>
        <v>671</v>
      </c>
      <c r="C684" s="273" t="s">
        <v>1896</v>
      </c>
      <c r="D684" s="256" t="s">
        <v>79</v>
      </c>
      <c r="E684" s="257">
        <v>33478</v>
      </c>
      <c r="F684" s="256"/>
      <c r="G684" s="258">
        <f t="shared" si="20"/>
        <v>33478</v>
      </c>
      <c r="H684" s="259" t="s">
        <v>1310</v>
      </c>
    </row>
    <row r="685" spans="2:8" s="260" customFormat="1">
      <c r="B685" s="255">
        <f t="shared" si="19"/>
        <v>672</v>
      </c>
      <c r="C685" s="273" t="s">
        <v>1897</v>
      </c>
      <c r="D685" s="256" t="s">
        <v>79</v>
      </c>
      <c r="E685" s="257">
        <v>15256</v>
      </c>
      <c r="F685" s="256"/>
      <c r="G685" s="258">
        <f t="shared" si="20"/>
        <v>15256</v>
      </c>
      <c r="H685" s="259" t="s">
        <v>1310</v>
      </c>
    </row>
    <row r="686" spans="2:8" s="260" customFormat="1">
      <c r="B686" s="255">
        <f t="shared" si="19"/>
        <v>673</v>
      </c>
      <c r="C686" s="273" t="s">
        <v>1898</v>
      </c>
      <c r="D686" s="256" t="s">
        <v>188</v>
      </c>
      <c r="E686" s="257">
        <v>15736</v>
      </c>
      <c r="F686" s="256"/>
      <c r="G686" s="258">
        <f t="shared" si="20"/>
        <v>15736</v>
      </c>
      <c r="H686" s="259" t="s">
        <v>1310</v>
      </c>
    </row>
    <row r="687" spans="2:8" s="260" customFormat="1">
      <c r="B687" s="255">
        <f t="shared" si="19"/>
        <v>674</v>
      </c>
      <c r="C687" s="273" t="s">
        <v>1899</v>
      </c>
      <c r="D687" s="256" t="s">
        <v>188</v>
      </c>
      <c r="E687" s="257">
        <v>25328</v>
      </c>
      <c r="F687" s="256"/>
      <c r="G687" s="258">
        <f t="shared" si="20"/>
        <v>25328</v>
      </c>
      <c r="H687" s="259" t="s">
        <v>1310</v>
      </c>
    </row>
    <row r="688" spans="2:8" s="260" customFormat="1">
      <c r="B688" s="255">
        <f t="shared" si="19"/>
        <v>675</v>
      </c>
      <c r="C688" s="273" t="s">
        <v>1900</v>
      </c>
      <c r="D688" s="256" t="s">
        <v>188</v>
      </c>
      <c r="E688" s="257">
        <v>87300</v>
      </c>
      <c r="F688" s="256"/>
      <c r="G688" s="258">
        <f t="shared" si="20"/>
        <v>87300</v>
      </c>
      <c r="H688" s="259" t="s">
        <v>1310</v>
      </c>
    </row>
    <row r="689" spans="2:8" s="260" customFormat="1">
      <c r="B689" s="255">
        <f t="shared" si="19"/>
        <v>676</v>
      </c>
      <c r="C689" s="273" t="s">
        <v>1901</v>
      </c>
      <c r="D689" s="256" t="s">
        <v>188</v>
      </c>
      <c r="E689" s="257">
        <v>48314</v>
      </c>
      <c r="F689" s="256"/>
      <c r="G689" s="258">
        <f t="shared" si="20"/>
        <v>48314</v>
      </c>
      <c r="H689" s="259" t="s">
        <v>1310</v>
      </c>
    </row>
    <row r="690" spans="2:8" s="260" customFormat="1">
      <c r="B690" s="255">
        <f t="shared" si="19"/>
        <v>677</v>
      </c>
      <c r="C690" s="273" t="s">
        <v>1902</v>
      </c>
      <c r="D690" s="256" t="s">
        <v>79</v>
      </c>
      <c r="E690" s="257">
        <v>28803</v>
      </c>
      <c r="F690" s="256"/>
      <c r="G690" s="258">
        <f t="shared" si="20"/>
        <v>28803</v>
      </c>
      <c r="H690" s="259" t="s">
        <v>1310</v>
      </c>
    </row>
    <row r="691" spans="2:8" s="260" customFormat="1">
      <c r="B691" s="255">
        <f t="shared" si="19"/>
        <v>678</v>
      </c>
      <c r="C691" s="273" t="s">
        <v>907</v>
      </c>
      <c r="D691" s="256" t="s">
        <v>79</v>
      </c>
      <c r="E691" s="257">
        <v>45775.5</v>
      </c>
      <c r="F691" s="256"/>
      <c r="G691" s="258">
        <f t="shared" si="20"/>
        <v>45775.5</v>
      </c>
      <c r="H691" s="259" t="s">
        <v>1310</v>
      </c>
    </row>
    <row r="692" spans="2:8" s="260" customFormat="1">
      <c r="B692" s="255">
        <f t="shared" ref="B692:B755" si="21">B691+1</f>
        <v>679</v>
      </c>
      <c r="C692" s="273" t="s">
        <v>908</v>
      </c>
      <c r="D692" s="256" t="s">
        <v>79</v>
      </c>
      <c r="E692" s="257">
        <v>135094</v>
      </c>
      <c r="F692" s="256"/>
      <c r="G692" s="258">
        <f t="shared" si="20"/>
        <v>135094</v>
      </c>
      <c r="H692" s="259" t="s">
        <v>1310</v>
      </c>
    </row>
    <row r="693" spans="2:8" s="260" customFormat="1">
      <c r="B693" s="255">
        <f t="shared" si="21"/>
        <v>680</v>
      </c>
      <c r="C693" s="273" t="s">
        <v>909</v>
      </c>
      <c r="D693" s="256" t="s">
        <v>79</v>
      </c>
      <c r="E693" s="257">
        <v>345911</v>
      </c>
      <c r="F693" s="256"/>
      <c r="G693" s="258">
        <f t="shared" si="20"/>
        <v>345911</v>
      </c>
      <c r="H693" s="259" t="s">
        <v>1310</v>
      </c>
    </row>
    <row r="694" spans="2:8" s="260" customFormat="1">
      <c r="B694" s="255">
        <f t="shared" si="21"/>
        <v>681</v>
      </c>
      <c r="C694" s="273" t="s">
        <v>910</v>
      </c>
      <c r="D694" s="256" t="s">
        <v>79</v>
      </c>
      <c r="E694" s="257">
        <v>345902</v>
      </c>
      <c r="F694" s="256"/>
      <c r="G694" s="258">
        <f t="shared" si="20"/>
        <v>345902</v>
      </c>
      <c r="H694" s="259" t="s">
        <v>1310</v>
      </c>
    </row>
    <row r="695" spans="2:8" s="260" customFormat="1">
      <c r="B695" s="255">
        <f t="shared" si="21"/>
        <v>682</v>
      </c>
      <c r="C695" s="273" t="s">
        <v>911</v>
      </c>
      <c r="D695" s="256" t="s">
        <v>79</v>
      </c>
      <c r="E695" s="257">
        <v>564421</v>
      </c>
      <c r="F695" s="256"/>
      <c r="G695" s="258">
        <f t="shared" si="20"/>
        <v>564421</v>
      </c>
      <c r="H695" s="259" t="s">
        <v>1310</v>
      </c>
    </row>
    <row r="696" spans="2:8" s="260" customFormat="1">
      <c r="B696" s="255">
        <f t="shared" si="21"/>
        <v>683</v>
      </c>
      <c r="C696" s="273" t="s">
        <v>912</v>
      </c>
      <c r="D696" s="256" t="s">
        <v>79</v>
      </c>
      <c r="E696" s="257">
        <v>135161</v>
      </c>
      <c r="F696" s="256"/>
      <c r="G696" s="258">
        <f t="shared" si="20"/>
        <v>135161</v>
      </c>
      <c r="H696" s="259" t="s">
        <v>1310</v>
      </c>
    </row>
    <row r="697" spans="2:8" s="260" customFormat="1">
      <c r="B697" s="255">
        <f t="shared" si="21"/>
        <v>684</v>
      </c>
      <c r="C697" s="273" t="s">
        <v>913</v>
      </c>
      <c r="D697" s="256" t="s">
        <v>79</v>
      </c>
      <c r="E697" s="257">
        <v>135161</v>
      </c>
      <c r="F697" s="256"/>
      <c r="G697" s="258">
        <f t="shared" si="20"/>
        <v>135161</v>
      </c>
      <c r="H697" s="259" t="s">
        <v>1310</v>
      </c>
    </row>
    <row r="698" spans="2:8" s="260" customFormat="1">
      <c r="B698" s="255">
        <f t="shared" si="21"/>
        <v>685</v>
      </c>
      <c r="C698" s="273" t="s">
        <v>914</v>
      </c>
      <c r="D698" s="256" t="s">
        <v>79</v>
      </c>
      <c r="E698" s="257">
        <v>345911</v>
      </c>
      <c r="F698" s="256"/>
      <c r="G698" s="258">
        <f t="shared" si="20"/>
        <v>345911</v>
      </c>
      <c r="H698" s="259" t="s">
        <v>1310</v>
      </c>
    </row>
    <row r="699" spans="2:8" s="260" customFormat="1">
      <c r="B699" s="255">
        <f t="shared" si="21"/>
        <v>686</v>
      </c>
      <c r="C699" s="273" t="s">
        <v>915</v>
      </c>
      <c r="D699" s="256" t="s">
        <v>79</v>
      </c>
      <c r="E699" s="257">
        <v>345911</v>
      </c>
      <c r="F699" s="256"/>
      <c r="G699" s="258">
        <f t="shared" si="20"/>
        <v>345911</v>
      </c>
      <c r="H699" s="259" t="s">
        <v>1310</v>
      </c>
    </row>
    <row r="700" spans="2:8" s="260" customFormat="1">
      <c r="B700" s="255">
        <f t="shared" si="21"/>
        <v>687</v>
      </c>
      <c r="C700" s="273" t="s">
        <v>916</v>
      </c>
      <c r="D700" s="256" t="s">
        <v>79</v>
      </c>
      <c r="E700" s="257">
        <v>564421</v>
      </c>
      <c r="F700" s="256"/>
      <c r="G700" s="258">
        <f t="shared" si="20"/>
        <v>564421</v>
      </c>
      <c r="H700" s="259" t="s">
        <v>1310</v>
      </c>
    </row>
    <row r="701" spans="2:8" s="260" customFormat="1">
      <c r="B701" s="255">
        <f t="shared" si="21"/>
        <v>688</v>
      </c>
      <c r="C701" s="273" t="s">
        <v>1903</v>
      </c>
      <c r="D701" s="256" t="s">
        <v>79</v>
      </c>
      <c r="E701" s="257">
        <v>55747</v>
      </c>
      <c r="F701" s="256"/>
      <c r="G701" s="258">
        <f t="shared" si="20"/>
        <v>55747</v>
      </c>
      <c r="H701" s="259" t="s">
        <v>1310</v>
      </c>
    </row>
    <row r="702" spans="2:8" s="260" customFormat="1" ht="39.6">
      <c r="B702" s="255">
        <f t="shared" si="21"/>
        <v>689</v>
      </c>
      <c r="C702" s="273" t="s">
        <v>1904</v>
      </c>
      <c r="D702" s="256" t="s">
        <v>79</v>
      </c>
      <c r="E702" s="257">
        <v>1677364</v>
      </c>
      <c r="F702" s="256"/>
      <c r="G702" s="258">
        <f t="shared" si="20"/>
        <v>1677364</v>
      </c>
      <c r="H702" s="259" t="s">
        <v>1310</v>
      </c>
    </row>
    <row r="703" spans="2:8" s="260" customFormat="1" ht="39.6">
      <c r="B703" s="255">
        <f t="shared" si="21"/>
        <v>690</v>
      </c>
      <c r="C703" s="273" t="s">
        <v>1905</v>
      </c>
      <c r="D703" s="256" t="s">
        <v>79</v>
      </c>
      <c r="E703" s="257">
        <v>2168563</v>
      </c>
      <c r="F703" s="256"/>
      <c r="G703" s="258">
        <f t="shared" si="20"/>
        <v>2168563</v>
      </c>
      <c r="H703" s="259" t="s">
        <v>1310</v>
      </c>
    </row>
    <row r="704" spans="2:8" s="260" customFormat="1" ht="39.6">
      <c r="B704" s="255">
        <f t="shared" si="21"/>
        <v>691</v>
      </c>
      <c r="C704" s="273" t="s">
        <v>1906</v>
      </c>
      <c r="D704" s="256" t="s">
        <v>79</v>
      </c>
      <c r="E704" s="257">
        <v>1165115</v>
      </c>
      <c r="F704" s="256"/>
      <c r="G704" s="258">
        <f t="shared" si="20"/>
        <v>1165115</v>
      </c>
      <c r="H704" s="259" t="s">
        <v>1310</v>
      </c>
    </row>
    <row r="705" spans="2:8" s="260" customFormat="1">
      <c r="B705" s="255">
        <f t="shared" si="21"/>
        <v>692</v>
      </c>
      <c r="C705" s="273" t="s">
        <v>1907</v>
      </c>
      <c r="D705" s="256" t="s">
        <v>188</v>
      </c>
      <c r="E705" s="257">
        <v>12970</v>
      </c>
      <c r="F705" s="256"/>
      <c r="G705" s="258">
        <f t="shared" si="20"/>
        <v>12970</v>
      </c>
      <c r="H705" s="259" t="s">
        <v>1310</v>
      </c>
    </row>
    <row r="706" spans="2:8" s="260" customFormat="1">
      <c r="B706" s="255">
        <f t="shared" si="21"/>
        <v>693</v>
      </c>
      <c r="C706" s="273" t="s">
        <v>1908</v>
      </c>
      <c r="D706" s="256" t="s">
        <v>188</v>
      </c>
      <c r="E706" s="257">
        <v>17375</v>
      </c>
      <c r="F706" s="256"/>
      <c r="G706" s="258">
        <f t="shared" si="20"/>
        <v>17375</v>
      </c>
      <c r="H706" s="259" t="s">
        <v>1310</v>
      </c>
    </row>
    <row r="707" spans="2:8" s="260" customFormat="1">
      <c r="B707" s="255">
        <f t="shared" si="21"/>
        <v>694</v>
      </c>
      <c r="C707" s="273" t="s">
        <v>1909</v>
      </c>
      <c r="D707" s="256" t="s">
        <v>79</v>
      </c>
      <c r="E707" s="257">
        <v>94584</v>
      </c>
      <c r="F707" s="256"/>
      <c r="G707" s="258">
        <f t="shared" si="20"/>
        <v>94584</v>
      </c>
      <c r="H707" s="259" t="s">
        <v>1310</v>
      </c>
    </row>
    <row r="708" spans="2:8" s="260" customFormat="1">
      <c r="B708" s="255">
        <f t="shared" si="21"/>
        <v>695</v>
      </c>
      <c r="C708" s="273" t="s">
        <v>1910</v>
      </c>
      <c r="D708" s="256" t="s">
        <v>1595</v>
      </c>
      <c r="E708" s="257">
        <v>68569</v>
      </c>
      <c r="F708" s="256"/>
      <c r="G708" s="258">
        <f t="shared" si="20"/>
        <v>68569</v>
      </c>
      <c r="H708" s="259" t="s">
        <v>1310</v>
      </c>
    </row>
    <row r="709" spans="2:8" s="260" customFormat="1">
      <c r="B709" s="255">
        <f t="shared" si="21"/>
        <v>696</v>
      </c>
      <c r="C709" s="273" t="s">
        <v>1911</v>
      </c>
      <c r="D709" s="256" t="s">
        <v>188</v>
      </c>
      <c r="E709" s="257">
        <v>26464</v>
      </c>
      <c r="F709" s="256"/>
      <c r="G709" s="258">
        <f t="shared" si="20"/>
        <v>26464</v>
      </c>
      <c r="H709" s="259" t="s">
        <v>1310</v>
      </c>
    </row>
    <row r="710" spans="2:8" s="260" customFormat="1">
      <c r="B710" s="255">
        <f t="shared" si="21"/>
        <v>697</v>
      </c>
      <c r="C710" s="273" t="s">
        <v>1912</v>
      </c>
      <c r="D710" s="256" t="s">
        <v>82</v>
      </c>
      <c r="E710" s="257">
        <v>23024</v>
      </c>
      <c r="F710" s="256"/>
      <c r="G710" s="258">
        <f t="shared" si="20"/>
        <v>23024</v>
      </c>
      <c r="H710" s="259" t="s">
        <v>1310</v>
      </c>
    </row>
    <row r="711" spans="2:8" s="260" customFormat="1">
      <c r="B711" s="255">
        <f t="shared" si="21"/>
        <v>698</v>
      </c>
      <c r="C711" s="273" t="s">
        <v>1913</v>
      </c>
      <c r="D711" s="256" t="s">
        <v>188</v>
      </c>
      <c r="E711" s="257">
        <v>47396</v>
      </c>
      <c r="F711" s="256"/>
      <c r="G711" s="258">
        <f t="shared" si="20"/>
        <v>47396</v>
      </c>
      <c r="H711" s="259" t="s">
        <v>1310</v>
      </c>
    </row>
    <row r="712" spans="2:8" s="260" customFormat="1">
      <c r="B712" s="255">
        <f t="shared" si="21"/>
        <v>699</v>
      </c>
      <c r="C712" s="273" t="s">
        <v>1914</v>
      </c>
      <c r="D712" s="256" t="s">
        <v>79</v>
      </c>
      <c r="E712" s="257">
        <v>89010</v>
      </c>
      <c r="F712" s="256"/>
      <c r="G712" s="258">
        <f t="shared" si="20"/>
        <v>89010</v>
      </c>
      <c r="H712" s="259" t="s">
        <v>1310</v>
      </c>
    </row>
    <row r="713" spans="2:8" s="260" customFormat="1">
      <c r="B713" s="255">
        <f t="shared" si="21"/>
        <v>700</v>
      </c>
      <c r="C713" s="273" t="s">
        <v>1915</v>
      </c>
      <c r="D713" s="256" t="s">
        <v>79</v>
      </c>
      <c r="E713" s="257">
        <v>3131</v>
      </c>
      <c r="F713" s="256"/>
      <c r="G713" s="258">
        <f t="shared" si="20"/>
        <v>3131</v>
      </c>
      <c r="H713" s="259" t="s">
        <v>1310</v>
      </c>
    </row>
    <row r="714" spans="2:8" s="260" customFormat="1">
      <c r="B714" s="255">
        <f t="shared" si="21"/>
        <v>701</v>
      </c>
      <c r="C714" s="273" t="s">
        <v>1916</v>
      </c>
      <c r="D714" s="256" t="s">
        <v>79</v>
      </c>
      <c r="E714" s="257">
        <v>243</v>
      </c>
      <c r="F714" s="256"/>
      <c r="G714" s="258">
        <f t="shared" si="20"/>
        <v>243</v>
      </c>
      <c r="H714" s="259" t="s">
        <v>1310</v>
      </c>
    </row>
    <row r="715" spans="2:8" s="260" customFormat="1">
      <c r="B715" s="255">
        <f t="shared" si="21"/>
        <v>702</v>
      </c>
      <c r="C715" s="273" t="s">
        <v>1917</v>
      </c>
      <c r="D715" s="256" t="s">
        <v>79</v>
      </c>
      <c r="E715" s="257">
        <v>4190</v>
      </c>
      <c r="F715" s="256"/>
      <c r="G715" s="258">
        <f t="shared" si="20"/>
        <v>4190</v>
      </c>
      <c r="H715" s="259" t="s">
        <v>1310</v>
      </c>
    </row>
    <row r="716" spans="2:8" s="260" customFormat="1">
      <c r="B716" s="255">
        <f t="shared" si="21"/>
        <v>703</v>
      </c>
      <c r="C716" s="273" t="s">
        <v>1918</v>
      </c>
      <c r="D716" s="256" t="s">
        <v>79</v>
      </c>
      <c r="E716" s="257">
        <v>3159</v>
      </c>
      <c r="F716" s="256"/>
      <c r="G716" s="258">
        <f t="shared" si="20"/>
        <v>3159</v>
      </c>
      <c r="H716" s="259" t="s">
        <v>1310</v>
      </c>
    </row>
    <row r="717" spans="2:8" s="260" customFormat="1">
      <c r="B717" s="255">
        <f t="shared" si="21"/>
        <v>704</v>
      </c>
      <c r="C717" s="273" t="s">
        <v>1919</v>
      </c>
      <c r="D717" s="256" t="s">
        <v>79</v>
      </c>
      <c r="E717" s="257">
        <v>4257</v>
      </c>
      <c r="F717" s="256"/>
      <c r="G717" s="258">
        <f t="shared" si="20"/>
        <v>4257</v>
      </c>
      <c r="H717" s="259" t="s">
        <v>1310</v>
      </c>
    </row>
    <row r="718" spans="2:8" s="260" customFormat="1">
      <c r="B718" s="255">
        <f t="shared" si="21"/>
        <v>705</v>
      </c>
      <c r="C718" s="273" t="s">
        <v>1920</v>
      </c>
      <c r="D718" s="256" t="s">
        <v>79</v>
      </c>
      <c r="E718" s="257">
        <v>8111</v>
      </c>
      <c r="F718" s="256"/>
      <c r="G718" s="258">
        <f t="shared" si="20"/>
        <v>8111</v>
      </c>
      <c r="H718" s="259" t="s">
        <v>1310</v>
      </c>
    </row>
    <row r="719" spans="2:8" s="260" customFormat="1">
      <c r="B719" s="255">
        <f t="shared" si="21"/>
        <v>706</v>
      </c>
      <c r="C719" s="273" t="s">
        <v>1921</v>
      </c>
      <c r="D719" s="256" t="s">
        <v>79</v>
      </c>
      <c r="E719" s="257">
        <v>38001</v>
      </c>
      <c r="F719" s="256"/>
      <c r="G719" s="258">
        <f t="shared" si="20"/>
        <v>38001</v>
      </c>
      <c r="H719" s="259" t="s">
        <v>1310</v>
      </c>
    </row>
    <row r="720" spans="2:8" s="260" customFormat="1">
      <c r="B720" s="255">
        <f t="shared" si="21"/>
        <v>707</v>
      </c>
      <c r="C720" s="273" t="s">
        <v>1922</v>
      </c>
      <c r="D720" s="256" t="s">
        <v>79</v>
      </c>
      <c r="E720" s="257">
        <v>5110</v>
      </c>
      <c r="F720" s="256"/>
      <c r="G720" s="258">
        <f t="shared" si="20"/>
        <v>5110</v>
      </c>
      <c r="H720" s="259" t="s">
        <v>1310</v>
      </c>
    </row>
    <row r="721" spans="2:8" s="260" customFormat="1">
      <c r="B721" s="255">
        <f t="shared" si="21"/>
        <v>708</v>
      </c>
      <c r="C721" s="273" t="s">
        <v>1923</v>
      </c>
      <c r="D721" s="256" t="s">
        <v>79</v>
      </c>
      <c r="E721" s="257">
        <v>3951</v>
      </c>
      <c r="F721" s="256"/>
      <c r="G721" s="258">
        <f t="shared" si="20"/>
        <v>3951</v>
      </c>
      <c r="H721" s="259" t="s">
        <v>1310</v>
      </c>
    </row>
    <row r="722" spans="2:8" s="260" customFormat="1">
      <c r="B722" s="255">
        <f t="shared" si="21"/>
        <v>709</v>
      </c>
      <c r="C722" s="273" t="s">
        <v>1924</v>
      </c>
      <c r="D722" s="256" t="s">
        <v>79</v>
      </c>
      <c r="E722" s="257">
        <v>10964</v>
      </c>
      <c r="F722" s="256"/>
      <c r="G722" s="258">
        <f t="shared" si="20"/>
        <v>10964</v>
      </c>
      <c r="H722" s="259" t="s">
        <v>1310</v>
      </c>
    </row>
    <row r="723" spans="2:8" s="260" customFormat="1" ht="26.4">
      <c r="B723" s="255">
        <f t="shared" si="21"/>
        <v>710</v>
      </c>
      <c r="C723" s="273" t="s">
        <v>1925</v>
      </c>
      <c r="D723" s="256" t="s">
        <v>79</v>
      </c>
      <c r="E723" s="257">
        <v>45341</v>
      </c>
      <c r="F723" s="256"/>
      <c r="G723" s="258">
        <f t="shared" si="20"/>
        <v>45341</v>
      </c>
      <c r="H723" s="259" t="s">
        <v>1310</v>
      </c>
    </row>
    <row r="724" spans="2:8" s="260" customFormat="1">
      <c r="B724" s="255">
        <f t="shared" si="21"/>
        <v>711</v>
      </c>
      <c r="C724" s="273" t="s">
        <v>1926</v>
      </c>
      <c r="D724" s="256" t="s">
        <v>79</v>
      </c>
      <c r="E724" s="257">
        <v>8139</v>
      </c>
      <c r="F724" s="256"/>
      <c r="G724" s="258">
        <f t="shared" si="20"/>
        <v>8139</v>
      </c>
      <c r="H724" s="259" t="s">
        <v>1310</v>
      </c>
    </row>
    <row r="725" spans="2:8" s="260" customFormat="1">
      <c r="B725" s="255">
        <f t="shared" si="21"/>
        <v>712</v>
      </c>
      <c r="C725" s="273" t="s">
        <v>1927</v>
      </c>
      <c r="D725" s="256" t="s">
        <v>82</v>
      </c>
      <c r="E725" s="257">
        <v>47100</v>
      </c>
      <c r="F725" s="256"/>
      <c r="G725" s="258">
        <f t="shared" si="20"/>
        <v>47100</v>
      </c>
      <c r="H725" s="259" t="s">
        <v>1310</v>
      </c>
    </row>
    <row r="726" spans="2:8" s="260" customFormat="1">
      <c r="B726" s="255">
        <f t="shared" si="21"/>
        <v>713</v>
      </c>
      <c r="C726" s="273" t="s">
        <v>1047</v>
      </c>
      <c r="D726" s="256" t="s">
        <v>110</v>
      </c>
      <c r="E726" s="257">
        <v>84387</v>
      </c>
      <c r="F726" s="256"/>
      <c r="G726" s="258">
        <f t="shared" si="20"/>
        <v>84387</v>
      </c>
      <c r="H726" s="259" t="s">
        <v>1310</v>
      </c>
    </row>
    <row r="727" spans="2:8" s="260" customFormat="1" ht="26.4">
      <c r="B727" s="255">
        <f t="shared" si="21"/>
        <v>714</v>
      </c>
      <c r="C727" s="273" t="s">
        <v>1928</v>
      </c>
      <c r="D727" s="256" t="s">
        <v>79</v>
      </c>
      <c r="E727" s="257">
        <v>2583</v>
      </c>
      <c r="F727" s="256"/>
      <c r="G727" s="258">
        <f t="shared" ref="G727:G790" si="22">E727*(1+F727)</f>
        <v>2583</v>
      </c>
      <c r="H727" s="259" t="s">
        <v>1310</v>
      </c>
    </row>
    <row r="728" spans="2:8" s="260" customFormat="1" ht="26.4">
      <c r="B728" s="255">
        <f t="shared" si="21"/>
        <v>715</v>
      </c>
      <c r="C728" s="273" t="s">
        <v>1929</v>
      </c>
      <c r="D728" s="256" t="s">
        <v>79</v>
      </c>
      <c r="E728" s="257">
        <v>2227619</v>
      </c>
      <c r="F728" s="256"/>
      <c r="G728" s="258">
        <f t="shared" si="22"/>
        <v>2227619</v>
      </c>
      <c r="H728" s="259" t="s">
        <v>1310</v>
      </c>
    </row>
    <row r="729" spans="2:8" s="260" customFormat="1" ht="26.4">
      <c r="B729" s="255">
        <f t="shared" si="21"/>
        <v>716</v>
      </c>
      <c r="C729" s="273" t="s">
        <v>1930</v>
      </c>
      <c r="D729" s="256" t="s">
        <v>79</v>
      </c>
      <c r="E729" s="257">
        <v>4956866</v>
      </c>
      <c r="F729" s="256"/>
      <c r="G729" s="258">
        <f t="shared" si="22"/>
        <v>4956866</v>
      </c>
      <c r="H729" s="259" t="s">
        <v>1310</v>
      </c>
    </row>
    <row r="730" spans="2:8" s="260" customFormat="1" ht="26.4">
      <c r="B730" s="255">
        <f t="shared" si="21"/>
        <v>717</v>
      </c>
      <c r="C730" s="273" t="s">
        <v>1931</v>
      </c>
      <c r="D730" s="256" t="s">
        <v>82</v>
      </c>
      <c r="E730" s="257">
        <v>46456</v>
      </c>
      <c r="F730" s="256"/>
      <c r="G730" s="258">
        <f t="shared" si="22"/>
        <v>46456</v>
      </c>
      <c r="H730" s="259" t="s">
        <v>1310</v>
      </c>
    </row>
    <row r="731" spans="2:8" s="260" customFormat="1" ht="26.4">
      <c r="B731" s="255">
        <f t="shared" si="21"/>
        <v>718</v>
      </c>
      <c r="C731" s="273" t="s">
        <v>1932</v>
      </c>
      <c r="D731" s="256" t="s">
        <v>79</v>
      </c>
      <c r="E731" s="257">
        <v>276877</v>
      </c>
      <c r="F731" s="256"/>
      <c r="G731" s="258">
        <f t="shared" si="22"/>
        <v>276877</v>
      </c>
      <c r="H731" s="259" t="s">
        <v>1310</v>
      </c>
    </row>
    <row r="732" spans="2:8" s="260" customFormat="1">
      <c r="B732" s="255">
        <f t="shared" si="21"/>
        <v>719</v>
      </c>
      <c r="C732" s="273" t="s">
        <v>1933</v>
      </c>
      <c r="D732" s="256" t="s">
        <v>79</v>
      </c>
      <c r="E732" s="257">
        <v>353065</v>
      </c>
      <c r="F732" s="256"/>
      <c r="G732" s="258">
        <f t="shared" si="22"/>
        <v>353065</v>
      </c>
      <c r="H732" s="259" t="s">
        <v>1310</v>
      </c>
    </row>
    <row r="733" spans="2:8" s="260" customFormat="1">
      <c r="B733" s="255">
        <f t="shared" si="21"/>
        <v>720</v>
      </c>
      <c r="C733" s="273" t="s">
        <v>1934</v>
      </c>
      <c r="D733" s="256" t="s">
        <v>79</v>
      </c>
      <c r="E733" s="257">
        <v>741437</v>
      </c>
      <c r="F733" s="256"/>
      <c r="G733" s="258">
        <f t="shared" si="22"/>
        <v>741437</v>
      </c>
      <c r="H733" s="259" t="s">
        <v>1310</v>
      </c>
    </row>
    <row r="734" spans="2:8" s="260" customFormat="1">
      <c r="B734" s="255">
        <f t="shared" si="21"/>
        <v>721</v>
      </c>
      <c r="C734" s="273" t="s">
        <v>1935</v>
      </c>
      <c r="D734" s="256" t="s">
        <v>79</v>
      </c>
      <c r="E734" s="257">
        <v>65038</v>
      </c>
      <c r="F734" s="256"/>
      <c r="G734" s="258">
        <f t="shared" si="22"/>
        <v>65038</v>
      </c>
      <c r="H734" s="259" t="s">
        <v>1310</v>
      </c>
    </row>
    <row r="735" spans="2:8" s="260" customFormat="1">
      <c r="B735" s="255">
        <f t="shared" si="21"/>
        <v>722</v>
      </c>
      <c r="C735" s="273" t="s">
        <v>1936</v>
      </c>
      <c r="D735" s="256" t="s">
        <v>82</v>
      </c>
      <c r="E735" s="257">
        <v>22866</v>
      </c>
      <c r="F735" s="256"/>
      <c r="G735" s="258">
        <f t="shared" si="22"/>
        <v>22866</v>
      </c>
      <c r="H735" s="259" t="s">
        <v>1310</v>
      </c>
    </row>
    <row r="736" spans="2:8" s="260" customFormat="1">
      <c r="B736" s="255">
        <f t="shared" si="21"/>
        <v>723</v>
      </c>
      <c r="C736" s="273" t="s">
        <v>1937</v>
      </c>
      <c r="D736" s="256" t="s">
        <v>82</v>
      </c>
      <c r="E736" s="257">
        <v>4088</v>
      </c>
      <c r="F736" s="256"/>
      <c r="G736" s="258">
        <f t="shared" si="22"/>
        <v>4088</v>
      </c>
      <c r="H736" s="259" t="s">
        <v>1310</v>
      </c>
    </row>
    <row r="737" spans="2:8" s="260" customFormat="1">
      <c r="B737" s="255">
        <f t="shared" si="21"/>
        <v>724</v>
      </c>
      <c r="C737" s="273" t="s">
        <v>1938</v>
      </c>
      <c r="D737" s="256" t="s">
        <v>82</v>
      </c>
      <c r="E737" s="257">
        <v>6690</v>
      </c>
      <c r="F737" s="256"/>
      <c r="G737" s="258">
        <f t="shared" si="22"/>
        <v>6690</v>
      </c>
      <c r="H737" s="259" t="s">
        <v>1310</v>
      </c>
    </row>
    <row r="738" spans="2:8" s="260" customFormat="1">
      <c r="B738" s="255">
        <f t="shared" si="21"/>
        <v>725</v>
      </c>
      <c r="C738" s="273" t="s">
        <v>1939</v>
      </c>
      <c r="D738" s="256" t="s">
        <v>82</v>
      </c>
      <c r="E738" s="257">
        <v>7990</v>
      </c>
      <c r="F738" s="256"/>
      <c r="G738" s="258">
        <f t="shared" si="22"/>
        <v>7990</v>
      </c>
      <c r="H738" s="259" t="s">
        <v>1310</v>
      </c>
    </row>
    <row r="739" spans="2:8" s="260" customFormat="1">
      <c r="B739" s="255">
        <f t="shared" si="21"/>
        <v>726</v>
      </c>
      <c r="C739" s="273" t="s">
        <v>1940</v>
      </c>
      <c r="D739" s="256" t="s">
        <v>82</v>
      </c>
      <c r="E739" s="257">
        <v>3010</v>
      </c>
      <c r="F739" s="256"/>
      <c r="G739" s="258">
        <f t="shared" si="22"/>
        <v>3010</v>
      </c>
      <c r="H739" s="259" t="s">
        <v>1310</v>
      </c>
    </row>
    <row r="740" spans="2:8" s="260" customFormat="1">
      <c r="B740" s="255">
        <f t="shared" si="21"/>
        <v>727</v>
      </c>
      <c r="C740" s="273" t="s">
        <v>1941</v>
      </c>
      <c r="D740" s="256" t="s">
        <v>82</v>
      </c>
      <c r="E740" s="257">
        <v>6036</v>
      </c>
      <c r="F740" s="256"/>
      <c r="G740" s="258">
        <f t="shared" si="22"/>
        <v>6036</v>
      </c>
      <c r="H740" s="259" t="s">
        <v>1310</v>
      </c>
    </row>
    <row r="741" spans="2:8" s="260" customFormat="1">
      <c r="B741" s="255">
        <f t="shared" si="21"/>
        <v>728</v>
      </c>
      <c r="C741" s="273" t="s">
        <v>1942</v>
      </c>
      <c r="D741" s="256" t="s">
        <v>79</v>
      </c>
      <c r="E741" s="257">
        <v>249190</v>
      </c>
      <c r="F741" s="256"/>
      <c r="G741" s="258">
        <f t="shared" si="22"/>
        <v>249190</v>
      </c>
      <c r="H741" s="259" t="s">
        <v>1310</v>
      </c>
    </row>
    <row r="742" spans="2:8" s="260" customFormat="1">
      <c r="B742" s="255">
        <f t="shared" si="21"/>
        <v>729</v>
      </c>
      <c r="C742" s="273" t="s">
        <v>1943</v>
      </c>
      <c r="D742" s="256" t="s">
        <v>79</v>
      </c>
      <c r="E742" s="257">
        <v>318688</v>
      </c>
      <c r="F742" s="256"/>
      <c r="G742" s="258">
        <f t="shared" si="22"/>
        <v>318688</v>
      </c>
      <c r="H742" s="259" t="s">
        <v>1310</v>
      </c>
    </row>
    <row r="743" spans="2:8" s="260" customFormat="1">
      <c r="B743" s="255">
        <f t="shared" si="21"/>
        <v>730</v>
      </c>
      <c r="C743" s="273" t="s">
        <v>1944</v>
      </c>
      <c r="D743" s="256" t="s">
        <v>79</v>
      </c>
      <c r="E743" s="257">
        <v>42721</v>
      </c>
      <c r="F743" s="256"/>
      <c r="G743" s="258">
        <f t="shared" si="22"/>
        <v>42721</v>
      </c>
      <c r="H743" s="259" t="s">
        <v>1310</v>
      </c>
    </row>
    <row r="744" spans="2:8" s="260" customFormat="1">
      <c r="B744" s="255">
        <f t="shared" si="21"/>
        <v>731</v>
      </c>
      <c r="C744" s="273" t="s">
        <v>1945</v>
      </c>
      <c r="D744" s="256" t="s">
        <v>79</v>
      </c>
      <c r="E744" s="257">
        <v>1155162</v>
      </c>
      <c r="F744" s="256"/>
      <c r="G744" s="258">
        <f t="shared" si="22"/>
        <v>1155162</v>
      </c>
      <c r="H744" s="259" t="s">
        <v>1310</v>
      </c>
    </row>
    <row r="745" spans="2:8" s="260" customFormat="1" ht="26.4">
      <c r="B745" s="255">
        <f t="shared" si="21"/>
        <v>732</v>
      </c>
      <c r="C745" s="273" t="s">
        <v>541</v>
      </c>
      <c r="D745" s="256" t="s">
        <v>79</v>
      </c>
      <c r="E745" s="257">
        <v>52919</v>
      </c>
      <c r="F745" s="256"/>
      <c r="G745" s="258">
        <f t="shared" si="22"/>
        <v>52919</v>
      </c>
      <c r="H745" s="259" t="s">
        <v>1310</v>
      </c>
    </row>
    <row r="746" spans="2:8" s="260" customFormat="1" ht="39.6">
      <c r="B746" s="255">
        <f t="shared" si="21"/>
        <v>733</v>
      </c>
      <c r="C746" s="273" t="s">
        <v>543</v>
      </c>
      <c r="D746" s="256" t="s">
        <v>79</v>
      </c>
      <c r="E746" s="257">
        <v>101646</v>
      </c>
      <c r="F746" s="256"/>
      <c r="G746" s="258">
        <f t="shared" si="22"/>
        <v>101646</v>
      </c>
      <c r="H746" s="259" t="s">
        <v>1310</v>
      </c>
    </row>
    <row r="747" spans="2:8" s="260" customFormat="1" ht="26.4">
      <c r="B747" s="255">
        <f t="shared" si="21"/>
        <v>734</v>
      </c>
      <c r="C747" s="273" t="s">
        <v>542</v>
      </c>
      <c r="D747" s="256" t="s">
        <v>79</v>
      </c>
      <c r="E747" s="257">
        <v>73183</v>
      </c>
      <c r="F747" s="256"/>
      <c r="G747" s="258">
        <f t="shared" si="22"/>
        <v>73183</v>
      </c>
      <c r="H747" s="259" t="s">
        <v>1310</v>
      </c>
    </row>
    <row r="748" spans="2:8" s="260" customFormat="1" ht="52.8">
      <c r="B748" s="255">
        <f t="shared" si="21"/>
        <v>735</v>
      </c>
      <c r="C748" s="273" t="s">
        <v>544</v>
      </c>
      <c r="D748" s="256" t="s">
        <v>79</v>
      </c>
      <c r="E748" s="257">
        <v>352188</v>
      </c>
      <c r="F748" s="256"/>
      <c r="G748" s="258">
        <f t="shared" si="22"/>
        <v>352188</v>
      </c>
      <c r="H748" s="259" t="s">
        <v>1310</v>
      </c>
    </row>
    <row r="749" spans="2:8" s="260" customFormat="1" ht="52.8">
      <c r="B749" s="255">
        <f t="shared" si="21"/>
        <v>736</v>
      </c>
      <c r="C749" s="273" t="s">
        <v>1946</v>
      </c>
      <c r="D749" s="256" t="s">
        <v>79</v>
      </c>
      <c r="E749" s="257">
        <v>437139</v>
      </c>
      <c r="F749" s="256"/>
      <c r="G749" s="258">
        <f t="shared" si="22"/>
        <v>437139</v>
      </c>
      <c r="H749" s="259" t="s">
        <v>1310</v>
      </c>
    </row>
    <row r="750" spans="2:8" s="260" customFormat="1" ht="52.8">
      <c r="B750" s="255">
        <f t="shared" si="21"/>
        <v>737</v>
      </c>
      <c r="C750" s="273" t="s">
        <v>546</v>
      </c>
      <c r="D750" s="256" t="s">
        <v>79</v>
      </c>
      <c r="E750" s="257">
        <v>488115</v>
      </c>
      <c r="F750" s="256"/>
      <c r="G750" s="258">
        <f t="shared" si="22"/>
        <v>488115</v>
      </c>
      <c r="H750" s="259" t="s">
        <v>1310</v>
      </c>
    </row>
    <row r="751" spans="2:8" s="260" customFormat="1" ht="52.8">
      <c r="B751" s="255">
        <f t="shared" si="21"/>
        <v>738</v>
      </c>
      <c r="C751" s="273" t="s">
        <v>547</v>
      </c>
      <c r="D751" s="256" t="s">
        <v>79</v>
      </c>
      <c r="E751" s="257">
        <v>555216</v>
      </c>
      <c r="F751" s="256"/>
      <c r="G751" s="258">
        <f t="shared" si="22"/>
        <v>555216</v>
      </c>
      <c r="H751" s="259" t="s">
        <v>1310</v>
      </c>
    </row>
    <row r="752" spans="2:8" s="260" customFormat="1" ht="52.8">
      <c r="B752" s="255">
        <f t="shared" si="21"/>
        <v>739</v>
      </c>
      <c r="C752" s="273" t="s">
        <v>548</v>
      </c>
      <c r="D752" s="256" t="s">
        <v>79</v>
      </c>
      <c r="E752" s="257">
        <v>629373</v>
      </c>
      <c r="F752" s="256"/>
      <c r="G752" s="258">
        <f t="shared" si="22"/>
        <v>629373</v>
      </c>
      <c r="H752" s="259" t="s">
        <v>1310</v>
      </c>
    </row>
    <row r="753" spans="2:8" s="260" customFormat="1" ht="52.8">
      <c r="B753" s="255">
        <f t="shared" si="21"/>
        <v>740</v>
      </c>
      <c r="C753" s="273" t="s">
        <v>549</v>
      </c>
      <c r="D753" s="256" t="s">
        <v>79</v>
      </c>
      <c r="E753" s="257">
        <v>709125</v>
      </c>
      <c r="F753" s="256"/>
      <c r="G753" s="258">
        <f t="shared" si="22"/>
        <v>709125</v>
      </c>
      <c r="H753" s="259" t="s">
        <v>1310</v>
      </c>
    </row>
    <row r="754" spans="2:8" s="260" customFormat="1" ht="26.4">
      <c r="B754" s="255">
        <f t="shared" si="21"/>
        <v>741</v>
      </c>
      <c r="C754" s="273" t="s">
        <v>1947</v>
      </c>
      <c r="D754" s="256" t="s">
        <v>89</v>
      </c>
      <c r="E754" s="257">
        <v>63674</v>
      </c>
      <c r="F754" s="256"/>
      <c r="G754" s="258">
        <f t="shared" si="22"/>
        <v>63674</v>
      </c>
      <c r="H754" s="259" t="s">
        <v>1310</v>
      </c>
    </row>
    <row r="755" spans="2:8" s="260" customFormat="1">
      <c r="B755" s="255">
        <f t="shared" si="21"/>
        <v>742</v>
      </c>
      <c r="C755" s="273" t="s">
        <v>1948</v>
      </c>
      <c r="D755" s="256" t="s">
        <v>89</v>
      </c>
      <c r="E755" s="257">
        <v>34842</v>
      </c>
      <c r="F755" s="256"/>
      <c r="G755" s="258">
        <f t="shared" si="22"/>
        <v>34842</v>
      </c>
      <c r="H755" s="259" t="s">
        <v>1310</v>
      </c>
    </row>
    <row r="756" spans="2:8" s="260" customFormat="1">
      <c r="B756" s="255">
        <f t="shared" ref="B756:B819" si="23">B755+1</f>
        <v>743</v>
      </c>
      <c r="C756" s="273" t="s">
        <v>1949</v>
      </c>
      <c r="D756" s="256" t="s">
        <v>89</v>
      </c>
      <c r="E756" s="257">
        <v>30527</v>
      </c>
      <c r="F756" s="256"/>
      <c r="G756" s="258">
        <f t="shared" si="22"/>
        <v>30527</v>
      </c>
      <c r="H756" s="259" t="s">
        <v>1310</v>
      </c>
    </row>
    <row r="757" spans="2:8" s="260" customFormat="1" ht="26.4">
      <c r="B757" s="255">
        <f t="shared" si="23"/>
        <v>744</v>
      </c>
      <c r="C757" s="273" t="s">
        <v>1950</v>
      </c>
      <c r="D757" s="256" t="s">
        <v>89</v>
      </c>
      <c r="E757" s="257">
        <v>47385</v>
      </c>
      <c r="F757" s="256"/>
      <c r="G757" s="258">
        <f t="shared" si="22"/>
        <v>47385</v>
      </c>
      <c r="H757" s="259" t="s">
        <v>1310</v>
      </c>
    </row>
    <row r="758" spans="2:8" s="260" customFormat="1">
      <c r="B758" s="255">
        <f t="shared" si="23"/>
        <v>745</v>
      </c>
      <c r="C758" s="273" t="s">
        <v>1951</v>
      </c>
      <c r="D758" s="256" t="s">
        <v>79</v>
      </c>
      <c r="E758" s="257">
        <v>218239</v>
      </c>
      <c r="F758" s="256"/>
      <c r="G758" s="258">
        <f t="shared" si="22"/>
        <v>218239</v>
      </c>
      <c r="H758" s="259" t="s">
        <v>1310</v>
      </c>
    </row>
    <row r="759" spans="2:8" s="260" customFormat="1">
      <c r="B759" s="255">
        <f t="shared" si="23"/>
        <v>746</v>
      </c>
      <c r="C759" s="273" t="s">
        <v>1952</v>
      </c>
      <c r="D759" s="256" t="s">
        <v>89</v>
      </c>
      <c r="E759" s="257">
        <v>43093</v>
      </c>
      <c r="F759" s="256"/>
      <c r="G759" s="258">
        <f t="shared" si="22"/>
        <v>43093</v>
      </c>
      <c r="H759" s="259" t="s">
        <v>1310</v>
      </c>
    </row>
    <row r="760" spans="2:8" s="260" customFormat="1">
      <c r="B760" s="255">
        <f t="shared" si="23"/>
        <v>747</v>
      </c>
      <c r="C760" s="273" t="s">
        <v>993</v>
      </c>
      <c r="D760" s="256" t="s">
        <v>79</v>
      </c>
      <c r="E760" s="257">
        <v>15736</v>
      </c>
      <c r="F760" s="256"/>
      <c r="G760" s="258">
        <f t="shared" si="22"/>
        <v>15736</v>
      </c>
      <c r="H760" s="259" t="s">
        <v>1310</v>
      </c>
    </row>
    <row r="761" spans="2:8" s="260" customFormat="1">
      <c r="B761" s="255">
        <f t="shared" si="23"/>
        <v>748</v>
      </c>
      <c r="C761" s="273" t="s">
        <v>1953</v>
      </c>
      <c r="D761" s="256" t="s">
        <v>79</v>
      </c>
      <c r="E761" s="257">
        <v>167557</v>
      </c>
      <c r="F761" s="256"/>
      <c r="G761" s="258">
        <f t="shared" si="22"/>
        <v>167557</v>
      </c>
      <c r="H761" s="259" t="s">
        <v>1310</v>
      </c>
    </row>
    <row r="762" spans="2:8" s="260" customFormat="1">
      <c r="B762" s="255">
        <f t="shared" si="23"/>
        <v>749</v>
      </c>
      <c r="C762" s="273" t="s">
        <v>1954</v>
      </c>
      <c r="D762" s="256" t="s">
        <v>79</v>
      </c>
      <c r="E762" s="257">
        <v>963</v>
      </c>
      <c r="F762" s="256"/>
      <c r="G762" s="258">
        <f t="shared" si="22"/>
        <v>963</v>
      </c>
      <c r="H762" s="259" t="s">
        <v>1310</v>
      </c>
    </row>
    <row r="763" spans="2:8" s="260" customFormat="1">
      <c r="B763" s="255">
        <f t="shared" si="23"/>
        <v>750</v>
      </c>
      <c r="C763" s="273" t="s">
        <v>1955</v>
      </c>
      <c r="D763" s="256" t="s">
        <v>79</v>
      </c>
      <c r="E763" s="257">
        <v>14680</v>
      </c>
      <c r="F763" s="256"/>
      <c r="G763" s="258">
        <f t="shared" si="22"/>
        <v>14680</v>
      </c>
      <c r="H763" s="259" t="s">
        <v>1310</v>
      </c>
    </row>
    <row r="764" spans="2:8" s="260" customFormat="1" ht="26.4">
      <c r="B764" s="255">
        <f t="shared" si="23"/>
        <v>751</v>
      </c>
      <c r="C764" s="273" t="s">
        <v>1956</v>
      </c>
      <c r="D764" s="256" t="s">
        <v>89</v>
      </c>
      <c r="E764" s="257">
        <v>728021</v>
      </c>
      <c r="F764" s="256"/>
      <c r="G764" s="258">
        <f t="shared" si="22"/>
        <v>728021</v>
      </c>
      <c r="H764" s="259" t="s">
        <v>1310</v>
      </c>
    </row>
    <row r="765" spans="2:8" s="260" customFormat="1" ht="26.4">
      <c r="B765" s="255">
        <f t="shared" si="23"/>
        <v>752</v>
      </c>
      <c r="C765" s="273" t="s">
        <v>1957</v>
      </c>
      <c r="D765" s="256" t="s">
        <v>89</v>
      </c>
      <c r="E765" s="257">
        <v>292837</v>
      </c>
      <c r="F765" s="256"/>
      <c r="G765" s="258">
        <f t="shared" si="22"/>
        <v>292837</v>
      </c>
      <c r="H765" s="259" t="s">
        <v>1310</v>
      </c>
    </row>
    <row r="766" spans="2:8" s="260" customFormat="1" ht="26.4">
      <c r="B766" s="255">
        <f t="shared" si="23"/>
        <v>753</v>
      </c>
      <c r="C766" s="273" t="s">
        <v>1958</v>
      </c>
      <c r="D766" s="256" t="s">
        <v>79</v>
      </c>
      <c r="E766" s="257">
        <v>378189</v>
      </c>
      <c r="F766" s="256"/>
      <c r="G766" s="258">
        <f t="shared" si="22"/>
        <v>378189</v>
      </c>
      <c r="H766" s="259" t="s">
        <v>1310</v>
      </c>
    </row>
    <row r="767" spans="2:8" s="260" customFormat="1" ht="26.4">
      <c r="B767" s="255">
        <f t="shared" si="23"/>
        <v>754</v>
      </c>
      <c r="C767" s="273" t="s">
        <v>1959</v>
      </c>
      <c r="D767" s="256" t="s">
        <v>79</v>
      </c>
      <c r="E767" s="257">
        <v>1653831</v>
      </c>
      <c r="F767" s="256"/>
      <c r="G767" s="258">
        <f t="shared" si="22"/>
        <v>1653831</v>
      </c>
      <c r="H767" s="259" t="s">
        <v>1310</v>
      </c>
    </row>
    <row r="768" spans="2:8" s="260" customFormat="1">
      <c r="B768" s="255">
        <f t="shared" si="23"/>
        <v>755</v>
      </c>
      <c r="C768" s="273" t="s">
        <v>1960</v>
      </c>
      <c r="D768" s="256" t="s">
        <v>79</v>
      </c>
      <c r="E768" s="257">
        <v>10964</v>
      </c>
      <c r="F768" s="256"/>
      <c r="G768" s="258">
        <f t="shared" si="22"/>
        <v>10964</v>
      </c>
      <c r="H768" s="259" t="s">
        <v>1310</v>
      </c>
    </row>
    <row r="769" spans="2:8" s="260" customFormat="1">
      <c r="B769" s="255">
        <f t="shared" si="23"/>
        <v>756</v>
      </c>
      <c r="C769" s="273" t="s">
        <v>1961</v>
      </c>
      <c r="D769" s="256" t="s">
        <v>79</v>
      </c>
      <c r="E769" s="257">
        <v>11001</v>
      </c>
      <c r="F769" s="256"/>
      <c r="G769" s="258">
        <f t="shared" si="22"/>
        <v>11001</v>
      </c>
      <c r="H769" s="259" t="s">
        <v>1310</v>
      </c>
    </row>
    <row r="770" spans="2:8" s="260" customFormat="1" ht="26.4">
      <c r="B770" s="255">
        <f t="shared" si="23"/>
        <v>757</v>
      </c>
      <c r="C770" s="273" t="s">
        <v>1962</v>
      </c>
      <c r="D770" s="256" t="s">
        <v>79</v>
      </c>
      <c r="E770" s="257">
        <v>45638</v>
      </c>
      <c r="F770" s="256"/>
      <c r="G770" s="258">
        <f t="shared" si="22"/>
        <v>45638</v>
      </c>
      <c r="H770" s="259" t="s">
        <v>1310</v>
      </c>
    </row>
    <row r="771" spans="2:8" s="260" customFormat="1" ht="26.4">
      <c r="B771" s="255">
        <f t="shared" si="23"/>
        <v>758</v>
      </c>
      <c r="C771" s="273" t="s">
        <v>1963</v>
      </c>
      <c r="D771" s="256" t="s">
        <v>79</v>
      </c>
      <c r="E771" s="257">
        <v>37462</v>
      </c>
      <c r="F771" s="256"/>
      <c r="G771" s="258">
        <f t="shared" si="22"/>
        <v>37462</v>
      </c>
      <c r="H771" s="259" t="s">
        <v>1310</v>
      </c>
    </row>
    <row r="772" spans="2:8" s="260" customFormat="1">
      <c r="B772" s="255">
        <f t="shared" si="23"/>
        <v>759</v>
      </c>
      <c r="C772" s="273" t="s">
        <v>1964</v>
      </c>
      <c r="D772" s="256" t="s">
        <v>79</v>
      </c>
      <c r="E772" s="257">
        <v>16910</v>
      </c>
      <c r="F772" s="256"/>
      <c r="G772" s="258">
        <f t="shared" si="22"/>
        <v>16910</v>
      </c>
      <c r="H772" s="259" t="s">
        <v>1310</v>
      </c>
    </row>
    <row r="773" spans="2:8" s="260" customFormat="1">
      <c r="B773" s="255">
        <f t="shared" si="23"/>
        <v>760</v>
      </c>
      <c r="C773" s="273" t="s">
        <v>1965</v>
      </c>
      <c r="D773" s="256" t="s">
        <v>79</v>
      </c>
      <c r="E773" s="257">
        <v>14540</v>
      </c>
      <c r="F773" s="256"/>
      <c r="G773" s="258">
        <f t="shared" si="22"/>
        <v>14540</v>
      </c>
      <c r="H773" s="259" t="s">
        <v>1310</v>
      </c>
    </row>
    <row r="774" spans="2:8" s="260" customFormat="1">
      <c r="B774" s="255">
        <f t="shared" si="23"/>
        <v>761</v>
      </c>
      <c r="C774" s="273" t="s">
        <v>1966</v>
      </c>
      <c r="D774" s="256" t="s">
        <v>1349</v>
      </c>
      <c r="E774" s="257">
        <v>83992</v>
      </c>
      <c r="F774" s="256"/>
      <c r="G774" s="258">
        <f t="shared" si="22"/>
        <v>83992</v>
      </c>
      <c r="H774" s="259" t="s">
        <v>1310</v>
      </c>
    </row>
    <row r="775" spans="2:8" s="260" customFormat="1" ht="26.4">
      <c r="B775" s="255">
        <f t="shared" si="23"/>
        <v>762</v>
      </c>
      <c r="C775" s="273" t="s">
        <v>1967</v>
      </c>
      <c r="D775" s="256" t="s">
        <v>79</v>
      </c>
      <c r="E775" s="257">
        <v>1360</v>
      </c>
      <c r="F775" s="256"/>
      <c r="G775" s="258">
        <f t="shared" si="22"/>
        <v>1360</v>
      </c>
      <c r="H775" s="259" t="s">
        <v>1310</v>
      </c>
    </row>
    <row r="776" spans="2:8" s="260" customFormat="1" ht="26.4">
      <c r="B776" s="255">
        <f t="shared" si="23"/>
        <v>763</v>
      </c>
      <c r="C776" s="273" t="s">
        <v>1968</v>
      </c>
      <c r="D776" s="256" t="s">
        <v>79</v>
      </c>
      <c r="E776" s="257">
        <v>1711</v>
      </c>
      <c r="F776" s="256"/>
      <c r="G776" s="258">
        <f t="shared" si="22"/>
        <v>1711</v>
      </c>
      <c r="H776" s="259" t="s">
        <v>1310</v>
      </c>
    </row>
    <row r="777" spans="2:8" s="260" customFormat="1">
      <c r="B777" s="255">
        <f t="shared" si="23"/>
        <v>764</v>
      </c>
      <c r="C777" s="273" t="s">
        <v>1969</v>
      </c>
      <c r="D777" s="256" t="s">
        <v>79</v>
      </c>
      <c r="E777" s="257">
        <v>1692</v>
      </c>
      <c r="F777" s="256"/>
      <c r="G777" s="258">
        <f t="shared" si="22"/>
        <v>1692</v>
      </c>
      <c r="H777" s="259" t="s">
        <v>1310</v>
      </c>
    </row>
    <row r="778" spans="2:8" s="260" customFormat="1">
      <c r="B778" s="255">
        <f t="shared" si="23"/>
        <v>765</v>
      </c>
      <c r="C778" s="273" t="s">
        <v>1970</v>
      </c>
      <c r="D778" s="256" t="s">
        <v>79</v>
      </c>
      <c r="E778" s="257">
        <v>2144</v>
      </c>
      <c r="F778" s="256"/>
      <c r="G778" s="258">
        <f t="shared" si="22"/>
        <v>2144</v>
      </c>
      <c r="H778" s="259" t="s">
        <v>1310</v>
      </c>
    </row>
    <row r="779" spans="2:8" s="260" customFormat="1">
      <c r="B779" s="255">
        <f t="shared" si="23"/>
        <v>766</v>
      </c>
      <c r="C779" s="273" t="s">
        <v>1971</v>
      </c>
      <c r="D779" s="256" t="s">
        <v>79</v>
      </c>
      <c r="E779" s="257">
        <v>4224</v>
      </c>
      <c r="F779" s="256"/>
      <c r="G779" s="258">
        <f t="shared" si="22"/>
        <v>4224</v>
      </c>
      <c r="H779" s="259" t="s">
        <v>1310</v>
      </c>
    </row>
    <row r="780" spans="2:8" s="260" customFormat="1">
      <c r="B780" s="255">
        <f t="shared" si="23"/>
        <v>767</v>
      </c>
      <c r="C780" s="273" t="s">
        <v>867</v>
      </c>
      <c r="D780" s="256" t="s">
        <v>79</v>
      </c>
      <c r="E780" s="257">
        <v>143270</v>
      </c>
      <c r="F780" s="256"/>
      <c r="G780" s="258">
        <f t="shared" si="22"/>
        <v>143270</v>
      </c>
      <c r="H780" s="259" t="s">
        <v>1310</v>
      </c>
    </row>
    <row r="781" spans="2:8" s="260" customFormat="1">
      <c r="B781" s="255">
        <f t="shared" si="23"/>
        <v>768</v>
      </c>
      <c r="C781" s="273" t="s">
        <v>868</v>
      </c>
      <c r="D781" s="256" t="s">
        <v>79</v>
      </c>
      <c r="E781" s="257">
        <v>164508</v>
      </c>
      <c r="F781" s="256"/>
      <c r="G781" s="258">
        <f t="shared" si="22"/>
        <v>164508</v>
      </c>
      <c r="H781" s="259" t="s">
        <v>1310</v>
      </c>
    </row>
    <row r="782" spans="2:8" s="260" customFormat="1">
      <c r="B782" s="255">
        <f t="shared" si="23"/>
        <v>769</v>
      </c>
      <c r="C782" s="273" t="s">
        <v>869</v>
      </c>
      <c r="D782" s="256" t="s">
        <v>79</v>
      </c>
      <c r="E782" s="257">
        <v>514732</v>
      </c>
      <c r="F782" s="256"/>
      <c r="G782" s="258">
        <f t="shared" si="22"/>
        <v>514732</v>
      </c>
      <c r="H782" s="259" t="s">
        <v>1310</v>
      </c>
    </row>
    <row r="783" spans="2:8" s="260" customFormat="1">
      <c r="B783" s="255">
        <f t="shared" si="23"/>
        <v>770</v>
      </c>
      <c r="C783" s="273" t="s">
        <v>1972</v>
      </c>
      <c r="D783" s="256" t="s">
        <v>79</v>
      </c>
      <c r="E783" s="257">
        <v>14658</v>
      </c>
      <c r="F783" s="256"/>
      <c r="G783" s="258">
        <f t="shared" si="22"/>
        <v>14658</v>
      </c>
      <c r="H783" s="259" t="s">
        <v>1310</v>
      </c>
    </row>
    <row r="784" spans="2:8" s="260" customFormat="1">
      <c r="B784" s="255">
        <f t="shared" si="23"/>
        <v>771</v>
      </c>
      <c r="C784" s="273" t="s">
        <v>1973</v>
      </c>
      <c r="D784" s="256" t="s">
        <v>79</v>
      </c>
      <c r="E784" s="257">
        <v>691</v>
      </c>
      <c r="F784" s="256"/>
      <c r="G784" s="258">
        <f t="shared" si="22"/>
        <v>691</v>
      </c>
      <c r="H784" s="259" t="s">
        <v>1310</v>
      </c>
    </row>
    <row r="785" spans="2:8" s="260" customFormat="1">
      <c r="B785" s="255">
        <f t="shared" si="23"/>
        <v>772</v>
      </c>
      <c r="C785" s="273" t="s">
        <v>1974</v>
      </c>
      <c r="D785" s="256" t="s">
        <v>79</v>
      </c>
      <c r="E785" s="257">
        <v>498</v>
      </c>
      <c r="F785" s="256"/>
      <c r="G785" s="258">
        <f t="shared" si="22"/>
        <v>498</v>
      </c>
      <c r="H785" s="259" t="s">
        <v>1310</v>
      </c>
    </row>
    <row r="786" spans="2:8" s="260" customFormat="1">
      <c r="B786" s="255">
        <f t="shared" si="23"/>
        <v>773</v>
      </c>
      <c r="C786" s="273" t="s">
        <v>1975</v>
      </c>
      <c r="D786" s="256" t="s">
        <v>79</v>
      </c>
      <c r="E786" s="257">
        <v>154434</v>
      </c>
      <c r="F786" s="256"/>
      <c r="G786" s="258">
        <f t="shared" si="22"/>
        <v>154434</v>
      </c>
      <c r="H786" s="259" t="s">
        <v>1310</v>
      </c>
    </row>
    <row r="787" spans="2:8" s="260" customFormat="1">
      <c r="B787" s="255">
        <f t="shared" si="23"/>
        <v>774</v>
      </c>
      <c r="C787" s="273" t="s">
        <v>1976</v>
      </c>
      <c r="D787" s="256" t="s">
        <v>79</v>
      </c>
      <c r="E787" s="257">
        <v>14751</v>
      </c>
      <c r="F787" s="256"/>
      <c r="G787" s="258">
        <f t="shared" si="22"/>
        <v>14751</v>
      </c>
      <c r="H787" s="259" t="s">
        <v>1310</v>
      </c>
    </row>
    <row r="788" spans="2:8" s="260" customFormat="1">
      <c r="B788" s="255">
        <f t="shared" si="23"/>
        <v>775</v>
      </c>
      <c r="C788" s="273" t="s">
        <v>1977</v>
      </c>
      <c r="D788" s="256" t="s">
        <v>79</v>
      </c>
      <c r="E788" s="257">
        <v>12342</v>
      </c>
      <c r="F788" s="256"/>
      <c r="G788" s="258">
        <f t="shared" si="22"/>
        <v>12342</v>
      </c>
      <c r="H788" s="259" t="s">
        <v>1310</v>
      </c>
    </row>
    <row r="789" spans="2:8" s="260" customFormat="1">
      <c r="B789" s="255">
        <f t="shared" si="23"/>
        <v>776</v>
      </c>
      <c r="C789" s="273" t="s">
        <v>1978</v>
      </c>
      <c r="D789" s="256" t="s">
        <v>79</v>
      </c>
      <c r="E789" s="257">
        <v>21825</v>
      </c>
      <c r="F789" s="256"/>
      <c r="G789" s="258">
        <f t="shared" si="22"/>
        <v>21825</v>
      </c>
      <c r="H789" s="259" t="s">
        <v>1310</v>
      </c>
    </row>
    <row r="790" spans="2:8" s="260" customFormat="1">
      <c r="B790" s="255">
        <f t="shared" si="23"/>
        <v>777</v>
      </c>
      <c r="C790" s="273" t="s">
        <v>1979</v>
      </c>
      <c r="D790" s="256" t="s">
        <v>79</v>
      </c>
      <c r="E790" s="257">
        <v>17282</v>
      </c>
      <c r="F790" s="256"/>
      <c r="G790" s="258">
        <f t="shared" si="22"/>
        <v>17282</v>
      </c>
      <c r="H790" s="259" t="s">
        <v>1310</v>
      </c>
    </row>
    <row r="791" spans="2:8" s="260" customFormat="1">
      <c r="B791" s="255">
        <f t="shared" si="23"/>
        <v>778</v>
      </c>
      <c r="C791" s="273" t="s">
        <v>1980</v>
      </c>
      <c r="D791" s="256" t="s">
        <v>79</v>
      </c>
      <c r="E791" s="257">
        <v>232</v>
      </c>
      <c r="F791" s="256"/>
      <c r="G791" s="258">
        <f t="shared" ref="G791:G854" si="24">E791*(1+F791)</f>
        <v>232</v>
      </c>
      <c r="H791" s="259" t="s">
        <v>1310</v>
      </c>
    </row>
    <row r="792" spans="2:8" s="260" customFormat="1">
      <c r="B792" s="255">
        <f t="shared" si="23"/>
        <v>779</v>
      </c>
      <c r="C792" s="273" t="s">
        <v>1981</v>
      </c>
      <c r="D792" s="256" t="s">
        <v>79</v>
      </c>
      <c r="E792" s="257">
        <v>5668</v>
      </c>
      <c r="F792" s="256"/>
      <c r="G792" s="258">
        <f t="shared" si="24"/>
        <v>5668</v>
      </c>
      <c r="H792" s="259" t="s">
        <v>1310</v>
      </c>
    </row>
    <row r="793" spans="2:8" s="260" customFormat="1">
      <c r="B793" s="255">
        <f t="shared" si="23"/>
        <v>780</v>
      </c>
      <c r="C793" s="273" t="s">
        <v>1982</v>
      </c>
      <c r="D793" s="256" t="s">
        <v>79</v>
      </c>
      <c r="E793" s="257">
        <v>4311</v>
      </c>
      <c r="F793" s="256"/>
      <c r="G793" s="258">
        <f t="shared" si="24"/>
        <v>4311</v>
      </c>
      <c r="H793" s="259" t="s">
        <v>1310</v>
      </c>
    </row>
    <row r="794" spans="2:8" s="260" customFormat="1">
      <c r="B794" s="255">
        <f t="shared" si="23"/>
        <v>781</v>
      </c>
      <c r="C794" s="273" t="s">
        <v>1983</v>
      </c>
      <c r="D794" s="256" t="s">
        <v>79</v>
      </c>
      <c r="E794" s="257">
        <v>1767</v>
      </c>
      <c r="F794" s="256"/>
      <c r="G794" s="258">
        <f t="shared" si="24"/>
        <v>1767</v>
      </c>
      <c r="H794" s="259" t="s">
        <v>1310</v>
      </c>
    </row>
    <row r="795" spans="2:8" s="260" customFormat="1">
      <c r="B795" s="255">
        <f t="shared" si="23"/>
        <v>782</v>
      </c>
      <c r="C795" s="273" t="s">
        <v>1984</v>
      </c>
      <c r="D795" s="256" t="s">
        <v>79</v>
      </c>
      <c r="E795" s="257">
        <v>2802</v>
      </c>
      <c r="F795" s="256"/>
      <c r="G795" s="258">
        <f t="shared" si="24"/>
        <v>2802</v>
      </c>
      <c r="H795" s="259" t="s">
        <v>1310</v>
      </c>
    </row>
    <row r="796" spans="2:8" s="260" customFormat="1">
      <c r="B796" s="255">
        <f t="shared" si="23"/>
        <v>783</v>
      </c>
      <c r="C796" s="273" t="s">
        <v>1985</v>
      </c>
      <c r="D796" s="256" t="s">
        <v>79</v>
      </c>
      <c r="E796" s="257">
        <v>32333</v>
      </c>
      <c r="F796" s="256"/>
      <c r="G796" s="258">
        <f t="shared" si="24"/>
        <v>32333</v>
      </c>
      <c r="H796" s="259" t="s">
        <v>1310</v>
      </c>
    </row>
    <row r="797" spans="2:8" s="260" customFormat="1">
      <c r="B797" s="255">
        <f t="shared" si="23"/>
        <v>784</v>
      </c>
      <c r="C797" s="273" t="s">
        <v>1986</v>
      </c>
      <c r="D797" s="256" t="s">
        <v>79</v>
      </c>
      <c r="E797" s="257">
        <v>21834</v>
      </c>
      <c r="F797" s="256"/>
      <c r="G797" s="258">
        <f t="shared" si="24"/>
        <v>21834</v>
      </c>
      <c r="H797" s="259" t="s">
        <v>1310</v>
      </c>
    </row>
    <row r="798" spans="2:8" s="260" customFormat="1">
      <c r="B798" s="255">
        <f t="shared" si="23"/>
        <v>785</v>
      </c>
      <c r="C798" s="273" t="s">
        <v>1987</v>
      </c>
      <c r="D798" s="256" t="s">
        <v>79</v>
      </c>
      <c r="E798" s="257">
        <v>40417</v>
      </c>
      <c r="F798" s="256"/>
      <c r="G798" s="258">
        <f t="shared" si="24"/>
        <v>40417</v>
      </c>
      <c r="H798" s="259" t="s">
        <v>1310</v>
      </c>
    </row>
    <row r="799" spans="2:8" s="260" customFormat="1">
      <c r="B799" s="255">
        <f t="shared" si="23"/>
        <v>786</v>
      </c>
      <c r="C799" s="273" t="s">
        <v>1988</v>
      </c>
      <c r="D799" s="256" t="s">
        <v>79</v>
      </c>
      <c r="E799" s="257">
        <v>62662</v>
      </c>
      <c r="F799" s="256"/>
      <c r="G799" s="258">
        <f t="shared" si="24"/>
        <v>62662</v>
      </c>
      <c r="H799" s="259" t="s">
        <v>1310</v>
      </c>
    </row>
    <row r="800" spans="2:8" s="260" customFormat="1">
      <c r="B800" s="255">
        <f t="shared" si="23"/>
        <v>787</v>
      </c>
      <c r="C800" s="273" t="s">
        <v>1989</v>
      </c>
      <c r="D800" s="256" t="s">
        <v>79</v>
      </c>
      <c r="E800" s="257">
        <v>1293</v>
      </c>
      <c r="F800" s="256"/>
      <c r="G800" s="258">
        <f t="shared" si="24"/>
        <v>1293</v>
      </c>
      <c r="H800" s="259" t="s">
        <v>1310</v>
      </c>
    </row>
    <row r="801" spans="2:8" s="260" customFormat="1">
      <c r="B801" s="255">
        <f t="shared" si="23"/>
        <v>788</v>
      </c>
      <c r="C801" s="273" t="s">
        <v>1990</v>
      </c>
      <c r="D801" s="256" t="s">
        <v>79</v>
      </c>
      <c r="E801" s="257">
        <v>2037</v>
      </c>
      <c r="F801" s="256"/>
      <c r="G801" s="258">
        <f t="shared" si="24"/>
        <v>2037</v>
      </c>
      <c r="H801" s="259" t="s">
        <v>1310</v>
      </c>
    </row>
    <row r="802" spans="2:8" s="260" customFormat="1">
      <c r="B802" s="255">
        <f t="shared" si="23"/>
        <v>789</v>
      </c>
      <c r="C802" s="273" t="s">
        <v>1991</v>
      </c>
      <c r="D802" s="256" t="s">
        <v>79</v>
      </c>
      <c r="E802" s="257">
        <v>3038</v>
      </c>
      <c r="F802" s="256"/>
      <c r="G802" s="258">
        <f t="shared" si="24"/>
        <v>3038</v>
      </c>
      <c r="H802" s="259" t="s">
        <v>1310</v>
      </c>
    </row>
    <row r="803" spans="2:8" s="260" customFormat="1">
      <c r="B803" s="255">
        <f t="shared" si="23"/>
        <v>790</v>
      </c>
      <c r="C803" s="273" t="s">
        <v>1992</v>
      </c>
      <c r="D803" s="256" t="s">
        <v>79</v>
      </c>
      <c r="E803" s="257">
        <v>11317</v>
      </c>
      <c r="F803" s="256"/>
      <c r="G803" s="258">
        <f t="shared" si="24"/>
        <v>11317</v>
      </c>
      <c r="H803" s="259" t="s">
        <v>1310</v>
      </c>
    </row>
    <row r="804" spans="2:8" s="260" customFormat="1">
      <c r="B804" s="255">
        <f t="shared" si="23"/>
        <v>791</v>
      </c>
      <c r="C804" s="273" t="s">
        <v>873</v>
      </c>
      <c r="D804" s="256" t="s">
        <v>79</v>
      </c>
      <c r="E804" s="257">
        <v>1669255</v>
      </c>
      <c r="F804" s="256"/>
      <c r="G804" s="258">
        <f t="shared" si="24"/>
        <v>1669255</v>
      </c>
      <c r="H804" s="259" t="s">
        <v>1310</v>
      </c>
    </row>
    <row r="805" spans="2:8" s="260" customFormat="1">
      <c r="B805" s="255">
        <f t="shared" si="23"/>
        <v>792</v>
      </c>
      <c r="C805" s="273" t="s">
        <v>870</v>
      </c>
      <c r="D805" s="256" t="s">
        <v>79</v>
      </c>
      <c r="E805" s="257">
        <v>194966</v>
      </c>
      <c r="F805" s="256"/>
      <c r="G805" s="258">
        <f t="shared" si="24"/>
        <v>194966</v>
      </c>
      <c r="H805" s="259" t="s">
        <v>1310</v>
      </c>
    </row>
    <row r="806" spans="2:8" s="260" customFormat="1">
      <c r="B806" s="255">
        <f t="shared" si="23"/>
        <v>793</v>
      </c>
      <c r="C806" s="273" t="s">
        <v>871</v>
      </c>
      <c r="D806" s="256" t="s">
        <v>79</v>
      </c>
      <c r="E806" s="257">
        <v>321103</v>
      </c>
      <c r="F806" s="256"/>
      <c r="G806" s="258">
        <f t="shared" si="24"/>
        <v>321103</v>
      </c>
      <c r="H806" s="259" t="s">
        <v>1310</v>
      </c>
    </row>
    <row r="807" spans="2:8" s="260" customFormat="1">
      <c r="B807" s="255">
        <f t="shared" si="23"/>
        <v>794</v>
      </c>
      <c r="C807" s="273" t="s">
        <v>872</v>
      </c>
      <c r="D807" s="256" t="s">
        <v>79</v>
      </c>
      <c r="E807" s="257">
        <v>1446080</v>
      </c>
      <c r="F807" s="256"/>
      <c r="G807" s="258">
        <f t="shared" si="24"/>
        <v>1446080</v>
      </c>
      <c r="H807" s="259" t="s">
        <v>1310</v>
      </c>
    </row>
    <row r="808" spans="2:8" s="260" customFormat="1">
      <c r="B808" s="255">
        <f t="shared" si="23"/>
        <v>795</v>
      </c>
      <c r="C808" s="273" t="s">
        <v>1993</v>
      </c>
      <c r="D808" s="256" t="s">
        <v>79</v>
      </c>
      <c r="E808" s="257">
        <v>1173</v>
      </c>
      <c r="F808" s="256"/>
      <c r="G808" s="258">
        <f t="shared" si="24"/>
        <v>1173</v>
      </c>
      <c r="H808" s="259" t="s">
        <v>1310</v>
      </c>
    </row>
    <row r="809" spans="2:8" s="260" customFormat="1">
      <c r="B809" s="255">
        <f t="shared" si="23"/>
        <v>796</v>
      </c>
      <c r="C809" s="273" t="s">
        <v>1994</v>
      </c>
      <c r="D809" s="256" t="s">
        <v>79</v>
      </c>
      <c r="E809" s="257">
        <v>58349</v>
      </c>
      <c r="F809" s="256"/>
      <c r="G809" s="258">
        <f t="shared" si="24"/>
        <v>58349</v>
      </c>
      <c r="H809" s="259" t="s">
        <v>1310</v>
      </c>
    </row>
    <row r="810" spans="2:8" s="260" customFormat="1">
      <c r="B810" s="255">
        <f t="shared" si="23"/>
        <v>797</v>
      </c>
      <c r="C810" s="273" t="s">
        <v>1995</v>
      </c>
      <c r="D810" s="256" t="s">
        <v>79</v>
      </c>
      <c r="E810" s="257">
        <v>21648</v>
      </c>
      <c r="F810" s="256"/>
      <c r="G810" s="258">
        <f t="shared" si="24"/>
        <v>21648</v>
      </c>
      <c r="H810" s="259" t="s">
        <v>1310</v>
      </c>
    </row>
    <row r="811" spans="2:8" s="260" customFormat="1">
      <c r="B811" s="255">
        <f t="shared" si="23"/>
        <v>798</v>
      </c>
      <c r="C811" s="273" t="s">
        <v>1996</v>
      </c>
      <c r="D811" s="256" t="s">
        <v>79</v>
      </c>
      <c r="E811" s="257">
        <v>9932</v>
      </c>
      <c r="F811" s="256"/>
      <c r="G811" s="258">
        <f t="shared" si="24"/>
        <v>9932</v>
      </c>
      <c r="H811" s="259" t="s">
        <v>1310</v>
      </c>
    </row>
    <row r="812" spans="2:8" s="260" customFormat="1">
      <c r="B812" s="255">
        <f t="shared" si="23"/>
        <v>799</v>
      </c>
      <c r="C812" s="273" t="s">
        <v>1997</v>
      </c>
      <c r="D812" s="256" t="s">
        <v>79</v>
      </c>
      <c r="E812" s="257">
        <v>11001</v>
      </c>
      <c r="F812" s="256"/>
      <c r="G812" s="258">
        <f t="shared" si="24"/>
        <v>11001</v>
      </c>
      <c r="H812" s="259" t="s">
        <v>1310</v>
      </c>
    </row>
    <row r="813" spans="2:8" s="260" customFormat="1">
      <c r="B813" s="255">
        <f t="shared" si="23"/>
        <v>800</v>
      </c>
      <c r="C813" s="273" t="s">
        <v>1998</v>
      </c>
      <c r="D813" s="256" t="s">
        <v>79</v>
      </c>
      <c r="E813" s="257">
        <v>3010</v>
      </c>
      <c r="F813" s="256"/>
      <c r="G813" s="258">
        <f t="shared" si="24"/>
        <v>3010</v>
      </c>
      <c r="H813" s="259" t="s">
        <v>1310</v>
      </c>
    </row>
    <row r="814" spans="2:8" s="260" customFormat="1">
      <c r="B814" s="255">
        <f t="shared" si="23"/>
        <v>801</v>
      </c>
      <c r="C814" s="273" t="s">
        <v>1999</v>
      </c>
      <c r="D814" s="256" t="s">
        <v>89</v>
      </c>
      <c r="E814" s="257">
        <v>43148</v>
      </c>
      <c r="F814" s="256"/>
      <c r="G814" s="258">
        <f t="shared" si="24"/>
        <v>43148</v>
      </c>
      <c r="H814" s="259" t="s">
        <v>1310</v>
      </c>
    </row>
    <row r="815" spans="2:8" s="260" customFormat="1">
      <c r="B815" s="255">
        <f t="shared" si="23"/>
        <v>802</v>
      </c>
      <c r="C815" s="273" t="s">
        <v>2000</v>
      </c>
      <c r="D815" s="256" t="s">
        <v>89</v>
      </c>
      <c r="E815" s="257">
        <v>52458</v>
      </c>
      <c r="F815" s="256"/>
      <c r="G815" s="258">
        <f t="shared" si="24"/>
        <v>52458</v>
      </c>
      <c r="H815" s="259" t="s">
        <v>1310</v>
      </c>
    </row>
    <row r="816" spans="2:8" s="260" customFormat="1">
      <c r="B816" s="255">
        <f t="shared" si="23"/>
        <v>803</v>
      </c>
      <c r="C816" s="273" t="s">
        <v>2001</v>
      </c>
      <c r="D816" s="256" t="s">
        <v>79</v>
      </c>
      <c r="E816" s="257">
        <v>89288</v>
      </c>
      <c r="F816" s="256"/>
      <c r="G816" s="258">
        <f t="shared" si="24"/>
        <v>89288</v>
      </c>
      <c r="H816" s="259" t="s">
        <v>1310</v>
      </c>
    </row>
    <row r="817" spans="2:8" s="260" customFormat="1">
      <c r="B817" s="255">
        <f t="shared" si="23"/>
        <v>804</v>
      </c>
      <c r="C817" s="273" t="s">
        <v>2002</v>
      </c>
      <c r="D817" s="256" t="s">
        <v>79</v>
      </c>
      <c r="E817" s="257">
        <v>44598</v>
      </c>
      <c r="F817" s="256"/>
      <c r="G817" s="258">
        <f t="shared" si="24"/>
        <v>44598</v>
      </c>
      <c r="H817" s="259" t="s">
        <v>1310</v>
      </c>
    </row>
    <row r="818" spans="2:8" s="260" customFormat="1">
      <c r="B818" s="255">
        <f t="shared" si="23"/>
        <v>805</v>
      </c>
      <c r="C818" s="273" t="s">
        <v>2003</v>
      </c>
      <c r="D818" s="256" t="s">
        <v>79</v>
      </c>
      <c r="E818" s="257">
        <v>30475</v>
      </c>
      <c r="F818" s="256"/>
      <c r="G818" s="258">
        <f t="shared" si="24"/>
        <v>30475</v>
      </c>
      <c r="H818" s="259" t="s">
        <v>1310</v>
      </c>
    </row>
    <row r="819" spans="2:8" s="260" customFormat="1">
      <c r="B819" s="255">
        <f t="shared" si="23"/>
        <v>806</v>
      </c>
      <c r="C819" s="273" t="s">
        <v>2004</v>
      </c>
      <c r="D819" s="256" t="s">
        <v>79</v>
      </c>
      <c r="E819" s="257">
        <v>44598</v>
      </c>
      <c r="F819" s="256"/>
      <c r="G819" s="258">
        <f t="shared" si="24"/>
        <v>44598</v>
      </c>
      <c r="H819" s="259" t="s">
        <v>1310</v>
      </c>
    </row>
    <row r="820" spans="2:8" s="260" customFormat="1">
      <c r="B820" s="255">
        <f t="shared" ref="B820:B883" si="25">B819+1</f>
        <v>807</v>
      </c>
      <c r="C820" s="273" t="s">
        <v>2005</v>
      </c>
      <c r="D820" s="256" t="s">
        <v>79</v>
      </c>
      <c r="E820" s="257">
        <v>57442</v>
      </c>
      <c r="F820" s="256"/>
      <c r="G820" s="258">
        <f t="shared" si="24"/>
        <v>57442</v>
      </c>
      <c r="H820" s="259" t="s">
        <v>1310</v>
      </c>
    </row>
    <row r="821" spans="2:8" s="260" customFormat="1">
      <c r="B821" s="255">
        <f t="shared" si="25"/>
        <v>808</v>
      </c>
      <c r="C821" s="273" t="s">
        <v>2006</v>
      </c>
      <c r="D821" s="256" t="s">
        <v>79</v>
      </c>
      <c r="E821" s="257">
        <v>65317</v>
      </c>
      <c r="F821" s="256"/>
      <c r="G821" s="258">
        <f t="shared" si="24"/>
        <v>65317</v>
      </c>
      <c r="H821" s="259" t="s">
        <v>1310</v>
      </c>
    </row>
    <row r="822" spans="2:8" s="260" customFormat="1">
      <c r="B822" s="255">
        <f t="shared" si="25"/>
        <v>809</v>
      </c>
      <c r="C822" s="273" t="s">
        <v>330</v>
      </c>
      <c r="D822" s="256" t="s">
        <v>79</v>
      </c>
      <c r="E822" s="257">
        <v>139721</v>
      </c>
      <c r="F822" s="256"/>
      <c r="G822" s="258">
        <f t="shared" si="24"/>
        <v>139721</v>
      </c>
      <c r="H822" s="259" t="s">
        <v>1310</v>
      </c>
    </row>
    <row r="823" spans="2:8" s="260" customFormat="1">
      <c r="B823" s="255">
        <f t="shared" si="25"/>
        <v>810</v>
      </c>
      <c r="C823" s="273" t="s">
        <v>329</v>
      </c>
      <c r="D823" s="256" t="s">
        <v>79</v>
      </c>
      <c r="E823" s="257">
        <v>92828</v>
      </c>
      <c r="F823" s="256"/>
      <c r="G823" s="258">
        <f t="shared" si="24"/>
        <v>92828</v>
      </c>
      <c r="H823" s="259" t="s">
        <v>1310</v>
      </c>
    </row>
    <row r="824" spans="2:8" s="260" customFormat="1">
      <c r="B824" s="255">
        <f t="shared" si="25"/>
        <v>811</v>
      </c>
      <c r="C824" s="273" t="s">
        <v>328</v>
      </c>
      <c r="D824" s="256" t="s">
        <v>79</v>
      </c>
      <c r="E824" s="257">
        <v>95699</v>
      </c>
      <c r="F824" s="256"/>
      <c r="G824" s="258">
        <f t="shared" si="24"/>
        <v>95699</v>
      </c>
      <c r="H824" s="259" t="s">
        <v>1310</v>
      </c>
    </row>
    <row r="825" spans="2:8" s="260" customFormat="1">
      <c r="B825" s="255">
        <f t="shared" si="25"/>
        <v>812</v>
      </c>
      <c r="C825" s="273" t="s">
        <v>2007</v>
      </c>
      <c r="D825" s="256" t="s">
        <v>79</v>
      </c>
      <c r="E825" s="257">
        <v>95142</v>
      </c>
      <c r="F825" s="256"/>
      <c r="G825" s="258">
        <f t="shared" si="24"/>
        <v>95142</v>
      </c>
      <c r="H825" s="259" t="s">
        <v>1310</v>
      </c>
    </row>
    <row r="826" spans="2:8" s="260" customFormat="1">
      <c r="B826" s="255">
        <f t="shared" si="25"/>
        <v>813</v>
      </c>
      <c r="C826" s="273" t="s">
        <v>331</v>
      </c>
      <c r="D826" s="256" t="s">
        <v>89</v>
      </c>
      <c r="E826" s="257">
        <v>48209</v>
      </c>
      <c r="F826" s="256"/>
      <c r="G826" s="258">
        <f t="shared" si="24"/>
        <v>48209</v>
      </c>
      <c r="H826" s="259" t="s">
        <v>1310</v>
      </c>
    </row>
    <row r="827" spans="2:8" s="260" customFormat="1">
      <c r="B827" s="255">
        <f t="shared" si="25"/>
        <v>814</v>
      </c>
      <c r="C827" s="273" t="s">
        <v>2008</v>
      </c>
      <c r="D827" s="256" t="s">
        <v>79</v>
      </c>
      <c r="E827" s="257">
        <v>25272</v>
      </c>
      <c r="F827" s="256"/>
      <c r="G827" s="258">
        <f t="shared" si="24"/>
        <v>25272</v>
      </c>
      <c r="H827" s="259" t="s">
        <v>1310</v>
      </c>
    </row>
    <row r="828" spans="2:8" s="260" customFormat="1">
      <c r="B828" s="255">
        <f t="shared" si="25"/>
        <v>815</v>
      </c>
      <c r="C828" s="273" t="s">
        <v>2009</v>
      </c>
      <c r="D828" s="256" t="s">
        <v>82</v>
      </c>
      <c r="E828" s="257">
        <v>4135</v>
      </c>
      <c r="F828" s="256"/>
      <c r="G828" s="258">
        <f t="shared" si="24"/>
        <v>4135</v>
      </c>
      <c r="H828" s="259" t="s">
        <v>1310</v>
      </c>
    </row>
    <row r="829" spans="2:8" s="260" customFormat="1">
      <c r="B829" s="255">
        <f t="shared" si="25"/>
        <v>816</v>
      </c>
      <c r="C829" s="273" t="s">
        <v>2010</v>
      </c>
      <c r="D829" s="256" t="s">
        <v>79</v>
      </c>
      <c r="E829" s="257">
        <v>1550</v>
      </c>
      <c r="F829" s="256"/>
      <c r="G829" s="258">
        <f t="shared" si="24"/>
        <v>1550</v>
      </c>
      <c r="H829" s="259" t="s">
        <v>1310</v>
      </c>
    </row>
    <row r="830" spans="2:8" s="260" customFormat="1">
      <c r="B830" s="255">
        <f t="shared" si="25"/>
        <v>817</v>
      </c>
      <c r="C830" s="273" t="s">
        <v>2011</v>
      </c>
      <c r="D830" s="256" t="s">
        <v>79</v>
      </c>
      <c r="E830" s="257">
        <v>636</v>
      </c>
      <c r="F830" s="256"/>
      <c r="G830" s="258">
        <f t="shared" si="24"/>
        <v>636</v>
      </c>
      <c r="H830" s="259" t="s">
        <v>1310</v>
      </c>
    </row>
    <row r="831" spans="2:8" s="260" customFormat="1">
      <c r="B831" s="255">
        <f t="shared" si="25"/>
        <v>818</v>
      </c>
      <c r="C831" s="273" t="s">
        <v>2012</v>
      </c>
      <c r="D831" s="256" t="s">
        <v>110</v>
      </c>
      <c r="E831" s="257">
        <v>72936</v>
      </c>
      <c r="F831" s="256"/>
      <c r="G831" s="258">
        <f t="shared" si="24"/>
        <v>72936</v>
      </c>
      <c r="H831" s="259" t="s">
        <v>1310</v>
      </c>
    </row>
    <row r="832" spans="2:8" s="260" customFormat="1">
      <c r="B832" s="255">
        <f t="shared" si="25"/>
        <v>819</v>
      </c>
      <c r="C832" s="273" t="s">
        <v>2013</v>
      </c>
      <c r="D832" s="256" t="s">
        <v>1349</v>
      </c>
      <c r="E832" s="257">
        <v>170215</v>
      </c>
      <c r="F832" s="256"/>
      <c r="G832" s="258">
        <f t="shared" si="24"/>
        <v>170215</v>
      </c>
      <c r="H832" s="259" t="s">
        <v>1310</v>
      </c>
    </row>
    <row r="833" spans="2:8" s="260" customFormat="1">
      <c r="B833" s="255">
        <f t="shared" si="25"/>
        <v>820</v>
      </c>
      <c r="C833" s="273" t="s">
        <v>2014</v>
      </c>
      <c r="D833" s="256" t="s">
        <v>79</v>
      </c>
      <c r="E833" s="257">
        <v>4274</v>
      </c>
      <c r="F833" s="256"/>
      <c r="G833" s="258">
        <f t="shared" si="24"/>
        <v>4274</v>
      </c>
      <c r="H833" s="259" t="s">
        <v>1310</v>
      </c>
    </row>
    <row r="834" spans="2:8" s="260" customFormat="1">
      <c r="B834" s="255">
        <f t="shared" si="25"/>
        <v>821</v>
      </c>
      <c r="C834" s="273" t="s">
        <v>2015</v>
      </c>
      <c r="D834" s="256" t="s">
        <v>188</v>
      </c>
      <c r="E834" s="257">
        <v>42647</v>
      </c>
      <c r="F834" s="256"/>
      <c r="G834" s="258">
        <f t="shared" si="24"/>
        <v>42647</v>
      </c>
      <c r="H834" s="259" t="s">
        <v>1310</v>
      </c>
    </row>
    <row r="835" spans="2:8" s="260" customFormat="1">
      <c r="B835" s="255">
        <f t="shared" si="25"/>
        <v>822</v>
      </c>
      <c r="C835" s="273" t="s">
        <v>2016</v>
      </c>
      <c r="D835" s="256" t="s">
        <v>79</v>
      </c>
      <c r="E835" s="257">
        <v>7990</v>
      </c>
      <c r="F835" s="256"/>
      <c r="G835" s="258">
        <f t="shared" si="24"/>
        <v>7990</v>
      </c>
      <c r="H835" s="259" t="s">
        <v>1310</v>
      </c>
    </row>
    <row r="836" spans="2:8" s="260" customFormat="1">
      <c r="B836" s="255">
        <f t="shared" si="25"/>
        <v>823</v>
      </c>
      <c r="C836" s="273" t="s">
        <v>2017</v>
      </c>
      <c r="D836" s="256" t="s">
        <v>79</v>
      </c>
      <c r="E836" s="257">
        <v>42554</v>
      </c>
      <c r="F836" s="256"/>
      <c r="G836" s="258">
        <f t="shared" si="24"/>
        <v>42554</v>
      </c>
      <c r="H836" s="259" t="s">
        <v>1310</v>
      </c>
    </row>
    <row r="837" spans="2:8" s="260" customFormat="1">
      <c r="B837" s="255">
        <f t="shared" si="25"/>
        <v>824</v>
      </c>
      <c r="C837" s="273" t="s">
        <v>2018</v>
      </c>
      <c r="D837" s="256" t="s">
        <v>79</v>
      </c>
      <c r="E837" s="257">
        <v>16538</v>
      </c>
      <c r="F837" s="256"/>
      <c r="G837" s="258">
        <f t="shared" si="24"/>
        <v>16538</v>
      </c>
      <c r="H837" s="259" t="s">
        <v>1310</v>
      </c>
    </row>
    <row r="838" spans="2:8" s="260" customFormat="1">
      <c r="B838" s="255">
        <f t="shared" si="25"/>
        <v>825</v>
      </c>
      <c r="C838" s="273" t="s">
        <v>813</v>
      </c>
      <c r="D838" s="256" t="s">
        <v>79</v>
      </c>
      <c r="E838" s="257">
        <v>34563</v>
      </c>
      <c r="F838" s="256"/>
      <c r="G838" s="258">
        <f t="shared" si="24"/>
        <v>34563</v>
      </c>
      <c r="H838" s="259" t="s">
        <v>1310</v>
      </c>
    </row>
    <row r="839" spans="2:8" s="260" customFormat="1">
      <c r="B839" s="255">
        <f t="shared" si="25"/>
        <v>826</v>
      </c>
      <c r="C839" s="273" t="s">
        <v>2019</v>
      </c>
      <c r="D839" s="256" t="s">
        <v>79</v>
      </c>
      <c r="E839" s="257">
        <v>13937</v>
      </c>
      <c r="F839" s="256"/>
      <c r="G839" s="258">
        <f t="shared" si="24"/>
        <v>13937</v>
      </c>
      <c r="H839" s="259" t="s">
        <v>1310</v>
      </c>
    </row>
    <row r="840" spans="2:8" s="260" customFormat="1">
      <c r="B840" s="255">
        <f t="shared" si="25"/>
        <v>827</v>
      </c>
      <c r="C840" s="273" t="s">
        <v>2020</v>
      </c>
      <c r="D840" s="256" t="s">
        <v>79</v>
      </c>
      <c r="E840" s="257">
        <v>28431</v>
      </c>
      <c r="F840" s="256"/>
      <c r="G840" s="258">
        <f t="shared" si="24"/>
        <v>28431</v>
      </c>
      <c r="H840" s="259" t="s">
        <v>1310</v>
      </c>
    </row>
    <row r="841" spans="2:8" s="260" customFormat="1">
      <c r="B841" s="255">
        <f t="shared" si="25"/>
        <v>828</v>
      </c>
      <c r="C841" s="273" t="s">
        <v>2021</v>
      </c>
      <c r="D841" s="256" t="s">
        <v>79</v>
      </c>
      <c r="E841" s="257">
        <v>10406</v>
      </c>
      <c r="F841" s="256"/>
      <c r="G841" s="258">
        <f t="shared" si="24"/>
        <v>10406</v>
      </c>
      <c r="H841" s="259" t="s">
        <v>1310</v>
      </c>
    </row>
    <row r="842" spans="2:8" s="260" customFormat="1" ht="26.4">
      <c r="B842" s="255">
        <f t="shared" si="25"/>
        <v>829</v>
      </c>
      <c r="C842" s="273" t="s">
        <v>2022</v>
      </c>
      <c r="D842" s="256" t="s">
        <v>79</v>
      </c>
      <c r="E842" s="257">
        <v>13544</v>
      </c>
      <c r="F842" s="256"/>
      <c r="G842" s="258">
        <f t="shared" si="24"/>
        <v>13544</v>
      </c>
      <c r="H842" s="259" t="s">
        <v>1310</v>
      </c>
    </row>
    <row r="843" spans="2:8" s="260" customFormat="1" ht="26.4">
      <c r="B843" s="255">
        <f t="shared" si="25"/>
        <v>830</v>
      </c>
      <c r="C843" s="273" t="s">
        <v>2023</v>
      </c>
      <c r="D843" s="256" t="s">
        <v>79</v>
      </c>
      <c r="E843" s="257">
        <v>14334</v>
      </c>
      <c r="F843" s="256"/>
      <c r="G843" s="258">
        <f t="shared" si="24"/>
        <v>14334</v>
      </c>
      <c r="H843" s="259" t="s">
        <v>1310</v>
      </c>
    </row>
    <row r="844" spans="2:8" s="260" customFormat="1" ht="39.6">
      <c r="B844" s="255">
        <f t="shared" si="25"/>
        <v>831</v>
      </c>
      <c r="C844" s="273" t="s">
        <v>2024</v>
      </c>
      <c r="D844" s="256" t="s">
        <v>79</v>
      </c>
      <c r="E844" s="257">
        <v>85648</v>
      </c>
      <c r="F844" s="256"/>
      <c r="G844" s="258">
        <f t="shared" si="24"/>
        <v>85648</v>
      </c>
      <c r="H844" s="259" t="s">
        <v>1310</v>
      </c>
    </row>
    <row r="845" spans="2:8" s="260" customFormat="1" ht="39.6">
      <c r="B845" s="255">
        <f t="shared" si="25"/>
        <v>832</v>
      </c>
      <c r="C845" s="273" t="s">
        <v>2025</v>
      </c>
      <c r="D845" s="256" t="s">
        <v>79</v>
      </c>
      <c r="E845" s="257">
        <v>37906</v>
      </c>
      <c r="F845" s="256"/>
      <c r="G845" s="258">
        <f t="shared" si="24"/>
        <v>37906</v>
      </c>
      <c r="H845" s="259" t="s">
        <v>1310</v>
      </c>
    </row>
    <row r="846" spans="2:8" s="260" customFormat="1" ht="26.4">
      <c r="B846" s="255">
        <f t="shared" si="25"/>
        <v>833</v>
      </c>
      <c r="C846" s="273" t="s">
        <v>2026</v>
      </c>
      <c r="D846" s="256" t="s">
        <v>79</v>
      </c>
      <c r="E846" s="257">
        <v>16706</v>
      </c>
      <c r="F846" s="256"/>
      <c r="G846" s="258">
        <f t="shared" si="24"/>
        <v>16706</v>
      </c>
      <c r="H846" s="259" t="s">
        <v>1310</v>
      </c>
    </row>
    <row r="847" spans="2:8" s="260" customFormat="1" ht="26.4">
      <c r="B847" s="255">
        <f t="shared" si="25"/>
        <v>834</v>
      </c>
      <c r="C847" s="273" t="s">
        <v>2027</v>
      </c>
      <c r="D847" s="256" t="s">
        <v>79</v>
      </c>
      <c r="E847" s="257">
        <v>32104</v>
      </c>
      <c r="F847" s="256"/>
      <c r="G847" s="258">
        <f t="shared" si="24"/>
        <v>32104</v>
      </c>
      <c r="H847" s="259" t="s">
        <v>1310</v>
      </c>
    </row>
    <row r="848" spans="2:8" s="260" customFormat="1">
      <c r="B848" s="255">
        <f t="shared" si="25"/>
        <v>835</v>
      </c>
      <c r="C848" s="273" t="s">
        <v>1177</v>
      </c>
      <c r="D848" s="256" t="s">
        <v>79</v>
      </c>
      <c r="E848" s="257">
        <v>108149</v>
      </c>
      <c r="F848" s="256"/>
      <c r="G848" s="258">
        <f t="shared" si="24"/>
        <v>108149</v>
      </c>
      <c r="H848" s="259" t="s">
        <v>1310</v>
      </c>
    </row>
    <row r="849" spans="2:8" s="260" customFormat="1">
      <c r="B849" s="255">
        <f t="shared" si="25"/>
        <v>836</v>
      </c>
      <c r="C849" s="273" t="s">
        <v>2028</v>
      </c>
      <c r="D849" s="256" t="s">
        <v>79</v>
      </c>
      <c r="E849" s="257">
        <v>26</v>
      </c>
      <c r="F849" s="256"/>
      <c r="G849" s="258">
        <f t="shared" si="24"/>
        <v>26</v>
      </c>
      <c r="H849" s="259" t="s">
        <v>1310</v>
      </c>
    </row>
    <row r="850" spans="2:8" s="260" customFormat="1">
      <c r="B850" s="255">
        <f t="shared" si="25"/>
        <v>837</v>
      </c>
      <c r="C850" s="273" t="s">
        <v>2029</v>
      </c>
      <c r="D850" s="256" t="s">
        <v>79</v>
      </c>
      <c r="E850" s="257">
        <v>32</v>
      </c>
      <c r="F850" s="256"/>
      <c r="G850" s="258">
        <f t="shared" si="24"/>
        <v>32</v>
      </c>
      <c r="H850" s="259" t="s">
        <v>1310</v>
      </c>
    </row>
    <row r="851" spans="2:8" s="260" customFormat="1">
      <c r="B851" s="255">
        <f t="shared" si="25"/>
        <v>838</v>
      </c>
      <c r="C851" s="273" t="s">
        <v>2030</v>
      </c>
      <c r="D851" s="256" t="s">
        <v>79</v>
      </c>
      <c r="E851" s="257">
        <v>186</v>
      </c>
      <c r="F851" s="256"/>
      <c r="G851" s="258">
        <f t="shared" si="24"/>
        <v>186</v>
      </c>
      <c r="H851" s="259" t="s">
        <v>1310</v>
      </c>
    </row>
    <row r="852" spans="2:8" s="260" customFormat="1">
      <c r="B852" s="255">
        <f t="shared" si="25"/>
        <v>839</v>
      </c>
      <c r="C852" s="273" t="s">
        <v>2031</v>
      </c>
      <c r="D852" s="256" t="s">
        <v>79</v>
      </c>
      <c r="E852" s="257">
        <v>2509</v>
      </c>
      <c r="F852" s="256"/>
      <c r="G852" s="258">
        <f t="shared" si="24"/>
        <v>2509</v>
      </c>
      <c r="H852" s="259" t="s">
        <v>1310</v>
      </c>
    </row>
    <row r="853" spans="2:8" s="260" customFormat="1">
      <c r="B853" s="255">
        <f t="shared" si="25"/>
        <v>840</v>
      </c>
      <c r="C853" s="273" t="s">
        <v>2032</v>
      </c>
      <c r="D853" s="256" t="s">
        <v>79</v>
      </c>
      <c r="E853" s="257">
        <v>7247</v>
      </c>
      <c r="F853" s="256"/>
      <c r="G853" s="258">
        <f t="shared" si="24"/>
        <v>7247</v>
      </c>
      <c r="H853" s="259" t="s">
        <v>1310</v>
      </c>
    </row>
    <row r="854" spans="2:8" s="260" customFormat="1">
      <c r="B854" s="255">
        <f t="shared" si="25"/>
        <v>841</v>
      </c>
      <c r="C854" s="273" t="s">
        <v>2033</v>
      </c>
      <c r="D854" s="256" t="s">
        <v>79</v>
      </c>
      <c r="E854" s="257">
        <v>149</v>
      </c>
      <c r="F854" s="256"/>
      <c r="G854" s="258">
        <f t="shared" si="24"/>
        <v>149</v>
      </c>
      <c r="H854" s="259" t="s">
        <v>1310</v>
      </c>
    </row>
    <row r="855" spans="2:8" s="260" customFormat="1">
      <c r="B855" s="255">
        <f t="shared" si="25"/>
        <v>842</v>
      </c>
      <c r="C855" s="273" t="s">
        <v>2034</v>
      </c>
      <c r="D855" s="256" t="s">
        <v>79</v>
      </c>
      <c r="E855" s="257">
        <v>3010</v>
      </c>
      <c r="F855" s="256"/>
      <c r="G855" s="258">
        <f t="shared" ref="G855:G918" si="26">E855*(1+F855)</f>
        <v>3010</v>
      </c>
      <c r="H855" s="259" t="s">
        <v>1310</v>
      </c>
    </row>
    <row r="856" spans="2:8" s="260" customFormat="1">
      <c r="B856" s="255">
        <f t="shared" si="25"/>
        <v>843</v>
      </c>
      <c r="C856" s="273" t="s">
        <v>2035</v>
      </c>
      <c r="D856" s="256" t="s">
        <v>79</v>
      </c>
      <c r="E856" s="257">
        <v>32</v>
      </c>
      <c r="F856" s="256"/>
      <c r="G856" s="258">
        <f t="shared" si="26"/>
        <v>32</v>
      </c>
      <c r="H856" s="259" t="s">
        <v>1310</v>
      </c>
    </row>
    <row r="857" spans="2:8" s="260" customFormat="1">
      <c r="B857" s="255">
        <f t="shared" si="25"/>
        <v>844</v>
      </c>
      <c r="C857" s="273" t="s">
        <v>2036</v>
      </c>
      <c r="D857" s="256" t="s">
        <v>79</v>
      </c>
      <c r="E857" s="257">
        <v>2510</v>
      </c>
      <c r="F857" s="256"/>
      <c r="G857" s="258">
        <f t="shared" si="26"/>
        <v>2510</v>
      </c>
      <c r="H857" s="259" t="s">
        <v>1310</v>
      </c>
    </row>
    <row r="858" spans="2:8" s="260" customFormat="1">
      <c r="B858" s="255">
        <f t="shared" si="25"/>
        <v>845</v>
      </c>
      <c r="C858" s="273" t="s">
        <v>2037</v>
      </c>
      <c r="D858" s="256" t="s">
        <v>79</v>
      </c>
      <c r="E858" s="257">
        <v>7868</v>
      </c>
      <c r="F858" s="256"/>
      <c r="G858" s="258">
        <f t="shared" si="26"/>
        <v>7868</v>
      </c>
      <c r="H858" s="259" t="s">
        <v>1310</v>
      </c>
    </row>
    <row r="859" spans="2:8" s="260" customFormat="1">
      <c r="B859" s="255">
        <f t="shared" si="25"/>
        <v>846</v>
      </c>
      <c r="C859" s="273" t="s">
        <v>2038</v>
      </c>
      <c r="D859" s="256" t="s">
        <v>79</v>
      </c>
      <c r="E859" s="257">
        <v>37</v>
      </c>
      <c r="F859" s="256"/>
      <c r="G859" s="258">
        <f t="shared" si="26"/>
        <v>37</v>
      </c>
      <c r="H859" s="259" t="s">
        <v>1310</v>
      </c>
    </row>
    <row r="860" spans="2:8" s="260" customFormat="1">
      <c r="B860" s="255">
        <f t="shared" si="25"/>
        <v>847</v>
      </c>
      <c r="C860" s="273" t="s">
        <v>2039</v>
      </c>
      <c r="D860" s="256" t="s">
        <v>79</v>
      </c>
      <c r="E860" s="257">
        <v>93</v>
      </c>
      <c r="F860" s="256"/>
      <c r="G860" s="258">
        <f t="shared" si="26"/>
        <v>93</v>
      </c>
      <c r="H860" s="259" t="s">
        <v>1310</v>
      </c>
    </row>
    <row r="861" spans="2:8" s="260" customFormat="1">
      <c r="B861" s="255">
        <f t="shared" si="25"/>
        <v>848</v>
      </c>
      <c r="C861" s="273" t="s">
        <v>2040</v>
      </c>
      <c r="D861" s="256" t="s">
        <v>188</v>
      </c>
      <c r="E861" s="257">
        <v>9291</v>
      </c>
      <c r="F861" s="256"/>
      <c r="G861" s="258">
        <f t="shared" si="26"/>
        <v>9291</v>
      </c>
      <c r="H861" s="259" t="s">
        <v>1310</v>
      </c>
    </row>
    <row r="862" spans="2:8" s="260" customFormat="1" ht="26.4">
      <c r="B862" s="255">
        <f t="shared" si="25"/>
        <v>849</v>
      </c>
      <c r="C862" s="273" t="s">
        <v>2041</v>
      </c>
      <c r="D862" s="256" t="s">
        <v>79</v>
      </c>
      <c r="E862" s="257">
        <v>293601</v>
      </c>
      <c r="F862" s="256"/>
      <c r="G862" s="258">
        <f t="shared" si="26"/>
        <v>293601</v>
      </c>
      <c r="H862" s="259" t="s">
        <v>1310</v>
      </c>
    </row>
    <row r="863" spans="2:8" s="260" customFormat="1" ht="39.6">
      <c r="B863" s="255">
        <f t="shared" si="25"/>
        <v>850</v>
      </c>
      <c r="C863" s="273" t="s">
        <v>2042</v>
      </c>
      <c r="D863" s="256" t="s">
        <v>79</v>
      </c>
      <c r="E863" s="257">
        <v>13360898</v>
      </c>
      <c r="F863" s="256"/>
      <c r="G863" s="258">
        <f t="shared" si="26"/>
        <v>13360898</v>
      </c>
      <c r="H863" s="259" t="s">
        <v>1310</v>
      </c>
    </row>
    <row r="864" spans="2:8" s="260" customFormat="1" ht="39.6">
      <c r="B864" s="255">
        <f t="shared" si="25"/>
        <v>851</v>
      </c>
      <c r="C864" s="273" t="s">
        <v>2043</v>
      </c>
      <c r="D864" s="256" t="s">
        <v>79</v>
      </c>
      <c r="E864" s="257">
        <v>16117689</v>
      </c>
      <c r="F864" s="256"/>
      <c r="G864" s="258">
        <f t="shared" si="26"/>
        <v>16117689</v>
      </c>
      <c r="H864" s="259" t="s">
        <v>1310</v>
      </c>
    </row>
    <row r="865" spans="2:8" s="260" customFormat="1" ht="39.6">
      <c r="B865" s="255">
        <f t="shared" si="25"/>
        <v>852</v>
      </c>
      <c r="C865" s="273" t="s">
        <v>2044</v>
      </c>
      <c r="D865" s="256" t="s">
        <v>79</v>
      </c>
      <c r="E865" s="257">
        <v>20493403</v>
      </c>
      <c r="F865" s="256"/>
      <c r="G865" s="258">
        <f t="shared" si="26"/>
        <v>20493403</v>
      </c>
      <c r="H865" s="259" t="s">
        <v>1310</v>
      </c>
    </row>
    <row r="866" spans="2:8" s="260" customFormat="1">
      <c r="B866" s="255">
        <f t="shared" si="25"/>
        <v>853</v>
      </c>
      <c r="C866" s="273" t="s">
        <v>2045</v>
      </c>
      <c r="D866" s="256" t="s">
        <v>79</v>
      </c>
      <c r="E866" s="257">
        <v>250862</v>
      </c>
      <c r="F866" s="256"/>
      <c r="G866" s="258">
        <f t="shared" si="26"/>
        <v>250862</v>
      </c>
      <c r="H866" s="259" t="s">
        <v>1310</v>
      </c>
    </row>
    <row r="867" spans="2:8" s="260" customFormat="1">
      <c r="B867" s="255">
        <f t="shared" si="25"/>
        <v>854</v>
      </c>
      <c r="C867" s="273" t="s">
        <v>2046</v>
      </c>
      <c r="D867" s="256" t="s">
        <v>110</v>
      </c>
      <c r="E867" s="257">
        <v>114464</v>
      </c>
      <c r="F867" s="256"/>
      <c r="G867" s="258">
        <f t="shared" si="26"/>
        <v>114464</v>
      </c>
      <c r="H867" s="259" t="s">
        <v>1310</v>
      </c>
    </row>
    <row r="868" spans="2:8" s="260" customFormat="1">
      <c r="B868" s="255">
        <f t="shared" si="25"/>
        <v>855</v>
      </c>
      <c r="C868" s="273" t="s">
        <v>2047</v>
      </c>
      <c r="D868" s="256" t="s">
        <v>110</v>
      </c>
      <c r="E868" s="257">
        <v>110942</v>
      </c>
      <c r="F868" s="256"/>
      <c r="G868" s="258">
        <f t="shared" si="26"/>
        <v>110942</v>
      </c>
      <c r="H868" s="259" t="s">
        <v>1310</v>
      </c>
    </row>
    <row r="869" spans="2:8" s="260" customFormat="1">
      <c r="B869" s="255">
        <f t="shared" si="25"/>
        <v>856</v>
      </c>
      <c r="C869" s="273" t="s">
        <v>2048</v>
      </c>
      <c r="D869" s="256" t="s">
        <v>110</v>
      </c>
      <c r="E869" s="257">
        <v>110942</v>
      </c>
      <c r="F869" s="256"/>
      <c r="G869" s="258">
        <f t="shared" si="26"/>
        <v>110942</v>
      </c>
      <c r="H869" s="259" t="s">
        <v>1310</v>
      </c>
    </row>
    <row r="870" spans="2:8" s="260" customFormat="1">
      <c r="B870" s="255">
        <f t="shared" si="25"/>
        <v>857</v>
      </c>
      <c r="C870" s="273" t="s">
        <v>2049</v>
      </c>
      <c r="D870" s="256" t="s">
        <v>110</v>
      </c>
      <c r="E870" s="257">
        <v>48468</v>
      </c>
      <c r="F870" s="256"/>
      <c r="G870" s="258">
        <f t="shared" si="26"/>
        <v>48468</v>
      </c>
      <c r="H870" s="259" t="s">
        <v>1310</v>
      </c>
    </row>
    <row r="871" spans="2:8" s="260" customFormat="1">
      <c r="B871" s="255">
        <f t="shared" si="25"/>
        <v>858</v>
      </c>
      <c r="C871" s="273" t="s">
        <v>2050</v>
      </c>
      <c r="D871" s="256" t="s">
        <v>188</v>
      </c>
      <c r="E871" s="257">
        <v>111494</v>
      </c>
      <c r="F871" s="256"/>
      <c r="G871" s="258">
        <f t="shared" si="26"/>
        <v>111494</v>
      </c>
      <c r="H871" s="259" t="s">
        <v>1310</v>
      </c>
    </row>
    <row r="872" spans="2:8" s="260" customFormat="1">
      <c r="B872" s="255">
        <f t="shared" si="25"/>
        <v>859</v>
      </c>
      <c r="C872" s="273" t="s">
        <v>2051</v>
      </c>
      <c r="D872" s="256" t="s">
        <v>82</v>
      </c>
      <c r="E872" s="257">
        <v>111680</v>
      </c>
      <c r="F872" s="256"/>
      <c r="G872" s="258">
        <f t="shared" si="26"/>
        <v>111680</v>
      </c>
      <c r="H872" s="259" t="s">
        <v>1310</v>
      </c>
    </row>
    <row r="873" spans="2:8" s="260" customFormat="1">
      <c r="B873" s="255">
        <f t="shared" si="25"/>
        <v>860</v>
      </c>
      <c r="C873" s="273" t="s">
        <v>2052</v>
      </c>
      <c r="D873" s="256" t="s">
        <v>82</v>
      </c>
      <c r="E873" s="257">
        <v>22299</v>
      </c>
      <c r="F873" s="256"/>
      <c r="G873" s="258">
        <f t="shared" si="26"/>
        <v>22299</v>
      </c>
      <c r="H873" s="259" t="s">
        <v>1310</v>
      </c>
    </row>
    <row r="874" spans="2:8" s="260" customFormat="1">
      <c r="B874" s="255">
        <f t="shared" si="25"/>
        <v>861</v>
      </c>
      <c r="C874" s="273" t="s">
        <v>2053</v>
      </c>
      <c r="D874" s="256" t="s">
        <v>82</v>
      </c>
      <c r="E874" s="257">
        <v>11242</v>
      </c>
      <c r="F874" s="256"/>
      <c r="G874" s="258">
        <f t="shared" si="26"/>
        <v>11242</v>
      </c>
      <c r="H874" s="259" t="s">
        <v>1310</v>
      </c>
    </row>
    <row r="875" spans="2:8" s="260" customFormat="1">
      <c r="B875" s="255">
        <f t="shared" si="25"/>
        <v>862</v>
      </c>
      <c r="C875" s="273" t="s">
        <v>2054</v>
      </c>
      <c r="D875" s="256" t="s">
        <v>82</v>
      </c>
      <c r="E875" s="257">
        <v>15052</v>
      </c>
      <c r="F875" s="256"/>
      <c r="G875" s="258">
        <f t="shared" si="26"/>
        <v>15052</v>
      </c>
      <c r="H875" s="259" t="s">
        <v>1310</v>
      </c>
    </row>
    <row r="876" spans="2:8" s="260" customFormat="1">
      <c r="B876" s="255">
        <f t="shared" si="25"/>
        <v>863</v>
      </c>
      <c r="C876" s="273" t="s">
        <v>2055</v>
      </c>
      <c r="D876" s="256" t="s">
        <v>82</v>
      </c>
      <c r="E876" s="257">
        <v>44598</v>
      </c>
      <c r="F876" s="256"/>
      <c r="G876" s="258">
        <f t="shared" si="26"/>
        <v>44598</v>
      </c>
      <c r="H876" s="259" t="s">
        <v>1310</v>
      </c>
    </row>
    <row r="877" spans="2:8" s="260" customFormat="1">
      <c r="B877" s="255">
        <f t="shared" si="25"/>
        <v>864</v>
      </c>
      <c r="C877" s="273" t="s">
        <v>2056</v>
      </c>
      <c r="D877" s="256" t="s">
        <v>82</v>
      </c>
      <c r="E877" s="257">
        <v>39023</v>
      </c>
      <c r="F877" s="256"/>
      <c r="G877" s="258">
        <f t="shared" si="26"/>
        <v>39023</v>
      </c>
      <c r="H877" s="259" t="s">
        <v>1310</v>
      </c>
    </row>
    <row r="878" spans="2:8" s="260" customFormat="1">
      <c r="B878" s="255">
        <f t="shared" si="25"/>
        <v>865</v>
      </c>
      <c r="C878" s="273" t="s">
        <v>2056</v>
      </c>
      <c r="D878" s="256" t="s">
        <v>79</v>
      </c>
      <c r="E878" s="257">
        <v>39023</v>
      </c>
      <c r="F878" s="256"/>
      <c r="G878" s="258">
        <f t="shared" si="26"/>
        <v>39023</v>
      </c>
      <c r="H878" s="259" t="s">
        <v>1310</v>
      </c>
    </row>
    <row r="879" spans="2:8" s="260" customFormat="1">
      <c r="B879" s="255">
        <f t="shared" si="25"/>
        <v>866</v>
      </c>
      <c r="C879" s="273" t="s">
        <v>2057</v>
      </c>
      <c r="D879" s="256" t="s">
        <v>82</v>
      </c>
      <c r="E879" s="257">
        <v>65038</v>
      </c>
      <c r="F879" s="256"/>
      <c r="G879" s="258">
        <f t="shared" si="26"/>
        <v>65038</v>
      </c>
      <c r="H879" s="259" t="s">
        <v>1310</v>
      </c>
    </row>
    <row r="880" spans="2:8" s="260" customFormat="1">
      <c r="B880" s="255">
        <f t="shared" si="25"/>
        <v>867</v>
      </c>
      <c r="C880" s="273" t="s">
        <v>2058</v>
      </c>
      <c r="D880" s="256" t="s">
        <v>82</v>
      </c>
      <c r="E880" s="257">
        <v>46456</v>
      </c>
      <c r="F880" s="256"/>
      <c r="G880" s="258">
        <f t="shared" si="26"/>
        <v>46456</v>
      </c>
      <c r="H880" s="259" t="s">
        <v>1310</v>
      </c>
    </row>
    <row r="881" spans="2:8" s="260" customFormat="1">
      <c r="B881" s="255">
        <f t="shared" si="25"/>
        <v>868</v>
      </c>
      <c r="C881" s="273" t="s">
        <v>2059</v>
      </c>
      <c r="D881" s="256" t="s">
        <v>82</v>
      </c>
      <c r="E881" s="257">
        <v>85479</v>
      </c>
      <c r="F881" s="256"/>
      <c r="G881" s="258">
        <f t="shared" si="26"/>
        <v>85479</v>
      </c>
      <c r="H881" s="259" t="s">
        <v>1310</v>
      </c>
    </row>
    <row r="882" spans="2:8" s="260" customFormat="1">
      <c r="B882" s="255">
        <f t="shared" si="25"/>
        <v>869</v>
      </c>
      <c r="C882" s="273" t="s">
        <v>2060</v>
      </c>
      <c r="D882" s="256" t="s">
        <v>82</v>
      </c>
      <c r="E882" s="257">
        <v>120785</v>
      </c>
      <c r="F882" s="256"/>
      <c r="G882" s="258">
        <f t="shared" si="26"/>
        <v>120785</v>
      </c>
      <c r="H882" s="259" t="s">
        <v>1310</v>
      </c>
    </row>
    <row r="883" spans="2:8" s="260" customFormat="1">
      <c r="B883" s="255">
        <f t="shared" si="25"/>
        <v>870</v>
      </c>
      <c r="C883" s="273" t="s">
        <v>2061</v>
      </c>
      <c r="D883" s="256" t="s">
        <v>82</v>
      </c>
      <c r="E883" s="257">
        <v>50397</v>
      </c>
      <c r="F883" s="256"/>
      <c r="G883" s="258">
        <f t="shared" si="26"/>
        <v>50397</v>
      </c>
      <c r="H883" s="259" t="s">
        <v>1310</v>
      </c>
    </row>
    <row r="884" spans="2:8" s="260" customFormat="1">
      <c r="B884" s="255">
        <f t="shared" ref="B884:B947" si="27">B883+1</f>
        <v>871</v>
      </c>
      <c r="C884" s="273" t="s">
        <v>2062</v>
      </c>
      <c r="D884" s="256" t="s">
        <v>82</v>
      </c>
      <c r="E884" s="257">
        <v>27351</v>
      </c>
      <c r="F884" s="256"/>
      <c r="G884" s="258">
        <f t="shared" si="26"/>
        <v>27351</v>
      </c>
      <c r="H884" s="259" t="s">
        <v>1310</v>
      </c>
    </row>
    <row r="885" spans="2:8" s="260" customFormat="1">
      <c r="B885" s="255">
        <f t="shared" si="27"/>
        <v>872</v>
      </c>
      <c r="C885" s="273" t="s">
        <v>2063</v>
      </c>
      <c r="D885" s="256" t="s">
        <v>82</v>
      </c>
      <c r="E885" s="257">
        <v>44665</v>
      </c>
      <c r="F885" s="256"/>
      <c r="G885" s="258">
        <f t="shared" si="26"/>
        <v>44665</v>
      </c>
      <c r="H885" s="259" t="s">
        <v>1310</v>
      </c>
    </row>
    <row r="886" spans="2:8" s="260" customFormat="1" ht="26.4">
      <c r="B886" s="255">
        <f t="shared" si="27"/>
        <v>873</v>
      </c>
      <c r="C886" s="273" t="s">
        <v>2064</v>
      </c>
      <c r="D886" s="256" t="s">
        <v>82</v>
      </c>
      <c r="E886" s="257">
        <v>8392</v>
      </c>
      <c r="F886" s="256"/>
      <c r="G886" s="258">
        <f t="shared" si="26"/>
        <v>8392</v>
      </c>
      <c r="H886" s="259" t="s">
        <v>1310</v>
      </c>
    </row>
    <row r="887" spans="2:8" s="260" customFormat="1" ht="26.4">
      <c r="B887" s="255">
        <f t="shared" si="27"/>
        <v>874</v>
      </c>
      <c r="C887" s="273" t="s">
        <v>2065</v>
      </c>
      <c r="D887" s="256" t="s">
        <v>82</v>
      </c>
      <c r="E887" s="257">
        <v>5667</v>
      </c>
      <c r="F887" s="256"/>
      <c r="G887" s="258">
        <f t="shared" si="26"/>
        <v>5667</v>
      </c>
      <c r="H887" s="259" t="s">
        <v>1310</v>
      </c>
    </row>
    <row r="888" spans="2:8" s="260" customFormat="1" ht="26.4">
      <c r="B888" s="255">
        <f t="shared" si="27"/>
        <v>875</v>
      </c>
      <c r="C888" s="273" t="s">
        <v>2066</v>
      </c>
      <c r="D888" s="256" t="s">
        <v>82</v>
      </c>
      <c r="E888" s="257">
        <v>2771</v>
      </c>
      <c r="F888" s="256"/>
      <c r="G888" s="258">
        <f t="shared" si="26"/>
        <v>2771</v>
      </c>
      <c r="H888" s="259" t="s">
        <v>1310</v>
      </c>
    </row>
    <row r="889" spans="2:8" s="260" customFormat="1" ht="26.4">
      <c r="B889" s="255">
        <f t="shared" si="27"/>
        <v>876</v>
      </c>
      <c r="C889" s="273" t="s">
        <v>2067</v>
      </c>
      <c r="D889" s="256" t="s">
        <v>82</v>
      </c>
      <c r="E889" s="257">
        <v>3638</v>
      </c>
      <c r="F889" s="256"/>
      <c r="G889" s="258">
        <f t="shared" si="26"/>
        <v>3638</v>
      </c>
      <c r="H889" s="259" t="s">
        <v>1310</v>
      </c>
    </row>
    <row r="890" spans="2:8" s="260" customFormat="1">
      <c r="B890" s="255">
        <f t="shared" si="27"/>
        <v>877</v>
      </c>
      <c r="C890" s="273" t="s">
        <v>2068</v>
      </c>
      <c r="D890" s="256" t="s">
        <v>82</v>
      </c>
      <c r="E890" s="257">
        <v>24295</v>
      </c>
      <c r="F890" s="256"/>
      <c r="G890" s="258">
        <f t="shared" si="26"/>
        <v>24295</v>
      </c>
      <c r="H890" s="259" t="s">
        <v>1310</v>
      </c>
    </row>
    <row r="891" spans="2:8" s="260" customFormat="1">
      <c r="B891" s="255">
        <f t="shared" si="27"/>
        <v>878</v>
      </c>
      <c r="C891" s="273" t="s">
        <v>2069</v>
      </c>
      <c r="D891" s="256" t="s">
        <v>82</v>
      </c>
      <c r="E891" s="257">
        <v>34840</v>
      </c>
      <c r="F891" s="256"/>
      <c r="G891" s="258">
        <f t="shared" si="26"/>
        <v>34840</v>
      </c>
      <c r="H891" s="259" t="s">
        <v>1310</v>
      </c>
    </row>
    <row r="892" spans="2:8" s="260" customFormat="1">
      <c r="B892" s="255">
        <f t="shared" si="27"/>
        <v>879</v>
      </c>
      <c r="C892" s="273" t="s">
        <v>2070</v>
      </c>
      <c r="D892" s="256" t="s">
        <v>82</v>
      </c>
      <c r="E892" s="257">
        <v>46690</v>
      </c>
      <c r="F892" s="256"/>
      <c r="G892" s="258">
        <f t="shared" si="26"/>
        <v>46690</v>
      </c>
      <c r="H892" s="259" t="s">
        <v>1310</v>
      </c>
    </row>
    <row r="893" spans="2:8" s="260" customFormat="1">
      <c r="B893" s="255">
        <f t="shared" si="27"/>
        <v>880</v>
      </c>
      <c r="C893" s="273" t="s">
        <v>2071</v>
      </c>
      <c r="D893" s="256" t="s">
        <v>82</v>
      </c>
      <c r="E893" s="257">
        <v>128157</v>
      </c>
      <c r="F893" s="256"/>
      <c r="G893" s="258">
        <f t="shared" si="26"/>
        <v>128157</v>
      </c>
      <c r="H893" s="259" t="s">
        <v>1310</v>
      </c>
    </row>
    <row r="894" spans="2:8" s="260" customFormat="1">
      <c r="B894" s="255">
        <f t="shared" si="27"/>
        <v>881</v>
      </c>
      <c r="C894" s="273" t="s">
        <v>2072</v>
      </c>
      <c r="D894" s="256" t="s">
        <v>82</v>
      </c>
      <c r="E894" s="257">
        <v>169194</v>
      </c>
      <c r="F894" s="256"/>
      <c r="G894" s="258">
        <f t="shared" si="26"/>
        <v>169194</v>
      </c>
      <c r="H894" s="259" t="s">
        <v>1310</v>
      </c>
    </row>
    <row r="895" spans="2:8" s="260" customFormat="1">
      <c r="B895" s="255">
        <f t="shared" si="27"/>
        <v>882</v>
      </c>
      <c r="C895" s="273" t="s">
        <v>2073</v>
      </c>
      <c r="D895" s="256" t="s">
        <v>82</v>
      </c>
      <c r="E895" s="257">
        <v>7154</v>
      </c>
      <c r="F895" s="256"/>
      <c r="G895" s="258">
        <f t="shared" si="26"/>
        <v>7154</v>
      </c>
      <c r="H895" s="259" t="s">
        <v>1310</v>
      </c>
    </row>
    <row r="896" spans="2:8" s="260" customFormat="1">
      <c r="B896" s="255">
        <f t="shared" si="27"/>
        <v>883</v>
      </c>
      <c r="C896" s="273" t="s">
        <v>2074</v>
      </c>
      <c r="D896" s="256" t="s">
        <v>82</v>
      </c>
      <c r="E896" s="257">
        <v>3345</v>
      </c>
      <c r="F896" s="256"/>
      <c r="G896" s="258">
        <f t="shared" si="26"/>
        <v>3345</v>
      </c>
      <c r="H896" s="259" t="s">
        <v>1310</v>
      </c>
    </row>
    <row r="897" spans="2:8" s="260" customFormat="1">
      <c r="B897" s="255">
        <f t="shared" si="27"/>
        <v>884</v>
      </c>
      <c r="C897" s="273" t="s">
        <v>2075</v>
      </c>
      <c r="D897" s="256" t="s">
        <v>82</v>
      </c>
      <c r="E897" s="257">
        <v>4367</v>
      </c>
      <c r="F897" s="256"/>
      <c r="G897" s="258">
        <f t="shared" si="26"/>
        <v>4367</v>
      </c>
      <c r="H897" s="259" t="s">
        <v>1310</v>
      </c>
    </row>
    <row r="898" spans="2:8" s="260" customFormat="1">
      <c r="B898" s="255">
        <f t="shared" si="27"/>
        <v>885</v>
      </c>
      <c r="C898" s="273" t="s">
        <v>2076</v>
      </c>
      <c r="D898" s="256" t="s">
        <v>82</v>
      </c>
      <c r="E898" s="257">
        <v>5477</v>
      </c>
      <c r="F898" s="256"/>
      <c r="G898" s="258">
        <f t="shared" si="26"/>
        <v>5477</v>
      </c>
      <c r="H898" s="259" t="s">
        <v>1310</v>
      </c>
    </row>
    <row r="899" spans="2:8" s="260" customFormat="1">
      <c r="B899" s="255">
        <f t="shared" si="27"/>
        <v>886</v>
      </c>
      <c r="C899" s="273" t="s">
        <v>2077</v>
      </c>
      <c r="D899" s="256" t="s">
        <v>82</v>
      </c>
      <c r="E899" s="257">
        <v>12162</v>
      </c>
      <c r="F899" s="256"/>
      <c r="G899" s="258">
        <f t="shared" si="26"/>
        <v>12162</v>
      </c>
      <c r="H899" s="259" t="s">
        <v>1310</v>
      </c>
    </row>
    <row r="900" spans="2:8" s="260" customFormat="1">
      <c r="B900" s="255">
        <f t="shared" si="27"/>
        <v>887</v>
      </c>
      <c r="C900" s="273" t="s">
        <v>2078</v>
      </c>
      <c r="D900" s="256" t="s">
        <v>82</v>
      </c>
      <c r="E900" s="257">
        <v>8684</v>
      </c>
      <c r="F900" s="256"/>
      <c r="G900" s="258">
        <f t="shared" si="26"/>
        <v>8684</v>
      </c>
      <c r="H900" s="259" t="s">
        <v>1310</v>
      </c>
    </row>
    <row r="901" spans="2:8" s="260" customFormat="1">
      <c r="B901" s="255">
        <f t="shared" si="27"/>
        <v>888</v>
      </c>
      <c r="C901" s="273" t="s">
        <v>2079</v>
      </c>
      <c r="D901" s="256" t="s">
        <v>82</v>
      </c>
      <c r="E901" s="257">
        <v>20240</v>
      </c>
      <c r="F901" s="256"/>
      <c r="G901" s="258">
        <f t="shared" si="26"/>
        <v>20240</v>
      </c>
      <c r="H901" s="259" t="s">
        <v>1310</v>
      </c>
    </row>
    <row r="902" spans="2:8" s="260" customFormat="1">
      <c r="B902" s="255">
        <f t="shared" si="27"/>
        <v>889</v>
      </c>
      <c r="C902" s="273" t="s">
        <v>2080</v>
      </c>
      <c r="D902" s="256" t="s">
        <v>82</v>
      </c>
      <c r="E902" s="257">
        <v>15826</v>
      </c>
      <c r="F902" s="256"/>
      <c r="G902" s="258">
        <f t="shared" si="26"/>
        <v>15826</v>
      </c>
      <c r="H902" s="259" t="s">
        <v>1310</v>
      </c>
    </row>
    <row r="903" spans="2:8" s="260" customFormat="1">
      <c r="B903" s="255">
        <f t="shared" si="27"/>
        <v>890</v>
      </c>
      <c r="C903" s="273" t="s">
        <v>2081</v>
      </c>
      <c r="D903" s="256" t="s">
        <v>82</v>
      </c>
      <c r="E903" s="257">
        <v>14658</v>
      </c>
      <c r="F903" s="256"/>
      <c r="G903" s="258">
        <f t="shared" si="26"/>
        <v>14658</v>
      </c>
      <c r="H903" s="259" t="s">
        <v>1310</v>
      </c>
    </row>
    <row r="904" spans="2:8" s="260" customFormat="1">
      <c r="B904" s="255">
        <f t="shared" si="27"/>
        <v>891</v>
      </c>
      <c r="C904" s="273" t="s">
        <v>2082</v>
      </c>
      <c r="D904" s="256" t="s">
        <v>82</v>
      </c>
      <c r="E904" s="257">
        <v>31026</v>
      </c>
      <c r="F904" s="256"/>
      <c r="G904" s="258">
        <f t="shared" si="26"/>
        <v>31026</v>
      </c>
      <c r="H904" s="259" t="s">
        <v>1310</v>
      </c>
    </row>
    <row r="905" spans="2:8" s="260" customFormat="1">
      <c r="B905" s="255">
        <f t="shared" si="27"/>
        <v>892</v>
      </c>
      <c r="C905" s="273" t="s">
        <v>927</v>
      </c>
      <c r="D905" s="256" t="s">
        <v>82</v>
      </c>
      <c r="E905" s="257">
        <v>91083</v>
      </c>
      <c r="F905" s="256"/>
      <c r="G905" s="258">
        <f t="shared" si="26"/>
        <v>91083</v>
      </c>
      <c r="H905" s="259" t="s">
        <v>1310</v>
      </c>
    </row>
    <row r="906" spans="2:8" s="260" customFormat="1">
      <c r="B906" s="255">
        <f t="shared" si="27"/>
        <v>893</v>
      </c>
      <c r="C906" s="273" t="s">
        <v>928</v>
      </c>
      <c r="D906" s="256" t="s">
        <v>82</v>
      </c>
      <c r="E906" s="257">
        <v>134670</v>
      </c>
      <c r="F906" s="256"/>
      <c r="G906" s="258">
        <f t="shared" si="26"/>
        <v>134670</v>
      </c>
      <c r="H906" s="259" t="s">
        <v>1310</v>
      </c>
    </row>
    <row r="907" spans="2:8" s="260" customFormat="1">
      <c r="B907" s="255">
        <f t="shared" si="27"/>
        <v>894</v>
      </c>
      <c r="C907" s="273" t="s">
        <v>929</v>
      </c>
      <c r="D907" s="256" t="s">
        <v>82</v>
      </c>
      <c r="E907" s="257">
        <v>208609</v>
      </c>
      <c r="F907" s="256"/>
      <c r="G907" s="258">
        <f t="shared" si="26"/>
        <v>208609</v>
      </c>
      <c r="H907" s="259" t="s">
        <v>1310</v>
      </c>
    </row>
    <row r="908" spans="2:8" s="260" customFormat="1">
      <c r="B908" s="255">
        <f t="shared" si="27"/>
        <v>895</v>
      </c>
      <c r="C908" s="273" t="s">
        <v>926</v>
      </c>
      <c r="D908" s="256" t="s">
        <v>82</v>
      </c>
      <c r="E908" s="257">
        <v>62600</v>
      </c>
      <c r="F908" s="256"/>
      <c r="G908" s="258">
        <f t="shared" si="26"/>
        <v>62600</v>
      </c>
      <c r="H908" s="259" t="s">
        <v>1310</v>
      </c>
    </row>
    <row r="909" spans="2:8" s="260" customFormat="1" ht="26.4">
      <c r="B909" s="255">
        <f t="shared" si="27"/>
        <v>896</v>
      </c>
      <c r="C909" s="273" t="s">
        <v>930</v>
      </c>
      <c r="D909" s="256" t="s">
        <v>82</v>
      </c>
      <c r="E909" s="257">
        <v>340565</v>
      </c>
      <c r="F909" s="256"/>
      <c r="G909" s="258">
        <f t="shared" si="26"/>
        <v>340565</v>
      </c>
      <c r="H909" s="259" t="s">
        <v>1310</v>
      </c>
    </row>
    <row r="910" spans="2:8" s="260" customFormat="1" ht="26.4">
      <c r="B910" s="255">
        <f t="shared" si="27"/>
        <v>897</v>
      </c>
      <c r="C910" s="273" t="s">
        <v>931</v>
      </c>
      <c r="D910" s="256" t="s">
        <v>82</v>
      </c>
      <c r="E910" s="257">
        <v>470058</v>
      </c>
      <c r="F910" s="256"/>
      <c r="G910" s="258">
        <f t="shared" si="26"/>
        <v>470058</v>
      </c>
      <c r="H910" s="259" t="s">
        <v>1310</v>
      </c>
    </row>
    <row r="911" spans="2:8" s="260" customFormat="1" ht="26.4">
      <c r="B911" s="255">
        <f t="shared" si="27"/>
        <v>898</v>
      </c>
      <c r="C911" s="273" t="s">
        <v>932</v>
      </c>
      <c r="D911" s="256" t="s">
        <v>82</v>
      </c>
      <c r="E911" s="257">
        <v>602760</v>
      </c>
      <c r="F911" s="256"/>
      <c r="G911" s="258">
        <f t="shared" si="26"/>
        <v>602760</v>
      </c>
      <c r="H911" s="259" t="s">
        <v>1310</v>
      </c>
    </row>
    <row r="912" spans="2:8" s="260" customFormat="1" ht="26.4">
      <c r="B912" s="255">
        <f t="shared" si="27"/>
        <v>899</v>
      </c>
      <c r="C912" s="273" t="s">
        <v>933</v>
      </c>
      <c r="D912" s="256" t="s">
        <v>82</v>
      </c>
      <c r="E912" s="257">
        <v>795625</v>
      </c>
      <c r="F912" s="256"/>
      <c r="G912" s="258">
        <f t="shared" si="26"/>
        <v>795625</v>
      </c>
      <c r="H912" s="259" t="s">
        <v>1310</v>
      </c>
    </row>
    <row r="913" spans="2:8" s="260" customFormat="1" ht="26.4">
      <c r="B913" s="255">
        <f t="shared" si="27"/>
        <v>900</v>
      </c>
      <c r="C913" s="273" t="s">
        <v>934</v>
      </c>
      <c r="D913" s="256" t="s">
        <v>82</v>
      </c>
      <c r="E913" s="257">
        <v>1487972</v>
      </c>
      <c r="F913" s="256"/>
      <c r="G913" s="258">
        <f t="shared" si="26"/>
        <v>1487972</v>
      </c>
      <c r="H913" s="259" t="s">
        <v>1310</v>
      </c>
    </row>
    <row r="914" spans="2:8" s="260" customFormat="1">
      <c r="B914" s="255">
        <f t="shared" si="27"/>
        <v>901</v>
      </c>
      <c r="C914" s="273" t="s">
        <v>874</v>
      </c>
      <c r="D914" s="256" t="s">
        <v>82</v>
      </c>
      <c r="E914" s="257">
        <v>13716</v>
      </c>
      <c r="F914" s="256"/>
      <c r="G914" s="258">
        <f t="shared" si="26"/>
        <v>13716</v>
      </c>
      <c r="H914" s="259" t="s">
        <v>1310</v>
      </c>
    </row>
    <row r="915" spans="2:8" s="260" customFormat="1">
      <c r="B915" s="255">
        <f t="shared" si="27"/>
        <v>902</v>
      </c>
      <c r="C915" s="273" t="s">
        <v>878</v>
      </c>
      <c r="D915" s="256" t="s">
        <v>82</v>
      </c>
      <c r="E915" s="257">
        <v>234506</v>
      </c>
      <c r="F915" s="256"/>
      <c r="G915" s="258">
        <f t="shared" si="26"/>
        <v>234506</v>
      </c>
      <c r="H915" s="259" t="s">
        <v>1310</v>
      </c>
    </row>
    <row r="916" spans="2:8" s="260" customFormat="1">
      <c r="B916" s="255">
        <f t="shared" si="27"/>
        <v>903</v>
      </c>
      <c r="C916" s="273" t="s">
        <v>875</v>
      </c>
      <c r="D916" s="256" t="s">
        <v>82</v>
      </c>
      <c r="E916" s="257">
        <v>11384</v>
      </c>
      <c r="F916" s="256"/>
      <c r="G916" s="258">
        <f t="shared" si="26"/>
        <v>11384</v>
      </c>
      <c r="H916" s="259" t="s">
        <v>1310</v>
      </c>
    </row>
    <row r="917" spans="2:8" s="260" customFormat="1">
      <c r="B917" s="255">
        <f t="shared" si="27"/>
        <v>904</v>
      </c>
      <c r="C917" s="273" t="s">
        <v>876</v>
      </c>
      <c r="D917" s="256" t="s">
        <v>82</v>
      </c>
      <c r="E917" s="257">
        <v>41348</v>
      </c>
      <c r="F917" s="256"/>
      <c r="G917" s="258">
        <f t="shared" si="26"/>
        <v>41348</v>
      </c>
      <c r="H917" s="259" t="s">
        <v>1310</v>
      </c>
    </row>
    <row r="918" spans="2:8" s="260" customFormat="1">
      <c r="B918" s="255">
        <f t="shared" si="27"/>
        <v>905</v>
      </c>
      <c r="C918" s="273" t="s">
        <v>877</v>
      </c>
      <c r="D918" s="256" t="s">
        <v>82</v>
      </c>
      <c r="E918" s="257">
        <v>150666</v>
      </c>
      <c r="F918" s="256"/>
      <c r="G918" s="258">
        <f t="shared" si="26"/>
        <v>150666</v>
      </c>
      <c r="H918" s="259" t="s">
        <v>1310</v>
      </c>
    </row>
    <row r="919" spans="2:8" s="260" customFormat="1" ht="26.4">
      <c r="B919" s="255">
        <f t="shared" si="27"/>
        <v>906</v>
      </c>
      <c r="C919" s="273" t="s">
        <v>881</v>
      </c>
      <c r="D919" s="256" t="s">
        <v>82</v>
      </c>
      <c r="E919" s="257">
        <v>192194</v>
      </c>
      <c r="F919" s="256"/>
      <c r="G919" s="258">
        <f t="shared" ref="G919:G982" si="28">E919*(1+F919)</f>
        <v>192194</v>
      </c>
      <c r="H919" s="259" t="s">
        <v>1310</v>
      </c>
    </row>
    <row r="920" spans="2:8" s="260" customFormat="1">
      <c r="B920" s="255">
        <f t="shared" si="27"/>
        <v>907</v>
      </c>
      <c r="C920" s="273" t="s">
        <v>879</v>
      </c>
      <c r="D920" s="256" t="s">
        <v>82</v>
      </c>
      <c r="E920" s="257">
        <v>33196</v>
      </c>
      <c r="F920" s="256"/>
      <c r="G920" s="258">
        <f t="shared" si="28"/>
        <v>33196</v>
      </c>
      <c r="H920" s="259" t="s">
        <v>1310</v>
      </c>
    </row>
    <row r="921" spans="2:8" s="260" customFormat="1">
      <c r="B921" s="255">
        <f t="shared" si="27"/>
        <v>908</v>
      </c>
      <c r="C921" s="273" t="s">
        <v>880</v>
      </c>
      <c r="D921" s="256" t="s">
        <v>82</v>
      </c>
      <c r="E921" s="257">
        <v>122956</v>
      </c>
      <c r="F921" s="256"/>
      <c r="G921" s="258">
        <f t="shared" si="28"/>
        <v>122956</v>
      </c>
      <c r="H921" s="259" t="s">
        <v>1310</v>
      </c>
    </row>
    <row r="922" spans="2:8" s="260" customFormat="1">
      <c r="B922" s="255">
        <f t="shared" si="27"/>
        <v>909</v>
      </c>
      <c r="C922" s="273" t="s">
        <v>2083</v>
      </c>
      <c r="D922" s="256" t="s">
        <v>82</v>
      </c>
      <c r="E922" s="257">
        <v>27418</v>
      </c>
      <c r="F922" s="256"/>
      <c r="G922" s="258">
        <f t="shared" si="28"/>
        <v>27418</v>
      </c>
      <c r="H922" s="259" t="s">
        <v>1310</v>
      </c>
    </row>
    <row r="923" spans="2:8" s="260" customFormat="1">
      <c r="B923" s="255">
        <f t="shared" si="27"/>
        <v>910</v>
      </c>
      <c r="C923" s="273" t="s">
        <v>2084</v>
      </c>
      <c r="D923" s="256" t="s">
        <v>82</v>
      </c>
      <c r="E923" s="257">
        <v>29546</v>
      </c>
      <c r="F923" s="256"/>
      <c r="G923" s="258">
        <f t="shared" si="28"/>
        <v>29546</v>
      </c>
      <c r="H923" s="259" t="s">
        <v>1310</v>
      </c>
    </row>
    <row r="924" spans="2:8" s="260" customFormat="1" ht="26.4">
      <c r="B924" s="255">
        <f t="shared" si="27"/>
        <v>911</v>
      </c>
      <c r="C924" s="273" t="s">
        <v>2085</v>
      </c>
      <c r="D924" s="256" t="s">
        <v>82</v>
      </c>
      <c r="E924" s="257">
        <v>79518</v>
      </c>
      <c r="F924" s="256"/>
      <c r="G924" s="258">
        <f t="shared" si="28"/>
        <v>79518</v>
      </c>
      <c r="H924" s="259" t="s">
        <v>1310</v>
      </c>
    </row>
    <row r="925" spans="2:8" s="260" customFormat="1" ht="26.4">
      <c r="B925" s="255">
        <f t="shared" si="27"/>
        <v>912</v>
      </c>
      <c r="C925" s="273" t="s">
        <v>2086</v>
      </c>
      <c r="D925" s="256" t="s">
        <v>82</v>
      </c>
      <c r="E925" s="257">
        <v>84364</v>
      </c>
      <c r="F925" s="256"/>
      <c r="G925" s="258">
        <f t="shared" si="28"/>
        <v>84364</v>
      </c>
      <c r="H925" s="259" t="s">
        <v>1310</v>
      </c>
    </row>
    <row r="926" spans="2:8" s="260" customFormat="1" ht="26.4">
      <c r="B926" s="255">
        <f t="shared" si="27"/>
        <v>913</v>
      </c>
      <c r="C926" s="273" t="s">
        <v>2087</v>
      </c>
      <c r="D926" s="256" t="s">
        <v>82</v>
      </c>
      <c r="E926" s="257">
        <v>389490</v>
      </c>
      <c r="F926" s="256"/>
      <c r="G926" s="258">
        <f t="shared" si="28"/>
        <v>389490</v>
      </c>
      <c r="H926" s="259" t="s">
        <v>1310</v>
      </c>
    </row>
    <row r="927" spans="2:8" s="260" customFormat="1">
      <c r="B927" s="255">
        <f t="shared" si="27"/>
        <v>914</v>
      </c>
      <c r="C927" s="273" t="s">
        <v>2088</v>
      </c>
      <c r="D927" s="256" t="s">
        <v>82</v>
      </c>
      <c r="E927" s="257">
        <v>535172</v>
      </c>
      <c r="F927" s="256"/>
      <c r="G927" s="258">
        <f t="shared" si="28"/>
        <v>535172</v>
      </c>
      <c r="H927" s="259" t="s">
        <v>1310</v>
      </c>
    </row>
    <row r="928" spans="2:8" s="260" customFormat="1">
      <c r="B928" s="255">
        <f t="shared" si="27"/>
        <v>915</v>
      </c>
      <c r="C928" s="273" t="s">
        <v>2089</v>
      </c>
      <c r="D928" s="256" t="s">
        <v>82</v>
      </c>
      <c r="E928" s="257">
        <v>905346</v>
      </c>
      <c r="F928" s="256"/>
      <c r="G928" s="258">
        <f t="shared" si="28"/>
        <v>905346</v>
      </c>
      <c r="H928" s="259" t="s">
        <v>1310</v>
      </c>
    </row>
    <row r="929" spans="2:8" s="260" customFormat="1">
      <c r="B929" s="255">
        <f t="shared" si="27"/>
        <v>916</v>
      </c>
      <c r="C929" s="273" t="s">
        <v>2090</v>
      </c>
      <c r="D929" s="256" t="s">
        <v>82</v>
      </c>
      <c r="E929" s="257">
        <v>1476867</v>
      </c>
      <c r="F929" s="256"/>
      <c r="G929" s="258">
        <f t="shared" si="28"/>
        <v>1476867</v>
      </c>
      <c r="H929" s="259" t="s">
        <v>1310</v>
      </c>
    </row>
    <row r="930" spans="2:8" s="260" customFormat="1" ht="26.4">
      <c r="B930" s="255">
        <f t="shared" si="27"/>
        <v>917</v>
      </c>
      <c r="C930" s="273" t="s">
        <v>2091</v>
      </c>
      <c r="D930" s="256" t="s">
        <v>82</v>
      </c>
      <c r="E930" s="257">
        <v>85130</v>
      </c>
      <c r="F930" s="256"/>
      <c r="G930" s="258">
        <f t="shared" si="28"/>
        <v>85130</v>
      </c>
      <c r="H930" s="259" t="s">
        <v>1310</v>
      </c>
    </row>
    <row r="931" spans="2:8" s="260" customFormat="1" ht="26.4">
      <c r="B931" s="255">
        <f t="shared" si="27"/>
        <v>918</v>
      </c>
      <c r="C931" s="273" t="s">
        <v>2092</v>
      </c>
      <c r="D931" s="256" t="s">
        <v>82</v>
      </c>
      <c r="E931" s="257">
        <v>436686</v>
      </c>
      <c r="F931" s="256"/>
      <c r="G931" s="258">
        <f t="shared" si="28"/>
        <v>436686</v>
      </c>
      <c r="H931" s="259" t="s">
        <v>1310</v>
      </c>
    </row>
    <row r="932" spans="2:8" s="260" customFormat="1" ht="26.4">
      <c r="B932" s="255">
        <f t="shared" si="27"/>
        <v>919</v>
      </c>
      <c r="C932" s="273" t="s">
        <v>2093</v>
      </c>
      <c r="D932" s="256" t="s">
        <v>82</v>
      </c>
      <c r="E932" s="257">
        <v>66480</v>
      </c>
      <c r="F932" s="256"/>
      <c r="G932" s="258">
        <f t="shared" si="28"/>
        <v>66480</v>
      </c>
      <c r="H932" s="259" t="s">
        <v>1310</v>
      </c>
    </row>
    <row r="933" spans="2:8" s="260" customFormat="1">
      <c r="B933" s="255">
        <f t="shared" si="27"/>
        <v>920</v>
      </c>
      <c r="C933" s="273" t="s">
        <v>2094</v>
      </c>
      <c r="D933" s="256" t="s">
        <v>82</v>
      </c>
      <c r="E933" s="257">
        <v>535120</v>
      </c>
      <c r="F933" s="256"/>
      <c r="G933" s="258">
        <f t="shared" si="28"/>
        <v>535120</v>
      </c>
      <c r="H933" s="259" t="s">
        <v>1310</v>
      </c>
    </row>
    <row r="934" spans="2:8" s="260" customFormat="1">
      <c r="B934" s="255">
        <f t="shared" si="27"/>
        <v>921</v>
      </c>
      <c r="C934" s="273" t="s">
        <v>2095</v>
      </c>
      <c r="D934" s="256" t="s">
        <v>82</v>
      </c>
      <c r="E934" s="257">
        <v>1475964</v>
      </c>
      <c r="F934" s="256"/>
      <c r="G934" s="258">
        <f t="shared" si="28"/>
        <v>1475964</v>
      </c>
      <c r="H934" s="259" t="s">
        <v>1310</v>
      </c>
    </row>
    <row r="935" spans="2:8" s="260" customFormat="1">
      <c r="B935" s="255">
        <f t="shared" si="27"/>
        <v>922</v>
      </c>
      <c r="C935" s="273" t="s">
        <v>2096</v>
      </c>
      <c r="D935" s="256" t="s">
        <v>82</v>
      </c>
      <c r="E935" s="257">
        <v>373859</v>
      </c>
      <c r="F935" s="256"/>
      <c r="G935" s="258">
        <f t="shared" si="28"/>
        <v>373859</v>
      </c>
      <c r="H935" s="259" t="s">
        <v>1310</v>
      </c>
    </row>
    <row r="936" spans="2:8" s="260" customFormat="1">
      <c r="B936" s="255">
        <f t="shared" si="27"/>
        <v>923</v>
      </c>
      <c r="C936" s="273" t="s">
        <v>2097</v>
      </c>
      <c r="D936" s="256" t="s">
        <v>82</v>
      </c>
      <c r="E936" s="257">
        <v>14069</v>
      </c>
      <c r="F936" s="256"/>
      <c r="G936" s="258">
        <f t="shared" si="28"/>
        <v>14069</v>
      </c>
      <c r="H936" s="259" t="s">
        <v>1310</v>
      </c>
    </row>
    <row r="937" spans="2:8" s="260" customFormat="1">
      <c r="B937" s="255">
        <f t="shared" si="27"/>
        <v>924</v>
      </c>
      <c r="C937" s="273" t="s">
        <v>2098</v>
      </c>
      <c r="D937" s="256" t="s">
        <v>82</v>
      </c>
      <c r="E937" s="257">
        <v>6580</v>
      </c>
      <c r="F937" s="256"/>
      <c r="G937" s="258">
        <f t="shared" si="28"/>
        <v>6580</v>
      </c>
      <c r="H937" s="259" t="s">
        <v>1310</v>
      </c>
    </row>
    <row r="938" spans="2:8" s="260" customFormat="1">
      <c r="B938" s="255">
        <f t="shared" si="27"/>
        <v>925</v>
      </c>
      <c r="C938" s="273" t="s">
        <v>2099</v>
      </c>
      <c r="D938" s="256" t="s">
        <v>82</v>
      </c>
      <c r="E938" s="257">
        <v>9562</v>
      </c>
      <c r="F938" s="256"/>
      <c r="G938" s="258">
        <f t="shared" si="28"/>
        <v>9562</v>
      </c>
      <c r="H938" s="259" t="s">
        <v>1310</v>
      </c>
    </row>
    <row r="939" spans="2:8" s="260" customFormat="1">
      <c r="B939" s="255">
        <f t="shared" si="27"/>
        <v>926</v>
      </c>
      <c r="C939" s="273" t="s">
        <v>2100</v>
      </c>
      <c r="D939" s="256" t="s">
        <v>82</v>
      </c>
      <c r="E939" s="257">
        <v>9275</v>
      </c>
      <c r="F939" s="256"/>
      <c r="G939" s="258">
        <f t="shared" si="28"/>
        <v>9275</v>
      </c>
      <c r="H939" s="259" t="s">
        <v>1310</v>
      </c>
    </row>
    <row r="940" spans="2:8" s="260" customFormat="1">
      <c r="B940" s="255">
        <f t="shared" si="27"/>
        <v>927</v>
      </c>
      <c r="C940" s="273" t="s">
        <v>2101</v>
      </c>
      <c r="D940" s="256" t="s">
        <v>82</v>
      </c>
      <c r="E940" s="257">
        <v>15242</v>
      </c>
      <c r="F940" s="256"/>
      <c r="G940" s="258">
        <f t="shared" si="28"/>
        <v>15242</v>
      </c>
      <c r="H940" s="259" t="s">
        <v>1310</v>
      </c>
    </row>
    <row r="941" spans="2:8" s="260" customFormat="1">
      <c r="B941" s="255">
        <f t="shared" si="27"/>
        <v>928</v>
      </c>
      <c r="C941" s="273" t="s">
        <v>2102</v>
      </c>
      <c r="D941" s="256" t="s">
        <v>82</v>
      </c>
      <c r="E941" s="257">
        <v>757678</v>
      </c>
      <c r="F941" s="256"/>
      <c r="G941" s="258">
        <f t="shared" si="28"/>
        <v>757678</v>
      </c>
      <c r="H941" s="259" t="s">
        <v>1310</v>
      </c>
    </row>
    <row r="942" spans="2:8" s="260" customFormat="1">
      <c r="B942" s="255">
        <f t="shared" si="27"/>
        <v>929</v>
      </c>
      <c r="C942" s="273" t="s">
        <v>2103</v>
      </c>
      <c r="D942" s="256" t="s">
        <v>82</v>
      </c>
      <c r="E942" s="257">
        <v>23388</v>
      </c>
      <c r="F942" s="256"/>
      <c r="G942" s="258">
        <f t="shared" si="28"/>
        <v>23388</v>
      </c>
      <c r="H942" s="259" t="s">
        <v>1310</v>
      </c>
    </row>
    <row r="943" spans="2:8" s="260" customFormat="1">
      <c r="B943" s="255">
        <f t="shared" si="27"/>
        <v>930</v>
      </c>
      <c r="C943" s="273" t="s">
        <v>2104</v>
      </c>
      <c r="D943" s="256" t="s">
        <v>82</v>
      </c>
      <c r="E943" s="257">
        <v>45666</v>
      </c>
      <c r="F943" s="256"/>
      <c r="G943" s="258">
        <f t="shared" si="28"/>
        <v>45666</v>
      </c>
      <c r="H943" s="259" t="s">
        <v>1310</v>
      </c>
    </row>
    <row r="944" spans="2:8" s="260" customFormat="1">
      <c r="B944" s="255">
        <f t="shared" si="27"/>
        <v>931</v>
      </c>
      <c r="C944" s="273" t="s">
        <v>2105</v>
      </c>
      <c r="D944" s="256" t="s">
        <v>82</v>
      </c>
      <c r="E944" s="257">
        <v>62403</v>
      </c>
      <c r="F944" s="256"/>
      <c r="G944" s="258">
        <f t="shared" si="28"/>
        <v>62403</v>
      </c>
      <c r="H944" s="259" t="s">
        <v>1310</v>
      </c>
    </row>
    <row r="945" spans="2:8" s="260" customFormat="1">
      <c r="B945" s="255">
        <f t="shared" si="27"/>
        <v>932</v>
      </c>
      <c r="C945" s="273" t="s">
        <v>2106</v>
      </c>
      <c r="D945" s="256" t="s">
        <v>82</v>
      </c>
      <c r="E945" s="257">
        <v>91083</v>
      </c>
      <c r="F945" s="256"/>
      <c r="G945" s="258">
        <f t="shared" si="28"/>
        <v>91083</v>
      </c>
      <c r="H945" s="259" t="s">
        <v>1310</v>
      </c>
    </row>
    <row r="946" spans="2:8" s="260" customFormat="1">
      <c r="B946" s="255">
        <f t="shared" si="27"/>
        <v>933</v>
      </c>
      <c r="C946" s="273" t="s">
        <v>2107</v>
      </c>
      <c r="D946" s="256" t="s">
        <v>82</v>
      </c>
      <c r="E946" s="257">
        <v>134670</v>
      </c>
      <c r="F946" s="256"/>
      <c r="G946" s="258">
        <f t="shared" si="28"/>
        <v>134670</v>
      </c>
      <c r="H946" s="259" t="s">
        <v>1310</v>
      </c>
    </row>
    <row r="947" spans="2:8" s="260" customFormat="1">
      <c r="B947" s="255">
        <f t="shared" si="27"/>
        <v>934</v>
      </c>
      <c r="C947" s="273" t="s">
        <v>2108</v>
      </c>
      <c r="D947" s="256" t="s">
        <v>82</v>
      </c>
      <c r="E947" s="257">
        <v>6580</v>
      </c>
      <c r="F947" s="256"/>
      <c r="G947" s="258">
        <f t="shared" si="28"/>
        <v>6580</v>
      </c>
      <c r="H947" s="259" t="s">
        <v>1310</v>
      </c>
    </row>
    <row r="948" spans="2:8" s="260" customFormat="1">
      <c r="B948" s="255">
        <f t="shared" ref="B948:B1011" si="29">B947+1</f>
        <v>935</v>
      </c>
      <c r="C948" s="273" t="s">
        <v>2109</v>
      </c>
      <c r="D948" s="256" t="s">
        <v>82</v>
      </c>
      <c r="E948" s="257">
        <v>37481</v>
      </c>
      <c r="F948" s="256"/>
      <c r="G948" s="258">
        <f t="shared" si="28"/>
        <v>37481</v>
      </c>
      <c r="H948" s="259" t="s">
        <v>1310</v>
      </c>
    </row>
    <row r="949" spans="2:8" s="260" customFormat="1">
      <c r="B949" s="255">
        <f t="shared" si="29"/>
        <v>936</v>
      </c>
      <c r="C949" s="273" t="s">
        <v>2110</v>
      </c>
      <c r="D949" s="256" t="s">
        <v>82</v>
      </c>
      <c r="E949" s="257">
        <v>18768</v>
      </c>
      <c r="F949" s="256"/>
      <c r="G949" s="258">
        <f t="shared" si="28"/>
        <v>18768</v>
      </c>
      <c r="H949" s="259" t="s">
        <v>1310</v>
      </c>
    </row>
    <row r="950" spans="2:8" s="260" customFormat="1">
      <c r="B950" s="255">
        <f t="shared" si="29"/>
        <v>937</v>
      </c>
      <c r="C950" s="273" t="s">
        <v>2111</v>
      </c>
      <c r="D950" s="256" t="s">
        <v>82</v>
      </c>
      <c r="E950" s="257">
        <v>14030</v>
      </c>
      <c r="F950" s="256"/>
      <c r="G950" s="258">
        <f t="shared" si="28"/>
        <v>14030</v>
      </c>
      <c r="H950" s="259" t="s">
        <v>1310</v>
      </c>
    </row>
    <row r="951" spans="2:8" s="260" customFormat="1">
      <c r="B951" s="255">
        <f t="shared" si="29"/>
        <v>938</v>
      </c>
      <c r="C951" s="273" t="s">
        <v>2112</v>
      </c>
      <c r="D951" s="256" t="s">
        <v>82</v>
      </c>
      <c r="E951" s="257">
        <v>39023</v>
      </c>
      <c r="F951" s="256"/>
      <c r="G951" s="258">
        <f t="shared" si="28"/>
        <v>39023</v>
      </c>
      <c r="H951" s="259" t="s">
        <v>1310</v>
      </c>
    </row>
    <row r="952" spans="2:8" s="260" customFormat="1">
      <c r="B952" s="255">
        <f t="shared" si="29"/>
        <v>939</v>
      </c>
      <c r="C952" s="273" t="s">
        <v>2113</v>
      </c>
      <c r="D952" s="256" t="s">
        <v>82</v>
      </c>
      <c r="E952" s="257">
        <v>50730</v>
      </c>
      <c r="F952" s="256"/>
      <c r="G952" s="258">
        <f t="shared" si="28"/>
        <v>50730</v>
      </c>
      <c r="H952" s="259" t="s">
        <v>1310</v>
      </c>
    </row>
    <row r="953" spans="2:8" s="260" customFormat="1" ht="26.4">
      <c r="B953" s="255">
        <f t="shared" si="29"/>
        <v>940</v>
      </c>
      <c r="C953" s="273" t="s">
        <v>2114</v>
      </c>
      <c r="D953" s="256" t="s">
        <v>188</v>
      </c>
      <c r="E953" s="257">
        <v>12100</v>
      </c>
      <c r="F953" s="256"/>
      <c r="G953" s="258">
        <f t="shared" si="28"/>
        <v>12100</v>
      </c>
      <c r="H953" s="259" t="s">
        <v>1310</v>
      </c>
    </row>
    <row r="954" spans="2:8" s="260" customFormat="1">
      <c r="B954" s="255">
        <f t="shared" si="29"/>
        <v>941</v>
      </c>
      <c r="C954" s="273" t="s">
        <v>2115</v>
      </c>
      <c r="D954" s="256" t="s">
        <v>82</v>
      </c>
      <c r="E954" s="257">
        <v>2565</v>
      </c>
      <c r="F954" s="256"/>
      <c r="G954" s="258">
        <f t="shared" si="28"/>
        <v>2565</v>
      </c>
      <c r="H954" s="259" t="s">
        <v>1310</v>
      </c>
    </row>
    <row r="955" spans="2:8" s="260" customFormat="1">
      <c r="B955" s="255">
        <f t="shared" si="29"/>
        <v>942</v>
      </c>
      <c r="C955" s="273" t="s">
        <v>2116</v>
      </c>
      <c r="D955" s="256" t="s">
        <v>82</v>
      </c>
      <c r="E955" s="257">
        <v>1421</v>
      </c>
      <c r="F955" s="256"/>
      <c r="G955" s="258">
        <f t="shared" si="28"/>
        <v>1421</v>
      </c>
      <c r="H955" s="259" t="s">
        <v>1310</v>
      </c>
    </row>
    <row r="956" spans="2:8" s="260" customFormat="1">
      <c r="B956" s="255">
        <f t="shared" si="29"/>
        <v>943</v>
      </c>
      <c r="C956" s="273" t="s">
        <v>2117</v>
      </c>
      <c r="D956" s="256" t="s">
        <v>82</v>
      </c>
      <c r="E956" s="257">
        <v>11133</v>
      </c>
      <c r="F956" s="256"/>
      <c r="G956" s="258">
        <f t="shared" si="28"/>
        <v>11133</v>
      </c>
      <c r="H956" s="259" t="s">
        <v>1310</v>
      </c>
    </row>
    <row r="957" spans="2:8" s="260" customFormat="1">
      <c r="B957" s="255">
        <f t="shared" si="29"/>
        <v>944</v>
      </c>
      <c r="C957" s="273" t="s">
        <v>2118</v>
      </c>
      <c r="D957" s="256" t="s">
        <v>82</v>
      </c>
      <c r="E957" s="257">
        <v>5059</v>
      </c>
      <c r="F957" s="256"/>
      <c r="G957" s="258">
        <f t="shared" si="28"/>
        <v>5059</v>
      </c>
      <c r="H957" s="259" t="s">
        <v>1310</v>
      </c>
    </row>
    <row r="958" spans="2:8" s="260" customFormat="1">
      <c r="B958" s="255">
        <f t="shared" si="29"/>
        <v>945</v>
      </c>
      <c r="C958" s="273" t="s">
        <v>2119</v>
      </c>
      <c r="D958" s="256" t="s">
        <v>82</v>
      </c>
      <c r="E958" s="257">
        <v>1877</v>
      </c>
      <c r="F958" s="256"/>
      <c r="G958" s="258">
        <f t="shared" si="28"/>
        <v>1877</v>
      </c>
      <c r="H958" s="259" t="s">
        <v>1310</v>
      </c>
    </row>
    <row r="959" spans="2:8" s="260" customFormat="1">
      <c r="B959" s="255">
        <f t="shared" si="29"/>
        <v>946</v>
      </c>
      <c r="C959" s="273" t="s">
        <v>2120</v>
      </c>
      <c r="D959" s="256" t="s">
        <v>82</v>
      </c>
      <c r="E959" s="257">
        <v>14857</v>
      </c>
      <c r="F959" s="256"/>
      <c r="G959" s="258">
        <f t="shared" si="28"/>
        <v>14857</v>
      </c>
      <c r="H959" s="259" t="s">
        <v>1310</v>
      </c>
    </row>
    <row r="960" spans="2:8" s="260" customFormat="1">
      <c r="B960" s="255">
        <f t="shared" si="29"/>
        <v>947</v>
      </c>
      <c r="C960" s="273" t="s">
        <v>2121</v>
      </c>
      <c r="D960" s="256" t="s">
        <v>82</v>
      </c>
      <c r="E960" s="257">
        <v>25620</v>
      </c>
      <c r="F960" s="256"/>
      <c r="G960" s="258">
        <f t="shared" si="28"/>
        <v>25620</v>
      </c>
      <c r="H960" s="259" t="s">
        <v>1310</v>
      </c>
    </row>
    <row r="961" spans="2:8" s="260" customFormat="1">
      <c r="B961" s="255">
        <f t="shared" si="29"/>
        <v>948</v>
      </c>
      <c r="C961" s="273" t="s">
        <v>2122</v>
      </c>
      <c r="D961" s="256" t="s">
        <v>82</v>
      </c>
      <c r="E961" s="257">
        <v>17317</v>
      </c>
      <c r="F961" s="256"/>
      <c r="G961" s="258">
        <f t="shared" si="28"/>
        <v>17317</v>
      </c>
      <c r="H961" s="259" t="s">
        <v>1310</v>
      </c>
    </row>
    <row r="962" spans="2:8" s="260" customFormat="1">
      <c r="B962" s="255">
        <f t="shared" si="29"/>
        <v>949</v>
      </c>
      <c r="C962" s="273" t="s">
        <v>2123</v>
      </c>
      <c r="D962" s="256" t="s">
        <v>82</v>
      </c>
      <c r="E962" s="257">
        <v>25865</v>
      </c>
      <c r="F962" s="256"/>
      <c r="G962" s="258">
        <f t="shared" si="28"/>
        <v>25865</v>
      </c>
      <c r="H962" s="259" t="s">
        <v>1310</v>
      </c>
    </row>
    <row r="963" spans="2:8" s="260" customFormat="1">
      <c r="B963" s="255">
        <f t="shared" si="29"/>
        <v>950</v>
      </c>
      <c r="C963" s="273" t="s">
        <v>2124</v>
      </c>
      <c r="D963" s="256" t="s">
        <v>82</v>
      </c>
      <c r="E963" s="257">
        <v>36044</v>
      </c>
      <c r="F963" s="256"/>
      <c r="G963" s="258">
        <f t="shared" si="28"/>
        <v>36044</v>
      </c>
      <c r="H963" s="259" t="s">
        <v>1310</v>
      </c>
    </row>
    <row r="964" spans="2:8" s="260" customFormat="1">
      <c r="B964" s="255">
        <f t="shared" si="29"/>
        <v>951</v>
      </c>
      <c r="C964" s="273" t="s">
        <v>2125</v>
      </c>
      <c r="D964" s="256" t="s">
        <v>82</v>
      </c>
      <c r="E964" s="257">
        <v>76333</v>
      </c>
      <c r="F964" s="256"/>
      <c r="G964" s="258">
        <f t="shared" si="28"/>
        <v>76333</v>
      </c>
      <c r="H964" s="259" t="s">
        <v>1310</v>
      </c>
    </row>
    <row r="965" spans="2:8" s="260" customFormat="1">
      <c r="B965" s="255">
        <f t="shared" si="29"/>
        <v>952</v>
      </c>
      <c r="C965" s="273" t="s">
        <v>2126</v>
      </c>
      <c r="D965" s="256" t="s">
        <v>82</v>
      </c>
      <c r="E965" s="257">
        <v>15940</v>
      </c>
      <c r="F965" s="256"/>
      <c r="G965" s="258">
        <f t="shared" si="28"/>
        <v>15940</v>
      </c>
      <c r="H965" s="259" t="s">
        <v>1310</v>
      </c>
    </row>
    <row r="966" spans="2:8" s="260" customFormat="1">
      <c r="B966" s="255">
        <f t="shared" si="29"/>
        <v>953</v>
      </c>
      <c r="C966" s="273" t="s">
        <v>2127</v>
      </c>
      <c r="D966" s="256" t="s">
        <v>82</v>
      </c>
      <c r="E966" s="257">
        <v>12209</v>
      </c>
      <c r="F966" s="256"/>
      <c r="G966" s="258">
        <f t="shared" si="28"/>
        <v>12209</v>
      </c>
      <c r="H966" s="259" t="s">
        <v>1310</v>
      </c>
    </row>
    <row r="967" spans="2:8" s="260" customFormat="1">
      <c r="B967" s="255">
        <f t="shared" si="29"/>
        <v>954</v>
      </c>
      <c r="C967" s="273" t="s">
        <v>2128</v>
      </c>
      <c r="D967" s="256" t="s">
        <v>82</v>
      </c>
      <c r="E967" s="257">
        <v>9813</v>
      </c>
      <c r="F967" s="256"/>
      <c r="G967" s="258">
        <f t="shared" si="28"/>
        <v>9813</v>
      </c>
      <c r="H967" s="259" t="s">
        <v>1310</v>
      </c>
    </row>
    <row r="968" spans="2:8" s="260" customFormat="1">
      <c r="B968" s="255">
        <f t="shared" si="29"/>
        <v>955</v>
      </c>
      <c r="C968" s="273" t="s">
        <v>2129</v>
      </c>
      <c r="D968" s="256" t="s">
        <v>82</v>
      </c>
      <c r="E968" s="257">
        <v>5462</v>
      </c>
      <c r="F968" s="256"/>
      <c r="G968" s="258">
        <f t="shared" si="28"/>
        <v>5462</v>
      </c>
      <c r="H968" s="259" t="s">
        <v>1310</v>
      </c>
    </row>
    <row r="969" spans="2:8" s="260" customFormat="1">
      <c r="B969" s="255">
        <f t="shared" si="29"/>
        <v>956</v>
      </c>
      <c r="C969" s="273" t="s">
        <v>2130</v>
      </c>
      <c r="D969" s="256" t="s">
        <v>82</v>
      </c>
      <c r="E969" s="257">
        <v>39613</v>
      </c>
      <c r="F969" s="256"/>
      <c r="G969" s="258">
        <f t="shared" si="28"/>
        <v>39613</v>
      </c>
      <c r="H969" s="259" t="s">
        <v>1310</v>
      </c>
    </row>
    <row r="970" spans="2:8" s="260" customFormat="1">
      <c r="B970" s="255">
        <f t="shared" si="29"/>
        <v>957</v>
      </c>
      <c r="C970" s="273" t="s">
        <v>2131</v>
      </c>
      <c r="D970" s="256" t="s">
        <v>82</v>
      </c>
      <c r="E970" s="257">
        <v>24444</v>
      </c>
      <c r="F970" s="256"/>
      <c r="G970" s="258">
        <f t="shared" si="28"/>
        <v>24444</v>
      </c>
      <c r="H970" s="259" t="s">
        <v>1310</v>
      </c>
    </row>
    <row r="971" spans="2:8" s="260" customFormat="1">
      <c r="B971" s="255">
        <f t="shared" si="29"/>
        <v>958</v>
      </c>
      <c r="C971" s="273" t="s">
        <v>2132</v>
      </c>
      <c r="D971" s="256" t="s">
        <v>82</v>
      </c>
      <c r="E971" s="257">
        <v>7275</v>
      </c>
      <c r="F971" s="256"/>
      <c r="G971" s="258">
        <f t="shared" si="28"/>
        <v>7275</v>
      </c>
      <c r="H971" s="259" t="s">
        <v>1310</v>
      </c>
    </row>
    <row r="972" spans="2:8" s="260" customFormat="1">
      <c r="B972" s="255">
        <f t="shared" si="29"/>
        <v>959</v>
      </c>
      <c r="C972" s="273" t="s">
        <v>2133</v>
      </c>
      <c r="D972" s="256" t="s">
        <v>82</v>
      </c>
      <c r="E972" s="257">
        <v>86222</v>
      </c>
      <c r="F972" s="256"/>
      <c r="G972" s="258">
        <f t="shared" si="28"/>
        <v>86222</v>
      </c>
      <c r="H972" s="259" t="s">
        <v>1310</v>
      </c>
    </row>
    <row r="973" spans="2:8" s="260" customFormat="1">
      <c r="B973" s="255">
        <f t="shared" si="29"/>
        <v>960</v>
      </c>
      <c r="C973" s="273" t="s">
        <v>2134</v>
      </c>
      <c r="D973" s="256" t="s">
        <v>79</v>
      </c>
      <c r="E973" s="257">
        <v>11707</v>
      </c>
      <c r="F973" s="256"/>
      <c r="G973" s="258">
        <f t="shared" si="28"/>
        <v>11707</v>
      </c>
      <c r="H973" s="259" t="s">
        <v>1310</v>
      </c>
    </row>
    <row r="974" spans="2:8" s="260" customFormat="1">
      <c r="B974" s="255">
        <f t="shared" si="29"/>
        <v>961</v>
      </c>
      <c r="C974" s="273" t="s">
        <v>2135</v>
      </c>
      <c r="D974" s="256" t="s">
        <v>79</v>
      </c>
      <c r="E974" s="257">
        <v>25458</v>
      </c>
      <c r="F974" s="256"/>
      <c r="G974" s="258">
        <f t="shared" si="28"/>
        <v>25458</v>
      </c>
      <c r="H974" s="259" t="s">
        <v>1310</v>
      </c>
    </row>
    <row r="975" spans="2:8" s="260" customFormat="1">
      <c r="B975" s="255">
        <f t="shared" si="29"/>
        <v>962</v>
      </c>
      <c r="C975" s="273" t="s">
        <v>2136</v>
      </c>
      <c r="D975" s="256" t="s">
        <v>79</v>
      </c>
      <c r="E975" s="257">
        <v>9291</v>
      </c>
      <c r="F975" s="256"/>
      <c r="G975" s="258">
        <f t="shared" si="28"/>
        <v>9291</v>
      </c>
      <c r="H975" s="259" t="s">
        <v>1310</v>
      </c>
    </row>
    <row r="976" spans="2:8" s="260" customFormat="1">
      <c r="B976" s="255">
        <f t="shared" si="29"/>
        <v>963</v>
      </c>
      <c r="C976" s="273" t="s">
        <v>2137</v>
      </c>
      <c r="D976" s="256" t="s">
        <v>79</v>
      </c>
      <c r="E976" s="257">
        <v>4096</v>
      </c>
      <c r="F976" s="256"/>
      <c r="G976" s="258">
        <f t="shared" si="28"/>
        <v>4096</v>
      </c>
      <c r="H976" s="259" t="s">
        <v>1310</v>
      </c>
    </row>
    <row r="977" spans="2:8" s="260" customFormat="1">
      <c r="B977" s="255">
        <f t="shared" si="29"/>
        <v>964</v>
      </c>
      <c r="C977" s="273" t="s">
        <v>2138</v>
      </c>
      <c r="D977" s="256" t="s">
        <v>79</v>
      </c>
      <c r="E977" s="257">
        <v>37938</v>
      </c>
      <c r="F977" s="256"/>
      <c r="G977" s="258">
        <f t="shared" si="28"/>
        <v>37938</v>
      </c>
      <c r="H977" s="259" t="s">
        <v>1310</v>
      </c>
    </row>
    <row r="978" spans="2:8" s="260" customFormat="1">
      <c r="B978" s="255">
        <f t="shared" si="29"/>
        <v>965</v>
      </c>
      <c r="C978" s="273" t="s">
        <v>2139</v>
      </c>
      <c r="D978" s="256" t="s">
        <v>79</v>
      </c>
      <c r="E978" s="257">
        <v>8407</v>
      </c>
      <c r="F978" s="256"/>
      <c r="G978" s="258">
        <f t="shared" si="28"/>
        <v>8407</v>
      </c>
      <c r="H978" s="259" t="s">
        <v>1310</v>
      </c>
    </row>
    <row r="979" spans="2:8" s="260" customFormat="1" ht="26.4">
      <c r="B979" s="255">
        <f t="shared" si="29"/>
        <v>966</v>
      </c>
      <c r="C979" s="273" t="s">
        <v>2140</v>
      </c>
      <c r="D979" s="256" t="s">
        <v>79</v>
      </c>
      <c r="E979" s="257">
        <v>7208</v>
      </c>
      <c r="F979" s="256"/>
      <c r="G979" s="258">
        <f t="shared" si="28"/>
        <v>7208</v>
      </c>
      <c r="H979" s="259" t="s">
        <v>1310</v>
      </c>
    </row>
    <row r="980" spans="2:8" s="260" customFormat="1">
      <c r="B980" s="255">
        <f t="shared" si="29"/>
        <v>967</v>
      </c>
      <c r="C980" s="273" t="s">
        <v>2141</v>
      </c>
      <c r="D980" s="256" t="s">
        <v>79</v>
      </c>
      <c r="E980" s="257">
        <v>4675</v>
      </c>
      <c r="F980" s="256"/>
      <c r="G980" s="258">
        <f t="shared" si="28"/>
        <v>4675</v>
      </c>
      <c r="H980" s="259" t="s">
        <v>1310</v>
      </c>
    </row>
    <row r="981" spans="2:8" s="260" customFormat="1">
      <c r="B981" s="255">
        <f t="shared" si="29"/>
        <v>968</v>
      </c>
      <c r="C981" s="273" t="s">
        <v>2142</v>
      </c>
      <c r="D981" s="256" t="s">
        <v>79</v>
      </c>
      <c r="E981" s="257">
        <v>9726</v>
      </c>
      <c r="F981" s="256"/>
      <c r="G981" s="258">
        <f t="shared" si="28"/>
        <v>9726</v>
      </c>
      <c r="H981" s="259" t="s">
        <v>1310</v>
      </c>
    </row>
    <row r="982" spans="2:8" s="260" customFormat="1">
      <c r="B982" s="255">
        <f t="shared" si="29"/>
        <v>969</v>
      </c>
      <c r="C982" s="273" t="s">
        <v>2143</v>
      </c>
      <c r="D982" s="256" t="s">
        <v>79</v>
      </c>
      <c r="E982" s="257">
        <v>4599</v>
      </c>
      <c r="F982" s="256"/>
      <c r="G982" s="258">
        <f t="shared" si="28"/>
        <v>4599</v>
      </c>
      <c r="H982" s="259" t="s">
        <v>1310</v>
      </c>
    </row>
    <row r="983" spans="2:8" s="260" customFormat="1">
      <c r="B983" s="255">
        <f t="shared" si="29"/>
        <v>970</v>
      </c>
      <c r="C983" s="273" t="s">
        <v>2144</v>
      </c>
      <c r="D983" s="256" t="s">
        <v>79</v>
      </c>
      <c r="E983" s="257">
        <v>1059</v>
      </c>
      <c r="F983" s="256"/>
      <c r="G983" s="258">
        <f t="shared" ref="G983:G1046" si="30">E983*(1+F983)</f>
        <v>1059</v>
      </c>
      <c r="H983" s="259" t="s">
        <v>1310</v>
      </c>
    </row>
    <row r="984" spans="2:8" s="260" customFormat="1">
      <c r="B984" s="255">
        <f t="shared" si="29"/>
        <v>971</v>
      </c>
      <c r="C984" s="273" t="s">
        <v>2145</v>
      </c>
      <c r="D984" s="256" t="s">
        <v>79</v>
      </c>
      <c r="E984" s="257">
        <v>2230</v>
      </c>
      <c r="F984" s="256"/>
      <c r="G984" s="258">
        <f t="shared" si="30"/>
        <v>2230</v>
      </c>
      <c r="H984" s="259" t="s">
        <v>1310</v>
      </c>
    </row>
    <row r="985" spans="2:8" s="260" customFormat="1">
      <c r="B985" s="255">
        <f t="shared" si="29"/>
        <v>972</v>
      </c>
      <c r="C985" s="273" t="s">
        <v>2146</v>
      </c>
      <c r="D985" s="256" t="s">
        <v>79</v>
      </c>
      <c r="E985" s="257">
        <v>10417</v>
      </c>
      <c r="F985" s="256"/>
      <c r="G985" s="258">
        <f t="shared" si="30"/>
        <v>10417</v>
      </c>
      <c r="H985" s="259" t="s">
        <v>1310</v>
      </c>
    </row>
    <row r="986" spans="2:8" s="260" customFormat="1">
      <c r="B986" s="255">
        <f t="shared" si="29"/>
        <v>973</v>
      </c>
      <c r="C986" s="273" t="s">
        <v>2147</v>
      </c>
      <c r="D986" s="256" t="s">
        <v>79</v>
      </c>
      <c r="E986" s="257">
        <v>28602</v>
      </c>
      <c r="F986" s="256"/>
      <c r="G986" s="258">
        <f t="shared" si="30"/>
        <v>28602</v>
      </c>
      <c r="H986" s="259" t="s">
        <v>1310</v>
      </c>
    </row>
    <row r="987" spans="2:8" s="260" customFormat="1">
      <c r="B987" s="255">
        <f t="shared" si="29"/>
        <v>974</v>
      </c>
      <c r="C987" s="273" t="s">
        <v>2148</v>
      </c>
      <c r="D987" s="256" t="s">
        <v>79</v>
      </c>
      <c r="E987" s="257">
        <v>13054</v>
      </c>
      <c r="F987" s="256"/>
      <c r="G987" s="258">
        <f t="shared" si="30"/>
        <v>13054</v>
      </c>
      <c r="H987" s="259" t="s">
        <v>1310</v>
      </c>
    </row>
    <row r="988" spans="2:8" s="260" customFormat="1">
      <c r="B988" s="255">
        <f t="shared" si="29"/>
        <v>975</v>
      </c>
      <c r="C988" s="273" t="s">
        <v>2149</v>
      </c>
      <c r="D988" s="256" t="s">
        <v>79</v>
      </c>
      <c r="E988" s="257">
        <v>662239</v>
      </c>
      <c r="F988" s="256"/>
      <c r="G988" s="258">
        <f t="shared" si="30"/>
        <v>662239</v>
      </c>
      <c r="H988" s="259" t="s">
        <v>1310</v>
      </c>
    </row>
    <row r="989" spans="2:8" s="260" customFormat="1">
      <c r="B989" s="255">
        <f t="shared" si="29"/>
        <v>976</v>
      </c>
      <c r="C989" s="273" t="s">
        <v>2150</v>
      </c>
      <c r="D989" s="256" t="s">
        <v>79</v>
      </c>
      <c r="E989" s="257">
        <v>210910</v>
      </c>
      <c r="F989" s="256"/>
      <c r="G989" s="258">
        <f t="shared" si="30"/>
        <v>210910</v>
      </c>
      <c r="H989" s="259" t="s">
        <v>1310</v>
      </c>
    </row>
    <row r="990" spans="2:8" s="260" customFormat="1">
      <c r="B990" s="255">
        <f t="shared" si="29"/>
        <v>977</v>
      </c>
      <c r="C990" s="273" t="s">
        <v>2151</v>
      </c>
      <c r="D990" s="256" t="s">
        <v>79</v>
      </c>
      <c r="E990" s="257">
        <v>3531</v>
      </c>
      <c r="F990" s="256"/>
      <c r="G990" s="258">
        <f t="shared" si="30"/>
        <v>3531</v>
      </c>
      <c r="H990" s="259" t="s">
        <v>1310</v>
      </c>
    </row>
    <row r="991" spans="2:8" s="260" customFormat="1">
      <c r="B991" s="255">
        <f t="shared" si="29"/>
        <v>978</v>
      </c>
      <c r="C991" s="273" t="s">
        <v>2152</v>
      </c>
      <c r="D991" s="256" t="s">
        <v>79</v>
      </c>
      <c r="E991" s="257">
        <v>1700</v>
      </c>
      <c r="F991" s="256"/>
      <c r="G991" s="258">
        <f t="shared" si="30"/>
        <v>1700</v>
      </c>
      <c r="H991" s="259" t="s">
        <v>1310</v>
      </c>
    </row>
    <row r="992" spans="2:8" s="260" customFormat="1">
      <c r="B992" s="255">
        <f t="shared" si="29"/>
        <v>979</v>
      </c>
      <c r="C992" s="273" t="s">
        <v>2153</v>
      </c>
      <c r="D992" s="256" t="s">
        <v>79</v>
      </c>
      <c r="E992" s="257">
        <v>3531</v>
      </c>
      <c r="F992" s="256"/>
      <c r="G992" s="258">
        <f t="shared" si="30"/>
        <v>3531</v>
      </c>
      <c r="H992" s="259" t="s">
        <v>1310</v>
      </c>
    </row>
    <row r="993" spans="2:8" s="260" customFormat="1">
      <c r="B993" s="255">
        <f t="shared" si="29"/>
        <v>980</v>
      </c>
      <c r="C993" s="273" t="s">
        <v>2154</v>
      </c>
      <c r="D993" s="256" t="s">
        <v>79</v>
      </c>
      <c r="E993" s="257">
        <v>2587</v>
      </c>
      <c r="F993" s="256"/>
      <c r="G993" s="258">
        <f t="shared" si="30"/>
        <v>2587</v>
      </c>
      <c r="H993" s="259" t="s">
        <v>1310</v>
      </c>
    </row>
    <row r="994" spans="2:8" s="260" customFormat="1">
      <c r="B994" s="255">
        <f t="shared" si="29"/>
        <v>981</v>
      </c>
      <c r="C994" s="273" t="s">
        <v>2155</v>
      </c>
      <c r="D994" s="256" t="s">
        <v>79</v>
      </c>
      <c r="E994" s="257">
        <v>1078</v>
      </c>
      <c r="F994" s="256"/>
      <c r="G994" s="258">
        <f t="shared" si="30"/>
        <v>1078</v>
      </c>
      <c r="H994" s="259" t="s">
        <v>1310</v>
      </c>
    </row>
    <row r="995" spans="2:8" s="260" customFormat="1">
      <c r="B995" s="255">
        <f t="shared" si="29"/>
        <v>982</v>
      </c>
      <c r="C995" s="273" t="s">
        <v>2156</v>
      </c>
      <c r="D995" s="256" t="s">
        <v>79</v>
      </c>
      <c r="E995" s="257">
        <v>1509</v>
      </c>
      <c r="F995" s="256"/>
      <c r="G995" s="258">
        <f t="shared" si="30"/>
        <v>1509</v>
      </c>
      <c r="H995" s="259" t="s">
        <v>1310</v>
      </c>
    </row>
    <row r="996" spans="2:8" s="260" customFormat="1" ht="26.4">
      <c r="B996" s="255">
        <f t="shared" si="29"/>
        <v>983</v>
      </c>
      <c r="C996" s="273" t="s">
        <v>2157</v>
      </c>
      <c r="D996" s="256" t="s">
        <v>79</v>
      </c>
      <c r="E996" s="257">
        <v>91054</v>
      </c>
      <c r="F996" s="256"/>
      <c r="G996" s="258">
        <f t="shared" si="30"/>
        <v>91054</v>
      </c>
      <c r="H996" s="259" t="s">
        <v>1310</v>
      </c>
    </row>
    <row r="997" spans="2:8" s="260" customFormat="1" ht="26.4">
      <c r="B997" s="255">
        <f t="shared" si="29"/>
        <v>984</v>
      </c>
      <c r="C997" s="273" t="s">
        <v>2158</v>
      </c>
      <c r="D997" s="256" t="s">
        <v>79</v>
      </c>
      <c r="E997" s="257">
        <v>387721</v>
      </c>
      <c r="F997" s="256"/>
      <c r="G997" s="258">
        <f t="shared" si="30"/>
        <v>387721</v>
      </c>
      <c r="H997" s="259" t="s">
        <v>1310</v>
      </c>
    </row>
    <row r="998" spans="2:8" s="260" customFormat="1">
      <c r="B998" s="255">
        <f t="shared" si="29"/>
        <v>985</v>
      </c>
      <c r="C998" s="273" t="s">
        <v>2159</v>
      </c>
      <c r="D998" s="256" t="s">
        <v>79</v>
      </c>
      <c r="E998" s="257">
        <v>36050</v>
      </c>
      <c r="F998" s="256"/>
      <c r="G998" s="258">
        <f t="shared" si="30"/>
        <v>36050</v>
      </c>
      <c r="H998" s="259" t="s">
        <v>1310</v>
      </c>
    </row>
    <row r="999" spans="2:8" s="260" customFormat="1">
      <c r="B999" s="255">
        <f t="shared" si="29"/>
        <v>986</v>
      </c>
      <c r="C999" s="273" t="s">
        <v>2160</v>
      </c>
      <c r="D999" s="256" t="s">
        <v>79</v>
      </c>
      <c r="E999" s="257">
        <v>77117</v>
      </c>
      <c r="F999" s="256"/>
      <c r="G999" s="258">
        <f t="shared" si="30"/>
        <v>77117</v>
      </c>
      <c r="H999" s="259" t="s">
        <v>1310</v>
      </c>
    </row>
    <row r="1000" spans="2:8" s="260" customFormat="1">
      <c r="B1000" s="255">
        <f t="shared" si="29"/>
        <v>987</v>
      </c>
      <c r="C1000" s="273" t="s">
        <v>2161</v>
      </c>
      <c r="D1000" s="256" t="s">
        <v>79</v>
      </c>
      <c r="E1000" s="257">
        <v>330766</v>
      </c>
      <c r="F1000" s="256"/>
      <c r="G1000" s="258">
        <f t="shared" si="30"/>
        <v>330766</v>
      </c>
      <c r="H1000" s="259" t="s">
        <v>1310</v>
      </c>
    </row>
    <row r="1001" spans="2:8" s="260" customFormat="1">
      <c r="B1001" s="255">
        <f t="shared" si="29"/>
        <v>988</v>
      </c>
      <c r="C1001" s="273" t="s">
        <v>2162</v>
      </c>
      <c r="D1001" s="256" t="s">
        <v>79</v>
      </c>
      <c r="E1001" s="257">
        <v>12972</v>
      </c>
      <c r="F1001" s="256"/>
      <c r="G1001" s="258">
        <f t="shared" si="30"/>
        <v>12972</v>
      </c>
      <c r="H1001" s="259" t="s">
        <v>1310</v>
      </c>
    </row>
    <row r="1002" spans="2:8" s="260" customFormat="1">
      <c r="B1002" s="255">
        <f t="shared" si="29"/>
        <v>989</v>
      </c>
      <c r="C1002" s="273" t="s">
        <v>2163</v>
      </c>
      <c r="D1002" s="256" t="s">
        <v>79</v>
      </c>
      <c r="E1002" s="257">
        <v>5985</v>
      </c>
      <c r="F1002" s="256"/>
      <c r="G1002" s="258">
        <f t="shared" si="30"/>
        <v>5985</v>
      </c>
      <c r="H1002" s="259" t="s">
        <v>1310</v>
      </c>
    </row>
    <row r="1003" spans="2:8" s="260" customFormat="1">
      <c r="B1003" s="255">
        <f t="shared" si="29"/>
        <v>990</v>
      </c>
      <c r="C1003" s="273" t="s">
        <v>2164</v>
      </c>
      <c r="D1003" s="256" t="s">
        <v>79</v>
      </c>
      <c r="E1003" s="257">
        <v>5573</v>
      </c>
      <c r="F1003" s="256"/>
      <c r="G1003" s="258">
        <f t="shared" si="30"/>
        <v>5573</v>
      </c>
      <c r="H1003" s="259" t="s">
        <v>1310</v>
      </c>
    </row>
    <row r="1004" spans="2:8" s="260" customFormat="1">
      <c r="B1004" s="255">
        <f t="shared" si="29"/>
        <v>991</v>
      </c>
      <c r="C1004" s="273" t="s">
        <v>2165</v>
      </c>
      <c r="D1004" s="256" t="s">
        <v>79</v>
      </c>
      <c r="E1004" s="257">
        <v>6705620</v>
      </c>
      <c r="F1004" s="256"/>
      <c r="G1004" s="258">
        <f t="shared" si="30"/>
        <v>6705620</v>
      </c>
      <c r="H1004" s="259" t="s">
        <v>1310</v>
      </c>
    </row>
    <row r="1005" spans="2:8" s="260" customFormat="1">
      <c r="B1005" s="255">
        <f t="shared" si="29"/>
        <v>992</v>
      </c>
      <c r="C1005" s="273" t="s">
        <v>2166</v>
      </c>
      <c r="D1005" s="256" t="s">
        <v>79</v>
      </c>
      <c r="E1005" s="257">
        <v>17426500</v>
      </c>
      <c r="F1005" s="256"/>
      <c r="G1005" s="258">
        <f t="shared" si="30"/>
        <v>17426500</v>
      </c>
      <c r="H1005" s="259" t="s">
        <v>1310</v>
      </c>
    </row>
    <row r="1006" spans="2:8" s="260" customFormat="1">
      <c r="B1006" s="255">
        <f t="shared" si="29"/>
        <v>993</v>
      </c>
      <c r="C1006" s="273" t="s">
        <v>2167</v>
      </c>
      <c r="D1006" s="256" t="s">
        <v>82</v>
      </c>
      <c r="E1006" s="257">
        <v>2973</v>
      </c>
      <c r="F1006" s="256"/>
      <c r="G1006" s="258">
        <f t="shared" si="30"/>
        <v>2973</v>
      </c>
      <c r="H1006" s="259" t="s">
        <v>1310</v>
      </c>
    </row>
    <row r="1007" spans="2:8" s="260" customFormat="1">
      <c r="B1007" s="255">
        <f t="shared" si="29"/>
        <v>994</v>
      </c>
      <c r="C1007" s="273" t="s">
        <v>2168</v>
      </c>
      <c r="D1007" s="256" t="s">
        <v>82</v>
      </c>
      <c r="E1007" s="257">
        <v>8325</v>
      </c>
      <c r="F1007" s="256"/>
      <c r="G1007" s="258">
        <f t="shared" si="30"/>
        <v>8325</v>
      </c>
      <c r="H1007" s="259" t="s">
        <v>1310</v>
      </c>
    </row>
    <row r="1008" spans="2:8" s="260" customFormat="1">
      <c r="B1008" s="255">
        <f t="shared" si="29"/>
        <v>995</v>
      </c>
      <c r="C1008" s="273" t="s">
        <v>2169</v>
      </c>
      <c r="D1008" s="256" t="s">
        <v>188</v>
      </c>
      <c r="E1008" s="257">
        <v>6849</v>
      </c>
      <c r="F1008" s="256"/>
      <c r="G1008" s="258">
        <f t="shared" si="30"/>
        <v>6849</v>
      </c>
      <c r="H1008" s="259" t="s">
        <v>1310</v>
      </c>
    </row>
    <row r="1009" spans="2:8" s="260" customFormat="1">
      <c r="B1009" s="255">
        <f t="shared" si="29"/>
        <v>996</v>
      </c>
      <c r="C1009" s="273" t="s">
        <v>2170</v>
      </c>
      <c r="D1009" s="256" t="s">
        <v>82</v>
      </c>
      <c r="E1009" s="257">
        <v>4705</v>
      </c>
      <c r="F1009" s="256"/>
      <c r="G1009" s="258">
        <f t="shared" si="30"/>
        <v>4705</v>
      </c>
      <c r="H1009" s="259" t="s">
        <v>1310</v>
      </c>
    </row>
    <row r="1010" spans="2:8" s="260" customFormat="1" ht="26.4">
      <c r="B1010" s="255">
        <f t="shared" si="29"/>
        <v>997</v>
      </c>
      <c r="C1010" s="273" t="s">
        <v>2171</v>
      </c>
      <c r="D1010" s="256" t="s">
        <v>79</v>
      </c>
      <c r="E1010" s="257">
        <v>256423</v>
      </c>
      <c r="F1010" s="256"/>
      <c r="G1010" s="258">
        <f t="shared" si="30"/>
        <v>256423</v>
      </c>
      <c r="H1010" s="259" t="s">
        <v>1310</v>
      </c>
    </row>
    <row r="1011" spans="2:8" s="260" customFormat="1">
      <c r="B1011" s="255">
        <f t="shared" si="29"/>
        <v>998</v>
      </c>
      <c r="C1011" s="273" t="s">
        <v>2172</v>
      </c>
      <c r="D1011" s="256" t="s">
        <v>89</v>
      </c>
      <c r="E1011" s="257">
        <v>341358</v>
      </c>
      <c r="F1011" s="256"/>
      <c r="G1011" s="258">
        <f t="shared" si="30"/>
        <v>341358</v>
      </c>
      <c r="H1011" s="259" t="s">
        <v>1310</v>
      </c>
    </row>
    <row r="1012" spans="2:8" s="260" customFormat="1">
      <c r="B1012" s="255">
        <f t="shared" ref="B1012:B1245" si="31">B1011+1</f>
        <v>999</v>
      </c>
      <c r="C1012" s="273" t="s">
        <v>370</v>
      </c>
      <c r="D1012" s="256" t="s">
        <v>89</v>
      </c>
      <c r="E1012" s="257">
        <v>70613</v>
      </c>
      <c r="F1012" s="256"/>
      <c r="G1012" s="258">
        <f t="shared" si="30"/>
        <v>70613</v>
      </c>
      <c r="H1012" s="259" t="s">
        <v>1310</v>
      </c>
    </row>
    <row r="1013" spans="2:8" s="260" customFormat="1">
      <c r="B1013" s="255">
        <f t="shared" si="31"/>
        <v>1000</v>
      </c>
      <c r="C1013" s="273" t="s">
        <v>371</v>
      </c>
      <c r="D1013" s="256" t="s">
        <v>89</v>
      </c>
      <c r="E1013" s="257">
        <v>88266</v>
      </c>
      <c r="F1013" s="256"/>
      <c r="G1013" s="258">
        <f t="shared" si="30"/>
        <v>88266</v>
      </c>
      <c r="H1013" s="259" t="s">
        <v>1310</v>
      </c>
    </row>
    <row r="1014" spans="2:8" s="260" customFormat="1" ht="26.4">
      <c r="B1014" s="255">
        <f t="shared" si="31"/>
        <v>1001</v>
      </c>
      <c r="C1014" s="273" t="s">
        <v>2173</v>
      </c>
      <c r="D1014" s="256" t="s">
        <v>79</v>
      </c>
      <c r="E1014" s="257">
        <v>29732</v>
      </c>
      <c r="F1014" s="256"/>
      <c r="G1014" s="258">
        <f t="shared" si="30"/>
        <v>29732</v>
      </c>
      <c r="H1014" s="259" t="s">
        <v>1310</v>
      </c>
    </row>
    <row r="1015" spans="2:8" s="260" customFormat="1">
      <c r="B1015" s="255">
        <f t="shared" si="31"/>
        <v>1002</v>
      </c>
      <c r="C1015" s="273" t="s">
        <v>378</v>
      </c>
      <c r="D1015" s="256" t="s">
        <v>89</v>
      </c>
      <c r="E1015" s="257">
        <v>146383</v>
      </c>
      <c r="F1015" s="256"/>
      <c r="G1015" s="258">
        <f t="shared" si="30"/>
        <v>146383</v>
      </c>
      <c r="H1015" s="259" t="s">
        <v>1310</v>
      </c>
    </row>
    <row r="1016" spans="2:8" s="260" customFormat="1">
      <c r="B1016" s="255">
        <f t="shared" si="31"/>
        <v>1003</v>
      </c>
      <c r="C1016" s="273" t="s">
        <v>372</v>
      </c>
      <c r="D1016" s="256" t="s">
        <v>89</v>
      </c>
      <c r="E1016" s="257">
        <v>464559</v>
      </c>
      <c r="F1016" s="256"/>
      <c r="G1016" s="258">
        <f t="shared" si="30"/>
        <v>464559</v>
      </c>
      <c r="H1016" s="259" t="s">
        <v>1310</v>
      </c>
    </row>
    <row r="1017" spans="2:8" s="260" customFormat="1">
      <c r="B1017" s="255">
        <f t="shared" si="31"/>
        <v>1004</v>
      </c>
      <c r="C1017" s="273" t="s">
        <v>373</v>
      </c>
      <c r="D1017" s="256" t="s">
        <v>89</v>
      </c>
      <c r="E1017" s="257">
        <v>315900</v>
      </c>
      <c r="F1017" s="256"/>
      <c r="G1017" s="258">
        <f t="shared" si="30"/>
        <v>315900</v>
      </c>
      <c r="H1017" s="259" t="s">
        <v>1310</v>
      </c>
    </row>
    <row r="1018" spans="2:8" s="260" customFormat="1">
      <c r="B1018" s="255">
        <f t="shared" si="31"/>
        <v>1005</v>
      </c>
      <c r="C1018" s="273" t="s">
        <v>2174</v>
      </c>
      <c r="D1018" s="256" t="s">
        <v>89</v>
      </c>
      <c r="E1018" s="257">
        <v>29732</v>
      </c>
      <c r="F1018" s="256"/>
      <c r="G1018" s="258">
        <f t="shared" si="30"/>
        <v>29732</v>
      </c>
      <c r="H1018" s="259" t="s">
        <v>1310</v>
      </c>
    </row>
    <row r="1019" spans="2:8" s="260" customFormat="1">
      <c r="B1019" s="255">
        <f t="shared" si="31"/>
        <v>1006</v>
      </c>
      <c r="C1019" s="273" t="s">
        <v>2175</v>
      </c>
      <c r="D1019" s="256" t="s">
        <v>89</v>
      </c>
      <c r="E1019" s="257">
        <v>42739</v>
      </c>
      <c r="F1019" s="256"/>
      <c r="G1019" s="258">
        <f t="shared" si="30"/>
        <v>42739</v>
      </c>
      <c r="H1019" s="259" t="s">
        <v>1310</v>
      </c>
    </row>
    <row r="1020" spans="2:8" s="260" customFormat="1">
      <c r="B1020" s="255">
        <f t="shared" si="31"/>
        <v>1007</v>
      </c>
      <c r="C1020" s="273" t="s">
        <v>2176</v>
      </c>
      <c r="D1020" s="256" t="s">
        <v>89</v>
      </c>
      <c r="E1020" s="257">
        <v>55747</v>
      </c>
      <c r="F1020" s="256"/>
      <c r="G1020" s="258">
        <f t="shared" si="30"/>
        <v>55747</v>
      </c>
      <c r="H1020" s="259" t="s">
        <v>1310</v>
      </c>
    </row>
    <row r="1021" spans="2:8" s="260" customFormat="1">
      <c r="B1021" s="255">
        <f t="shared" si="31"/>
        <v>1008</v>
      </c>
      <c r="C1021" s="273" t="s">
        <v>2177</v>
      </c>
      <c r="D1021" s="256" t="s">
        <v>89</v>
      </c>
      <c r="E1021" s="257">
        <v>74329</v>
      </c>
      <c r="F1021" s="256"/>
      <c r="G1021" s="258">
        <f t="shared" si="30"/>
        <v>74329</v>
      </c>
      <c r="H1021" s="259" t="s">
        <v>1310</v>
      </c>
    </row>
    <row r="1022" spans="2:8" s="260" customFormat="1">
      <c r="B1022" s="255">
        <f t="shared" si="31"/>
        <v>1009</v>
      </c>
      <c r="C1022" s="273" t="s">
        <v>2178</v>
      </c>
      <c r="D1022" s="256" t="s">
        <v>82</v>
      </c>
      <c r="E1022" s="257">
        <v>13379</v>
      </c>
      <c r="F1022" s="256"/>
      <c r="G1022" s="258">
        <f t="shared" si="30"/>
        <v>13379</v>
      </c>
      <c r="H1022" s="259" t="s">
        <v>1310</v>
      </c>
    </row>
    <row r="1023" spans="2:8" s="260" customFormat="1">
      <c r="B1023" s="255">
        <f t="shared" si="31"/>
        <v>1010</v>
      </c>
      <c r="C1023" s="273" t="s">
        <v>2179</v>
      </c>
      <c r="D1023" s="256" t="s">
        <v>82</v>
      </c>
      <c r="E1023" s="257">
        <v>42498</v>
      </c>
      <c r="F1023" s="256"/>
      <c r="G1023" s="258">
        <f t="shared" si="30"/>
        <v>42498</v>
      </c>
      <c r="H1023" s="259" t="s">
        <v>1310</v>
      </c>
    </row>
    <row r="1024" spans="2:8" s="260" customFormat="1">
      <c r="B1024" s="255">
        <f t="shared" si="31"/>
        <v>1011</v>
      </c>
      <c r="C1024" s="273" t="s">
        <v>2180</v>
      </c>
      <c r="D1024" s="256" t="s">
        <v>1349</v>
      </c>
      <c r="E1024" s="257">
        <v>99137</v>
      </c>
      <c r="F1024" s="256"/>
      <c r="G1024" s="258">
        <f t="shared" si="30"/>
        <v>99137</v>
      </c>
      <c r="H1024" s="259" t="s">
        <v>1310</v>
      </c>
    </row>
    <row r="1025" spans="2:8" s="260" customFormat="1">
      <c r="B1025" s="255">
        <f t="shared" si="31"/>
        <v>1012</v>
      </c>
      <c r="C1025" s="273" t="s">
        <v>2181</v>
      </c>
      <c r="D1025" s="256" t="s">
        <v>89</v>
      </c>
      <c r="E1025" s="257">
        <v>50172</v>
      </c>
      <c r="F1025" s="256"/>
      <c r="G1025" s="258">
        <f t="shared" si="30"/>
        <v>50172</v>
      </c>
      <c r="H1025" s="259" t="s">
        <v>1310</v>
      </c>
    </row>
    <row r="1026" spans="2:8" s="260" customFormat="1">
      <c r="B1026" s="255">
        <f t="shared" si="31"/>
        <v>1013</v>
      </c>
      <c r="C1026" s="273" t="s">
        <v>2182</v>
      </c>
      <c r="D1026" s="256" t="s">
        <v>89</v>
      </c>
      <c r="E1026" s="257">
        <v>61322</v>
      </c>
      <c r="F1026" s="256"/>
      <c r="G1026" s="258">
        <f t="shared" si="30"/>
        <v>61322</v>
      </c>
      <c r="H1026" s="259" t="s">
        <v>1310</v>
      </c>
    </row>
    <row r="1027" spans="2:8" s="260" customFormat="1" ht="26.4">
      <c r="B1027" s="255">
        <f t="shared" si="31"/>
        <v>1014</v>
      </c>
      <c r="C1027" s="273" t="s">
        <v>2183</v>
      </c>
      <c r="D1027" s="256" t="s">
        <v>79</v>
      </c>
      <c r="E1027" s="257">
        <v>118556</v>
      </c>
      <c r="F1027" s="256"/>
      <c r="G1027" s="258">
        <f t="shared" si="30"/>
        <v>118556</v>
      </c>
      <c r="H1027" s="259" t="s">
        <v>1310</v>
      </c>
    </row>
    <row r="1028" spans="2:8" s="260" customFormat="1" ht="26.4">
      <c r="B1028" s="255">
        <f t="shared" si="31"/>
        <v>1015</v>
      </c>
      <c r="C1028" s="273" t="s">
        <v>2184</v>
      </c>
      <c r="D1028" s="256" t="s">
        <v>79</v>
      </c>
      <c r="E1028" s="257">
        <v>334111</v>
      </c>
      <c r="F1028" s="256"/>
      <c r="G1028" s="258">
        <f t="shared" si="30"/>
        <v>334111</v>
      </c>
      <c r="H1028" s="259" t="s">
        <v>1310</v>
      </c>
    </row>
    <row r="1029" spans="2:8" s="260" customFormat="1">
      <c r="B1029" s="255">
        <f t="shared" si="31"/>
        <v>1016</v>
      </c>
      <c r="C1029" s="273" t="s">
        <v>798</v>
      </c>
      <c r="D1029" s="256" t="s">
        <v>79</v>
      </c>
      <c r="E1029" s="257">
        <v>41810</v>
      </c>
      <c r="F1029" s="256"/>
      <c r="G1029" s="258">
        <f t="shared" si="30"/>
        <v>41810</v>
      </c>
      <c r="H1029" s="259" t="s">
        <v>1310</v>
      </c>
    </row>
    <row r="1030" spans="2:8" s="260" customFormat="1">
      <c r="B1030" s="255">
        <f t="shared" si="31"/>
        <v>1017</v>
      </c>
      <c r="C1030" s="273" t="s">
        <v>796</v>
      </c>
      <c r="D1030" s="256" t="s">
        <v>79</v>
      </c>
      <c r="E1030" s="257">
        <v>17653</v>
      </c>
      <c r="F1030" s="256"/>
      <c r="G1030" s="258">
        <f t="shared" si="30"/>
        <v>17653</v>
      </c>
      <c r="H1030" s="259" t="s">
        <v>1310</v>
      </c>
    </row>
    <row r="1031" spans="2:8" s="260" customFormat="1">
      <c r="B1031" s="255">
        <f t="shared" si="31"/>
        <v>1018</v>
      </c>
      <c r="C1031" s="273" t="s">
        <v>797</v>
      </c>
      <c r="D1031" s="256" t="s">
        <v>79</v>
      </c>
      <c r="E1031" s="257">
        <v>24900</v>
      </c>
      <c r="F1031" s="256"/>
      <c r="G1031" s="258">
        <f t="shared" si="30"/>
        <v>24900</v>
      </c>
      <c r="H1031" s="259" t="s">
        <v>1310</v>
      </c>
    </row>
    <row r="1032" spans="2:8" s="260" customFormat="1" ht="26.4">
      <c r="B1032" s="255">
        <f t="shared" si="31"/>
        <v>1019</v>
      </c>
      <c r="C1032" s="273" t="s">
        <v>2185</v>
      </c>
      <c r="D1032" s="256" t="s">
        <v>79</v>
      </c>
      <c r="E1032" s="257">
        <v>1851622</v>
      </c>
      <c r="F1032" s="256"/>
      <c r="G1032" s="258">
        <f t="shared" si="30"/>
        <v>1851622</v>
      </c>
      <c r="H1032" s="259" t="s">
        <v>1310</v>
      </c>
    </row>
    <row r="1033" spans="2:8" s="260" customFormat="1" ht="26.4">
      <c r="B1033" s="255">
        <f t="shared" si="31"/>
        <v>1020</v>
      </c>
      <c r="C1033" s="273" t="s">
        <v>2186</v>
      </c>
      <c r="D1033" s="256" t="s">
        <v>79</v>
      </c>
      <c r="E1033" s="257">
        <v>2739451</v>
      </c>
      <c r="F1033" s="256"/>
      <c r="G1033" s="258">
        <f t="shared" si="30"/>
        <v>2739451</v>
      </c>
      <c r="H1033" s="259" t="s">
        <v>1310</v>
      </c>
    </row>
    <row r="1034" spans="2:8" s="260" customFormat="1" ht="26.4">
      <c r="B1034" s="255">
        <f t="shared" si="31"/>
        <v>1021</v>
      </c>
      <c r="C1034" s="273" t="s">
        <v>2187</v>
      </c>
      <c r="D1034" s="256" t="s">
        <v>79</v>
      </c>
      <c r="E1034" s="257">
        <v>850367</v>
      </c>
      <c r="F1034" s="256"/>
      <c r="G1034" s="258">
        <f t="shared" si="30"/>
        <v>850367</v>
      </c>
      <c r="H1034" s="259" t="s">
        <v>1310</v>
      </c>
    </row>
    <row r="1035" spans="2:8" s="260" customFormat="1" ht="26.4">
      <c r="B1035" s="255">
        <f t="shared" si="31"/>
        <v>1022</v>
      </c>
      <c r="C1035" s="273" t="s">
        <v>2188</v>
      </c>
      <c r="D1035" s="256" t="s">
        <v>79</v>
      </c>
      <c r="E1035" s="257">
        <v>1454784</v>
      </c>
      <c r="F1035" s="256"/>
      <c r="G1035" s="258">
        <f t="shared" si="30"/>
        <v>1454784</v>
      </c>
      <c r="H1035" s="259" t="s">
        <v>1310</v>
      </c>
    </row>
    <row r="1036" spans="2:8" s="260" customFormat="1" ht="26.4">
      <c r="B1036" s="255">
        <f t="shared" si="31"/>
        <v>1023</v>
      </c>
      <c r="C1036" s="273" t="s">
        <v>475</v>
      </c>
      <c r="D1036" s="256" t="s">
        <v>79</v>
      </c>
      <c r="E1036" s="257">
        <v>422489</v>
      </c>
      <c r="F1036" s="256"/>
      <c r="G1036" s="258">
        <f t="shared" si="30"/>
        <v>422489</v>
      </c>
      <c r="H1036" s="259" t="s">
        <v>1310</v>
      </c>
    </row>
    <row r="1037" spans="2:8" s="260" customFormat="1">
      <c r="B1037" s="255">
        <f t="shared" si="31"/>
        <v>1024</v>
      </c>
      <c r="C1037" s="273" t="s">
        <v>2189</v>
      </c>
      <c r="D1037" s="256" t="s">
        <v>79</v>
      </c>
      <c r="E1037" s="257">
        <v>689778</v>
      </c>
      <c r="F1037" s="256"/>
      <c r="G1037" s="258">
        <f t="shared" si="30"/>
        <v>689778</v>
      </c>
      <c r="H1037" s="259" t="s">
        <v>1310</v>
      </c>
    </row>
    <row r="1038" spans="2:8" s="260" customFormat="1">
      <c r="B1038" s="255">
        <f t="shared" si="31"/>
        <v>1025</v>
      </c>
      <c r="C1038" s="273" t="s">
        <v>2190</v>
      </c>
      <c r="D1038" s="256" t="s">
        <v>79</v>
      </c>
      <c r="E1038" s="257">
        <v>948444</v>
      </c>
      <c r="F1038" s="256"/>
      <c r="G1038" s="258">
        <f t="shared" si="30"/>
        <v>948444</v>
      </c>
      <c r="H1038" s="259" t="s">
        <v>1310</v>
      </c>
    </row>
    <row r="1039" spans="2:8" s="260" customFormat="1">
      <c r="B1039" s="255">
        <f t="shared" si="31"/>
        <v>1026</v>
      </c>
      <c r="C1039" s="273" t="s">
        <v>801</v>
      </c>
      <c r="D1039" s="256" t="s">
        <v>79</v>
      </c>
      <c r="E1039" s="257">
        <v>97557</v>
      </c>
      <c r="F1039" s="256"/>
      <c r="G1039" s="258">
        <f t="shared" si="30"/>
        <v>97557</v>
      </c>
      <c r="H1039" s="259" t="s">
        <v>1310</v>
      </c>
    </row>
    <row r="1040" spans="2:8" s="260" customFormat="1">
      <c r="B1040" s="255">
        <f t="shared" si="31"/>
        <v>1027</v>
      </c>
      <c r="C1040" s="273" t="s">
        <v>799</v>
      </c>
      <c r="D1040" s="256" t="s">
        <v>79</v>
      </c>
      <c r="E1040" s="257">
        <v>30243</v>
      </c>
      <c r="F1040" s="256"/>
      <c r="G1040" s="258">
        <f t="shared" si="30"/>
        <v>30243</v>
      </c>
      <c r="H1040" s="259" t="s">
        <v>1310</v>
      </c>
    </row>
    <row r="1041" spans="2:8" s="260" customFormat="1">
      <c r="B1041" s="255">
        <f t="shared" si="31"/>
        <v>1028</v>
      </c>
      <c r="C1041" s="273" t="s">
        <v>800</v>
      </c>
      <c r="D1041" s="256" t="s">
        <v>79</v>
      </c>
      <c r="E1041" s="257">
        <v>62437</v>
      </c>
      <c r="F1041" s="256"/>
      <c r="G1041" s="258">
        <f t="shared" si="30"/>
        <v>62437</v>
      </c>
      <c r="H1041" s="259" t="s">
        <v>1310</v>
      </c>
    </row>
    <row r="1042" spans="2:8" s="260" customFormat="1">
      <c r="B1042" s="255">
        <f t="shared" si="31"/>
        <v>1029</v>
      </c>
      <c r="C1042" s="273" t="s">
        <v>2191</v>
      </c>
      <c r="D1042" s="256" t="s">
        <v>1349</v>
      </c>
      <c r="E1042" s="257">
        <v>164510</v>
      </c>
      <c r="F1042" s="256"/>
      <c r="G1042" s="258">
        <f t="shared" si="30"/>
        <v>164510</v>
      </c>
      <c r="H1042" s="259" t="s">
        <v>1310</v>
      </c>
    </row>
    <row r="1043" spans="2:8" s="260" customFormat="1">
      <c r="B1043" s="255">
        <f t="shared" si="31"/>
        <v>1030</v>
      </c>
      <c r="C1043" s="273" t="s">
        <v>2192</v>
      </c>
      <c r="D1043" s="256" t="s">
        <v>1349</v>
      </c>
      <c r="E1043" s="257">
        <v>100345</v>
      </c>
      <c r="F1043" s="256"/>
      <c r="G1043" s="258">
        <f t="shared" si="30"/>
        <v>100345</v>
      </c>
      <c r="H1043" s="259" t="s">
        <v>1310</v>
      </c>
    </row>
    <row r="1044" spans="2:8" s="260" customFormat="1">
      <c r="B1044" s="255">
        <f t="shared" si="31"/>
        <v>1031</v>
      </c>
      <c r="C1044" s="273" t="s">
        <v>2193</v>
      </c>
      <c r="D1044" s="256" t="s">
        <v>82</v>
      </c>
      <c r="E1044" s="257">
        <v>19260</v>
      </c>
      <c r="F1044" s="256"/>
      <c r="G1044" s="258">
        <f t="shared" si="30"/>
        <v>19260</v>
      </c>
      <c r="H1044" s="259" t="s">
        <v>1310</v>
      </c>
    </row>
    <row r="1045" spans="2:8" s="260" customFormat="1">
      <c r="B1045" s="255">
        <f t="shared" si="31"/>
        <v>1032</v>
      </c>
      <c r="C1045" s="273" t="s">
        <v>2194</v>
      </c>
      <c r="D1045" s="256" t="s">
        <v>82</v>
      </c>
      <c r="E1045" s="257">
        <v>2245</v>
      </c>
      <c r="F1045" s="256"/>
      <c r="G1045" s="258">
        <f t="shared" si="30"/>
        <v>2245</v>
      </c>
      <c r="H1045" s="259" t="s">
        <v>1310</v>
      </c>
    </row>
    <row r="1046" spans="2:8" s="260" customFormat="1">
      <c r="B1046" s="255">
        <f t="shared" si="31"/>
        <v>1033</v>
      </c>
      <c r="C1046" s="273" t="s">
        <v>2195</v>
      </c>
      <c r="D1046" s="256" t="s">
        <v>188</v>
      </c>
      <c r="E1046" s="257">
        <v>57416</v>
      </c>
      <c r="F1046" s="256"/>
      <c r="G1046" s="258">
        <f t="shared" si="30"/>
        <v>57416</v>
      </c>
      <c r="H1046" s="259" t="s">
        <v>1310</v>
      </c>
    </row>
    <row r="1047" spans="2:8" s="260" customFormat="1">
      <c r="B1047" s="255">
        <f t="shared" si="31"/>
        <v>1034</v>
      </c>
      <c r="C1047" s="273" t="s">
        <v>2196</v>
      </c>
      <c r="D1047" s="256" t="s">
        <v>1465</v>
      </c>
      <c r="E1047" s="257">
        <v>42554</v>
      </c>
      <c r="F1047" s="256"/>
      <c r="G1047" s="258">
        <f t="shared" ref="G1047:G2202" si="32">E1047*(1+F1047)</f>
        <v>42554</v>
      </c>
      <c r="H1047" s="259" t="s">
        <v>1310</v>
      </c>
    </row>
    <row r="1048" spans="2:8" s="260" customFormat="1">
      <c r="B1048" s="255">
        <f t="shared" si="31"/>
        <v>1035</v>
      </c>
      <c r="C1048" s="273" t="s">
        <v>2197</v>
      </c>
      <c r="D1048" s="256" t="s">
        <v>1333</v>
      </c>
      <c r="E1048" s="257">
        <v>9609</v>
      </c>
      <c r="F1048" s="256"/>
      <c r="G1048" s="258">
        <f t="shared" si="32"/>
        <v>9609</v>
      </c>
      <c r="H1048" s="259" t="s">
        <v>1310</v>
      </c>
    </row>
    <row r="1049" spans="2:8" s="260" customFormat="1">
      <c r="B1049" s="255">
        <f t="shared" si="31"/>
        <v>1036</v>
      </c>
      <c r="C1049" s="273" t="s">
        <v>2198</v>
      </c>
      <c r="D1049" s="256" t="s">
        <v>82</v>
      </c>
      <c r="E1049" s="257">
        <v>11509</v>
      </c>
      <c r="F1049" s="256"/>
      <c r="G1049" s="258">
        <f t="shared" si="32"/>
        <v>11509</v>
      </c>
      <c r="H1049" s="259" t="s">
        <v>1310</v>
      </c>
    </row>
    <row r="1050" spans="2:8" s="260" customFormat="1">
      <c r="B1050" s="255">
        <f t="shared" si="31"/>
        <v>1037</v>
      </c>
      <c r="C1050" s="273" t="s">
        <v>2199</v>
      </c>
      <c r="D1050" s="256" t="s">
        <v>82</v>
      </c>
      <c r="E1050" s="257">
        <v>11017</v>
      </c>
      <c r="F1050" s="256"/>
      <c r="G1050" s="258">
        <f t="shared" si="32"/>
        <v>11017</v>
      </c>
      <c r="H1050" s="259" t="s">
        <v>1310</v>
      </c>
    </row>
    <row r="1051" spans="2:8" s="260" customFormat="1">
      <c r="B1051" s="255">
        <f t="shared" si="31"/>
        <v>1038</v>
      </c>
      <c r="C1051" s="273" t="s">
        <v>2200</v>
      </c>
      <c r="D1051" s="256" t="s">
        <v>79</v>
      </c>
      <c r="E1051" s="257">
        <v>6430</v>
      </c>
      <c r="F1051" s="256"/>
      <c r="G1051" s="258">
        <f t="shared" si="32"/>
        <v>6430</v>
      </c>
      <c r="H1051" s="259" t="s">
        <v>1310</v>
      </c>
    </row>
    <row r="1052" spans="2:8" s="260" customFormat="1">
      <c r="B1052" s="255">
        <f t="shared" si="31"/>
        <v>1039</v>
      </c>
      <c r="C1052" s="273" t="s">
        <v>2201</v>
      </c>
      <c r="D1052" s="256" t="s">
        <v>82</v>
      </c>
      <c r="E1052" s="257">
        <v>8430</v>
      </c>
      <c r="F1052" s="256"/>
      <c r="G1052" s="258">
        <f t="shared" si="32"/>
        <v>8430</v>
      </c>
      <c r="H1052" s="259" t="s">
        <v>1310</v>
      </c>
    </row>
    <row r="1053" spans="2:8" s="260" customFormat="1">
      <c r="B1053" s="255">
        <f t="shared" si="31"/>
        <v>1040</v>
      </c>
      <c r="C1053" s="273" t="s">
        <v>2202</v>
      </c>
      <c r="D1053" s="256" t="s">
        <v>82</v>
      </c>
      <c r="E1053" s="257">
        <v>29145</v>
      </c>
      <c r="F1053" s="256"/>
      <c r="G1053" s="258">
        <f t="shared" si="32"/>
        <v>29145</v>
      </c>
      <c r="H1053" s="259" t="s">
        <v>1310</v>
      </c>
    </row>
    <row r="1054" spans="2:8" s="260" customFormat="1">
      <c r="B1054" s="255">
        <f t="shared" si="31"/>
        <v>1041</v>
      </c>
      <c r="C1054" s="273" t="s">
        <v>2203</v>
      </c>
      <c r="D1054" s="256" t="s">
        <v>82</v>
      </c>
      <c r="E1054" s="257">
        <v>4404</v>
      </c>
      <c r="F1054" s="256"/>
      <c r="G1054" s="258">
        <f t="shared" si="32"/>
        <v>4404</v>
      </c>
      <c r="H1054" s="259" t="s">
        <v>1310</v>
      </c>
    </row>
    <row r="1055" spans="2:8" s="260" customFormat="1" ht="26.4">
      <c r="B1055" s="255">
        <f t="shared" si="31"/>
        <v>1042</v>
      </c>
      <c r="C1055" s="275" t="s">
        <v>78</v>
      </c>
      <c r="D1055" s="256" t="str">
        <f>IFERROR(VLOOKUP(C1055,'LISTA ICCU 2026'!D9:F1065,2,FALSE),"NO ")</f>
        <v>UN</v>
      </c>
      <c r="E1055" s="257">
        <f>IFERROR(VLOOKUP(C1055,'LISTA ICCU 2026'!D9:F1065,3,FALSE),"NO ")</f>
        <v>3221690</v>
      </c>
      <c r="F1055" s="256"/>
      <c r="G1055" s="258">
        <f t="shared" si="32"/>
        <v>3221690</v>
      </c>
      <c r="H1055" s="276" t="s">
        <v>1310</v>
      </c>
    </row>
    <row r="1056" spans="2:8" s="260" customFormat="1" ht="39.6">
      <c r="B1056" s="255">
        <f t="shared" si="31"/>
        <v>1043</v>
      </c>
      <c r="C1056" s="273" t="s">
        <v>80</v>
      </c>
      <c r="D1056" s="256" t="str">
        <f>IFERROR(VLOOKUP(C1056,'LISTA ICCU 2026'!D10:F1066,2,FALSE),"NO ")</f>
        <v>UN</v>
      </c>
      <c r="E1056" s="257">
        <f>IFERROR(VLOOKUP(C1056,'LISTA ICCU 2026'!D10:F1066,3,FALSE),"NO ")</f>
        <v>1791322</v>
      </c>
      <c r="F1056" s="256"/>
      <c r="G1056" s="258">
        <f t="shared" ref="G1056:G1057" si="33">E1056*(1+F1056)</f>
        <v>1791322</v>
      </c>
      <c r="H1056" s="259" t="s">
        <v>1310</v>
      </c>
    </row>
    <row r="1057" spans="2:8" s="260" customFormat="1" ht="26.4">
      <c r="B1057" s="255">
        <f t="shared" si="31"/>
        <v>1044</v>
      </c>
      <c r="C1057" s="273" t="s">
        <v>81</v>
      </c>
      <c r="D1057" s="256" t="str">
        <f>IFERROR(VLOOKUP(C1057,'LISTA ICCU 2026'!D11:F1067,2,FALSE),"NO ")</f>
        <v>ML</v>
      </c>
      <c r="E1057" s="257">
        <f>IFERROR(VLOOKUP(C1057,'LISTA ICCU 2026'!D11:F1067,3,FALSE),"NO ")</f>
        <v>19160</v>
      </c>
      <c r="F1057" s="256"/>
      <c r="G1057" s="258">
        <f t="shared" si="33"/>
        <v>19160</v>
      </c>
      <c r="H1057" s="259" t="s">
        <v>1310</v>
      </c>
    </row>
    <row r="1058" spans="2:8" s="260" customFormat="1" ht="26.4">
      <c r="B1058" s="255">
        <f t="shared" si="31"/>
        <v>1045</v>
      </c>
      <c r="C1058" s="273" t="s">
        <v>83</v>
      </c>
      <c r="D1058" s="256" t="str">
        <f>IFERROR(VLOOKUP(C1058,'LISTA ICCU 2026'!D12:F1068,2,FALSE),"NO ")</f>
        <v>ML</v>
      </c>
      <c r="E1058" s="257">
        <f>IFERROR(VLOOKUP(C1058,'LISTA ICCU 2026'!D12:F1068,3,FALSE),"NO ")</f>
        <v>22090</v>
      </c>
      <c r="F1058" s="256"/>
      <c r="G1058" s="258">
        <f t="shared" ref="G1058:G1065" si="34">E1058*(1+F1058)</f>
        <v>22090</v>
      </c>
      <c r="H1058" s="276" t="s">
        <v>1310</v>
      </c>
    </row>
    <row r="1059" spans="2:8" s="260" customFormat="1" ht="26.4">
      <c r="B1059" s="255">
        <f t="shared" si="31"/>
        <v>1046</v>
      </c>
      <c r="C1059" s="273" t="s">
        <v>84</v>
      </c>
      <c r="D1059" s="256" t="str">
        <f>IFERROR(VLOOKUP(C1059,'LISTA ICCU 2026'!D13:F1069,2,FALSE),"NO ")</f>
        <v>ML</v>
      </c>
      <c r="E1059" s="257">
        <f>IFERROR(VLOOKUP(C1059,'LISTA ICCU 2026'!D13:F1069,3,FALSE),"NO ")</f>
        <v>25532</v>
      </c>
      <c r="F1059" s="256"/>
      <c r="G1059" s="258">
        <f t="shared" si="34"/>
        <v>25532</v>
      </c>
      <c r="H1059" s="259" t="s">
        <v>1310</v>
      </c>
    </row>
    <row r="1060" spans="2:8" s="260" customFormat="1">
      <c r="B1060" s="255">
        <f t="shared" si="31"/>
        <v>1047</v>
      </c>
      <c r="C1060" s="273" t="s">
        <v>85</v>
      </c>
      <c r="D1060" s="256" t="str">
        <f>IFERROR(VLOOKUP(C1060,'LISTA ICCU 2026'!D14:F1070,2,FALSE),"NO ")</f>
        <v>ML</v>
      </c>
      <c r="E1060" s="257">
        <f>IFERROR(VLOOKUP(C1060,'LISTA ICCU 2026'!D14:F1070,3,FALSE),"NO ")</f>
        <v>100808</v>
      </c>
      <c r="F1060" s="256"/>
      <c r="G1060" s="258">
        <f t="shared" si="34"/>
        <v>100808</v>
      </c>
      <c r="H1060" s="259" t="s">
        <v>1310</v>
      </c>
    </row>
    <row r="1061" spans="2:8" s="260" customFormat="1">
      <c r="B1061" s="255">
        <f t="shared" si="31"/>
        <v>1048</v>
      </c>
      <c r="C1061" s="273" t="s">
        <v>86</v>
      </c>
      <c r="D1061" s="256" t="str">
        <f>IFERROR(VLOOKUP(C1061,'LISTA ICCU 2026'!D15:F1071,2,FALSE),"NO ")</f>
        <v>ML</v>
      </c>
      <c r="E1061" s="257">
        <f>IFERROR(VLOOKUP(C1061,'LISTA ICCU 2026'!D15:F1071,3,FALSE),"NO ")</f>
        <v>71324</v>
      </c>
      <c r="F1061" s="256"/>
      <c r="G1061" s="258">
        <f t="shared" si="34"/>
        <v>71324</v>
      </c>
      <c r="H1061" s="276" t="s">
        <v>1310</v>
      </c>
    </row>
    <row r="1062" spans="2:8" s="260" customFormat="1">
      <c r="B1062" s="255">
        <f t="shared" si="31"/>
        <v>1049</v>
      </c>
      <c r="C1062" s="273" t="s">
        <v>87</v>
      </c>
      <c r="D1062" s="256" t="str">
        <f>IFERROR(VLOOKUP(C1062,'LISTA ICCU 2026'!D16:F1072,2,FALSE),"NO ")</f>
        <v>ML</v>
      </c>
      <c r="E1062" s="257">
        <f>IFERROR(VLOOKUP(C1062,'LISTA ICCU 2026'!D16:F1072,3,FALSE),"NO ")</f>
        <v>34513</v>
      </c>
      <c r="F1062" s="256"/>
      <c r="G1062" s="258">
        <f t="shared" si="34"/>
        <v>34513</v>
      </c>
      <c r="H1062" s="259" t="s">
        <v>1310</v>
      </c>
    </row>
    <row r="1063" spans="2:8" s="260" customFormat="1" ht="26.4">
      <c r="B1063" s="255">
        <f t="shared" si="31"/>
        <v>1050</v>
      </c>
      <c r="C1063" s="273" t="s">
        <v>88</v>
      </c>
      <c r="D1063" s="256" t="str">
        <f>IFERROR(VLOOKUP(C1063,'LISTA ICCU 2026'!D17:F1073,2,FALSE),"NO ")</f>
        <v>M2</v>
      </c>
      <c r="E1063" s="257">
        <f>IFERROR(VLOOKUP(C1063,'LISTA ICCU 2026'!D17:F1073,3,FALSE),"NO ")</f>
        <v>101530</v>
      </c>
      <c r="F1063" s="256"/>
      <c r="G1063" s="258">
        <f t="shared" si="34"/>
        <v>101530</v>
      </c>
      <c r="H1063" s="259" t="s">
        <v>1310</v>
      </c>
    </row>
    <row r="1064" spans="2:8" s="260" customFormat="1" ht="26.4">
      <c r="B1064" s="255">
        <f t="shared" si="31"/>
        <v>1051</v>
      </c>
      <c r="C1064" s="273" t="s">
        <v>90</v>
      </c>
      <c r="D1064" s="256" t="str">
        <f>IFERROR(VLOOKUP(C1064,'LISTA ICCU 2026'!D18:F1074,2,FALSE),"NO ")</f>
        <v>M2</v>
      </c>
      <c r="E1064" s="257">
        <f>IFERROR(VLOOKUP(C1064,'LISTA ICCU 2026'!D18:F1074,3,FALSE),"NO ")</f>
        <v>13166</v>
      </c>
      <c r="F1064" s="256"/>
      <c r="G1064" s="258">
        <f t="shared" si="34"/>
        <v>13166</v>
      </c>
      <c r="H1064" s="276" t="s">
        <v>1310</v>
      </c>
    </row>
    <row r="1065" spans="2:8" s="260" customFormat="1" ht="26.4">
      <c r="B1065" s="255">
        <f t="shared" si="31"/>
        <v>1052</v>
      </c>
      <c r="C1065" s="273" t="s">
        <v>91</v>
      </c>
      <c r="D1065" s="256" t="str">
        <f>IFERROR(VLOOKUP(C1065,'LISTA ICCU 2026'!D19:F1075,2,FALSE),"NO ")</f>
        <v>M2</v>
      </c>
      <c r="E1065" s="257">
        <f>IFERROR(VLOOKUP(C1065,'LISTA ICCU 2026'!D19:F1075,3,FALSE),"NO ")</f>
        <v>18542</v>
      </c>
      <c r="F1065" s="256"/>
      <c r="G1065" s="258">
        <f t="shared" si="34"/>
        <v>18542</v>
      </c>
      <c r="H1065" s="259" t="s">
        <v>1310</v>
      </c>
    </row>
    <row r="1066" spans="2:8" s="260" customFormat="1">
      <c r="B1066" s="255">
        <f t="shared" si="31"/>
        <v>1053</v>
      </c>
      <c r="C1066" s="273" t="s">
        <v>92</v>
      </c>
      <c r="D1066" s="256" t="str">
        <f>IFERROR(VLOOKUP(C1066,'LISTA ICCU 2026'!D20:F1076,2,FALSE),"NO ")</f>
        <v>M2</v>
      </c>
      <c r="E1066" s="257">
        <f>IFERROR(VLOOKUP(C1066,'LISTA ICCU 2026'!D20:F1076,3,FALSE),"NO ")</f>
        <v>14116</v>
      </c>
      <c r="F1066" s="256"/>
      <c r="G1066" s="258">
        <f t="shared" ref="G1066:G1077" si="35">E1066*(1+F1066)</f>
        <v>14116</v>
      </c>
      <c r="H1066" s="259" t="s">
        <v>1310</v>
      </c>
    </row>
    <row r="1067" spans="2:8" s="260" customFormat="1">
      <c r="B1067" s="255">
        <f t="shared" si="31"/>
        <v>1054</v>
      </c>
      <c r="C1067" s="273" t="s">
        <v>93</v>
      </c>
      <c r="D1067" s="256" t="str">
        <f>IFERROR(VLOOKUP(C1067,'LISTA ICCU 2026'!D21:F1077,2,FALSE),"NO ")</f>
        <v>M2</v>
      </c>
      <c r="E1067" s="257">
        <f>IFERROR(VLOOKUP(C1067,'LISTA ICCU 2026'!D21:F1077,3,FALSE),"NO ")</f>
        <v>14955</v>
      </c>
      <c r="F1067" s="256"/>
      <c r="G1067" s="258">
        <f t="shared" si="35"/>
        <v>14955</v>
      </c>
      <c r="H1067" s="276" t="s">
        <v>1310</v>
      </c>
    </row>
    <row r="1068" spans="2:8" s="260" customFormat="1" ht="26.4">
      <c r="B1068" s="255">
        <f t="shared" si="31"/>
        <v>1055</v>
      </c>
      <c r="C1068" s="273" t="s">
        <v>94</v>
      </c>
      <c r="D1068" s="256" t="str">
        <f>IFERROR(VLOOKUP(C1068,'LISTA ICCU 2026'!D22:F1078,2,FALSE),"NO ")</f>
        <v>M2</v>
      </c>
      <c r="E1068" s="257">
        <f>IFERROR(VLOOKUP(C1068,'LISTA ICCU 2026'!D22:F1078,3,FALSE),"NO ")</f>
        <v>19555</v>
      </c>
      <c r="F1068" s="256"/>
      <c r="G1068" s="258">
        <f t="shared" si="35"/>
        <v>19555</v>
      </c>
      <c r="H1068" s="259" t="s">
        <v>1310</v>
      </c>
    </row>
    <row r="1069" spans="2:8" s="260" customFormat="1" ht="26.4">
      <c r="B1069" s="255">
        <f t="shared" si="31"/>
        <v>1056</v>
      </c>
      <c r="C1069" s="273" t="s">
        <v>95</v>
      </c>
      <c r="D1069" s="256" t="str">
        <f>IFERROR(VLOOKUP(C1069,'LISTA ICCU 2026'!D23:F1079,2,FALSE),"NO ")</f>
        <v>M2</v>
      </c>
      <c r="E1069" s="257">
        <f>IFERROR(VLOOKUP(C1069,'LISTA ICCU 2026'!D23:F1079,3,FALSE),"NO ")</f>
        <v>16736</v>
      </c>
      <c r="F1069" s="256"/>
      <c r="G1069" s="258">
        <f t="shared" si="35"/>
        <v>16736</v>
      </c>
      <c r="H1069" s="259" t="s">
        <v>1310</v>
      </c>
    </row>
    <row r="1070" spans="2:8" s="260" customFormat="1" ht="26.4">
      <c r="B1070" s="255">
        <f t="shared" si="31"/>
        <v>1057</v>
      </c>
      <c r="C1070" s="273" t="s">
        <v>96</v>
      </c>
      <c r="D1070" s="256" t="str">
        <f>IFERROR(VLOOKUP(C1070,'LISTA ICCU 2026'!D24:F1080,2,FALSE),"NO ")</f>
        <v>M2</v>
      </c>
      <c r="E1070" s="257">
        <f>IFERROR(VLOOKUP(C1070,'LISTA ICCU 2026'!D24:F1080,3,FALSE),"NO ")</f>
        <v>26178</v>
      </c>
      <c r="F1070" s="256"/>
      <c r="G1070" s="258">
        <f t="shared" si="35"/>
        <v>26178</v>
      </c>
      <c r="H1070" s="276" t="s">
        <v>1310</v>
      </c>
    </row>
    <row r="1071" spans="2:8" s="260" customFormat="1" ht="26.4">
      <c r="B1071" s="255">
        <f t="shared" si="31"/>
        <v>1058</v>
      </c>
      <c r="C1071" s="273" t="s">
        <v>97</v>
      </c>
      <c r="D1071" s="256" t="str">
        <f>IFERROR(VLOOKUP(C1071,'LISTA ICCU 2026'!D25:F1081,2,FALSE),"NO ")</f>
        <v>M2</v>
      </c>
      <c r="E1071" s="257">
        <f>IFERROR(VLOOKUP(C1071,'LISTA ICCU 2026'!D25:F1081,3,FALSE),"NO ")</f>
        <v>34942</v>
      </c>
      <c r="F1071" s="256"/>
      <c r="G1071" s="258">
        <f t="shared" si="35"/>
        <v>34942</v>
      </c>
      <c r="H1071" s="259" t="s">
        <v>1310</v>
      </c>
    </row>
    <row r="1072" spans="2:8" s="260" customFormat="1" ht="26.4">
      <c r="B1072" s="255">
        <f t="shared" si="31"/>
        <v>1059</v>
      </c>
      <c r="C1072" s="273" t="s">
        <v>98</v>
      </c>
      <c r="D1072" s="256" t="str">
        <f>IFERROR(VLOOKUP(C1072,'LISTA ICCU 2026'!D26:F1082,2,FALSE),"NO ")</f>
        <v>M2</v>
      </c>
      <c r="E1072" s="257">
        <f>IFERROR(VLOOKUP(C1072,'LISTA ICCU 2026'!D26:F1082,3,FALSE),"NO ")</f>
        <v>52972</v>
      </c>
      <c r="F1072" s="256"/>
      <c r="G1072" s="258">
        <f t="shared" si="35"/>
        <v>52972</v>
      </c>
      <c r="H1072" s="259" t="s">
        <v>1310</v>
      </c>
    </row>
    <row r="1073" spans="2:8" s="260" customFormat="1" ht="26.4">
      <c r="B1073" s="255">
        <f t="shared" si="31"/>
        <v>1060</v>
      </c>
      <c r="C1073" s="273" t="s">
        <v>99</v>
      </c>
      <c r="D1073" s="256" t="str">
        <f>IFERROR(VLOOKUP(C1073,'LISTA ICCU 2026'!D27:F1083,2,FALSE),"NO ")</f>
        <v>M2</v>
      </c>
      <c r="E1073" s="257">
        <f>IFERROR(VLOOKUP(C1073,'LISTA ICCU 2026'!D27:F1083,3,FALSE),"NO ")</f>
        <v>71917</v>
      </c>
      <c r="F1073" s="256"/>
      <c r="G1073" s="258">
        <f t="shared" si="35"/>
        <v>71917</v>
      </c>
      <c r="H1073" s="276" t="s">
        <v>1310</v>
      </c>
    </row>
    <row r="1074" spans="2:8" s="260" customFormat="1" ht="26.4">
      <c r="B1074" s="255">
        <f t="shared" si="31"/>
        <v>1061</v>
      </c>
      <c r="C1074" s="273" t="s">
        <v>100</v>
      </c>
      <c r="D1074" s="256" t="str">
        <f>IFERROR(VLOOKUP(C1074,'LISTA ICCU 2026'!D28:F1084,2,FALSE),"NO ")</f>
        <v>M2</v>
      </c>
      <c r="E1074" s="257">
        <f>IFERROR(VLOOKUP(C1074,'LISTA ICCU 2026'!D28:F1084,3,FALSE),"NO ")</f>
        <v>87588</v>
      </c>
      <c r="F1074" s="256"/>
      <c r="G1074" s="258">
        <f t="shared" si="35"/>
        <v>87588</v>
      </c>
      <c r="H1074" s="259" t="s">
        <v>1310</v>
      </c>
    </row>
    <row r="1075" spans="2:8" s="260" customFormat="1" ht="26.4">
      <c r="B1075" s="255">
        <f t="shared" si="31"/>
        <v>1062</v>
      </c>
      <c r="C1075" s="273" t="s">
        <v>101</v>
      </c>
      <c r="D1075" s="256" t="str">
        <f>IFERROR(VLOOKUP(C1075,'LISTA ICCU 2026'!D29:F1085,2,FALSE),"NO ")</f>
        <v>M2</v>
      </c>
      <c r="E1075" s="257">
        <f>IFERROR(VLOOKUP(C1075,'LISTA ICCU 2026'!D29:F1085,3,FALSE),"NO ")</f>
        <v>47422</v>
      </c>
      <c r="F1075" s="256"/>
      <c r="G1075" s="258">
        <f t="shared" si="35"/>
        <v>47422</v>
      </c>
      <c r="H1075" s="259" t="s">
        <v>1310</v>
      </c>
    </row>
    <row r="1076" spans="2:8" s="260" customFormat="1" ht="26.4">
      <c r="B1076" s="255">
        <f t="shared" si="31"/>
        <v>1063</v>
      </c>
      <c r="C1076" s="273" t="s">
        <v>102</v>
      </c>
      <c r="D1076" s="256" t="str">
        <f>IFERROR(VLOOKUP(C1076,'LISTA ICCU 2026'!D30:F1086,2,FALSE),"NO ")</f>
        <v>M2</v>
      </c>
      <c r="E1076" s="257">
        <f>IFERROR(VLOOKUP(C1076,'LISTA ICCU 2026'!D30:F1086,3,FALSE),"NO ")</f>
        <v>64928</v>
      </c>
      <c r="F1076" s="256"/>
      <c r="G1076" s="258">
        <f t="shared" si="35"/>
        <v>64928</v>
      </c>
      <c r="H1076" s="276" t="s">
        <v>1310</v>
      </c>
    </row>
    <row r="1077" spans="2:8" s="260" customFormat="1" ht="26.4">
      <c r="B1077" s="255">
        <f t="shared" si="31"/>
        <v>1064</v>
      </c>
      <c r="C1077" s="273" t="s">
        <v>103</v>
      </c>
      <c r="D1077" s="256" t="str">
        <f>IFERROR(VLOOKUP(C1077,'LISTA ICCU 2026'!D31:F1087,2,FALSE),"NO ")</f>
        <v>M2</v>
      </c>
      <c r="E1077" s="257">
        <f>IFERROR(VLOOKUP(C1077,'LISTA ICCU 2026'!D31:F1087,3,FALSE),"NO ")</f>
        <v>88053</v>
      </c>
      <c r="F1077" s="256"/>
      <c r="G1077" s="258">
        <f t="shared" si="35"/>
        <v>88053</v>
      </c>
      <c r="H1077" s="259" t="s">
        <v>1310</v>
      </c>
    </row>
    <row r="1078" spans="2:8" s="260" customFormat="1" ht="26.4">
      <c r="B1078" s="255">
        <f t="shared" si="31"/>
        <v>1065</v>
      </c>
      <c r="C1078" s="273" t="s">
        <v>104</v>
      </c>
      <c r="D1078" s="256" t="str">
        <f>IFERROR(VLOOKUP(C1078,'LISTA ICCU 2026'!D32:F1088,2,FALSE),"NO ")</f>
        <v>M2</v>
      </c>
      <c r="E1078" s="257">
        <f>IFERROR(VLOOKUP(C1078,'LISTA ICCU 2026'!D32:F1088,3,FALSE),"NO ")</f>
        <v>101530</v>
      </c>
      <c r="F1078" s="256"/>
      <c r="G1078" s="258">
        <f t="shared" ref="G1078:G1140" si="36">E1078*(1+F1078)</f>
        <v>101530</v>
      </c>
      <c r="H1078" s="259" t="s">
        <v>1310</v>
      </c>
    </row>
    <row r="1079" spans="2:8" s="260" customFormat="1" ht="26.4">
      <c r="B1079" s="255">
        <f t="shared" si="31"/>
        <v>1066</v>
      </c>
      <c r="C1079" s="273" t="s">
        <v>105</v>
      </c>
      <c r="D1079" s="256" t="str">
        <f>IFERROR(VLOOKUP(C1079,'LISTA ICCU 2026'!D33:F1089,2,FALSE),"NO ")</f>
        <v>M2</v>
      </c>
      <c r="E1079" s="257">
        <f>IFERROR(VLOOKUP(C1079,'LISTA ICCU 2026'!D33:F1089,3,FALSE),"NO ")</f>
        <v>17681</v>
      </c>
      <c r="F1079" s="256"/>
      <c r="G1079" s="258">
        <f t="shared" si="36"/>
        <v>17681</v>
      </c>
      <c r="H1079" s="276" t="s">
        <v>1310</v>
      </c>
    </row>
    <row r="1080" spans="2:8" s="260" customFormat="1" ht="26.4">
      <c r="B1080" s="255">
        <f t="shared" si="31"/>
        <v>1067</v>
      </c>
      <c r="C1080" s="273" t="s">
        <v>106</v>
      </c>
      <c r="D1080" s="256" t="str">
        <f>IFERROR(VLOOKUP(C1080,'LISTA ICCU 2026'!D34:F1090,2,FALSE),"NO ")</f>
        <v>M2</v>
      </c>
      <c r="E1080" s="257">
        <f>IFERROR(VLOOKUP(C1080,'LISTA ICCU 2026'!D34:F1090,3,FALSE),"NO ")</f>
        <v>29615</v>
      </c>
      <c r="F1080" s="256"/>
      <c r="G1080" s="258">
        <f t="shared" si="36"/>
        <v>29615</v>
      </c>
      <c r="H1080" s="259" t="s">
        <v>1310</v>
      </c>
    </row>
    <row r="1081" spans="2:8" s="260" customFormat="1" ht="26.4">
      <c r="B1081" s="255">
        <f t="shared" si="31"/>
        <v>1068</v>
      </c>
      <c r="C1081" s="273" t="s">
        <v>107</v>
      </c>
      <c r="D1081" s="256" t="str">
        <f>IFERROR(VLOOKUP(C1081,'LISTA ICCU 2026'!D35:F1091,2,FALSE),"NO ")</f>
        <v>M2</v>
      </c>
      <c r="E1081" s="257">
        <f>IFERROR(VLOOKUP(C1081,'LISTA ICCU 2026'!D35:F1091,3,FALSE),"NO ")</f>
        <v>42423</v>
      </c>
      <c r="F1081" s="256"/>
      <c r="G1081" s="258">
        <f t="shared" si="36"/>
        <v>42423</v>
      </c>
      <c r="H1081" s="259" t="s">
        <v>1310</v>
      </c>
    </row>
    <row r="1082" spans="2:8" s="260" customFormat="1" ht="26.4">
      <c r="B1082" s="255">
        <f t="shared" si="31"/>
        <v>1069</v>
      </c>
      <c r="C1082" s="273" t="s">
        <v>108</v>
      </c>
      <c r="D1082" s="256" t="str">
        <f>IFERROR(VLOOKUP(C1082,'LISTA ICCU 2026'!D36:F1092,2,FALSE),"NO ")</f>
        <v>M2</v>
      </c>
      <c r="E1082" s="257">
        <f>IFERROR(VLOOKUP(C1082,'LISTA ICCU 2026'!D36:F1092,3,FALSE),"NO ")</f>
        <v>60100</v>
      </c>
      <c r="F1082" s="256"/>
      <c r="G1082" s="258">
        <f t="shared" si="36"/>
        <v>60100</v>
      </c>
      <c r="H1082" s="276" t="s">
        <v>1310</v>
      </c>
    </row>
    <row r="1083" spans="2:8" s="260" customFormat="1" ht="26.4">
      <c r="B1083" s="255">
        <f t="shared" si="31"/>
        <v>1070</v>
      </c>
      <c r="C1083" s="273" t="s">
        <v>109</v>
      </c>
      <c r="D1083" s="256" t="str">
        <f>IFERROR(VLOOKUP(C1083,'LISTA ICCU 2026'!D37:F1093,2,FALSE),"NO ")</f>
        <v>M3</v>
      </c>
      <c r="E1083" s="257">
        <f>IFERROR(VLOOKUP(C1083,'LISTA ICCU 2026'!D37:F1093,3,FALSE),"NO ")</f>
        <v>324368</v>
      </c>
      <c r="F1083" s="256"/>
      <c r="G1083" s="258">
        <f t="shared" si="36"/>
        <v>324368</v>
      </c>
      <c r="H1083" s="259" t="s">
        <v>1310</v>
      </c>
    </row>
    <row r="1084" spans="2:8" s="260" customFormat="1" ht="26.4">
      <c r="B1084" s="255">
        <f t="shared" si="31"/>
        <v>1071</v>
      </c>
      <c r="C1084" s="273" t="s">
        <v>111</v>
      </c>
      <c r="D1084" s="256" t="str">
        <f>IFERROR(VLOOKUP(C1084,'LISTA ICCU 2026'!D38:F1094,2,FALSE),"NO ")</f>
        <v>M2</v>
      </c>
      <c r="E1084" s="257">
        <f>IFERROR(VLOOKUP(C1084,'LISTA ICCU 2026'!D38:F1094,3,FALSE),"NO ")</f>
        <v>2142</v>
      </c>
      <c r="F1084" s="256"/>
      <c r="G1084" s="258">
        <f t="shared" si="36"/>
        <v>2142</v>
      </c>
      <c r="H1084" s="259" t="s">
        <v>1310</v>
      </c>
    </row>
    <row r="1085" spans="2:8" s="260" customFormat="1" ht="26.4">
      <c r="B1085" s="255">
        <f t="shared" si="31"/>
        <v>1072</v>
      </c>
      <c r="C1085" s="273" t="s">
        <v>112</v>
      </c>
      <c r="D1085" s="256" t="str">
        <f>IFERROR(VLOOKUP(C1085,'LISTA ICCU 2026'!D39:F1095,2,FALSE),"NO ")</f>
        <v>M2</v>
      </c>
      <c r="E1085" s="257">
        <f>IFERROR(VLOOKUP(C1085,'LISTA ICCU 2026'!D39:F1095,3,FALSE),"NO ")</f>
        <v>11851</v>
      </c>
      <c r="F1085" s="256"/>
      <c r="G1085" s="258">
        <f t="shared" si="36"/>
        <v>11851</v>
      </c>
      <c r="H1085" s="276" t="s">
        <v>1310</v>
      </c>
    </row>
    <row r="1086" spans="2:8" s="260" customFormat="1" ht="26.4">
      <c r="B1086" s="255">
        <f t="shared" si="31"/>
        <v>1073</v>
      </c>
      <c r="C1086" s="273" t="s">
        <v>113</v>
      </c>
      <c r="D1086" s="256" t="str">
        <f>IFERROR(VLOOKUP(C1086,'LISTA ICCU 2026'!D40:F1096,2,FALSE),"NO ")</f>
        <v>UN</v>
      </c>
      <c r="E1086" s="257">
        <f>IFERROR(VLOOKUP(C1086,'LISTA ICCU 2026'!D40:F1096,3,FALSE),"NO ")</f>
        <v>40253</v>
      </c>
      <c r="F1086" s="256"/>
      <c r="G1086" s="258">
        <f t="shared" si="36"/>
        <v>40253</v>
      </c>
      <c r="H1086" s="259" t="s">
        <v>1310</v>
      </c>
    </row>
    <row r="1087" spans="2:8" s="260" customFormat="1" ht="26.4">
      <c r="B1087" s="255">
        <f t="shared" si="31"/>
        <v>1074</v>
      </c>
      <c r="C1087" s="273" t="s">
        <v>114</v>
      </c>
      <c r="D1087" s="256" t="str">
        <f>IFERROR(VLOOKUP(C1087,'LISTA ICCU 2026'!D41:F1097,2,FALSE),"NO ")</f>
        <v>M2</v>
      </c>
      <c r="E1087" s="257">
        <f>IFERROR(VLOOKUP(C1087,'LISTA ICCU 2026'!D41:F1097,3,FALSE),"NO ")</f>
        <v>23049</v>
      </c>
      <c r="F1087" s="256"/>
      <c r="G1087" s="258">
        <f t="shared" si="36"/>
        <v>23049</v>
      </c>
      <c r="H1087" s="259" t="s">
        <v>1310</v>
      </c>
    </row>
    <row r="1088" spans="2:8" s="260" customFormat="1" ht="26.4">
      <c r="B1088" s="255">
        <f t="shared" si="31"/>
        <v>1075</v>
      </c>
      <c r="C1088" s="273" t="s">
        <v>115</v>
      </c>
      <c r="D1088" s="256" t="str">
        <f>IFERROR(VLOOKUP(C1088,'LISTA ICCU 2026'!D42:F1098,2,FALSE),"NO ")</f>
        <v>M2</v>
      </c>
      <c r="E1088" s="257">
        <f>IFERROR(VLOOKUP(C1088,'LISTA ICCU 2026'!D42:F1098,3,FALSE),"NO ")</f>
        <v>21651</v>
      </c>
      <c r="F1088" s="256"/>
      <c r="G1088" s="258">
        <f t="shared" si="36"/>
        <v>21651</v>
      </c>
      <c r="H1088" s="276" t="s">
        <v>1310</v>
      </c>
    </row>
    <row r="1089" spans="2:8" s="260" customFormat="1" ht="26.4">
      <c r="B1089" s="255">
        <f t="shared" si="31"/>
        <v>1076</v>
      </c>
      <c r="C1089" s="273" t="s">
        <v>116</v>
      </c>
      <c r="D1089" s="256" t="str">
        <f>IFERROR(VLOOKUP(C1089,'LISTA ICCU 2026'!D43:F1099,2,FALSE),"NO ")</f>
        <v>M2</v>
      </c>
      <c r="E1089" s="257">
        <f>IFERROR(VLOOKUP(C1089,'LISTA ICCU 2026'!D43:F1099,3,FALSE),"NO ")</f>
        <v>20064</v>
      </c>
      <c r="F1089" s="256"/>
      <c r="G1089" s="258">
        <f t="shared" si="36"/>
        <v>20064</v>
      </c>
      <c r="H1089" s="259" t="s">
        <v>1310</v>
      </c>
    </row>
    <row r="1090" spans="2:8" s="260" customFormat="1" ht="26.4">
      <c r="B1090" s="255">
        <f t="shared" si="31"/>
        <v>1077</v>
      </c>
      <c r="C1090" s="273" t="s">
        <v>117</v>
      </c>
      <c r="D1090" s="256" t="str">
        <f>IFERROR(VLOOKUP(C1090,'LISTA ICCU 2026'!D44:F1100,2,FALSE),"NO ")</f>
        <v>M2</v>
      </c>
      <c r="E1090" s="257">
        <f>IFERROR(VLOOKUP(C1090,'LISTA ICCU 2026'!D44:F1100,3,FALSE),"NO ")</f>
        <v>19374</v>
      </c>
      <c r="F1090" s="256"/>
      <c r="G1090" s="258">
        <f t="shared" si="36"/>
        <v>19374</v>
      </c>
      <c r="H1090" s="259" t="s">
        <v>1310</v>
      </c>
    </row>
    <row r="1091" spans="2:8" s="260" customFormat="1">
      <c r="B1091" s="255">
        <f t="shared" si="31"/>
        <v>1078</v>
      </c>
      <c r="C1091" s="273" t="s">
        <v>118</v>
      </c>
      <c r="D1091" s="256" t="str">
        <f>IFERROR(VLOOKUP(C1091,'LISTA ICCU 2026'!D45:F1101,2,FALSE),"NO ")</f>
        <v>M2</v>
      </c>
      <c r="E1091" s="257">
        <f>IFERROR(VLOOKUP(C1091,'LISTA ICCU 2026'!D45:F1101,3,FALSE),"NO ")</f>
        <v>29910</v>
      </c>
      <c r="F1091" s="256"/>
      <c r="G1091" s="258">
        <f t="shared" si="36"/>
        <v>29910</v>
      </c>
      <c r="H1091" s="276" t="s">
        <v>1310</v>
      </c>
    </row>
    <row r="1092" spans="2:8" s="260" customFormat="1" ht="26.4">
      <c r="B1092" s="255">
        <f t="shared" si="31"/>
        <v>1079</v>
      </c>
      <c r="C1092" s="273" t="s">
        <v>119</v>
      </c>
      <c r="D1092" s="256" t="str">
        <f>IFERROR(VLOOKUP(C1092,'LISTA ICCU 2026'!D46:F1102,2,FALSE),"NO ")</f>
        <v>UN</v>
      </c>
      <c r="E1092" s="257">
        <f>IFERROR(VLOOKUP(C1092,'LISTA ICCU 2026'!D46:F1102,3,FALSE),"NO ")</f>
        <v>26090</v>
      </c>
      <c r="F1092" s="256"/>
      <c r="G1092" s="258">
        <f t="shared" si="36"/>
        <v>26090</v>
      </c>
      <c r="H1092" s="259" t="s">
        <v>1310</v>
      </c>
    </row>
    <row r="1093" spans="2:8" s="260" customFormat="1">
      <c r="B1093" s="255">
        <f t="shared" si="31"/>
        <v>1080</v>
      </c>
      <c r="C1093" s="273" t="s">
        <v>120</v>
      </c>
      <c r="D1093" s="256" t="str">
        <f>IFERROR(VLOOKUP(C1093,'LISTA ICCU 2026'!D47:F1103,2,FALSE),"NO ")</f>
        <v>M2</v>
      </c>
      <c r="E1093" s="257">
        <f>IFERROR(VLOOKUP(C1093,'LISTA ICCU 2026'!D47:F1103,3,FALSE),"NO ")</f>
        <v>18338</v>
      </c>
      <c r="F1093" s="256"/>
      <c r="G1093" s="258">
        <f t="shared" si="36"/>
        <v>18338</v>
      </c>
      <c r="H1093" s="259" t="s">
        <v>1310</v>
      </c>
    </row>
    <row r="1094" spans="2:8" s="260" customFormat="1">
      <c r="B1094" s="255">
        <f t="shared" si="31"/>
        <v>1081</v>
      </c>
      <c r="C1094" s="273" t="s">
        <v>121</v>
      </c>
      <c r="D1094" s="256" t="str">
        <f>IFERROR(VLOOKUP(C1094,'LISTA ICCU 2026'!D48:F1104,2,FALSE),"NO ")</f>
        <v>UN</v>
      </c>
      <c r="E1094" s="257">
        <f>IFERROR(VLOOKUP(C1094,'LISTA ICCU 2026'!D48:F1104,3,FALSE),"NO ")</f>
        <v>1349042</v>
      </c>
      <c r="F1094" s="256"/>
      <c r="G1094" s="258">
        <f t="shared" si="36"/>
        <v>1349042</v>
      </c>
      <c r="H1094" s="276" t="s">
        <v>1310</v>
      </c>
    </row>
    <row r="1095" spans="2:8" s="260" customFormat="1" ht="39.6">
      <c r="B1095" s="255">
        <f t="shared" si="31"/>
        <v>1082</v>
      </c>
      <c r="C1095" s="273" t="s">
        <v>122</v>
      </c>
      <c r="D1095" s="256" t="str">
        <f>IFERROR(VLOOKUP(C1095,'LISTA ICCU 2026'!D49:F1105,2,FALSE),"NO ")</f>
        <v>M2</v>
      </c>
      <c r="E1095" s="257">
        <f>IFERROR(VLOOKUP(C1095,'LISTA ICCU 2026'!D49:F1105,3,FALSE),"NO ")</f>
        <v>6661</v>
      </c>
      <c r="F1095" s="256"/>
      <c r="G1095" s="258">
        <f t="shared" si="36"/>
        <v>6661</v>
      </c>
      <c r="H1095" s="259" t="s">
        <v>1310</v>
      </c>
    </row>
    <row r="1096" spans="2:8" s="260" customFormat="1">
      <c r="B1096" s="255">
        <f t="shared" si="31"/>
        <v>1083</v>
      </c>
      <c r="C1096" s="273" t="s">
        <v>123</v>
      </c>
      <c r="D1096" s="256" t="str">
        <f>IFERROR(VLOOKUP(C1096,'LISTA ICCU 2026'!D50:F1106,2,FALSE),"NO ")</f>
        <v>M2</v>
      </c>
      <c r="E1096" s="257">
        <f>IFERROR(VLOOKUP(C1096,'LISTA ICCU 2026'!D50:F1106,3,FALSE),"NO ")</f>
        <v>4926</v>
      </c>
      <c r="F1096" s="256"/>
      <c r="G1096" s="258">
        <f t="shared" si="36"/>
        <v>4926</v>
      </c>
      <c r="H1096" s="259" t="s">
        <v>1310</v>
      </c>
    </row>
    <row r="1097" spans="2:8" s="260" customFormat="1">
      <c r="B1097" s="255">
        <f t="shared" si="31"/>
        <v>1084</v>
      </c>
      <c r="C1097" s="273" t="s">
        <v>124</v>
      </c>
      <c r="D1097" s="256" t="str">
        <f>IFERROR(VLOOKUP(C1097,'LISTA ICCU 2026'!D51:F1107,2,FALSE),"NO ")</f>
        <v>UN</v>
      </c>
      <c r="E1097" s="257">
        <f>IFERROR(VLOOKUP(C1097,'LISTA ICCU 2026'!D51:F1107,3,FALSE),"NO ")</f>
        <v>4273110</v>
      </c>
      <c r="F1097" s="256"/>
      <c r="G1097" s="258">
        <f t="shared" si="36"/>
        <v>4273110</v>
      </c>
      <c r="H1097" s="276" t="s">
        <v>1310</v>
      </c>
    </row>
    <row r="1098" spans="2:8" s="260" customFormat="1">
      <c r="B1098" s="255">
        <f t="shared" si="31"/>
        <v>1085</v>
      </c>
      <c r="C1098" s="273" t="s">
        <v>125</v>
      </c>
      <c r="D1098" s="256" t="str">
        <f>IFERROR(VLOOKUP(C1098,'LISTA ICCU 2026'!D52:F1108,2,FALSE),"NO ")</f>
        <v>UN</v>
      </c>
      <c r="E1098" s="257">
        <f>IFERROR(VLOOKUP(C1098,'LISTA ICCU 2026'!D52:F1108,3,FALSE),"NO ")</f>
        <v>388226</v>
      </c>
      <c r="F1098" s="256"/>
      <c r="G1098" s="258">
        <f t="shared" si="36"/>
        <v>388226</v>
      </c>
      <c r="H1098" s="259" t="s">
        <v>1310</v>
      </c>
    </row>
    <row r="1099" spans="2:8" s="260" customFormat="1" ht="26.4">
      <c r="B1099" s="255">
        <f t="shared" si="31"/>
        <v>1086</v>
      </c>
      <c r="C1099" s="273" t="s">
        <v>126</v>
      </c>
      <c r="D1099" s="256" t="str">
        <f>IFERROR(VLOOKUP(C1099,'LISTA ICCU 2026'!D53:F1109,2,FALSE),"NO ")</f>
        <v>M3</v>
      </c>
      <c r="E1099" s="257">
        <f>IFERROR(VLOOKUP(C1099,'LISTA ICCU 2026'!D53:F1109,3,FALSE),"NO ")</f>
        <v>12762</v>
      </c>
      <c r="F1099" s="256"/>
      <c r="G1099" s="258">
        <f t="shared" si="36"/>
        <v>12762</v>
      </c>
      <c r="H1099" s="259" t="s">
        <v>1310</v>
      </c>
    </row>
    <row r="1100" spans="2:8" s="260" customFormat="1" ht="39.6">
      <c r="B1100" s="255">
        <f t="shared" si="31"/>
        <v>1087</v>
      </c>
      <c r="C1100" s="273" t="s">
        <v>127</v>
      </c>
      <c r="D1100" s="256" t="str">
        <f>IFERROR(VLOOKUP(C1100,'LISTA ICCU 2026'!D54:F1110,2,FALSE),"NO ")</f>
        <v>M3</v>
      </c>
      <c r="E1100" s="257">
        <f>IFERROR(VLOOKUP(C1100,'LISTA ICCU 2026'!D54:F1110,3,FALSE),"NO ")</f>
        <v>17962</v>
      </c>
      <c r="F1100" s="256"/>
      <c r="G1100" s="258">
        <f t="shared" si="36"/>
        <v>17962</v>
      </c>
      <c r="H1100" s="276" t="s">
        <v>1310</v>
      </c>
    </row>
    <row r="1101" spans="2:8" s="260" customFormat="1">
      <c r="B1101" s="255">
        <f t="shared" si="31"/>
        <v>1088</v>
      </c>
      <c r="C1101" s="273" t="s">
        <v>128</v>
      </c>
      <c r="D1101" s="256">
        <f>IFERROR(VLOOKUP(C1101,'LISTA ICCU 2026'!D55:F1111,2,FALSE),"NO ")</f>
        <v>0</v>
      </c>
      <c r="E1101" s="257">
        <f>IFERROR(VLOOKUP(C1101,'LISTA ICCU 2026'!D55:F1111,3,FALSE),"NO ")</f>
        <v>0</v>
      </c>
      <c r="F1101" s="256"/>
      <c r="G1101" s="258">
        <f t="shared" si="36"/>
        <v>0</v>
      </c>
      <c r="H1101" s="259" t="s">
        <v>1310</v>
      </c>
    </row>
    <row r="1102" spans="2:8" s="260" customFormat="1" ht="26.4">
      <c r="B1102" s="255">
        <f t="shared" si="31"/>
        <v>1089</v>
      </c>
      <c r="C1102" s="273" t="s">
        <v>129</v>
      </c>
      <c r="D1102" s="256" t="str">
        <f>IFERROR(VLOOKUP(C1102,'LISTA ICCU 2026'!D56:F1112,2,FALSE),"NO ")</f>
        <v>M3</v>
      </c>
      <c r="E1102" s="257">
        <f>IFERROR(VLOOKUP(C1102,'LISTA ICCU 2026'!D56:F1112,3,FALSE),"NO ")</f>
        <v>109894</v>
      </c>
      <c r="F1102" s="256"/>
      <c r="G1102" s="258">
        <f t="shared" si="36"/>
        <v>109894</v>
      </c>
      <c r="H1102" s="259" t="s">
        <v>1310</v>
      </c>
    </row>
    <row r="1103" spans="2:8" s="260" customFormat="1">
      <c r="B1103" s="255">
        <f t="shared" si="31"/>
        <v>1090</v>
      </c>
      <c r="C1103" s="273" t="s">
        <v>130</v>
      </c>
      <c r="D1103" s="256" t="str">
        <f>IFERROR(VLOOKUP(C1103,'LISTA ICCU 2026'!D57:F1113,2,FALSE),"NO ")</f>
        <v>M3</v>
      </c>
      <c r="E1103" s="257">
        <f>IFERROR(VLOOKUP(C1103,'LISTA ICCU 2026'!D57:F1113,3,FALSE),"NO ")</f>
        <v>303340</v>
      </c>
      <c r="F1103" s="256"/>
      <c r="G1103" s="258">
        <f t="shared" si="36"/>
        <v>303340</v>
      </c>
      <c r="H1103" s="276" t="s">
        <v>1310</v>
      </c>
    </row>
    <row r="1104" spans="2:8" s="260" customFormat="1" ht="26.4">
      <c r="B1104" s="255">
        <f t="shared" si="31"/>
        <v>1091</v>
      </c>
      <c r="C1104" s="273" t="s">
        <v>131</v>
      </c>
      <c r="D1104" s="256" t="str">
        <f>IFERROR(VLOOKUP(C1104,'LISTA ICCU 2026'!D58:F1114,2,FALSE),"NO ")</f>
        <v>M3</v>
      </c>
      <c r="E1104" s="257">
        <f>IFERROR(VLOOKUP(C1104,'LISTA ICCU 2026'!D58:F1114,3,FALSE),"NO ")</f>
        <v>383747</v>
      </c>
      <c r="F1104" s="256"/>
      <c r="G1104" s="258">
        <f t="shared" si="36"/>
        <v>383747</v>
      </c>
      <c r="H1104" s="259" t="s">
        <v>1310</v>
      </c>
    </row>
    <row r="1105" spans="2:8" s="260" customFormat="1" ht="26.4">
      <c r="B1105" s="255">
        <f t="shared" si="31"/>
        <v>1092</v>
      </c>
      <c r="C1105" s="273" t="s">
        <v>132</v>
      </c>
      <c r="D1105" s="256" t="str">
        <f>IFERROR(VLOOKUP(C1105,'LISTA ICCU 2026'!D59:F1115,2,FALSE),"NO ")</f>
        <v>M3</v>
      </c>
      <c r="E1105" s="257">
        <f>IFERROR(VLOOKUP(C1105,'LISTA ICCU 2026'!D59:F1115,3,FALSE),"NO ")</f>
        <v>315727</v>
      </c>
      <c r="F1105" s="256"/>
      <c r="G1105" s="258">
        <f t="shared" si="36"/>
        <v>315727</v>
      </c>
      <c r="H1105" s="259" t="s">
        <v>1310</v>
      </c>
    </row>
    <row r="1106" spans="2:8" s="260" customFormat="1" ht="26.4">
      <c r="B1106" s="255">
        <f t="shared" si="31"/>
        <v>1093</v>
      </c>
      <c r="C1106" s="273" t="s">
        <v>133</v>
      </c>
      <c r="D1106" s="256" t="str">
        <f>IFERROR(VLOOKUP(C1106,'LISTA ICCU 2026'!D60:F1116,2,FALSE),"NO ")</f>
        <v>M2</v>
      </c>
      <c r="E1106" s="257">
        <f>IFERROR(VLOOKUP(C1106,'LISTA ICCU 2026'!D60:F1116,3,FALSE),"NO ")</f>
        <v>55037</v>
      </c>
      <c r="F1106" s="256"/>
      <c r="G1106" s="258">
        <f t="shared" si="36"/>
        <v>55037</v>
      </c>
      <c r="H1106" s="276" t="s">
        <v>1310</v>
      </c>
    </row>
    <row r="1107" spans="2:8" s="260" customFormat="1" ht="26.4">
      <c r="B1107" s="255">
        <f t="shared" si="31"/>
        <v>1094</v>
      </c>
      <c r="C1107" s="273" t="s">
        <v>134</v>
      </c>
      <c r="D1107" s="256" t="str">
        <f>IFERROR(VLOOKUP(C1107,'LISTA ICCU 2026'!D61:F1117,2,FALSE),"NO ")</f>
        <v>M3</v>
      </c>
      <c r="E1107" s="257">
        <f>IFERROR(VLOOKUP(C1107,'LISTA ICCU 2026'!D61:F1117,3,FALSE),"NO ")</f>
        <v>930207</v>
      </c>
      <c r="F1107" s="256"/>
      <c r="G1107" s="258">
        <f t="shared" si="36"/>
        <v>930207</v>
      </c>
      <c r="H1107" s="259" t="s">
        <v>1310</v>
      </c>
    </row>
    <row r="1108" spans="2:8" s="260" customFormat="1">
      <c r="B1108" s="255">
        <f t="shared" si="31"/>
        <v>1095</v>
      </c>
      <c r="C1108" s="273" t="s">
        <v>135</v>
      </c>
      <c r="D1108" s="256" t="str">
        <f>IFERROR(VLOOKUP(C1108,'LISTA ICCU 2026'!D62:F1118,2,FALSE),"NO ")</f>
        <v>M3</v>
      </c>
      <c r="E1108" s="257">
        <f>IFERROR(VLOOKUP(C1108,'LISTA ICCU 2026'!D62:F1118,3,FALSE),"NO ")</f>
        <v>1042683</v>
      </c>
      <c r="F1108" s="256"/>
      <c r="G1108" s="258">
        <f t="shared" si="36"/>
        <v>1042683</v>
      </c>
      <c r="H1108" s="259" t="s">
        <v>1310</v>
      </c>
    </row>
    <row r="1109" spans="2:8" s="260" customFormat="1">
      <c r="B1109" s="255">
        <f t="shared" si="31"/>
        <v>1096</v>
      </c>
      <c r="C1109" s="273" t="s">
        <v>136</v>
      </c>
      <c r="D1109" s="256" t="str">
        <f>IFERROR(VLOOKUP(C1109,'LISTA ICCU 2026'!D63:F1119,2,FALSE),"NO ")</f>
        <v>M3</v>
      </c>
      <c r="E1109" s="257">
        <f>IFERROR(VLOOKUP(C1109,'LISTA ICCU 2026'!D63:F1119,3,FALSE),"NO ")</f>
        <v>949754</v>
      </c>
      <c r="F1109" s="256"/>
      <c r="G1109" s="258">
        <f t="shared" si="36"/>
        <v>949754</v>
      </c>
      <c r="H1109" s="276" t="s">
        <v>1310</v>
      </c>
    </row>
    <row r="1110" spans="2:8" s="260" customFormat="1">
      <c r="B1110" s="255">
        <f t="shared" si="31"/>
        <v>1097</v>
      </c>
      <c r="C1110" s="273" t="s">
        <v>137</v>
      </c>
      <c r="D1110" s="256" t="str">
        <f>IFERROR(VLOOKUP(C1110,'LISTA ICCU 2026'!D64:F1120,2,FALSE),"NO ")</f>
        <v>ML</v>
      </c>
      <c r="E1110" s="257">
        <f>IFERROR(VLOOKUP(C1110,'LISTA ICCU 2026'!D64:F1120,3,FALSE),"NO ")</f>
        <v>74689</v>
      </c>
      <c r="F1110" s="256"/>
      <c r="G1110" s="258">
        <f t="shared" si="36"/>
        <v>74689</v>
      </c>
      <c r="H1110" s="259" t="s">
        <v>1310</v>
      </c>
    </row>
    <row r="1111" spans="2:8" s="260" customFormat="1" ht="39.6">
      <c r="B1111" s="255">
        <f t="shared" si="31"/>
        <v>1098</v>
      </c>
      <c r="C1111" s="273" t="s">
        <v>138</v>
      </c>
      <c r="D1111" s="256" t="str">
        <f>IFERROR(VLOOKUP(C1111,'LISTA ICCU 2026'!D65:F1121,2,FALSE),"NO ")</f>
        <v>ML</v>
      </c>
      <c r="E1111" s="257">
        <f>IFERROR(VLOOKUP(C1111,'LISTA ICCU 2026'!D65:F1121,3,FALSE),"NO ")</f>
        <v>237124</v>
      </c>
      <c r="F1111" s="256"/>
      <c r="G1111" s="258">
        <f t="shared" si="36"/>
        <v>237124</v>
      </c>
      <c r="H1111" s="259" t="s">
        <v>1310</v>
      </c>
    </row>
    <row r="1112" spans="2:8" s="260" customFormat="1" ht="39.6">
      <c r="B1112" s="255">
        <f t="shared" si="31"/>
        <v>1099</v>
      </c>
      <c r="C1112" s="273" t="s">
        <v>139</v>
      </c>
      <c r="D1112" s="256" t="str">
        <f>IFERROR(VLOOKUP(C1112,'LISTA ICCU 2026'!D66:F1122,2,FALSE),"NO ")</f>
        <v>ML</v>
      </c>
      <c r="E1112" s="257">
        <f>IFERROR(VLOOKUP(C1112,'LISTA ICCU 2026'!D66:F1122,3,FALSE),"NO ")</f>
        <v>294355</v>
      </c>
      <c r="F1112" s="256"/>
      <c r="G1112" s="258">
        <f t="shared" si="36"/>
        <v>294355</v>
      </c>
      <c r="H1112" s="276" t="s">
        <v>1310</v>
      </c>
    </row>
    <row r="1113" spans="2:8" s="260" customFormat="1" ht="39.6">
      <c r="B1113" s="255">
        <f t="shared" si="31"/>
        <v>1100</v>
      </c>
      <c r="C1113" s="273" t="s">
        <v>140</v>
      </c>
      <c r="D1113" s="256" t="str">
        <f>IFERROR(VLOOKUP(C1113,'LISTA ICCU 2026'!D67:F1123,2,FALSE),"NO ")</f>
        <v>ML</v>
      </c>
      <c r="E1113" s="257">
        <f>IFERROR(VLOOKUP(C1113,'LISTA ICCU 2026'!D67:F1123,3,FALSE),"NO ")</f>
        <v>370880</v>
      </c>
      <c r="F1113" s="256"/>
      <c r="G1113" s="258">
        <f t="shared" si="36"/>
        <v>370880</v>
      </c>
      <c r="H1113" s="259" t="s">
        <v>1310</v>
      </c>
    </row>
    <row r="1114" spans="2:8" s="260" customFormat="1" ht="39.6">
      <c r="B1114" s="255">
        <f t="shared" si="31"/>
        <v>1101</v>
      </c>
      <c r="C1114" s="273" t="s">
        <v>141</v>
      </c>
      <c r="D1114" s="256" t="str">
        <f>IFERROR(VLOOKUP(C1114,'LISTA ICCU 2026'!D68:F1124,2,FALSE),"NO ")</f>
        <v>ML</v>
      </c>
      <c r="E1114" s="257">
        <f>IFERROR(VLOOKUP(C1114,'LISTA ICCU 2026'!D68:F1124,3,FALSE),"NO ")</f>
        <v>466332</v>
      </c>
      <c r="F1114" s="256"/>
      <c r="G1114" s="258">
        <f t="shared" si="36"/>
        <v>466332</v>
      </c>
      <c r="H1114" s="259" t="s">
        <v>1310</v>
      </c>
    </row>
    <row r="1115" spans="2:8" s="260" customFormat="1">
      <c r="B1115" s="255">
        <f t="shared" si="31"/>
        <v>1102</v>
      </c>
      <c r="C1115" s="273" t="s">
        <v>142</v>
      </c>
      <c r="D1115" s="256" t="str">
        <f>IFERROR(VLOOKUP(C1115,'LISTA ICCU 2026'!D69:F1125,2,FALSE),"NO ")</f>
        <v>ML</v>
      </c>
      <c r="E1115" s="257">
        <f>IFERROR(VLOOKUP(C1115,'LISTA ICCU 2026'!D69:F1125,3,FALSE),"NO ")</f>
        <v>164808</v>
      </c>
      <c r="F1115" s="256"/>
      <c r="G1115" s="258">
        <f t="shared" si="36"/>
        <v>164808</v>
      </c>
      <c r="H1115" s="276" t="s">
        <v>1310</v>
      </c>
    </row>
    <row r="1116" spans="2:8" s="260" customFormat="1">
      <c r="B1116" s="255">
        <f t="shared" si="31"/>
        <v>1103</v>
      </c>
      <c r="C1116" s="273" t="s">
        <v>143</v>
      </c>
      <c r="D1116" s="256" t="str">
        <f>IFERROR(VLOOKUP(C1116,'LISTA ICCU 2026'!D70:F1126,2,FALSE),"NO ")</f>
        <v>ML</v>
      </c>
      <c r="E1116" s="257">
        <f>IFERROR(VLOOKUP(C1116,'LISTA ICCU 2026'!D70:F1126,3,FALSE),"NO ")</f>
        <v>205621</v>
      </c>
      <c r="F1116" s="256"/>
      <c r="G1116" s="258">
        <f t="shared" si="36"/>
        <v>205621</v>
      </c>
      <c r="H1116" s="259" t="s">
        <v>1310</v>
      </c>
    </row>
    <row r="1117" spans="2:8" s="260" customFormat="1">
      <c r="B1117" s="255">
        <f t="shared" si="31"/>
        <v>1104</v>
      </c>
      <c r="C1117" s="273" t="s">
        <v>144</v>
      </c>
      <c r="D1117" s="256" t="str">
        <f>IFERROR(VLOOKUP(C1117,'LISTA ICCU 2026'!D71:F1127,2,FALSE),"NO ")</f>
        <v>M3</v>
      </c>
      <c r="E1117" s="257">
        <f>IFERROR(VLOOKUP(C1117,'LISTA ICCU 2026'!D71:F1127,3,FALSE),"NO ")</f>
        <v>949754</v>
      </c>
      <c r="F1117" s="256"/>
      <c r="G1117" s="258">
        <f t="shared" si="36"/>
        <v>949754</v>
      </c>
      <c r="H1117" s="259" t="s">
        <v>1310</v>
      </c>
    </row>
    <row r="1118" spans="2:8" s="260" customFormat="1" ht="39.6">
      <c r="B1118" s="255">
        <f t="shared" si="31"/>
        <v>1105</v>
      </c>
      <c r="C1118" s="273" t="s">
        <v>145</v>
      </c>
      <c r="D1118" s="256" t="str">
        <f>IFERROR(VLOOKUP(C1118,'LISTA ICCU 2026'!D72:F1128,2,FALSE),"NO ")</f>
        <v>ML</v>
      </c>
      <c r="E1118" s="257">
        <f>IFERROR(VLOOKUP(C1118,'LISTA ICCU 2026'!D72:F1128,3,FALSE),"NO ")</f>
        <v>135189</v>
      </c>
      <c r="F1118" s="256"/>
      <c r="G1118" s="258">
        <f t="shared" si="36"/>
        <v>135189</v>
      </c>
      <c r="H1118" s="276" t="s">
        <v>1310</v>
      </c>
    </row>
    <row r="1119" spans="2:8" s="260" customFormat="1" ht="26.4">
      <c r="B1119" s="255">
        <f t="shared" si="31"/>
        <v>1106</v>
      </c>
      <c r="C1119" s="273" t="s">
        <v>146</v>
      </c>
      <c r="D1119" s="256">
        <f>IFERROR(VLOOKUP(C1119,'LISTA ICCU 2026'!D73:F1129,2,FALSE),"NO ")</f>
        <v>0</v>
      </c>
      <c r="E1119" s="257">
        <f>IFERROR(VLOOKUP(C1119,'LISTA ICCU 2026'!D73:F1129,3,FALSE),"NO ")</f>
        <v>0</v>
      </c>
      <c r="F1119" s="256"/>
      <c r="G1119" s="258">
        <f t="shared" si="36"/>
        <v>0</v>
      </c>
      <c r="H1119" s="259" t="s">
        <v>1310</v>
      </c>
    </row>
    <row r="1120" spans="2:8" s="260" customFormat="1">
      <c r="B1120" s="255">
        <f t="shared" si="31"/>
        <v>1107</v>
      </c>
      <c r="C1120" s="273" t="s">
        <v>147</v>
      </c>
      <c r="D1120" s="256" t="str">
        <f>IFERROR(VLOOKUP(C1120,'LISTA ICCU 2026'!D74:F1130,2,FALSE),"NO ")</f>
        <v>UN</v>
      </c>
      <c r="E1120" s="257">
        <f>IFERROR(VLOOKUP(C1120,'LISTA ICCU 2026'!D74:F1130,3,FALSE),"NO ")</f>
        <v>62853</v>
      </c>
      <c r="F1120" s="256"/>
      <c r="G1120" s="258">
        <f t="shared" si="36"/>
        <v>62853</v>
      </c>
      <c r="H1120" s="259" t="s">
        <v>1310</v>
      </c>
    </row>
    <row r="1121" spans="2:8" s="260" customFormat="1">
      <c r="B1121" s="255">
        <f t="shared" si="31"/>
        <v>1108</v>
      </c>
      <c r="C1121" s="273" t="s">
        <v>148</v>
      </c>
      <c r="D1121" s="256" t="str">
        <f>IFERROR(VLOOKUP(C1121,'LISTA ICCU 2026'!D75:F1131,2,FALSE),"NO ")</f>
        <v>UN</v>
      </c>
      <c r="E1121" s="257">
        <f>IFERROR(VLOOKUP(C1121,'LISTA ICCU 2026'!D75:F1131,3,FALSE),"NO ")</f>
        <v>300102</v>
      </c>
      <c r="F1121" s="256"/>
      <c r="G1121" s="258">
        <f t="shared" si="36"/>
        <v>300102</v>
      </c>
      <c r="H1121" s="276" t="s">
        <v>1310</v>
      </c>
    </row>
    <row r="1122" spans="2:8" s="260" customFormat="1">
      <c r="B1122" s="255">
        <f t="shared" si="31"/>
        <v>1109</v>
      </c>
      <c r="C1122" s="273" t="s">
        <v>149</v>
      </c>
      <c r="D1122" s="256" t="str">
        <f>IFERROR(VLOOKUP(C1122,'LISTA ICCU 2026'!D76:F1132,2,FALSE),"NO ")</f>
        <v>UN</v>
      </c>
      <c r="E1122" s="257">
        <f>IFERROR(VLOOKUP(C1122,'LISTA ICCU 2026'!D76:F1132,3,FALSE),"NO ")</f>
        <v>649089</v>
      </c>
      <c r="F1122" s="256"/>
      <c r="G1122" s="258">
        <f t="shared" si="36"/>
        <v>649089</v>
      </c>
      <c r="H1122" s="259" t="s">
        <v>1310</v>
      </c>
    </row>
    <row r="1123" spans="2:8" s="260" customFormat="1">
      <c r="B1123" s="255">
        <f t="shared" si="31"/>
        <v>1110</v>
      </c>
      <c r="C1123" s="273" t="s">
        <v>150</v>
      </c>
      <c r="D1123" s="256" t="str">
        <f>IFERROR(VLOOKUP(C1123,'LISTA ICCU 2026'!D77:F1133,2,FALSE),"NO ")</f>
        <v>UN</v>
      </c>
      <c r="E1123" s="257">
        <f>IFERROR(VLOOKUP(C1123,'LISTA ICCU 2026'!D77:F1133,3,FALSE),"NO ")</f>
        <v>285357</v>
      </c>
      <c r="F1123" s="256"/>
      <c r="G1123" s="258">
        <f t="shared" si="36"/>
        <v>285357</v>
      </c>
      <c r="H1123" s="259" t="s">
        <v>1310</v>
      </c>
    </row>
    <row r="1124" spans="2:8" s="260" customFormat="1">
      <c r="B1124" s="255">
        <f t="shared" si="31"/>
        <v>1111</v>
      </c>
      <c r="C1124" s="273" t="s">
        <v>151</v>
      </c>
      <c r="D1124" s="256" t="str">
        <f>IFERROR(VLOOKUP(C1124,'LISTA ICCU 2026'!D78:F1134,2,FALSE),"NO ")</f>
        <v>UN</v>
      </c>
      <c r="E1124" s="257">
        <f>IFERROR(VLOOKUP(C1124,'LISTA ICCU 2026'!D78:F1134,3,FALSE),"NO ")</f>
        <v>364975</v>
      </c>
      <c r="F1124" s="256"/>
      <c r="G1124" s="258">
        <f t="shared" si="36"/>
        <v>364975</v>
      </c>
      <c r="H1124" s="276" t="s">
        <v>1310</v>
      </c>
    </row>
    <row r="1125" spans="2:8" s="260" customFormat="1">
      <c r="B1125" s="255">
        <f t="shared" si="31"/>
        <v>1112</v>
      </c>
      <c r="C1125" s="273" t="s">
        <v>152</v>
      </c>
      <c r="D1125" s="256" t="str">
        <f>IFERROR(VLOOKUP(C1125,'LISTA ICCU 2026'!D79:F1135,2,FALSE),"NO ")</f>
        <v>UN</v>
      </c>
      <c r="E1125" s="257">
        <f>IFERROR(VLOOKUP(C1125,'LISTA ICCU 2026'!D79:F1135,3,FALSE),"NO ")</f>
        <v>495188</v>
      </c>
      <c r="F1125" s="256"/>
      <c r="G1125" s="258">
        <f t="shared" si="36"/>
        <v>495188</v>
      </c>
      <c r="H1125" s="259" t="s">
        <v>1310</v>
      </c>
    </row>
    <row r="1126" spans="2:8" s="260" customFormat="1">
      <c r="B1126" s="255">
        <f t="shared" si="31"/>
        <v>1113</v>
      </c>
      <c r="C1126" s="273" t="s">
        <v>153</v>
      </c>
      <c r="D1126" s="256" t="str">
        <f>IFERROR(VLOOKUP(C1126,'LISTA ICCU 2026'!D80:F1136,2,FALSE),"NO ")</f>
        <v>ML</v>
      </c>
      <c r="E1126" s="257">
        <f>IFERROR(VLOOKUP(C1126,'LISTA ICCU 2026'!D80:F1136,3,FALSE),"NO ")</f>
        <v>51208</v>
      </c>
      <c r="F1126" s="256"/>
      <c r="G1126" s="258">
        <f t="shared" si="36"/>
        <v>51208</v>
      </c>
      <c r="H1126" s="259" t="s">
        <v>1310</v>
      </c>
    </row>
    <row r="1127" spans="2:8" s="260" customFormat="1">
      <c r="B1127" s="255">
        <f t="shared" si="31"/>
        <v>1114</v>
      </c>
      <c r="C1127" s="273" t="s">
        <v>154</v>
      </c>
      <c r="D1127" s="256" t="str">
        <f>IFERROR(VLOOKUP(C1127,'LISTA ICCU 2026'!D81:F1137,2,FALSE),"NO ")</f>
        <v>UN</v>
      </c>
      <c r="E1127" s="257">
        <f>IFERROR(VLOOKUP(C1127,'LISTA ICCU 2026'!D81:F1137,3,FALSE),"NO ")</f>
        <v>1922733</v>
      </c>
      <c r="F1127" s="256"/>
      <c r="G1127" s="258">
        <f t="shared" si="36"/>
        <v>1922733</v>
      </c>
      <c r="H1127" s="276" t="s">
        <v>1310</v>
      </c>
    </row>
    <row r="1128" spans="2:8" s="260" customFormat="1" ht="39.6">
      <c r="B1128" s="255">
        <f t="shared" si="31"/>
        <v>1115</v>
      </c>
      <c r="C1128" s="273" t="s">
        <v>155</v>
      </c>
      <c r="D1128" s="256" t="str">
        <f>IFERROR(VLOOKUP(C1128,'LISTA ICCU 2026'!D82:F1138,2,FALSE),"NO ")</f>
        <v>ML</v>
      </c>
      <c r="E1128" s="257">
        <f>IFERROR(VLOOKUP(C1128,'LISTA ICCU 2026'!D82:F1138,3,FALSE),"NO ")</f>
        <v>138591</v>
      </c>
      <c r="F1128" s="256"/>
      <c r="G1128" s="258">
        <f t="shared" si="36"/>
        <v>138591</v>
      </c>
      <c r="H1128" s="259" t="s">
        <v>1310</v>
      </c>
    </row>
    <row r="1129" spans="2:8" s="260" customFormat="1" ht="39.6">
      <c r="B1129" s="255">
        <f t="shared" si="31"/>
        <v>1116</v>
      </c>
      <c r="C1129" s="273" t="s">
        <v>156</v>
      </c>
      <c r="D1129" s="256" t="str">
        <f>IFERROR(VLOOKUP(C1129,'LISTA ICCU 2026'!D83:F1139,2,FALSE),"NO ")</f>
        <v>ML</v>
      </c>
      <c r="E1129" s="257">
        <f>IFERROR(VLOOKUP(C1129,'LISTA ICCU 2026'!D83:F1139,3,FALSE),"NO ")</f>
        <v>100548</v>
      </c>
      <c r="F1129" s="256"/>
      <c r="G1129" s="258">
        <f t="shared" si="36"/>
        <v>100548</v>
      </c>
      <c r="H1129" s="259" t="s">
        <v>1310</v>
      </c>
    </row>
    <row r="1130" spans="2:8" s="260" customFormat="1" ht="26.4">
      <c r="B1130" s="255">
        <f t="shared" si="31"/>
        <v>1117</v>
      </c>
      <c r="C1130" s="273" t="s">
        <v>157</v>
      </c>
      <c r="D1130" s="256" t="str">
        <f>IFERROR(VLOOKUP(C1130,'LISTA ICCU 2026'!D84:F1140,2,FALSE),"NO ")</f>
        <v>ML</v>
      </c>
      <c r="E1130" s="257">
        <f>IFERROR(VLOOKUP(C1130,'LISTA ICCU 2026'!D84:F1140,3,FALSE),"NO ")</f>
        <v>35041</v>
      </c>
      <c r="F1130" s="256"/>
      <c r="G1130" s="258">
        <f t="shared" si="36"/>
        <v>35041</v>
      </c>
      <c r="H1130" s="276" t="s">
        <v>1310</v>
      </c>
    </row>
    <row r="1131" spans="2:8" s="260" customFormat="1" ht="26.4">
      <c r="B1131" s="255">
        <f t="shared" si="31"/>
        <v>1118</v>
      </c>
      <c r="C1131" s="273" t="s">
        <v>158</v>
      </c>
      <c r="D1131" s="256" t="str">
        <f>IFERROR(VLOOKUP(C1131,'LISTA ICCU 2026'!D85:F1141,2,FALSE),"NO ")</f>
        <v>ML</v>
      </c>
      <c r="E1131" s="257">
        <f>IFERROR(VLOOKUP(C1131,'LISTA ICCU 2026'!D85:F1141,3,FALSE),"NO ")</f>
        <v>59855</v>
      </c>
      <c r="F1131" s="256"/>
      <c r="G1131" s="258">
        <f t="shared" si="36"/>
        <v>59855</v>
      </c>
      <c r="H1131" s="259" t="s">
        <v>1310</v>
      </c>
    </row>
    <row r="1132" spans="2:8" s="260" customFormat="1" ht="26.4">
      <c r="B1132" s="255">
        <f t="shared" si="31"/>
        <v>1119</v>
      </c>
      <c r="C1132" s="273" t="s">
        <v>159</v>
      </c>
      <c r="D1132" s="256" t="str">
        <f>IFERROR(VLOOKUP(C1132,'LISTA ICCU 2026'!D86:F1142,2,FALSE),"NO ")</f>
        <v>ML</v>
      </c>
      <c r="E1132" s="257">
        <f>IFERROR(VLOOKUP(C1132,'LISTA ICCU 2026'!D86:F1142,3,FALSE),"NO ")</f>
        <v>80556</v>
      </c>
      <c r="F1132" s="256"/>
      <c r="G1132" s="258">
        <f t="shared" si="36"/>
        <v>80556</v>
      </c>
      <c r="H1132" s="259" t="s">
        <v>1310</v>
      </c>
    </row>
    <row r="1133" spans="2:8" s="260" customFormat="1" ht="26.4">
      <c r="B1133" s="255">
        <f t="shared" si="31"/>
        <v>1120</v>
      </c>
      <c r="C1133" s="273" t="s">
        <v>160</v>
      </c>
      <c r="D1133" s="256" t="str">
        <f>IFERROR(VLOOKUP(C1133,'LISTA ICCU 2026'!D87:F1143,2,FALSE),"NO ")</f>
        <v>ML</v>
      </c>
      <c r="E1133" s="257">
        <f>IFERROR(VLOOKUP(C1133,'LISTA ICCU 2026'!D87:F1143,3,FALSE),"NO ")</f>
        <v>115499</v>
      </c>
      <c r="F1133" s="256"/>
      <c r="G1133" s="258">
        <f t="shared" si="36"/>
        <v>115499</v>
      </c>
      <c r="H1133" s="276" t="s">
        <v>1310</v>
      </c>
    </row>
    <row r="1134" spans="2:8" s="260" customFormat="1" ht="26.4">
      <c r="B1134" s="255">
        <f t="shared" si="31"/>
        <v>1121</v>
      </c>
      <c r="C1134" s="273" t="s">
        <v>161</v>
      </c>
      <c r="D1134" s="256" t="str">
        <f>IFERROR(VLOOKUP(C1134,'LISTA ICCU 2026'!D88:F1144,2,FALSE),"NO ")</f>
        <v>ML</v>
      </c>
      <c r="E1134" s="257">
        <f>IFERROR(VLOOKUP(C1134,'LISTA ICCU 2026'!D88:F1144,3,FALSE),"NO ")</f>
        <v>165190</v>
      </c>
      <c r="F1134" s="256"/>
      <c r="G1134" s="258">
        <f t="shared" si="36"/>
        <v>165190</v>
      </c>
      <c r="H1134" s="259" t="s">
        <v>1310</v>
      </c>
    </row>
    <row r="1135" spans="2:8" s="260" customFormat="1" ht="26.4">
      <c r="B1135" s="255">
        <f t="shared" si="31"/>
        <v>1122</v>
      </c>
      <c r="C1135" s="273" t="s">
        <v>162</v>
      </c>
      <c r="D1135" s="256" t="str">
        <f>IFERROR(VLOOKUP(C1135,'LISTA ICCU 2026'!D89:F1145,2,FALSE),"NO ")</f>
        <v>UN</v>
      </c>
      <c r="E1135" s="257">
        <f>IFERROR(VLOOKUP(C1135,'LISTA ICCU 2026'!D89:F1145,3,FALSE),"NO ")</f>
        <v>1475863</v>
      </c>
      <c r="F1135" s="256"/>
      <c r="G1135" s="258">
        <f t="shared" si="36"/>
        <v>1475863</v>
      </c>
      <c r="H1135" s="259" t="s">
        <v>1310</v>
      </c>
    </row>
    <row r="1136" spans="2:8" s="260" customFormat="1" ht="26.4">
      <c r="B1136" s="255">
        <f t="shared" si="31"/>
        <v>1123</v>
      </c>
      <c r="C1136" s="273" t="s">
        <v>163</v>
      </c>
      <c r="D1136" s="256" t="str">
        <f>IFERROR(VLOOKUP(C1136,'LISTA ICCU 2026'!D90:F1146,2,FALSE),"NO ")</f>
        <v>UN</v>
      </c>
      <c r="E1136" s="257">
        <f>IFERROR(VLOOKUP(C1136,'LISTA ICCU 2026'!D90:F1146,3,FALSE),"NO ")</f>
        <v>2099081</v>
      </c>
      <c r="F1136" s="256"/>
      <c r="G1136" s="258">
        <f t="shared" si="36"/>
        <v>2099081</v>
      </c>
      <c r="H1136" s="276" t="s">
        <v>1310</v>
      </c>
    </row>
    <row r="1137" spans="2:8" s="260" customFormat="1" ht="26.4">
      <c r="B1137" s="255">
        <f t="shared" si="31"/>
        <v>1124</v>
      </c>
      <c r="C1137" s="273" t="s">
        <v>164</v>
      </c>
      <c r="D1137" s="256" t="str">
        <f>IFERROR(VLOOKUP(C1137,'LISTA ICCU 2026'!D91:F1147,2,FALSE),"NO ")</f>
        <v>UN</v>
      </c>
      <c r="E1137" s="257">
        <f>IFERROR(VLOOKUP(C1137,'LISTA ICCU 2026'!D91:F1147,3,FALSE),"NO ")</f>
        <v>2790022</v>
      </c>
      <c r="F1137" s="256"/>
      <c r="G1137" s="258">
        <f t="shared" si="36"/>
        <v>2790022</v>
      </c>
      <c r="H1137" s="259" t="s">
        <v>1310</v>
      </c>
    </row>
    <row r="1138" spans="2:8" s="260" customFormat="1" ht="52.8">
      <c r="B1138" s="255">
        <f t="shared" si="31"/>
        <v>1125</v>
      </c>
      <c r="C1138" s="273" t="s">
        <v>165</v>
      </c>
      <c r="D1138" s="256" t="str">
        <f>IFERROR(VLOOKUP(C1138,'LISTA ICCU 2026'!D92:F1148,2,FALSE),"NO ")</f>
        <v>ML</v>
      </c>
      <c r="E1138" s="257">
        <f>IFERROR(VLOOKUP(C1138,'LISTA ICCU 2026'!D92:F1148,3,FALSE),"NO ")</f>
        <v>108261</v>
      </c>
      <c r="F1138" s="256"/>
      <c r="G1138" s="258">
        <f t="shared" si="36"/>
        <v>108261</v>
      </c>
      <c r="H1138" s="259" t="s">
        <v>1310</v>
      </c>
    </row>
    <row r="1139" spans="2:8" s="260" customFormat="1">
      <c r="B1139" s="255">
        <f t="shared" si="31"/>
        <v>1126</v>
      </c>
      <c r="C1139" s="273" t="s">
        <v>167</v>
      </c>
      <c r="D1139" s="256" t="str">
        <f>IFERROR(VLOOKUP(C1139,'LISTA ICCU 2026'!D94:F1150,2,FALSE),"NO ")</f>
        <v>M2</v>
      </c>
      <c r="E1139" s="257">
        <f>IFERROR(VLOOKUP(C1139,'LISTA ICCU 2026'!D94:F1150,3,FALSE),"NO ")</f>
        <v>46920</v>
      </c>
      <c r="F1139" s="256"/>
      <c r="G1139" s="258">
        <f t="shared" si="36"/>
        <v>46920</v>
      </c>
      <c r="H1139" s="259" t="s">
        <v>1310</v>
      </c>
    </row>
    <row r="1140" spans="2:8" s="260" customFormat="1">
      <c r="B1140" s="255">
        <f t="shared" si="31"/>
        <v>1127</v>
      </c>
      <c r="C1140" s="273" t="s">
        <v>168</v>
      </c>
      <c r="D1140" s="256" t="str">
        <f>IFERROR(VLOOKUP(C1140,'LISTA ICCU 2026'!D95:F1151,2,FALSE),"NO ")</f>
        <v>M2</v>
      </c>
      <c r="E1140" s="257">
        <f>IFERROR(VLOOKUP(C1140,'LISTA ICCU 2026'!D95:F1151,3,FALSE),"NO ")</f>
        <v>85105</v>
      </c>
      <c r="F1140" s="256"/>
      <c r="G1140" s="258">
        <f t="shared" si="36"/>
        <v>85105</v>
      </c>
      <c r="H1140" s="259" t="s">
        <v>1310</v>
      </c>
    </row>
    <row r="1141" spans="2:8" s="260" customFormat="1">
      <c r="B1141" s="255">
        <f t="shared" si="31"/>
        <v>1128</v>
      </c>
      <c r="C1141" s="273" t="s">
        <v>169</v>
      </c>
      <c r="D1141" s="256" t="str">
        <f>IFERROR(VLOOKUP(C1141,'LISTA ICCU 2026'!D96:F1152,2,FALSE),"NO ")</f>
        <v>M3</v>
      </c>
      <c r="E1141" s="257">
        <f>IFERROR(VLOOKUP(C1141,'LISTA ICCU 2026'!D96:F1152,3,FALSE),"NO ")</f>
        <v>1279454</v>
      </c>
      <c r="F1141" s="256"/>
      <c r="G1141" s="258">
        <f t="shared" ref="G1141:G1204" si="37">E1141*(1+F1141)</f>
        <v>1279454</v>
      </c>
      <c r="H1141" s="276" t="s">
        <v>1310</v>
      </c>
    </row>
    <row r="1142" spans="2:8" s="260" customFormat="1" ht="26.4">
      <c r="B1142" s="255">
        <f t="shared" si="31"/>
        <v>1129</v>
      </c>
      <c r="C1142" s="273" t="s">
        <v>170</v>
      </c>
      <c r="D1142" s="256" t="str">
        <f>IFERROR(VLOOKUP(C1142,'LISTA ICCU 2026'!D97:F1153,2,FALSE),"NO ")</f>
        <v>M3</v>
      </c>
      <c r="E1142" s="257">
        <f>IFERROR(VLOOKUP(C1142,'LISTA ICCU 2026'!D97:F1153,3,FALSE),"NO ")</f>
        <v>402877</v>
      </c>
      <c r="F1142" s="256"/>
      <c r="G1142" s="258">
        <f t="shared" si="37"/>
        <v>402877</v>
      </c>
      <c r="H1142" s="259" t="s">
        <v>1310</v>
      </c>
    </row>
    <row r="1143" spans="2:8" s="260" customFormat="1" ht="39.6">
      <c r="B1143" s="255">
        <f t="shared" si="31"/>
        <v>1130</v>
      </c>
      <c r="C1143" s="273" t="s">
        <v>171</v>
      </c>
      <c r="D1143" s="256" t="str">
        <f>IFERROR(VLOOKUP(C1143,'LISTA ICCU 2026'!D98:F1154,2,FALSE),"NO ")</f>
        <v>M2</v>
      </c>
      <c r="E1143" s="257">
        <f>IFERROR(VLOOKUP(C1143,'LISTA ICCU 2026'!D98:F1154,3,FALSE),"NO ")</f>
        <v>192593</v>
      </c>
      <c r="F1143" s="256"/>
      <c r="G1143" s="258">
        <f t="shared" si="37"/>
        <v>192593</v>
      </c>
      <c r="H1143" s="259" t="s">
        <v>1310</v>
      </c>
    </row>
    <row r="1144" spans="2:8" s="260" customFormat="1" ht="39.6">
      <c r="B1144" s="255">
        <f t="shared" si="31"/>
        <v>1131</v>
      </c>
      <c r="C1144" s="273" t="s">
        <v>172</v>
      </c>
      <c r="D1144" s="256" t="str">
        <f>IFERROR(VLOOKUP(C1144,'LISTA ICCU 2026'!D99:F1155,2,FALSE),"NO ")</f>
        <v>M2</v>
      </c>
      <c r="E1144" s="257">
        <f>IFERROR(VLOOKUP(C1144,'LISTA ICCU 2026'!D99:F1155,3,FALSE),"NO ")</f>
        <v>260603</v>
      </c>
      <c r="F1144" s="256"/>
      <c r="G1144" s="258">
        <f t="shared" si="37"/>
        <v>260603</v>
      </c>
      <c r="H1144" s="276" t="s">
        <v>1310</v>
      </c>
    </row>
    <row r="1145" spans="2:8" s="260" customFormat="1" ht="26.4">
      <c r="B1145" s="255">
        <f t="shared" si="31"/>
        <v>1132</v>
      </c>
      <c r="C1145" s="273" t="s">
        <v>173</v>
      </c>
      <c r="D1145" s="256" t="str">
        <f>IFERROR(VLOOKUP(C1145,'LISTA ICCU 2026'!D100:F1156,2,FALSE),"NO ")</f>
        <v>M2</v>
      </c>
      <c r="E1145" s="257">
        <f>IFERROR(VLOOKUP(C1145,'LISTA ICCU 2026'!D100:F1156,3,FALSE),"NO ")</f>
        <v>209964</v>
      </c>
      <c r="F1145" s="256"/>
      <c r="G1145" s="258">
        <f t="shared" si="37"/>
        <v>209964</v>
      </c>
      <c r="H1145" s="259" t="s">
        <v>1310</v>
      </c>
    </row>
    <row r="1146" spans="2:8" s="260" customFormat="1" ht="26.4">
      <c r="B1146" s="255">
        <f t="shared" si="31"/>
        <v>1133</v>
      </c>
      <c r="C1146" s="273" t="s">
        <v>174</v>
      </c>
      <c r="D1146" s="256" t="str">
        <f>IFERROR(VLOOKUP(C1146,'LISTA ICCU 2026'!D101:F1157,2,FALSE),"NO ")</f>
        <v>M2</v>
      </c>
      <c r="E1146" s="257">
        <f>IFERROR(VLOOKUP(C1146,'LISTA ICCU 2026'!D101:F1157,3,FALSE),"NO ")</f>
        <v>230996</v>
      </c>
      <c r="F1146" s="256"/>
      <c r="G1146" s="258">
        <f t="shared" si="37"/>
        <v>230996</v>
      </c>
      <c r="H1146" s="259" t="s">
        <v>1310</v>
      </c>
    </row>
    <row r="1147" spans="2:8" s="260" customFormat="1" ht="26.4">
      <c r="B1147" s="255">
        <f t="shared" si="31"/>
        <v>1134</v>
      </c>
      <c r="C1147" s="273" t="s">
        <v>175</v>
      </c>
      <c r="D1147" s="256" t="str">
        <f>IFERROR(VLOOKUP(C1147,'LISTA ICCU 2026'!D102:F1158,2,FALSE),"NO ")</f>
        <v>M2</v>
      </c>
      <c r="E1147" s="257">
        <f>IFERROR(VLOOKUP(C1147,'LISTA ICCU 2026'!D102:F1158,3,FALSE),"NO ")</f>
        <v>254717</v>
      </c>
      <c r="F1147" s="256"/>
      <c r="G1147" s="258">
        <f t="shared" si="37"/>
        <v>254717</v>
      </c>
      <c r="H1147" s="276" t="s">
        <v>1310</v>
      </c>
    </row>
    <row r="1148" spans="2:8" s="260" customFormat="1" ht="26.4">
      <c r="B1148" s="255">
        <f t="shared" si="31"/>
        <v>1135</v>
      </c>
      <c r="C1148" s="273" t="s">
        <v>176</v>
      </c>
      <c r="D1148" s="256" t="str">
        <f>IFERROR(VLOOKUP(C1148,'LISTA ICCU 2026'!D103:F1159,2,FALSE),"NO ")</f>
        <v>M2</v>
      </c>
      <c r="E1148" s="257">
        <f>IFERROR(VLOOKUP(C1148,'LISTA ICCU 2026'!D103:F1159,3,FALSE),"NO ")</f>
        <v>286843</v>
      </c>
      <c r="F1148" s="256"/>
      <c r="G1148" s="258">
        <f t="shared" si="37"/>
        <v>286843</v>
      </c>
      <c r="H1148" s="259" t="s">
        <v>1310</v>
      </c>
    </row>
    <row r="1149" spans="2:8" s="260" customFormat="1" ht="26.4">
      <c r="B1149" s="255">
        <f t="shared" si="31"/>
        <v>1136</v>
      </c>
      <c r="C1149" s="273" t="s">
        <v>177</v>
      </c>
      <c r="D1149" s="256" t="str">
        <f>IFERROR(VLOOKUP(C1149,'LISTA ICCU 2026'!D104:F1160,2,FALSE),"NO ")</f>
        <v>M2</v>
      </c>
      <c r="E1149" s="257">
        <f>IFERROR(VLOOKUP(C1149,'LISTA ICCU 2026'!D104:F1160,3,FALSE),"NO ")</f>
        <v>318452</v>
      </c>
      <c r="F1149" s="256"/>
      <c r="G1149" s="258">
        <f t="shared" si="37"/>
        <v>318452</v>
      </c>
      <c r="H1149" s="259" t="s">
        <v>1310</v>
      </c>
    </row>
    <row r="1150" spans="2:8" s="260" customFormat="1">
      <c r="B1150" s="255">
        <f t="shared" si="31"/>
        <v>1137</v>
      </c>
      <c r="C1150" s="273" t="s">
        <v>178</v>
      </c>
      <c r="D1150" s="256" t="str">
        <f>IFERROR(VLOOKUP(C1150,'LISTA ICCU 2026'!D105:F1161,2,FALSE),"NO ")</f>
        <v>M2</v>
      </c>
      <c r="E1150" s="257">
        <f>IFERROR(VLOOKUP(C1150,'LISTA ICCU 2026'!D105:F1161,3,FALSE),"NO ")</f>
        <v>159228</v>
      </c>
      <c r="F1150" s="256"/>
      <c r="G1150" s="258">
        <f t="shared" si="37"/>
        <v>159228</v>
      </c>
      <c r="H1150" s="276" t="s">
        <v>1310</v>
      </c>
    </row>
    <row r="1151" spans="2:8" s="260" customFormat="1">
      <c r="B1151" s="255">
        <f t="shared" si="31"/>
        <v>1138</v>
      </c>
      <c r="C1151" s="273" t="s">
        <v>179</v>
      </c>
      <c r="D1151" s="256" t="str">
        <f>IFERROR(VLOOKUP(C1151,'LISTA ICCU 2026'!D106:F1162,2,FALSE),"NO ")</f>
        <v>M3</v>
      </c>
      <c r="E1151" s="257">
        <f>IFERROR(VLOOKUP(C1151,'LISTA ICCU 2026'!D106:F1162,3,FALSE),"NO ")</f>
        <v>1389968</v>
      </c>
      <c r="F1151" s="256"/>
      <c r="G1151" s="258">
        <f t="shared" si="37"/>
        <v>1389968</v>
      </c>
      <c r="H1151" s="259" t="s">
        <v>1310</v>
      </c>
    </row>
    <row r="1152" spans="2:8" s="260" customFormat="1">
      <c r="B1152" s="255">
        <f t="shared" si="31"/>
        <v>1139</v>
      </c>
      <c r="C1152" s="273" t="s">
        <v>180</v>
      </c>
      <c r="D1152" s="256" t="str">
        <f>IFERROR(VLOOKUP(C1152,'LISTA ICCU 2026'!D107:F1163,2,FALSE),"NO ")</f>
        <v>M2</v>
      </c>
      <c r="E1152" s="257">
        <f>IFERROR(VLOOKUP(C1152,'LISTA ICCU 2026'!D107:F1163,3,FALSE),"NO ")</f>
        <v>144492</v>
      </c>
      <c r="F1152" s="256"/>
      <c r="G1152" s="258">
        <f t="shared" si="37"/>
        <v>144492</v>
      </c>
      <c r="H1152" s="259" t="s">
        <v>1310</v>
      </c>
    </row>
    <row r="1153" spans="2:8" s="260" customFormat="1" ht="26.4">
      <c r="B1153" s="255">
        <f t="shared" si="31"/>
        <v>1140</v>
      </c>
      <c r="C1153" s="273" t="s">
        <v>181</v>
      </c>
      <c r="D1153" s="256" t="str">
        <f>IFERROR(VLOOKUP(C1153,'LISTA ICCU 2026'!D108:F1164,2,FALSE),"NO ")</f>
        <v>M2</v>
      </c>
      <c r="E1153" s="257">
        <f>IFERROR(VLOOKUP(C1153,'LISTA ICCU 2026'!D108:F1164,3,FALSE),"NO ")</f>
        <v>121080</v>
      </c>
      <c r="F1153" s="256"/>
      <c r="G1153" s="258">
        <f t="shared" si="37"/>
        <v>121080</v>
      </c>
      <c r="H1153" s="276" t="s">
        <v>1310</v>
      </c>
    </row>
    <row r="1154" spans="2:8" s="260" customFormat="1" ht="26.4">
      <c r="B1154" s="255">
        <f t="shared" si="31"/>
        <v>1141</v>
      </c>
      <c r="C1154" s="273" t="s">
        <v>182</v>
      </c>
      <c r="D1154" s="256" t="str">
        <f>IFERROR(VLOOKUP(C1154,'LISTA ICCU 2026'!D109:F1165,2,FALSE),"NO ")</f>
        <v>M2</v>
      </c>
      <c r="E1154" s="257">
        <f>IFERROR(VLOOKUP(C1154,'LISTA ICCU 2026'!D109:F1165,3,FALSE),"NO ")</f>
        <v>134271</v>
      </c>
      <c r="F1154" s="256"/>
      <c r="G1154" s="258">
        <f t="shared" si="37"/>
        <v>134271</v>
      </c>
      <c r="H1154" s="259" t="s">
        <v>1310</v>
      </c>
    </row>
    <row r="1155" spans="2:8" s="260" customFormat="1" ht="26.4">
      <c r="B1155" s="255">
        <f t="shared" si="31"/>
        <v>1142</v>
      </c>
      <c r="C1155" s="273" t="s">
        <v>183</v>
      </c>
      <c r="D1155" s="256" t="str">
        <f>IFERROR(VLOOKUP(C1155,'LISTA ICCU 2026'!D110:F1166,2,FALSE),"NO ")</f>
        <v>M2</v>
      </c>
      <c r="E1155" s="257">
        <f>IFERROR(VLOOKUP(C1155,'LISTA ICCU 2026'!D110:F1166,3,FALSE),"NO ")</f>
        <v>154602</v>
      </c>
      <c r="F1155" s="256"/>
      <c r="G1155" s="258">
        <f t="shared" si="37"/>
        <v>154602</v>
      </c>
      <c r="H1155" s="259" t="s">
        <v>1310</v>
      </c>
    </row>
    <row r="1156" spans="2:8" s="260" customFormat="1" ht="26.4">
      <c r="B1156" s="255">
        <f t="shared" si="31"/>
        <v>1143</v>
      </c>
      <c r="C1156" s="273" t="s">
        <v>184</v>
      </c>
      <c r="D1156" s="256" t="str">
        <f>IFERROR(VLOOKUP(C1156,'LISTA ICCU 2026'!D111:F1167,2,FALSE),"NO ")</f>
        <v>M3</v>
      </c>
      <c r="E1156" s="257">
        <f>IFERROR(VLOOKUP(C1156,'LISTA ICCU 2026'!D111:F1167,3,FALSE),"NO ")</f>
        <v>1199788</v>
      </c>
      <c r="F1156" s="256"/>
      <c r="G1156" s="258">
        <f t="shared" si="37"/>
        <v>1199788</v>
      </c>
      <c r="H1156" s="276" t="s">
        <v>1310</v>
      </c>
    </row>
    <row r="1157" spans="2:8" s="260" customFormat="1" ht="26.4">
      <c r="B1157" s="255">
        <f t="shared" si="31"/>
        <v>1144</v>
      </c>
      <c r="C1157" s="273" t="s">
        <v>185</v>
      </c>
      <c r="D1157" s="256" t="str">
        <f>IFERROR(VLOOKUP(C1157,'LISTA ICCU 2026'!D112:F1168,2,FALSE),"NO ")</f>
        <v>UN</v>
      </c>
      <c r="E1157" s="257">
        <f>IFERROR(VLOOKUP(C1157,'LISTA ICCU 2026'!D112:F1168,3,FALSE),"NO ")</f>
        <v>95443</v>
      </c>
      <c r="F1157" s="256"/>
      <c r="G1157" s="258">
        <f t="shared" si="37"/>
        <v>95443</v>
      </c>
      <c r="H1157" s="259" t="s">
        <v>1310</v>
      </c>
    </row>
    <row r="1158" spans="2:8" s="260" customFormat="1" ht="26.4">
      <c r="B1158" s="255">
        <f t="shared" si="31"/>
        <v>1145</v>
      </c>
      <c r="C1158" s="273" t="s">
        <v>186</v>
      </c>
      <c r="D1158" s="256" t="str">
        <f>IFERROR(VLOOKUP(C1158,'LISTA ICCU 2026'!D113:F1169,2,FALSE),"NO ")</f>
        <v>M2</v>
      </c>
      <c r="E1158" s="257">
        <f>IFERROR(VLOOKUP(C1158,'LISTA ICCU 2026'!D113:F1169,3,FALSE),"NO ")</f>
        <v>429181</v>
      </c>
      <c r="F1158" s="256"/>
      <c r="G1158" s="258">
        <f t="shared" si="37"/>
        <v>429181</v>
      </c>
      <c r="H1158" s="259" t="s">
        <v>1310</v>
      </c>
    </row>
    <row r="1159" spans="2:8" s="260" customFormat="1">
      <c r="B1159" s="255">
        <f t="shared" si="31"/>
        <v>1146</v>
      </c>
      <c r="C1159" s="273" t="s">
        <v>187</v>
      </c>
      <c r="D1159" s="256" t="str">
        <f>IFERROR(VLOOKUP(C1159,'LISTA ICCU 2026'!D114:F1170,2,FALSE),"NO ")</f>
        <v>KG</v>
      </c>
      <c r="E1159" s="257">
        <f>IFERROR(VLOOKUP(C1159,'LISTA ICCU 2026'!D114:F1170,3,FALSE),"NO ")</f>
        <v>8236</v>
      </c>
      <c r="F1159" s="256"/>
      <c r="G1159" s="258">
        <f t="shared" si="37"/>
        <v>8236</v>
      </c>
      <c r="H1159" s="276" t="s">
        <v>1310</v>
      </c>
    </row>
    <row r="1160" spans="2:8" s="260" customFormat="1">
      <c r="B1160" s="255">
        <f t="shared" si="31"/>
        <v>1147</v>
      </c>
      <c r="C1160" s="273" t="s">
        <v>189</v>
      </c>
      <c r="D1160" s="256" t="str">
        <f>IFERROR(VLOOKUP(C1160,'LISTA ICCU 2026'!D115:F1171,2,FALSE),"NO ")</f>
        <v>KG</v>
      </c>
      <c r="E1160" s="257">
        <f>IFERROR(VLOOKUP(C1160,'LISTA ICCU 2026'!D115:F1171,3,FALSE),"NO ")</f>
        <v>8453</v>
      </c>
      <c r="F1160" s="256"/>
      <c r="G1160" s="258">
        <f t="shared" si="37"/>
        <v>8453</v>
      </c>
      <c r="H1160" s="259" t="s">
        <v>1310</v>
      </c>
    </row>
    <row r="1161" spans="2:8" s="260" customFormat="1">
      <c r="B1161" s="255">
        <f t="shared" si="31"/>
        <v>1148</v>
      </c>
      <c r="C1161" s="273" t="s">
        <v>190</v>
      </c>
      <c r="D1161" s="256" t="str">
        <f>IFERROR(VLOOKUP(C1161,'LISTA ICCU 2026'!D116:F1172,2,FALSE),"NO ")</f>
        <v>KG</v>
      </c>
      <c r="E1161" s="257">
        <f>IFERROR(VLOOKUP(C1161,'LISTA ICCU 2026'!D116:F1172,3,FALSE),"NO ")</f>
        <v>11086</v>
      </c>
      <c r="F1161" s="256"/>
      <c r="G1161" s="258">
        <f t="shared" si="37"/>
        <v>11086</v>
      </c>
      <c r="H1161" s="259" t="s">
        <v>1310</v>
      </c>
    </row>
    <row r="1162" spans="2:8" s="260" customFormat="1" ht="26.4">
      <c r="B1162" s="255">
        <f t="shared" si="31"/>
        <v>1149</v>
      </c>
      <c r="C1162" s="273" t="s">
        <v>191</v>
      </c>
      <c r="D1162" s="256" t="str">
        <f>IFERROR(VLOOKUP(C1162,'LISTA ICCU 2026'!D117:F1173,2,FALSE),"NO ")</f>
        <v>M3</v>
      </c>
      <c r="E1162" s="257">
        <f>IFERROR(VLOOKUP(C1162,'LISTA ICCU 2026'!D117:F1173,3,FALSE),"NO ")</f>
        <v>1311311</v>
      </c>
      <c r="F1162" s="256"/>
      <c r="G1162" s="258">
        <f t="shared" si="37"/>
        <v>1311311</v>
      </c>
      <c r="H1162" s="276" t="s">
        <v>1310</v>
      </c>
    </row>
    <row r="1163" spans="2:8" s="260" customFormat="1" ht="26.4">
      <c r="B1163" s="255">
        <f t="shared" si="31"/>
        <v>1150</v>
      </c>
      <c r="C1163" s="273" t="s">
        <v>192</v>
      </c>
      <c r="D1163" s="256" t="str">
        <f>IFERROR(VLOOKUP(C1163,'LISTA ICCU 2026'!D118:F1174,2,FALSE),"NO ")</f>
        <v>M3</v>
      </c>
      <c r="E1163" s="257">
        <f>IFERROR(VLOOKUP(C1163,'LISTA ICCU 2026'!D118:F1174,3,FALSE),"NO ")</f>
        <v>1282357</v>
      </c>
      <c r="F1163" s="256"/>
      <c r="G1163" s="258">
        <f t="shared" si="37"/>
        <v>1282357</v>
      </c>
      <c r="H1163" s="259" t="s">
        <v>1310</v>
      </c>
    </row>
    <row r="1164" spans="2:8" s="260" customFormat="1">
      <c r="B1164" s="255">
        <f t="shared" si="31"/>
        <v>1151</v>
      </c>
      <c r="C1164" s="273" t="s">
        <v>193</v>
      </c>
      <c r="D1164" s="256" t="str">
        <f>IFERROR(VLOOKUP(C1164,'LISTA ICCU 2026'!D119:F1175,2,FALSE),"NO ")</f>
        <v>M3</v>
      </c>
      <c r="E1164" s="257">
        <f>IFERROR(VLOOKUP(C1164,'LISTA ICCU 2026'!D119:F1175,3,FALSE),"NO ")</f>
        <v>1269735</v>
      </c>
      <c r="F1164" s="256"/>
      <c r="G1164" s="258">
        <f t="shared" si="37"/>
        <v>1269735</v>
      </c>
      <c r="H1164" s="259" t="s">
        <v>1310</v>
      </c>
    </row>
    <row r="1165" spans="2:8" s="260" customFormat="1">
      <c r="B1165" s="255">
        <f t="shared" si="31"/>
        <v>1152</v>
      </c>
      <c r="C1165" s="273" t="s">
        <v>194</v>
      </c>
      <c r="D1165" s="256" t="str">
        <f>IFERROR(VLOOKUP(C1165,'LISTA ICCU 2026'!D120:F1176,2,FALSE),"NO ")</f>
        <v>M3</v>
      </c>
      <c r="E1165" s="257">
        <f>IFERROR(VLOOKUP(C1165,'LISTA ICCU 2026'!D120:F1176,3,FALSE),"NO ")</f>
        <v>1344715</v>
      </c>
      <c r="F1165" s="256"/>
      <c r="G1165" s="258">
        <f t="shared" si="37"/>
        <v>1344715</v>
      </c>
      <c r="H1165" s="276" t="s">
        <v>1310</v>
      </c>
    </row>
    <row r="1166" spans="2:8" s="260" customFormat="1">
      <c r="B1166" s="255">
        <f t="shared" si="31"/>
        <v>1153</v>
      </c>
      <c r="C1166" s="273" t="s">
        <v>195</v>
      </c>
      <c r="D1166" s="256" t="str">
        <f>IFERROR(VLOOKUP(C1166,'LISTA ICCU 2026'!D121:F1177,2,FALSE),"NO ")</f>
        <v>M3</v>
      </c>
      <c r="E1166" s="257">
        <f>IFERROR(VLOOKUP(C1166,'LISTA ICCU 2026'!D121:F1177,3,FALSE),"NO ")</f>
        <v>1459183</v>
      </c>
      <c r="F1166" s="256"/>
      <c r="G1166" s="258">
        <f t="shared" si="37"/>
        <v>1459183</v>
      </c>
      <c r="H1166" s="259" t="s">
        <v>1310</v>
      </c>
    </row>
    <row r="1167" spans="2:8" s="260" customFormat="1">
      <c r="B1167" s="255">
        <f t="shared" si="31"/>
        <v>1154</v>
      </c>
      <c r="C1167" s="273" t="s">
        <v>196</v>
      </c>
      <c r="D1167" s="256" t="str">
        <f>IFERROR(VLOOKUP(C1167,'LISTA ICCU 2026'!D122:F1178,2,FALSE),"NO ")</f>
        <v>M3</v>
      </c>
      <c r="E1167" s="257">
        <f>IFERROR(VLOOKUP(C1167,'LISTA ICCU 2026'!D122:F1178,3,FALSE),"NO ")</f>
        <v>516879</v>
      </c>
      <c r="F1167" s="256"/>
      <c r="G1167" s="258">
        <f t="shared" si="37"/>
        <v>516879</v>
      </c>
      <c r="H1167" s="259" t="s">
        <v>1310</v>
      </c>
    </row>
    <row r="1168" spans="2:8" s="260" customFormat="1">
      <c r="B1168" s="255">
        <f t="shared" si="31"/>
        <v>1155</v>
      </c>
      <c r="C1168" s="273" t="s">
        <v>197</v>
      </c>
      <c r="D1168" s="256" t="str">
        <f>IFERROR(VLOOKUP(C1168,'LISTA ICCU 2026'!D123:F1179,2,FALSE),"NO ")</f>
        <v>M2</v>
      </c>
      <c r="E1168" s="257">
        <f>IFERROR(VLOOKUP(C1168,'LISTA ICCU 2026'!D123:F1179,3,FALSE),"NO ")</f>
        <v>44949</v>
      </c>
      <c r="F1168" s="256"/>
      <c r="G1168" s="258">
        <f t="shared" si="37"/>
        <v>44949</v>
      </c>
      <c r="H1168" s="276" t="s">
        <v>1310</v>
      </c>
    </row>
    <row r="1169" spans="2:8" s="260" customFormat="1">
      <c r="B1169" s="255">
        <f t="shared" si="31"/>
        <v>1156</v>
      </c>
      <c r="C1169" s="273" t="s">
        <v>198</v>
      </c>
      <c r="D1169" s="256">
        <f>IFERROR(VLOOKUP(C1169,'LISTA ICCU 2026'!D124:F1180,2,FALSE),"NO ")</f>
        <v>0</v>
      </c>
      <c r="E1169" s="257">
        <f>IFERROR(VLOOKUP(C1169,'LISTA ICCU 2026'!D124:F1180,3,FALSE),"NO ")</f>
        <v>0</v>
      </c>
      <c r="F1169" s="256"/>
      <c r="G1169" s="258">
        <f t="shared" si="37"/>
        <v>0</v>
      </c>
      <c r="H1169" s="259" t="s">
        <v>1310</v>
      </c>
    </row>
    <row r="1170" spans="2:8" s="260" customFormat="1" ht="26.4">
      <c r="B1170" s="255">
        <f t="shared" si="31"/>
        <v>1157</v>
      </c>
      <c r="C1170" s="273" t="s">
        <v>199</v>
      </c>
      <c r="D1170" s="256" t="str">
        <f>IFERROR(VLOOKUP(C1170,'LISTA ICCU 2026'!D125:F1181,2,FALSE),"NO ")</f>
        <v>ML</v>
      </c>
      <c r="E1170" s="257">
        <f>IFERROR(VLOOKUP(C1170,'LISTA ICCU 2026'!D125:F1181,3,FALSE),"NO ")</f>
        <v>44505</v>
      </c>
      <c r="F1170" s="256"/>
      <c r="G1170" s="258">
        <f t="shared" si="37"/>
        <v>44505</v>
      </c>
      <c r="H1170" s="259" t="s">
        <v>1310</v>
      </c>
    </row>
    <row r="1171" spans="2:8" s="260" customFormat="1" ht="26.4">
      <c r="B1171" s="255">
        <f t="shared" si="31"/>
        <v>1158</v>
      </c>
      <c r="C1171" s="273" t="s">
        <v>200</v>
      </c>
      <c r="D1171" s="256" t="str">
        <f>IFERROR(VLOOKUP(C1171,'LISTA ICCU 2026'!D126:F1182,2,FALSE),"NO ")</f>
        <v>ML</v>
      </c>
      <c r="E1171" s="257">
        <f>IFERROR(VLOOKUP(C1171,'LISTA ICCU 2026'!D126:F1182,3,FALSE),"NO ")</f>
        <v>53316</v>
      </c>
      <c r="F1171" s="256"/>
      <c r="G1171" s="258">
        <f t="shared" si="37"/>
        <v>53316</v>
      </c>
      <c r="H1171" s="276" t="s">
        <v>1310</v>
      </c>
    </row>
    <row r="1172" spans="2:8" s="260" customFormat="1">
      <c r="B1172" s="255">
        <f t="shared" si="31"/>
        <v>1159</v>
      </c>
      <c r="C1172" s="273" t="s">
        <v>201</v>
      </c>
      <c r="D1172" s="256" t="str">
        <f>IFERROR(VLOOKUP(C1172,'LISTA ICCU 2026'!D127:F1183,2,FALSE),"NO ")</f>
        <v>ML</v>
      </c>
      <c r="E1172" s="257">
        <f>IFERROR(VLOOKUP(C1172,'LISTA ICCU 2026'!D127:F1183,3,FALSE),"NO ")</f>
        <v>51553</v>
      </c>
      <c r="F1172" s="256"/>
      <c r="G1172" s="258">
        <f t="shared" si="37"/>
        <v>51553</v>
      </c>
      <c r="H1172" s="259" t="s">
        <v>1310</v>
      </c>
    </row>
    <row r="1173" spans="2:8" s="260" customFormat="1">
      <c r="B1173" s="255">
        <f t="shared" si="31"/>
        <v>1160</v>
      </c>
      <c r="C1173" s="273" t="s">
        <v>202</v>
      </c>
      <c r="D1173" s="256" t="str">
        <f>IFERROR(VLOOKUP(C1173,'LISTA ICCU 2026'!D128:F1184,2,FALSE),"NO ")</f>
        <v>ML</v>
      </c>
      <c r="E1173" s="257">
        <f>IFERROR(VLOOKUP(C1173,'LISTA ICCU 2026'!D128:F1184,3,FALSE),"NO ")</f>
        <v>236898</v>
      </c>
      <c r="F1173" s="256"/>
      <c r="G1173" s="258">
        <f t="shared" si="37"/>
        <v>236898</v>
      </c>
      <c r="H1173" s="259" t="s">
        <v>1310</v>
      </c>
    </row>
    <row r="1174" spans="2:8" s="260" customFormat="1" ht="26.4">
      <c r="B1174" s="255">
        <f t="shared" si="31"/>
        <v>1161</v>
      </c>
      <c r="C1174" s="273" t="s">
        <v>203</v>
      </c>
      <c r="D1174" s="256" t="str">
        <f>IFERROR(VLOOKUP(C1174,'LISTA ICCU 2026'!D129:F1185,2,FALSE),"NO ")</f>
        <v>ML</v>
      </c>
      <c r="E1174" s="257">
        <f>IFERROR(VLOOKUP(C1174,'LISTA ICCU 2026'!D129:F1185,3,FALSE),"NO ")</f>
        <v>76152</v>
      </c>
      <c r="F1174" s="256"/>
      <c r="G1174" s="258">
        <f t="shared" si="37"/>
        <v>76152</v>
      </c>
      <c r="H1174" s="276" t="s">
        <v>1310</v>
      </c>
    </row>
    <row r="1175" spans="2:8" s="260" customFormat="1">
      <c r="B1175" s="255">
        <f t="shared" si="31"/>
        <v>1162</v>
      </c>
      <c r="C1175" s="273" t="s">
        <v>204</v>
      </c>
      <c r="D1175" s="256" t="str">
        <f>IFERROR(VLOOKUP(C1175,'LISTA ICCU 2026'!D130:F1186,2,FALSE),"NO ")</f>
        <v>ML</v>
      </c>
      <c r="E1175" s="257">
        <f>IFERROR(VLOOKUP(C1175,'LISTA ICCU 2026'!D130:F1186,3,FALSE),"NO ")</f>
        <v>50865</v>
      </c>
      <c r="F1175" s="256"/>
      <c r="G1175" s="258">
        <f t="shared" si="37"/>
        <v>50865</v>
      </c>
      <c r="H1175" s="259" t="s">
        <v>1310</v>
      </c>
    </row>
    <row r="1176" spans="2:8" s="260" customFormat="1">
      <c r="B1176" s="255">
        <f t="shared" si="31"/>
        <v>1163</v>
      </c>
      <c r="C1176" s="273" t="s">
        <v>205</v>
      </c>
      <c r="D1176" s="256" t="str">
        <f>IFERROR(VLOOKUP(C1176,'LISTA ICCU 2026'!D131:F1187,2,FALSE),"NO ")</f>
        <v>M2</v>
      </c>
      <c r="E1176" s="257">
        <f>IFERROR(VLOOKUP(C1176,'LISTA ICCU 2026'!D131:F1187,3,FALSE),"NO ")</f>
        <v>167827</v>
      </c>
      <c r="F1176" s="256"/>
      <c r="G1176" s="258">
        <f t="shared" si="37"/>
        <v>167827</v>
      </c>
      <c r="H1176" s="259" t="s">
        <v>1310</v>
      </c>
    </row>
    <row r="1177" spans="2:8" s="260" customFormat="1" ht="26.4">
      <c r="B1177" s="255">
        <f t="shared" si="31"/>
        <v>1164</v>
      </c>
      <c r="C1177" s="273" t="s">
        <v>206</v>
      </c>
      <c r="D1177" s="256" t="str">
        <f>IFERROR(VLOOKUP(C1177,'LISTA ICCU 2026'!D132:F1188,2,FALSE),"NO ")</f>
        <v>M2</v>
      </c>
      <c r="E1177" s="257">
        <f>IFERROR(VLOOKUP(C1177,'LISTA ICCU 2026'!D132:F1188,3,FALSE),"NO ")</f>
        <v>159303</v>
      </c>
      <c r="F1177" s="256"/>
      <c r="G1177" s="258">
        <f t="shared" si="37"/>
        <v>159303</v>
      </c>
      <c r="H1177" s="276" t="s">
        <v>1310</v>
      </c>
    </row>
    <row r="1178" spans="2:8" s="260" customFormat="1">
      <c r="B1178" s="255">
        <f t="shared" si="31"/>
        <v>1165</v>
      </c>
      <c r="C1178" s="273" t="s">
        <v>207</v>
      </c>
      <c r="D1178" s="256" t="str">
        <f>IFERROR(VLOOKUP(C1178,'LISTA ICCU 2026'!D133:F1189,2,FALSE),"NO ")</f>
        <v>M2</v>
      </c>
      <c r="E1178" s="257">
        <f>IFERROR(VLOOKUP(C1178,'LISTA ICCU 2026'!D133:F1189,3,FALSE),"NO ")</f>
        <v>139718</v>
      </c>
      <c r="F1178" s="256"/>
      <c r="G1178" s="258">
        <f t="shared" si="37"/>
        <v>139718</v>
      </c>
      <c r="H1178" s="259" t="s">
        <v>1310</v>
      </c>
    </row>
    <row r="1179" spans="2:8" s="260" customFormat="1" ht="26.4">
      <c r="B1179" s="255">
        <f t="shared" si="31"/>
        <v>1166</v>
      </c>
      <c r="C1179" s="273" t="s">
        <v>208</v>
      </c>
      <c r="D1179" s="256" t="str">
        <f>IFERROR(VLOOKUP(C1179,'LISTA ICCU 2026'!D134:F1190,2,FALSE),"NO ")</f>
        <v>ML</v>
      </c>
      <c r="E1179" s="257">
        <f>IFERROR(VLOOKUP(C1179,'LISTA ICCU 2026'!D134:F1190,3,FALSE),"NO ")</f>
        <v>89030</v>
      </c>
      <c r="F1179" s="256"/>
      <c r="G1179" s="258">
        <f t="shared" si="37"/>
        <v>89030</v>
      </c>
      <c r="H1179" s="259" t="s">
        <v>1310</v>
      </c>
    </row>
    <row r="1180" spans="2:8" s="260" customFormat="1">
      <c r="B1180" s="255">
        <f t="shared" si="31"/>
        <v>1167</v>
      </c>
      <c r="C1180" s="273" t="s">
        <v>209</v>
      </c>
      <c r="D1180" s="256" t="str">
        <f>IFERROR(VLOOKUP(C1180,'LISTA ICCU 2026'!D135:F1191,2,FALSE),"NO ")</f>
        <v>M2</v>
      </c>
      <c r="E1180" s="257">
        <f>IFERROR(VLOOKUP(C1180,'LISTA ICCU 2026'!D135:F1191,3,FALSE),"NO ")</f>
        <v>131048</v>
      </c>
      <c r="F1180" s="256"/>
      <c r="G1180" s="258">
        <f t="shared" si="37"/>
        <v>131048</v>
      </c>
      <c r="H1180" s="276" t="s">
        <v>1310</v>
      </c>
    </row>
    <row r="1181" spans="2:8" s="260" customFormat="1" ht="26.4">
      <c r="B1181" s="255">
        <f t="shared" si="31"/>
        <v>1168</v>
      </c>
      <c r="C1181" s="273" t="s">
        <v>210</v>
      </c>
      <c r="D1181" s="256" t="str">
        <f>IFERROR(VLOOKUP(C1181,'LISTA ICCU 2026'!D136:F1192,2,FALSE),"NO ")</f>
        <v>ML</v>
      </c>
      <c r="E1181" s="257">
        <f>IFERROR(VLOOKUP(C1181,'LISTA ICCU 2026'!D136:F1192,3,FALSE),"NO ")</f>
        <v>86671</v>
      </c>
      <c r="F1181" s="256"/>
      <c r="G1181" s="258">
        <f t="shared" si="37"/>
        <v>86671</v>
      </c>
      <c r="H1181" s="259" t="s">
        <v>1310</v>
      </c>
    </row>
    <row r="1182" spans="2:8" s="260" customFormat="1" ht="26.4">
      <c r="B1182" s="255">
        <f t="shared" si="31"/>
        <v>1169</v>
      </c>
      <c r="C1182" s="273" t="s">
        <v>211</v>
      </c>
      <c r="D1182" s="256" t="str">
        <f>IFERROR(VLOOKUP(C1182,'LISTA ICCU 2026'!D137:F1193,2,FALSE),"NO ")</f>
        <v>M2</v>
      </c>
      <c r="E1182" s="257">
        <f>IFERROR(VLOOKUP(C1182,'LISTA ICCU 2026'!D137:F1193,3,FALSE),"NO ")</f>
        <v>170209</v>
      </c>
      <c r="F1182" s="256"/>
      <c r="G1182" s="258">
        <f t="shared" si="37"/>
        <v>170209</v>
      </c>
      <c r="H1182" s="259" t="s">
        <v>1310</v>
      </c>
    </row>
    <row r="1183" spans="2:8" s="260" customFormat="1" ht="26.4">
      <c r="B1183" s="255">
        <f t="shared" si="31"/>
        <v>1170</v>
      </c>
      <c r="C1183" s="273" t="s">
        <v>212</v>
      </c>
      <c r="D1183" s="256" t="str">
        <f>IFERROR(VLOOKUP(C1183,'LISTA ICCU 2026'!D138:F1194,2,FALSE),"NO ")</f>
        <v>ML</v>
      </c>
      <c r="E1183" s="257">
        <f>IFERROR(VLOOKUP(C1183,'LISTA ICCU 2026'!D138:F1194,3,FALSE),"NO ")</f>
        <v>104512</v>
      </c>
      <c r="F1183" s="256"/>
      <c r="G1183" s="258">
        <f t="shared" si="37"/>
        <v>104512</v>
      </c>
      <c r="H1183" s="276" t="s">
        <v>1310</v>
      </c>
    </row>
    <row r="1184" spans="2:8" s="260" customFormat="1" ht="26.4">
      <c r="B1184" s="255">
        <f t="shared" si="31"/>
        <v>1171</v>
      </c>
      <c r="C1184" s="273" t="s">
        <v>213</v>
      </c>
      <c r="D1184" s="256" t="str">
        <f>IFERROR(VLOOKUP(C1184,'LISTA ICCU 2026'!D139:F1195,2,FALSE),"NO ")</f>
        <v>M2</v>
      </c>
      <c r="E1184" s="257">
        <f>IFERROR(VLOOKUP(C1184,'LISTA ICCU 2026'!D139:F1195,3,FALSE),"NO ")</f>
        <v>186223</v>
      </c>
      <c r="F1184" s="256"/>
      <c r="G1184" s="258">
        <f t="shared" si="37"/>
        <v>186223</v>
      </c>
      <c r="H1184" s="259" t="s">
        <v>1310</v>
      </c>
    </row>
    <row r="1185" spans="2:8" s="260" customFormat="1" ht="26.4">
      <c r="B1185" s="255">
        <f t="shared" si="31"/>
        <v>1172</v>
      </c>
      <c r="C1185" s="273" t="s">
        <v>214</v>
      </c>
      <c r="D1185" s="256" t="str">
        <f>IFERROR(VLOOKUP(C1185,'LISTA ICCU 2026'!D140:F1196,2,FALSE),"NO ")</f>
        <v>ML</v>
      </c>
      <c r="E1185" s="257">
        <f>IFERROR(VLOOKUP(C1185,'LISTA ICCU 2026'!D140:F1196,3,FALSE),"NO ")</f>
        <v>112520</v>
      </c>
      <c r="F1185" s="256"/>
      <c r="G1185" s="258">
        <f t="shared" si="37"/>
        <v>112520</v>
      </c>
      <c r="H1185" s="259" t="s">
        <v>1310</v>
      </c>
    </row>
    <row r="1186" spans="2:8" s="260" customFormat="1">
      <c r="B1186" s="255">
        <f t="shared" si="31"/>
        <v>1173</v>
      </c>
      <c r="C1186" s="273" t="s">
        <v>215</v>
      </c>
      <c r="D1186" s="256" t="str">
        <f>IFERROR(VLOOKUP(C1186,'LISTA ICCU 2026'!D141:F1197,2,FALSE),"NO ")</f>
        <v>M2</v>
      </c>
      <c r="E1186" s="257">
        <f>IFERROR(VLOOKUP(C1186,'LISTA ICCU 2026'!D141:F1197,3,FALSE),"NO ")</f>
        <v>64738</v>
      </c>
      <c r="F1186" s="256"/>
      <c r="G1186" s="258">
        <f t="shared" si="37"/>
        <v>64738</v>
      </c>
      <c r="H1186" s="276" t="s">
        <v>1310</v>
      </c>
    </row>
    <row r="1187" spans="2:8" s="260" customFormat="1">
      <c r="B1187" s="255">
        <f t="shared" si="31"/>
        <v>1174</v>
      </c>
      <c r="C1187" s="273" t="s">
        <v>216</v>
      </c>
      <c r="D1187" s="256" t="str">
        <f>IFERROR(VLOOKUP(C1187,'LISTA ICCU 2026'!D142:F1198,2,FALSE),"NO ")</f>
        <v>ML</v>
      </c>
      <c r="E1187" s="257">
        <f>IFERROR(VLOOKUP(C1187,'LISTA ICCU 2026'!D142:F1198,3,FALSE),"NO ")</f>
        <v>41110</v>
      </c>
      <c r="F1187" s="256"/>
      <c r="G1187" s="258">
        <f t="shared" si="37"/>
        <v>41110</v>
      </c>
      <c r="H1187" s="259" t="s">
        <v>1310</v>
      </c>
    </row>
    <row r="1188" spans="2:8" s="260" customFormat="1">
      <c r="B1188" s="255">
        <f t="shared" si="31"/>
        <v>1175</v>
      </c>
      <c r="C1188" s="273" t="s">
        <v>217</v>
      </c>
      <c r="D1188" s="256" t="str">
        <f>IFERROR(VLOOKUP(C1188,'LISTA ICCU 2026'!D143:F1199,2,FALSE),"NO ")</f>
        <v>M2</v>
      </c>
      <c r="E1188" s="257">
        <f>IFERROR(VLOOKUP(C1188,'LISTA ICCU 2026'!D143:F1199,3,FALSE),"NO ")</f>
        <v>84367</v>
      </c>
      <c r="F1188" s="256"/>
      <c r="G1188" s="258">
        <f t="shared" si="37"/>
        <v>84367</v>
      </c>
      <c r="H1188" s="259" t="s">
        <v>1310</v>
      </c>
    </row>
    <row r="1189" spans="2:8" s="260" customFormat="1" ht="26.4">
      <c r="B1189" s="255">
        <f t="shared" si="31"/>
        <v>1176</v>
      </c>
      <c r="C1189" s="273" t="s">
        <v>218</v>
      </c>
      <c r="D1189" s="256" t="str">
        <f>IFERROR(VLOOKUP(C1189,'LISTA ICCU 2026'!D144:F1200,2,FALSE),"NO ")</f>
        <v>ML</v>
      </c>
      <c r="E1189" s="257">
        <f>IFERROR(VLOOKUP(C1189,'LISTA ICCU 2026'!D144:F1200,3,FALSE),"NO ")</f>
        <v>51769</v>
      </c>
      <c r="F1189" s="256"/>
      <c r="G1189" s="258">
        <f t="shared" si="37"/>
        <v>51769</v>
      </c>
      <c r="H1189" s="276" t="s">
        <v>1310</v>
      </c>
    </row>
    <row r="1190" spans="2:8" s="260" customFormat="1">
      <c r="B1190" s="255">
        <f t="shared" si="31"/>
        <v>1177</v>
      </c>
      <c r="C1190" s="273" t="s">
        <v>219</v>
      </c>
      <c r="D1190" s="256" t="str">
        <f>IFERROR(VLOOKUP(C1190,'LISTA ICCU 2026'!D145:F1201,2,FALSE),"NO ")</f>
        <v>M2</v>
      </c>
      <c r="E1190" s="257">
        <f>IFERROR(VLOOKUP(C1190,'LISTA ICCU 2026'!D145:F1201,3,FALSE),"NO ")</f>
        <v>92816</v>
      </c>
      <c r="F1190" s="256"/>
      <c r="G1190" s="258">
        <f t="shared" si="37"/>
        <v>92816</v>
      </c>
      <c r="H1190" s="259" t="s">
        <v>1310</v>
      </c>
    </row>
    <row r="1191" spans="2:8" s="260" customFormat="1" ht="26.4">
      <c r="B1191" s="255">
        <f t="shared" si="31"/>
        <v>1178</v>
      </c>
      <c r="C1191" s="273" t="s">
        <v>220</v>
      </c>
      <c r="D1191" s="256" t="str">
        <f>IFERROR(VLOOKUP(C1191,'LISTA ICCU 2026'!D146:F1202,2,FALSE),"NO ")</f>
        <v>ML</v>
      </c>
      <c r="E1191" s="257">
        <f>IFERROR(VLOOKUP(C1191,'LISTA ICCU 2026'!D146:F1202,3,FALSE),"NO ")</f>
        <v>55594</v>
      </c>
      <c r="F1191" s="256"/>
      <c r="G1191" s="258">
        <f t="shared" si="37"/>
        <v>55594</v>
      </c>
      <c r="H1191" s="259" t="s">
        <v>1310</v>
      </c>
    </row>
    <row r="1192" spans="2:8" s="260" customFormat="1">
      <c r="B1192" s="255">
        <f t="shared" si="31"/>
        <v>1179</v>
      </c>
      <c r="C1192" s="273" t="s">
        <v>221</v>
      </c>
      <c r="D1192" s="256" t="str">
        <f>IFERROR(VLOOKUP(C1192,'LISTA ICCU 2026'!D147:F1203,2,FALSE),"NO ")</f>
        <v>M2</v>
      </c>
      <c r="E1192" s="257">
        <f>IFERROR(VLOOKUP(C1192,'LISTA ICCU 2026'!D147:F1203,3,FALSE),"NO ")</f>
        <v>153714</v>
      </c>
      <c r="F1192" s="256"/>
      <c r="G1192" s="258">
        <f t="shared" si="37"/>
        <v>153714</v>
      </c>
      <c r="H1192" s="276" t="s">
        <v>1310</v>
      </c>
    </row>
    <row r="1193" spans="2:8" s="260" customFormat="1" ht="26.4">
      <c r="B1193" s="255">
        <f t="shared" si="31"/>
        <v>1180</v>
      </c>
      <c r="C1193" s="273" t="s">
        <v>222</v>
      </c>
      <c r="D1193" s="256" t="str">
        <f>IFERROR(VLOOKUP(C1193,'LISTA ICCU 2026'!D148:F1204,2,FALSE),"NO ")</f>
        <v>ML</v>
      </c>
      <c r="E1193" s="257">
        <f>IFERROR(VLOOKUP(C1193,'LISTA ICCU 2026'!D148:F1204,3,FALSE),"NO ")</f>
        <v>88641</v>
      </c>
      <c r="F1193" s="256"/>
      <c r="G1193" s="258">
        <f t="shared" si="37"/>
        <v>88641</v>
      </c>
      <c r="H1193" s="259" t="s">
        <v>1310</v>
      </c>
    </row>
    <row r="1194" spans="2:8" s="260" customFormat="1">
      <c r="B1194" s="255">
        <f t="shared" si="31"/>
        <v>1181</v>
      </c>
      <c r="C1194" s="273" t="s">
        <v>223</v>
      </c>
      <c r="D1194" s="256" t="str">
        <f>IFERROR(VLOOKUP(C1194,'LISTA ICCU 2026'!D149:F1205,2,FALSE),"NO ")</f>
        <v>M2</v>
      </c>
      <c r="E1194" s="257">
        <f>IFERROR(VLOOKUP(C1194,'LISTA ICCU 2026'!D149:F1205,3,FALSE),"NO ")</f>
        <v>59456</v>
      </c>
      <c r="F1194" s="256"/>
      <c r="G1194" s="258">
        <f t="shared" si="37"/>
        <v>59456</v>
      </c>
      <c r="H1194" s="259" t="s">
        <v>1310</v>
      </c>
    </row>
    <row r="1195" spans="2:8" s="260" customFormat="1">
      <c r="B1195" s="255">
        <f t="shared" si="31"/>
        <v>1182</v>
      </c>
      <c r="C1195" s="273" t="s">
        <v>224</v>
      </c>
      <c r="D1195" s="256" t="str">
        <f>IFERROR(VLOOKUP(C1195,'LISTA ICCU 2026'!D150:F1206,2,FALSE),"NO ")</f>
        <v>ML</v>
      </c>
      <c r="E1195" s="257">
        <f>IFERROR(VLOOKUP(C1195,'LISTA ICCU 2026'!D150:F1206,3,FALSE),"NO ")</f>
        <v>38323</v>
      </c>
      <c r="F1195" s="256"/>
      <c r="G1195" s="258">
        <f t="shared" si="37"/>
        <v>38323</v>
      </c>
      <c r="H1195" s="276" t="s">
        <v>1310</v>
      </c>
    </row>
    <row r="1196" spans="2:8" s="260" customFormat="1">
      <c r="B1196" s="255">
        <f t="shared" si="31"/>
        <v>1183</v>
      </c>
      <c r="C1196" s="273" t="s">
        <v>225</v>
      </c>
      <c r="D1196" s="256" t="str">
        <f>IFERROR(VLOOKUP(C1196,'LISTA ICCU 2026'!D151:F1207,2,FALSE),"NO ")</f>
        <v>M2</v>
      </c>
      <c r="E1196" s="257">
        <f>IFERROR(VLOOKUP(C1196,'LISTA ICCU 2026'!D151:F1207,3,FALSE),"NO ")</f>
        <v>121440</v>
      </c>
      <c r="F1196" s="256"/>
      <c r="G1196" s="258">
        <f t="shared" si="37"/>
        <v>121440</v>
      </c>
      <c r="H1196" s="259" t="s">
        <v>1310</v>
      </c>
    </row>
    <row r="1197" spans="2:8" s="260" customFormat="1">
      <c r="B1197" s="255">
        <f t="shared" si="31"/>
        <v>1184</v>
      </c>
      <c r="C1197" s="273" t="s">
        <v>226</v>
      </c>
      <c r="D1197" s="256" t="str">
        <f>IFERROR(VLOOKUP(C1197,'LISTA ICCU 2026'!D152:F1208,2,FALSE),"NO ")</f>
        <v>ML</v>
      </c>
      <c r="E1197" s="257">
        <f>IFERROR(VLOOKUP(C1197,'LISTA ICCU 2026'!D152:F1208,3,FALSE),"NO ")</f>
        <v>72504</v>
      </c>
      <c r="F1197" s="256"/>
      <c r="G1197" s="258">
        <f t="shared" si="37"/>
        <v>72504</v>
      </c>
      <c r="H1197" s="259" t="s">
        <v>1310</v>
      </c>
    </row>
    <row r="1198" spans="2:8" s="260" customFormat="1">
      <c r="B1198" s="255">
        <f t="shared" si="31"/>
        <v>1185</v>
      </c>
      <c r="C1198" s="273" t="s">
        <v>227</v>
      </c>
      <c r="D1198" s="256" t="str">
        <f>IFERROR(VLOOKUP(C1198,'LISTA ICCU 2026'!D153:F1209,2,FALSE),"NO ")</f>
        <v>M2</v>
      </c>
      <c r="E1198" s="257">
        <f>IFERROR(VLOOKUP(C1198,'LISTA ICCU 2026'!D153:F1209,3,FALSE),"NO ")</f>
        <v>137260</v>
      </c>
      <c r="F1198" s="256"/>
      <c r="G1198" s="258">
        <f t="shared" si="37"/>
        <v>137260</v>
      </c>
      <c r="H1198" s="276" t="s">
        <v>1310</v>
      </c>
    </row>
    <row r="1199" spans="2:8" s="260" customFormat="1" ht="26.4">
      <c r="B1199" s="255">
        <f t="shared" si="31"/>
        <v>1186</v>
      </c>
      <c r="C1199" s="273" t="s">
        <v>228</v>
      </c>
      <c r="D1199" s="256" t="str">
        <f>IFERROR(VLOOKUP(C1199,'LISTA ICCU 2026'!D154:F1210,2,FALSE),"NO ")</f>
        <v>ML</v>
      </c>
      <c r="E1199" s="257">
        <f>IFERROR(VLOOKUP(C1199,'LISTA ICCU 2026'!D154:F1210,3,FALSE),"NO ")</f>
        <v>78616</v>
      </c>
      <c r="F1199" s="256"/>
      <c r="G1199" s="258">
        <f t="shared" si="37"/>
        <v>78616</v>
      </c>
      <c r="H1199" s="259" t="s">
        <v>1310</v>
      </c>
    </row>
    <row r="1200" spans="2:8" s="260" customFormat="1" ht="26.4">
      <c r="B1200" s="255">
        <f t="shared" si="31"/>
        <v>1187</v>
      </c>
      <c r="C1200" s="273" t="s">
        <v>229</v>
      </c>
      <c r="D1200" s="256" t="str">
        <f>IFERROR(VLOOKUP(C1200,'LISTA ICCU 2026'!D155:F1211,2,FALSE),"NO ")</f>
        <v>M2</v>
      </c>
      <c r="E1200" s="257">
        <f>IFERROR(VLOOKUP(C1200,'LISTA ICCU 2026'!D155:F1211,3,FALSE),"NO ")</f>
        <v>274400</v>
      </c>
      <c r="F1200" s="256"/>
      <c r="G1200" s="258">
        <f t="shared" si="37"/>
        <v>274400</v>
      </c>
      <c r="H1200" s="259" t="s">
        <v>1310</v>
      </c>
    </row>
    <row r="1201" spans="2:8" s="260" customFormat="1" ht="26.4">
      <c r="B1201" s="255">
        <f t="shared" si="31"/>
        <v>1188</v>
      </c>
      <c r="C1201" s="273" t="s">
        <v>230</v>
      </c>
      <c r="D1201" s="256" t="str">
        <f>IFERROR(VLOOKUP(C1201,'LISTA ICCU 2026'!D156:F1212,2,FALSE),"NO ")</f>
        <v>ML</v>
      </c>
      <c r="E1201" s="257">
        <f>IFERROR(VLOOKUP(C1201,'LISTA ICCU 2026'!D156:F1212,3,FALSE),"NO ")</f>
        <v>151433</v>
      </c>
      <c r="F1201" s="256"/>
      <c r="G1201" s="258">
        <f t="shared" si="37"/>
        <v>151433</v>
      </c>
      <c r="H1201" s="276" t="s">
        <v>1310</v>
      </c>
    </row>
    <row r="1202" spans="2:8" s="260" customFormat="1" ht="26.4">
      <c r="B1202" s="255">
        <f t="shared" si="31"/>
        <v>1189</v>
      </c>
      <c r="C1202" s="273" t="s">
        <v>231</v>
      </c>
      <c r="D1202" s="256" t="str">
        <f>IFERROR(VLOOKUP(C1202,'LISTA ICCU 2026'!D157:F1213,2,FALSE),"NO ")</f>
        <v>M2</v>
      </c>
      <c r="E1202" s="257">
        <f>IFERROR(VLOOKUP(C1202,'LISTA ICCU 2026'!D157:F1213,3,FALSE),"NO ")</f>
        <v>138339</v>
      </c>
      <c r="F1202" s="256"/>
      <c r="G1202" s="258">
        <f t="shared" si="37"/>
        <v>138339</v>
      </c>
      <c r="H1202" s="259" t="s">
        <v>1310</v>
      </c>
    </row>
    <row r="1203" spans="2:8" s="260" customFormat="1" ht="26.4">
      <c r="B1203" s="255">
        <f t="shared" si="31"/>
        <v>1190</v>
      </c>
      <c r="C1203" s="273" t="s">
        <v>232</v>
      </c>
      <c r="D1203" s="256" t="str">
        <f>IFERROR(VLOOKUP(C1203,'LISTA ICCU 2026'!D158:F1214,2,FALSE),"NO ")</f>
        <v>ML</v>
      </c>
      <c r="E1203" s="257">
        <f>IFERROR(VLOOKUP(C1203,'LISTA ICCU 2026'!D158:F1214,3,FALSE),"NO ")</f>
        <v>78058</v>
      </c>
      <c r="F1203" s="256"/>
      <c r="G1203" s="258">
        <f t="shared" si="37"/>
        <v>78058</v>
      </c>
      <c r="H1203" s="259" t="s">
        <v>1310</v>
      </c>
    </row>
    <row r="1204" spans="2:8" s="260" customFormat="1" ht="26.4">
      <c r="B1204" s="255">
        <f t="shared" si="31"/>
        <v>1191</v>
      </c>
      <c r="C1204" s="273" t="s">
        <v>233</v>
      </c>
      <c r="D1204" s="256" t="str">
        <f>IFERROR(VLOOKUP(C1204,'LISTA ICCU 2026'!D159:F1215,2,FALSE),"NO ")</f>
        <v>M2</v>
      </c>
      <c r="E1204" s="257">
        <f>IFERROR(VLOOKUP(C1204,'LISTA ICCU 2026'!D159:F1215,3,FALSE),"NO ")</f>
        <v>77947</v>
      </c>
      <c r="F1204" s="256"/>
      <c r="G1204" s="258">
        <f t="shared" si="37"/>
        <v>77947</v>
      </c>
      <c r="H1204" s="276" t="s">
        <v>1310</v>
      </c>
    </row>
    <row r="1205" spans="2:8" s="260" customFormat="1" ht="26.4">
      <c r="B1205" s="255">
        <f t="shared" si="31"/>
        <v>1192</v>
      </c>
      <c r="C1205" s="273" t="s">
        <v>234</v>
      </c>
      <c r="D1205" s="256" t="str">
        <f>IFERROR(VLOOKUP(C1205,'LISTA ICCU 2026'!D160:F1216,2,FALSE),"NO ")</f>
        <v>ML</v>
      </c>
      <c r="E1205" s="257">
        <f>IFERROR(VLOOKUP(C1205,'LISTA ICCU 2026'!D160:F1216,3,FALSE),"NO ")</f>
        <v>48451</v>
      </c>
      <c r="F1205" s="256"/>
      <c r="G1205" s="258">
        <f t="shared" ref="G1205:G1264" si="38">E1205*(1+F1205)</f>
        <v>48451</v>
      </c>
      <c r="H1205" s="259" t="s">
        <v>1310</v>
      </c>
    </row>
    <row r="1206" spans="2:8" s="260" customFormat="1">
      <c r="B1206" s="255">
        <f t="shared" si="31"/>
        <v>1193</v>
      </c>
      <c r="C1206" s="273" t="s">
        <v>235</v>
      </c>
      <c r="D1206" s="256" t="str">
        <f>IFERROR(VLOOKUP(C1206,'LISTA ICCU 2026'!D161:F1217,2,FALSE),"NO ")</f>
        <v>M2</v>
      </c>
      <c r="E1206" s="257">
        <f>IFERROR(VLOOKUP(C1206,'LISTA ICCU 2026'!D161:F1217,3,FALSE),"NO ")</f>
        <v>57455</v>
      </c>
      <c r="F1206" s="256"/>
      <c r="G1206" s="258">
        <f t="shared" si="38"/>
        <v>57455</v>
      </c>
      <c r="H1206" s="259" t="s">
        <v>1310</v>
      </c>
    </row>
    <row r="1207" spans="2:8" s="260" customFormat="1">
      <c r="B1207" s="255">
        <f t="shared" si="31"/>
        <v>1194</v>
      </c>
      <c r="C1207" s="273" t="s">
        <v>236</v>
      </c>
      <c r="D1207" s="256" t="str">
        <f>IFERROR(VLOOKUP(C1207,'LISTA ICCU 2026'!D162:F1218,2,FALSE),"NO ")</f>
        <v>ML</v>
      </c>
      <c r="E1207" s="257">
        <f>IFERROR(VLOOKUP(C1207,'LISTA ICCU 2026'!D162:F1218,3,FALSE),"NO ")</f>
        <v>36958</v>
      </c>
      <c r="F1207" s="256"/>
      <c r="G1207" s="258">
        <f t="shared" si="38"/>
        <v>36958</v>
      </c>
      <c r="H1207" s="276" t="s">
        <v>1310</v>
      </c>
    </row>
    <row r="1208" spans="2:8" s="260" customFormat="1">
      <c r="B1208" s="255">
        <f t="shared" si="31"/>
        <v>1195</v>
      </c>
      <c r="C1208" s="273" t="s">
        <v>237</v>
      </c>
      <c r="D1208" s="256" t="str">
        <f>IFERROR(VLOOKUP(C1208,'LISTA ICCU 2026'!D163:F1219,2,FALSE),"NO ")</f>
        <v>M2</v>
      </c>
      <c r="E1208" s="257">
        <f>IFERROR(VLOOKUP(C1208,'LISTA ICCU 2026'!D163:F1219,3,FALSE),"NO ")</f>
        <v>80742</v>
      </c>
      <c r="F1208" s="256"/>
      <c r="G1208" s="258">
        <f t="shared" si="38"/>
        <v>80742</v>
      </c>
      <c r="H1208" s="259" t="s">
        <v>1310</v>
      </c>
    </row>
    <row r="1209" spans="2:8" s="260" customFormat="1">
      <c r="B1209" s="255">
        <f t="shared" si="31"/>
        <v>1196</v>
      </c>
      <c r="C1209" s="273" t="s">
        <v>238</v>
      </c>
      <c r="D1209" s="256" t="str">
        <f>IFERROR(VLOOKUP(C1209,'LISTA ICCU 2026'!D164:F1220,2,FALSE),"NO ")</f>
        <v>ML</v>
      </c>
      <c r="E1209" s="257">
        <f>IFERROR(VLOOKUP(C1209,'LISTA ICCU 2026'!D164:F1220,3,FALSE),"NO ")</f>
        <v>48601</v>
      </c>
      <c r="F1209" s="256"/>
      <c r="G1209" s="258">
        <f t="shared" si="38"/>
        <v>48601</v>
      </c>
      <c r="H1209" s="259" t="s">
        <v>1310</v>
      </c>
    </row>
    <row r="1210" spans="2:8" s="260" customFormat="1">
      <c r="B1210" s="255">
        <f t="shared" si="31"/>
        <v>1197</v>
      </c>
      <c r="C1210" s="273" t="s">
        <v>239</v>
      </c>
      <c r="D1210" s="256" t="str">
        <f>IFERROR(VLOOKUP(C1210,'LISTA ICCU 2026'!D165:F1221,2,FALSE),"NO ")</f>
        <v>M2</v>
      </c>
      <c r="E1210" s="257">
        <f>IFERROR(VLOOKUP(C1210,'LISTA ICCU 2026'!D165:F1221,3,FALSE),"NO ")</f>
        <v>154506</v>
      </c>
      <c r="F1210" s="256"/>
      <c r="G1210" s="258">
        <f t="shared" si="38"/>
        <v>154506</v>
      </c>
      <c r="H1210" s="276" t="s">
        <v>1310</v>
      </c>
    </row>
    <row r="1211" spans="2:8" s="260" customFormat="1">
      <c r="B1211" s="255">
        <f t="shared" si="31"/>
        <v>1198</v>
      </c>
      <c r="C1211" s="273" t="s">
        <v>240</v>
      </c>
      <c r="D1211" s="256" t="str">
        <f>IFERROR(VLOOKUP(C1211,'LISTA ICCU 2026'!D166:F1222,2,FALSE),"NO ")</f>
        <v>ML</v>
      </c>
      <c r="E1211" s="257">
        <f>IFERROR(VLOOKUP(C1211,'LISTA ICCU 2026'!D166:F1222,3,FALSE),"NO ")</f>
        <v>89037</v>
      </c>
      <c r="F1211" s="256"/>
      <c r="G1211" s="258">
        <f t="shared" si="38"/>
        <v>89037</v>
      </c>
      <c r="H1211" s="259" t="s">
        <v>1310</v>
      </c>
    </row>
    <row r="1212" spans="2:8" s="260" customFormat="1" ht="26.4">
      <c r="B1212" s="255">
        <f t="shared" si="31"/>
        <v>1199</v>
      </c>
      <c r="C1212" s="273" t="s">
        <v>241</v>
      </c>
      <c r="D1212" s="256" t="str">
        <f>IFERROR(VLOOKUP(C1212,'LISTA ICCU 2026'!D167:F1223,2,FALSE),"NO ")</f>
        <v>M2</v>
      </c>
      <c r="E1212" s="257">
        <f>IFERROR(VLOOKUP(C1212,'LISTA ICCU 2026'!D167:F1223,3,FALSE),"NO ")</f>
        <v>114322</v>
      </c>
      <c r="F1212" s="256"/>
      <c r="G1212" s="258">
        <f t="shared" si="38"/>
        <v>114322</v>
      </c>
      <c r="H1212" s="259" t="s">
        <v>1310</v>
      </c>
    </row>
    <row r="1213" spans="2:8" s="260" customFormat="1" ht="26.4">
      <c r="B1213" s="255">
        <f t="shared" si="31"/>
        <v>1200</v>
      </c>
      <c r="C1213" s="273" t="s">
        <v>242</v>
      </c>
      <c r="D1213" s="256" t="str">
        <f>IFERROR(VLOOKUP(C1213,'LISTA ICCU 2026'!D168:F1224,2,FALSE),"NO ")</f>
        <v>ML</v>
      </c>
      <c r="E1213" s="257">
        <f>IFERROR(VLOOKUP(C1213,'LISTA ICCU 2026'!D168:F1224,3,FALSE),"NO ")</f>
        <v>69142</v>
      </c>
      <c r="F1213" s="256"/>
      <c r="G1213" s="258">
        <f t="shared" si="38"/>
        <v>69142</v>
      </c>
      <c r="H1213" s="276" t="s">
        <v>1310</v>
      </c>
    </row>
    <row r="1214" spans="2:8" s="260" customFormat="1" ht="26.4">
      <c r="B1214" s="255">
        <f t="shared" si="31"/>
        <v>1201</v>
      </c>
      <c r="C1214" s="273" t="s">
        <v>243</v>
      </c>
      <c r="D1214" s="256" t="str">
        <f>IFERROR(VLOOKUP(C1214,'LISTA ICCU 2026'!D169:F1225,2,FALSE),"NO ")</f>
        <v>M2</v>
      </c>
      <c r="E1214" s="257">
        <f>IFERROR(VLOOKUP(C1214,'LISTA ICCU 2026'!D169:F1225,3,FALSE),"NO ")</f>
        <v>231228</v>
      </c>
      <c r="F1214" s="256"/>
      <c r="G1214" s="258">
        <f t="shared" si="38"/>
        <v>231228</v>
      </c>
      <c r="H1214" s="259" t="s">
        <v>1310</v>
      </c>
    </row>
    <row r="1215" spans="2:8" s="260" customFormat="1" ht="26.4">
      <c r="B1215" s="255">
        <f t="shared" si="31"/>
        <v>1202</v>
      </c>
      <c r="C1215" s="273" t="s">
        <v>244</v>
      </c>
      <c r="D1215" s="256" t="str">
        <f>IFERROR(VLOOKUP(C1215,'LISTA ICCU 2026'!D170:F1226,2,FALSE),"NO ")</f>
        <v>ML</v>
      </c>
      <c r="E1215" s="257">
        <f>IFERROR(VLOOKUP(C1215,'LISTA ICCU 2026'!D170:F1226,3,FALSE),"NO ")</f>
        <v>134059</v>
      </c>
      <c r="F1215" s="256"/>
      <c r="G1215" s="258">
        <f t="shared" si="38"/>
        <v>134059</v>
      </c>
      <c r="H1215" s="259" t="s">
        <v>1310</v>
      </c>
    </row>
    <row r="1216" spans="2:8" s="260" customFormat="1">
      <c r="B1216" s="255">
        <f t="shared" si="31"/>
        <v>1203</v>
      </c>
      <c r="C1216" s="273" t="s">
        <v>245</v>
      </c>
      <c r="D1216" s="256" t="str">
        <f>IFERROR(VLOOKUP(C1216,'LISTA ICCU 2026'!D171:F1227,2,FALSE),"NO ")</f>
        <v>ML</v>
      </c>
      <c r="E1216" s="257">
        <f>IFERROR(VLOOKUP(C1216,'LISTA ICCU 2026'!D171:F1227,3,FALSE),"NO ")</f>
        <v>55242</v>
      </c>
      <c r="F1216" s="256"/>
      <c r="G1216" s="258">
        <f t="shared" si="38"/>
        <v>55242</v>
      </c>
      <c r="H1216" s="276" t="s">
        <v>1310</v>
      </c>
    </row>
    <row r="1217" spans="2:8" s="260" customFormat="1" ht="26.4">
      <c r="B1217" s="255">
        <f t="shared" si="31"/>
        <v>1204</v>
      </c>
      <c r="C1217" s="273" t="s">
        <v>246</v>
      </c>
      <c r="D1217" s="256" t="str">
        <f>IFERROR(VLOOKUP(C1217,'LISTA ICCU 2026'!D172:F1228,2,FALSE),"NO ")</f>
        <v>ML</v>
      </c>
      <c r="E1217" s="257">
        <f>IFERROR(VLOOKUP(C1217,'LISTA ICCU 2026'!D172:F1228,3,FALSE),"NO ")</f>
        <v>59319</v>
      </c>
      <c r="F1217" s="256"/>
      <c r="G1217" s="258">
        <f t="shared" si="38"/>
        <v>59319</v>
      </c>
      <c r="H1217" s="259" t="s">
        <v>1310</v>
      </c>
    </row>
    <row r="1218" spans="2:8" s="260" customFormat="1" ht="26.4">
      <c r="B1218" s="255">
        <f t="shared" si="31"/>
        <v>1205</v>
      </c>
      <c r="C1218" s="273" t="s">
        <v>247</v>
      </c>
      <c r="D1218" s="256" t="str">
        <f>IFERROR(VLOOKUP(C1218,'LISTA ICCU 2026'!D173:F1229,2,FALSE),"NO ")</f>
        <v>ML</v>
      </c>
      <c r="E1218" s="257">
        <f>IFERROR(VLOOKUP(C1218,'LISTA ICCU 2026'!D173:F1229,3,FALSE),"NO ")</f>
        <v>101019</v>
      </c>
      <c r="F1218" s="256"/>
      <c r="G1218" s="258">
        <f t="shared" si="38"/>
        <v>101019</v>
      </c>
      <c r="H1218" s="259" t="s">
        <v>1310</v>
      </c>
    </row>
    <row r="1219" spans="2:8" s="260" customFormat="1">
      <c r="B1219" s="255">
        <f t="shared" si="31"/>
        <v>1206</v>
      </c>
      <c r="C1219" s="273" t="s">
        <v>248</v>
      </c>
      <c r="D1219" s="256" t="str">
        <f>IFERROR(VLOOKUP(C1219,'LISTA ICCU 2026'!D174:F1230,2,FALSE),"NO ")</f>
        <v>M2</v>
      </c>
      <c r="E1219" s="257">
        <f>IFERROR(VLOOKUP(C1219,'LISTA ICCU 2026'!D174:F1230,3,FALSE),"NO ")</f>
        <v>12743</v>
      </c>
      <c r="F1219" s="256"/>
      <c r="G1219" s="258">
        <f t="shared" si="38"/>
        <v>12743</v>
      </c>
      <c r="H1219" s="276" t="s">
        <v>1310</v>
      </c>
    </row>
    <row r="1220" spans="2:8" s="260" customFormat="1" ht="26.4">
      <c r="B1220" s="255">
        <f t="shared" si="31"/>
        <v>1207</v>
      </c>
      <c r="C1220" s="273" t="s">
        <v>249</v>
      </c>
      <c r="D1220" s="256" t="str">
        <f>IFERROR(VLOOKUP(C1220,'LISTA ICCU 2026'!D175:F1231,2,FALSE),"NO ")</f>
        <v>ML</v>
      </c>
      <c r="E1220" s="257">
        <f>IFERROR(VLOOKUP(C1220,'LISTA ICCU 2026'!D175:F1231,3,FALSE),"NO ")</f>
        <v>60169</v>
      </c>
      <c r="F1220" s="256"/>
      <c r="G1220" s="258">
        <f t="shared" si="38"/>
        <v>60169</v>
      </c>
      <c r="H1220" s="259" t="s">
        <v>1310</v>
      </c>
    </row>
    <row r="1221" spans="2:8" s="260" customFormat="1">
      <c r="B1221" s="255">
        <f t="shared" si="31"/>
        <v>1208</v>
      </c>
      <c r="C1221" s="273" t="s">
        <v>250</v>
      </c>
      <c r="D1221" s="256" t="str">
        <f>IFERROR(VLOOKUP(C1221,'LISTA ICCU 2026'!D176:F1232,2,FALSE),"NO ")</f>
        <v>ML</v>
      </c>
      <c r="E1221" s="257">
        <f>IFERROR(VLOOKUP(C1221,'LISTA ICCU 2026'!D176:F1232,3,FALSE),"NO ")</f>
        <v>9530</v>
      </c>
      <c r="F1221" s="256"/>
      <c r="G1221" s="258">
        <f t="shared" si="38"/>
        <v>9530</v>
      </c>
      <c r="H1221" s="259" t="s">
        <v>1310</v>
      </c>
    </row>
    <row r="1222" spans="2:8" s="260" customFormat="1">
      <c r="B1222" s="255">
        <f t="shared" si="31"/>
        <v>1209</v>
      </c>
      <c r="C1222" s="273" t="s">
        <v>251</v>
      </c>
      <c r="D1222" s="256" t="str">
        <f>IFERROR(VLOOKUP(C1222,'LISTA ICCU 2026'!D177:F1233,2,FALSE),"NO ")</f>
        <v>UN</v>
      </c>
      <c r="E1222" s="257">
        <f>IFERROR(VLOOKUP(C1222,'LISTA ICCU 2026'!D177:F1233,3,FALSE),"NO ")</f>
        <v>16158</v>
      </c>
      <c r="F1222" s="256"/>
      <c r="G1222" s="258">
        <f t="shared" si="38"/>
        <v>16158</v>
      </c>
      <c r="H1222" s="276" t="s">
        <v>1310</v>
      </c>
    </row>
    <row r="1223" spans="2:8" s="260" customFormat="1">
      <c r="B1223" s="255">
        <f t="shared" si="31"/>
        <v>1210</v>
      </c>
      <c r="C1223" s="273" t="s">
        <v>252</v>
      </c>
      <c r="D1223" s="256" t="str">
        <f>IFERROR(VLOOKUP(C1223,'LISTA ICCU 2026'!D178:F1234,2,FALSE),"NO ")</f>
        <v>UN</v>
      </c>
      <c r="E1223" s="257">
        <f>IFERROR(VLOOKUP(C1223,'LISTA ICCU 2026'!D178:F1234,3,FALSE),"NO ")</f>
        <v>20555</v>
      </c>
      <c r="F1223" s="256"/>
      <c r="G1223" s="258">
        <f t="shared" si="38"/>
        <v>20555</v>
      </c>
      <c r="H1223" s="259" t="s">
        <v>1310</v>
      </c>
    </row>
    <row r="1224" spans="2:8" s="260" customFormat="1">
      <c r="B1224" s="255">
        <f t="shared" si="31"/>
        <v>1211</v>
      </c>
      <c r="C1224" s="273" t="s">
        <v>253</v>
      </c>
      <c r="D1224" s="256" t="str">
        <f>IFERROR(VLOOKUP(C1224,'LISTA ICCU 2026'!D179:F1235,2,FALSE),"NO ")</f>
        <v>UN</v>
      </c>
      <c r="E1224" s="257">
        <f>IFERROR(VLOOKUP(C1224,'LISTA ICCU 2026'!D179:F1235,3,FALSE),"NO ")</f>
        <v>24380</v>
      </c>
      <c r="F1224" s="256"/>
      <c r="G1224" s="258">
        <f t="shared" si="38"/>
        <v>24380</v>
      </c>
      <c r="H1224" s="259" t="s">
        <v>1310</v>
      </c>
    </row>
    <row r="1225" spans="2:8" s="260" customFormat="1">
      <c r="B1225" s="255">
        <f t="shared" si="31"/>
        <v>1212</v>
      </c>
      <c r="C1225" s="273" t="s">
        <v>254</v>
      </c>
      <c r="D1225" s="256" t="str">
        <f>IFERROR(VLOOKUP(C1225,'LISTA ICCU 2026'!D180:F1236,2,FALSE),"NO ")</f>
        <v>UN</v>
      </c>
      <c r="E1225" s="257">
        <f>IFERROR(VLOOKUP(C1225,'LISTA ICCU 2026'!D180:F1236,3,FALSE),"NO ")</f>
        <v>33374</v>
      </c>
      <c r="F1225" s="256"/>
      <c r="G1225" s="258">
        <f t="shared" si="38"/>
        <v>33374</v>
      </c>
      <c r="H1225" s="276" t="s">
        <v>1310</v>
      </c>
    </row>
    <row r="1226" spans="2:8" s="260" customFormat="1">
      <c r="B1226" s="255">
        <f t="shared" si="31"/>
        <v>1213</v>
      </c>
      <c r="C1226" s="273" t="s">
        <v>255</v>
      </c>
      <c r="D1226" s="256" t="str">
        <f>IFERROR(VLOOKUP(C1226,'LISTA ICCU 2026'!D181:F1237,2,FALSE),"NO ")</f>
        <v>UN</v>
      </c>
      <c r="E1226" s="257">
        <f>IFERROR(VLOOKUP(C1226,'LISTA ICCU 2026'!D181:F1237,3,FALSE),"NO ")</f>
        <v>44356</v>
      </c>
      <c r="F1226" s="256"/>
      <c r="G1226" s="258">
        <f t="shared" si="38"/>
        <v>44356</v>
      </c>
      <c r="H1226" s="259" t="s">
        <v>1310</v>
      </c>
    </row>
    <row r="1227" spans="2:8" s="260" customFormat="1">
      <c r="B1227" s="255">
        <f t="shared" si="31"/>
        <v>1214</v>
      </c>
      <c r="C1227" s="273" t="s">
        <v>257</v>
      </c>
      <c r="D1227" s="256" t="str">
        <f>IFERROR(VLOOKUP(C1227,'LISTA ICCU 2026'!D184:F1240,2,FALSE),"NO ")</f>
        <v>M2</v>
      </c>
      <c r="E1227" s="257">
        <f>IFERROR(VLOOKUP(C1227,'LISTA ICCU 2026'!D184:F1240,3,FALSE),"NO ")</f>
        <v>34201</v>
      </c>
      <c r="F1227" s="256"/>
      <c r="G1227" s="258">
        <f t="shared" si="38"/>
        <v>34201</v>
      </c>
      <c r="H1227" s="259" t="s">
        <v>1310</v>
      </c>
    </row>
    <row r="1228" spans="2:8" s="260" customFormat="1">
      <c r="B1228" s="255">
        <f t="shared" si="31"/>
        <v>1215</v>
      </c>
      <c r="C1228" s="273" t="s">
        <v>258</v>
      </c>
      <c r="D1228" s="256" t="str">
        <f>IFERROR(VLOOKUP(C1228,'LISTA ICCU 2026'!D185:F1241,2,FALSE),"NO ")</f>
        <v>ML</v>
      </c>
      <c r="E1228" s="257">
        <f>IFERROR(VLOOKUP(C1228,'LISTA ICCU 2026'!D185:F1241,3,FALSE),"NO ")</f>
        <v>8368</v>
      </c>
      <c r="F1228" s="256"/>
      <c r="G1228" s="258">
        <f t="shared" si="38"/>
        <v>8368</v>
      </c>
      <c r="H1228" s="259" t="s">
        <v>1310</v>
      </c>
    </row>
    <row r="1229" spans="2:8" s="260" customFormat="1">
      <c r="B1229" s="255">
        <f t="shared" si="31"/>
        <v>1216</v>
      </c>
      <c r="C1229" s="273" t="s">
        <v>259</v>
      </c>
      <c r="D1229" s="256" t="str">
        <f>IFERROR(VLOOKUP(C1229,'LISTA ICCU 2026'!D186:F1242,2,FALSE),"NO ")</f>
        <v>ML</v>
      </c>
      <c r="E1229" s="257">
        <f>IFERROR(VLOOKUP(C1229,'LISTA ICCU 2026'!D186:F1242,3,FALSE),"NO ")</f>
        <v>7959</v>
      </c>
      <c r="F1229" s="256"/>
      <c r="G1229" s="258">
        <f t="shared" si="38"/>
        <v>7959</v>
      </c>
      <c r="H1229" s="276" t="s">
        <v>1310</v>
      </c>
    </row>
    <row r="1230" spans="2:8" s="260" customFormat="1">
      <c r="B1230" s="255">
        <f t="shared" si="31"/>
        <v>1217</v>
      </c>
      <c r="C1230" s="273" t="s">
        <v>260</v>
      </c>
      <c r="D1230" s="256" t="str">
        <f>IFERROR(VLOOKUP(C1230,'LISTA ICCU 2026'!D187:F1243,2,FALSE),"NO ")</f>
        <v>ML</v>
      </c>
      <c r="E1230" s="257">
        <f>IFERROR(VLOOKUP(C1230,'LISTA ICCU 2026'!D187:F1243,3,FALSE),"NO ")</f>
        <v>14082</v>
      </c>
      <c r="F1230" s="256"/>
      <c r="G1230" s="258">
        <f t="shared" si="38"/>
        <v>14082</v>
      </c>
      <c r="H1230" s="259" t="s">
        <v>1310</v>
      </c>
    </row>
    <row r="1231" spans="2:8" s="260" customFormat="1" ht="26.4">
      <c r="B1231" s="255">
        <f t="shared" si="31"/>
        <v>1218</v>
      </c>
      <c r="C1231" s="273" t="s">
        <v>261</v>
      </c>
      <c r="D1231" s="256" t="str">
        <f>IFERROR(VLOOKUP(C1231,'LISTA ICCU 2026'!D188:F1244,2,FALSE),"NO ")</f>
        <v>M2</v>
      </c>
      <c r="E1231" s="257">
        <f>IFERROR(VLOOKUP(C1231,'LISTA ICCU 2026'!D188:F1244,3,FALSE),"NO ")</f>
        <v>25883</v>
      </c>
      <c r="F1231" s="256"/>
      <c r="G1231" s="258">
        <f t="shared" si="38"/>
        <v>25883</v>
      </c>
      <c r="H1231" s="259" t="s">
        <v>1310</v>
      </c>
    </row>
    <row r="1232" spans="2:8" s="260" customFormat="1">
      <c r="B1232" s="255">
        <f t="shared" si="31"/>
        <v>1219</v>
      </c>
      <c r="C1232" s="273" t="s">
        <v>262</v>
      </c>
      <c r="D1232" s="256" t="str">
        <f>IFERROR(VLOOKUP(C1232,'LISTA ICCU 2026'!D189:F1245,2,FALSE),"NO ")</f>
        <v>M2</v>
      </c>
      <c r="E1232" s="257">
        <f>IFERROR(VLOOKUP(C1232,'LISTA ICCU 2026'!D189:F1245,3,FALSE),"NO ")</f>
        <v>18387</v>
      </c>
      <c r="F1232" s="256"/>
      <c r="G1232" s="258">
        <f t="shared" si="38"/>
        <v>18387</v>
      </c>
      <c r="H1232" s="276" t="s">
        <v>1310</v>
      </c>
    </row>
    <row r="1233" spans="2:8" s="260" customFormat="1">
      <c r="B1233" s="255">
        <f t="shared" si="31"/>
        <v>1220</v>
      </c>
      <c r="C1233" s="273" t="s">
        <v>263</v>
      </c>
      <c r="D1233" s="256" t="str">
        <f>IFERROR(VLOOKUP(C1233,'LISTA ICCU 2026'!D190:F1246,2,FALSE),"NO ")</f>
        <v>M2</v>
      </c>
      <c r="E1233" s="257">
        <f>IFERROR(VLOOKUP(C1233,'LISTA ICCU 2026'!D190:F1246,3,FALSE),"NO ")</f>
        <v>35526</v>
      </c>
      <c r="F1233" s="256"/>
      <c r="G1233" s="258">
        <f t="shared" si="38"/>
        <v>35526</v>
      </c>
      <c r="H1233" s="259" t="s">
        <v>1310</v>
      </c>
    </row>
    <row r="1234" spans="2:8" s="260" customFormat="1" ht="26.4">
      <c r="B1234" s="255">
        <f t="shared" si="31"/>
        <v>1221</v>
      </c>
      <c r="C1234" s="273" t="s">
        <v>264</v>
      </c>
      <c r="D1234" s="256" t="str">
        <f>IFERROR(VLOOKUP(C1234,'LISTA ICCU 2026'!D191:F1247,2,FALSE),"NO ")</f>
        <v>ML</v>
      </c>
      <c r="E1234" s="257">
        <f>IFERROR(VLOOKUP(C1234,'LISTA ICCU 2026'!D191:F1247,3,FALSE),"NO ")</f>
        <v>22316</v>
      </c>
      <c r="F1234" s="256"/>
      <c r="G1234" s="258">
        <f t="shared" si="38"/>
        <v>22316</v>
      </c>
      <c r="H1234" s="259" t="s">
        <v>1310</v>
      </c>
    </row>
    <row r="1235" spans="2:8" s="260" customFormat="1">
      <c r="B1235" s="255">
        <f t="shared" si="31"/>
        <v>1222</v>
      </c>
      <c r="C1235" s="273" t="s">
        <v>265</v>
      </c>
      <c r="D1235" s="256" t="str">
        <f>IFERROR(VLOOKUP(C1235,'LISTA ICCU 2026'!D192:F1248,2,FALSE),"NO ")</f>
        <v>M2</v>
      </c>
      <c r="E1235" s="257">
        <f>IFERROR(VLOOKUP(C1235,'LISTA ICCU 2026'!D192:F1248,3,FALSE),"NO ")</f>
        <v>35287</v>
      </c>
      <c r="F1235" s="256"/>
      <c r="G1235" s="258">
        <f t="shared" si="38"/>
        <v>35287</v>
      </c>
      <c r="H1235" s="276" t="s">
        <v>1310</v>
      </c>
    </row>
    <row r="1236" spans="2:8" s="260" customFormat="1">
      <c r="B1236" s="255">
        <f t="shared" si="31"/>
        <v>1223</v>
      </c>
      <c r="C1236" s="273" t="s">
        <v>266</v>
      </c>
      <c r="D1236" s="256" t="str">
        <f>IFERROR(VLOOKUP(C1236,'LISTA ICCU 2026'!D193:F1249,2,FALSE),"NO ")</f>
        <v>ML</v>
      </c>
      <c r="E1236" s="257">
        <f>IFERROR(VLOOKUP(C1236,'LISTA ICCU 2026'!D193:F1249,3,FALSE),"NO ")</f>
        <v>22900</v>
      </c>
      <c r="F1236" s="256"/>
      <c r="G1236" s="258">
        <f t="shared" si="38"/>
        <v>22900</v>
      </c>
      <c r="H1236" s="259" t="s">
        <v>1310</v>
      </c>
    </row>
    <row r="1237" spans="2:8" s="260" customFormat="1">
      <c r="B1237" s="255">
        <f t="shared" si="31"/>
        <v>1224</v>
      </c>
      <c r="C1237" s="273" t="s">
        <v>267</v>
      </c>
      <c r="D1237" s="256" t="str">
        <f>IFERROR(VLOOKUP(C1237,'LISTA ICCU 2026'!D194:F1250,2,FALSE),"NO ")</f>
        <v>M2</v>
      </c>
      <c r="E1237" s="257">
        <f>IFERROR(VLOOKUP(C1237,'LISTA ICCU 2026'!D194:F1250,3,FALSE),"NO ")</f>
        <v>34120</v>
      </c>
      <c r="F1237" s="256"/>
      <c r="G1237" s="258">
        <f t="shared" si="38"/>
        <v>34120</v>
      </c>
      <c r="H1237" s="259" t="s">
        <v>1310</v>
      </c>
    </row>
    <row r="1238" spans="2:8" s="260" customFormat="1">
      <c r="B1238" s="255">
        <f t="shared" si="31"/>
        <v>1225</v>
      </c>
      <c r="C1238" s="273" t="s">
        <v>268</v>
      </c>
      <c r="D1238" s="256" t="str">
        <f>IFERROR(VLOOKUP(C1238,'LISTA ICCU 2026'!D195:F1251,2,FALSE),"NO ")</f>
        <v>ML</v>
      </c>
      <c r="E1238" s="257">
        <f>IFERROR(VLOOKUP(C1238,'LISTA ICCU 2026'!D195:F1251,3,FALSE),"NO ")</f>
        <v>22316</v>
      </c>
      <c r="F1238" s="256"/>
      <c r="G1238" s="258">
        <f t="shared" si="38"/>
        <v>22316</v>
      </c>
      <c r="H1238" s="276" t="s">
        <v>1310</v>
      </c>
    </row>
    <row r="1239" spans="2:8" s="260" customFormat="1">
      <c r="B1239" s="255">
        <f t="shared" si="31"/>
        <v>1226</v>
      </c>
      <c r="C1239" s="273" t="s">
        <v>269</v>
      </c>
      <c r="D1239" s="256" t="str">
        <f>IFERROR(VLOOKUP(C1239,'LISTA ICCU 2026'!D196:F1252,2,FALSE),"NO ")</f>
        <v>M2</v>
      </c>
      <c r="E1239" s="257">
        <f>IFERROR(VLOOKUP(C1239,'LISTA ICCU 2026'!D196:F1252,3,FALSE),"NO ")</f>
        <v>35287</v>
      </c>
      <c r="F1239" s="256"/>
      <c r="G1239" s="258">
        <f t="shared" si="38"/>
        <v>35287</v>
      </c>
      <c r="H1239" s="259" t="s">
        <v>1310</v>
      </c>
    </row>
    <row r="1240" spans="2:8" s="260" customFormat="1">
      <c r="B1240" s="255">
        <f t="shared" si="31"/>
        <v>1227</v>
      </c>
      <c r="C1240" s="273" t="s">
        <v>270</v>
      </c>
      <c r="D1240" s="256" t="str">
        <f>IFERROR(VLOOKUP(C1240,'LISTA ICCU 2026'!D197:F1253,2,FALSE),"NO ")</f>
        <v>ML</v>
      </c>
      <c r="E1240" s="257">
        <f>IFERROR(VLOOKUP(C1240,'LISTA ICCU 2026'!D197:F1253,3,FALSE),"NO ")</f>
        <v>23617</v>
      </c>
      <c r="F1240" s="256"/>
      <c r="G1240" s="258">
        <f t="shared" si="38"/>
        <v>23617</v>
      </c>
      <c r="H1240" s="259" t="s">
        <v>1310</v>
      </c>
    </row>
    <row r="1241" spans="2:8" s="260" customFormat="1" ht="26.4">
      <c r="B1241" s="255">
        <f t="shared" si="31"/>
        <v>1228</v>
      </c>
      <c r="C1241" s="273" t="s">
        <v>271</v>
      </c>
      <c r="D1241" s="256" t="str">
        <f>IFERROR(VLOOKUP(C1241,'LISTA ICCU 2026'!D198:F1254,2,FALSE),"NO ")</f>
        <v>M2</v>
      </c>
      <c r="E1241" s="257">
        <f>IFERROR(VLOOKUP(C1241,'LISTA ICCU 2026'!D198:F1254,3,FALSE),"NO ")</f>
        <v>34666</v>
      </c>
      <c r="F1241" s="256"/>
      <c r="G1241" s="258">
        <f t="shared" si="38"/>
        <v>34666</v>
      </c>
      <c r="H1241" s="276" t="s">
        <v>1310</v>
      </c>
    </row>
    <row r="1242" spans="2:8" s="260" customFormat="1" ht="26.4">
      <c r="B1242" s="255">
        <f t="shared" si="31"/>
        <v>1229</v>
      </c>
      <c r="C1242" s="273" t="s">
        <v>272</v>
      </c>
      <c r="D1242" s="256" t="str">
        <f>IFERROR(VLOOKUP(C1242,'LISTA ICCU 2026'!D199:F1255,2,FALSE),"NO ")</f>
        <v>ML</v>
      </c>
      <c r="E1242" s="257">
        <f>IFERROR(VLOOKUP(C1242,'LISTA ICCU 2026'!D199:F1255,3,FALSE),"NO ")</f>
        <v>23555</v>
      </c>
      <c r="F1242" s="256"/>
      <c r="G1242" s="258">
        <f t="shared" si="38"/>
        <v>23555</v>
      </c>
      <c r="H1242" s="259" t="s">
        <v>1310</v>
      </c>
    </row>
    <row r="1243" spans="2:8" s="260" customFormat="1">
      <c r="B1243" s="255">
        <f t="shared" si="31"/>
        <v>1230</v>
      </c>
      <c r="C1243" s="273" t="s">
        <v>273</v>
      </c>
      <c r="D1243" s="256" t="str">
        <f>IFERROR(VLOOKUP(C1243,'LISTA ICCU 2026'!D200:F1256,2,FALSE),"NO ")</f>
        <v>M2</v>
      </c>
      <c r="E1243" s="257">
        <f>IFERROR(VLOOKUP(C1243,'LISTA ICCU 2026'!D200:F1256,3,FALSE),"NO ")</f>
        <v>29423</v>
      </c>
      <c r="F1243" s="256"/>
      <c r="G1243" s="258">
        <f t="shared" si="38"/>
        <v>29423</v>
      </c>
      <c r="H1243" s="259" t="s">
        <v>1310</v>
      </c>
    </row>
    <row r="1244" spans="2:8" s="260" customFormat="1" ht="26.4">
      <c r="B1244" s="255">
        <f t="shared" si="31"/>
        <v>1231</v>
      </c>
      <c r="C1244" s="273" t="s">
        <v>274</v>
      </c>
      <c r="D1244" s="256" t="str">
        <f>IFERROR(VLOOKUP(C1244,'LISTA ICCU 2026'!D201:F1257,2,FALSE),"NO ")</f>
        <v>ML</v>
      </c>
      <c r="E1244" s="257">
        <f>IFERROR(VLOOKUP(C1244,'LISTA ICCU 2026'!D201:F1257,3,FALSE),"NO ")</f>
        <v>19156</v>
      </c>
      <c r="F1244" s="256"/>
      <c r="G1244" s="258">
        <f t="shared" si="38"/>
        <v>19156</v>
      </c>
      <c r="H1244" s="276" t="s">
        <v>1310</v>
      </c>
    </row>
    <row r="1245" spans="2:8" s="260" customFormat="1">
      <c r="B1245" s="255">
        <f t="shared" si="31"/>
        <v>1232</v>
      </c>
      <c r="C1245" s="273" t="s">
        <v>275</v>
      </c>
      <c r="D1245" s="256" t="str">
        <f>IFERROR(VLOOKUP(C1245,'LISTA ICCU 2026'!D202:F1258,2,FALSE),"NO ")</f>
        <v>M2</v>
      </c>
      <c r="E1245" s="257">
        <f>IFERROR(VLOOKUP(C1245,'LISTA ICCU 2026'!D202:F1258,3,FALSE),"NO ")</f>
        <v>28533</v>
      </c>
      <c r="F1245" s="256"/>
      <c r="G1245" s="258">
        <f t="shared" si="38"/>
        <v>28533</v>
      </c>
      <c r="H1245" s="259" t="s">
        <v>1310</v>
      </c>
    </row>
    <row r="1246" spans="2:8" s="260" customFormat="1" ht="26.4">
      <c r="B1246" s="255">
        <f t="shared" ref="B1246:B1307" si="39">B1245+1</f>
        <v>1233</v>
      </c>
      <c r="C1246" s="273" t="s">
        <v>276</v>
      </c>
      <c r="D1246" s="256" t="str">
        <f>IFERROR(VLOOKUP(C1246,'LISTA ICCU 2026'!D203:F1259,2,FALSE),"NO ")</f>
        <v>ML</v>
      </c>
      <c r="E1246" s="257">
        <f>IFERROR(VLOOKUP(C1246,'LISTA ICCU 2026'!D203:F1259,3,FALSE),"NO ")</f>
        <v>18711</v>
      </c>
      <c r="F1246" s="256"/>
      <c r="G1246" s="258">
        <f t="shared" si="38"/>
        <v>18711</v>
      </c>
      <c r="H1246" s="259" t="s">
        <v>1310</v>
      </c>
    </row>
    <row r="1247" spans="2:8" s="260" customFormat="1">
      <c r="B1247" s="255">
        <f t="shared" si="39"/>
        <v>1234</v>
      </c>
      <c r="C1247" s="273" t="s">
        <v>277</v>
      </c>
      <c r="D1247" s="256" t="str">
        <f>IFERROR(VLOOKUP(C1247,'LISTA ICCU 2026'!D204:F1260,2,FALSE),"NO ")</f>
        <v>M2</v>
      </c>
      <c r="E1247" s="257">
        <f>IFERROR(VLOOKUP(C1247,'LISTA ICCU 2026'!D204:F1260,3,FALSE),"NO ")</f>
        <v>32898</v>
      </c>
      <c r="F1247" s="256"/>
      <c r="G1247" s="258">
        <f t="shared" si="38"/>
        <v>32898</v>
      </c>
      <c r="H1247" s="276" t="s">
        <v>1310</v>
      </c>
    </row>
    <row r="1248" spans="2:8" s="260" customFormat="1">
      <c r="B1248" s="255">
        <f t="shared" si="39"/>
        <v>1235</v>
      </c>
      <c r="C1248" s="273" t="s">
        <v>278</v>
      </c>
      <c r="D1248" s="256" t="str">
        <f>IFERROR(VLOOKUP(C1248,'LISTA ICCU 2026'!D205:F1261,2,FALSE),"NO ")</f>
        <v>ML</v>
      </c>
      <c r="E1248" s="257">
        <f>IFERROR(VLOOKUP(C1248,'LISTA ICCU 2026'!D205:F1261,3,FALSE),"NO ")</f>
        <v>22238</v>
      </c>
      <c r="F1248" s="256"/>
      <c r="G1248" s="258">
        <f t="shared" si="38"/>
        <v>22238</v>
      </c>
      <c r="H1248" s="259" t="s">
        <v>1310</v>
      </c>
    </row>
    <row r="1249" spans="2:8" s="260" customFormat="1">
      <c r="B1249" s="255">
        <f t="shared" si="39"/>
        <v>1236</v>
      </c>
      <c r="C1249" s="273" t="s">
        <v>279</v>
      </c>
      <c r="D1249" s="256" t="str">
        <f>IFERROR(VLOOKUP(C1249,'LISTA ICCU 2026'!D206:F1262,2,FALSE),"NO ")</f>
        <v>M2</v>
      </c>
      <c r="E1249" s="257">
        <f>IFERROR(VLOOKUP(C1249,'LISTA ICCU 2026'!D206:F1262,3,FALSE),"NO ")</f>
        <v>31731</v>
      </c>
      <c r="F1249" s="256"/>
      <c r="G1249" s="258">
        <f t="shared" si="38"/>
        <v>31731</v>
      </c>
      <c r="H1249" s="259" t="s">
        <v>1310</v>
      </c>
    </row>
    <row r="1250" spans="2:8" s="260" customFormat="1">
      <c r="B1250" s="255">
        <f t="shared" si="39"/>
        <v>1237</v>
      </c>
      <c r="C1250" s="273" t="s">
        <v>280</v>
      </c>
      <c r="D1250" s="256" t="str">
        <f>IFERROR(VLOOKUP(C1250,'LISTA ICCU 2026'!D207:F1263,2,FALSE),"NO ")</f>
        <v>ML</v>
      </c>
      <c r="E1250" s="257">
        <f>IFERROR(VLOOKUP(C1250,'LISTA ICCU 2026'!D207:F1263,3,FALSE),"NO ")</f>
        <v>21655</v>
      </c>
      <c r="F1250" s="256"/>
      <c r="G1250" s="258">
        <f t="shared" si="38"/>
        <v>21655</v>
      </c>
      <c r="H1250" s="276" t="s">
        <v>1310</v>
      </c>
    </row>
    <row r="1251" spans="2:8" s="260" customFormat="1">
      <c r="B1251" s="255">
        <f t="shared" si="39"/>
        <v>1238</v>
      </c>
      <c r="C1251" s="273" t="s">
        <v>281</v>
      </c>
      <c r="D1251" s="256" t="str">
        <f>IFERROR(VLOOKUP(C1251,'LISTA ICCU 2026'!D208:F1264,2,FALSE),"NO ")</f>
        <v>M2</v>
      </c>
      <c r="E1251" s="257">
        <f>IFERROR(VLOOKUP(C1251,'LISTA ICCU 2026'!D208:F1264,3,FALSE),"NO ")</f>
        <v>27546</v>
      </c>
      <c r="F1251" s="256"/>
      <c r="G1251" s="258">
        <f t="shared" si="38"/>
        <v>27546</v>
      </c>
      <c r="H1251" s="259" t="s">
        <v>1310</v>
      </c>
    </row>
    <row r="1252" spans="2:8" s="260" customFormat="1" ht="26.4">
      <c r="B1252" s="255">
        <f t="shared" si="39"/>
        <v>1239</v>
      </c>
      <c r="C1252" s="273" t="s">
        <v>282</v>
      </c>
      <c r="D1252" s="256" t="str">
        <f>IFERROR(VLOOKUP(C1252,'LISTA ICCU 2026'!D209:F1265,2,FALSE),"NO ")</f>
        <v>ML</v>
      </c>
      <c r="E1252" s="257">
        <f>IFERROR(VLOOKUP(C1252,'LISTA ICCU 2026'!D209:F1265,3,FALSE),"NO ")</f>
        <v>20489</v>
      </c>
      <c r="F1252" s="256"/>
      <c r="G1252" s="258">
        <f t="shared" si="38"/>
        <v>20489</v>
      </c>
      <c r="H1252" s="259" t="s">
        <v>1310</v>
      </c>
    </row>
    <row r="1253" spans="2:8" s="260" customFormat="1">
      <c r="B1253" s="255">
        <f t="shared" si="39"/>
        <v>1240</v>
      </c>
      <c r="C1253" s="273" t="s">
        <v>283</v>
      </c>
      <c r="D1253" s="256" t="str">
        <f>IFERROR(VLOOKUP(C1253,'LISTA ICCU 2026'!D210:F1266,2,FALSE),"NO ")</f>
        <v>M2</v>
      </c>
      <c r="E1253" s="257">
        <f>IFERROR(VLOOKUP(C1253,'LISTA ICCU 2026'!D210:F1266,3,FALSE),"NO ")</f>
        <v>31731</v>
      </c>
      <c r="F1253" s="256"/>
      <c r="G1253" s="258">
        <f t="shared" si="38"/>
        <v>31731</v>
      </c>
      <c r="H1253" s="276" t="s">
        <v>1310</v>
      </c>
    </row>
    <row r="1254" spans="2:8" s="260" customFormat="1" ht="26.4">
      <c r="B1254" s="255">
        <f t="shared" si="39"/>
        <v>1241</v>
      </c>
      <c r="C1254" s="273" t="s">
        <v>284</v>
      </c>
      <c r="D1254" s="256" t="str">
        <f>IFERROR(VLOOKUP(C1254,'LISTA ICCU 2026'!D211:F1267,2,FALSE),"NO ")</f>
        <v>ML</v>
      </c>
      <c r="E1254" s="257">
        <f>IFERROR(VLOOKUP(C1254,'LISTA ICCU 2026'!D211:F1267,3,FALSE),"NO ")</f>
        <v>22316</v>
      </c>
      <c r="F1254" s="256"/>
      <c r="G1254" s="258">
        <f t="shared" si="38"/>
        <v>22316</v>
      </c>
      <c r="H1254" s="259" t="s">
        <v>1310</v>
      </c>
    </row>
    <row r="1255" spans="2:8" s="260" customFormat="1" ht="26.4">
      <c r="B1255" s="255">
        <f t="shared" si="39"/>
        <v>1242</v>
      </c>
      <c r="C1255" s="273" t="s">
        <v>286</v>
      </c>
      <c r="D1255" s="256" t="str">
        <f>IFERROR(VLOOKUP(C1255,'LISTA ICCU 2026'!D214:F1270,2,FALSE),"NO ")</f>
        <v>M2</v>
      </c>
      <c r="E1255" s="257">
        <f>IFERROR(VLOOKUP(C1255,'LISTA ICCU 2026'!D214:F1270,3,FALSE),"NO ")</f>
        <v>39324</v>
      </c>
      <c r="F1255" s="256"/>
      <c r="G1255" s="258">
        <f t="shared" si="38"/>
        <v>39324</v>
      </c>
      <c r="H1255" s="259" t="s">
        <v>1310</v>
      </c>
    </row>
    <row r="1256" spans="2:8" s="260" customFormat="1" ht="39.6">
      <c r="B1256" s="255">
        <f t="shared" si="39"/>
        <v>1243</v>
      </c>
      <c r="C1256" s="273" t="s">
        <v>287</v>
      </c>
      <c r="D1256" s="256" t="str">
        <f>IFERROR(VLOOKUP(C1256,'LISTA ICCU 2026'!D215:F1271,2,FALSE),"NO ")</f>
        <v>M2</v>
      </c>
      <c r="E1256" s="257">
        <f>IFERROR(VLOOKUP(C1256,'LISTA ICCU 2026'!D215:F1271,3,FALSE),"NO ")</f>
        <v>62654</v>
      </c>
      <c r="F1256" s="256"/>
      <c r="G1256" s="258">
        <f t="shared" si="38"/>
        <v>62654</v>
      </c>
      <c r="H1256" s="259" t="s">
        <v>1310</v>
      </c>
    </row>
    <row r="1257" spans="2:8" s="260" customFormat="1">
      <c r="B1257" s="255">
        <f t="shared" si="39"/>
        <v>1244</v>
      </c>
      <c r="C1257" s="273" t="s">
        <v>288</v>
      </c>
      <c r="D1257" s="256" t="str">
        <f>IFERROR(VLOOKUP(C1257,'LISTA ICCU 2026'!D216:F1272,2,FALSE),"NO ")</f>
        <v>ML</v>
      </c>
      <c r="E1257" s="257">
        <f>IFERROR(VLOOKUP(C1257,'LISTA ICCU 2026'!D216:F1272,3,FALSE),"NO ")</f>
        <v>84363</v>
      </c>
      <c r="F1257" s="256"/>
      <c r="G1257" s="258">
        <f t="shared" si="38"/>
        <v>84363</v>
      </c>
      <c r="H1257" s="276" t="s">
        <v>1310</v>
      </c>
    </row>
    <row r="1258" spans="2:8" s="260" customFormat="1">
      <c r="B1258" s="255">
        <f t="shared" si="39"/>
        <v>1245</v>
      </c>
      <c r="C1258" s="273" t="s">
        <v>289</v>
      </c>
      <c r="D1258" s="256" t="str">
        <f>IFERROR(VLOOKUP(C1258,'LISTA ICCU 2026'!D217:F1273,2,FALSE),"NO ")</f>
        <v>ML</v>
      </c>
      <c r="E1258" s="257">
        <f>IFERROR(VLOOKUP(C1258,'LISTA ICCU 2026'!D217:F1273,3,FALSE),"NO ")</f>
        <v>38478</v>
      </c>
      <c r="F1258" s="256"/>
      <c r="G1258" s="258">
        <f t="shared" si="38"/>
        <v>38478</v>
      </c>
      <c r="H1258" s="259" t="s">
        <v>1310</v>
      </c>
    </row>
    <row r="1259" spans="2:8" s="260" customFormat="1">
      <c r="B1259" s="255">
        <f t="shared" si="39"/>
        <v>1246</v>
      </c>
      <c r="C1259" s="273" t="s">
        <v>2204</v>
      </c>
      <c r="D1259" s="256" t="str">
        <f>IFERROR(VLOOKUP(C1259,'LISTA ICCU 2026'!D218:F1274,2,FALSE),"NO ")</f>
        <v>ML</v>
      </c>
      <c r="E1259" s="257">
        <f>IFERROR(VLOOKUP(C1259,'LISTA ICCU 2026'!D218:F1274,3,FALSE),"NO ")</f>
        <v>58929</v>
      </c>
      <c r="F1259" s="256"/>
      <c r="G1259" s="258">
        <f t="shared" si="38"/>
        <v>58929</v>
      </c>
      <c r="H1259" s="259" t="s">
        <v>1310</v>
      </c>
    </row>
    <row r="1260" spans="2:8" s="260" customFormat="1" ht="26.4">
      <c r="B1260" s="255">
        <f t="shared" si="39"/>
        <v>1247</v>
      </c>
      <c r="C1260" s="273" t="s">
        <v>291</v>
      </c>
      <c r="D1260" s="256" t="str">
        <f>IFERROR(VLOOKUP(C1260,'LISTA ICCU 2026'!D219:F1275,2,FALSE),"NO ")</f>
        <v>ML</v>
      </c>
      <c r="E1260" s="257">
        <f>IFERROR(VLOOKUP(C1260,'LISTA ICCU 2026'!D219:F1275,3,FALSE),"NO ")</f>
        <v>122554</v>
      </c>
      <c r="F1260" s="256"/>
      <c r="G1260" s="258">
        <f t="shared" si="38"/>
        <v>122554</v>
      </c>
      <c r="H1260" s="276" t="s">
        <v>1310</v>
      </c>
    </row>
    <row r="1261" spans="2:8" s="260" customFormat="1">
      <c r="B1261" s="255">
        <f t="shared" si="39"/>
        <v>1248</v>
      </c>
      <c r="C1261" s="273" t="s">
        <v>292</v>
      </c>
      <c r="D1261" s="256" t="str">
        <f>IFERROR(VLOOKUP(C1261,'LISTA ICCU 2026'!D220:F1276,2,FALSE),"NO ")</f>
        <v>ML</v>
      </c>
      <c r="E1261" s="257">
        <f>IFERROR(VLOOKUP(C1261,'LISTA ICCU 2026'!D220:F1276,3,FALSE),"NO ")</f>
        <v>98125</v>
      </c>
      <c r="F1261" s="256"/>
      <c r="G1261" s="258">
        <f t="shared" si="38"/>
        <v>98125</v>
      </c>
      <c r="H1261" s="259" t="s">
        <v>1310</v>
      </c>
    </row>
    <row r="1262" spans="2:8" s="260" customFormat="1" ht="26.4">
      <c r="B1262" s="255">
        <f t="shared" si="39"/>
        <v>1249</v>
      </c>
      <c r="C1262" s="273" t="s">
        <v>293</v>
      </c>
      <c r="D1262" s="256" t="str">
        <f>IFERROR(VLOOKUP(C1262,'LISTA ICCU 2026'!D221:F1277,2,FALSE),"NO ")</f>
        <v>ML</v>
      </c>
      <c r="E1262" s="257">
        <f>IFERROR(VLOOKUP(C1262,'LISTA ICCU 2026'!D221:F1277,3,FALSE),"NO ")</f>
        <v>56050</v>
      </c>
      <c r="F1262" s="256"/>
      <c r="G1262" s="258">
        <f t="shared" si="38"/>
        <v>56050</v>
      </c>
      <c r="H1262" s="259" t="s">
        <v>1310</v>
      </c>
    </row>
    <row r="1263" spans="2:8" s="260" customFormat="1" ht="26.4">
      <c r="B1263" s="255">
        <f t="shared" si="39"/>
        <v>1250</v>
      </c>
      <c r="C1263" s="273" t="s">
        <v>294</v>
      </c>
      <c r="D1263" s="256" t="str">
        <f>IFERROR(VLOOKUP(C1263,'LISTA ICCU 2026'!D222:F1278,2,FALSE),"NO ")</f>
        <v>ML</v>
      </c>
      <c r="E1263" s="257">
        <f>IFERROR(VLOOKUP(C1263,'LISTA ICCU 2026'!D222:F1278,3,FALSE),"NO ")</f>
        <v>131665</v>
      </c>
      <c r="F1263" s="256"/>
      <c r="G1263" s="258">
        <f t="shared" si="38"/>
        <v>131665</v>
      </c>
      <c r="H1263" s="276" t="s">
        <v>1310</v>
      </c>
    </row>
    <row r="1264" spans="2:8" s="260" customFormat="1" ht="26.4">
      <c r="B1264" s="255">
        <f t="shared" si="39"/>
        <v>1251</v>
      </c>
      <c r="C1264" s="273" t="s">
        <v>295</v>
      </c>
      <c r="D1264" s="256" t="str">
        <f>IFERROR(VLOOKUP(C1264,'LISTA ICCU 2026'!D223:F1279,2,FALSE),"NO ")</f>
        <v>ML</v>
      </c>
      <c r="E1264" s="257">
        <f>IFERROR(VLOOKUP(C1264,'LISTA ICCU 2026'!D223:F1279,3,FALSE),"NO ")</f>
        <v>159507</v>
      </c>
      <c r="F1264" s="256"/>
      <c r="G1264" s="258">
        <f t="shared" si="38"/>
        <v>159507</v>
      </c>
      <c r="H1264" s="259" t="s">
        <v>1310</v>
      </c>
    </row>
    <row r="1265" spans="2:8" s="260" customFormat="1" ht="26.4">
      <c r="B1265" s="255">
        <f t="shared" si="39"/>
        <v>1252</v>
      </c>
      <c r="C1265" s="273" t="s">
        <v>296</v>
      </c>
      <c r="D1265" s="256" t="str">
        <f>IFERROR(VLOOKUP(C1265,'LISTA ICCU 2026'!D224:F1280,2,FALSE),"NO ")</f>
        <v>ML</v>
      </c>
      <c r="E1265" s="257">
        <f>IFERROR(VLOOKUP(C1265,'LISTA ICCU 2026'!D224:F1280,3,FALSE),"NO ")</f>
        <v>232596</v>
      </c>
      <c r="F1265" s="256"/>
      <c r="G1265" s="258">
        <f t="shared" ref="G1265:G1326" si="40">E1265*(1+F1265)</f>
        <v>232596</v>
      </c>
      <c r="H1265" s="259" t="s">
        <v>1310</v>
      </c>
    </row>
    <row r="1266" spans="2:8" s="260" customFormat="1">
      <c r="B1266" s="255">
        <f t="shared" si="39"/>
        <v>1253</v>
      </c>
      <c r="C1266" s="273" t="s">
        <v>297</v>
      </c>
      <c r="D1266" s="256" t="str">
        <f>IFERROR(VLOOKUP(C1266,'LISTA ICCU 2026'!D225:F1281,2,FALSE),"NO ")</f>
        <v>ML</v>
      </c>
      <c r="E1266" s="257">
        <f>IFERROR(VLOOKUP(C1266,'LISTA ICCU 2026'!D225:F1281,3,FALSE),"NO ")</f>
        <v>89478</v>
      </c>
      <c r="F1266" s="256"/>
      <c r="G1266" s="258">
        <f t="shared" si="40"/>
        <v>89478</v>
      </c>
      <c r="H1266" s="276" t="s">
        <v>1310</v>
      </c>
    </row>
    <row r="1267" spans="2:8" s="260" customFormat="1">
      <c r="B1267" s="255">
        <f t="shared" si="39"/>
        <v>1254</v>
      </c>
      <c r="C1267" s="273" t="s">
        <v>298</v>
      </c>
      <c r="D1267" s="256" t="str">
        <f>IFERROR(VLOOKUP(C1267,'LISTA ICCU 2026'!D226:F1282,2,FALSE),"NO ")</f>
        <v>ML</v>
      </c>
      <c r="E1267" s="257">
        <f>IFERROR(VLOOKUP(C1267,'LISTA ICCU 2026'!D226:F1282,3,FALSE),"NO ")</f>
        <v>117559</v>
      </c>
      <c r="F1267" s="256"/>
      <c r="G1267" s="258">
        <f t="shared" si="40"/>
        <v>117559</v>
      </c>
      <c r="H1267" s="259" t="s">
        <v>1310</v>
      </c>
    </row>
    <row r="1268" spans="2:8" s="260" customFormat="1">
      <c r="B1268" s="255">
        <f t="shared" si="39"/>
        <v>1255</v>
      </c>
      <c r="C1268" s="273" t="s">
        <v>299</v>
      </c>
      <c r="D1268" s="256" t="str">
        <f>IFERROR(VLOOKUP(C1268,'LISTA ICCU 2026'!D227:F1283,2,FALSE),"NO ")</f>
        <v>ML</v>
      </c>
      <c r="E1268" s="257">
        <f>IFERROR(VLOOKUP(C1268,'LISTA ICCU 2026'!D227:F1283,3,FALSE),"NO ")</f>
        <v>100062</v>
      </c>
      <c r="F1268" s="256"/>
      <c r="G1268" s="258">
        <f t="shared" si="40"/>
        <v>100062</v>
      </c>
      <c r="H1268" s="259" t="s">
        <v>1310</v>
      </c>
    </row>
    <row r="1269" spans="2:8" s="260" customFormat="1">
      <c r="B1269" s="255">
        <f t="shared" si="39"/>
        <v>1256</v>
      </c>
      <c r="C1269" s="273" t="s">
        <v>300</v>
      </c>
      <c r="D1269" s="256" t="str">
        <f>IFERROR(VLOOKUP(C1269,'LISTA ICCU 2026'!D228:F1284,2,FALSE),"NO ")</f>
        <v>M2</v>
      </c>
      <c r="E1269" s="257">
        <f>IFERROR(VLOOKUP(C1269,'LISTA ICCU 2026'!D228:F1284,3,FALSE),"NO ")</f>
        <v>189593</v>
      </c>
      <c r="F1269" s="256"/>
      <c r="G1269" s="258">
        <f t="shared" si="40"/>
        <v>189593</v>
      </c>
      <c r="H1269" s="276" t="s">
        <v>1310</v>
      </c>
    </row>
    <row r="1270" spans="2:8" s="260" customFormat="1">
      <c r="B1270" s="255">
        <f t="shared" si="39"/>
        <v>1257</v>
      </c>
      <c r="C1270" s="273" t="s">
        <v>301</v>
      </c>
      <c r="D1270" s="256" t="str">
        <f>IFERROR(VLOOKUP(C1270,'LISTA ICCU 2026'!D229:F1285,2,FALSE),"NO ")</f>
        <v>M2</v>
      </c>
      <c r="E1270" s="257">
        <f>IFERROR(VLOOKUP(C1270,'LISTA ICCU 2026'!D229:F1285,3,FALSE),"NO ")</f>
        <v>128913</v>
      </c>
      <c r="F1270" s="256"/>
      <c r="G1270" s="258">
        <f t="shared" si="40"/>
        <v>128913</v>
      </c>
      <c r="H1270" s="259" t="s">
        <v>1310</v>
      </c>
    </row>
    <row r="1271" spans="2:8" s="260" customFormat="1" ht="26.4">
      <c r="B1271" s="255">
        <f t="shared" si="39"/>
        <v>1258</v>
      </c>
      <c r="C1271" s="273" t="s">
        <v>302</v>
      </c>
      <c r="D1271" s="256" t="str">
        <f>IFERROR(VLOOKUP(C1271,'LISTA ICCU 2026'!D230:F1286,2,FALSE),"NO ")</f>
        <v>M2</v>
      </c>
      <c r="E1271" s="257">
        <f>IFERROR(VLOOKUP(C1271,'LISTA ICCU 2026'!D230:F1286,3,FALSE),"NO ")</f>
        <v>93569</v>
      </c>
      <c r="F1271" s="256"/>
      <c r="G1271" s="258">
        <f t="shared" si="40"/>
        <v>93569</v>
      </c>
      <c r="H1271" s="259" t="s">
        <v>1310</v>
      </c>
    </row>
    <row r="1272" spans="2:8" s="260" customFormat="1" ht="26.4">
      <c r="B1272" s="255">
        <f t="shared" si="39"/>
        <v>1259</v>
      </c>
      <c r="C1272" s="273" t="s">
        <v>303</v>
      </c>
      <c r="D1272" s="256" t="str">
        <f>IFERROR(VLOOKUP(C1272,'LISTA ICCU 2026'!D231:F1287,2,FALSE),"NO ")</f>
        <v>ML</v>
      </c>
      <c r="E1272" s="257">
        <f>IFERROR(VLOOKUP(C1272,'LISTA ICCU 2026'!D231:F1287,3,FALSE),"NO ")</f>
        <v>49882</v>
      </c>
      <c r="F1272" s="256"/>
      <c r="G1272" s="258">
        <f t="shared" si="40"/>
        <v>49882</v>
      </c>
      <c r="H1272" s="276" t="s">
        <v>1310</v>
      </c>
    </row>
    <row r="1273" spans="2:8" s="260" customFormat="1">
      <c r="B1273" s="255">
        <f t="shared" si="39"/>
        <v>1260</v>
      </c>
      <c r="C1273" s="273" t="s">
        <v>304</v>
      </c>
      <c r="D1273" s="256" t="str">
        <f>IFERROR(VLOOKUP(C1273,'LISTA ICCU 2026'!D232:F1288,2,FALSE),"NO ")</f>
        <v>M2</v>
      </c>
      <c r="E1273" s="257">
        <f>IFERROR(VLOOKUP(C1273,'LISTA ICCU 2026'!D232:F1288,3,FALSE),"NO ")</f>
        <v>86802</v>
      </c>
      <c r="F1273" s="256"/>
      <c r="G1273" s="258">
        <f t="shared" si="40"/>
        <v>86802</v>
      </c>
      <c r="H1273" s="259" t="s">
        <v>1310</v>
      </c>
    </row>
    <row r="1274" spans="2:8" s="260" customFormat="1" ht="26.4">
      <c r="B1274" s="255">
        <f t="shared" si="39"/>
        <v>1261</v>
      </c>
      <c r="C1274" s="273" t="s">
        <v>305</v>
      </c>
      <c r="D1274" s="256" t="str">
        <f>IFERROR(VLOOKUP(C1274,'LISTA ICCU 2026'!D233:F1289,2,FALSE),"NO ")</f>
        <v>M2</v>
      </c>
      <c r="E1274" s="257">
        <f>IFERROR(VLOOKUP(C1274,'LISTA ICCU 2026'!D233:F1289,3,FALSE),"NO ")</f>
        <v>78423</v>
      </c>
      <c r="F1274" s="256"/>
      <c r="G1274" s="258">
        <f t="shared" si="40"/>
        <v>78423</v>
      </c>
      <c r="H1274" s="259" t="s">
        <v>1310</v>
      </c>
    </row>
    <row r="1275" spans="2:8" s="260" customFormat="1">
      <c r="B1275" s="255">
        <f t="shared" si="39"/>
        <v>1262</v>
      </c>
      <c r="C1275" s="273" t="s">
        <v>306</v>
      </c>
      <c r="D1275" s="256" t="str">
        <f>IFERROR(VLOOKUP(C1275,'LISTA ICCU 2026'!D234:F1290,2,FALSE),"NO ")</f>
        <v>M2</v>
      </c>
      <c r="E1275" s="257">
        <f>IFERROR(VLOOKUP(C1275,'LISTA ICCU 2026'!D234:F1290,3,FALSE),"NO ")</f>
        <v>70658</v>
      </c>
      <c r="F1275" s="256"/>
      <c r="G1275" s="258">
        <f t="shared" si="40"/>
        <v>70658</v>
      </c>
      <c r="H1275" s="276" t="s">
        <v>1310</v>
      </c>
    </row>
    <row r="1276" spans="2:8" s="260" customFormat="1">
      <c r="B1276" s="255">
        <f t="shared" si="39"/>
        <v>1263</v>
      </c>
      <c r="C1276" s="273" t="s">
        <v>307</v>
      </c>
      <c r="D1276" s="256" t="str">
        <f>IFERROR(VLOOKUP(C1276,'LISTA ICCU 2026'!D235:F1291,2,FALSE),"NO ")</f>
        <v>M2</v>
      </c>
      <c r="E1276" s="257">
        <f>IFERROR(VLOOKUP(C1276,'LISTA ICCU 2026'!D235:F1291,3,FALSE),"NO ")</f>
        <v>53225</v>
      </c>
      <c r="F1276" s="256"/>
      <c r="G1276" s="258">
        <f t="shared" si="40"/>
        <v>53225</v>
      </c>
      <c r="H1276" s="259" t="s">
        <v>1310</v>
      </c>
    </row>
    <row r="1277" spans="2:8" s="260" customFormat="1">
      <c r="B1277" s="255">
        <f t="shared" si="39"/>
        <v>1264</v>
      </c>
      <c r="C1277" s="273" t="s">
        <v>308</v>
      </c>
      <c r="D1277" s="256" t="str">
        <f>IFERROR(VLOOKUP(C1277,'LISTA ICCU 2026'!D236:F1292,2,FALSE),"NO ")</f>
        <v>M2</v>
      </c>
      <c r="E1277" s="257">
        <f>IFERROR(VLOOKUP(C1277,'LISTA ICCU 2026'!D236:F1292,3,FALSE),"NO ")</f>
        <v>53384</v>
      </c>
      <c r="F1277" s="256"/>
      <c r="G1277" s="258">
        <f t="shared" si="40"/>
        <v>53384</v>
      </c>
      <c r="H1277" s="259" t="s">
        <v>1310</v>
      </c>
    </row>
    <row r="1278" spans="2:8" s="260" customFormat="1">
      <c r="B1278" s="255">
        <f t="shared" si="39"/>
        <v>1265</v>
      </c>
      <c r="C1278" s="273" t="s">
        <v>309</v>
      </c>
      <c r="D1278" s="256" t="str">
        <f>IFERROR(VLOOKUP(C1278,'LISTA ICCU 2026'!D237:F1293,2,FALSE),"NO ")</f>
        <v>M2</v>
      </c>
      <c r="E1278" s="257">
        <f>IFERROR(VLOOKUP(C1278,'LISTA ICCU 2026'!D237:F1293,3,FALSE),"NO ")</f>
        <v>53758</v>
      </c>
      <c r="F1278" s="256"/>
      <c r="G1278" s="258">
        <f t="shared" si="40"/>
        <v>53758</v>
      </c>
      <c r="H1278" s="276" t="s">
        <v>1310</v>
      </c>
    </row>
    <row r="1279" spans="2:8" s="260" customFormat="1">
      <c r="B1279" s="255">
        <f t="shared" si="39"/>
        <v>1266</v>
      </c>
      <c r="C1279" s="273" t="s">
        <v>310</v>
      </c>
      <c r="D1279" s="256" t="str">
        <f>IFERROR(VLOOKUP(C1279,'LISTA ICCU 2026'!D238:F1294,2,FALSE),"NO ")</f>
        <v>M2</v>
      </c>
      <c r="E1279" s="257">
        <f>IFERROR(VLOOKUP(C1279,'LISTA ICCU 2026'!D238:F1294,3,FALSE),"NO ")</f>
        <v>77517</v>
      </c>
      <c r="F1279" s="256"/>
      <c r="G1279" s="258">
        <f t="shared" si="40"/>
        <v>77517</v>
      </c>
      <c r="H1279" s="259" t="s">
        <v>1310</v>
      </c>
    </row>
    <row r="1280" spans="2:8" s="260" customFormat="1">
      <c r="B1280" s="255">
        <f t="shared" si="39"/>
        <v>1267</v>
      </c>
      <c r="C1280" s="273" t="s">
        <v>311</v>
      </c>
      <c r="D1280" s="256" t="str">
        <f>IFERROR(VLOOKUP(C1280,'LISTA ICCU 2026'!D239:F1295,2,FALSE),"NO ")</f>
        <v>M2</v>
      </c>
      <c r="E1280" s="257">
        <f>IFERROR(VLOOKUP(C1280,'LISTA ICCU 2026'!D239:F1295,3,FALSE),"NO ")</f>
        <v>69008</v>
      </c>
      <c r="F1280" s="256"/>
      <c r="G1280" s="258">
        <f t="shared" si="40"/>
        <v>69008</v>
      </c>
      <c r="H1280" s="259" t="s">
        <v>1310</v>
      </c>
    </row>
    <row r="1281" spans="2:8" s="260" customFormat="1">
      <c r="B1281" s="255">
        <f t="shared" si="39"/>
        <v>1268</v>
      </c>
      <c r="C1281" s="273" t="s">
        <v>312</v>
      </c>
      <c r="D1281" s="256" t="str">
        <f>IFERROR(VLOOKUP(C1281,'LISTA ICCU 2026'!D240:F1296,2,FALSE),"NO ")</f>
        <v>M2</v>
      </c>
      <c r="E1281" s="257">
        <f>IFERROR(VLOOKUP(C1281,'LISTA ICCU 2026'!D240:F1296,3,FALSE),"NO ")</f>
        <v>121009</v>
      </c>
      <c r="F1281" s="256"/>
      <c r="G1281" s="258">
        <f t="shared" si="40"/>
        <v>121009</v>
      </c>
      <c r="H1281" s="276" t="s">
        <v>1310</v>
      </c>
    </row>
    <row r="1282" spans="2:8" s="260" customFormat="1" ht="26.4">
      <c r="B1282" s="255">
        <f t="shared" si="39"/>
        <v>1269</v>
      </c>
      <c r="C1282" s="273" t="s">
        <v>313</v>
      </c>
      <c r="D1282" s="256" t="str">
        <f>IFERROR(VLOOKUP(C1282,'LISTA ICCU 2026'!D241:F1297,2,FALSE),"NO ")</f>
        <v>M2</v>
      </c>
      <c r="E1282" s="257">
        <f>IFERROR(VLOOKUP(C1282,'LISTA ICCU 2026'!D241:F1297,3,FALSE),"NO ")</f>
        <v>220111</v>
      </c>
      <c r="F1282" s="256"/>
      <c r="G1282" s="258">
        <f t="shared" si="40"/>
        <v>220111</v>
      </c>
      <c r="H1282" s="259" t="s">
        <v>1310</v>
      </c>
    </row>
    <row r="1283" spans="2:8" s="260" customFormat="1">
      <c r="B1283" s="255">
        <f t="shared" si="39"/>
        <v>1270</v>
      </c>
      <c r="C1283" s="273" t="s">
        <v>314</v>
      </c>
      <c r="D1283" s="256" t="str">
        <f>IFERROR(VLOOKUP(C1283,'LISTA ICCU 2026'!D242:F1298,2,FALSE),"NO ")</f>
        <v>M2</v>
      </c>
      <c r="E1283" s="257">
        <f>IFERROR(VLOOKUP(C1283,'LISTA ICCU 2026'!D242:F1298,3,FALSE),"NO ")</f>
        <v>101788</v>
      </c>
      <c r="F1283" s="256"/>
      <c r="G1283" s="258">
        <f t="shared" si="40"/>
        <v>101788</v>
      </c>
      <c r="H1283" s="259" t="s">
        <v>1310</v>
      </c>
    </row>
    <row r="1284" spans="2:8" s="260" customFormat="1" ht="26.4">
      <c r="B1284" s="255">
        <f t="shared" si="39"/>
        <v>1271</v>
      </c>
      <c r="C1284" s="273" t="s">
        <v>315</v>
      </c>
      <c r="D1284" s="256" t="str">
        <f>IFERROR(VLOOKUP(C1284,'LISTA ICCU 2026'!D243:F1299,2,FALSE),"NO ")</f>
        <v>M2</v>
      </c>
      <c r="E1284" s="257">
        <f>IFERROR(VLOOKUP(C1284,'LISTA ICCU 2026'!D243:F1299,3,FALSE),"NO ")</f>
        <v>70055</v>
      </c>
      <c r="F1284" s="256"/>
      <c r="G1284" s="258">
        <f t="shared" si="40"/>
        <v>70055</v>
      </c>
      <c r="H1284" s="276" t="s">
        <v>1310</v>
      </c>
    </row>
    <row r="1285" spans="2:8" s="260" customFormat="1" ht="26.4">
      <c r="B1285" s="255">
        <f t="shared" si="39"/>
        <v>1272</v>
      </c>
      <c r="C1285" s="273" t="s">
        <v>316</v>
      </c>
      <c r="D1285" s="256" t="str">
        <f>IFERROR(VLOOKUP(C1285,'LISTA ICCU 2026'!D244:F1300,2,FALSE),"NO ")</f>
        <v>M2</v>
      </c>
      <c r="E1285" s="257">
        <f>IFERROR(VLOOKUP(C1285,'LISTA ICCU 2026'!D244:F1300,3,FALSE),"NO ")</f>
        <v>64022</v>
      </c>
      <c r="F1285" s="256"/>
      <c r="G1285" s="258">
        <f t="shared" si="40"/>
        <v>64022</v>
      </c>
      <c r="H1285" s="259" t="s">
        <v>1310</v>
      </c>
    </row>
    <row r="1286" spans="2:8" s="260" customFormat="1" ht="39.6">
      <c r="B1286" s="255">
        <f t="shared" si="39"/>
        <v>1273</v>
      </c>
      <c r="C1286" s="273" t="s">
        <v>317</v>
      </c>
      <c r="D1286" s="256" t="str">
        <f>IFERROR(VLOOKUP(C1286,'LISTA ICCU 2026'!D245:F1301,2,FALSE),"NO ")</f>
        <v>M2</v>
      </c>
      <c r="E1286" s="257">
        <f>IFERROR(VLOOKUP(C1286,'LISTA ICCU 2026'!D245:F1301,3,FALSE),"NO ")</f>
        <v>93577</v>
      </c>
      <c r="F1286" s="256"/>
      <c r="G1286" s="258">
        <f t="shared" si="40"/>
        <v>93577</v>
      </c>
      <c r="H1286" s="259" t="s">
        <v>1310</v>
      </c>
    </row>
    <row r="1287" spans="2:8" s="260" customFormat="1" ht="26.4">
      <c r="B1287" s="255">
        <f t="shared" si="39"/>
        <v>1274</v>
      </c>
      <c r="C1287" s="273" t="s">
        <v>318</v>
      </c>
      <c r="D1287" s="256" t="str">
        <f>IFERROR(VLOOKUP(C1287,'LISTA ICCU 2026'!D246:F1302,2,FALSE),"NO ")</f>
        <v>ML</v>
      </c>
      <c r="E1287" s="257">
        <f>IFERROR(VLOOKUP(C1287,'LISTA ICCU 2026'!D246:F1302,3,FALSE),"NO ")</f>
        <v>31384</v>
      </c>
      <c r="F1287" s="256"/>
      <c r="G1287" s="258">
        <f t="shared" si="40"/>
        <v>31384</v>
      </c>
      <c r="H1287" s="276" t="s">
        <v>1310</v>
      </c>
    </row>
    <row r="1288" spans="2:8" s="260" customFormat="1" ht="26.4">
      <c r="B1288" s="255">
        <f t="shared" si="39"/>
        <v>1275</v>
      </c>
      <c r="C1288" s="273" t="s">
        <v>319</v>
      </c>
      <c r="D1288" s="256" t="str">
        <f>IFERROR(VLOOKUP(C1288,'LISTA ICCU 2026'!D247:F1303,2,FALSE),"NO ")</f>
        <v>ML</v>
      </c>
      <c r="E1288" s="257">
        <f>IFERROR(VLOOKUP(C1288,'LISTA ICCU 2026'!D247:F1303,3,FALSE),"NO ")</f>
        <v>36254</v>
      </c>
      <c r="F1288" s="256"/>
      <c r="G1288" s="258">
        <f t="shared" si="40"/>
        <v>36254</v>
      </c>
      <c r="H1288" s="259" t="s">
        <v>1310</v>
      </c>
    </row>
    <row r="1289" spans="2:8" s="260" customFormat="1" ht="26.4">
      <c r="B1289" s="255">
        <f t="shared" si="39"/>
        <v>1276</v>
      </c>
      <c r="C1289" s="273" t="s">
        <v>320</v>
      </c>
      <c r="D1289" s="256" t="str">
        <f>IFERROR(VLOOKUP(C1289,'LISTA ICCU 2026'!D248:F1304,2,FALSE),"NO ")</f>
        <v>M2</v>
      </c>
      <c r="E1289" s="257">
        <f>IFERROR(VLOOKUP(C1289,'LISTA ICCU 2026'!D248:F1304,3,FALSE),"NO ")</f>
        <v>51938</v>
      </c>
      <c r="F1289" s="256"/>
      <c r="G1289" s="258">
        <f t="shared" si="40"/>
        <v>51938</v>
      </c>
      <c r="H1289" s="259" t="s">
        <v>1310</v>
      </c>
    </row>
    <row r="1290" spans="2:8" s="260" customFormat="1" ht="26.4">
      <c r="B1290" s="255">
        <f t="shared" si="39"/>
        <v>1277</v>
      </c>
      <c r="C1290" s="273" t="s">
        <v>321</v>
      </c>
      <c r="D1290" s="256" t="str">
        <f>IFERROR(VLOOKUP(C1290,'LISTA ICCU 2026'!D249:F1305,2,FALSE),"NO ")</f>
        <v>M2</v>
      </c>
      <c r="E1290" s="257">
        <f>IFERROR(VLOOKUP(C1290,'LISTA ICCU 2026'!D249:F1305,3,FALSE),"NO ")</f>
        <v>67075</v>
      </c>
      <c r="F1290" s="256"/>
      <c r="G1290" s="258">
        <f t="shared" si="40"/>
        <v>67075</v>
      </c>
      <c r="H1290" s="276" t="s">
        <v>1310</v>
      </c>
    </row>
    <row r="1291" spans="2:8" s="260" customFormat="1" ht="26.4">
      <c r="B1291" s="255">
        <f t="shared" si="39"/>
        <v>1278</v>
      </c>
      <c r="C1291" s="273" t="s">
        <v>322</v>
      </c>
      <c r="D1291" s="256" t="str">
        <f>IFERROR(VLOOKUP(C1291,'LISTA ICCU 2026'!D250:F1306,2,FALSE),"NO ")</f>
        <v>ML</v>
      </c>
      <c r="E1291" s="257">
        <f>IFERROR(VLOOKUP(C1291,'LISTA ICCU 2026'!D250:F1306,3,FALSE),"NO ")</f>
        <v>33282</v>
      </c>
      <c r="F1291" s="256"/>
      <c r="G1291" s="258">
        <f t="shared" si="40"/>
        <v>33282</v>
      </c>
      <c r="H1291" s="259" t="s">
        <v>1310</v>
      </c>
    </row>
    <row r="1292" spans="2:8" s="260" customFormat="1" ht="26.4">
      <c r="B1292" s="255">
        <f t="shared" si="39"/>
        <v>1279</v>
      </c>
      <c r="C1292" s="273" t="s">
        <v>323</v>
      </c>
      <c r="D1292" s="256" t="str">
        <f>IFERROR(VLOOKUP(C1292,'LISTA ICCU 2026'!D251:F1307,2,FALSE),"NO ")</f>
        <v>ML</v>
      </c>
      <c r="E1292" s="257">
        <f>IFERROR(VLOOKUP(C1292,'LISTA ICCU 2026'!D251:F1307,3,FALSE),"NO ")</f>
        <v>84179</v>
      </c>
      <c r="F1292" s="256"/>
      <c r="G1292" s="258">
        <f t="shared" si="40"/>
        <v>84179</v>
      </c>
      <c r="H1292" s="259" t="s">
        <v>1310</v>
      </c>
    </row>
    <row r="1293" spans="2:8" s="260" customFormat="1" ht="26.4">
      <c r="B1293" s="255">
        <f t="shared" si="39"/>
        <v>1280</v>
      </c>
      <c r="C1293" s="273" t="s">
        <v>324</v>
      </c>
      <c r="D1293" s="256" t="str">
        <f>IFERROR(VLOOKUP(C1293,'LISTA ICCU 2026'!D252:F1308,2,FALSE),"NO ")</f>
        <v>M2</v>
      </c>
      <c r="E1293" s="257">
        <f>IFERROR(VLOOKUP(C1293,'LISTA ICCU 2026'!D252:F1308,3,FALSE),"NO ")</f>
        <v>513604</v>
      </c>
      <c r="F1293" s="256"/>
      <c r="G1293" s="258">
        <f t="shared" si="40"/>
        <v>513604</v>
      </c>
      <c r="H1293" s="276" t="s">
        <v>1310</v>
      </c>
    </row>
    <row r="1294" spans="2:8" s="260" customFormat="1" ht="26.4">
      <c r="B1294" s="255">
        <f t="shared" si="39"/>
        <v>1281</v>
      </c>
      <c r="C1294" s="273" t="s">
        <v>325</v>
      </c>
      <c r="D1294" s="256" t="str">
        <f>IFERROR(VLOOKUP(C1294,'LISTA ICCU 2026'!D253:F1309,2,FALSE),"NO ")</f>
        <v>M2</v>
      </c>
      <c r="E1294" s="257">
        <f>IFERROR(VLOOKUP(C1294,'LISTA ICCU 2026'!D253:F1309,3,FALSE),"NO ")</f>
        <v>207423</v>
      </c>
      <c r="F1294" s="256"/>
      <c r="G1294" s="258">
        <f t="shared" si="40"/>
        <v>207423</v>
      </c>
      <c r="H1294" s="259" t="s">
        <v>1310</v>
      </c>
    </row>
    <row r="1295" spans="2:8" s="260" customFormat="1" ht="26.4">
      <c r="B1295" s="255">
        <f t="shared" si="39"/>
        <v>1282</v>
      </c>
      <c r="C1295" s="273" t="s">
        <v>326</v>
      </c>
      <c r="D1295" s="256" t="str">
        <f>IFERROR(VLOOKUP(C1295,'LISTA ICCU 2026'!D254:F1310,2,FALSE),"NO ")</f>
        <v>M2</v>
      </c>
      <c r="E1295" s="257">
        <f>IFERROR(VLOOKUP(C1295,'LISTA ICCU 2026'!D254:F1310,3,FALSE),"NO ")</f>
        <v>407154</v>
      </c>
      <c r="F1295" s="256"/>
      <c r="G1295" s="258">
        <f t="shared" si="40"/>
        <v>407154</v>
      </c>
      <c r="H1295" s="259" t="s">
        <v>1310</v>
      </c>
    </row>
    <row r="1296" spans="2:8" s="260" customFormat="1">
      <c r="B1296" s="255">
        <f t="shared" si="39"/>
        <v>1283</v>
      </c>
      <c r="C1296" s="273" t="s">
        <v>327</v>
      </c>
      <c r="D1296" s="256" t="str">
        <f>IFERROR(VLOOKUP(C1296,'LISTA ICCU 2026'!D255:F1311,2,FALSE),"NO ")</f>
        <v>M2</v>
      </c>
      <c r="E1296" s="257">
        <f>IFERROR(VLOOKUP(C1296,'LISTA ICCU 2026'!D255:F1311,3,FALSE),"NO ")</f>
        <v>450400</v>
      </c>
      <c r="F1296" s="256"/>
      <c r="G1296" s="258">
        <f t="shared" si="40"/>
        <v>450400</v>
      </c>
      <c r="H1296" s="276" t="s">
        <v>1310</v>
      </c>
    </row>
    <row r="1297" spans="2:8" s="260" customFormat="1">
      <c r="B1297" s="255">
        <f t="shared" si="39"/>
        <v>1284</v>
      </c>
      <c r="C1297" s="273" t="s">
        <v>328</v>
      </c>
      <c r="D1297" s="256" t="str">
        <f>IFERROR(VLOOKUP(C1297,'LISTA ICCU 2026'!D256:F1312,2,FALSE),"NO ")</f>
        <v>M2</v>
      </c>
      <c r="E1297" s="257">
        <f>IFERROR(VLOOKUP(C1297,'LISTA ICCU 2026'!D256:F1312,3,FALSE),"NO ")</f>
        <v>93013</v>
      </c>
      <c r="F1297" s="256"/>
      <c r="G1297" s="258">
        <f t="shared" si="40"/>
        <v>93013</v>
      </c>
      <c r="H1297" s="259" t="s">
        <v>1310</v>
      </c>
    </row>
    <row r="1298" spans="2:8" s="260" customFormat="1">
      <c r="B1298" s="255">
        <f t="shared" si="39"/>
        <v>1285</v>
      </c>
      <c r="C1298" s="273" t="s">
        <v>329</v>
      </c>
      <c r="D1298" s="256" t="str">
        <f>IFERROR(VLOOKUP(C1298,'LISTA ICCU 2026'!D257:F1313,2,FALSE),"NO ")</f>
        <v>M2</v>
      </c>
      <c r="E1298" s="257">
        <f>IFERROR(VLOOKUP(C1298,'LISTA ICCU 2026'!D257:F1313,3,FALSE),"NO ")</f>
        <v>90139</v>
      </c>
      <c r="F1298" s="256"/>
      <c r="G1298" s="258">
        <f t="shared" si="40"/>
        <v>90139</v>
      </c>
      <c r="H1298" s="259" t="s">
        <v>1310</v>
      </c>
    </row>
    <row r="1299" spans="2:8" s="260" customFormat="1">
      <c r="B1299" s="255">
        <f t="shared" si="39"/>
        <v>1286</v>
      </c>
      <c r="C1299" s="273" t="s">
        <v>330</v>
      </c>
      <c r="D1299" s="256" t="str">
        <f>IFERROR(VLOOKUP(C1299,'LISTA ICCU 2026'!D258:F1314,2,FALSE),"NO ")</f>
        <v>M2</v>
      </c>
      <c r="E1299" s="257">
        <f>IFERROR(VLOOKUP(C1299,'LISTA ICCU 2026'!D258:F1314,3,FALSE),"NO ")</f>
        <v>130100</v>
      </c>
      <c r="F1299" s="256"/>
      <c r="G1299" s="258">
        <f t="shared" si="40"/>
        <v>130100</v>
      </c>
      <c r="H1299" s="276" t="s">
        <v>1310</v>
      </c>
    </row>
    <row r="1300" spans="2:8" s="260" customFormat="1">
      <c r="B1300" s="255">
        <f t="shared" si="39"/>
        <v>1287</v>
      </c>
      <c r="C1300" s="273" t="s">
        <v>331</v>
      </c>
      <c r="D1300" s="256" t="str">
        <f>IFERROR(VLOOKUP(C1300,'LISTA ICCU 2026'!D259:F1315,2,FALSE),"NO ")</f>
        <v>M2</v>
      </c>
      <c r="E1300" s="257">
        <f>IFERROR(VLOOKUP(C1300,'LISTA ICCU 2026'!D259:F1315,3,FALSE),"NO ")</f>
        <v>83411</v>
      </c>
      <c r="F1300" s="256"/>
      <c r="G1300" s="258">
        <f t="shared" si="40"/>
        <v>83411</v>
      </c>
      <c r="H1300" s="259" t="s">
        <v>1310</v>
      </c>
    </row>
    <row r="1301" spans="2:8" s="260" customFormat="1" ht="39.6">
      <c r="B1301" s="255">
        <f t="shared" si="39"/>
        <v>1288</v>
      </c>
      <c r="C1301" s="273" t="s">
        <v>332</v>
      </c>
      <c r="D1301" s="256" t="str">
        <f>IFERROR(VLOOKUP(C1301,'LISTA ICCU 2026'!D260:F1316,2,FALSE),"NO ")</f>
        <v>M2</v>
      </c>
      <c r="E1301" s="257">
        <f>IFERROR(VLOOKUP(C1301,'LISTA ICCU 2026'!D260:F1316,3,FALSE),"NO ")</f>
        <v>627971</v>
      </c>
      <c r="F1301" s="256"/>
      <c r="G1301" s="258">
        <f t="shared" si="40"/>
        <v>627971</v>
      </c>
      <c r="H1301" s="259" t="s">
        <v>1310</v>
      </c>
    </row>
    <row r="1302" spans="2:8" s="260" customFormat="1">
      <c r="B1302" s="255">
        <f t="shared" si="39"/>
        <v>1289</v>
      </c>
      <c r="C1302" s="273" t="s">
        <v>333</v>
      </c>
      <c r="D1302" s="256">
        <f>IFERROR(VLOOKUP(C1302,'LISTA ICCU 2026'!D261:F1317,2,FALSE),"NO ")</f>
        <v>0</v>
      </c>
      <c r="E1302" s="257">
        <f>IFERROR(VLOOKUP(C1302,'LISTA ICCU 2026'!D261:F1317,3,FALSE),"NO ")</f>
        <v>0</v>
      </c>
      <c r="F1302" s="256"/>
      <c r="G1302" s="258">
        <f t="shared" si="40"/>
        <v>0</v>
      </c>
      <c r="H1302" s="276" t="s">
        <v>1310</v>
      </c>
    </row>
    <row r="1303" spans="2:8" s="260" customFormat="1">
      <c r="B1303" s="255">
        <f t="shared" si="39"/>
        <v>1290</v>
      </c>
      <c r="C1303" s="273" t="s">
        <v>334</v>
      </c>
      <c r="D1303" s="256" t="str">
        <f>IFERROR(VLOOKUP(C1303,'LISTA ICCU 2026'!D262:F1318,2,FALSE),"NO ")</f>
        <v>M3</v>
      </c>
      <c r="E1303" s="257">
        <f>IFERROR(VLOOKUP(C1303,'LISTA ICCU 2026'!D262:F1318,3,FALSE),"NO ")</f>
        <v>595148</v>
      </c>
      <c r="F1303" s="256"/>
      <c r="G1303" s="258">
        <f t="shared" si="40"/>
        <v>595148</v>
      </c>
      <c r="H1303" s="259" t="s">
        <v>1310</v>
      </c>
    </row>
    <row r="1304" spans="2:8" s="260" customFormat="1">
      <c r="B1304" s="255">
        <f t="shared" si="39"/>
        <v>1291</v>
      </c>
      <c r="C1304" s="273" t="s">
        <v>335</v>
      </c>
      <c r="D1304" s="256" t="str">
        <f>IFERROR(VLOOKUP(C1304,'LISTA ICCU 2026'!D263:F1319,2,FALSE),"NO ")</f>
        <v>M3</v>
      </c>
      <c r="E1304" s="257">
        <f>IFERROR(VLOOKUP(C1304,'LISTA ICCU 2026'!D263:F1319,3,FALSE),"NO ")</f>
        <v>568493</v>
      </c>
      <c r="F1304" s="256"/>
      <c r="G1304" s="258">
        <f t="shared" si="40"/>
        <v>568493</v>
      </c>
      <c r="H1304" s="259" t="s">
        <v>1310</v>
      </c>
    </row>
    <row r="1305" spans="2:8" s="260" customFormat="1">
      <c r="B1305" s="255">
        <f t="shared" si="39"/>
        <v>1292</v>
      </c>
      <c r="C1305" s="273" t="s">
        <v>336</v>
      </c>
      <c r="D1305" s="256" t="str">
        <f>IFERROR(VLOOKUP(C1305,'LISTA ICCU 2026'!D264:F1320,2,FALSE),"NO ")</f>
        <v>M3</v>
      </c>
      <c r="E1305" s="257">
        <f>IFERROR(VLOOKUP(C1305,'LISTA ICCU 2026'!D264:F1320,3,FALSE),"NO ")</f>
        <v>535598</v>
      </c>
      <c r="F1305" s="256"/>
      <c r="G1305" s="258">
        <f t="shared" si="40"/>
        <v>535598</v>
      </c>
      <c r="H1305" s="276" t="s">
        <v>1310</v>
      </c>
    </row>
    <row r="1306" spans="2:8" s="260" customFormat="1">
      <c r="B1306" s="255">
        <f t="shared" si="39"/>
        <v>1293</v>
      </c>
      <c r="C1306" s="273" t="s">
        <v>337</v>
      </c>
      <c r="D1306" s="256" t="str">
        <f>IFERROR(VLOOKUP(C1306,'LISTA ICCU 2026'!D265:F1321,2,FALSE),"NO ")</f>
        <v>M3</v>
      </c>
      <c r="E1306" s="257">
        <f>IFERROR(VLOOKUP(C1306,'LISTA ICCU 2026'!D265:F1321,3,FALSE),"NO ")</f>
        <v>490131</v>
      </c>
      <c r="F1306" s="256"/>
      <c r="G1306" s="258">
        <f t="shared" si="40"/>
        <v>490131</v>
      </c>
      <c r="H1306" s="259" t="s">
        <v>1310</v>
      </c>
    </row>
    <row r="1307" spans="2:8" s="260" customFormat="1">
      <c r="B1307" s="255">
        <f t="shared" si="39"/>
        <v>1294</v>
      </c>
      <c r="C1307" s="273" t="s">
        <v>338</v>
      </c>
      <c r="D1307" s="256" t="str">
        <f>IFERROR(VLOOKUP(C1307,'LISTA ICCU 2026'!D266:F1322,2,FALSE),"NO ")</f>
        <v>M3</v>
      </c>
      <c r="E1307" s="257">
        <f>IFERROR(VLOOKUP(C1307,'LISTA ICCU 2026'!D266:F1322,3,FALSE),"NO ")</f>
        <v>457027</v>
      </c>
      <c r="F1307" s="256"/>
      <c r="G1307" s="258">
        <f t="shared" si="40"/>
        <v>457027</v>
      </c>
      <c r="H1307" s="259" t="s">
        <v>1310</v>
      </c>
    </row>
    <row r="1308" spans="2:8" s="260" customFormat="1">
      <c r="B1308" s="255">
        <f t="shared" ref="B1308:B1369" si="41">B1307+1</f>
        <v>1295</v>
      </c>
      <c r="C1308" s="273" t="s">
        <v>339</v>
      </c>
      <c r="D1308" s="256" t="str">
        <f>IFERROR(VLOOKUP(C1308,'LISTA ICCU 2026'!D267:F1323,2,FALSE),"NO ")</f>
        <v>M3</v>
      </c>
      <c r="E1308" s="257">
        <f>IFERROR(VLOOKUP(C1308,'LISTA ICCU 2026'!D267:F1323,3,FALSE),"NO ")</f>
        <v>424240</v>
      </c>
      <c r="F1308" s="256"/>
      <c r="G1308" s="258">
        <f t="shared" si="40"/>
        <v>424240</v>
      </c>
      <c r="H1308" s="276" t="s">
        <v>1310</v>
      </c>
    </row>
    <row r="1309" spans="2:8" s="260" customFormat="1">
      <c r="B1309" s="255">
        <f t="shared" si="41"/>
        <v>1296</v>
      </c>
      <c r="C1309" s="273" t="s">
        <v>340</v>
      </c>
      <c r="D1309" s="256" t="str">
        <f>IFERROR(VLOOKUP(C1309,'LISTA ICCU 2026'!D268:F1324,2,FALSE),"NO ")</f>
        <v>M3</v>
      </c>
      <c r="E1309" s="257">
        <f>IFERROR(VLOOKUP(C1309,'LISTA ICCU 2026'!D268:F1324,3,FALSE),"NO ")</f>
        <v>380268</v>
      </c>
      <c r="F1309" s="256"/>
      <c r="G1309" s="258">
        <f t="shared" si="40"/>
        <v>380268</v>
      </c>
      <c r="H1309" s="259" t="s">
        <v>1310</v>
      </c>
    </row>
    <row r="1310" spans="2:8" s="260" customFormat="1">
      <c r="B1310" s="255">
        <f t="shared" si="41"/>
        <v>1297</v>
      </c>
      <c r="C1310" s="273" t="s">
        <v>341</v>
      </c>
      <c r="D1310" s="256" t="str">
        <f>IFERROR(VLOOKUP(C1310,'LISTA ICCU 2026'!D269:F1325,2,FALSE),"NO ")</f>
        <v>M3</v>
      </c>
      <c r="E1310" s="257">
        <f>IFERROR(VLOOKUP(C1310,'LISTA ICCU 2026'!D269:F1325,3,FALSE),"NO ")</f>
        <v>542652</v>
      </c>
      <c r="F1310" s="256"/>
      <c r="G1310" s="258">
        <f t="shared" si="40"/>
        <v>542652</v>
      </c>
      <c r="H1310" s="259" t="s">
        <v>1310</v>
      </c>
    </row>
    <row r="1311" spans="2:8" s="260" customFormat="1">
      <c r="B1311" s="255">
        <f t="shared" si="41"/>
        <v>1298</v>
      </c>
      <c r="C1311" s="273" t="s">
        <v>342</v>
      </c>
      <c r="D1311" s="256" t="str">
        <f>IFERROR(VLOOKUP(C1311,'LISTA ICCU 2026'!D270:F1326,2,FALSE),"NO ")</f>
        <v>M3</v>
      </c>
      <c r="E1311" s="257">
        <f>IFERROR(VLOOKUP(C1311,'LISTA ICCU 2026'!D270:F1326,3,FALSE),"NO ")</f>
        <v>487072</v>
      </c>
      <c r="F1311" s="256"/>
      <c r="G1311" s="258">
        <f t="shared" si="40"/>
        <v>487072</v>
      </c>
      <c r="H1311" s="276" t="s">
        <v>1310</v>
      </c>
    </row>
    <row r="1312" spans="2:8" s="260" customFormat="1">
      <c r="B1312" s="255">
        <f t="shared" si="41"/>
        <v>1299</v>
      </c>
      <c r="C1312" s="273" t="s">
        <v>343</v>
      </c>
      <c r="D1312" s="256" t="str">
        <f>IFERROR(VLOOKUP(C1312,'LISTA ICCU 2026'!D271:F1327,2,FALSE),"NO ")</f>
        <v>M3</v>
      </c>
      <c r="E1312" s="257">
        <f>IFERROR(VLOOKUP(C1312,'LISTA ICCU 2026'!D271:F1327,3,FALSE),"NO ")</f>
        <v>555616</v>
      </c>
      <c r="F1312" s="256"/>
      <c r="G1312" s="258">
        <f t="shared" si="40"/>
        <v>555616</v>
      </c>
      <c r="H1312" s="259" t="s">
        <v>1310</v>
      </c>
    </row>
    <row r="1313" spans="2:8" s="260" customFormat="1" ht="26.4">
      <c r="B1313" s="255">
        <f t="shared" si="41"/>
        <v>1300</v>
      </c>
      <c r="C1313" s="275" t="s">
        <v>344</v>
      </c>
      <c r="D1313" s="256" t="str">
        <f>IFERROR(VLOOKUP(C1313,'LISTA ICCU 2026'!D272:F1328,2,FALSE),"NO ")</f>
        <v>M3</v>
      </c>
      <c r="E1313" s="257">
        <f>IFERROR(VLOOKUP(C1313,'LISTA ICCU 2026'!D272:F1328,3,FALSE),"NO ")</f>
        <v>870336</v>
      </c>
      <c r="F1313" s="256"/>
      <c r="G1313" s="258">
        <f t="shared" si="40"/>
        <v>870336</v>
      </c>
      <c r="H1313" s="259" t="s">
        <v>1310</v>
      </c>
    </row>
    <row r="1314" spans="2:8" s="260" customFormat="1">
      <c r="B1314" s="255">
        <f t="shared" si="41"/>
        <v>1301</v>
      </c>
      <c r="C1314" s="273" t="s">
        <v>346</v>
      </c>
      <c r="D1314" s="256" t="str">
        <f>IFERROR(VLOOKUP(C1314,'LISTA ICCU 2026'!D275:F1331,2,FALSE),"NO ")</f>
        <v>ML</v>
      </c>
      <c r="E1314" s="257">
        <f>IFERROR(VLOOKUP(C1314,'LISTA ICCU 2026'!D275:F1331,3,FALSE),"NO ")</f>
        <v>195999</v>
      </c>
      <c r="F1314" s="256"/>
      <c r="G1314" s="258">
        <f t="shared" si="40"/>
        <v>195999</v>
      </c>
      <c r="H1314" s="259" t="s">
        <v>1310</v>
      </c>
    </row>
    <row r="1315" spans="2:8" s="260" customFormat="1">
      <c r="B1315" s="255">
        <f t="shared" si="41"/>
        <v>1302</v>
      </c>
      <c r="C1315" s="273" t="s">
        <v>347</v>
      </c>
      <c r="D1315" s="256" t="str">
        <f>IFERROR(VLOOKUP(C1315,'LISTA ICCU 2026'!D276:F1332,2,FALSE),"NO ")</f>
        <v>UN</v>
      </c>
      <c r="E1315" s="257">
        <f>IFERROR(VLOOKUP(C1315,'LISTA ICCU 2026'!D276:F1332,3,FALSE),"NO ")</f>
        <v>6862</v>
      </c>
      <c r="F1315" s="256"/>
      <c r="G1315" s="258">
        <f t="shared" si="40"/>
        <v>6862</v>
      </c>
      <c r="H1315" s="276" t="s">
        <v>1310</v>
      </c>
    </row>
    <row r="1316" spans="2:8" s="260" customFormat="1">
      <c r="B1316" s="255">
        <f t="shared" si="41"/>
        <v>1303</v>
      </c>
      <c r="C1316" s="273" t="s">
        <v>348</v>
      </c>
      <c r="D1316" s="256" t="str">
        <f>IFERROR(VLOOKUP(C1316,'LISTA ICCU 2026'!D277:F1333,2,FALSE),"NO ")</f>
        <v>M2</v>
      </c>
      <c r="E1316" s="257">
        <f>IFERROR(VLOOKUP(C1316,'LISTA ICCU 2026'!D277:F1333,3,FALSE),"NO ")</f>
        <v>210257</v>
      </c>
      <c r="F1316" s="256"/>
      <c r="G1316" s="258">
        <f t="shared" si="40"/>
        <v>210257</v>
      </c>
      <c r="H1316" s="259" t="s">
        <v>1310</v>
      </c>
    </row>
    <row r="1317" spans="2:8" s="260" customFormat="1">
      <c r="B1317" s="255">
        <f t="shared" si="41"/>
        <v>1304</v>
      </c>
      <c r="C1317" s="273" t="s">
        <v>349</v>
      </c>
      <c r="D1317" s="256" t="str">
        <f>IFERROR(VLOOKUP(C1317,'LISTA ICCU 2026'!D278:F1334,2,FALSE),"NO ")</f>
        <v>M2</v>
      </c>
      <c r="E1317" s="257">
        <f>IFERROR(VLOOKUP(C1317,'LISTA ICCU 2026'!D278:F1334,3,FALSE),"NO ")</f>
        <v>269321</v>
      </c>
      <c r="F1317" s="256"/>
      <c r="G1317" s="258">
        <f t="shared" si="40"/>
        <v>269321</v>
      </c>
      <c r="H1317" s="259" t="s">
        <v>1310</v>
      </c>
    </row>
    <row r="1318" spans="2:8" s="260" customFormat="1" ht="26.4">
      <c r="B1318" s="255">
        <f t="shared" si="41"/>
        <v>1305</v>
      </c>
      <c r="C1318" s="273" t="s">
        <v>350</v>
      </c>
      <c r="D1318" s="256" t="str">
        <f>IFERROR(VLOOKUP(C1318,'LISTA ICCU 2026'!D279:F1335,2,FALSE),"NO ")</f>
        <v>UN</v>
      </c>
      <c r="E1318" s="257">
        <f>IFERROR(VLOOKUP(C1318,'LISTA ICCU 2026'!D279:F1335,3,FALSE),"NO ")</f>
        <v>243951</v>
      </c>
      <c r="F1318" s="256"/>
      <c r="G1318" s="258">
        <f t="shared" si="40"/>
        <v>243951</v>
      </c>
      <c r="H1318" s="276" t="s">
        <v>1310</v>
      </c>
    </row>
    <row r="1319" spans="2:8" s="260" customFormat="1" ht="26.4">
      <c r="B1319" s="255">
        <f t="shared" si="41"/>
        <v>1306</v>
      </c>
      <c r="C1319" s="273" t="s">
        <v>351</v>
      </c>
      <c r="D1319" s="256" t="str">
        <f>IFERROR(VLOOKUP(C1319,'LISTA ICCU 2026'!D280:F1336,2,FALSE),"NO ")</f>
        <v>UN</v>
      </c>
      <c r="E1319" s="257">
        <f>IFERROR(VLOOKUP(C1319,'LISTA ICCU 2026'!D280:F1336,3,FALSE),"NO ")</f>
        <v>279852</v>
      </c>
      <c r="F1319" s="256"/>
      <c r="G1319" s="258">
        <f t="shared" si="40"/>
        <v>279852</v>
      </c>
      <c r="H1319" s="259" t="s">
        <v>1310</v>
      </c>
    </row>
    <row r="1320" spans="2:8" s="260" customFormat="1" ht="26.4">
      <c r="B1320" s="255">
        <f t="shared" si="41"/>
        <v>1307</v>
      </c>
      <c r="C1320" s="273" t="s">
        <v>352</v>
      </c>
      <c r="D1320" s="256" t="str">
        <f>IFERROR(VLOOKUP(C1320,'LISTA ICCU 2026'!D281:F1337,2,FALSE),"NO ")</f>
        <v>UN</v>
      </c>
      <c r="E1320" s="257">
        <f>IFERROR(VLOOKUP(C1320,'LISTA ICCU 2026'!D281:F1337,3,FALSE),"NO ")</f>
        <v>306778</v>
      </c>
      <c r="F1320" s="256"/>
      <c r="G1320" s="258">
        <f t="shared" si="40"/>
        <v>306778</v>
      </c>
      <c r="H1320" s="259" t="s">
        <v>1310</v>
      </c>
    </row>
    <row r="1321" spans="2:8" s="260" customFormat="1">
      <c r="B1321" s="255">
        <f t="shared" si="41"/>
        <v>1308</v>
      </c>
      <c r="C1321" s="273" t="s">
        <v>353</v>
      </c>
      <c r="D1321" s="256" t="str">
        <f>IFERROR(VLOOKUP(C1321,'LISTA ICCU 2026'!D282:F1338,2,FALSE),"NO ")</f>
        <v>UN</v>
      </c>
      <c r="E1321" s="257">
        <f>IFERROR(VLOOKUP(C1321,'LISTA ICCU 2026'!D282:F1338,3,FALSE),"NO ")</f>
        <v>288033</v>
      </c>
      <c r="F1321" s="256"/>
      <c r="G1321" s="258">
        <f t="shared" si="40"/>
        <v>288033</v>
      </c>
      <c r="H1321" s="276" t="s">
        <v>1310</v>
      </c>
    </row>
    <row r="1322" spans="2:8" s="260" customFormat="1">
      <c r="B1322" s="255">
        <f t="shared" si="41"/>
        <v>1309</v>
      </c>
      <c r="C1322" s="273" t="s">
        <v>354</v>
      </c>
      <c r="D1322" s="256" t="str">
        <f>IFERROR(VLOOKUP(C1322,'LISTA ICCU 2026'!D283:F1339,2,FALSE),"NO ")</f>
        <v>UN</v>
      </c>
      <c r="E1322" s="257">
        <f>IFERROR(VLOOKUP(C1322,'LISTA ICCU 2026'!D283:F1339,3,FALSE),"NO ")</f>
        <v>325198</v>
      </c>
      <c r="F1322" s="256"/>
      <c r="G1322" s="258">
        <f t="shared" si="40"/>
        <v>325198</v>
      </c>
      <c r="H1322" s="259" t="s">
        <v>1310</v>
      </c>
    </row>
    <row r="1323" spans="2:8" s="260" customFormat="1">
      <c r="B1323" s="255">
        <f t="shared" si="41"/>
        <v>1310</v>
      </c>
      <c r="C1323" s="273" t="s">
        <v>355</v>
      </c>
      <c r="D1323" s="256" t="str">
        <f>IFERROR(VLOOKUP(C1323,'LISTA ICCU 2026'!D284:F1340,2,FALSE),"NO ")</f>
        <v>UN</v>
      </c>
      <c r="E1323" s="257">
        <f>IFERROR(VLOOKUP(C1323,'LISTA ICCU 2026'!D284:F1340,3,FALSE),"NO ")</f>
        <v>473856</v>
      </c>
      <c r="F1323" s="256"/>
      <c r="G1323" s="258">
        <f t="shared" si="40"/>
        <v>473856</v>
      </c>
      <c r="H1323" s="259" t="s">
        <v>1310</v>
      </c>
    </row>
    <row r="1324" spans="2:8" s="260" customFormat="1" ht="26.4">
      <c r="B1324" s="255">
        <f t="shared" si="41"/>
        <v>1311</v>
      </c>
      <c r="C1324" s="273" t="s">
        <v>356</v>
      </c>
      <c r="D1324" s="256" t="str">
        <f>IFERROR(VLOOKUP(C1324,'LISTA ICCU 2026'!D285:F1341,2,FALSE),"NO ")</f>
        <v>UN</v>
      </c>
      <c r="E1324" s="257">
        <f>IFERROR(VLOOKUP(C1324,'LISTA ICCU 2026'!D285:F1341,3,FALSE),"NO ")</f>
        <v>189816</v>
      </c>
      <c r="F1324" s="256"/>
      <c r="G1324" s="258">
        <f t="shared" si="40"/>
        <v>189816</v>
      </c>
      <c r="H1324" s="276" t="s">
        <v>1310</v>
      </c>
    </row>
    <row r="1325" spans="2:8" s="260" customFormat="1" ht="26.4">
      <c r="B1325" s="255">
        <f t="shared" si="41"/>
        <v>1312</v>
      </c>
      <c r="C1325" s="273" t="s">
        <v>357</v>
      </c>
      <c r="D1325" s="256" t="str">
        <f>IFERROR(VLOOKUP(C1325,'LISTA ICCU 2026'!D286:F1342,2,FALSE),"NO ")</f>
        <v>UN</v>
      </c>
      <c r="E1325" s="257">
        <f>IFERROR(VLOOKUP(C1325,'LISTA ICCU 2026'!D286:F1342,3,FALSE),"NO ")</f>
        <v>247422</v>
      </c>
      <c r="F1325" s="256"/>
      <c r="G1325" s="258">
        <f t="shared" si="40"/>
        <v>247422</v>
      </c>
      <c r="H1325" s="259" t="s">
        <v>1310</v>
      </c>
    </row>
    <row r="1326" spans="2:8" s="260" customFormat="1" ht="26.4">
      <c r="B1326" s="255">
        <f t="shared" si="41"/>
        <v>1313</v>
      </c>
      <c r="C1326" s="273" t="s">
        <v>358</v>
      </c>
      <c r="D1326" s="256" t="str">
        <f>IFERROR(VLOOKUP(C1326,'LISTA ICCU 2026'!D287:F1343,2,FALSE),"NO ")</f>
        <v>UN</v>
      </c>
      <c r="E1326" s="257">
        <f>IFERROR(VLOOKUP(C1326,'LISTA ICCU 2026'!D287:F1343,3,FALSE),"NO ")</f>
        <v>273437</v>
      </c>
      <c r="F1326" s="256"/>
      <c r="G1326" s="258">
        <f t="shared" si="40"/>
        <v>273437</v>
      </c>
      <c r="H1326" s="259" t="s">
        <v>1310</v>
      </c>
    </row>
    <row r="1327" spans="2:8" s="260" customFormat="1" ht="26.4">
      <c r="B1327" s="255">
        <f t="shared" si="41"/>
        <v>1314</v>
      </c>
      <c r="C1327" s="273" t="s">
        <v>359</v>
      </c>
      <c r="D1327" s="256" t="str">
        <f>IFERROR(VLOOKUP(C1327,'LISTA ICCU 2026'!D288:F1344,2,FALSE),"NO ")</f>
        <v>UN</v>
      </c>
      <c r="E1327" s="257">
        <f>IFERROR(VLOOKUP(C1327,'LISTA ICCU 2026'!D288:F1344,3,FALSE),"NO ")</f>
        <v>674816</v>
      </c>
      <c r="F1327" s="256"/>
      <c r="G1327" s="258">
        <f t="shared" ref="G1327:G1390" si="42">E1327*(1+F1327)</f>
        <v>674816</v>
      </c>
      <c r="H1327" s="276" t="s">
        <v>1310</v>
      </c>
    </row>
    <row r="1328" spans="2:8" s="260" customFormat="1" ht="26.4">
      <c r="B1328" s="255">
        <f t="shared" si="41"/>
        <v>1315</v>
      </c>
      <c r="C1328" s="273" t="s">
        <v>360</v>
      </c>
      <c r="D1328" s="256" t="str">
        <f>IFERROR(VLOOKUP(C1328,'LISTA ICCU 2026'!D289:F1345,2,FALSE),"NO ")</f>
        <v>ML</v>
      </c>
      <c r="E1328" s="257">
        <f>IFERROR(VLOOKUP(C1328,'LISTA ICCU 2026'!D289:F1345,3,FALSE),"NO ")</f>
        <v>69329</v>
      </c>
      <c r="F1328" s="256"/>
      <c r="G1328" s="258">
        <f t="shared" si="42"/>
        <v>69329</v>
      </c>
      <c r="H1328" s="259" t="s">
        <v>1310</v>
      </c>
    </row>
    <row r="1329" spans="2:8" s="260" customFormat="1" ht="26.4">
      <c r="B1329" s="255">
        <f t="shared" si="41"/>
        <v>1316</v>
      </c>
      <c r="C1329" s="273" t="s">
        <v>361</v>
      </c>
      <c r="D1329" s="256" t="str">
        <f>IFERROR(VLOOKUP(C1329,'LISTA ICCU 2026'!D290:F1346,2,FALSE),"NO ")</f>
        <v>ML</v>
      </c>
      <c r="E1329" s="257">
        <f>IFERROR(VLOOKUP(C1329,'LISTA ICCU 2026'!D290:F1346,3,FALSE),"NO ")</f>
        <v>49035</v>
      </c>
      <c r="F1329" s="256"/>
      <c r="G1329" s="258">
        <f t="shared" si="42"/>
        <v>49035</v>
      </c>
      <c r="H1329" s="259" t="s">
        <v>1310</v>
      </c>
    </row>
    <row r="1330" spans="2:8" s="260" customFormat="1">
      <c r="B1330" s="255">
        <f t="shared" si="41"/>
        <v>1317</v>
      </c>
      <c r="C1330" s="273" t="s">
        <v>362</v>
      </c>
      <c r="D1330" s="256" t="str">
        <f>IFERROR(VLOOKUP(C1330,'LISTA ICCU 2026'!D291:F1347,2,FALSE),"NO ")</f>
        <v>M2</v>
      </c>
      <c r="E1330" s="257">
        <f>IFERROR(VLOOKUP(C1330,'LISTA ICCU 2026'!D291:F1347,3,FALSE),"NO ")</f>
        <v>171730</v>
      </c>
      <c r="F1330" s="256"/>
      <c r="G1330" s="258">
        <f t="shared" si="42"/>
        <v>171730</v>
      </c>
      <c r="H1330" s="276" t="s">
        <v>1310</v>
      </c>
    </row>
    <row r="1331" spans="2:8" s="260" customFormat="1">
      <c r="B1331" s="255">
        <f t="shared" si="41"/>
        <v>1318</v>
      </c>
      <c r="C1331" s="273" t="s">
        <v>363</v>
      </c>
      <c r="D1331" s="256" t="str">
        <f>IFERROR(VLOOKUP(C1331,'LISTA ICCU 2026'!D292:F1348,2,FALSE),"NO ")</f>
        <v>UN</v>
      </c>
      <c r="E1331" s="257">
        <f>IFERROR(VLOOKUP(C1331,'LISTA ICCU 2026'!D292:F1348,3,FALSE),"NO ")</f>
        <v>178913</v>
      </c>
      <c r="F1331" s="256"/>
      <c r="G1331" s="258">
        <f t="shared" si="42"/>
        <v>178913</v>
      </c>
      <c r="H1331" s="259" t="s">
        <v>1310</v>
      </c>
    </row>
    <row r="1332" spans="2:8" s="260" customFormat="1" ht="26.4">
      <c r="B1332" s="255">
        <f t="shared" si="41"/>
        <v>1319</v>
      </c>
      <c r="C1332" s="273" t="s">
        <v>364</v>
      </c>
      <c r="D1332" s="256" t="str">
        <f>IFERROR(VLOOKUP(C1332,'LISTA ICCU 2026'!D293:F1349,2,FALSE),"NO ")</f>
        <v>UN</v>
      </c>
      <c r="E1332" s="257">
        <f>IFERROR(VLOOKUP(C1332,'LISTA ICCU 2026'!D293:F1349,3,FALSE),"NO ")</f>
        <v>141191</v>
      </c>
      <c r="F1332" s="256"/>
      <c r="G1332" s="258">
        <f t="shared" si="42"/>
        <v>141191</v>
      </c>
      <c r="H1332" s="259" t="s">
        <v>1310</v>
      </c>
    </row>
    <row r="1333" spans="2:8" s="260" customFormat="1" ht="26.4">
      <c r="B1333" s="255">
        <f t="shared" si="41"/>
        <v>1320</v>
      </c>
      <c r="C1333" s="273" t="s">
        <v>365</v>
      </c>
      <c r="D1333" s="256" t="str">
        <f>IFERROR(VLOOKUP(C1333,'LISTA ICCU 2026'!D294:F1350,2,FALSE),"NO ")</f>
        <v>UN</v>
      </c>
      <c r="E1333" s="257">
        <f>IFERROR(VLOOKUP(C1333,'LISTA ICCU 2026'!D294:F1350,3,FALSE),"NO ")</f>
        <v>50583</v>
      </c>
      <c r="F1333" s="256"/>
      <c r="G1333" s="258">
        <f t="shared" si="42"/>
        <v>50583</v>
      </c>
      <c r="H1333" s="276" t="s">
        <v>1310</v>
      </c>
    </row>
    <row r="1334" spans="2:8" s="260" customFormat="1" ht="26.4">
      <c r="B1334" s="255">
        <f t="shared" si="41"/>
        <v>1321</v>
      </c>
      <c r="C1334" s="273" t="s">
        <v>366</v>
      </c>
      <c r="D1334" s="256" t="str">
        <f>IFERROR(VLOOKUP(C1334,'LISTA ICCU 2026'!D295:F1351,2,FALSE),"NO ")</f>
        <v>UN</v>
      </c>
      <c r="E1334" s="257">
        <f>IFERROR(VLOOKUP(C1334,'LISTA ICCU 2026'!D295:F1351,3,FALSE),"NO ")</f>
        <v>50583</v>
      </c>
      <c r="F1334" s="256"/>
      <c r="G1334" s="258">
        <f t="shared" si="42"/>
        <v>50583</v>
      </c>
      <c r="H1334" s="259" t="s">
        <v>1310</v>
      </c>
    </row>
    <row r="1335" spans="2:8" s="260" customFormat="1" ht="26.4">
      <c r="B1335" s="255">
        <f t="shared" si="41"/>
        <v>1322</v>
      </c>
      <c r="C1335" s="273" t="s">
        <v>367</v>
      </c>
      <c r="D1335" s="256" t="str">
        <f>IFERROR(VLOOKUP(C1335,'LISTA ICCU 2026'!D296:F1352,2,FALSE),"NO ")</f>
        <v>UN</v>
      </c>
      <c r="E1335" s="257">
        <f>IFERROR(VLOOKUP(C1335,'LISTA ICCU 2026'!D296:F1352,3,FALSE),"NO ")</f>
        <v>48465</v>
      </c>
      <c r="F1335" s="256"/>
      <c r="G1335" s="258">
        <f t="shared" si="42"/>
        <v>48465</v>
      </c>
      <c r="H1335" s="259" t="s">
        <v>1310</v>
      </c>
    </row>
    <row r="1336" spans="2:8" s="260" customFormat="1">
      <c r="B1336" s="255">
        <f t="shared" si="41"/>
        <v>1323</v>
      </c>
      <c r="C1336" s="273" t="s">
        <v>368</v>
      </c>
      <c r="D1336" s="256" t="str">
        <f>IFERROR(VLOOKUP(C1336,'LISTA ICCU 2026'!D297:F1353,2,FALSE),"NO ")</f>
        <v>M2</v>
      </c>
      <c r="E1336" s="257">
        <f>IFERROR(VLOOKUP(C1336,'LISTA ICCU 2026'!D297:F1353,3,FALSE),"NO ")</f>
        <v>90884</v>
      </c>
      <c r="F1336" s="256"/>
      <c r="G1336" s="258">
        <f t="shared" si="42"/>
        <v>90884</v>
      </c>
      <c r="H1336" s="276" t="s">
        <v>1310</v>
      </c>
    </row>
    <row r="1337" spans="2:8" s="260" customFormat="1">
      <c r="B1337" s="255">
        <f t="shared" si="41"/>
        <v>1324</v>
      </c>
      <c r="C1337" s="273" t="s">
        <v>369</v>
      </c>
      <c r="D1337" s="256" t="str">
        <f>IFERROR(VLOOKUP(C1337,'LISTA ICCU 2026'!D298:F1354,2,FALSE),"NO ")</f>
        <v>M2</v>
      </c>
      <c r="E1337" s="257">
        <f>IFERROR(VLOOKUP(C1337,'LISTA ICCU 2026'!D298:F1354,3,FALSE),"NO ")</f>
        <v>112853</v>
      </c>
      <c r="F1337" s="256"/>
      <c r="G1337" s="258">
        <f t="shared" si="42"/>
        <v>112853</v>
      </c>
      <c r="H1337" s="259" t="s">
        <v>1310</v>
      </c>
    </row>
    <row r="1338" spans="2:8" s="260" customFormat="1">
      <c r="B1338" s="255">
        <f t="shared" si="41"/>
        <v>1325</v>
      </c>
      <c r="C1338" s="273" t="s">
        <v>370</v>
      </c>
      <c r="D1338" s="256" t="str">
        <f>IFERROR(VLOOKUP(C1338,'LISTA ICCU 2026'!D299:F1355,2,FALSE),"NO ")</f>
        <v>M2</v>
      </c>
      <c r="E1338" s="257">
        <f>IFERROR(VLOOKUP(C1338,'LISTA ICCU 2026'!D299:F1355,3,FALSE),"NO ")</f>
        <v>99116</v>
      </c>
      <c r="F1338" s="256"/>
      <c r="G1338" s="258">
        <f t="shared" si="42"/>
        <v>99116</v>
      </c>
      <c r="H1338" s="259" t="s">
        <v>1310</v>
      </c>
    </row>
    <row r="1339" spans="2:8" s="260" customFormat="1">
      <c r="B1339" s="255">
        <f t="shared" si="41"/>
        <v>1326</v>
      </c>
      <c r="C1339" s="273" t="s">
        <v>371</v>
      </c>
      <c r="D1339" s="256" t="str">
        <f>IFERROR(VLOOKUP(C1339,'LISTA ICCU 2026'!D300:F1356,2,FALSE),"NO ")</f>
        <v>M2</v>
      </c>
      <c r="E1339" s="257">
        <f>IFERROR(VLOOKUP(C1339,'LISTA ICCU 2026'!D300:F1356,3,FALSE),"NO ")</f>
        <v>117652</v>
      </c>
      <c r="F1339" s="256"/>
      <c r="G1339" s="258">
        <f t="shared" si="42"/>
        <v>117652</v>
      </c>
      <c r="H1339" s="276" t="s">
        <v>1310</v>
      </c>
    </row>
    <row r="1340" spans="2:8" s="260" customFormat="1">
      <c r="B1340" s="255">
        <f t="shared" si="41"/>
        <v>1327</v>
      </c>
      <c r="C1340" s="273" t="s">
        <v>372</v>
      </c>
      <c r="D1340" s="256" t="str">
        <f>IFERROR(VLOOKUP(C1340,'LISTA ICCU 2026'!D301:F1357,2,FALSE),"NO ")</f>
        <v>M2</v>
      </c>
      <c r="E1340" s="257">
        <f>IFERROR(VLOOKUP(C1340,'LISTA ICCU 2026'!D301:F1357,3,FALSE),"NO ")</f>
        <v>513600</v>
      </c>
      <c r="F1340" s="256"/>
      <c r="G1340" s="258">
        <f t="shared" si="42"/>
        <v>513600</v>
      </c>
      <c r="H1340" s="259" t="s">
        <v>1310</v>
      </c>
    </row>
    <row r="1341" spans="2:8" s="260" customFormat="1">
      <c r="B1341" s="255">
        <f t="shared" si="41"/>
        <v>1328</v>
      </c>
      <c r="C1341" s="273" t="s">
        <v>373</v>
      </c>
      <c r="D1341" s="256" t="str">
        <f>IFERROR(VLOOKUP(C1341,'LISTA ICCU 2026'!D302:F1358,2,FALSE),"NO ")</f>
        <v>M2</v>
      </c>
      <c r="E1341" s="257">
        <f>IFERROR(VLOOKUP(C1341,'LISTA ICCU 2026'!D302:F1358,3,FALSE),"NO ")</f>
        <v>363454</v>
      </c>
      <c r="F1341" s="256"/>
      <c r="G1341" s="258">
        <f t="shared" si="42"/>
        <v>363454</v>
      </c>
      <c r="H1341" s="259" t="s">
        <v>1310</v>
      </c>
    </row>
    <row r="1342" spans="2:8" s="260" customFormat="1">
      <c r="B1342" s="255">
        <f t="shared" si="41"/>
        <v>1329</v>
      </c>
      <c r="C1342" s="273" t="s">
        <v>374</v>
      </c>
      <c r="D1342" s="256" t="str">
        <f>IFERROR(VLOOKUP(C1342,'LISTA ICCU 2026'!D303:F1359,2,FALSE),"NO ")</f>
        <v>M2</v>
      </c>
      <c r="E1342" s="257">
        <f>IFERROR(VLOOKUP(C1342,'LISTA ICCU 2026'!D303:F1359,3,FALSE),"NO ")</f>
        <v>56191</v>
      </c>
      <c r="F1342" s="256"/>
      <c r="G1342" s="258">
        <f t="shared" si="42"/>
        <v>56191</v>
      </c>
      <c r="H1342" s="276" t="s">
        <v>1310</v>
      </c>
    </row>
    <row r="1343" spans="2:8" s="260" customFormat="1">
      <c r="B1343" s="255">
        <f t="shared" si="41"/>
        <v>1330</v>
      </c>
      <c r="C1343" s="273" t="s">
        <v>375</v>
      </c>
      <c r="D1343" s="256" t="str">
        <f>IFERROR(VLOOKUP(C1343,'LISTA ICCU 2026'!D304:F1360,2,FALSE),"NO ")</f>
        <v>M2</v>
      </c>
      <c r="E1343" s="257">
        <f>IFERROR(VLOOKUP(C1343,'LISTA ICCU 2026'!D304:F1360,3,FALSE),"NO ")</f>
        <v>69848</v>
      </c>
      <c r="F1343" s="256"/>
      <c r="G1343" s="258">
        <f t="shared" si="42"/>
        <v>69848</v>
      </c>
      <c r="H1343" s="259" t="s">
        <v>1310</v>
      </c>
    </row>
    <row r="1344" spans="2:8" s="260" customFormat="1">
      <c r="B1344" s="255">
        <f t="shared" si="41"/>
        <v>1331</v>
      </c>
      <c r="C1344" s="273" t="s">
        <v>376</v>
      </c>
      <c r="D1344" s="256" t="str">
        <f>IFERROR(VLOOKUP(C1344,'LISTA ICCU 2026'!D305:F1361,2,FALSE),"NO ")</f>
        <v>M2</v>
      </c>
      <c r="E1344" s="257">
        <f>IFERROR(VLOOKUP(C1344,'LISTA ICCU 2026'!D305:F1361,3,FALSE),"NO ")</f>
        <v>81277</v>
      </c>
      <c r="F1344" s="256"/>
      <c r="G1344" s="258">
        <f t="shared" si="42"/>
        <v>81277</v>
      </c>
      <c r="H1344" s="259" t="s">
        <v>1310</v>
      </c>
    </row>
    <row r="1345" spans="2:8" s="260" customFormat="1">
      <c r="B1345" s="255">
        <f t="shared" si="41"/>
        <v>1332</v>
      </c>
      <c r="C1345" s="273" t="s">
        <v>377</v>
      </c>
      <c r="D1345" s="256" t="str">
        <f>IFERROR(VLOOKUP(C1345,'LISTA ICCU 2026'!D306:F1362,2,FALSE),"NO ")</f>
        <v>M2</v>
      </c>
      <c r="E1345" s="257">
        <f>IFERROR(VLOOKUP(C1345,'LISTA ICCU 2026'!D306:F1362,3,FALSE),"NO ")</f>
        <v>103018</v>
      </c>
      <c r="F1345" s="256"/>
      <c r="G1345" s="258">
        <f t="shared" si="42"/>
        <v>103018</v>
      </c>
      <c r="H1345" s="276" t="s">
        <v>1310</v>
      </c>
    </row>
    <row r="1346" spans="2:8" s="260" customFormat="1">
      <c r="B1346" s="255">
        <f t="shared" si="41"/>
        <v>1333</v>
      </c>
      <c r="C1346" s="273" t="s">
        <v>378</v>
      </c>
      <c r="D1346" s="256" t="str">
        <f>IFERROR(VLOOKUP(C1346,'LISTA ICCU 2026'!D307:F1363,2,FALSE),"NO ")</f>
        <v>M2</v>
      </c>
      <c r="E1346" s="257">
        <f>IFERROR(VLOOKUP(C1346,'LISTA ICCU 2026'!D307:F1363,3,FALSE),"NO ")</f>
        <v>167021</v>
      </c>
      <c r="F1346" s="256"/>
      <c r="G1346" s="258">
        <f t="shared" si="42"/>
        <v>167021</v>
      </c>
      <c r="H1346" s="259" t="s">
        <v>1310</v>
      </c>
    </row>
    <row r="1347" spans="2:8" s="260" customFormat="1">
      <c r="B1347" s="255">
        <f t="shared" si="41"/>
        <v>1334</v>
      </c>
      <c r="C1347" s="273" t="s">
        <v>379</v>
      </c>
      <c r="D1347" s="256">
        <f>IFERROR(VLOOKUP(C1347,'LISTA ICCU 2026'!D308:F1364,2,FALSE),"NO ")</f>
        <v>0</v>
      </c>
      <c r="E1347" s="257">
        <f>IFERROR(VLOOKUP(C1347,'LISTA ICCU 2026'!D308:F1364,3,FALSE),"NO ")</f>
        <v>0</v>
      </c>
      <c r="F1347" s="256"/>
      <c r="G1347" s="258">
        <f t="shared" si="42"/>
        <v>0</v>
      </c>
      <c r="H1347" s="259" t="s">
        <v>1310</v>
      </c>
    </row>
    <row r="1348" spans="2:8" s="260" customFormat="1">
      <c r="B1348" s="255">
        <f t="shared" si="41"/>
        <v>1335</v>
      </c>
      <c r="C1348" s="273" t="s">
        <v>380</v>
      </c>
      <c r="D1348" s="256" t="str">
        <f>IFERROR(VLOOKUP(C1348,'LISTA ICCU 2026'!D309:F1365,2,FALSE),"NO ")</f>
        <v>UN</v>
      </c>
      <c r="E1348" s="257">
        <f>IFERROR(VLOOKUP(C1348,'LISTA ICCU 2026'!D309:F1365,3,FALSE),"NO ")</f>
        <v>123085</v>
      </c>
      <c r="F1348" s="256"/>
      <c r="G1348" s="258">
        <f t="shared" si="42"/>
        <v>123085</v>
      </c>
      <c r="H1348" s="276" t="s">
        <v>1310</v>
      </c>
    </row>
    <row r="1349" spans="2:8" s="260" customFormat="1">
      <c r="B1349" s="255">
        <f t="shared" si="41"/>
        <v>1336</v>
      </c>
      <c r="C1349" s="273" t="s">
        <v>381</v>
      </c>
      <c r="D1349" s="256" t="str">
        <f>IFERROR(VLOOKUP(C1349,'LISTA ICCU 2026'!D310:F1366,2,FALSE),"NO ")</f>
        <v>M2</v>
      </c>
      <c r="E1349" s="257">
        <f>IFERROR(VLOOKUP(C1349,'LISTA ICCU 2026'!D310:F1366,3,FALSE),"NO ")</f>
        <v>336997</v>
      </c>
      <c r="F1349" s="256"/>
      <c r="G1349" s="258">
        <f t="shared" si="42"/>
        <v>336997</v>
      </c>
      <c r="H1349" s="259" t="s">
        <v>1310</v>
      </c>
    </row>
    <row r="1350" spans="2:8" s="260" customFormat="1" ht="39.6">
      <c r="B1350" s="255">
        <f t="shared" si="41"/>
        <v>1337</v>
      </c>
      <c r="C1350" s="273" t="s">
        <v>382</v>
      </c>
      <c r="D1350" s="256" t="str">
        <f>IFERROR(VLOOKUP(C1350,'LISTA ICCU 2026'!D311:F1367,2,FALSE),"NO ")</f>
        <v>ML</v>
      </c>
      <c r="E1350" s="257">
        <f>IFERROR(VLOOKUP(C1350,'LISTA ICCU 2026'!D311:F1367,3,FALSE),"NO ")</f>
        <v>135028</v>
      </c>
      <c r="F1350" s="256"/>
      <c r="G1350" s="258">
        <f t="shared" si="42"/>
        <v>135028</v>
      </c>
      <c r="H1350" s="259" t="s">
        <v>1310</v>
      </c>
    </row>
    <row r="1351" spans="2:8" s="260" customFormat="1" ht="26.4">
      <c r="B1351" s="255">
        <f t="shared" si="41"/>
        <v>1338</v>
      </c>
      <c r="C1351" s="273" t="s">
        <v>383</v>
      </c>
      <c r="D1351" s="256" t="str">
        <f>IFERROR(VLOOKUP(C1351,'LISTA ICCU 2026'!D312:F1368,2,FALSE),"NO ")</f>
        <v>UN</v>
      </c>
      <c r="E1351" s="257">
        <f>IFERROR(VLOOKUP(C1351,'LISTA ICCU 2026'!D312:F1368,3,FALSE),"NO ")</f>
        <v>235083</v>
      </c>
      <c r="F1351" s="256"/>
      <c r="G1351" s="258">
        <f t="shared" si="42"/>
        <v>235083</v>
      </c>
      <c r="H1351" s="276" t="s">
        <v>1310</v>
      </c>
    </row>
    <row r="1352" spans="2:8" s="260" customFormat="1">
      <c r="B1352" s="255">
        <f t="shared" si="41"/>
        <v>1339</v>
      </c>
      <c r="C1352" s="273" t="s">
        <v>384</v>
      </c>
      <c r="D1352" s="256" t="str">
        <f>IFERROR(VLOOKUP(C1352,'LISTA ICCU 2026'!D313:F1369,2,FALSE),"NO ")</f>
        <v>UN</v>
      </c>
      <c r="E1352" s="257">
        <f>IFERROR(VLOOKUP(C1352,'LISTA ICCU 2026'!D313:F1369,3,FALSE),"NO ")</f>
        <v>275439</v>
      </c>
      <c r="F1352" s="256"/>
      <c r="G1352" s="258">
        <f t="shared" si="42"/>
        <v>275439</v>
      </c>
      <c r="H1352" s="259" t="s">
        <v>1310</v>
      </c>
    </row>
    <row r="1353" spans="2:8" s="260" customFormat="1" ht="26.4">
      <c r="B1353" s="255">
        <f t="shared" si="41"/>
        <v>1340</v>
      </c>
      <c r="C1353" s="273" t="s">
        <v>385</v>
      </c>
      <c r="D1353" s="256" t="str">
        <f>IFERROR(VLOOKUP(C1353,'LISTA ICCU 2026'!D314:F1370,2,FALSE),"NO ")</f>
        <v>M2</v>
      </c>
      <c r="E1353" s="257">
        <f>IFERROR(VLOOKUP(C1353,'LISTA ICCU 2026'!D314:F1370,3,FALSE),"NO ")</f>
        <v>149729</v>
      </c>
      <c r="F1353" s="256"/>
      <c r="G1353" s="258">
        <f t="shared" si="42"/>
        <v>149729</v>
      </c>
      <c r="H1353" s="259" t="s">
        <v>1310</v>
      </c>
    </row>
    <row r="1354" spans="2:8" s="260" customFormat="1" ht="26.4">
      <c r="B1354" s="255">
        <f t="shared" si="41"/>
        <v>1341</v>
      </c>
      <c r="C1354" s="273" t="s">
        <v>386</v>
      </c>
      <c r="D1354" s="256" t="str">
        <f>IFERROR(VLOOKUP(C1354,'LISTA ICCU 2026'!D315:F1371,2,FALSE),"NO ")</f>
        <v>M2</v>
      </c>
      <c r="E1354" s="257">
        <f>IFERROR(VLOOKUP(C1354,'LISTA ICCU 2026'!D315:F1371,3,FALSE),"NO ")</f>
        <v>339314</v>
      </c>
      <c r="F1354" s="256"/>
      <c r="G1354" s="258">
        <f t="shared" si="42"/>
        <v>339314</v>
      </c>
      <c r="H1354" s="276" t="s">
        <v>1310</v>
      </c>
    </row>
    <row r="1355" spans="2:8" s="260" customFormat="1" ht="26.4">
      <c r="B1355" s="255">
        <f t="shared" si="41"/>
        <v>1342</v>
      </c>
      <c r="C1355" s="273" t="s">
        <v>387</v>
      </c>
      <c r="D1355" s="256" t="str">
        <f>IFERROR(VLOOKUP(C1355,'LISTA ICCU 2026'!D316:F1372,2,FALSE),"NO ")</f>
        <v>M2</v>
      </c>
      <c r="E1355" s="257">
        <f>IFERROR(VLOOKUP(C1355,'LISTA ICCU 2026'!D316:F1372,3,FALSE),"NO ")</f>
        <v>223094</v>
      </c>
      <c r="F1355" s="256"/>
      <c r="G1355" s="258">
        <f t="shared" si="42"/>
        <v>223094</v>
      </c>
      <c r="H1355" s="259" t="s">
        <v>1310</v>
      </c>
    </row>
    <row r="1356" spans="2:8" s="260" customFormat="1" ht="26.4">
      <c r="B1356" s="255">
        <f t="shared" si="41"/>
        <v>1343</v>
      </c>
      <c r="C1356" s="273" t="s">
        <v>388</v>
      </c>
      <c r="D1356" s="256" t="str">
        <f>IFERROR(VLOOKUP(C1356,'LISTA ICCU 2026'!D317:F1373,2,FALSE),"NO ")</f>
        <v>KG</v>
      </c>
      <c r="E1356" s="257">
        <f>IFERROR(VLOOKUP(C1356,'LISTA ICCU 2026'!D317:F1373,3,FALSE),"NO ")</f>
        <v>18194</v>
      </c>
      <c r="F1356" s="256"/>
      <c r="G1356" s="258">
        <f t="shared" si="42"/>
        <v>18194</v>
      </c>
      <c r="H1356" s="259" t="s">
        <v>1310</v>
      </c>
    </row>
    <row r="1357" spans="2:8" s="260" customFormat="1" ht="39.6">
      <c r="B1357" s="255">
        <f t="shared" si="41"/>
        <v>1344</v>
      </c>
      <c r="C1357" s="273" t="s">
        <v>389</v>
      </c>
      <c r="D1357" s="256" t="str">
        <f>IFERROR(VLOOKUP(C1357,'LISTA ICCU 2026'!D318:F1374,2,FALSE),"NO ")</f>
        <v>M2</v>
      </c>
      <c r="E1357" s="257">
        <f>IFERROR(VLOOKUP(C1357,'LISTA ICCU 2026'!D318:F1374,3,FALSE),"NO ")</f>
        <v>162037</v>
      </c>
      <c r="F1357" s="256"/>
      <c r="G1357" s="258">
        <f t="shared" si="42"/>
        <v>162037</v>
      </c>
      <c r="H1357" s="276" t="s">
        <v>1310</v>
      </c>
    </row>
    <row r="1358" spans="2:8" s="260" customFormat="1" ht="26.4">
      <c r="B1358" s="255">
        <f t="shared" si="41"/>
        <v>1345</v>
      </c>
      <c r="C1358" s="273" t="s">
        <v>390</v>
      </c>
      <c r="D1358" s="256" t="str">
        <f>IFERROR(VLOOKUP(C1358,'LISTA ICCU 2026'!D319:F1375,2,FALSE),"NO ")</f>
        <v>ML</v>
      </c>
      <c r="E1358" s="257">
        <f>IFERROR(VLOOKUP(C1358,'LISTA ICCU 2026'!D319:F1375,3,FALSE),"NO ")</f>
        <v>93835</v>
      </c>
      <c r="F1358" s="256"/>
      <c r="G1358" s="258">
        <f t="shared" si="42"/>
        <v>93835</v>
      </c>
      <c r="H1358" s="259" t="s">
        <v>1310</v>
      </c>
    </row>
    <row r="1359" spans="2:8" s="260" customFormat="1" ht="26.4">
      <c r="B1359" s="255">
        <f t="shared" si="41"/>
        <v>1346</v>
      </c>
      <c r="C1359" s="273" t="s">
        <v>391</v>
      </c>
      <c r="D1359" s="256" t="str">
        <f>IFERROR(VLOOKUP(C1359,'LISTA ICCU 2026'!D320:F1376,2,FALSE),"NO ")</f>
        <v>M2</v>
      </c>
      <c r="E1359" s="257">
        <f>IFERROR(VLOOKUP(C1359,'LISTA ICCU 2026'!D320:F1376,3,FALSE),"NO ")</f>
        <v>763847</v>
      </c>
      <c r="F1359" s="256"/>
      <c r="G1359" s="258">
        <f t="shared" si="42"/>
        <v>763847</v>
      </c>
      <c r="H1359" s="259" t="s">
        <v>1310</v>
      </c>
    </row>
    <row r="1360" spans="2:8" s="260" customFormat="1" ht="26.4">
      <c r="B1360" s="255">
        <f t="shared" si="41"/>
        <v>1347</v>
      </c>
      <c r="C1360" s="273" t="s">
        <v>392</v>
      </c>
      <c r="D1360" s="256" t="str">
        <f>IFERROR(VLOOKUP(C1360,'LISTA ICCU 2026'!D321:F1377,2,FALSE),"NO ")</f>
        <v>M2</v>
      </c>
      <c r="E1360" s="257">
        <f>IFERROR(VLOOKUP(C1360,'LISTA ICCU 2026'!D321:F1377,3,FALSE),"NO ")</f>
        <v>291655</v>
      </c>
      <c r="F1360" s="256"/>
      <c r="G1360" s="258">
        <f t="shared" si="42"/>
        <v>291655</v>
      </c>
      <c r="H1360" s="276" t="s">
        <v>1310</v>
      </c>
    </row>
    <row r="1361" spans="2:8" s="260" customFormat="1" ht="26.4">
      <c r="B1361" s="255">
        <f t="shared" si="41"/>
        <v>1348</v>
      </c>
      <c r="C1361" s="273" t="s">
        <v>393</v>
      </c>
      <c r="D1361" s="256" t="str">
        <f>IFERROR(VLOOKUP(C1361,'LISTA ICCU 2026'!D322:F1378,2,FALSE),"NO ")</f>
        <v>M2</v>
      </c>
      <c r="E1361" s="257">
        <f>IFERROR(VLOOKUP(C1361,'LISTA ICCU 2026'!D322:F1378,3,FALSE),"NO ")</f>
        <v>340420</v>
      </c>
      <c r="F1361" s="256"/>
      <c r="G1361" s="258">
        <f t="shared" si="42"/>
        <v>340420</v>
      </c>
      <c r="H1361" s="259" t="s">
        <v>1310</v>
      </c>
    </row>
    <row r="1362" spans="2:8" s="260" customFormat="1" ht="39.6">
      <c r="B1362" s="255">
        <f t="shared" si="41"/>
        <v>1349</v>
      </c>
      <c r="C1362" s="273" t="s">
        <v>394</v>
      </c>
      <c r="D1362" s="256" t="str">
        <f>IFERROR(VLOOKUP(C1362,'LISTA ICCU 2026'!D323:F1379,2,FALSE),"NO ")</f>
        <v>M2</v>
      </c>
      <c r="E1362" s="257">
        <f>IFERROR(VLOOKUP(C1362,'LISTA ICCU 2026'!D323:F1379,3,FALSE),"NO ")</f>
        <v>1120237</v>
      </c>
      <c r="F1362" s="256"/>
      <c r="G1362" s="258">
        <f t="shared" si="42"/>
        <v>1120237</v>
      </c>
      <c r="H1362" s="259" t="s">
        <v>1310</v>
      </c>
    </row>
    <row r="1363" spans="2:8" s="260" customFormat="1" ht="26.4">
      <c r="B1363" s="255">
        <f t="shared" si="41"/>
        <v>1350</v>
      </c>
      <c r="C1363" s="273" t="s">
        <v>395</v>
      </c>
      <c r="D1363" s="256" t="str">
        <f>IFERROR(VLOOKUP(C1363,'LISTA ICCU 2026'!D324:F1380,2,FALSE),"NO ")</f>
        <v>M2</v>
      </c>
      <c r="E1363" s="257">
        <f>IFERROR(VLOOKUP(C1363,'LISTA ICCU 2026'!D324:F1380,3,FALSE),"NO ")</f>
        <v>248301</v>
      </c>
      <c r="F1363" s="256"/>
      <c r="G1363" s="258">
        <f t="shared" si="42"/>
        <v>248301</v>
      </c>
      <c r="H1363" s="276" t="s">
        <v>1310</v>
      </c>
    </row>
    <row r="1364" spans="2:8" s="260" customFormat="1">
      <c r="B1364" s="255">
        <f t="shared" si="41"/>
        <v>1351</v>
      </c>
      <c r="C1364" s="273" t="s">
        <v>396</v>
      </c>
      <c r="D1364" s="256" t="str">
        <f>IFERROR(VLOOKUP(C1364,'LISTA ICCU 2026'!D325:F1381,2,FALSE),"NO ")</f>
        <v>M2</v>
      </c>
      <c r="E1364" s="257">
        <f>IFERROR(VLOOKUP(C1364,'LISTA ICCU 2026'!D325:F1381,3,FALSE),"NO ")</f>
        <v>567816</v>
      </c>
      <c r="F1364" s="256"/>
      <c r="G1364" s="258">
        <f t="shared" si="42"/>
        <v>567816</v>
      </c>
      <c r="H1364" s="259" t="s">
        <v>1310</v>
      </c>
    </row>
    <row r="1365" spans="2:8" s="260" customFormat="1" ht="26.4">
      <c r="B1365" s="255">
        <f t="shared" si="41"/>
        <v>1352</v>
      </c>
      <c r="C1365" s="273" t="s">
        <v>397</v>
      </c>
      <c r="D1365" s="256" t="str">
        <f>IFERROR(VLOOKUP(C1365,'LISTA ICCU 2026'!D326:F1382,2,FALSE),"NO ")</f>
        <v>ML</v>
      </c>
      <c r="E1365" s="257">
        <f>IFERROR(VLOOKUP(C1365,'LISTA ICCU 2026'!D326:F1382,3,FALSE),"NO ")</f>
        <v>10344</v>
      </c>
      <c r="F1365" s="256"/>
      <c r="G1365" s="258">
        <f t="shared" si="42"/>
        <v>10344</v>
      </c>
      <c r="H1365" s="259" t="s">
        <v>1310</v>
      </c>
    </row>
    <row r="1366" spans="2:8" s="260" customFormat="1">
      <c r="B1366" s="255">
        <f t="shared" si="41"/>
        <v>1353</v>
      </c>
      <c r="C1366" s="273" t="s">
        <v>398</v>
      </c>
      <c r="D1366" s="256" t="str">
        <f>IFERROR(VLOOKUP(C1366,'LISTA ICCU 2026'!D327:F1383,2,FALSE),"NO ")</f>
        <v>M2</v>
      </c>
      <c r="E1366" s="257">
        <f>IFERROR(VLOOKUP(C1366,'LISTA ICCU 2026'!D327:F1383,3,FALSE),"NO ")</f>
        <v>409853</v>
      </c>
      <c r="F1366" s="256"/>
      <c r="G1366" s="258">
        <f t="shared" si="42"/>
        <v>409853</v>
      </c>
      <c r="H1366" s="276" t="s">
        <v>1310</v>
      </c>
    </row>
    <row r="1367" spans="2:8" s="260" customFormat="1" ht="26.4">
      <c r="B1367" s="255">
        <f t="shared" si="41"/>
        <v>1354</v>
      </c>
      <c r="C1367" s="273" t="s">
        <v>399</v>
      </c>
      <c r="D1367" s="256" t="str">
        <f>IFERROR(VLOOKUP(C1367,'LISTA ICCU 2026'!D328:F1384,2,FALSE),"NO ")</f>
        <v>M2</v>
      </c>
      <c r="E1367" s="257">
        <f>IFERROR(VLOOKUP(C1367,'LISTA ICCU 2026'!D328:F1384,3,FALSE),"NO ")</f>
        <v>215364</v>
      </c>
      <c r="F1367" s="256"/>
      <c r="G1367" s="258">
        <f t="shared" si="42"/>
        <v>215364</v>
      </c>
      <c r="H1367" s="259" t="s">
        <v>1310</v>
      </c>
    </row>
    <row r="1368" spans="2:8" s="260" customFormat="1" ht="26.4">
      <c r="B1368" s="255">
        <f t="shared" si="41"/>
        <v>1355</v>
      </c>
      <c r="C1368" s="273" t="s">
        <v>400</v>
      </c>
      <c r="D1368" s="256" t="str">
        <f>IFERROR(VLOOKUP(C1368,'LISTA ICCU 2026'!D329:F1385,2,FALSE),"NO ")</f>
        <v>M2</v>
      </c>
      <c r="E1368" s="257">
        <f>IFERROR(VLOOKUP(C1368,'LISTA ICCU 2026'!D329:F1385,3,FALSE),"NO ")</f>
        <v>160194</v>
      </c>
      <c r="F1368" s="256"/>
      <c r="G1368" s="258">
        <f t="shared" si="42"/>
        <v>160194</v>
      </c>
      <c r="H1368" s="259" t="s">
        <v>1310</v>
      </c>
    </row>
    <row r="1369" spans="2:8" s="260" customFormat="1" ht="26.4">
      <c r="B1369" s="255">
        <f t="shared" si="41"/>
        <v>1356</v>
      </c>
      <c r="C1369" s="273" t="s">
        <v>401</v>
      </c>
      <c r="D1369" s="256" t="str">
        <f>IFERROR(VLOOKUP(C1369,'LISTA ICCU 2026'!D330:F1386,2,FALSE),"NO ")</f>
        <v>UN</v>
      </c>
      <c r="E1369" s="257">
        <f>IFERROR(VLOOKUP(C1369,'LISTA ICCU 2026'!D330:F1386,3,FALSE),"NO ")</f>
        <v>145389</v>
      </c>
      <c r="F1369" s="256"/>
      <c r="G1369" s="258">
        <f t="shared" si="42"/>
        <v>145389</v>
      </c>
      <c r="H1369" s="276" t="s">
        <v>1310</v>
      </c>
    </row>
    <row r="1370" spans="2:8" s="260" customFormat="1" ht="92.4">
      <c r="B1370" s="255">
        <f t="shared" ref="B1370:B1433" si="43">B1369+1</f>
        <v>1357</v>
      </c>
      <c r="C1370" s="273" t="s">
        <v>402</v>
      </c>
      <c r="D1370" s="256" t="str">
        <f>IFERROR(VLOOKUP(C1370,'LISTA ICCU 2026'!D331:F1387,2,FALSE),"NO ")</f>
        <v>KG</v>
      </c>
      <c r="E1370" s="257">
        <f>IFERROR(VLOOKUP(C1370,'LISTA ICCU 2026'!D331:F1387,3,FALSE),"NO ")</f>
        <v>21577</v>
      </c>
      <c r="F1370" s="256"/>
      <c r="G1370" s="258">
        <f t="shared" si="42"/>
        <v>21577</v>
      </c>
      <c r="H1370" s="259" t="s">
        <v>1310</v>
      </c>
    </row>
    <row r="1371" spans="2:8" s="260" customFormat="1" ht="105.6">
      <c r="B1371" s="255">
        <f t="shared" si="43"/>
        <v>1358</v>
      </c>
      <c r="C1371" s="273" t="s">
        <v>403</v>
      </c>
      <c r="D1371" s="256" t="str">
        <f>IFERROR(VLOOKUP(C1371,'LISTA ICCU 2026'!D332:F1388,2,FALSE),"NO ")</f>
        <v>KG</v>
      </c>
      <c r="E1371" s="257">
        <f>IFERROR(VLOOKUP(C1371,'LISTA ICCU 2026'!D332:F1388,3,FALSE),"NO ")</f>
        <v>24472</v>
      </c>
      <c r="F1371" s="256"/>
      <c r="G1371" s="258">
        <f t="shared" si="42"/>
        <v>24472</v>
      </c>
      <c r="H1371" s="259" t="s">
        <v>1310</v>
      </c>
    </row>
    <row r="1372" spans="2:8" s="260" customFormat="1" ht="105.6">
      <c r="B1372" s="255">
        <f t="shared" si="43"/>
        <v>1359</v>
      </c>
      <c r="C1372" s="273" t="s">
        <v>404</v>
      </c>
      <c r="D1372" s="256" t="str">
        <f>IFERROR(VLOOKUP(C1372,'LISTA ICCU 2026'!D333:F1389,2,FALSE),"NO ")</f>
        <v xml:space="preserve">NO </v>
      </c>
      <c r="E1372" s="257" t="str">
        <f>IFERROR(VLOOKUP(C1372,'LISTA ICCU 2026'!D333:F1389,3,FALSE),"NO ")</f>
        <v xml:space="preserve">NO </v>
      </c>
      <c r="F1372" s="256"/>
      <c r="G1372" s="258" t="e">
        <f t="shared" si="42"/>
        <v>#VALUE!</v>
      </c>
      <c r="H1372" s="276" t="s">
        <v>1310</v>
      </c>
    </row>
    <row r="1373" spans="2:8" s="260" customFormat="1" ht="39.6">
      <c r="B1373" s="255">
        <f t="shared" si="43"/>
        <v>1360</v>
      </c>
      <c r="C1373" s="273" t="s">
        <v>405</v>
      </c>
      <c r="D1373" s="256" t="str">
        <f>IFERROR(VLOOKUP(C1373,'LISTA ICCU 2026'!D334:F1390,2,FALSE),"NO ")</f>
        <v>M2</v>
      </c>
      <c r="E1373" s="257">
        <f>IFERROR(VLOOKUP(C1373,'LISTA ICCU 2026'!D334:F1390,3,FALSE),"NO ")</f>
        <v>212576</v>
      </c>
      <c r="F1373" s="256"/>
      <c r="G1373" s="258">
        <f t="shared" si="42"/>
        <v>212576</v>
      </c>
      <c r="H1373" s="259" t="s">
        <v>1310</v>
      </c>
    </row>
    <row r="1374" spans="2:8" s="260" customFormat="1" ht="39.6">
      <c r="B1374" s="255">
        <f t="shared" si="43"/>
        <v>1361</v>
      </c>
      <c r="C1374" s="273" t="s">
        <v>406</v>
      </c>
      <c r="D1374" s="256" t="str">
        <f>IFERROR(VLOOKUP(C1374,'LISTA ICCU 2026'!D335:F1391,2,FALSE),"NO ")</f>
        <v>M2</v>
      </c>
      <c r="E1374" s="257">
        <f>IFERROR(VLOOKUP(C1374,'LISTA ICCU 2026'!D335:F1391,3,FALSE),"NO ")</f>
        <v>236929</v>
      </c>
      <c r="F1374" s="256"/>
      <c r="G1374" s="258">
        <f t="shared" si="42"/>
        <v>236929</v>
      </c>
      <c r="H1374" s="259" t="s">
        <v>1310</v>
      </c>
    </row>
    <row r="1375" spans="2:8" s="260" customFormat="1" ht="105.6">
      <c r="B1375" s="255">
        <f t="shared" si="43"/>
        <v>1362</v>
      </c>
      <c r="C1375" s="273" t="s">
        <v>407</v>
      </c>
      <c r="D1375" s="256" t="str">
        <f>IFERROR(VLOOKUP(C1375,'LISTA ICCU 2026'!D336:F1392,2,FALSE),"NO ")</f>
        <v xml:space="preserve">NO </v>
      </c>
      <c r="E1375" s="257" t="str">
        <f>IFERROR(VLOOKUP(C1375,'LISTA ICCU 2026'!D336:F1392,3,FALSE),"NO ")</f>
        <v xml:space="preserve">NO </v>
      </c>
      <c r="F1375" s="256"/>
      <c r="G1375" s="258" t="e">
        <f t="shared" si="42"/>
        <v>#VALUE!</v>
      </c>
      <c r="H1375" s="276" t="s">
        <v>1310</v>
      </c>
    </row>
    <row r="1376" spans="2:8" s="260" customFormat="1" ht="92.4">
      <c r="B1376" s="255">
        <f t="shared" si="43"/>
        <v>1363</v>
      </c>
      <c r="C1376" s="273" t="s">
        <v>408</v>
      </c>
      <c r="D1376" s="256" t="str">
        <f>IFERROR(VLOOKUP(C1376,'LISTA ICCU 2026'!D337:F1393,2,FALSE),"NO ")</f>
        <v>KG</v>
      </c>
      <c r="E1376" s="257">
        <f>IFERROR(VLOOKUP(C1376,'LISTA ICCU 2026'!D337:F1393,3,FALSE),"NO ")</f>
        <v>20203</v>
      </c>
      <c r="F1376" s="256"/>
      <c r="G1376" s="258">
        <f t="shared" si="42"/>
        <v>20203</v>
      </c>
      <c r="H1376" s="259" t="s">
        <v>1310</v>
      </c>
    </row>
    <row r="1377" spans="2:8" s="260" customFormat="1" ht="39.6">
      <c r="B1377" s="255">
        <f t="shared" si="43"/>
        <v>1364</v>
      </c>
      <c r="C1377" s="273" t="s">
        <v>409</v>
      </c>
      <c r="D1377" s="256" t="str">
        <f>IFERROR(VLOOKUP(C1377,'LISTA ICCU 2026'!D338:F1394,2,FALSE),"NO ")</f>
        <v>ML</v>
      </c>
      <c r="E1377" s="257">
        <f>IFERROR(VLOOKUP(C1377,'LISTA ICCU 2026'!D338:F1394,3,FALSE),"NO ")</f>
        <v>257426</v>
      </c>
      <c r="F1377" s="256"/>
      <c r="G1377" s="258">
        <f t="shared" si="42"/>
        <v>257426</v>
      </c>
      <c r="H1377" s="259" t="s">
        <v>1310</v>
      </c>
    </row>
    <row r="1378" spans="2:8" s="260" customFormat="1" ht="26.4">
      <c r="B1378" s="255">
        <f t="shared" si="43"/>
        <v>1365</v>
      </c>
      <c r="C1378" s="273" t="s">
        <v>410</v>
      </c>
      <c r="D1378" s="256">
        <f>IFERROR(VLOOKUP(C1378,'LISTA ICCU 2026'!D339:F1395,2,FALSE),"NO ")</f>
        <v>0</v>
      </c>
      <c r="E1378" s="257">
        <f>IFERROR(VLOOKUP(C1378,'LISTA ICCU 2026'!D339:F1395,3,FALSE),"NO ")</f>
        <v>0</v>
      </c>
      <c r="F1378" s="256"/>
      <c r="G1378" s="258">
        <f t="shared" si="42"/>
        <v>0</v>
      </c>
      <c r="H1378" s="276" t="s">
        <v>1310</v>
      </c>
    </row>
    <row r="1379" spans="2:8" s="260" customFormat="1" ht="26.4">
      <c r="B1379" s="255">
        <f t="shared" si="43"/>
        <v>1366</v>
      </c>
      <c r="C1379" s="273" t="s">
        <v>411</v>
      </c>
      <c r="D1379" s="256" t="str">
        <f>IFERROR(VLOOKUP(C1379,'LISTA ICCU 2026'!D340:F1396,2,FALSE),"NO ")</f>
        <v>UN</v>
      </c>
      <c r="E1379" s="257">
        <f>IFERROR(VLOOKUP(C1379,'LISTA ICCU 2026'!D340:F1396,3,FALSE),"NO ")</f>
        <v>380190</v>
      </c>
      <c r="F1379" s="256"/>
      <c r="G1379" s="258">
        <f t="shared" si="42"/>
        <v>380190</v>
      </c>
      <c r="H1379" s="259" t="s">
        <v>1310</v>
      </c>
    </row>
    <row r="1380" spans="2:8" s="260" customFormat="1" ht="26.4">
      <c r="B1380" s="255">
        <f t="shared" si="43"/>
        <v>1367</v>
      </c>
      <c r="C1380" s="273" t="s">
        <v>412</v>
      </c>
      <c r="D1380" s="256" t="str">
        <f>IFERROR(VLOOKUP(C1380,'LISTA ICCU 2026'!D341:F1397,2,FALSE),"NO ")</f>
        <v>UN</v>
      </c>
      <c r="E1380" s="257">
        <f>IFERROR(VLOOKUP(C1380,'LISTA ICCU 2026'!D341:F1397,3,FALSE),"NO ")</f>
        <v>443604</v>
      </c>
      <c r="F1380" s="256"/>
      <c r="G1380" s="258">
        <f t="shared" si="42"/>
        <v>443604</v>
      </c>
      <c r="H1380" s="259" t="s">
        <v>1310</v>
      </c>
    </row>
    <row r="1381" spans="2:8" s="260" customFormat="1" ht="26.4">
      <c r="B1381" s="255">
        <f t="shared" si="43"/>
        <v>1368</v>
      </c>
      <c r="C1381" s="273" t="s">
        <v>413</v>
      </c>
      <c r="D1381" s="256" t="str">
        <f>IFERROR(VLOOKUP(C1381,'LISTA ICCU 2026'!D342:F1398,2,FALSE),"NO ")</f>
        <v>ML</v>
      </c>
      <c r="E1381" s="257">
        <f>IFERROR(VLOOKUP(C1381,'LISTA ICCU 2026'!D342:F1398,3,FALSE),"NO ")</f>
        <v>38478</v>
      </c>
      <c r="F1381" s="256"/>
      <c r="G1381" s="258">
        <f t="shared" si="42"/>
        <v>38478</v>
      </c>
      <c r="H1381" s="276" t="s">
        <v>1310</v>
      </c>
    </row>
    <row r="1382" spans="2:8" s="260" customFormat="1" ht="26.4">
      <c r="B1382" s="255">
        <f t="shared" si="43"/>
        <v>1369</v>
      </c>
      <c r="C1382" s="273" t="s">
        <v>414</v>
      </c>
      <c r="D1382" s="256" t="str">
        <f>IFERROR(VLOOKUP(C1382,'LISTA ICCU 2026'!D343:F1399,2,FALSE),"NO ")</f>
        <v>ML</v>
      </c>
      <c r="E1382" s="257">
        <f>IFERROR(VLOOKUP(C1382,'LISTA ICCU 2026'!D343:F1399,3,FALSE),"NO ")</f>
        <v>58929</v>
      </c>
      <c r="F1382" s="256"/>
      <c r="G1382" s="258">
        <f t="shared" si="42"/>
        <v>58929</v>
      </c>
      <c r="H1382" s="259" t="s">
        <v>1310</v>
      </c>
    </row>
    <row r="1383" spans="2:8" s="260" customFormat="1" ht="26.4">
      <c r="B1383" s="255">
        <f t="shared" si="43"/>
        <v>1370</v>
      </c>
      <c r="C1383" s="273" t="s">
        <v>415</v>
      </c>
      <c r="D1383" s="256" t="str">
        <f>IFERROR(VLOOKUP(C1383,'LISTA ICCU 2026'!D344:F1400,2,FALSE),"NO ")</f>
        <v>ML</v>
      </c>
      <c r="E1383" s="257">
        <f>IFERROR(VLOOKUP(C1383,'LISTA ICCU 2026'!D344:F1400,3,FALSE),"NO ")</f>
        <v>58704</v>
      </c>
      <c r="F1383" s="256"/>
      <c r="G1383" s="258">
        <f t="shared" si="42"/>
        <v>58704</v>
      </c>
      <c r="H1383" s="259" t="s">
        <v>1310</v>
      </c>
    </row>
    <row r="1384" spans="2:8" s="260" customFormat="1" ht="26.4">
      <c r="B1384" s="255">
        <f t="shared" si="43"/>
        <v>1371</v>
      </c>
      <c r="C1384" s="273" t="s">
        <v>416</v>
      </c>
      <c r="D1384" s="256" t="str">
        <f>IFERROR(VLOOKUP(C1384,'LISTA ICCU 2026'!D345:F1401,2,FALSE),"NO ")</f>
        <v>ML</v>
      </c>
      <c r="E1384" s="257">
        <f>IFERROR(VLOOKUP(C1384,'LISTA ICCU 2026'!D345:F1401,3,FALSE),"NO ")</f>
        <v>72889</v>
      </c>
      <c r="F1384" s="256"/>
      <c r="G1384" s="258">
        <f t="shared" si="42"/>
        <v>72889</v>
      </c>
      <c r="H1384" s="276" t="s">
        <v>1310</v>
      </c>
    </row>
    <row r="1385" spans="2:8" s="260" customFormat="1" ht="26.4">
      <c r="B1385" s="255">
        <f t="shared" si="43"/>
        <v>1372</v>
      </c>
      <c r="C1385" s="273" t="s">
        <v>417</v>
      </c>
      <c r="D1385" s="256" t="str">
        <f>IFERROR(VLOOKUP(C1385,'LISTA ICCU 2026'!D346:F1402,2,FALSE),"NO ")</f>
        <v>ML</v>
      </c>
      <c r="E1385" s="257">
        <f>IFERROR(VLOOKUP(C1385,'LISTA ICCU 2026'!D346:F1402,3,FALSE),"NO ")</f>
        <v>143255</v>
      </c>
      <c r="F1385" s="256"/>
      <c r="G1385" s="258">
        <f t="shared" si="42"/>
        <v>143255</v>
      </c>
      <c r="H1385" s="259" t="s">
        <v>1310</v>
      </c>
    </row>
    <row r="1386" spans="2:8" s="260" customFormat="1" ht="26.4">
      <c r="B1386" s="255">
        <f t="shared" si="43"/>
        <v>1373</v>
      </c>
      <c r="C1386" s="273" t="s">
        <v>418</v>
      </c>
      <c r="D1386" s="256" t="str">
        <f>IFERROR(VLOOKUP(C1386,'LISTA ICCU 2026'!D347:F1403,2,FALSE),"NO ")</f>
        <v>UN</v>
      </c>
      <c r="E1386" s="257">
        <f>IFERROR(VLOOKUP(C1386,'LISTA ICCU 2026'!D347:F1403,3,FALSE),"NO ")</f>
        <v>387169</v>
      </c>
      <c r="F1386" s="256"/>
      <c r="G1386" s="258">
        <f t="shared" si="42"/>
        <v>387169</v>
      </c>
      <c r="H1386" s="259" t="s">
        <v>1310</v>
      </c>
    </row>
    <row r="1387" spans="2:8" s="260" customFormat="1">
      <c r="B1387" s="255">
        <f t="shared" si="43"/>
        <v>1374</v>
      </c>
      <c r="C1387" s="273" t="s">
        <v>419</v>
      </c>
      <c r="D1387" s="256" t="str">
        <f>IFERROR(VLOOKUP(C1387,'LISTA ICCU 2026'!D348:F1404,2,FALSE),"NO ")</f>
        <v>UN</v>
      </c>
      <c r="E1387" s="257">
        <f>IFERROR(VLOOKUP(C1387,'LISTA ICCU 2026'!D348:F1404,3,FALSE),"NO ")</f>
        <v>89497</v>
      </c>
      <c r="F1387" s="256"/>
      <c r="G1387" s="258">
        <f t="shared" si="42"/>
        <v>89497</v>
      </c>
      <c r="H1387" s="276" t="s">
        <v>1310</v>
      </c>
    </row>
    <row r="1388" spans="2:8" s="260" customFormat="1">
      <c r="B1388" s="255">
        <f t="shared" si="43"/>
        <v>1375</v>
      </c>
      <c r="C1388" s="273" t="s">
        <v>420</v>
      </c>
      <c r="D1388" s="256" t="str">
        <f>IFERROR(VLOOKUP(C1388,'LISTA ICCU 2026'!D349:F1405,2,FALSE),"NO ")</f>
        <v>UN</v>
      </c>
      <c r="E1388" s="257">
        <f>IFERROR(VLOOKUP(C1388,'LISTA ICCU 2026'!D349:F1405,3,FALSE),"NO ")</f>
        <v>1255752</v>
      </c>
      <c r="F1388" s="256"/>
      <c r="G1388" s="258">
        <f t="shared" si="42"/>
        <v>1255752</v>
      </c>
      <c r="H1388" s="259" t="s">
        <v>1310</v>
      </c>
    </row>
    <row r="1389" spans="2:8" s="260" customFormat="1">
      <c r="B1389" s="255">
        <f t="shared" si="43"/>
        <v>1376</v>
      </c>
      <c r="C1389" s="273" t="s">
        <v>421</v>
      </c>
      <c r="D1389" s="256" t="str">
        <f>IFERROR(VLOOKUP(C1389,'LISTA ICCU 2026'!D350:F1406,2,FALSE),"NO ")</f>
        <v>UN</v>
      </c>
      <c r="E1389" s="257">
        <f>IFERROR(VLOOKUP(C1389,'LISTA ICCU 2026'!D350:F1406,3,FALSE),"NO ")</f>
        <v>2585372</v>
      </c>
      <c r="F1389" s="256"/>
      <c r="G1389" s="258">
        <f t="shared" si="42"/>
        <v>2585372</v>
      </c>
      <c r="H1389" s="259" t="s">
        <v>1310</v>
      </c>
    </row>
    <row r="1390" spans="2:8" s="260" customFormat="1">
      <c r="B1390" s="255">
        <f t="shared" si="43"/>
        <v>1377</v>
      </c>
      <c r="C1390" s="273" t="s">
        <v>422</v>
      </c>
      <c r="D1390" s="256" t="str">
        <f>IFERROR(VLOOKUP(C1390,'LISTA ICCU 2026'!D351:F1407,2,FALSE),"NO ")</f>
        <v>UN</v>
      </c>
      <c r="E1390" s="257">
        <f>IFERROR(VLOOKUP(C1390,'LISTA ICCU 2026'!D351:F1407,3,FALSE),"NO ")</f>
        <v>60691</v>
      </c>
      <c r="F1390" s="256"/>
      <c r="G1390" s="258">
        <f t="shared" si="42"/>
        <v>60691</v>
      </c>
      <c r="H1390" s="276" t="s">
        <v>1310</v>
      </c>
    </row>
    <row r="1391" spans="2:8" s="260" customFormat="1">
      <c r="B1391" s="255">
        <f t="shared" si="43"/>
        <v>1378</v>
      </c>
      <c r="C1391" s="273" t="s">
        <v>423</v>
      </c>
      <c r="D1391" s="256" t="str">
        <f>IFERROR(VLOOKUP(C1391,'LISTA ICCU 2026'!D352:F1408,2,FALSE),"NO ")</f>
        <v>UN</v>
      </c>
      <c r="E1391" s="257">
        <f>IFERROR(VLOOKUP(C1391,'LISTA ICCU 2026'!D352:F1408,3,FALSE),"NO ")</f>
        <v>121351</v>
      </c>
      <c r="F1391" s="256"/>
      <c r="G1391" s="258">
        <f t="shared" ref="G1391:G1454" si="44">E1391*(1+F1391)</f>
        <v>121351</v>
      </c>
      <c r="H1391" s="259" t="s">
        <v>1310</v>
      </c>
    </row>
    <row r="1392" spans="2:8" s="260" customFormat="1">
      <c r="B1392" s="255">
        <f t="shared" si="43"/>
        <v>1379</v>
      </c>
      <c r="C1392" s="273" t="s">
        <v>424</v>
      </c>
      <c r="D1392" s="256" t="str">
        <f>IFERROR(VLOOKUP(C1392,'LISTA ICCU 2026'!D353:F1409,2,FALSE),"NO ")</f>
        <v>UN</v>
      </c>
      <c r="E1392" s="257">
        <f>IFERROR(VLOOKUP(C1392,'LISTA ICCU 2026'!D353:F1409,3,FALSE),"NO ")</f>
        <v>179464</v>
      </c>
      <c r="F1392" s="256"/>
      <c r="G1392" s="258">
        <f t="shared" si="44"/>
        <v>179464</v>
      </c>
      <c r="H1392" s="259" t="s">
        <v>1310</v>
      </c>
    </row>
    <row r="1393" spans="2:8" s="260" customFormat="1">
      <c r="B1393" s="255">
        <f t="shared" si="43"/>
        <v>1380</v>
      </c>
      <c r="C1393" s="273" t="s">
        <v>425</v>
      </c>
      <c r="D1393" s="256" t="str">
        <f>IFERROR(VLOOKUP(C1393,'LISTA ICCU 2026'!D354:F1410,2,FALSE),"NO ")</f>
        <v>UN</v>
      </c>
      <c r="E1393" s="257">
        <f>IFERROR(VLOOKUP(C1393,'LISTA ICCU 2026'!D354:F1410,3,FALSE),"NO ")</f>
        <v>146032</v>
      </c>
      <c r="F1393" s="256"/>
      <c r="G1393" s="258">
        <f t="shared" si="44"/>
        <v>146032</v>
      </c>
      <c r="H1393" s="276" t="s">
        <v>1310</v>
      </c>
    </row>
    <row r="1394" spans="2:8" s="260" customFormat="1">
      <c r="B1394" s="255">
        <f t="shared" si="43"/>
        <v>1381</v>
      </c>
      <c r="C1394" s="273" t="s">
        <v>426</v>
      </c>
      <c r="D1394" s="256" t="str">
        <f>IFERROR(VLOOKUP(C1394,'LISTA ICCU 2026'!D355:F1411,2,FALSE),"NO ")</f>
        <v>UN</v>
      </c>
      <c r="E1394" s="257">
        <f>IFERROR(VLOOKUP(C1394,'LISTA ICCU 2026'!D355:F1411,3,FALSE),"NO ")</f>
        <v>114586</v>
      </c>
      <c r="F1394" s="256"/>
      <c r="G1394" s="258">
        <f t="shared" si="44"/>
        <v>114586</v>
      </c>
      <c r="H1394" s="259" t="s">
        <v>1310</v>
      </c>
    </row>
    <row r="1395" spans="2:8" s="260" customFormat="1">
      <c r="B1395" s="255">
        <f t="shared" si="43"/>
        <v>1382</v>
      </c>
      <c r="C1395" s="273" t="s">
        <v>427</v>
      </c>
      <c r="D1395" s="256" t="str">
        <f>IFERROR(VLOOKUP(C1395,'LISTA ICCU 2026'!D356:F1412,2,FALSE),"NO ")</f>
        <v>UN</v>
      </c>
      <c r="E1395" s="257">
        <f>IFERROR(VLOOKUP(C1395,'LISTA ICCU 2026'!D356:F1412,3,FALSE),"NO ")</f>
        <v>120025</v>
      </c>
      <c r="F1395" s="256"/>
      <c r="G1395" s="258">
        <f t="shared" si="44"/>
        <v>120025</v>
      </c>
      <c r="H1395" s="259" t="s">
        <v>1310</v>
      </c>
    </row>
    <row r="1396" spans="2:8" s="260" customFormat="1">
      <c r="B1396" s="255">
        <f t="shared" si="43"/>
        <v>1383</v>
      </c>
      <c r="C1396" s="273" t="s">
        <v>428</v>
      </c>
      <c r="D1396" s="256" t="str">
        <f>IFERROR(VLOOKUP(C1396,'LISTA ICCU 2026'!D357:F1413,2,FALSE),"NO ")</f>
        <v>UN</v>
      </c>
      <c r="E1396" s="257">
        <f>IFERROR(VLOOKUP(C1396,'LISTA ICCU 2026'!D357:F1413,3,FALSE),"NO ")</f>
        <v>151326</v>
      </c>
      <c r="F1396" s="256"/>
      <c r="G1396" s="258">
        <f t="shared" si="44"/>
        <v>151326</v>
      </c>
      <c r="H1396" s="276" t="s">
        <v>1310</v>
      </c>
    </row>
    <row r="1397" spans="2:8" s="260" customFormat="1">
      <c r="B1397" s="255">
        <f t="shared" si="43"/>
        <v>1384</v>
      </c>
      <c r="C1397" s="273" t="s">
        <v>429</v>
      </c>
      <c r="D1397" s="256" t="str">
        <f>IFERROR(VLOOKUP(C1397,'LISTA ICCU 2026'!D358:F1414,2,FALSE),"NO ")</f>
        <v>UN</v>
      </c>
      <c r="E1397" s="257">
        <f>IFERROR(VLOOKUP(C1397,'LISTA ICCU 2026'!D358:F1414,3,FALSE),"NO ")</f>
        <v>118475</v>
      </c>
      <c r="F1397" s="256"/>
      <c r="G1397" s="258">
        <f t="shared" si="44"/>
        <v>118475</v>
      </c>
      <c r="H1397" s="259" t="s">
        <v>1310</v>
      </c>
    </row>
    <row r="1398" spans="2:8" s="260" customFormat="1">
      <c r="B1398" s="255">
        <f t="shared" si="43"/>
        <v>1385</v>
      </c>
      <c r="C1398" s="273" t="s">
        <v>430</v>
      </c>
      <c r="D1398" s="256" t="str">
        <f>IFERROR(VLOOKUP(C1398,'LISTA ICCU 2026'!D359:F1415,2,FALSE),"NO ")</f>
        <v>UN</v>
      </c>
      <c r="E1398" s="257">
        <f>IFERROR(VLOOKUP(C1398,'LISTA ICCU 2026'!D359:F1415,3,FALSE),"NO ")</f>
        <v>141911</v>
      </c>
      <c r="F1398" s="256"/>
      <c r="G1398" s="258">
        <f t="shared" si="44"/>
        <v>141911</v>
      </c>
      <c r="H1398" s="259" t="s">
        <v>1310</v>
      </c>
    </row>
    <row r="1399" spans="2:8" s="260" customFormat="1">
      <c r="B1399" s="255">
        <f t="shared" si="43"/>
        <v>1386</v>
      </c>
      <c r="C1399" s="273" t="s">
        <v>431</v>
      </c>
      <c r="D1399" s="256" t="str">
        <f>IFERROR(VLOOKUP(C1399,'LISTA ICCU 2026'!D360:F1416,2,FALSE),"NO ")</f>
        <v>UN</v>
      </c>
      <c r="E1399" s="257">
        <f>IFERROR(VLOOKUP(C1399,'LISTA ICCU 2026'!D360:F1416,3,FALSE),"NO ")</f>
        <v>150174</v>
      </c>
      <c r="F1399" s="256"/>
      <c r="G1399" s="258">
        <f t="shared" si="44"/>
        <v>150174</v>
      </c>
      <c r="H1399" s="276" t="s">
        <v>1310</v>
      </c>
    </row>
    <row r="1400" spans="2:8" s="260" customFormat="1">
      <c r="B1400" s="255">
        <f t="shared" si="43"/>
        <v>1387</v>
      </c>
      <c r="C1400" s="273" t="s">
        <v>432</v>
      </c>
      <c r="D1400" s="256" t="str">
        <f>IFERROR(VLOOKUP(C1400,'LISTA ICCU 2026'!D361:F1417,2,FALSE),"NO ")</f>
        <v>UN</v>
      </c>
      <c r="E1400" s="257">
        <f>IFERROR(VLOOKUP(C1400,'LISTA ICCU 2026'!D361:F1417,3,FALSE),"NO ")</f>
        <v>117942</v>
      </c>
      <c r="F1400" s="256"/>
      <c r="G1400" s="258">
        <f t="shared" si="44"/>
        <v>117942</v>
      </c>
      <c r="H1400" s="259" t="s">
        <v>1310</v>
      </c>
    </row>
    <row r="1401" spans="2:8" s="260" customFormat="1" ht="26.4">
      <c r="B1401" s="255">
        <f t="shared" si="43"/>
        <v>1388</v>
      </c>
      <c r="C1401" s="273" t="s">
        <v>433</v>
      </c>
      <c r="D1401" s="256" t="str">
        <f>IFERROR(VLOOKUP(C1401,'LISTA ICCU 2026'!D362:F1418,2,FALSE),"NO ")</f>
        <v>ML</v>
      </c>
      <c r="E1401" s="257">
        <f>IFERROR(VLOOKUP(C1401,'LISTA ICCU 2026'!D362:F1418,3,FALSE),"NO ")</f>
        <v>20346</v>
      </c>
      <c r="F1401" s="256"/>
      <c r="G1401" s="258">
        <f t="shared" si="44"/>
        <v>20346</v>
      </c>
      <c r="H1401" s="259" t="s">
        <v>1310</v>
      </c>
    </row>
    <row r="1402" spans="2:8" s="260" customFormat="1" ht="26.4">
      <c r="B1402" s="255">
        <f t="shared" si="43"/>
        <v>1389</v>
      </c>
      <c r="C1402" s="273" t="s">
        <v>434</v>
      </c>
      <c r="D1402" s="256" t="str">
        <f>IFERROR(VLOOKUP(C1402,'LISTA ICCU 2026'!D363:F1419,2,FALSE),"NO ")</f>
        <v>ML</v>
      </c>
      <c r="E1402" s="257">
        <f>IFERROR(VLOOKUP(C1402,'LISTA ICCU 2026'!D363:F1419,3,FALSE),"NO ")</f>
        <v>27432</v>
      </c>
      <c r="F1402" s="256"/>
      <c r="G1402" s="258">
        <f t="shared" si="44"/>
        <v>27432</v>
      </c>
      <c r="H1402" s="276" t="s">
        <v>1310</v>
      </c>
    </row>
    <row r="1403" spans="2:8" s="260" customFormat="1" ht="26.4">
      <c r="B1403" s="255">
        <f t="shared" si="43"/>
        <v>1390</v>
      </c>
      <c r="C1403" s="273" t="s">
        <v>435</v>
      </c>
      <c r="D1403" s="256" t="str">
        <f>IFERROR(VLOOKUP(C1403,'LISTA ICCU 2026'!D364:F1420,2,FALSE),"NO ")</f>
        <v>ML</v>
      </c>
      <c r="E1403" s="257">
        <f>IFERROR(VLOOKUP(C1403,'LISTA ICCU 2026'!D364:F1420,3,FALSE),"NO ")</f>
        <v>36240</v>
      </c>
      <c r="F1403" s="256"/>
      <c r="G1403" s="258">
        <f t="shared" si="44"/>
        <v>36240</v>
      </c>
      <c r="H1403" s="259" t="s">
        <v>1310</v>
      </c>
    </row>
    <row r="1404" spans="2:8" s="260" customFormat="1">
      <c r="B1404" s="255">
        <f t="shared" si="43"/>
        <v>1391</v>
      </c>
      <c r="C1404" s="273" t="s">
        <v>436</v>
      </c>
      <c r="D1404" s="256" t="str">
        <f>IFERROR(VLOOKUP(C1404,'LISTA ICCU 2026'!D365:F1421,2,FALSE),"NO ")</f>
        <v>ML</v>
      </c>
      <c r="E1404" s="257">
        <f>IFERROR(VLOOKUP(C1404,'LISTA ICCU 2026'!D365:F1421,3,FALSE),"NO ")</f>
        <v>23150</v>
      </c>
      <c r="F1404" s="256"/>
      <c r="G1404" s="258">
        <f t="shared" si="44"/>
        <v>23150</v>
      </c>
      <c r="H1404" s="259" t="s">
        <v>1310</v>
      </c>
    </row>
    <row r="1405" spans="2:8" s="260" customFormat="1" ht="26.4">
      <c r="B1405" s="255">
        <f t="shared" si="43"/>
        <v>1392</v>
      </c>
      <c r="C1405" s="273" t="s">
        <v>437</v>
      </c>
      <c r="D1405" s="256" t="str">
        <f>IFERROR(VLOOKUP(C1405,'LISTA ICCU 2026'!D366:F1422,2,FALSE),"NO ")</f>
        <v>ML</v>
      </c>
      <c r="E1405" s="257">
        <f>IFERROR(VLOOKUP(C1405,'LISTA ICCU 2026'!D366:F1422,3,FALSE),"NO ")</f>
        <v>14281</v>
      </c>
      <c r="F1405" s="256"/>
      <c r="G1405" s="258">
        <f t="shared" si="44"/>
        <v>14281</v>
      </c>
      <c r="H1405" s="276" t="s">
        <v>1310</v>
      </c>
    </row>
    <row r="1406" spans="2:8" s="260" customFormat="1" ht="26.4">
      <c r="B1406" s="255">
        <f t="shared" si="43"/>
        <v>1393</v>
      </c>
      <c r="C1406" s="273" t="s">
        <v>438</v>
      </c>
      <c r="D1406" s="256" t="str">
        <f>IFERROR(VLOOKUP(C1406,'LISTA ICCU 2026'!D367:F1423,2,FALSE),"NO ")</f>
        <v>ML</v>
      </c>
      <c r="E1406" s="257">
        <f>IFERROR(VLOOKUP(C1406,'LISTA ICCU 2026'!D367:F1423,3,FALSE),"NO ")</f>
        <v>77646</v>
      </c>
      <c r="F1406" s="256"/>
      <c r="G1406" s="258">
        <f t="shared" si="44"/>
        <v>77646</v>
      </c>
      <c r="H1406" s="259" t="s">
        <v>1310</v>
      </c>
    </row>
    <row r="1407" spans="2:8" s="260" customFormat="1">
      <c r="B1407" s="255">
        <f t="shared" si="43"/>
        <v>1394</v>
      </c>
      <c r="C1407" s="273" t="s">
        <v>439</v>
      </c>
      <c r="D1407" s="256" t="str">
        <f>IFERROR(VLOOKUP(C1407,'LISTA ICCU 2026'!D368:F1424,2,FALSE),"NO ")</f>
        <v>ML</v>
      </c>
      <c r="E1407" s="257">
        <f>IFERROR(VLOOKUP(C1407,'LISTA ICCU 2026'!D368:F1424,3,FALSE),"NO ")</f>
        <v>50715</v>
      </c>
      <c r="F1407" s="256"/>
      <c r="G1407" s="258">
        <f t="shared" si="44"/>
        <v>50715</v>
      </c>
      <c r="H1407" s="259" t="s">
        <v>1310</v>
      </c>
    </row>
    <row r="1408" spans="2:8" s="260" customFormat="1" ht="26.4">
      <c r="B1408" s="255">
        <f t="shared" si="43"/>
        <v>1395</v>
      </c>
      <c r="C1408" s="273" t="s">
        <v>440</v>
      </c>
      <c r="D1408" s="256" t="str">
        <f>IFERROR(VLOOKUP(C1408,'LISTA ICCU 2026'!D369:F1425,2,FALSE),"NO ")</f>
        <v>ML</v>
      </c>
      <c r="E1408" s="257">
        <f>IFERROR(VLOOKUP(C1408,'LISTA ICCU 2026'!D369:F1425,3,FALSE),"NO ")</f>
        <v>17563</v>
      </c>
      <c r="F1408" s="256"/>
      <c r="G1408" s="258">
        <f t="shared" si="44"/>
        <v>17563</v>
      </c>
      <c r="H1408" s="276" t="s">
        <v>1310</v>
      </c>
    </row>
    <row r="1409" spans="2:8" s="260" customFormat="1">
      <c r="B1409" s="255">
        <f t="shared" si="43"/>
        <v>1396</v>
      </c>
      <c r="C1409" s="273" t="s">
        <v>441</v>
      </c>
      <c r="D1409" s="256" t="str">
        <f>IFERROR(VLOOKUP(C1409,'LISTA ICCU 2026'!D370:F1426,2,FALSE),"NO ")</f>
        <v>ML</v>
      </c>
      <c r="E1409" s="257">
        <f>IFERROR(VLOOKUP(C1409,'LISTA ICCU 2026'!D370:F1426,3,FALSE),"NO ")</f>
        <v>40799</v>
      </c>
      <c r="F1409" s="256"/>
      <c r="G1409" s="258">
        <f t="shared" si="44"/>
        <v>40799</v>
      </c>
      <c r="H1409" s="259" t="s">
        <v>1310</v>
      </c>
    </row>
    <row r="1410" spans="2:8" s="260" customFormat="1">
      <c r="B1410" s="255">
        <f t="shared" si="43"/>
        <v>1397</v>
      </c>
      <c r="C1410" s="273" t="s">
        <v>442</v>
      </c>
      <c r="D1410" s="256" t="str">
        <f>IFERROR(VLOOKUP(C1410,'LISTA ICCU 2026'!D371:F1427,2,FALSE),"NO ")</f>
        <v>ML</v>
      </c>
      <c r="E1410" s="257">
        <f>IFERROR(VLOOKUP(C1410,'LISTA ICCU 2026'!D371:F1427,3,FALSE),"NO ")</f>
        <v>55589</v>
      </c>
      <c r="F1410" s="256"/>
      <c r="G1410" s="258">
        <f t="shared" si="44"/>
        <v>55589</v>
      </c>
      <c r="H1410" s="259" t="s">
        <v>1310</v>
      </c>
    </row>
    <row r="1411" spans="2:8" s="260" customFormat="1">
      <c r="B1411" s="255">
        <f t="shared" si="43"/>
        <v>1398</v>
      </c>
      <c r="C1411" s="273" t="s">
        <v>443</v>
      </c>
      <c r="D1411" s="256" t="str">
        <f>IFERROR(VLOOKUP(C1411,'LISTA ICCU 2026'!D372:F1428,2,FALSE),"NO ")</f>
        <v>ML</v>
      </c>
      <c r="E1411" s="257">
        <f>IFERROR(VLOOKUP(C1411,'LISTA ICCU 2026'!D372:F1428,3,FALSE),"NO ")</f>
        <v>74978</v>
      </c>
      <c r="F1411" s="256"/>
      <c r="G1411" s="258">
        <f t="shared" si="44"/>
        <v>74978</v>
      </c>
      <c r="H1411" s="276" t="s">
        <v>1310</v>
      </c>
    </row>
    <row r="1412" spans="2:8" s="260" customFormat="1">
      <c r="B1412" s="255">
        <f t="shared" si="43"/>
        <v>1399</v>
      </c>
      <c r="C1412" s="273" t="s">
        <v>444</v>
      </c>
      <c r="D1412" s="256" t="str">
        <f>IFERROR(VLOOKUP(C1412,'LISTA ICCU 2026'!D373:F1429,2,FALSE),"NO ")</f>
        <v>ML</v>
      </c>
      <c r="E1412" s="257">
        <f>IFERROR(VLOOKUP(C1412,'LISTA ICCU 2026'!D373:F1429,3,FALSE),"NO ")</f>
        <v>133049</v>
      </c>
      <c r="F1412" s="256"/>
      <c r="G1412" s="258">
        <f t="shared" si="44"/>
        <v>133049</v>
      </c>
      <c r="H1412" s="259" t="s">
        <v>1310</v>
      </c>
    </row>
    <row r="1413" spans="2:8" s="260" customFormat="1">
      <c r="B1413" s="255">
        <f t="shared" si="43"/>
        <v>1400</v>
      </c>
      <c r="C1413" s="273" t="s">
        <v>445</v>
      </c>
      <c r="D1413" s="256" t="str">
        <f>IFERROR(VLOOKUP(C1413,'LISTA ICCU 2026'!D374:F1430,2,FALSE),"NO ")</f>
        <v>UN</v>
      </c>
      <c r="E1413" s="257">
        <f>IFERROR(VLOOKUP(C1413,'LISTA ICCU 2026'!D374:F1430,3,FALSE),"NO ")</f>
        <v>164550</v>
      </c>
      <c r="F1413" s="256"/>
      <c r="G1413" s="258">
        <f t="shared" si="44"/>
        <v>164550</v>
      </c>
      <c r="H1413" s="259" t="s">
        <v>1310</v>
      </c>
    </row>
    <row r="1414" spans="2:8" s="260" customFormat="1">
      <c r="B1414" s="255">
        <f t="shared" si="43"/>
        <v>1401</v>
      </c>
      <c r="C1414" s="273" t="s">
        <v>446</v>
      </c>
      <c r="D1414" s="256" t="str">
        <f>IFERROR(VLOOKUP(C1414,'LISTA ICCU 2026'!D375:F1431,2,FALSE),"NO ")</f>
        <v>UN</v>
      </c>
      <c r="E1414" s="257">
        <f>IFERROR(VLOOKUP(C1414,'LISTA ICCU 2026'!D375:F1431,3,FALSE),"NO ")</f>
        <v>92702</v>
      </c>
      <c r="F1414" s="256"/>
      <c r="G1414" s="258">
        <f t="shared" si="44"/>
        <v>92702</v>
      </c>
      <c r="H1414" s="276" t="s">
        <v>1310</v>
      </c>
    </row>
    <row r="1415" spans="2:8" s="260" customFormat="1">
      <c r="B1415" s="255">
        <f t="shared" si="43"/>
        <v>1402</v>
      </c>
      <c r="C1415" s="273" t="s">
        <v>447</v>
      </c>
      <c r="D1415" s="256" t="str">
        <f>IFERROR(VLOOKUP(C1415,'LISTA ICCU 2026'!D376:F1432,2,FALSE),"NO ")</f>
        <v>UN</v>
      </c>
      <c r="E1415" s="257">
        <f>IFERROR(VLOOKUP(C1415,'LISTA ICCU 2026'!D376:F1432,3,FALSE),"NO ")</f>
        <v>115595</v>
      </c>
      <c r="F1415" s="256"/>
      <c r="G1415" s="258">
        <f t="shared" si="44"/>
        <v>115595</v>
      </c>
      <c r="H1415" s="259" t="s">
        <v>1310</v>
      </c>
    </row>
    <row r="1416" spans="2:8" s="260" customFormat="1">
      <c r="B1416" s="255">
        <f t="shared" si="43"/>
        <v>1403</v>
      </c>
      <c r="C1416" s="273" t="s">
        <v>448</v>
      </c>
      <c r="D1416" s="256" t="str">
        <f>IFERROR(VLOOKUP(C1416,'LISTA ICCU 2026'!D377:F1433,2,FALSE),"NO ")</f>
        <v>UN</v>
      </c>
      <c r="E1416" s="257">
        <f>IFERROR(VLOOKUP(C1416,'LISTA ICCU 2026'!D377:F1433,3,FALSE),"NO ")</f>
        <v>271957</v>
      </c>
      <c r="F1416" s="256"/>
      <c r="G1416" s="258">
        <f t="shared" si="44"/>
        <v>271957</v>
      </c>
      <c r="H1416" s="259" t="s">
        <v>1310</v>
      </c>
    </row>
    <row r="1417" spans="2:8" s="260" customFormat="1">
      <c r="B1417" s="255">
        <f t="shared" si="43"/>
        <v>1404</v>
      </c>
      <c r="C1417" s="273" t="s">
        <v>449</v>
      </c>
      <c r="D1417" s="256" t="str">
        <f>IFERROR(VLOOKUP(C1417,'LISTA ICCU 2026'!D378:F1434,2,FALSE),"NO ")</f>
        <v>UN</v>
      </c>
      <c r="E1417" s="257">
        <f>IFERROR(VLOOKUP(C1417,'LISTA ICCU 2026'!D378:F1434,3,FALSE),"NO ")</f>
        <v>549230</v>
      </c>
      <c r="F1417" s="256"/>
      <c r="G1417" s="258">
        <f t="shared" si="44"/>
        <v>549230</v>
      </c>
      <c r="H1417" s="276" t="s">
        <v>1310</v>
      </c>
    </row>
    <row r="1418" spans="2:8" s="260" customFormat="1">
      <c r="B1418" s="255">
        <f t="shared" si="43"/>
        <v>1405</v>
      </c>
      <c r="C1418" s="273" t="s">
        <v>450</v>
      </c>
      <c r="D1418" s="256" t="str">
        <f>IFERROR(VLOOKUP(C1418,'LISTA ICCU 2026'!D379:F1435,2,FALSE),"NO ")</f>
        <v>UN</v>
      </c>
      <c r="E1418" s="257">
        <f>IFERROR(VLOOKUP(C1418,'LISTA ICCU 2026'!D379:F1435,3,FALSE),"NO ")</f>
        <v>410450</v>
      </c>
      <c r="F1418" s="256"/>
      <c r="G1418" s="258">
        <f t="shared" si="44"/>
        <v>410450</v>
      </c>
      <c r="H1418" s="259" t="s">
        <v>1310</v>
      </c>
    </row>
    <row r="1419" spans="2:8" s="260" customFormat="1">
      <c r="B1419" s="255">
        <f t="shared" si="43"/>
        <v>1406</v>
      </c>
      <c r="C1419" s="273" t="s">
        <v>451</v>
      </c>
      <c r="D1419" s="256" t="str">
        <f>IFERROR(VLOOKUP(C1419,'LISTA ICCU 2026'!D380:F1436,2,FALSE),"NO ")</f>
        <v>ML</v>
      </c>
      <c r="E1419" s="257">
        <f>IFERROR(VLOOKUP(C1419,'LISTA ICCU 2026'!D380:F1436,3,FALSE),"NO ")</f>
        <v>29141</v>
      </c>
      <c r="F1419" s="256"/>
      <c r="G1419" s="258">
        <f t="shared" si="44"/>
        <v>29141</v>
      </c>
      <c r="H1419" s="259" t="s">
        <v>1310</v>
      </c>
    </row>
    <row r="1420" spans="2:8" s="260" customFormat="1">
      <c r="B1420" s="255">
        <f t="shared" si="43"/>
        <v>1407</v>
      </c>
      <c r="C1420" s="273" t="s">
        <v>452</v>
      </c>
      <c r="D1420" s="256" t="str">
        <f>IFERROR(VLOOKUP(C1420,'LISTA ICCU 2026'!D381:F1437,2,FALSE),"NO ")</f>
        <v>ML</v>
      </c>
      <c r="E1420" s="257">
        <f>IFERROR(VLOOKUP(C1420,'LISTA ICCU 2026'!D381:F1437,3,FALSE),"NO ")</f>
        <v>36468</v>
      </c>
      <c r="F1420" s="256"/>
      <c r="G1420" s="258">
        <f t="shared" si="44"/>
        <v>36468</v>
      </c>
      <c r="H1420" s="276" t="s">
        <v>1310</v>
      </c>
    </row>
    <row r="1421" spans="2:8" s="260" customFormat="1" ht="26.4">
      <c r="B1421" s="255">
        <f t="shared" si="43"/>
        <v>1408</v>
      </c>
      <c r="C1421" s="273" t="s">
        <v>453</v>
      </c>
      <c r="D1421" s="256" t="str">
        <f>IFERROR(VLOOKUP(C1421,'LISTA ICCU 2026'!D382:F1438,2,FALSE),"NO ")</f>
        <v>UN</v>
      </c>
      <c r="E1421" s="257">
        <f>IFERROR(VLOOKUP(C1421,'LISTA ICCU 2026'!D382:F1438,3,FALSE),"NO ")</f>
        <v>406527</v>
      </c>
      <c r="F1421" s="256"/>
      <c r="G1421" s="258">
        <f t="shared" si="44"/>
        <v>406527</v>
      </c>
      <c r="H1421" s="259" t="s">
        <v>1310</v>
      </c>
    </row>
    <row r="1422" spans="2:8" s="260" customFormat="1" ht="26.4">
      <c r="B1422" s="255">
        <f t="shared" si="43"/>
        <v>1409</v>
      </c>
      <c r="C1422" s="273" t="s">
        <v>454</v>
      </c>
      <c r="D1422" s="256" t="str">
        <f>IFERROR(VLOOKUP(C1422,'LISTA ICCU 2026'!D383:F1439,2,FALSE),"NO ")</f>
        <v>UN</v>
      </c>
      <c r="E1422" s="257">
        <f>IFERROR(VLOOKUP(C1422,'LISTA ICCU 2026'!D383:F1439,3,FALSE),"NO ")</f>
        <v>529776</v>
      </c>
      <c r="F1422" s="256"/>
      <c r="G1422" s="258">
        <f t="shared" si="44"/>
        <v>529776</v>
      </c>
      <c r="H1422" s="259" t="s">
        <v>1310</v>
      </c>
    </row>
    <row r="1423" spans="2:8" s="260" customFormat="1" ht="26.4">
      <c r="B1423" s="255">
        <f t="shared" si="43"/>
        <v>1410</v>
      </c>
      <c r="C1423" s="273" t="s">
        <v>455</v>
      </c>
      <c r="D1423" s="256" t="str">
        <f>IFERROR(VLOOKUP(C1423,'LISTA ICCU 2026'!D384:F1440,2,FALSE),"NO ")</f>
        <v>UN</v>
      </c>
      <c r="E1423" s="257">
        <f>IFERROR(VLOOKUP(C1423,'LISTA ICCU 2026'!D384:F1440,3,FALSE),"NO ")</f>
        <v>955402</v>
      </c>
      <c r="F1423" s="256"/>
      <c r="G1423" s="258">
        <f t="shared" si="44"/>
        <v>955402</v>
      </c>
      <c r="H1423" s="276" t="s">
        <v>1310</v>
      </c>
    </row>
    <row r="1424" spans="2:8" s="260" customFormat="1" ht="26.4">
      <c r="B1424" s="255">
        <f t="shared" si="43"/>
        <v>1411</v>
      </c>
      <c r="C1424" s="273" t="s">
        <v>456</v>
      </c>
      <c r="D1424" s="256" t="str">
        <f>IFERROR(VLOOKUP(C1424,'LISTA ICCU 2026'!D385:F1441,2,FALSE),"NO ")</f>
        <v>ML</v>
      </c>
      <c r="E1424" s="257">
        <f>IFERROR(VLOOKUP(C1424,'LISTA ICCU 2026'!D385:F1441,3,FALSE),"NO ")</f>
        <v>59949</v>
      </c>
      <c r="F1424" s="256"/>
      <c r="G1424" s="258">
        <f t="shared" si="44"/>
        <v>59949</v>
      </c>
      <c r="H1424" s="259" t="s">
        <v>1310</v>
      </c>
    </row>
    <row r="1425" spans="2:8" s="260" customFormat="1" ht="39.6">
      <c r="B1425" s="255">
        <f t="shared" si="43"/>
        <v>1412</v>
      </c>
      <c r="C1425" s="273" t="s">
        <v>457</v>
      </c>
      <c r="D1425" s="256" t="str">
        <f>IFERROR(VLOOKUP(C1425,'LISTA ICCU 2026'!D386:F1442,2,FALSE),"NO ")</f>
        <v>ML</v>
      </c>
      <c r="E1425" s="257">
        <f>IFERROR(VLOOKUP(C1425,'LISTA ICCU 2026'!D386:F1442,3,FALSE),"NO ")</f>
        <v>70699</v>
      </c>
      <c r="F1425" s="256"/>
      <c r="G1425" s="258">
        <f t="shared" si="44"/>
        <v>70699</v>
      </c>
      <c r="H1425" s="259" t="s">
        <v>1310</v>
      </c>
    </row>
    <row r="1426" spans="2:8" s="260" customFormat="1" ht="26.4">
      <c r="B1426" s="255">
        <f t="shared" si="43"/>
        <v>1413</v>
      </c>
      <c r="C1426" s="273" t="s">
        <v>458</v>
      </c>
      <c r="D1426" s="256" t="str">
        <f>IFERROR(VLOOKUP(C1426,'LISTA ICCU 2026'!D387:F1443,2,FALSE),"NO ")</f>
        <v>ML</v>
      </c>
      <c r="E1426" s="257">
        <f>IFERROR(VLOOKUP(C1426,'LISTA ICCU 2026'!D387:F1443,3,FALSE),"NO ")</f>
        <v>93626</v>
      </c>
      <c r="F1426" s="256"/>
      <c r="G1426" s="258">
        <f t="shared" si="44"/>
        <v>93626</v>
      </c>
      <c r="H1426" s="276" t="s">
        <v>1310</v>
      </c>
    </row>
    <row r="1427" spans="2:8" s="260" customFormat="1" ht="26.4">
      <c r="B1427" s="255">
        <f t="shared" si="43"/>
        <v>1414</v>
      </c>
      <c r="C1427" s="273" t="s">
        <v>459</v>
      </c>
      <c r="D1427" s="256" t="str">
        <f>IFERROR(VLOOKUP(C1427,'LISTA ICCU 2026'!D388:F1444,2,FALSE),"NO ")</f>
        <v>ML</v>
      </c>
      <c r="E1427" s="257">
        <f>IFERROR(VLOOKUP(C1427,'LISTA ICCU 2026'!D388:F1444,3,FALSE),"NO ")</f>
        <v>104951</v>
      </c>
      <c r="F1427" s="256"/>
      <c r="G1427" s="258">
        <f t="shared" si="44"/>
        <v>104951</v>
      </c>
      <c r="H1427" s="259" t="s">
        <v>1310</v>
      </c>
    </row>
    <row r="1428" spans="2:8" s="260" customFormat="1" ht="39.6">
      <c r="B1428" s="255">
        <f t="shared" si="43"/>
        <v>1415</v>
      </c>
      <c r="C1428" s="273" t="s">
        <v>460</v>
      </c>
      <c r="D1428" s="256" t="str">
        <f>IFERROR(VLOOKUP(C1428,'LISTA ICCU 2026'!D389:F1445,2,FALSE),"NO ")</f>
        <v>ML</v>
      </c>
      <c r="E1428" s="257">
        <f>IFERROR(VLOOKUP(C1428,'LISTA ICCU 2026'!D389:F1445,3,FALSE),"NO ")</f>
        <v>135138</v>
      </c>
      <c r="F1428" s="256"/>
      <c r="G1428" s="258">
        <f t="shared" si="44"/>
        <v>135138</v>
      </c>
      <c r="H1428" s="259" t="s">
        <v>1310</v>
      </c>
    </row>
    <row r="1429" spans="2:8" s="260" customFormat="1" ht="26.4">
      <c r="B1429" s="255">
        <f t="shared" si="43"/>
        <v>1416</v>
      </c>
      <c r="C1429" s="273" t="s">
        <v>461</v>
      </c>
      <c r="D1429" s="256" t="str">
        <f>IFERROR(VLOOKUP(C1429,'LISTA ICCU 2026'!D390:F1446,2,FALSE),"NO ")</f>
        <v>ML</v>
      </c>
      <c r="E1429" s="257">
        <f>IFERROR(VLOOKUP(C1429,'LISTA ICCU 2026'!D390:F1446,3,FALSE),"NO ")</f>
        <v>161521</v>
      </c>
      <c r="F1429" s="256"/>
      <c r="G1429" s="258">
        <f t="shared" si="44"/>
        <v>161521</v>
      </c>
      <c r="H1429" s="276" t="s">
        <v>1310</v>
      </c>
    </row>
    <row r="1430" spans="2:8" s="260" customFormat="1" ht="26.4">
      <c r="B1430" s="255">
        <f t="shared" si="43"/>
        <v>1417</v>
      </c>
      <c r="C1430" s="273" t="s">
        <v>462</v>
      </c>
      <c r="D1430" s="256" t="str">
        <f>IFERROR(VLOOKUP(C1430,'LISTA ICCU 2026'!D391:F1447,2,FALSE),"NO ")</f>
        <v>ML</v>
      </c>
      <c r="E1430" s="257">
        <f>IFERROR(VLOOKUP(C1430,'LISTA ICCU 2026'!D391:F1447,3,FALSE),"NO ")</f>
        <v>238680</v>
      </c>
      <c r="F1430" s="256"/>
      <c r="G1430" s="258">
        <f t="shared" si="44"/>
        <v>238680</v>
      </c>
      <c r="H1430" s="259" t="s">
        <v>1310</v>
      </c>
    </row>
    <row r="1431" spans="2:8" s="260" customFormat="1" ht="26.4">
      <c r="B1431" s="255">
        <f t="shared" si="43"/>
        <v>1418</v>
      </c>
      <c r="C1431" s="273" t="s">
        <v>463</v>
      </c>
      <c r="D1431" s="256" t="str">
        <f>IFERROR(VLOOKUP(C1431,'LISTA ICCU 2026'!D392:F1448,2,FALSE),"NO ")</f>
        <v>UN</v>
      </c>
      <c r="E1431" s="257">
        <f>IFERROR(VLOOKUP(C1431,'LISTA ICCU 2026'!D392:F1448,3,FALSE),"NO ")</f>
        <v>103419</v>
      </c>
      <c r="F1431" s="256"/>
      <c r="G1431" s="258">
        <f t="shared" si="44"/>
        <v>103419</v>
      </c>
      <c r="H1431" s="259" t="s">
        <v>1310</v>
      </c>
    </row>
    <row r="1432" spans="2:8" s="260" customFormat="1" ht="26.4">
      <c r="B1432" s="255">
        <f t="shared" si="43"/>
        <v>1419</v>
      </c>
      <c r="C1432" s="273" t="s">
        <v>464</v>
      </c>
      <c r="D1432" s="256" t="str">
        <f>IFERROR(VLOOKUP(C1432,'LISTA ICCU 2026'!D393:F1449,2,FALSE),"NO ")</f>
        <v>UN</v>
      </c>
      <c r="E1432" s="257">
        <f>IFERROR(VLOOKUP(C1432,'LISTA ICCU 2026'!D393:F1449,3,FALSE),"NO ")</f>
        <v>103770</v>
      </c>
      <c r="F1432" s="256"/>
      <c r="G1432" s="258">
        <f t="shared" si="44"/>
        <v>103770</v>
      </c>
      <c r="H1432" s="276" t="s">
        <v>1310</v>
      </c>
    </row>
    <row r="1433" spans="2:8" s="260" customFormat="1" ht="26.4">
      <c r="B1433" s="255">
        <f t="shared" si="43"/>
        <v>1420</v>
      </c>
      <c r="C1433" s="273" t="s">
        <v>465</v>
      </c>
      <c r="D1433" s="256" t="str">
        <f>IFERROR(VLOOKUP(C1433,'LISTA ICCU 2026'!D394:F1450,2,FALSE),"NO ")</f>
        <v>UN</v>
      </c>
      <c r="E1433" s="257">
        <f>IFERROR(VLOOKUP(C1433,'LISTA ICCU 2026'!D394:F1450,3,FALSE),"NO ")</f>
        <v>62319</v>
      </c>
      <c r="F1433" s="256"/>
      <c r="G1433" s="258">
        <f t="shared" si="44"/>
        <v>62319</v>
      </c>
      <c r="H1433" s="259" t="s">
        <v>1310</v>
      </c>
    </row>
    <row r="1434" spans="2:8" s="260" customFormat="1" ht="26.4">
      <c r="B1434" s="255">
        <f t="shared" ref="B1434:B1497" si="45">B1433+1</f>
        <v>1421</v>
      </c>
      <c r="C1434" s="273" t="s">
        <v>466</v>
      </c>
      <c r="D1434" s="256" t="str">
        <f>IFERROR(VLOOKUP(C1434,'LISTA ICCU 2026'!D395:F1451,2,FALSE),"NO ")</f>
        <v>UN</v>
      </c>
      <c r="E1434" s="257">
        <f>IFERROR(VLOOKUP(C1434,'LISTA ICCU 2026'!D395:F1451,3,FALSE),"NO ")</f>
        <v>75253</v>
      </c>
      <c r="F1434" s="256"/>
      <c r="G1434" s="258">
        <f t="shared" si="44"/>
        <v>75253</v>
      </c>
      <c r="H1434" s="259" t="s">
        <v>1310</v>
      </c>
    </row>
    <row r="1435" spans="2:8" s="260" customFormat="1" ht="26.4">
      <c r="B1435" s="255">
        <f t="shared" si="45"/>
        <v>1422</v>
      </c>
      <c r="C1435" s="273" t="s">
        <v>467</v>
      </c>
      <c r="D1435" s="256" t="str">
        <f>IFERROR(VLOOKUP(C1435,'LISTA ICCU 2026'!D396:F1452,2,FALSE),"NO ")</f>
        <v>ML</v>
      </c>
      <c r="E1435" s="257">
        <f>IFERROR(VLOOKUP(C1435,'LISTA ICCU 2026'!D396:F1452,3,FALSE),"NO ")</f>
        <v>6049</v>
      </c>
      <c r="F1435" s="256"/>
      <c r="G1435" s="258">
        <f t="shared" si="44"/>
        <v>6049</v>
      </c>
      <c r="H1435" s="276" t="s">
        <v>1310</v>
      </c>
    </row>
    <row r="1436" spans="2:8" s="260" customFormat="1" ht="26.4">
      <c r="B1436" s="255">
        <f t="shared" si="45"/>
        <v>1423</v>
      </c>
      <c r="C1436" s="273" t="s">
        <v>468</v>
      </c>
      <c r="D1436" s="256" t="str">
        <f>IFERROR(VLOOKUP(C1436,'LISTA ICCU 2026'!D397:F1453,2,FALSE),"NO ")</f>
        <v>ML</v>
      </c>
      <c r="E1436" s="257">
        <f>IFERROR(VLOOKUP(C1436,'LISTA ICCU 2026'!D397:F1453,3,FALSE),"NO ")</f>
        <v>9393</v>
      </c>
      <c r="F1436" s="256"/>
      <c r="G1436" s="258">
        <f t="shared" si="44"/>
        <v>9393</v>
      </c>
      <c r="H1436" s="259" t="s">
        <v>1310</v>
      </c>
    </row>
    <row r="1437" spans="2:8" s="260" customFormat="1">
      <c r="B1437" s="255">
        <f t="shared" si="45"/>
        <v>1424</v>
      </c>
      <c r="C1437" s="273" t="s">
        <v>469</v>
      </c>
      <c r="D1437" s="256" t="str">
        <f>IFERROR(VLOOKUP(C1437,'LISTA ICCU 2026'!D398:F1454,2,FALSE),"NO ")</f>
        <v>UN</v>
      </c>
      <c r="E1437" s="257">
        <f>IFERROR(VLOOKUP(C1437,'LISTA ICCU 2026'!D398:F1454,3,FALSE),"NO ")</f>
        <v>1474807</v>
      </c>
      <c r="F1437" s="256"/>
      <c r="G1437" s="258">
        <f t="shared" si="44"/>
        <v>1474807</v>
      </c>
      <c r="H1437" s="259" t="s">
        <v>1310</v>
      </c>
    </row>
    <row r="1438" spans="2:8" s="260" customFormat="1">
      <c r="B1438" s="255">
        <f t="shared" si="45"/>
        <v>1425</v>
      </c>
      <c r="C1438" s="273" t="s">
        <v>470</v>
      </c>
      <c r="D1438" s="256" t="str">
        <f>IFERROR(VLOOKUP(C1438,'LISTA ICCU 2026'!D399:F1455,2,FALSE),"NO ")</f>
        <v>UN</v>
      </c>
      <c r="E1438" s="257">
        <f>IFERROR(VLOOKUP(C1438,'LISTA ICCU 2026'!D399:F1455,3,FALSE),"NO ")</f>
        <v>1140696</v>
      </c>
      <c r="F1438" s="256"/>
      <c r="G1438" s="258">
        <f t="shared" si="44"/>
        <v>1140696</v>
      </c>
      <c r="H1438" s="276" t="s">
        <v>1310</v>
      </c>
    </row>
    <row r="1439" spans="2:8" s="260" customFormat="1">
      <c r="B1439" s="255">
        <f t="shared" si="45"/>
        <v>1426</v>
      </c>
      <c r="C1439" s="273" t="s">
        <v>471</v>
      </c>
      <c r="D1439" s="256" t="str">
        <f>IFERROR(VLOOKUP(C1439,'LISTA ICCU 2026'!D400:F1456,2,FALSE),"NO ")</f>
        <v>UN</v>
      </c>
      <c r="E1439" s="257">
        <f>IFERROR(VLOOKUP(C1439,'LISTA ICCU 2026'!D400:F1456,3,FALSE),"NO ")</f>
        <v>3723679</v>
      </c>
      <c r="F1439" s="256"/>
      <c r="G1439" s="258">
        <f t="shared" si="44"/>
        <v>3723679</v>
      </c>
      <c r="H1439" s="259" t="s">
        <v>1310</v>
      </c>
    </row>
    <row r="1440" spans="2:8" s="260" customFormat="1">
      <c r="B1440" s="255">
        <f t="shared" si="45"/>
        <v>1427</v>
      </c>
      <c r="C1440" s="273" t="s">
        <v>472</v>
      </c>
      <c r="D1440" s="256" t="str">
        <f>IFERROR(VLOOKUP(C1440,'LISTA ICCU 2026'!D401:F1457,2,FALSE),"NO ")</f>
        <v>UN</v>
      </c>
      <c r="E1440" s="257">
        <f>IFERROR(VLOOKUP(C1440,'LISTA ICCU 2026'!D401:F1457,3,FALSE),"NO ")</f>
        <v>3119262</v>
      </c>
      <c r="F1440" s="256"/>
      <c r="G1440" s="258">
        <f t="shared" si="44"/>
        <v>3119262</v>
      </c>
      <c r="H1440" s="259" t="s">
        <v>1310</v>
      </c>
    </row>
    <row r="1441" spans="2:8" s="260" customFormat="1">
      <c r="B1441" s="255">
        <f t="shared" si="45"/>
        <v>1428</v>
      </c>
      <c r="C1441" s="273" t="s">
        <v>473</v>
      </c>
      <c r="D1441" s="256" t="str">
        <f>IFERROR(VLOOKUP(C1441,'LISTA ICCU 2026'!D402:F1458,2,FALSE),"NO ")</f>
        <v>UN</v>
      </c>
      <c r="E1441" s="257">
        <f>IFERROR(VLOOKUP(C1441,'LISTA ICCU 2026'!D402:F1458,3,FALSE),"NO ")</f>
        <v>958810</v>
      </c>
      <c r="F1441" s="256"/>
      <c r="G1441" s="258">
        <f t="shared" si="44"/>
        <v>958810</v>
      </c>
      <c r="H1441" s="276" t="s">
        <v>1310</v>
      </c>
    </row>
    <row r="1442" spans="2:8" s="260" customFormat="1">
      <c r="B1442" s="255">
        <f t="shared" si="45"/>
        <v>1429</v>
      </c>
      <c r="C1442" s="273" t="s">
        <v>474</v>
      </c>
      <c r="D1442" s="256" t="str">
        <f>IFERROR(VLOOKUP(C1442,'LISTA ICCU 2026'!D403:F1459,2,FALSE),"NO ")</f>
        <v>UN</v>
      </c>
      <c r="E1442" s="257">
        <f>IFERROR(VLOOKUP(C1442,'LISTA ICCU 2026'!D403:F1459,3,FALSE),"NO ")</f>
        <v>1217476</v>
      </c>
      <c r="F1442" s="256"/>
      <c r="G1442" s="258">
        <f t="shared" si="44"/>
        <v>1217476</v>
      </c>
      <c r="H1442" s="259" t="s">
        <v>1310</v>
      </c>
    </row>
    <row r="1443" spans="2:8" s="260" customFormat="1" ht="26.4">
      <c r="B1443" s="255">
        <f t="shared" si="45"/>
        <v>1430</v>
      </c>
      <c r="C1443" s="273" t="s">
        <v>475</v>
      </c>
      <c r="D1443" s="256" t="str">
        <f>IFERROR(VLOOKUP(C1443,'LISTA ICCU 2026'!D404:F1460,2,FALSE),"NO ")</f>
        <v>UN</v>
      </c>
      <c r="E1443" s="257">
        <f>IFERROR(VLOOKUP(C1443,'LISTA ICCU 2026'!D404:F1460,3,FALSE),"NO ")</f>
        <v>444668</v>
      </c>
      <c r="F1443" s="256"/>
      <c r="G1443" s="258">
        <f t="shared" si="44"/>
        <v>444668</v>
      </c>
      <c r="H1443" s="259" t="s">
        <v>1310</v>
      </c>
    </row>
    <row r="1444" spans="2:8" s="260" customFormat="1">
      <c r="B1444" s="255">
        <f t="shared" si="45"/>
        <v>1431</v>
      </c>
      <c r="C1444" s="273"/>
      <c r="D1444" s="256" t="str">
        <f>IFERROR(VLOOKUP(C1444,'LISTA ICCU 2026'!D405:F1461,2,FALSE),"NO ")</f>
        <v xml:space="preserve">NO </v>
      </c>
      <c r="E1444" s="257" t="str">
        <f>IFERROR(VLOOKUP(C1444,'LISTA ICCU 2026'!D405:F1461,3,FALSE),"NO ")</f>
        <v xml:space="preserve">NO </v>
      </c>
      <c r="F1444" s="256"/>
      <c r="G1444" s="258" t="e">
        <f t="shared" si="44"/>
        <v>#VALUE!</v>
      </c>
      <c r="H1444" s="276" t="s">
        <v>1310</v>
      </c>
    </row>
    <row r="1445" spans="2:8" s="260" customFormat="1">
      <c r="B1445" s="255">
        <f t="shared" si="45"/>
        <v>1432</v>
      </c>
      <c r="C1445" s="273" t="s">
        <v>476</v>
      </c>
      <c r="D1445" s="256">
        <f>IFERROR(VLOOKUP(C1445,'LISTA ICCU 2026'!D406:F1462,2,FALSE),"NO ")</f>
        <v>0</v>
      </c>
      <c r="E1445" s="257">
        <f>IFERROR(VLOOKUP(C1445,'LISTA ICCU 2026'!D406:F1462,3,FALSE),"NO ")</f>
        <v>0</v>
      </c>
      <c r="F1445" s="256"/>
      <c r="G1445" s="258">
        <f t="shared" si="44"/>
        <v>0</v>
      </c>
      <c r="H1445" s="259" t="s">
        <v>1310</v>
      </c>
    </row>
    <row r="1446" spans="2:8" s="260" customFormat="1">
      <c r="B1446" s="255">
        <f t="shared" si="45"/>
        <v>1433</v>
      </c>
      <c r="C1446" s="273" t="s">
        <v>477</v>
      </c>
      <c r="D1446" s="256" t="str">
        <f>IFERROR(VLOOKUP(C1446,'LISTA ICCU 2026'!D407:F1463,2,FALSE),"NO ")</f>
        <v>UN</v>
      </c>
      <c r="E1446" s="257">
        <f>IFERROR(VLOOKUP(C1446,'LISTA ICCU 2026'!D407:F1463,3,FALSE),"NO ")</f>
        <v>529760</v>
      </c>
      <c r="F1446" s="256"/>
      <c r="G1446" s="258">
        <f t="shared" si="44"/>
        <v>529760</v>
      </c>
      <c r="H1446" s="259" t="s">
        <v>1310</v>
      </c>
    </row>
    <row r="1447" spans="2:8" s="260" customFormat="1" ht="26.4">
      <c r="B1447" s="255">
        <f t="shared" si="45"/>
        <v>1434</v>
      </c>
      <c r="C1447" s="273" t="s">
        <v>478</v>
      </c>
      <c r="D1447" s="256" t="str">
        <f>IFERROR(VLOOKUP(C1447,'LISTA ICCU 2026'!D408:F1464,2,FALSE),"NO ")</f>
        <v>UN</v>
      </c>
      <c r="E1447" s="257">
        <f>IFERROR(VLOOKUP(C1447,'LISTA ICCU 2026'!D408:F1464,3,FALSE),"NO ")</f>
        <v>105856</v>
      </c>
      <c r="F1447" s="256"/>
      <c r="G1447" s="258">
        <f t="shared" si="44"/>
        <v>105856</v>
      </c>
      <c r="H1447" s="276" t="s">
        <v>1310</v>
      </c>
    </row>
    <row r="1448" spans="2:8" s="260" customFormat="1" ht="26.4">
      <c r="B1448" s="255">
        <f t="shared" si="45"/>
        <v>1435</v>
      </c>
      <c r="C1448" s="273" t="s">
        <v>479</v>
      </c>
      <c r="D1448" s="256" t="str">
        <f>IFERROR(VLOOKUP(C1448,'LISTA ICCU 2026'!D409:F1465,2,FALSE),"NO ")</f>
        <v>UN</v>
      </c>
      <c r="E1448" s="257">
        <f>IFERROR(VLOOKUP(C1448,'LISTA ICCU 2026'!D409:F1465,3,FALSE),"NO ")</f>
        <v>126882</v>
      </c>
      <c r="F1448" s="256"/>
      <c r="G1448" s="258">
        <f t="shared" si="44"/>
        <v>126882</v>
      </c>
      <c r="H1448" s="259" t="s">
        <v>1310</v>
      </c>
    </row>
    <row r="1449" spans="2:8" s="260" customFormat="1" ht="26.4">
      <c r="B1449" s="255">
        <f t="shared" si="45"/>
        <v>1436</v>
      </c>
      <c r="C1449" s="273" t="s">
        <v>480</v>
      </c>
      <c r="D1449" s="256" t="str">
        <f>IFERROR(VLOOKUP(C1449,'LISTA ICCU 2026'!D410:F1466,2,FALSE),"NO ")</f>
        <v>UN</v>
      </c>
      <c r="E1449" s="257">
        <f>IFERROR(VLOOKUP(C1449,'LISTA ICCU 2026'!D410:F1466,3,FALSE),"NO ")</f>
        <v>124800</v>
      </c>
      <c r="F1449" s="256"/>
      <c r="G1449" s="258">
        <f t="shared" si="44"/>
        <v>124800</v>
      </c>
      <c r="H1449" s="259" t="s">
        <v>1310</v>
      </c>
    </row>
    <row r="1450" spans="2:8" s="260" customFormat="1" ht="26.4">
      <c r="B1450" s="255">
        <f t="shared" si="45"/>
        <v>1437</v>
      </c>
      <c r="C1450" s="273" t="s">
        <v>481</v>
      </c>
      <c r="D1450" s="256" t="str">
        <f>IFERROR(VLOOKUP(C1450,'LISTA ICCU 2026'!D411:F1467,2,FALSE),"NO ")</f>
        <v>UN</v>
      </c>
      <c r="E1450" s="257">
        <f>IFERROR(VLOOKUP(C1450,'LISTA ICCU 2026'!D411:F1467,3,FALSE),"NO ")</f>
        <v>151500</v>
      </c>
      <c r="F1450" s="256"/>
      <c r="G1450" s="258">
        <f t="shared" si="44"/>
        <v>151500</v>
      </c>
      <c r="H1450" s="276" t="s">
        <v>1310</v>
      </c>
    </row>
    <row r="1451" spans="2:8" s="260" customFormat="1">
      <c r="B1451" s="255">
        <f t="shared" si="45"/>
        <v>1438</v>
      </c>
      <c r="C1451" s="273" t="s">
        <v>482</v>
      </c>
      <c r="D1451" s="256" t="str">
        <f>IFERROR(VLOOKUP(C1451,'LISTA ICCU 2026'!D412:F1468,2,FALSE),"NO ")</f>
        <v>UN</v>
      </c>
      <c r="E1451" s="257">
        <f>IFERROR(VLOOKUP(C1451,'LISTA ICCU 2026'!D412:F1468,3,FALSE),"NO ")</f>
        <v>87192</v>
      </c>
      <c r="F1451" s="256"/>
      <c r="G1451" s="258">
        <f t="shared" si="44"/>
        <v>87192</v>
      </c>
      <c r="H1451" s="259" t="s">
        <v>1310</v>
      </c>
    </row>
    <row r="1452" spans="2:8" s="260" customFormat="1">
      <c r="B1452" s="255">
        <f t="shared" si="45"/>
        <v>1439</v>
      </c>
      <c r="C1452" s="273" t="s">
        <v>483</v>
      </c>
      <c r="D1452" s="256" t="str">
        <f>IFERROR(VLOOKUP(C1452,'LISTA ICCU 2026'!D413:F1469,2,FALSE),"NO ")</f>
        <v>UN</v>
      </c>
      <c r="E1452" s="257">
        <f>IFERROR(VLOOKUP(C1452,'LISTA ICCU 2026'!D413:F1469,3,FALSE),"NO ")</f>
        <v>96475</v>
      </c>
      <c r="F1452" s="256"/>
      <c r="G1452" s="258">
        <f t="shared" si="44"/>
        <v>96475</v>
      </c>
      <c r="H1452" s="259" t="s">
        <v>1310</v>
      </c>
    </row>
    <row r="1453" spans="2:8" s="260" customFormat="1">
      <c r="B1453" s="255">
        <f t="shared" si="45"/>
        <v>1440</v>
      </c>
      <c r="C1453" s="273" t="s">
        <v>484</v>
      </c>
      <c r="D1453" s="256" t="str">
        <f>IFERROR(VLOOKUP(C1453,'LISTA ICCU 2026'!D414:F1470,2,FALSE),"NO ")</f>
        <v>UN</v>
      </c>
      <c r="E1453" s="257">
        <f>IFERROR(VLOOKUP(C1453,'LISTA ICCU 2026'!D414:F1470,3,FALSE),"NO ")</f>
        <v>189885</v>
      </c>
      <c r="F1453" s="256"/>
      <c r="G1453" s="258">
        <f t="shared" si="44"/>
        <v>189885</v>
      </c>
      <c r="H1453" s="276" t="s">
        <v>1310</v>
      </c>
    </row>
    <row r="1454" spans="2:8" s="260" customFormat="1">
      <c r="B1454" s="255">
        <f t="shared" si="45"/>
        <v>1441</v>
      </c>
      <c r="C1454" s="273" t="s">
        <v>485</v>
      </c>
      <c r="D1454" s="256" t="str">
        <f>IFERROR(VLOOKUP(C1454,'LISTA ICCU 2026'!D415:F1471,2,FALSE),"NO ")</f>
        <v>UN</v>
      </c>
      <c r="E1454" s="257">
        <f>IFERROR(VLOOKUP(C1454,'LISTA ICCU 2026'!D415:F1471,3,FALSE),"NO ")</f>
        <v>101544</v>
      </c>
      <c r="F1454" s="256"/>
      <c r="G1454" s="258">
        <f t="shared" si="44"/>
        <v>101544</v>
      </c>
      <c r="H1454" s="259" t="s">
        <v>1310</v>
      </c>
    </row>
    <row r="1455" spans="2:8" s="260" customFormat="1">
      <c r="B1455" s="255">
        <f t="shared" si="45"/>
        <v>1442</v>
      </c>
      <c r="C1455" s="273" t="s">
        <v>486</v>
      </c>
      <c r="D1455" s="256" t="str">
        <f>IFERROR(VLOOKUP(C1455,'LISTA ICCU 2026'!D416:F1472,2,FALSE),"NO ")</f>
        <v>UN</v>
      </c>
      <c r="E1455" s="257">
        <f>IFERROR(VLOOKUP(C1455,'LISTA ICCU 2026'!D416:F1472,3,FALSE),"NO ")</f>
        <v>179823</v>
      </c>
      <c r="F1455" s="256"/>
      <c r="G1455" s="258">
        <f t="shared" ref="G1455:G1518" si="46">E1455*(1+F1455)</f>
        <v>179823</v>
      </c>
      <c r="H1455" s="259" t="s">
        <v>1310</v>
      </c>
    </row>
    <row r="1456" spans="2:8" s="260" customFormat="1">
      <c r="B1456" s="255">
        <f t="shared" si="45"/>
        <v>1443</v>
      </c>
      <c r="C1456" s="273" t="s">
        <v>487</v>
      </c>
      <c r="D1456" s="256" t="str">
        <f>IFERROR(VLOOKUP(C1456,'LISTA ICCU 2026'!D417:F1473,2,FALSE),"NO ")</f>
        <v>UN</v>
      </c>
      <c r="E1456" s="257">
        <f>IFERROR(VLOOKUP(C1456,'LISTA ICCU 2026'!D417:F1473,3,FALSE),"NO ")</f>
        <v>112524</v>
      </c>
      <c r="F1456" s="256"/>
      <c r="G1456" s="258">
        <f t="shared" si="46"/>
        <v>112524</v>
      </c>
      <c r="H1456" s="276" t="s">
        <v>1310</v>
      </c>
    </row>
    <row r="1457" spans="2:8" s="260" customFormat="1">
      <c r="B1457" s="255">
        <f t="shared" si="45"/>
        <v>1444</v>
      </c>
      <c r="C1457" s="273" t="s">
        <v>488</v>
      </c>
      <c r="D1457" s="256" t="str">
        <f>IFERROR(VLOOKUP(C1457,'LISTA ICCU 2026'!D418:F1474,2,FALSE),"NO ")</f>
        <v>UN</v>
      </c>
      <c r="E1457" s="257">
        <f>IFERROR(VLOOKUP(C1457,'LISTA ICCU 2026'!D418:F1474,3,FALSE),"NO ")</f>
        <v>87949</v>
      </c>
      <c r="F1457" s="256"/>
      <c r="G1457" s="258">
        <f t="shared" si="46"/>
        <v>87949</v>
      </c>
      <c r="H1457" s="259" t="s">
        <v>1310</v>
      </c>
    </row>
    <row r="1458" spans="2:8" s="260" customFormat="1" ht="26.4">
      <c r="B1458" s="255">
        <f t="shared" si="45"/>
        <v>1445</v>
      </c>
      <c r="C1458" s="273" t="s">
        <v>489</v>
      </c>
      <c r="D1458" s="256" t="str">
        <f>IFERROR(VLOOKUP(C1458,'LISTA ICCU 2026'!D419:F1475,2,FALSE),"NO ")</f>
        <v>UN</v>
      </c>
      <c r="E1458" s="257">
        <f>IFERROR(VLOOKUP(C1458,'LISTA ICCU 2026'!D419:F1475,3,FALSE),"NO ")</f>
        <v>151386</v>
      </c>
      <c r="F1458" s="256"/>
      <c r="G1458" s="258">
        <f t="shared" si="46"/>
        <v>151386</v>
      </c>
      <c r="H1458" s="259" t="s">
        <v>1310</v>
      </c>
    </row>
    <row r="1459" spans="2:8" s="260" customFormat="1" ht="26.4">
      <c r="B1459" s="255">
        <f t="shared" si="45"/>
        <v>1446</v>
      </c>
      <c r="C1459" s="273" t="s">
        <v>490</v>
      </c>
      <c r="D1459" s="256" t="str">
        <f>IFERROR(VLOOKUP(C1459,'LISTA ICCU 2026'!D420:F1476,2,FALSE),"NO ")</f>
        <v>UN</v>
      </c>
      <c r="E1459" s="257">
        <f>IFERROR(VLOOKUP(C1459,'LISTA ICCU 2026'!D420:F1476,3,FALSE),"NO ")</f>
        <v>571854</v>
      </c>
      <c r="F1459" s="256"/>
      <c r="G1459" s="258">
        <f t="shared" si="46"/>
        <v>571854</v>
      </c>
      <c r="H1459" s="276" t="s">
        <v>1310</v>
      </c>
    </row>
    <row r="1460" spans="2:8" s="260" customFormat="1" ht="26.4">
      <c r="B1460" s="255">
        <f t="shared" si="45"/>
        <v>1447</v>
      </c>
      <c r="C1460" s="273" t="s">
        <v>491</v>
      </c>
      <c r="D1460" s="256" t="str">
        <f>IFERROR(VLOOKUP(C1460,'LISTA ICCU 2026'!D421:F1477,2,FALSE),"NO ")</f>
        <v>UN</v>
      </c>
      <c r="E1460" s="257">
        <f>IFERROR(VLOOKUP(C1460,'LISTA ICCU 2026'!D421:F1477,3,FALSE),"NO ")</f>
        <v>758733</v>
      </c>
      <c r="F1460" s="256"/>
      <c r="G1460" s="258">
        <f t="shared" si="46"/>
        <v>758733</v>
      </c>
      <c r="H1460" s="259" t="s">
        <v>1310</v>
      </c>
    </row>
    <row r="1461" spans="2:8" s="260" customFormat="1" ht="26.4">
      <c r="B1461" s="255">
        <f t="shared" si="45"/>
        <v>1448</v>
      </c>
      <c r="C1461" s="273" t="s">
        <v>492</v>
      </c>
      <c r="D1461" s="256" t="str">
        <f>IFERROR(VLOOKUP(C1461,'LISTA ICCU 2026'!D422:F1478,2,FALSE),"NO ")</f>
        <v>ML</v>
      </c>
      <c r="E1461" s="257">
        <f>IFERROR(VLOOKUP(C1461,'LISTA ICCU 2026'!D422:F1478,3,FALSE),"NO ")</f>
        <v>3037</v>
      </c>
      <c r="F1461" s="256"/>
      <c r="G1461" s="258">
        <f t="shared" si="46"/>
        <v>3037</v>
      </c>
      <c r="H1461" s="259" t="s">
        <v>1310</v>
      </c>
    </row>
    <row r="1462" spans="2:8" s="260" customFormat="1" ht="26.4">
      <c r="B1462" s="255">
        <f t="shared" si="45"/>
        <v>1449</v>
      </c>
      <c r="C1462" s="273" t="s">
        <v>493</v>
      </c>
      <c r="D1462" s="256" t="str">
        <f>IFERROR(VLOOKUP(C1462,'LISTA ICCU 2026'!D423:F1479,2,FALSE),"NO ")</f>
        <v>ML</v>
      </c>
      <c r="E1462" s="257">
        <f>IFERROR(VLOOKUP(C1462,'LISTA ICCU 2026'!D423:F1479,3,FALSE),"NO ")</f>
        <v>3956</v>
      </c>
      <c r="F1462" s="256"/>
      <c r="G1462" s="258">
        <f t="shared" si="46"/>
        <v>3956</v>
      </c>
      <c r="H1462" s="276" t="s">
        <v>1310</v>
      </c>
    </row>
    <row r="1463" spans="2:8" s="260" customFormat="1" ht="26.4">
      <c r="B1463" s="255">
        <f t="shared" si="45"/>
        <v>1450</v>
      </c>
      <c r="C1463" s="273" t="s">
        <v>494</v>
      </c>
      <c r="D1463" s="256" t="str">
        <f>IFERROR(VLOOKUP(C1463,'LISTA ICCU 2026'!D424:F1480,2,FALSE),"NO ")</f>
        <v>ML</v>
      </c>
      <c r="E1463" s="257">
        <f>IFERROR(VLOOKUP(C1463,'LISTA ICCU 2026'!D424:F1480,3,FALSE),"NO ")</f>
        <v>6745</v>
      </c>
      <c r="F1463" s="256"/>
      <c r="G1463" s="258">
        <f t="shared" si="46"/>
        <v>6745</v>
      </c>
      <c r="H1463" s="259" t="s">
        <v>1310</v>
      </c>
    </row>
    <row r="1464" spans="2:8" s="260" customFormat="1" ht="26.4">
      <c r="B1464" s="255">
        <f t="shared" si="45"/>
        <v>1451</v>
      </c>
      <c r="C1464" s="273" t="s">
        <v>495</v>
      </c>
      <c r="D1464" s="256" t="str">
        <f>IFERROR(VLOOKUP(C1464,'LISTA ICCU 2026'!D425:F1481,2,FALSE),"NO ")</f>
        <v>ML</v>
      </c>
      <c r="E1464" s="257">
        <f>IFERROR(VLOOKUP(C1464,'LISTA ICCU 2026'!D425:F1481,3,FALSE),"NO ")</f>
        <v>11607</v>
      </c>
      <c r="F1464" s="256"/>
      <c r="G1464" s="258">
        <f t="shared" si="46"/>
        <v>11607</v>
      </c>
      <c r="H1464" s="259" t="s">
        <v>1310</v>
      </c>
    </row>
    <row r="1465" spans="2:8" s="260" customFormat="1" ht="26.4">
      <c r="B1465" s="255">
        <f t="shared" si="45"/>
        <v>1452</v>
      </c>
      <c r="C1465" s="273" t="s">
        <v>496</v>
      </c>
      <c r="D1465" s="256" t="str">
        <f>IFERROR(VLOOKUP(C1465,'LISTA ICCU 2026'!D426:F1482,2,FALSE),"NO ")</f>
        <v>UN</v>
      </c>
      <c r="E1465" s="257">
        <f>IFERROR(VLOOKUP(C1465,'LISTA ICCU 2026'!D426:F1482,3,FALSE),"NO ")</f>
        <v>458897</v>
      </c>
      <c r="F1465" s="256"/>
      <c r="G1465" s="258">
        <f t="shared" si="46"/>
        <v>458897</v>
      </c>
      <c r="H1465" s="276" t="s">
        <v>1310</v>
      </c>
    </row>
    <row r="1466" spans="2:8" s="260" customFormat="1" ht="26.4">
      <c r="B1466" s="255">
        <f t="shared" si="45"/>
        <v>1453</v>
      </c>
      <c r="C1466" s="273" t="s">
        <v>497</v>
      </c>
      <c r="D1466" s="256" t="str">
        <f>IFERROR(VLOOKUP(C1466,'LISTA ICCU 2026'!D427:F1483,2,FALSE),"NO ")</f>
        <v>UN</v>
      </c>
      <c r="E1466" s="257">
        <f>IFERROR(VLOOKUP(C1466,'LISTA ICCU 2026'!D427:F1483,3,FALSE),"NO ")</f>
        <v>103126</v>
      </c>
      <c r="F1466" s="256"/>
      <c r="G1466" s="258">
        <f t="shared" si="46"/>
        <v>103126</v>
      </c>
      <c r="H1466" s="259" t="s">
        <v>1310</v>
      </c>
    </row>
    <row r="1467" spans="2:8" s="260" customFormat="1" ht="26.4">
      <c r="B1467" s="255">
        <f t="shared" si="45"/>
        <v>1454</v>
      </c>
      <c r="C1467" s="273" t="s">
        <v>498</v>
      </c>
      <c r="D1467" s="256" t="str">
        <f>IFERROR(VLOOKUP(C1467,'LISTA ICCU 2026'!D428:F1484,2,FALSE),"NO ")</f>
        <v>UN</v>
      </c>
      <c r="E1467" s="257">
        <f>IFERROR(VLOOKUP(C1467,'LISTA ICCU 2026'!D428:F1484,3,FALSE),"NO ")</f>
        <v>141067</v>
      </c>
      <c r="F1467" s="256"/>
      <c r="G1467" s="258">
        <f t="shared" si="46"/>
        <v>141067</v>
      </c>
      <c r="H1467" s="259" t="s">
        <v>1310</v>
      </c>
    </row>
    <row r="1468" spans="2:8" s="260" customFormat="1" ht="26.4">
      <c r="B1468" s="255">
        <f t="shared" si="45"/>
        <v>1455</v>
      </c>
      <c r="C1468" s="273" t="s">
        <v>499</v>
      </c>
      <c r="D1468" s="256" t="str">
        <f>IFERROR(VLOOKUP(C1468,'LISTA ICCU 2026'!D429:F1485,2,FALSE),"NO ")</f>
        <v>UN</v>
      </c>
      <c r="E1468" s="257">
        <f>IFERROR(VLOOKUP(C1468,'LISTA ICCU 2026'!D429:F1485,3,FALSE),"NO ")</f>
        <v>55124</v>
      </c>
      <c r="F1468" s="256"/>
      <c r="G1468" s="258">
        <f t="shared" si="46"/>
        <v>55124</v>
      </c>
      <c r="H1468" s="276" t="s">
        <v>1310</v>
      </c>
    </row>
    <row r="1469" spans="2:8" s="260" customFormat="1" ht="26.4">
      <c r="B1469" s="255">
        <f t="shared" si="45"/>
        <v>1456</v>
      </c>
      <c r="C1469" s="273" t="s">
        <v>500</v>
      </c>
      <c r="D1469" s="256" t="str">
        <f>IFERROR(VLOOKUP(C1469,'LISTA ICCU 2026'!D430:F1486,2,FALSE),"NO ")</f>
        <v>UN</v>
      </c>
      <c r="E1469" s="257">
        <f>IFERROR(VLOOKUP(C1469,'LISTA ICCU 2026'!D430:F1486,3,FALSE),"NO ")</f>
        <v>2040514</v>
      </c>
      <c r="F1469" s="256"/>
      <c r="G1469" s="258">
        <f t="shared" si="46"/>
        <v>2040514</v>
      </c>
      <c r="H1469" s="259" t="s">
        <v>1310</v>
      </c>
    </row>
    <row r="1470" spans="2:8" s="260" customFormat="1" ht="26.4">
      <c r="B1470" s="255">
        <f t="shared" si="45"/>
        <v>1457</v>
      </c>
      <c r="C1470" s="273" t="s">
        <v>501</v>
      </c>
      <c r="D1470" s="256" t="str">
        <f>IFERROR(VLOOKUP(C1470,'LISTA ICCU 2026'!D431:F1487,2,FALSE),"NO ")</f>
        <v>UN</v>
      </c>
      <c r="E1470" s="257">
        <f>IFERROR(VLOOKUP(C1470,'LISTA ICCU 2026'!D431:F1487,3,FALSE),"NO ")</f>
        <v>1572412</v>
      </c>
      <c r="F1470" s="256"/>
      <c r="G1470" s="258">
        <f t="shared" si="46"/>
        <v>1572412</v>
      </c>
      <c r="H1470" s="259" t="s">
        <v>1310</v>
      </c>
    </row>
    <row r="1471" spans="2:8" s="260" customFormat="1">
      <c r="B1471" s="255">
        <f t="shared" si="45"/>
        <v>1458</v>
      </c>
      <c r="C1471" s="273" t="s">
        <v>502</v>
      </c>
      <c r="D1471" s="256" t="str">
        <f>IFERROR(VLOOKUP(C1471,'LISTA ICCU 2026'!D432:F1488,2,FALSE),"NO ")</f>
        <v>UN</v>
      </c>
      <c r="E1471" s="257">
        <f>IFERROR(VLOOKUP(C1471,'LISTA ICCU 2026'!D432:F1488,3,FALSE),"NO ")</f>
        <v>2215160</v>
      </c>
      <c r="F1471" s="256"/>
      <c r="G1471" s="258">
        <f t="shared" si="46"/>
        <v>2215160</v>
      </c>
      <c r="H1471" s="276" t="s">
        <v>1310</v>
      </c>
    </row>
    <row r="1472" spans="2:8" s="260" customFormat="1" ht="26.4">
      <c r="B1472" s="255">
        <f t="shared" si="45"/>
        <v>1459</v>
      </c>
      <c r="C1472" s="273" t="s">
        <v>503</v>
      </c>
      <c r="D1472" s="256" t="str">
        <f>IFERROR(VLOOKUP(C1472,'LISTA ICCU 2026'!D433:F1489,2,FALSE),"NO ")</f>
        <v>UN</v>
      </c>
      <c r="E1472" s="257">
        <f>IFERROR(VLOOKUP(C1472,'LISTA ICCU 2026'!D433:F1489,3,FALSE),"NO ")</f>
        <v>833702</v>
      </c>
      <c r="F1472" s="256"/>
      <c r="G1472" s="258">
        <f t="shared" si="46"/>
        <v>833702</v>
      </c>
      <c r="H1472" s="259" t="s">
        <v>1310</v>
      </c>
    </row>
    <row r="1473" spans="2:8" s="260" customFormat="1" ht="26.4">
      <c r="B1473" s="255">
        <f t="shared" si="45"/>
        <v>1460</v>
      </c>
      <c r="C1473" s="273" t="s">
        <v>504</v>
      </c>
      <c r="D1473" s="256" t="str">
        <f>IFERROR(VLOOKUP(C1473,'LISTA ICCU 2026'!D434:F1490,2,FALSE),"NO ")</f>
        <v>UN</v>
      </c>
      <c r="E1473" s="257">
        <f>IFERROR(VLOOKUP(C1473,'LISTA ICCU 2026'!D434:F1490,3,FALSE),"NO ")</f>
        <v>146311</v>
      </c>
      <c r="F1473" s="256"/>
      <c r="G1473" s="258">
        <f t="shared" si="46"/>
        <v>146311</v>
      </c>
      <c r="H1473" s="259" t="s">
        <v>1310</v>
      </c>
    </row>
    <row r="1474" spans="2:8" s="260" customFormat="1">
      <c r="B1474" s="255">
        <f t="shared" si="45"/>
        <v>1461</v>
      </c>
      <c r="C1474" s="273" t="s">
        <v>505</v>
      </c>
      <c r="D1474" s="256" t="str">
        <f>IFERROR(VLOOKUP(C1474,'LISTA ICCU 2026'!D435:F1491,2,FALSE),"NO ")</f>
        <v>UN</v>
      </c>
      <c r="E1474" s="257">
        <f>IFERROR(VLOOKUP(C1474,'LISTA ICCU 2026'!D435:F1491,3,FALSE),"NO ")</f>
        <v>727515</v>
      </c>
      <c r="F1474" s="256"/>
      <c r="G1474" s="258">
        <f t="shared" si="46"/>
        <v>727515</v>
      </c>
      <c r="H1474" s="276" t="s">
        <v>1310</v>
      </c>
    </row>
    <row r="1475" spans="2:8" s="260" customFormat="1">
      <c r="B1475" s="255">
        <f t="shared" si="45"/>
        <v>1462</v>
      </c>
      <c r="C1475" s="273" t="s">
        <v>506</v>
      </c>
      <c r="D1475" s="256" t="str">
        <f>IFERROR(VLOOKUP(C1475,'LISTA ICCU 2026'!D436:F1492,2,FALSE),"NO ")</f>
        <v>UN</v>
      </c>
      <c r="E1475" s="257">
        <f>IFERROR(VLOOKUP(C1475,'LISTA ICCU 2026'!D436:F1492,3,FALSE),"NO ")</f>
        <v>904281</v>
      </c>
      <c r="F1475" s="256"/>
      <c r="G1475" s="258">
        <f t="shared" si="46"/>
        <v>904281</v>
      </c>
      <c r="H1475" s="259" t="s">
        <v>1310</v>
      </c>
    </row>
    <row r="1476" spans="2:8" s="260" customFormat="1" ht="26.4">
      <c r="B1476" s="255">
        <f t="shared" si="45"/>
        <v>1463</v>
      </c>
      <c r="C1476" s="273" t="s">
        <v>507</v>
      </c>
      <c r="D1476" s="256" t="str">
        <f>IFERROR(VLOOKUP(C1476,'LISTA ICCU 2026'!D437:F1493,2,FALSE),"NO ")</f>
        <v>UN</v>
      </c>
      <c r="E1476" s="257">
        <f>IFERROR(VLOOKUP(C1476,'LISTA ICCU 2026'!D437:F1493,3,FALSE),"NO ")</f>
        <v>631088</v>
      </c>
      <c r="F1476" s="256"/>
      <c r="G1476" s="258">
        <f t="shared" si="46"/>
        <v>631088</v>
      </c>
      <c r="H1476" s="259" t="s">
        <v>1310</v>
      </c>
    </row>
    <row r="1477" spans="2:8" s="260" customFormat="1" ht="26.4">
      <c r="B1477" s="255">
        <f t="shared" si="45"/>
        <v>1464</v>
      </c>
      <c r="C1477" s="273" t="s">
        <v>508</v>
      </c>
      <c r="D1477" s="256" t="str">
        <f>IFERROR(VLOOKUP(C1477,'LISTA ICCU 2026'!D438:F1494,2,FALSE),"NO ")</f>
        <v>UN</v>
      </c>
      <c r="E1477" s="257">
        <f>IFERROR(VLOOKUP(C1477,'LISTA ICCU 2026'!D438:F1494,3,FALSE),"NO ")</f>
        <v>1734879</v>
      </c>
      <c r="F1477" s="256"/>
      <c r="G1477" s="258">
        <f t="shared" si="46"/>
        <v>1734879</v>
      </c>
      <c r="H1477" s="276" t="s">
        <v>1310</v>
      </c>
    </row>
    <row r="1478" spans="2:8" s="260" customFormat="1" ht="26.4">
      <c r="B1478" s="255">
        <f t="shared" si="45"/>
        <v>1465</v>
      </c>
      <c r="C1478" s="273" t="s">
        <v>509</v>
      </c>
      <c r="D1478" s="256" t="str">
        <f>IFERROR(VLOOKUP(C1478,'LISTA ICCU 2026'!D439:F1495,2,FALSE),"NO ")</f>
        <v>ML</v>
      </c>
      <c r="E1478" s="257">
        <f>IFERROR(VLOOKUP(C1478,'LISTA ICCU 2026'!D439:F1495,3,FALSE),"NO ")</f>
        <v>23155</v>
      </c>
      <c r="F1478" s="256"/>
      <c r="G1478" s="258">
        <f t="shared" si="46"/>
        <v>23155</v>
      </c>
      <c r="H1478" s="259" t="s">
        <v>1310</v>
      </c>
    </row>
    <row r="1479" spans="2:8" s="260" customFormat="1" ht="26.4">
      <c r="B1479" s="255">
        <f t="shared" si="45"/>
        <v>1466</v>
      </c>
      <c r="C1479" s="273" t="s">
        <v>510</v>
      </c>
      <c r="D1479" s="256" t="str">
        <f>IFERROR(VLOOKUP(C1479,'LISTA ICCU 2026'!D440:F1496,2,FALSE),"NO ")</f>
        <v>ML</v>
      </c>
      <c r="E1479" s="257">
        <f>IFERROR(VLOOKUP(C1479,'LISTA ICCU 2026'!D440:F1496,3,FALSE),"NO ")</f>
        <v>10654</v>
      </c>
      <c r="F1479" s="256"/>
      <c r="G1479" s="258">
        <f t="shared" si="46"/>
        <v>10654</v>
      </c>
      <c r="H1479" s="259" t="s">
        <v>1310</v>
      </c>
    </row>
    <row r="1480" spans="2:8" s="260" customFormat="1" ht="26.4">
      <c r="B1480" s="255">
        <f t="shared" si="45"/>
        <v>1467</v>
      </c>
      <c r="C1480" s="273" t="s">
        <v>511</v>
      </c>
      <c r="D1480" s="256" t="str">
        <f>IFERROR(VLOOKUP(C1480,'LISTA ICCU 2026'!D441:F1497,2,FALSE),"NO ")</f>
        <v>ML</v>
      </c>
      <c r="E1480" s="257">
        <f>IFERROR(VLOOKUP(C1480,'LISTA ICCU 2026'!D441:F1497,3,FALSE),"NO ")</f>
        <v>44024</v>
      </c>
      <c r="F1480" s="256"/>
      <c r="G1480" s="258">
        <f t="shared" si="46"/>
        <v>44024</v>
      </c>
      <c r="H1480" s="276" t="s">
        <v>1310</v>
      </c>
    </row>
    <row r="1481" spans="2:8" s="260" customFormat="1" ht="26.4">
      <c r="B1481" s="255">
        <f t="shared" si="45"/>
        <v>1468</v>
      </c>
      <c r="C1481" s="273" t="s">
        <v>512</v>
      </c>
      <c r="D1481" s="256" t="str">
        <f>IFERROR(VLOOKUP(C1481,'LISTA ICCU 2026'!D442:F1498,2,FALSE),"NO ")</f>
        <v>ML</v>
      </c>
      <c r="E1481" s="257">
        <f>IFERROR(VLOOKUP(C1481,'LISTA ICCU 2026'!D442:F1498,3,FALSE),"NO ")</f>
        <v>62339</v>
      </c>
      <c r="F1481" s="256"/>
      <c r="G1481" s="258">
        <f t="shared" si="46"/>
        <v>62339</v>
      </c>
      <c r="H1481" s="259" t="s">
        <v>1310</v>
      </c>
    </row>
    <row r="1482" spans="2:8" s="260" customFormat="1" ht="26.4">
      <c r="B1482" s="255">
        <f t="shared" si="45"/>
        <v>1469</v>
      </c>
      <c r="C1482" s="273" t="s">
        <v>513</v>
      </c>
      <c r="D1482" s="256" t="str">
        <f>IFERROR(VLOOKUP(C1482,'LISTA ICCU 2026'!D443:F1499,2,FALSE),"NO ")</f>
        <v>ML</v>
      </c>
      <c r="E1482" s="257">
        <f>IFERROR(VLOOKUP(C1482,'LISTA ICCU 2026'!D443:F1499,3,FALSE),"NO ")</f>
        <v>95418</v>
      </c>
      <c r="F1482" s="256"/>
      <c r="G1482" s="258">
        <f t="shared" si="46"/>
        <v>95418</v>
      </c>
      <c r="H1482" s="259" t="s">
        <v>1310</v>
      </c>
    </row>
    <row r="1483" spans="2:8" s="260" customFormat="1" ht="26.4">
      <c r="B1483" s="255">
        <f t="shared" si="45"/>
        <v>1470</v>
      </c>
      <c r="C1483" s="273" t="s">
        <v>514</v>
      </c>
      <c r="D1483" s="256" t="str">
        <f>IFERROR(VLOOKUP(C1483,'LISTA ICCU 2026'!D444:F1500,2,FALSE),"NO ")</f>
        <v>ML</v>
      </c>
      <c r="E1483" s="257">
        <f>IFERROR(VLOOKUP(C1483,'LISTA ICCU 2026'!D444:F1500,3,FALSE),"NO ")</f>
        <v>38940</v>
      </c>
      <c r="F1483" s="256"/>
      <c r="G1483" s="258">
        <f t="shared" si="46"/>
        <v>38940</v>
      </c>
      <c r="H1483" s="276" t="s">
        <v>1310</v>
      </c>
    </row>
    <row r="1484" spans="2:8" s="260" customFormat="1" ht="39.6">
      <c r="B1484" s="255">
        <f t="shared" si="45"/>
        <v>1471</v>
      </c>
      <c r="C1484" s="273" t="s">
        <v>515</v>
      </c>
      <c r="D1484" s="256" t="str">
        <f>IFERROR(VLOOKUP(C1484,'LISTA ICCU 2026'!D445:F1501,2,FALSE),"NO ")</f>
        <v>ML</v>
      </c>
      <c r="E1484" s="257">
        <f>IFERROR(VLOOKUP(C1484,'LISTA ICCU 2026'!D445:F1501,3,FALSE),"NO ")</f>
        <v>54285</v>
      </c>
      <c r="F1484" s="256"/>
      <c r="G1484" s="258">
        <f t="shared" si="46"/>
        <v>54285</v>
      </c>
      <c r="H1484" s="259" t="s">
        <v>1310</v>
      </c>
    </row>
    <row r="1485" spans="2:8" s="260" customFormat="1" ht="39.6">
      <c r="B1485" s="255">
        <f t="shared" si="45"/>
        <v>1472</v>
      </c>
      <c r="C1485" s="273" t="s">
        <v>516</v>
      </c>
      <c r="D1485" s="256" t="str">
        <f>IFERROR(VLOOKUP(C1485,'LISTA ICCU 2026'!D446:F1502,2,FALSE),"NO ")</f>
        <v>ML</v>
      </c>
      <c r="E1485" s="257">
        <f>IFERROR(VLOOKUP(C1485,'LISTA ICCU 2026'!D446:F1502,3,FALSE),"NO ")</f>
        <v>80946</v>
      </c>
      <c r="F1485" s="256"/>
      <c r="G1485" s="258">
        <f t="shared" si="46"/>
        <v>80946</v>
      </c>
      <c r="H1485" s="259" t="s">
        <v>1310</v>
      </c>
    </row>
    <row r="1486" spans="2:8" s="260" customFormat="1" ht="39.6">
      <c r="B1486" s="255">
        <f t="shared" si="45"/>
        <v>1473</v>
      </c>
      <c r="C1486" s="273" t="s">
        <v>517</v>
      </c>
      <c r="D1486" s="256" t="str">
        <f>IFERROR(VLOOKUP(C1486,'LISTA ICCU 2026'!D447:F1503,2,FALSE),"NO ")</f>
        <v>ML</v>
      </c>
      <c r="E1486" s="257">
        <f>IFERROR(VLOOKUP(C1486,'LISTA ICCU 2026'!D447:F1503,3,FALSE),"NO ")</f>
        <v>123081</v>
      </c>
      <c r="F1486" s="256"/>
      <c r="G1486" s="258">
        <f t="shared" si="46"/>
        <v>123081</v>
      </c>
      <c r="H1486" s="276" t="s">
        <v>1310</v>
      </c>
    </row>
    <row r="1487" spans="2:8" s="260" customFormat="1" ht="39.6">
      <c r="B1487" s="255">
        <f t="shared" si="45"/>
        <v>1474</v>
      </c>
      <c r="C1487" s="273" t="s">
        <v>518</v>
      </c>
      <c r="D1487" s="256" t="str">
        <f>IFERROR(VLOOKUP(C1487,'LISTA ICCU 2026'!D448:F1504,2,FALSE),"NO ")</f>
        <v>ML</v>
      </c>
      <c r="E1487" s="257">
        <f>IFERROR(VLOOKUP(C1487,'LISTA ICCU 2026'!D448:F1504,3,FALSE),"NO ")</f>
        <v>195682</v>
      </c>
      <c r="F1487" s="256"/>
      <c r="G1487" s="258">
        <f t="shared" si="46"/>
        <v>195682</v>
      </c>
      <c r="H1487" s="259" t="s">
        <v>1310</v>
      </c>
    </row>
    <row r="1488" spans="2:8" s="260" customFormat="1" ht="39.6">
      <c r="B1488" s="255">
        <f t="shared" si="45"/>
        <v>1475</v>
      </c>
      <c r="C1488" s="273" t="s">
        <v>519</v>
      </c>
      <c r="D1488" s="256" t="str">
        <f>IFERROR(VLOOKUP(C1488,'LISTA ICCU 2026'!D449:F1505,2,FALSE),"NO ")</f>
        <v>ML</v>
      </c>
      <c r="E1488" s="257">
        <f>IFERROR(VLOOKUP(C1488,'LISTA ICCU 2026'!D449:F1505,3,FALSE),"NO ")</f>
        <v>254679</v>
      </c>
      <c r="F1488" s="256"/>
      <c r="G1488" s="258">
        <f t="shared" si="46"/>
        <v>254679</v>
      </c>
      <c r="H1488" s="259" t="s">
        <v>1310</v>
      </c>
    </row>
    <row r="1489" spans="2:8" s="260" customFormat="1" ht="39.6">
      <c r="B1489" s="255">
        <f t="shared" si="45"/>
        <v>1476</v>
      </c>
      <c r="C1489" s="273" t="s">
        <v>520</v>
      </c>
      <c r="D1489" s="256" t="str">
        <f>IFERROR(VLOOKUP(C1489,'LISTA ICCU 2026'!D450:F1506,2,FALSE),"NO ")</f>
        <v>ML</v>
      </c>
      <c r="E1489" s="257">
        <f>IFERROR(VLOOKUP(C1489,'LISTA ICCU 2026'!D450:F1506,3,FALSE),"NO ")</f>
        <v>385858</v>
      </c>
      <c r="F1489" s="256"/>
      <c r="G1489" s="258">
        <f t="shared" si="46"/>
        <v>385858</v>
      </c>
      <c r="H1489" s="276" t="s">
        <v>1310</v>
      </c>
    </row>
    <row r="1490" spans="2:8" s="260" customFormat="1" ht="26.4">
      <c r="B1490" s="255">
        <f t="shared" si="45"/>
        <v>1477</v>
      </c>
      <c r="C1490" s="273" t="s">
        <v>521</v>
      </c>
      <c r="D1490" s="256" t="str">
        <f>IFERROR(VLOOKUP(C1490,'LISTA ICCU 2026'!D451:F1507,2,FALSE),"NO ")</f>
        <v>ML</v>
      </c>
      <c r="E1490" s="257">
        <f>IFERROR(VLOOKUP(C1490,'LISTA ICCU 2026'!D451:F1507,3,FALSE),"NO ")</f>
        <v>10220</v>
      </c>
      <c r="F1490" s="256"/>
      <c r="G1490" s="258">
        <f t="shared" si="46"/>
        <v>10220</v>
      </c>
      <c r="H1490" s="259" t="s">
        <v>1310</v>
      </c>
    </row>
    <row r="1491" spans="2:8" s="260" customFormat="1" ht="26.4">
      <c r="B1491" s="255">
        <f t="shared" si="45"/>
        <v>1478</v>
      </c>
      <c r="C1491" s="273" t="s">
        <v>522</v>
      </c>
      <c r="D1491" s="256" t="str">
        <f>IFERROR(VLOOKUP(C1491,'LISTA ICCU 2026'!D452:F1508,2,FALSE),"NO ")</f>
        <v>ML</v>
      </c>
      <c r="E1491" s="257">
        <f>IFERROR(VLOOKUP(C1491,'LISTA ICCU 2026'!D452:F1508,3,FALSE),"NO ")</f>
        <v>10347</v>
      </c>
      <c r="F1491" s="256"/>
      <c r="G1491" s="258">
        <f t="shared" si="46"/>
        <v>10347</v>
      </c>
      <c r="H1491" s="259" t="s">
        <v>1310</v>
      </c>
    </row>
    <row r="1492" spans="2:8" s="260" customFormat="1" ht="26.4">
      <c r="B1492" s="255">
        <f t="shared" si="45"/>
        <v>1479</v>
      </c>
      <c r="C1492" s="273" t="s">
        <v>523</v>
      </c>
      <c r="D1492" s="256" t="str">
        <f>IFERROR(VLOOKUP(C1492,'LISTA ICCU 2026'!D453:F1509,2,FALSE),"NO ")</f>
        <v>ML</v>
      </c>
      <c r="E1492" s="257">
        <f>IFERROR(VLOOKUP(C1492,'LISTA ICCU 2026'!D453:F1509,3,FALSE),"NO ")</f>
        <v>10347</v>
      </c>
      <c r="F1492" s="256"/>
      <c r="G1492" s="258">
        <f t="shared" si="46"/>
        <v>10347</v>
      </c>
      <c r="H1492" s="276" t="s">
        <v>1310</v>
      </c>
    </row>
    <row r="1493" spans="2:8" s="260" customFormat="1" ht="26.4">
      <c r="B1493" s="255">
        <f t="shared" si="45"/>
        <v>1480</v>
      </c>
      <c r="C1493" s="273" t="s">
        <v>524</v>
      </c>
      <c r="D1493" s="256" t="str">
        <f>IFERROR(VLOOKUP(C1493,'LISTA ICCU 2026'!D454:F1510,2,FALSE),"NO ")</f>
        <v>ML</v>
      </c>
      <c r="E1493" s="257">
        <f>IFERROR(VLOOKUP(C1493,'LISTA ICCU 2026'!D454:F1510,3,FALSE),"NO ")</f>
        <v>12242</v>
      </c>
      <c r="F1493" s="256"/>
      <c r="G1493" s="258">
        <f t="shared" si="46"/>
        <v>12242</v>
      </c>
      <c r="H1493" s="259" t="s">
        <v>1310</v>
      </c>
    </row>
    <row r="1494" spans="2:8" s="260" customFormat="1" ht="26.4">
      <c r="B1494" s="255">
        <f t="shared" si="45"/>
        <v>1481</v>
      </c>
      <c r="C1494" s="273" t="s">
        <v>525</v>
      </c>
      <c r="D1494" s="256" t="str">
        <f>IFERROR(VLOOKUP(C1494,'LISTA ICCU 2026'!D455:F1511,2,FALSE),"NO ")</f>
        <v>ML</v>
      </c>
      <c r="E1494" s="257">
        <f>IFERROR(VLOOKUP(C1494,'LISTA ICCU 2026'!D455:F1511,3,FALSE),"NO ")</f>
        <v>17005</v>
      </c>
      <c r="F1494" s="256"/>
      <c r="G1494" s="258">
        <f t="shared" si="46"/>
        <v>17005</v>
      </c>
      <c r="H1494" s="259" t="s">
        <v>1310</v>
      </c>
    </row>
    <row r="1495" spans="2:8" s="260" customFormat="1" ht="26.4">
      <c r="B1495" s="255">
        <f t="shared" si="45"/>
        <v>1482</v>
      </c>
      <c r="C1495" s="273" t="s">
        <v>526</v>
      </c>
      <c r="D1495" s="256" t="str">
        <f>IFERROR(VLOOKUP(C1495,'LISTA ICCU 2026'!D456:F1512,2,FALSE),"NO ")</f>
        <v>ML</v>
      </c>
      <c r="E1495" s="257">
        <f>IFERROR(VLOOKUP(C1495,'LISTA ICCU 2026'!D456:F1512,3,FALSE),"NO ")</f>
        <v>13257</v>
      </c>
      <c r="F1495" s="256"/>
      <c r="G1495" s="258">
        <f t="shared" si="46"/>
        <v>13257</v>
      </c>
      <c r="H1495" s="276" t="s">
        <v>1310</v>
      </c>
    </row>
    <row r="1496" spans="2:8" s="260" customFormat="1">
      <c r="B1496" s="255">
        <f t="shared" si="45"/>
        <v>1483</v>
      </c>
      <c r="C1496" s="273" t="s">
        <v>527</v>
      </c>
      <c r="D1496" s="256" t="str">
        <f>IFERROR(VLOOKUP(C1496,'LISTA ICCU 2026'!D457:F1513,2,FALSE),"NO ")</f>
        <v>ML</v>
      </c>
      <c r="E1496" s="257">
        <f>IFERROR(VLOOKUP(C1496,'LISTA ICCU 2026'!D457:F1513,3,FALSE),"NO ")</f>
        <v>71367</v>
      </c>
      <c r="F1496" s="256"/>
      <c r="G1496" s="258">
        <f t="shared" si="46"/>
        <v>71367</v>
      </c>
      <c r="H1496" s="259" t="s">
        <v>1310</v>
      </c>
    </row>
    <row r="1497" spans="2:8" s="260" customFormat="1">
      <c r="B1497" s="255">
        <f t="shared" si="45"/>
        <v>1484</v>
      </c>
      <c r="C1497" s="273" t="s">
        <v>528</v>
      </c>
      <c r="D1497" s="256" t="str">
        <f>IFERROR(VLOOKUP(C1497,'LISTA ICCU 2026'!D458:F1514,2,FALSE),"NO ")</f>
        <v>ML</v>
      </c>
      <c r="E1497" s="257">
        <f>IFERROR(VLOOKUP(C1497,'LISTA ICCU 2026'!D458:F1514,3,FALSE),"NO ")</f>
        <v>35030</v>
      </c>
      <c r="F1497" s="256"/>
      <c r="G1497" s="258">
        <f t="shared" si="46"/>
        <v>35030</v>
      </c>
      <c r="H1497" s="259" t="s">
        <v>1310</v>
      </c>
    </row>
    <row r="1498" spans="2:8" s="260" customFormat="1" ht="26.4">
      <c r="B1498" s="255">
        <f t="shared" ref="B1498:B1561" si="47">B1497+1</f>
        <v>1485</v>
      </c>
      <c r="C1498" s="273" t="s">
        <v>529</v>
      </c>
      <c r="D1498" s="256" t="str">
        <f>IFERROR(VLOOKUP(C1498,'LISTA ICCU 2026'!D459:F1515,2,FALSE),"NO ")</f>
        <v>ML</v>
      </c>
      <c r="E1498" s="257">
        <f>IFERROR(VLOOKUP(C1498,'LISTA ICCU 2026'!D459:F1515,3,FALSE),"NO ")</f>
        <v>4909</v>
      </c>
      <c r="F1498" s="256"/>
      <c r="G1498" s="258">
        <f t="shared" si="46"/>
        <v>4909</v>
      </c>
      <c r="H1498" s="276" t="s">
        <v>1310</v>
      </c>
    </row>
    <row r="1499" spans="2:8" s="260" customFormat="1" ht="26.4">
      <c r="B1499" s="255">
        <f t="shared" si="47"/>
        <v>1486</v>
      </c>
      <c r="C1499" s="273" t="s">
        <v>530</v>
      </c>
      <c r="D1499" s="256" t="str">
        <f>IFERROR(VLOOKUP(C1499,'LISTA ICCU 2026'!D460:F1516,2,FALSE),"NO ")</f>
        <v>ML</v>
      </c>
      <c r="E1499" s="257">
        <f>IFERROR(VLOOKUP(C1499,'LISTA ICCU 2026'!D460:F1516,3,FALSE),"NO ")</f>
        <v>6258</v>
      </c>
      <c r="F1499" s="256"/>
      <c r="G1499" s="258">
        <f t="shared" si="46"/>
        <v>6258</v>
      </c>
      <c r="H1499" s="259" t="s">
        <v>1310</v>
      </c>
    </row>
    <row r="1500" spans="2:8" s="260" customFormat="1" ht="26.4">
      <c r="B1500" s="255">
        <f t="shared" si="47"/>
        <v>1487</v>
      </c>
      <c r="C1500" s="273" t="s">
        <v>531</v>
      </c>
      <c r="D1500" s="256" t="str">
        <f>IFERROR(VLOOKUP(C1500,'LISTA ICCU 2026'!D461:F1517,2,FALSE),"NO ")</f>
        <v>ML</v>
      </c>
      <c r="E1500" s="257">
        <f>IFERROR(VLOOKUP(C1500,'LISTA ICCU 2026'!D461:F1517,3,FALSE),"NO ")</f>
        <v>9550</v>
      </c>
      <c r="F1500" s="256"/>
      <c r="G1500" s="258">
        <f t="shared" si="46"/>
        <v>9550</v>
      </c>
      <c r="H1500" s="259" t="s">
        <v>1310</v>
      </c>
    </row>
    <row r="1501" spans="2:8" s="260" customFormat="1" ht="26.4">
      <c r="B1501" s="255">
        <f t="shared" si="47"/>
        <v>1488</v>
      </c>
      <c r="C1501" s="273" t="s">
        <v>532</v>
      </c>
      <c r="D1501" s="256" t="str">
        <f>IFERROR(VLOOKUP(C1501,'LISTA ICCU 2026'!D462:F1518,2,FALSE),"NO ")</f>
        <v>ML</v>
      </c>
      <c r="E1501" s="257">
        <f>IFERROR(VLOOKUP(C1501,'LISTA ICCU 2026'!D462:F1518,3,FALSE),"NO ")</f>
        <v>14051</v>
      </c>
      <c r="F1501" s="256"/>
      <c r="G1501" s="258">
        <f t="shared" si="46"/>
        <v>14051</v>
      </c>
      <c r="H1501" s="276" t="s">
        <v>1310</v>
      </c>
    </row>
    <row r="1502" spans="2:8" s="260" customFormat="1" ht="26.4">
      <c r="B1502" s="255">
        <f t="shared" si="47"/>
        <v>1489</v>
      </c>
      <c r="C1502" s="273" t="s">
        <v>533</v>
      </c>
      <c r="D1502" s="256" t="str">
        <f>IFERROR(VLOOKUP(C1502,'LISTA ICCU 2026'!D463:F1519,2,FALSE),"NO ")</f>
        <v>ML</v>
      </c>
      <c r="E1502" s="257">
        <f>IFERROR(VLOOKUP(C1502,'LISTA ICCU 2026'!D463:F1519,3,FALSE),"NO ")</f>
        <v>9289</v>
      </c>
      <c r="F1502" s="256"/>
      <c r="G1502" s="258">
        <f t="shared" si="46"/>
        <v>9289</v>
      </c>
      <c r="H1502" s="259" t="s">
        <v>1310</v>
      </c>
    </row>
    <row r="1503" spans="2:8" s="260" customFormat="1" ht="26.4">
      <c r="B1503" s="255">
        <f t="shared" si="47"/>
        <v>1490</v>
      </c>
      <c r="C1503" s="273" t="s">
        <v>534</v>
      </c>
      <c r="D1503" s="256" t="str">
        <f>IFERROR(VLOOKUP(C1503,'LISTA ICCU 2026'!D464:F1520,2,FALSE),"NO ")</f>
        <v>ML</v>
      </c>
      <c r="E1503" s="257">
        <f>IFERROR(VLOOKUP(C1503,'LISTA ICCU 2026'!D464:F1520,3,FALSE),"NO ")</f>
        <v>20385</v>
      </c>
      <c r="F1503" s="256"/>
      <c r="G1503" s="258">
        <f t="shared" si="46"/>
        <v>20385</v>
      </c>
      <c r="H1503" s="259" t="s">
        <v>1310</v>
      </c>
    </row>
    <row r="1504" spans="2:8" s="260" customFormat="1" ht="26.4">
      <c r="B1504" s="255">
        <f t="shared" si="47"/>
        <v>1491</v>
      </c>
      <c r="C1504" s="273" t="s">
        <v>535</v>
      </c>
      <c r="D1504" s="256" t="str">
        <f>IFERROR(VLOOKUP(C1504,'LISTA ICCU 2026'!D465:F1521,2,FALSE),"NO ")</f>
        <v>ML</v>
      </c>
      <c r="E1504" s="257">
        <f>IFERROR(VLOOKUP(C1504,'LISTA ICCU 2026'!D465:F1521,3,FALSE),"NO ")</f>
        <v>34109</v>
      </c>
      <c r="F1504" s="256"/>
      <c r="G1504" s="258">
        <f t="shared" si="46"/>
        <v>34109</v>
      </c>
      <c r="H1504" s="276" t="s">
        <v>1310</v>
      </c>
    </row>
    <row r="1505" spans="2:8" s="260" customFormat="1" ht="26.4">
      <c r="B1505" s="255">
        <f t="shared" si="47"/>
        <v>1492</v>
      </c>
      <c r="C1505" s="273" t="s">
        <v>536</v>
      </c>
      <c r="D1505" s="256" t="str">
        <f>IFERROR(VLOOKUP(C1505,'LISTA ICCU 2026'!D466:F1522,2,FALSE),"NO ")</f>
        <v>ML</v>
      </c>
      <c r="E1505" s="257">
        <f>IFERROR(VLOOKUP(C1505,'LISTA ICCU 2026'!D466:F1522,3,FALSE),"NO ")</f>
        <v>14871</v>
      </c>
      <c r="F1505" s="256"/>
      <c r="G1505" s="258">
        <f t="shared" si="46"/>
        <v>14871</v>
      </c>
      <c r="H1505" s="259" t="s">
        <v>1310</v>
      </c>
    </row>
    <row r="1506" spans="2:8" s="260" customFormat="1" ht="26.4">
      <c r="B1506" s="255">
        <f t="shared" si="47"/>
        <v>1493</v>
      </c>
      <c r="C1506" s="273" t="s">
        <v>537</v>
      </c>
      <c r="D1506" s="256" t="str">
        <f>IFERROR(VLOOKUP(C1506,'LISTA ICCU 2026'!D467:F1523,2,FALSE),"NO ")</f>
        <v>ML</v>
      </c>
      <c r="E1506" s="257">
        <f>IFERROR(VLOOKUP(C1506,'LISTA ICCU 2026'!D467:F1523,3,FALSE),"NO ")</f>
        <v>27255</v>
      </c>
      <c r="F1506" s="256"/>
      <c r="G1506" s="258">
        <f t="shared" si="46"/>
        <v>27255</v>
      </c>
      <c r="H1506" s="259" t="s">
        <v>1310</v>
      </c>
    </row>
    <row r="1507" spans="2:8" s="260" customFormat="1" ht="26.4">
      <c r="B1507" s="255">
        <f t="shared" si="47"/>
        <v>1494</v>
      </c>
      <c r="C1507" s="273" t="s">
        <v>538</v>
      </c>
      <c r="D1507" s="256" t="str">
        <f>IFERROR(VLOOKUP(C1507,'LISTA ICCU 2026'!D468:F1524,2,FALSE),"NO ")</f>
        <v>ML</v>
      </c>
      <c r="E1507" s="257">
        <f>IFERROR(VLOOKUP(C1507,'LISTA ICCU 2026'!D468:F1524,3,FALSE),"NO ")</f>
        <v>25038</v>
      </c>
      <c r="F1507" s="256"/>
      <c r="G1507" s="258">
        <f t="shared" si="46"/>
        <v>25038</v>
      </c>
      <c r="H1507" s="276" t="s">
        <v>1310</v>
      </c>
    </row>
    <row r="1508" spans="2:8" s="260" customFormat="1" ht="26.4">
      <c r="B1508" s="255">
        <f t="shared" si="47"/>
        <v>1495</v>
      </c>
      <c r="C1508" s="273" t="s">
        <v>539</v>
      </c>
      <c r="D1508" s="256" t="str">
        <f>IFERROR(VLOOKUP(C1508,'LISTA ICCU 2026'!D469:F1525,2,FALSE),"NO ")</f>
        <v>ML</v>
      </c>
      <c r="E1508" s="257">
        <f>IFERROR(VLOOKUP(C1508,'LISTA ICCU 2026'!D469:F1525,3,FALSE),"NO ")</f>
        <v>53649</v>
      </c>
      <c r="F1508" s="256"/>
      <c r="G1508" s="258">
        <f t="shared" si="46"/>
        <v>53649</v>
      </c>
      <c r="H1508" s="259" t="s">
        <v>1310</v>
      </c>
    </row>
    <row r="1509" spans="2:8" s="260" customFormat="1" ht="26.4">
      <c r="B1509" s="255">
        <f t="shared" si="47"/>
        <v>1496</v>
      </c>
      <c r="C1509" s="273" t="s">
        <v>540</v>
      </c>
      <c r="D1509" s="256" t="str">
        <f>IFERROR(VLOOKUP(C1509,'LISTA ICCU 2026'!D470:F1526,2,FALSE),"NO ")</f>
        <v>ML</v>
      </c>
      <c r="E1509" s="257">
        <f>IFERROR(VLOOKUP(C1509,'LISTA ICCU 2026'!D470:F1526,3,FALSE),"NO ")</f>
        <v>47887</v>
      </c>
      <c r="F1509" s="256"/>
      <c r="G1509" s="258">
        <f t="shared" si="46"/>
        <v>47887</v>
      </c>
      <c r="H1509" s="259" t="s">
        <v>1310</v>
      </c>
    </row>
    <row r="1510" spans="2:8" s="260" customFormat="1" ht="26.4">
      <c r="B1510" s="255">
        <f t="shared" si="47"/>
        <v>1497</v>
      </c>
      <c r="C1510" s="273" t="s">
        <v>541</v>
      </c>
      <c r="D1510" s="256" t="str">
        <f>IFERROR(VLOOKUP(C1510,'LISTA ICCU 2026'!D471:F1527,2,FALSE),"NO ")</f>
        <v>UN</v>
      </c>
      <c r="E1510" s="257">
        <f>IFERROR(VLOOKUP(C1510,'LISTA ICCU 2026'!D471:F1527,3,FALSE),"NO ")</f>
        <v>112867</v>
      </c>
      <c r="F1510" s="256"/>
      <c r="G1510" s="258">
        <f t="shared" si="46"/>
        <v>112867</v>
      </c>
      <c r="H1510" s="276" t="s">
        <v>1310</v>
      </c>
    </row>
    <row r="1511" spans="2:8" s="260" customFormat="1" ht="26.4">
      <c r="B1511" s="255">
        <f t="shared" si="47"/>
        <v>1498</v>
      </c>
      <c r="C1511" s="273" t="s">
        <v>542</v>
      </c>
      <c r="D1511" s="256" t="str">
        <f>IFERROR(VLOOKUP(C1511,'LISTA ICCU 2026'!D472:F1528,2,FALSE),"NO ")</f>
        <v>UN</v>
      </c>
      <c r="E1511" s="257">
        <f>IFERROR(VLOOKUP(C1511,'LISTA ICCU 2026'!D472:F1528,3,FALSE),"NO ")</f>
        <v>151339</v>
      </c>
      <c r="F1511" s="256"/>
      <c r="G1511" s="258">
        <f t="shared" si="46"/>
        <v>151339</v>
      </c>
      <c r="H1511" s="259" t="s">
        <v>1310</v>
      </c>
    </row>
    <row r="1512" spans="2:8" s="260" customFormat="1" ht="39.6">
      <c r="B1512" s="255">
        <f t="shared" si="47"/>
        <v>1499</v>
      </c>
      <c r="C1512" s="273" t="s">
        <v>543</v>
      </c>
      <c r="D1512" s="256" t="str">
        <f>IFERROR(VLOOKUP(C1512,'LISTA ICCU 2026'!D473:F1529,2,FALSE),"NO ")</f>
        <v>UN</v>
      </c>
      <c r="E1512" s="257">
        <f>IFERROR(VLOOKUP(C1512,'LISTA ICCU 2026'!D473:F1529,3,FALSE),"NO ")</f>
        <v>232870</v>
      </c>
      <c r="F1512" s="256"/>
      <c r="G1512" s="258">
        <f t="shared" si="46"/>
        <v>232870</v>
      </c>
      <c r="H1512" s="259" t="s">
        <v>1310</v>
      </c>
    </row>
    <row r="1513" spans="2:8" s="260" customFormat="1" ht="52.8">
      <c r="B1513" s="255">
        <f t="shared" si="47"/>
        <v>1500</v>
      </c>
      <c r="C1513" s="273" t="s">
        <v>544</v>
      </c>
      <c r="D1513" s="256" t="str">
        <f>IFERROR(VLOOKUP(C1513,'LISTA ICCU 2026'!D474:F1530,2,FALSE),"NO ")</f>
        <v>UN</v>
      </c>
      <c r="E1513" s="257">
        <f>IFERROR(VLOOKUP(C1513,'LISTA ICCU 2026'!D474:F1530,3,FALSE),"NO ")</f>
        <v>536026</v>
      </c>
      <c r="F1513" s="256"/>
      <c r="G1513" s="258">
        <f t="shared" si="46"/>
        <v>536026</v>
      </c>
      <c r="H1513" s="276" t="s">
        <v>1310</v>
      </c>
    </row>
    <row r="1514" spans="2:8" s="260" customFormat="1" ht="52.8">
      <c r="B1514" s="255">
        <f t="shared" si="47"/>
        <v>1501</v>
      </c>
      <c r="C1514" s="273" t="s">
        <v>545</v>
      </c>
      <c r="D1514" s="256" t="str">
        <f>IFERROR(VLOOKUP(C1514,'LISTA ICCU 2026'!D475:F1531,2,FALSE),"NO ")</f>
        <v>UN</v>
      </c>
      <c r="E1514" s="257">
        <f>IFERROR(VLOOKUP(C1514,'LISTA ICCU 2026'!D475:F1531,3,FALSE),"NO ")</f>
        <v>675443</v>
      </c>
      <c r="F1514" s="256"/>
      <c r="G1514" s="258">
        <f t="shared" si="46"/>
        <v>675443</v>
      </c>
      <c r="H1514" s="259" t="s">
        <v>1310</v>
      </c>
    </row>
    <row r="1515" spans="2:8" s="260" customFormat="1" ht="52.8">
      <c r="B1515" s="255">
        <f t="shared" si="47"/>
        <v>1502</v>
      </c>
      <c r="C1515" s="273" t="s">
        <v>546</v>
      </c>
      <c r="D1515" s="256" t="str">
        <f>IFERROR(VLOOKUP(C1515,'LISTA ICCU 2026'!D476:F1532,2,FALSE),"NO ")</f>
        <v>UN</v>
      </c>
      <c r="E1515" s="257">
        <f>IFERROR(VLOOKUP(C1515,'LISTA ICCU 2026'!D476:F1532,3,FALSE),"NO ")</f>
        <v>766424</v>
      </c>
      <c r="F1515" s="256"/>
      <c r="G1515" s="258">
        <f t="shared" si="46"/>
        <v>766424</v>
      </c>
      <c r="H1515" s="259" t="s">
        <v>1310</v>
      </c>
    </row>
    <row r="1516" spans="2:8" s="260" customFormat="1" ht="52.8">
      <c r="B1516" s="255">
        <f t="shared" si="47"/>
        <v>1503</v>
      </c>
      <c r="C1516" s="273" t="s">
        <v>547</v>
      </c>
      <c r="D1516" s="256" t="str">
        <f>IFERROR(VLOOKUP(C1516,'LISTA ICCU 2026'!D477:F1533,2,FALSE),"NO ")</f>
        <v>UN</v>
      </c>
      <c r="E1516" s="257">
        <f>IFERROR(VLOOKUP(C1516,'LISTA ICCU 2026'!D477:F1533,3,FALSE),"NO ")</f>
        <v>871590</v>
      </c>
      <c r="F1516" s="256"/>
      <c r="G1516" s="258">
        <f t="shared" si="46"/>
        <v>871590</v>
      </c>
      <c r="H1516" s="276" t="s">
        <v>1310</v>
      </c>
    </row>
    <row r="1517" spans="2:8" s="260" customFormat="1" ht="52.8">
      <c r="B1517" s="255">
        <f t="shared" si="47"/>
        <v>1504</v>
      </c>
      <c r="C1517" s="273" t="s">
        <v>548</v>
      </c>
      <c r="D1517" s="256" t="str">
        <f>IFERROR(VLOOKUP(C1517,'LISTA ICCU 2026'!D478:F1534,2,FALSE),"NO ")</f>
        <v>UN</v>
      </c>
      <c r="E1517" s="257">
        <f>IFERROR(VLOOKUP(C1517,'LISTA ICCU 2026'!D478:F1534,3,FALSE),"NO ")</f>
        <v>981298</v>
      </c>
      <c r="F1517" s="256"/>
      <c r="G1517" s="258">
        <f t="shared" si="46"/>
        <v>981298</v>
      </c>
      <c r="H1517" s="259" t="s">
        <v>1310</v>
      </c>
    </row>
    <row r="1518" spans="2:8" s="260" customFormat="1" ht="52.8">
      <c r="B1518" s="255">
        <f t="shared" si="47"/>
        <v>1505</v>
      </c>
      <c r="C1518" s="273" t="s">
        <v>549</v>
      </c>
      <c r="D1518" s="256" t="str">
        <f>IFERROR(VLOOKUP(C1518,'LISTA ICCU 2026'!D479:F1535,2,FALSE),"NO ")</f>
        <v>UN</v>
      </c>
      <c r="E1518" s="257">
        <f>IFERROR(VLOOKUP(C1518,'LISTA ICCU 2026'!D479:F1535,3,FALSE),"NO ")</f>
        <v>1132737</v>
      </c>
      <c r="F1518" s="256"/>
      <c r="G1518" s="258">
        <f t="shared" si="46"/>
        <v>1132737</v>
      </c>
      <c r="H1518" s="259" t="s">
        <v>1310</v>
      </c>
    </row>
    <row r="1519" spans="2:8" s="260" customFormat="1" ht="39.6">
      <c r="B1519" s="255">
        <f t="shared" si="47"/>
        <v>1506</v>
      </c>
      <c r="C1519" s="273" t="s">
        <v>550</v>
      </c>
      <c r="D1519" s="256" t="str">
        <f>IFERROR(VLOOKUP(C1519,'LISTA ICCU 2026'!D480:F1536,2,FALSE),"NO ")</f>
        <v>UN</v>
      </c>
      <c r="E1519" s="257">
        <f>IFERROR(VLOOKUP(C1519,'LISTA ICCU 2026'!D480:F1536,3,FALSE),"NO ")</f>
        <v>25917</v>
      </c>
      <c r="F1519" s="256"/>
      <c r="G1519" s="258">
        <f t="shared" ref="G1519:G1579" si="48">E1519*(1+F1519)</f>
        <v>25917</v>
      </c>
      <c r="H1519" s="276" t="s">
        <v>1310</v>
      </c>
    </row>
    <row r="1520" spans="2:8" s="260" customFormat="1" ht="39.6">
      <c r="B1520" s="255">
        <f t="shared" si="47"/>
        <v>1507</v>
      </c>
      <c r="C1520" s="273" t="s">
        <v>551</v>
      </c>
      <c r="D1520" s="256" t="str">
        <f>IFERROR(VLOOKUP(C1520,'LISTA ICCU 2026'!D481:F1537,2,FALSE),"NO ")</f>
        <v>UN</v>
      </c>
      <c r="E1520" s="257">
        <f>IFERROR(VLOOKUP(C1520,'LISTA ICCU 2026'!D481:F1537,3,FALSE),"NO ")</f>
        <v>28604</v>
      </c>
      <c r="F1520" s="256"/>
      <c r="G1520" s="258">
        <f t="shared" si="48"/>
        <v>28604</v>
      </c>
      <c r="H1520" s="259" t="s">
        <v>1310</v>
      </c>
    </row>
    <row r="1521" spans="2:8" s="260" customFormat="1" ht="39.6">
      <c r="B1521" s="255">
        <f t="shared" si="47"/>
        <v>1508</v>
      </c>
      <c r="C1521" s="273" t="s">
        <v>552</v>
      </c>
      <c r="D1521" s="256" t="str">
        <f>IFERROR(VLOOKUP(C1521,'LISTA ICCU 2026'!D482:F1538,2,FALSE),"NO ")</f>
        <v>UN</v>
      </c>
      <c r="E1521" s="257">
        <f>IFERROR(VLOOKUP(C1521,'LISTA ICCU 2026'!D482:F1538,3,FALSE),"NO ")</f>
        <v>175461</v>
      </c>
      <c r="F1521" s="256"/>
      <c r="G1521" s="258">
        <f t="shared" si="48"/>
        <v>175461</v>
      </c>
      <c r="H1521" s="259" t="s">
        <v>1310</v>
      </c>
    </row>
    <row r="1522" spans="2:8" s="260" customFormat="1" ht="39.6">
      <c r="B1522" s="255">
        <f t="shared" si="47"/>
        <v>1509</v>
      </c>
      <c r="C1522" s="273" t="s">
        <v>553</v>
      </c>
      <c r="D1522" s="256" t="str">
        <f>IFERROR(VLOOKUP(C1522,'LISTA ICCU 2026'!D483:F1539,2,FALSE),"NO ")</f>
        <v>UN</v>
      </c>
      <c r="E1522" s="257">
        <f>IFERROR(VLOOKUP(C1522,'LISTA ICCU 2026'!D483:F1539,3,FALSE),"NO ")</f>
        <v>157596</v>
      </c>
      <c r="F1522" s="256"/>
      <c r="G1522" s="258">
        <f t="shared" si="48"/>
        <v>157596</v>
      </c>
      <c r="H1522" s="276" t="s">
        <v>1310</v>
      </c>
    </row>
    <row r="1523" spans="2:8" s="260" customFormat="1" ht="39.6">
      <c r="B1523" s="255">
        <f t="shared" si="47"/>
        <v>1510</v>
      </c>
      <c r="C1523" s="273" t="s">
        <v>554</v>
      </c>
      <c r="D1523" s="256" t="str">
        <f>IFERROR(VLOOKUP(C1523,'LISTA ICCU 2026'!D484:F1540,2,FALSE),"NO ")</f>
        <v>UN</v>
      </c>
      <c r="E1523" s="257">
        <f>IFERROR(VLOOKUP(C1523,'LISTA ICCU 2026'!D484:F1540,3,FALSE),"NO ")</f>
        <v>257947</v>
      </c>
      <c r="F1523" s="256"/>
      <c r="G1523" s="258">
        <f t="shared" si="48"/>
        <v>257947</v>
      </c>
      <c r="H1523" s="259" t="s">
        <v>1310</v>
      </c>
    </row>
    <row r="1524" spans="2:8" s="260" customFormat="1" ht="39.6">
      <c r="B1524" s="255">
        <f t="shared" si="47"/>
        <v>1511</v>
      </c>
      <c r="C1524" s="273" t="s">
        <v>555</v>
      </c>
      <c r="D1524" s="256" t="str">
        <f>IFERROR(VLOOKUP(C1524,'LISTA ICCU 2026'!D485:F1541,2,FALSE),"NO ")</f>
        <v>UN</v>
      </c>
      <c r="E1524" s="257">
        <f>IFERROR(VLOOKUP(C1524,'LISTA ICCU 2026'!D485:F1541,3,FALSE),"NO ")</f>
        <v>252608</v>
      </c>
      <c r="F1524" s="256"/>
      <c r="G1524" s="258">
        <f t="shared" si="48"/>
        <v>252608</v>
      </c>
      <c r="H1524" s="259" t="s">
        <v>1310</v>
      </c>
    </row>
    <row r="1525" spans="2:8" s="260" customFormat="1" ht="39.6">
      <c r="B1525" s="255">
        <f t="shared" si="47"/>
        <v>1512</v>
      </c>
      <c r="C1525" s="273" t="s">
        <v>556</v>
      </c>
      <c r="D1525" s="256" t="str">
        <f>IFERROR(VLOOKUP(C1525,'LISTA ICCU 2026'!D486:F1542,2,FALSE),"NO ")</f>
        <v>UN</v>
      </c>
      <c r="E1525" s="257">
        <f>IFERROR(VLOOKUP(C1525,'LISTA ICCU 2026'!D486:F1542,3,FALSE),"NO ")</f>
        <v>276466</v>
      </c>
      <c r="F1525" s="256"/>
      <c r="G1525" s="258">
        <f t="shared" si="48"/>
        <v>276466</v>
      </c>
      <c r="H1525" s="276" t="s">
        <v>1310</v>
      </c>
    </row>
    <row r="1526" spans="2:8" s="260" customFormat="1" ht="39.6">
      <c r="B1526" s="255">
        <f t="shared" si="47"/>
        <v>1513</v>
      </c>
      <c r="C1526" s="273" t="s">
        <v>557</v>
      </c>
      <c r="D1526" s="256" t="str">
        <f>IFERROR(VLOOKUP(C1526,'LISTA ICCU 2026'!D487:F1543,2,FALSE),"NO ")</f>
        <v>UN</v>
      </c>
      <c r="E1526" s="257">
        <f>IFERROR(VLOOKUP(C1526,'LISTA ICCU 2026'!D487:F1543,3,FALSE),"NO ")</f>
        <v>775671</v>
      </c>
      <c r="F1526" s="256"/>
      <c r="G1526" s="258">
        <f t="shared" si="48"/>
        <v>775671</v>
      </c>
      <c r="H1526" s="259" t="s">
        <v>1310</v>
      </c>
    </row>
    <row r="1527" spans="2:8" s="260" customFormat="1" ht="39.6">
      <c r="B1527" s="255">
        <f t="shared" si="47"/>
        <v>1514</v>
      </c>
      <c r="C1527" s="273" t="s">
        <v>558</v>
      </c>
      <c r="D1527" s="256" t="str">
        <f>IFERROR(VLOOKUP(C1527,'LISTA ICCU 2026'!D488:F1544,2,FALSE),"NO ")</f>
        <v>UN</v>
      </c>
      <c r="E1527" s="257">
        <f>IFERROR(VLOOKUP(C1527,'LISTA ICCU 2026'!D488:F1544,3,FALSE),"NO ")</f>
        <v>1240013</v>
      </c>
      <c r="F1527" s="256"/>
      <c r="G1527" s="258">
        <f t="shared" si="48"/>
        <v>1240013</v>
      </c>
      <c r="H1527" s="259" t="s">
        <v>1310</v>
      </c>
    </row>
    <row r="1528" spans="2:8" s="260" customFormat="1" ht="39.6">
      <c r="B1528" s="255">
        <f t="shared" si="47"/>
        <v>1515</v>
      </c>
      <c r="C1528" s="273" t="s">
        <v>559</v>
      </c>
      <c r="D1528" s="256" t="str">
        <f>IFERROR(VLOOKUP(C1528,'LISTA ICCU 2026'!D489:F1545,2,FALSE),"NO ")</f>
        <v>UN</v>
      </c>
      <c r="E1528" s="257">
        <f>IFERROR(VLOOKUP(C1528,'LISTA ICCU 2026'!D489:F1545,3,FALSE),"NO ")</f>
        <v>1252517</v>
      </c>
      <c r="F1528" s="256"/>
      <c r="G1528" s="258">
        <f t="shared" si="48"/>
        <v>1252517</v>
      </c>
      <c r="H1528" s="276" t="s">
        <v>1310</v>
      </c>
    </row>
    <row r="1529" spans="2:8" s="260" customFormat="1" ht="39.6">
      <c r="B1529" s="255">
        <f t="shared" si="47"/>
        <v>1516</v>
      </c>
      <c r="C1529" s="273" t="s">
        <v>560</v>
      </c>
      <c r="D1529" s="256" t="str">
        <f>IFERROR(VLOOKUP(C1529,'LISTA ICCU 2026'!D490:F1546,2,FALSE),"NO ")</f>
        <v>UN</v>
      </c>
      <c r="E1529" s="257">
        <f>IFERROR(VLOOKUP(C1529,'LISTA ICCU 2026'!D490:F1546,3,FALSE),"NO ")</f>
        <v>720405</v>
      </c>
      <c r="F1529" s="256"/>
      <c r="G1529" s="258">
        <f t="shared" si="48"/>
        <v>720405</v>
      </c>
      <c r="H1529" s="259" t="s">
        <v>1310</v>
      </c>
    </row>
    <row r="1530" spans="2:8" s="260" customFormat="1" ht="52.8">
      <c r="B1530" s="255">
        <f t="shared" si="47"/>
        <v>1517</v>
      </c>
      <c r="C1530" s="273" t="s">
        <v>561</v>
      </c>
      <c r="D1530" s="256" t="str">
        <f>IFERROR(VLOOKUP(C1530,'LISTA ICCU 2026'!D491:F1547,2,FALSE),"NO ")</f>
        <v>UN</v>
      </c>
      <c r="E1530" s="257">
        <f>IFERROR(VLOOKUP(C1530,'LISTA ICCU 2026'!D491:F1547,3,FALSE),"NO ")</f>
        <v>106075</v>
      </c>
      <c r="F1530" s="256"/>
      <c r="G1530" s="258">
        <f t="shared" si="48"/>
        <v>106075</v>
      </c>
      <c r="H1530" s="259" t="s">
        <v>1310</v>
      </c>
    </row>
    <row r="1531" spans="2:8" s="260" customFormat="1" ht="52.8">
      <c r="B1531" s="255">
        <f t="shared" si="47"/>
        <v>1518</v>
      </c>
      <c r="C1531" s="273" t="s">
        <v>562</v>
      </c>
      <c r="D1531" s="256" t="str">
        <f>IFERROR(VLOOKUP(C1531,'LISTA ICCU 2026'!D492:F1548,2,FALSE),"NO ")</f>
        <v>UN</v>
      </c>
      <c r="E1531" s="257">
        <f>IFERROR(VLOOKUP(C1531,'LISTA ICCU 2026'!D492:F1548,3,FALSE),"NO ")</f>
        <v>108942</v>
      </c>
      <c r="F1531" s="256"/>
      <c r="G1531" s="258">
        <f t="shared" si="48"/>
        <v>108942</v>
      </c>
      <c r="H1531" s="276" t="s">
        <v>1310</v>
      </c>
    </row>
    <row r="1532" spans="2:8" s="260" customFormat="1" ht="52.8">
      <c r="B1532" s="255">
        <f t="shared" si="47"/>
        <v>1519</v>
      </c>
      <c r="C1532" s="273" t="s">
        <v>563</v>
      </c>
      <c r="D1532" s="256" t="str">
        <f>IFERROR(VLOOKUP(C1532,'LISTA ICCU 2026'!D493:F1549,2,FALSE),"NO ")</f>
        <v>UN</v>
      </c>
      <c r="E1532" s="257">
        <f>IFERROR(VLOOKUP(C1532,'LISTA ICCU 2026'!D493:F1549,3,FALSE),"NO ")</f>
        <v>117621</v>
      </c>
      <c r="F1532" s="256"/>
      <c r="G1532" s="258">
        <f t="shared" si="48"/>
        <v>117621</v>
      </c>
      <c r="H1532" s="259" t="s">
        <v>1310</v>
      </c>
    </row>
    <row r="1533" spans="2:8" s="260" customFormat="1" ht="52.8">
      <c r="B1533" s="255">
        <f t="shared" si="47"/>
        <v>1520</v>
      </c>
      <c r="C1533" s="273" t="s">
        <v>564</v>
      </c>
      <c r="D1533" s="256" t="str">
        <f>IFERROR(VLOOKUP(C1533,'LISTA ICCU 2026'!D494:F1550,2,FALSE),"NO ")</f>
        <v>UN</v>
      </c>
      <c r="E1533" s="257">
        <f>IFERROR(VLOOKUP(C1533,'LISTA ICCU 2026'!D494:F1550,3,FALSE),"NO ")</f>
        <v>110011</v>
      </c>
      <c r="F1533" s="256"/>
      <c r="G1533" s="258">
        <f t="shared" si="48"/>
        <v>110011</v>
      </c>
      <c r="H1533" s="259" t="s">
        <v>1310</v>
      </c>
    </row>
    <row r="1534" spans="2:8" s="260" customFormat="1" ht="52.8">
      <c r="B1534" s="255">
        <f t="shared" si="47"/>
        <v>1521</v>
      </c>
      <c r="C1534" s="273" t="s">
        <v>565</v>
      </c>
      <c r="D1534" s="256" t="str">
        <f>IFERROR(VLOOKUP(C1534,'LISTA ICCU 2026'!D495:F1551,2,FALSE),"NO ")</f>
        <v>UN</v>
      </c>
      <c r="E1534" s="257">
        <f>IFERROR(VLOOKUP(C1534,'LISTA ICCU 2026'!D495:F1551,3,FALSE),"NO ")</f>
        <v>120776</v>
      </c>
      <c r="F1534" s="256"/>
      <c r="G1534" s="258">
        <f t="shared" si="48"/>
        <v>120776</v>
      </c>
      <c r="H1534" s="276" t="s">
        <v>1310</v>
      </c>
    </row>
    <row r="1535" spans="2:8" s="260" customFormat="1" ht="52.8">
      <c r="B1535" s="255">
        <f t="shared" si="47"/>
        <v>1522</v>
      </c>
      <c r="C1535" s="273" t="s">
        <v>566</v>
      </c>
      <c r="D1535" s="256" t="str">
        <f>IFERROR(VLOOKUP(C1535,'LISTA ICCU 2026'!D496:F1552,2,FALSE),"NO ")</f>
        <v>UN</v>
      </c>
      <c r="E1535" s="257">
        <f>IFERROR(VLOOKUP(C1535,'LISTA ICCU 2026'!D496:F1552,3,FALSE),"NO ")</f>
        <v>125017</v>
      </c>
      <c r="F1535" s="256"/>
      <c r="G1535" s="258">
        <f t="shared" si="48"/>
        <v>125017</v>
      </c>
      <c r="H1535" s="259" t="s">
        <v>1310</v>
      </c>
    </row>
    <row r="1536" spans="2:8" s="260" customFormat="1" ht="52.8">
      <c r="B1536" s="255">
        <f t="shared" si="47"/>
        <v>1523</v>
      </c>
      <c r="C1536" s="273" t="s">
        <v>567</v>
      </c>
      <c r="D1536" s="256" t="str">
        <f>IFERROR(VLOOKUP(C1536,'LISTA ICCU 2026'!D497:F1553,2,FALSE),"NO ")</f>
        <v>UN</v>
      </c>
      <c r="E1536" s="257">
        <f>IFERROR(VLOOKUP(C1536,'LISTA ICCU 2026'!D497:F1553,3,FALSE),"NO ")</f>
        <v>104294</v>
      </c>
      <c r="F1536" s="256"/>
      <c r="G1536" s="258">
        <f t="shared" si="48"/>
        <v>104294</v>
      </c>
      <c r="H1536" s="259" t="s">
        <v>1310</v>
      </c>
    </row>
    <row r="1537" spans="2:8" s="260" customFormat="1" ht="66">
      <c r="B1537" s="255">
        <f t="shared" si="47"/>
        <v>1524</v>
      </c>
      <c r="C1537" s="273" t="s">
        <v>568</v>
      </c>
      <c r="D1537" s="256" t="str">
        <f>IFERROR(VLOOKUP(C1537,'LISTA ICCU 2026'!D498:F1554,2,FALSE),"NO ")</f>
        <v>UN</v>
      </c>
      <c r="E1537" s="257">
        <f>IFERROR(VLOOKUP(C1537,'LISTA ICCU 2026'!D498:F1554,3,FALSE),"NO ")</f>
        <v>180491</v>
      </c>
      <c r="F1537" s="256"/>
      <c r="G1537" s="258">
        <f t="shared" si="48"/>
        <v>180491</v>
      </c>
      <c r="H1537" s="276" t="s">
        <v>1310</v>
      </c>
    </row>
    <row r="1538" spans="2:8" s="260" customFormat="1" ht="66">
      <c r="B1538" s="255">
        <f t="shared" si="47"/>
        <v>1525</v>
      </c>
      <c r="C1538" s="273" t="s">
        <v>569</v>
      </c>
      <c r="D1538" s="256" t="str">
        <f>IFERROR(VLOOKUP(C1538,'LISTA ICCU 2026'!D499:F1555,2,FALSE),"NO ")</f>
        <v>UN</v>
      </c>
      <c r="E1538" s="257">
        <f>IFERROR(VLOOKUP(C1538,'LISTA ICCU 2026'!D499:F1555,3,FALSE),"NO ")</f>
        <v>127866</v>
      </c>
      <c r="F1538" s="256"/>
      <c r="G1538" s="258">
        <f t="shared" si="48"/>
        <v>127866</v>
      </c>
      <c r="H1538" s="259" t="s">
        <v>1310</v>
      </c>
    </row>
    <row r="1539" spans="2:8" s="260" customFormat="1" ht="66">
      <c r="B1539" s="255">
        <f t="shared" si="47"/>
        <v>1526</v>
      </c>
      <c r="C1539" s="273" t="s">
        <v>570</v>
      </c>
      <c r="D1539" s="256" t="str">
        <f>IFERROR(VLOOKUP(C1539,'LISTA ICCU 2026'!D500:F1556,2,FALSE),"NO ")</f>
        <v>UN</v>
      </c>
      <c r="E1539" s="257">
        <f>IFERROR(VLOOKUP(C1539,'LISTA ICCU 2026'!D500:F1556,3,FALSE),"NO ")</f>
        <v>108387</v>
      </c>
      <c r="F1539" s="256"/>
      <c r="G1539" s="258">
        <f t="shared" si="48"/>
        <v>108387</v>
      </c>
      <c r="H1539" s="259" t="s">
        <v>1310</v>
      </c>
    </row>
    <row r="1540" spans="2:8" s="260" customFormat="1" ht="66">
      <c r="B1540" s="255">
        <f t="shared" si="47"/>
        <v>1527</v>
      </c>
      <c r="C1540" s="273" t="s">
        <v>571</v>
      </c>
      <c r="D1540" s="256" t="str">
        <f>IFERROR(VLOOKUP(C1540,'LISTA ICCU 2026'!D501:F1557,2,FALSE),"NO ")</f>
        <v>UN</v>
      </c>
      <c r="E1540" s="257">
        <f>IFERROR(VLOOKUP(C1540,'LISTA ICCU 2026'!D501:F1557,3,FALSE),"NO ")</f>
        <v>111549</v>
      </c>
      <c r="F1540" s="256"/>
      <c r="G1540" s="258">
        <f t="shared" si="48"/>
        <v>111549</v>
      </c>
      <c r="H1540" s="276" t="s">
        <v>1310</v>
      </c>
    </row>
    <row r="1541" spans="2:8" s="260" customFormat="1" ht="66">
      <c r="B1541" s="255">
        <f t="shared" si="47"/>
        <v>1528</v>
      </c>
      <c r="C1541" s="273" t="s">
        <v>572</v>
      </c>
      <c r="D1541" s="256" t="str">
        <f>IFERROR(VLOOKUP(C1541,'LISTA ICCU 2026'!D502:F1558,2,FALSE),"NO ")</f>
        <v>UN</v>
      </c>
      <c r="E1541" s="257">
        <f>IFERROR(VLOOKUP(C1541,'LISTA ICCU 2026'!D502:F1558,3,FALSE),"NO ")</f>
        <v>170023</v>
      </c>
      <c r="F1541" s="256"/>
      <c r="G1541" s="258">
        <f t="shared" si="48"/>
        <v>170023</v>
      </c>
      <c r="H1541" s="259" t="s">
        <v>1310</v>
      </c>
    </row>
    <row r="1542" spans="2:8" s="260" customFormat="1" ht="39.6">
      <c r="B1542" s="255">
        <f t="shared" si="47"/>
        <v>1529</v>
      </c>
      <c r="C1542" s="273" t="s">
        <v>573</v>
      </c>
      <c r="D1542" s="256" t="str">
        <f>IFERROR(VLOOKUP(C1542,'LISTA ICCU 2026'!D503:F1559,2,FALSE),"NO ")</f>
        <v>UN</v>
      </c>
      <c r="E1542" s="257">
        <f>IFERROR(VLOOKUP(C1542,'LISTA ICCU 2026'!D503:F1559,3,FALSE),"NO ")</f>
        <v>906423</v>
      </c>
      <c r="F1542" s="256"/>
      <c r="G1542" s="258">
        <f t="shared" si="48"/>
        <v>906423</v>
      </c>
      <c r="H1542" s="259" t="s">
        <v>1310</v>
      </c>
    </row>
    <row r="1543" spans="2:8" s="260" customFormat="1" ht="39.6">
      <c r="B1543" s="255">
        <f t="shared" si="47"/>
        <v>1530</v>
      </c>
      <c r="C1543" s="273" t="s">
        <v>574</v>
      </c>
      <c r="D1543" s="256" t="str">
        <f>IFERROR(VLOOKUP(C1543,'LISTA ICCU 2026'!D504:F1560,2,FALSE),"NO ")</f>
        <v>UN</v>
      </c>
      <c r="E1543" s="257">
        <f>IFERROR(VLOOKUP(C1543,'LISTA ICCU 2026'!D504:F1560,3,FALSE),"NO ")</f>
        <v>1270369</v>
      </c>
      <c r="F1543" s="256"/>
      <c r="G1543" s="258">
        <f t="shared" si="48"/>
        <v>1270369</v>
      </c>
      <c r="H1543" s="276" t="s">
        <v>1310</v>
      </c>
    </row>
    <row r="1544" spans="2:8" s="260" customFormat="1" ht="26.4">
      <c r="B1544" s="255">
        <f t="shared" si="47"/>
        <v>1531</v>
      </c>
      <c r="C1544" s="273" t="s">
        <v>575</v>
      </c>
      <c r="D1544" s="256" t="str">
        <f>IFERROR(VLOOKUP(C1544,'LISTA ICCU 2026'!D505:F1561,2,FALSE),"NO ")</f>
        <v>UN</v>
      </c>
      <c r="E1544" s="257">
        <f>IFERROR(VLOOKUP(C1544,'LISTA ICCU 2026'!D505:F1561,3,FALSE),"NO ")</f>
        <v>2179592</v>
      </c>
      <c r="F1544" s="256"/>
      <c r="G1544" s="258">
        <f t="shared" si="48"/>
        <v>2179592</v>
      </c>
      <c r="H1544" s="259" t="s">
        <v>1310</v>
      </c>
    </row>
    <row r="1545" spans="2:8" s="260" customFormat="1" ht="39.6">
      <c r="B1545" s="255">
        <f t="shared" si="47"/>
        <v>1532</v>
      </c>
      <c r="C1545" s="273" t="s">
        <v>576</v>
      </c>
      <c r="D1545" s="256" t="str">
        <f>IFERROR(VLOOKUP(C1545,'LISTA ICCU 2026'!D506:F1562,2,FALSE),"NO ")</f>
        <v>UN</v>
      </c>
      <c r="E1545" s="257">
        <f>IFERROR(VLOOKUP(C1545,'LISTA ICCU 2026'!D506:F1562,3,FALSE),"NO ")</f>
        <v>5072287</v>
      </c>
      <c r="F1545" s="256"/>
      <c r="G1545" s="258">
        <f t="shared" si="48"/>
        <v>5072287</v>
      </c>
      <c r="H1545" s="259" t="s">
        <v>1310</v>
      </c>
    </row>
    <row r="1546" spans="2:8" s="260" customFormat="1" ht="39.6">
      <c r="B1546" s="255">
        <f t="shared" si="47"/>
        <v>1533</v>
      </c>
      <c r="C1546" s="273" t="s">
        <v>577</v>
      </c>
      <c r="D1546" s="256" t="str">
        <f>IFERROR(VLOOKUP(C1546,'LISTA ICCU 2026'!D507:F1563,2,FALSE),"NO ")</f>
        <v>UN</v>
      </c>
      <c r="E1546" s="257">
        <f>IFERROR(VLOOKUP(C1546,'LISTA ICCU 2026'!D507:F1563,3,FALSE),"NO ")</f>
        <v>15093160</v>
      </c>
      <c r="F1546" s="256"/>
      <c r="G1546" s="258">
        <f t="shared" si="48"/>
        <v>15093160</v>
      </c>
      <c r="H1546" s="276" t="s">
        <v>1310</v>
      </c>
    </row>
    <row r="1547" spans="2:8" s="260" customFormat="1" ht="39.6">
      <c r="B1547" s="255">
        <f t="shared" si="47"/>
        <v>1534</v>
      </c>
      <c r="C1547" s="273" t="s">
        <v>578</v>
      </c>
      <c r="D1547" s="256" t="str">
        <f>IFERROR(VLOOKUP(C1547,'LISTA ICCU 2026'!D508:F1564,2,FALSE),"NO ")</f>
        <v>UN</v>
      </c>
      <c r="E1547" s="257">
        <f>IFERROR(VLOOKUP(C1547,'LISTA ICCU 2026'!D508:F1564,3,FALSE),"NO ")</f>
        <v>17905087</v>
      </c>
      <c r="F1547" s="256"/>
      <c r="G1547" s="258">
        <f t="shared" si="48"/>
        <v>17905087</v>
      </c>
      <c r="H1547" s="259" t="s">
        <v>1310</v>
      </c>
    </row>
    <row r="1548" spans="2:8" s="260" customFormat="1" ht="39.6">
      <c r="B1548" s="255">
        <f t="shared" si="47"/>
        <v>1535</v>
      </c>
      <c r="C1548" s="273" t="s">
        <v>579</v>
      </c>
      <c r="D1548" s="256" t="str">
        <f>IFERROR(VLOOKUP(C1548,'LISTA ICCU 2026'!D509:F1565,2,FALSE),"NO ")</f>
        <v>UN</v>
      </c>
      <c r="E1548" s="257">
        <f>IFERROR(VLOOKUP(C1548,'LISTA ICCU 2026'!D509:F1565,3,FALSE),"NO ")</f>
        <v>22661324</v>
      </c>
      <c r="F1548" s="256"/>
      <c r="G1548" s="258">
        <f t="shared" si="48"/>
        <v>22661324</v>
      </c>
      <c r="H1548" s="259" t="s">
        <v>1310</v>
      </c>
    </row>
    <row r="1549" spans="2:8" s="260" customFormat="1" ht="26.4">
      <c r="B1549" s="255">
        <f t="shared" si="47"/>
        <v>1536</v>
      </c>
      <c r="C1549" s="273" t="s">
        <v>580</v>
      </c>
      <c r="D1549" s="256" t="str">
        <f>IFERROR(VLOOKUP(C1549,'LISTA ICCU 2026'!D510:F1566,2,FALSE),"NO ")</f>
        <v>UN</v>
      </c>
      <c r="E1549" s="257">
        <f>IFERROR(VLOOKUP(C1549,'LISTA ICCU 2026'!D510:F1566,3,FALSE),"NO ")</f>
        <v>39639946</v>
      </c>
      <c r="F1549" s="256"/>
      <c r="G1549" s="258">
        <f t="shared" si="48"/>
        <v>39639946</v>
      </c>
      <c r="H1549" s="276" t="s">
        <v>1310</v>
      </c>
    </row>
    <row r="1550" spans="2:8" s="260" customFormat="1" ht="26.4">
      <c r="B1550" s="255">
        <f t="shared" si="47"/>
        <v>1537</v>
      </c>
      <c r="C1550" s="273" t="s">
        <v>581</v>
      </c>
      <c r="D1550" s="256" t="str">
        <f>IFERROR(VLOOKUP(C1550,'LISTA ICCU 2026'!D511:F1567,2,FALSE),"NO ")</f>
        <v>UN</v>
      </c>
      <c r="E1550" s="257">
        <f>IFERROR(VLOOKUP(C1550,'LISTA ICCU 2026'!D511:F1567,3,FALSE),"NO ")</f>
        <v>50551440</v>
      </c>
      <c r="F1550" s="256"/>
      <c r="G1550" s="258">
        <f t="shared" si="48"/>
        <v>50551440</v>
      </c>
      <c r="H1550" s="259" t="s">
        <v>1310</v>
      </c>
    </row>
    <row r="1551" spans="2:8" s="260" customFormat="1" ht="26.4">
      <c r="B1551" s="255">
        <f t="shared" si="47"/>
        <v>1538</v>
      </c>
      <c r="C1551" s="273" t="s">
        <v>582</v>
      </c>
      <c r="D1551" s="256" t="str">
        <f>IFERROR(VLOOKUP(C1551,'LISTA ICCU 2026'!D512:F1568,2,FALSE),"NO ")</f>
        <v>UN</v>
      </c>
      <c r="E1551" s="257">
        <f>IFERROR(VLOOKUP(C1551,'LISTA ICCU 2026'!D512:F1568,3,FALSE),"NO ")</f>
        <v>57443719</v>
      </c>
      <c r="F1551" s="256"/>
      <c r="G1551" s="258">
        <f t="shared" si="48"/>
        <v>57443719</v>
      </c>
      <c r="H1551" s="259" t="s">
        <v>1310</v>
      </c>
    </row>
    <row r="1552" spans="2:8" s="260" customFormat="1">
      <c r="B1552" s="255">
        <f t="shared" si="47"/>
        <v>1539</v>
      </c>
      <c r="C1552" s="273" t="s">
        <v>583</v>
      </c>
      <c r="D1552" s="256" t="str">
        <f>IFERROR(VLOOKUP(C1552,'LISTA ICCU 2026'!D513:F1569,2,FALSE),"NO ")</f>
        <v>UN</v>
      </c>
      <c r="E1552" s="257">
        <f>IFERROR(VLOOKUP(C1552,'LISTA ICCU 2026'!D513:F1569,3,FALSE),"NO ")</f>
        <v>7212189</v>
      </c>
      <c r="F1552" s="256"/>
      <c r="G1552" s="258">
        <f t="shared" si="48"/>
        <v>7212189</v>
      </c>
      <c r="H1552" s="276" t="s">
        <v>1310</v>
      </c>
    </row>
    <row r="1553" spans="2:8" s="260" customFormat="1">
      <c r="B1553" s="255">
        <f t="shared" si="47"/>
        <v>1540</v>
      </c>
      <c r="C1553" s="273" t="s">
        <v>584</v>
      </c>
      <c r="D1553" s="256" t="str">
        <f>IFERROR(VLOOKUP(C1553,'LISTA ICCU 2026'!D514:F1570,2,FALSE),"NO ")</f>
        <v>UN</v>
      </c>
      <c r="E1553" s="257">
        <f>IFERROR(VLOOKUP(C1553,'LISTA ICCU 2026'!D514:F1570,3,FALSE),"NO ")</f>
        <v>18479791</v>
      </c>
      <c r="F1553" s="256"/>
      <c r="G1553" s="258">
        <f t="shared" si="48"/>
        <v>18479791</v>
      </c>
      <c r="H1553" s="259" t="s">
        <v>1310</v>
      </c>
    </row>
    <row r="1554" spans="2:8" s="260" customFormat="1" ht="39.6">
      <c r="B1554" s="255">
        <f t="shared" si="47"/>
        <v>1541</v>
      </c>
      <c r="C1554" s="273" t="s">
        <v>585</v>
      </c>
      <c r="D1554" s="256" t="str">
        <f>IFERROR(VLOOKUP(C1554,'LISTA ICCU 2026'!D515:F1571,2,FALSE),"NO ")</f>
        <v>UN</v>
      </c>
      <c r="E1554" s="257">
        <f>IFERROR(VLOOKUP(C1554,'LISTA ICCU 2026'!D515:F1571,3,FALSE),"NO ")</f>
        <v>185766</v>
      </c>
      <c r="F1554" s="256"/>
      <c r="G1554" s="258">
        <f t="shared" si="48"/>
        <v>185766</v>
      </c>
      <c r="H1554" s="259" t="s">
        <v>1310</v>
      </c>
    </row>
    <row r="1555" spans="2:8" s="260" customFormat="1" ht="39.6">
      <c r="B1555" s="255">
        <f t="shared" si="47"/>
        <v>1542</v>
      </c>
      <c r="C1555" s="273" t="s">
        <v>586</v>
      </c>
      <c r="D1555" s="256" t="str">
        <f>IFERROR(VLOOKUP(C1555,'LISTA ICCU 2026'!D516:F1572,2,FALSE),"NO ")</f>
        <v>UN</v>
      </c>
      <c r="E1555" s="257">
        <f>IFERROR(VLOOKUP(C1555,'LISTA ICCU 2026'!D516:F1572,3,FALSE),"NO ")</f>
        <v>126935</v>
      </c>
      <c r="F1555" s="256"/>
      <c r="G1555" s="258">
        <f t="shared" si="48"/>
        <v>126935</v>
      </c>
      <c r="H1555" s="276" t="s">
        <v>1310</v>
      </c>
    </row>
    <row r="1556" spans="2:8" s="260" customFormat="1" ht="39.6">
      <c r="B1556" s="255">
        <f t="shared" si="47"/>
        <v>1543</v>
      </c>
      <c r="C1556" s="273" t="s">
        <v>587</v>
      </c>
      <c r="D1556" s="256" t="str">
        <f>IFERROR(VLOOKUP(C1556,'LISTA ICCU 2026'!D517:F1573,2,FALSE),"NO ")</f>
        <v>UN</v>
      </c>
      <c r="E1556" s="257">
        <f>IFERROR(VLOOKUP(C1556,'LISTA ICCU 2026'!D517:F1573,3,FALSE),"NO ")</f>
        <v>37447</v>
      </c>
      <c r="F1556" s="256"/>
      <c r="G1556" s="258">
        <f t="shared" si="48"/>
        <v>37447</v>
      </c>
      <c r="H1556" s="259" t="s">
        <v>1310</v>
      </c>
    </row>
    <row r="1557" spans="2:8" s="260" customFormat="1" ht="39.6">
      <c r="B1557" s="255">
        <f t="shared" si="47"/>
        <v>1544</v>
      </c>
      <c r="C1557" s="273" t="s">
        <v>588</v>
      </c>
      <c r="D1557" s="256" t="str">
        <f>IFERROR(VLOOKUP(C1557,'LISTA ICCU 2026'!D518:F1574,2,FALSE),"NO ")</f>
        <v>UN</v>
      </c>
      <c r="E1557" s="257">
        <f>IFERROR(VLOOKUP(C1557,'LISTA ICCU 2026'!D518:F1574,3,FALSE),"NO ")</f>
        <v>43368</v>
      </c>
      <c r="F1557" s="256"/>
      <c r="G1557" s="258">
        <f t="shared" si="48"/>
        <v>43368</v>
      </c>
      <c r="H1557" s="259" t="s">
        <v>1310</v>
      </c>
    </row>
    <row r="1558" spans="2:8" s="260" customFormat="1" ht="39.6">
      <c r="B1558" s="255">
        <f t="shared" si="47"/>
        <v>1545</v>
      </c>
      <c r="C1558" s="273" t="s">
        <v>589</v>
      </c>
      <c r="D1558" s="256" t="str">
        <f>IFERROR(VLOOKUP(C1558,'LISTA ICCU 2026'!D519:F1575,2,FALSE),"NO ")</f>
        <v>UN</v>
      </c>
      <c r="E1558" s="257">
        <f>IFERROR(VLOOKUP(C1558,'LISTA ICCU 2026'!D519:F1575,3,FALSE),"NO ")</f>
        <v>58696</v>
      </c>
      <c r="F1558" s="256"/>
      <c r="G1558" s="258">
        <f t="shared" si="48"/>
        <v>58696</v>
      </c>
      <c r="H1558" s="276" t="s">
        <v>1310</v>
      </c>
    </row>
    <row r="1559" spans="2:8" s="260" customFormat="1" ht="39.6">
      <c r="B1559" s="255">
        <f t="shared" si="47"/>
        <v>1546</v>
      </c>
      <c r="C1559" s="273" t="s">
        <v>590</v>
      </c>
      <c r="D1559" s="256" t="str">
        <f>IFERROR(VLOOKUP(C1559,'LISTA ICCU 2026'!D520:F1576,2,FALSE),"NO ")</f>
        <v>UN</v>
      </c>
      <c r="E1559" s="257">
        <f>IFERROR(VLOOKUP(C1559,'LISTA ICCU 2026'!D520:F1576,3,FALSE),"NO ")</f>
        <v>40928</v>
      </c>
      <c r="F1559" s="256"/>
      <c r="G1559" s="258">
        <f t="shared" si="48"/>
        <v>40928</v>
      </c>
      <c r="H1559" s="259" t="s">
        <v>1310</v>
      </c>
    </row>
    <row r="1560" spans="2:8" s="260" customFormat="1" ht="39.6">
      <c r="B1560" s="255">
        <f t="shared" si="47"/>
        <v>1547</v>
      </c>
      <c r="C1560" s="273" t="s">
        <v>591</v>
      </c>
      <c r="D1560" s="256" t="str">
        <f>IFERROR(VLOOKUP(C1560,'LISTA ICCU 2026'!D521:F1577,2,FALSE),"NO ")</f>
        <v>UN</v>
      </c>
      <c r="E1560" s="257">
        <f>IFERROR(VLOOKUP(C1560,'LISTA ICCU 2026'!D521:F1577,3,FALSE),"NO ")</f>
        <v>45119</v>
      </c>
      <c r="F1560" s="256"/>
      <c r="G1560" s="258">
        <f t="shared" si="48"/>
        <v>45119</v>
      </c>
      <c r="H1560" s="259" t="s">
        <v>1310</v>
      </c>
    </row>
    <row r="1561" spans="2:8" s="260" customFormat="1" ht="39.6">
      <c r="B1561" s="255">
        <f t="shared" si="47"/>
        <v>1548</v>
      </c>
      <c r="C1561" s="273" t="s">
        <v>592</v>
      </c>
      <c r="D1561" s="256" t="str">
        <f>IFERROR(VLOOKUP(C1561,'LISTA ICCU 2026'!D522:F1578,2,FALSE),"NO ")</f>
        <v>UN</v>
      </c>
      <c r="E1561" s="257">
        <f>IFERROR(VLOOKUP(C1561,'LISTA ICCU 2026'!D522:F1578,3,FALSE),"NO ")</f>
        <v>61286</v>
      </c>
      <c r="F1561" s="256"/>
      <c r="G1561" s="258">
        <f t="shared" si="48"/>
        <v>61286</v>
      </c>
      <c r="H1561" s="276" t="s">
        <v>1310</v>
      </c>
    </row>
    <row r="1562" spans="2:8" s="260" customFormat="1" ht="26.4">
      <c r="B1562" s="255">
        <f t="shared" ref="B1562:B1620" si="49">B1561+1</f>
        <v>1549</v>
      </c>
      <c r="C1562" s="273" t="s">
        <v>593</v>
      </c>
      <c r="D1562" s="256" t="str">
        <f>IFERROR(VLOOKUP(C1562,'LISTA ICCU 2026'!D523:F1579,2,FALSE),"NO ")</f>
        <v>UN</v>
      </c>
      <c r="E1562" s="257">
        <f>IFERROR(VLOOKUP(C1562,'LISTA ICCU 2026'!D523:F1579,3,FALSE),"NO ")</f>
        <v>312847</v>
      </c>
      <c r="F1562" s="256"/>
      <c r="G1562" s="258">
        <f t="shared" si="48"/>
        <v>312847</v>
      </c>
      <c r="H1562" s="259" t="s">
        <v>1310</v>
      </c>
    </row>
    <row r="1563" spans="2:8" s="260" customFormat="1" ht="26.4">
      <c r="B1563" s="255">
        <f t="shared" si="49"/>
        <v>1550</v>
      </c>
      <c r="C1563" s="273" t="s">
        <v>594</v>
      </c>
      <c r="D1563" s="256" t="str">
        <f>IFERROR(VLOOKUP(C1563,'LISTA ICCU 2026'!D524:F1580,2,FALSE),"NO ")</f>
        <v>UN</v>
      </c>
      <c r="E1563" s="257">
        <f>IFERROR(VLOOKUP(C1563,'LISTA ICCU 2026'!D524:F1580,3,FALSE),"NO ")</f>
        <v>89516</v>
      </c>
      <c r="F1563" s="256"/>
      <c r="G1563" s="258">
        <f t="shared" si="48"/>
        <v>89516</v>
      </c>
      <c r="H1563" s="259" t="s">
        <v>1310</v>
      </c>
    </row>
    <row r="1564" spans="2:8" s="260" customFormat="1" ht="26.4">
      <c r="B1564" s="255">
        <f t="shared" si="49"/>
        <v>1551</v>
      </c>
      <c r="C1564" s="273" t="s">
        <v>595</v>
      </c>
      <c r="D1564" s="256" t="str">
        <f>IFERROR(VLOOKUP(C1564,'LISTA ICCU 2026'!D525:F1581,2,FALSE),"NO ")</f>
        <v>UN</v>
      </c>
      <c r="E1564" s="257">
        <f>IFERROR(VLOOKUP(C1564,'LISTA ICCU 2026'!D525:F1581,3,FALSE),"NO ")</f>
        <v>118011</v>
      </c>
      <c r="F1564" s="256"/>
      <c r="G1564" s="258">
        <f t="shared" si="48"/>
        <v>118011</v>
      </c>
      <c r="H1564" s="276" t="s">
        <v>1310</v>
      </c>
    </row>
    <row r="1565" spans="2:8" s="260" customFormat="1" ht="26.4">
      <c r="B1565" s="255">
        <f t="shared" si="49"/>
        <v>1552</v>
      </c>
      <c r="C1565" s="273" t="s">
        <v>596</v>
      </c>
      <c r="D1565" s="256" t="str">
        <f>IFERROR(VLOOKUP(C1565,'LISTA ICCU 2026'!D526:F1582,2,FALSE),"NO ")</f>
        <v>UN</v>
      </c>
      <c r="E1565" s="257">
        <f>IFERROR(VLOOKUP(C1565,'LISTA ICCU 2026'!D526:F1582,3,FALSE),"NO ")</f>
        <v>167936</v>
      </c>
      <c r="F1565" s="256"/>
      <c r="G1565" s="258">
        <f t="shared" si="48"/>
        <v>167936</v>
      </c>
      <c r="H1565" s="259" t="s">
        <v>1310</v>
      </c>
    </row>
    <row r="1566" spans="2:8" s="260" customFormat="1" ht="39.6">
      <c r="B1566" s="255">
        <f t="shared" si="49"/>
        <v>1553</v>
      </c>
      <c r="C1566" s="273" t="s">
        <v>597</v>
      </c>
      <c r="D1566" s="256" t="str">
        <f>IFERROR(VLOOKUP(C1566,'LISTA ICCU 2026'!D527:F1583,2,FALSE),"NO ")</f>
        <v>UN</v>
      </c>
      <c r="E1566" s="257">
        <f>IFERROR(VLOOKUP(C1566,'LISTA ICCU 2026'!D527:F1583,3,FALSE),"NO ")</f>
        <v>487813</v>
      </c>
      <c r="F1566" s="256"/>
      <c r="G1566" s="258">
        <f t="shared" si="48"/>
        <v>487813</v>
      </c>
      <c r="H1566" s="259" t="s">
        <v>1310</v>
      </c>
    </row>
    <row r="1567" spans="2:8" s="260" customFormat="1" ht="39.6">
      <c r="B1567" s="255">
        <f t="shared" si="49"/>
        <v>1554</v>
      </c>
      <c r="C1567" s="273" t="s">
        <v>598</v>
      </c>
      <c r="D1567" s="256" t="str">
        <f>IFERROR(VLOOKUP(C1567,'LISTA ICCU 2026'!D528:F1584,2,FALSE),"NO ")</f>
        <v>UN</v>
      </c>
      <c r="E1567" s="257">
        <f>IFERROR(VLOOKUP(C1567,'LISTA ICCU 2026'!D528:F1584,3,FALSE),"NO ")</f>
        <v>89486</v>
      </c>
      <c r="F1567" s="256"/>
      <c r="G1567" s="258">
        <f t="shared" si="48"/>
        <v>89486</v>
      </c>
      <c r="H1567" s="276" t="s">
        <v>1310</v>
      </c>
    </row>
    <row r="1568" spans="2:8" s="260" customFormat="1" ht="39.6">
      <c r="B1568" s="255">
        <f t="shared" si="49"/>
        <v>1555</v>
      </c>
      <c r="C1568" s="273" t="s">
        <v>599</v>
      </c>
      <c r="D1568" s="256" t="str">
        <f>IFERROR(VLOOKUP(C1568,'LISTA ICCU 2026'!D529:F1585,2,FALSE),"NO ")</f>
        <v>UN</v>
      </c>
      <c r="E1568" s="257">
        <f>IFERROR(VLOOKUP(C1568,'LISTA ICCU 2026'!D529:F1585,3,FALSE),"NO ")</f>
        <v>781690</v>
      </c>
      <c r="F1568" s="256"/>
      <c r="G1568" s="258">
        <f t="shared" si="48"/>
        <v>781690</v>
      </c>
      <c r="H1568" s="259" t="s">
        <v>1310</v>
      </c>
    </row>
    <row r="1569" spans="2:8" s="260" customFormat="1" ht="39.6">
      <c r="B1569" s="255">
        <f t="shared" si="49"/>
        <v>1556</v>
      </c>
      <c r="C1569" s="273" t="s">
        <v>600</v>
      </c>
      <c r="D1569" s="256" t="str">
        <f>IFERROR(VLOOKUP(C1569,'LISTA ICCU 2026'!D530:F1586,2,FALSE),"NO ")</f>
        <v>UN</v>
      </c>
      <c r="E1569" s="257">
        <f>IFERROR(VLOOKUP(C1569,'LISTA ICCU 2026'!D530:F1586,3,FALSE),"NO ")</f>
        <v>113017</v>
      </c>
      <c r="F1569" s="256"/>
      <c r="G1569" s="258">
        <f t="shared" si="48"/>
        <v>113017</v>
      </c>
      <c r="H1569" s="259" t="s">
        <v>1310</v>
      </c>
    </row>
    <row r="1570" spans="2:8" s="260" customFormat="1" ht="39.6">
      <c r="B1570" s="255">
        <f t="shared" si="49"/>
        <v>1557</v>
      </c>
      <c r="C1570" s="273" t="s">
        <v>601</v>
      </c>
      <c r="D1570" s="256" t="str">
        <f>IFERROR(VLOOKUP(C1570,'LISTA ICCU 2026'!D531:F1587,2,FALSE),"NO ")</f>
        <v>UN</v>
      </c>
      <c r="E1570" s="257">
        <f>IFERROR(VLOOKUP(C1570,'LISTA ICCU 2026'!D531:F1587,3,FALSE),"NO ")</f>
        <v>1271480</v>
      </c>
      <c r="F1570" s="256"/>
      <c r="G1570" s="258">
        <f t="shared" si="48"/>
        <v>1271480</v>
      </c>
      <c r="H1570" s="276" t="s">
        <v>1310</v>
      </c>
    </row>
    <row r="1571" spans="2:8" s="260" customFormat="1" ht="39.6">
      <c r="B1571" s="255">
        <f t="shared" si="49"/>
        <v>1558</v>
      </c>
      <c r="C1571" s="273" t="s">
        <v>602</v>
      </c>
      <c r="D1571" s="256" t="str">
        <f>IFERROR(VLOOKUP(C1571,'LISTA ICCU 2026'!D532:F1588,2,FALSE),"NO ")</f>
        <v>UN</v>
      </c>
      <c r="E1571" s="257">
        <f>IFERROR(VLOOKUP(C1571,'LISTA ICCU 2026'!D532:F1588,3,FALSE),"NO ")</f>
        <v>1304134</v>
      </c>
      <c r="F1571" s="256"/>
      <c r="G1571" s="258">
        <f t="shared" si="48"/>
        <v>1304134</v>
      </c>
      <c r="H1571" s="259" t="s">
        <v>1310</v>
      </c>
    </row>
    <row r="1572" spans="2:8" s="260" customFormat="1" ht="26.4">
      <c r="B1572" s="255">
        <f t="shared" si="49"/>
        <v>1559</v>
      </c>
      <c r="C1572" s="273" t="s">
        <v>603</v>
      </c>
      <c r="D1572" s="256" t="str">
        <f>IFERROR(VLOOKUP(C1572,'LISTA ICCU 2026'!D533:F1589,2,FALSE),"NO ")</f>
        <v>UN</v>
      </c>
      <c r="E1572" s="257">
        <f>IFERROR(VLOOKUP(C1572,'LISTA ICCU 2026'!D533:F1589,3,FALSE),"NO ")</f>
        <v>284722</v>
      </c>
      <c r="F1572" s="256"/>
      <c r="G1572" s="258">
        <f t="shared" si="48"/>
        <v>284722</v>
      </c>
      <c r="H1572" s="259" t="s">
        <v>1310</v>
      </c>
    </row>
    <row r="1573" spans="2:8" s="260" customFormat="1" ht="26.4">
      <c r="B1573" s="255">
        <f t="shared" si="49"/>
        <v>1560</v>
      </c>
      <c r="C1573" s="273" t="s">
        <v>604</v>
      </c>
      <c r="D1573" s="256" t="str">
        <f>IFERROR(VLOOKUP(C1573,'LISTA ICCU 2026'!D534:F1590,2,FALSE),"NO ")</f>
        <v>UN</v>
      </c>
      <c r="E1573" s="257">
        <f>IFERROR(VLOOKUP(C1573,'LISTA ICCU 2026'!D534:F1590,3,FALSE),"NO ")</f>
        <v>317374</v>
      </c>
      <c r="F1573" s="256"/>
      <c r="G1573" s="258">
        <f t="shared" si="48"/>
        <v>317374</v>
      </c>
      <c r="H1573" s="276" t="s">
        <v>1310</v>
      </c>
    </row>
    <row r="1574" spans="2:8" s="260" customFormat="1" ht="26.4">
      <c r="B1574" s="255">
        <f t="shared" si="49"/>
        <v>1561</v>
      </c>
      <c r="C1574" s="273" t="s">
        <v>605</v>
      </c>
      <c r="D1574" s="256" t="str">
        <f>IFERROR(VLOOKUP(C1574,'LISTA ICCU 2026'!D535:F1591,2,FALSE),"NO ")</f>
        <v>UN</v>
      </c>
      <c r="E1574" s="257">
        <f>IFERROR(VLOOKUP(C1574,'LISTA ICCU 2026'!D535:F1591,3,FALSE),"NO ")</f>
        <v>382681</v>
      </c>
      <c r="F1574" s="256"/>
      <c r="G1574" s="258">
        <f t="shared" si="48"/>
        <v>382681</v>
      </c>
      <c r="H1574" s="259" t="s">
        <v>1310</v>
      </c>
    </row>
    <row r="1575" spans="2:8" s="260" customFormat="1" ht="26.4">
      <c r="B1575" s="255">
        <f t="shared" si="49"/>
        <v>1562</v>
      </c>
      <c r="C1575" s="273" t="s">
        <v>606</v>
      </c>
      <c r="D1575" s="256" t="str">
        <f>IFERROR(VLOOKUP(C1575,'LISTA ICCU 2026'!D536:F1592,2,FALSE),"NO ")</f>
        <v>UN</v>
      </c>
      <c r="E1575" s="257">
        <f>IFERROR(VLOOKUP(C1575,'LISTA ICCU 2026'!D536:F1592,3,FALSE),"NO ")</f>
        <v>807167</v>
      </c>
      <c r="F1575" s="256"/>
      <c r="G1575" s="258">
        <f t="shared" si="48"/>
        <v>807167</v>
      </c>
      <c r="H1575" s="259" t="s">
        <v>1310</v>
      </c>
    </row>
    <row r="1576" spans="2:8" s="260" customFormat="1" ht="52.8">
      <c r="B1576" s="255">
        <f t="shared" si="49"/>
        <v>1563</v>
      </c>
      <c r="C1576" s="273" t="s">
        <v>607</v>
      </c>
      <c r="D1576" s="256" t="str">
        <f>IFERROR(VLOOKUP(C1576,'LISTA ICCU 2026'!D537:F1593,2,FALSE),"NO ")</f>
        <v>UN</v>
      </c>
      <c r="E1576" s="257">
        <f>IFERROR(VLOOKUP(C1576,'LISTA ICCU 2026'!D537:F1593,3,FALSE),"NO ")</f>
        <v>1726642</v>
      </c>
      <c r="F1576" s="256"/>
      <c r="G1576" s="258">
        <f t="shared" si="48"/>
        <v>1726642</v>
      </c>
      <c r="H1576" s="276" t="s">
        <v>1310</v>
      </c>
    </row>
    <row r="1577" spans="2:8" s="260" customFormat="1" ht="52.8">
      <c r="B1577" s="255">
        <f t="shared" si="49"/>
        <v>1564</v>
      </c>
      <c r="C1577" s="273" t="s">
        <v>608</v>
      </c>
      <c r="D1577" s="256" t="str">
        <f>IFERROR(VLOOKUP(C1577,'LISTA ICCU 2026'!D538:F1594,2,FALSE),"NO ")</f>
        <v>UN</v>
      </c>
      <c r="E1577" s="257">
        <f>IFERROR(VLOOKUP(C1577,'LISTA ICCU 2026'!D538:F1594,3,FALSE),"NO ")</f>
        <v>2134804</v>
      </c>
      <c r="F1577" s="256"/>
      <c r="G1577" s="258">
        <f t="shared" si="48"/>
        <v>2134804</v>
      </c>
      <c r="H1577" s="259" t="s">
        <v>1310</v>
      </c>
    </row>
    <row r="1578" spans="2:8" s="260" customFormat="1" ht="52.8">
      <c r="B1578" s="255">
        <f t="shared" si="49"/>
        <v>1565</v>
      </c>
      <c r="C1578" s="273" t="s">
        <v>609</v>
      </c>
      <c r="D1578" s="256" t="str">
        <f>IFERROR(VLOOKUP(C1578,'LISTA ICCU 2026'!D539:F1595,2,FALSE),"NO ")</f>
        <v>UN</v>
      </c>
      <c r="E1578" s="257">
        <f>IFERROR(VLOOKUP(C1578,'LISTA ICCU 2026'!D539:F1595,3,FALSE),"NO ")</f>
        <v>355223</v>
      </c>
      <c r="F1578" s="256"/>
      <c r="G1578" s="258">
        <f t="shared" si="48"/>
        <v>355223</v>
      </c>
      <c r="H1578" s="259" t="s">
        <v>1310</v>
      </c>
    </row>
    <row r="1579" spans="2:8" s="260" customFormat="1">
      <c r="B1579" s="255">
        <f t="shared" si="49"/>
        <v>1566</v>
      </c>
      <c r="C1579" s="273" t="s">
        <v>613</v>
      </c>
      <c r="D1579" s="256" t="str">
        <f>IFERROR(VLOOKUP(C1579,'LISTA ICCU 2026'!D543:F1599,2,FALSE),"NO ")</f>
        <v>UN</v>
      </c>
      <c r="E1579" s="257">
        <f>IFERROR(VLOOKUP(C1579,'LISTA ICCU 2026'!D543:F1599,3,FALSE),"NO ")</f>
        <v>1380929</v>
      </c>
      <c r="F1579" s="256"/>
      <c r="G1579" s="258">
        <f t="shared" si="48"/>
        <v>1380929</v>
      </c>
      <c r="H1579" s="276" t="s">
        <v>1310</v>
      </c>
    </row>
    <row r="1580" spans="2:8" s="260" customFormat="1">
      <c r="B1580" s="255">
        <f t="shared" si="49"/>
        <v>1567</v>
      </c>
      <c r="C1580" s="273" t="s">
        <v>614</v>
      </c>
      <c r="D1580" s="256" t="str">
        <f>IFERROR(VLOOKUP(C1580,'LISTA ICCU 2026'!D544:F1600,2,FALSE),"NO ")</f>
        <v>UN</v>
      </c>
      <c r="E1580" s="257">
        <f>IFERROR(VLOOKUP(C1580,'LISTA ICCU 2026'!D544:F1600,3,FALSE),"NO ")</f>
        <v>2817495</v>
      </c>
      <c r="F1580" s="256"/>
      <c r="G1580" s="258">
        <f t="shared" ref="G1580:G1641" si="50">E1580*(1+F1580)</f>
        <v>2817495</v>
      </c>
      <c r="H1580" s="259" t="s">
        <v>1310</v>
      </c>
    </row>
    <row r="1581" spans="2:8" s="260" customFormat="1">
      <c r="B1581" s="255">
        <f t="shared" si="49"/>
        <v>1568</v>
      </c>
      <c r="C1581" s="273" t="s">
        <v>615</v>
      </c>
      <c r="D1581" s="256" t="str">
        <f>IFERROR(VLOOKUP(C1581,'LISTA ICCU 2026'!D545:F1601,2,FALSE),"NO ")</f>
        <v>UN</v>
      </c>
      <c r="E1581" s="257">
        <f>IFERROR(VLOOKUP(C1581,'LISTA ICCU 2026'!D545:F1601,3,FALSE),"NO ")</f>
        <v>4507812</v>
      </c>
      <c r="F1581" s="256"/>
      <c r="G1581" s="258">
        <f t="shared" si="50"/>
        <v>4507812</v>
      </c>
      <c r="H1581" s="259" t="s">
        <v>1310</v>
      </c>
    </row>
    <row r="1582" spans="2:8" s="260" customFormat="1">
      <c r="B1582" s="255">
        <f t="shared" si="49"/>
        <v>1569</v>
      </c>
      <c r="C1582" s="273" t="s">
        <v>616</v>
      </c>
      <c r="D1582" s="256" t="str">
        <f>IFERROR(VLOOKUP(C1582,'LISTA ICCU 2026'!D546:F1602,2,FALSE),"NO ")</f>
        <v>UN</v>
      </c>
      <c r="E1582" s="257">
        <f>IFERROR(VLOOKUP(C1582,'LISTA ICCU 2026'!D546:F1602,3,FALSE),"NO ")</f>
        <v>5239084</v>
      </c>
      <c r="F1582" s="256"/>
      <c r="G1582" s="258">
        <f t="shared" si="50"/>
        <v>5239084</v>
      </c>
      <c r="H1582" s="276" t="s">
        <v>1310</v>
      </c>
    </row>
    <row r="1583" spans="2:8" s="260" customFormat="1">
      <c r="B1583" s="255">
        <f t="shared" si="49"/>
        <v>1570</v>
      </c>
      <c r="C1583" s="273" t="s">
        <v>617</v>
      </c>
      <c r="D1583" s="256" t="str">
        <f>IFERROR(VLOOKUP(C1583,'LISTA ICCU 2026'!D547:F1603,2,FALSE),"NO ")</f>
        <v>UN</v>
      </c>
      <c r="E1583" s="257">
        <f>IFERROR(VLOOKUP(C1583,'LISTA ICCU 2026'!D547:F1603,3,FALSE),"NO ")</f>
        <v>7560275</v>
      </c>
      <c r="F1583" s="256"/>
      <c r="G1583" s="258">
        <f t="shared" si="50"/>
        <v>7560275</v>
      </c>
      <c r="H1583" s="259" t="s">
        <v>1310</v>
      </c>
    </row>
    <row r="1584" spans="2:8" s="260" customFormat="1">
      <c r="B1584" s="255">
        <f t="shared" si="49"/>
        <v>1571</v>
      </c>
      <c r="C1584" s="273" t="s">
        <v>618</v>
      </c>
      <c r="D1584" s="256" t="str">
        <f>IFERROR(VLOOKUP(C1584,'LISTA ICCU 2026'!D548:F1604,2,FALSE),"NO ")</f>
        <v>UN</v>
      </c>
      <c r="E1584" s="257">
        <f>IFERROR(VLOOKUP(C1584,'LISTA ICCU 2026'!D548:F1604,3,FALSE),"NO ")</f>
        <v>10843318</v>
      </c>
      <c r="F1584" s="256"/>
      <c r="G1584" s="258">
        <f t="shared" si="50"/>
        <v>10843318</v>
      </c>
      <c r="H1584" s="259" t="s">
        <v>1310</v>
      </c>
    </row>
    <row r="1585" spans="2:8" s="260" customFormat="1" ht="26.4">
      <c r="B1585" s="255">
        <f t="shared" si="49"/>
        <v>1572</v>
      </c>
      <c r="C1585" s="273" t="s">
        <v>619</v>
      </c>
      <c r="D1585" s="256" t="str">
        <f>IFERROR(VLOOKUP(C1585,'LISTA ICCU 2026'!D549:F1605,2,FALSE),"NO ")</f>
        <v>UN</v>
      </c>
      <c r="E1585" s="257">
        <f>IFERROR(VLOOKUP(C1585,'LISTA ICCU 2026'!D549:F1605,3,FALSE),"NO ")</f>
        <v>79065</v>
      </c>
      <c r="F1585" s="256"/>
      <c r="G1585" s="258">
        <f t="shared" si="50"/>
        <v>79065</v>
      </c>
      <c r="H1585" s="276" t="s">
        <v>1310</v>
      </c>
    </row>
    <row r="1586" spans="2:8" s="260" customFormat="1" ht="26.4">
      <c r="B1586" s="255">
        <f t="shared" si="49"/>
        <v>1573</v>
      </c>
      <c r="C1586" s="273" t="s">
        <v>620</v>
      </c>
      <c r="D1586" s="256" t="str">
        <f>IFERROR(VLOOKUP(C1586,'LISTA ICCU 2026'!D550:F1606,2,FALSE),"NO ")</f>
        <v>UN</v>
      </c>
      <c r="E1586" s="257">
        <f>IFERROR(VLOOKUP(C1586,'LISTA ICCU 2026'!D550:F1606,3,FALSE),"NO ")</f>
        <v>105006</v>
      </c>
      <c r="F1586" s="256"/>
      <c r="G1586" s="258">
        <f t="shared" si="50"/>
        <v>105006</v>
      </c>
      <c r="H1586" s="259" t="s">
        <v>1310</v>
      </c>
    </row>
    <row r="1587" spans="2:8" s="260" customFormat="1" ht="26.4">
      <c r="B1587" s="255">
        <f t="shared" si="49"/>
        <v>1574</v>
      </c>
      <c r="C1587" s="273" t="s">
        <v>621</v>
      </c>
      <c r="D1587" s="256" t="str">
        <f>IFERROR(VLOOKUP(C1587,'LISTA ICCU 2026'!D551:F1607,2,FALSE),"NO ")</f>
        <v>UN</v>
      </c>
      <c r="E1587" s="257">
        <f>IFERROR(VLOOKUP(C1587,'LISTA ICCU 2026'!D551:F1607,3,FALSE),"NO ")</f>
        <v>300374</v>
      </c>
      <c r="F1587" s="256"/>
      <c r="G1587" s="258">
        <f t="shared" si="50"/>
        <v>300374</v>
      </c>
      <c r="H1587" s="259" t="s">
        <v>1310</v>
      </c>
    </row>
    <row r="1588" spans="2:8" s="260" customFormat="1" ht="26.4">
      <c r="B1588" s="255">
        <f t="shared" si="49"/>
        <v>1575</v>
      </c>
      <c r="C1588" s="273" t="s">
        <v>622</v>
      </c>
      <c r="D1588" s="256" t="str">
        <f>IFERROR(VLOOKUP(C1588,'LISTA ICCU 2026'!D552:F1608,2,FALSE),"NO ")</f>
        <v>ML</v>
      </c>
      <c r="E1588" s="257">
        <f>IFERROR(VLOOKUP(C1588,'LISTA ICCU 2026'!D552:F1608,3,FALSE),"NO ")</f>
        <v>6700</v>
      </c>
      <c r="F1588" s="256"/>
      <c r="G1588" s="258">
        <f t="shared" si="50"/>
        <v>6700</v>
      </c>
      <c r="H1588" s="276" t="s">
        <v>1310</v>
      </c>
    </row>
    <row r="1589" spans="2:8" s="260" customFormat="1">
      <c r="B1589" s="255">
        <f t="shared" si="49"/>
        <v>1576</v>
      </c>
      <c r="C1589" s="273" t="s">
        <v>623</v>
      </c>
      <c r="D1589" s="256" t="str">
        <f>IFERROR(VLOOKUP(C1589,'LISTA ICCU 2026'!D553:F1609,2,FALSE),"NO ")</f>
        <v>ML</v>
      </c>
      <c r="E1589" s="257">
        <f>IFERROR(VLOOKUP(C1589,'LISTA ICCU 2026'!D553:F1609,3,FALSE),"NO ")</f>
        <v>49392</v>
      </c>
      <c r="F1589" s="256"/>
      <c r="G1589" s="258">
        <f t="shared" si="50"/>
        <v>49392</v>
      </c>
      <c r="H1589" s="259" t="s">
        <v>1310</v>
      </c>
    </row>
    <row r="1590" spans="2:8" s="260" customFormat="1">
      <c r="B1590" s="255">
        <f t="shared" si="49"/>
        <v>1577</v>
      </c>
      <c r="C1590" s="273" t="s">
        <v>624</v>
      </c>
      <c r="D1590" s="256" t="str">
        <f>IFERROR(VLOOKUP(C1590,'LISTA ICCU 2026'!D554:F1610,2,FALSE),"NO ")</f>
        <v>ML</v>
      </c>
      <c r="E1590" s="257">
        <f>IFERROR(VLOOKUP(C1590,'LISTA ICCU 2026'!D554:F1610,3,FALSE),"NO ")</f>
        <v>71797</v>
      </c>
      <c r="F1590" s="256"/>
      <c r="G1590" s="258">
        <f t="shared" si="50"/>
        <v>71797</v>
      </c>
      <c r="H1590" s="259" t="s">
        <v>1310</v>
      </c>
    </row>
    <row r="1591" spans="2:8" s="260" customFormat="1">
      <c r="B1591" s="255">
        <f t="shared" si="49"/>
        <v>1578</v>
      </c>
      <c r="C1591" s="273" t="s">
        <v>625</v>
      </c>
      <c r="D1591" s="256" t="str">
        <f>IFERROR(VLOOKUP(C1591,'LISTA ICCU 2026'!D555:F1611,2,FALSE),"NO ")</f>
        <v>ML</v>
      </c>
      <c r="E1591" s="257">
        <f>IFERROR(VLOOKUP(C1591,'LISTA ICCU 2026'!D555:F1611,3,FALSE),"NO ")</f>
        <v>96068</v>
      </c>
      <c r="F1591" s="256"/>
      <c r="G1591" s="258">
        <f t="shared" si="50"/>
        <v>96068</v>
      </c>
      <c r="H1591" s="276" t="s">
        <v>1310</v>
      </c>
    </row>
    <row r="1592" spans="2:8" s="260" customFormat="1">
      <c r="B1592" s="255">
        <f t="shared" si="49"/>
        <v>1579</v>
      </c>
      <c r="C1592" s="273" t="s">
        <v>626</v>
      </c>
      <c r="D1592" s="256" t="str">
        <f>IFERROR(VLOOKUP(C1592,'LISTA ICCU 2026'!D556:F1612,2,FALSE),"NO ")</f>
        <v>ML</v>
      </c>
      <c r="E1592" s="257">
        <f>IFERROR(VLOOKUP(C1592,'LISTA ICCU 2026'!D556:F1612,3,FALSE),"NO ")</f>
        <v>250882</v>
      </c>
      <c r="F1592" s="256"/>
      <c r="G1592" s="258">
        <f t="shared" si="50"/>
        <v>250882</v>
      </c>
      <c r="H1592" s="259" t="s">
        <v>1310</v>
      </c>
    </row>
    <row r="1593" spans="2:8" s="260" customFormat="1">
      <c r="B1593" s="255">
        <f t="shared" si="49"/>
        <v>1580</v>
      </c>
      <c r="C1593" s="273" t="s">
        <v>627</v>
      </c>
      <c r="D1593" s="256" t="str">
        <f>IFERROR(VLOOKUP(C1593,'LISTA ICCU 2026'!D557:F1613,2,FALSE),"NO ")</f>
        <v>ML</v>
      </c>
      <c r="E1593" s="257">
        <f>IFERROR(VLOOKUP(C1593,'LISTA ICCU 2026'!D557:F1613,3,FALSE),"NO ")</f>
        <v>329850</v>
      </c>
      <c r="F1593" s="256"/>
      <c r="G1593" s="258">
        <f t="shared" si="50"/>
        <v>329850</v>
      </c>
      <c r="H1593" s="259" t="s">
        <v>1310</v>
      </c>
    </row>
    <row r="1594" spans="2:8" s="260" customFormat="1">
      <c r="B1594" s="255">
        <f t="shared" si="49"/>
        <v>1581</v>
      </c>
      <c r="C1594" s="273" t="s">
        <v>628</v>
      </c>
      <c r="D1594" s="256">
        <f>IFERROR(VLOOKUP(C1594,'LISTA ICCU 2026'!D558:F1614,2,FALSE),"NO ")</f>
        <v>0</v>
      </c>
      <c r="E1594" s="257">
        <f>IFERROR(VLOOKUP(C1594,'LISTA ICCU 2026'!D558:F1614,3,FALSE),"NO ")</f>
        <v>0</v>
      </c>
      <c r="F1594" s="256"/>
      <c r="G1594" s="258">
        <f t="shared" si="50"/>
        <v>0</v>
      </c>
      <c r="H1594" s="276" t="s">
        <v>1310</v>
      </c>
    </row>
    <row r="1595" spans="2:8" s="260" customFormat="1">
      <c r="B1595" s="255">
        <f t="shared" si="49"/>
        <v>1582</v>
      </c>
      <c r="C1595" s="273" t="s">
        <v>629</v>
      </c>
      <c r="D1595" s="256" t="str">
        <f>IFERROR(VLOOKUP(C1595,'LISTA ICCU 2026'!D559:F1615,2,FALSE),"NO ")</f>
        <v>M2</v>
      </c>
      <c r="E1595" s="257">
        <f>IFERROR(VLOOKUP(C1595,'LISTA ICCU 2026'!D559:F1615,3,FALSE),"NO ")</f>
        <v>47692</v>
      </c>
      <c r="F1595" s="256"/>
      <c r="G1595" s="258">
        <f t="shared" si="50"/>
        <v>47692</v>
      </c>
      <c r="H1595" s="259" t="s">
        <v>1310</v>
      </c>
    </row>
    <row r="1596" spans="2:8" s="260" customFormat="1" ht="26.4">
      <c r="B1596" s="255">
        <f t="shared" si="49"/>
        <v>1583</v>
      </c>
      <c r="C1596" s="273" t="s">
        <v>630</v>
      </c>
      <c r="D1596" s="256" t="str">
        <f>IFERROR(VLOOKUP(C1596,'LISTA ICCU 2026'!D560:F1616,2,FALSE),"NO ")</f>
        <v>M2</v>
      </c>
      <c r="E1596" s="257">
        <f>IFERROR(VLOOKUP(C1596,'LISTA ICCU 2026'!D560:F1616,3,FALSE),"NO ")</f>
        <v>49816</v>
      </c>
      <c r="F1596" s="256"/>
      <c r="G1596" s="258">
        <f t="shared" si="50"/>
        <v>49816</v>
      </c>
      <c r="H1596" s="259" t="s">
        <v>1310</v>
      </c>
    </row>
    <row r="1597" spans="2:8" s="260" customFormat="1" ht="26.4">
      <c r="B1597" s="255">
        <f t="shared" si="49"/>
        <v>1584</v>
      </c>
      <c r="C1597" s="273" t="s">
        <v>631</v>
      </c>
      <c r="D1597" s="256" t="str">
        <f>IFERROR(VLOOKUP(C1597,'LISTA ICCU 2026'!D561:F1617,2,FALSE),"NO ")</f>
        <v>M2</v>
      </c>
      <c r="E1597" s="257">
        <f>IFERROR(VLOOKUP(C1597,'LISTA ICCU 2026'!D561:F1617,3,FALSE),"NO ")</f>
        <v>27495</v>
      </c>
      <c r="F1597" s="256"/>
      <c r="G1597" s="258">
        <f t="shared" si="50"/>
        <v>27495</v>
      </c>
      <c r="H1597" s="276" t="s">
        <v>1310</v>
      </c>
    </row>
    <row r="1598" spans="2:8" s="260" customFormat="1">
      <c r="B1598" s="255">
        <f t="shared" si="49"/>
        <v>1585</v>
      </c>
      <c r="C1598" s="273" t="s">
        <v>632</v>
      </c>
      <c r="D1598" s="256" t="str">
        <f>IFERROR(VLOOKUP(C1598,'LISTA ICCU 2026'!D562:F1618,2,FALSE),"NO ")</f>
        <v>M2</v>
      </c>
      <c r="E1598" s="257">
        <f>IFERROR(VLOOKUP(C1598,'LISTA ICCU 2026'!D562:F1618,3,FALSE),"NO ")</f>
        <v>42313</v>
      </c>
      <c r="F1598" s="256"/>
      <c r="G1598" s="258">
        <f t="shared" si="50"/>
        <v>42313</v>
      </c>
      <c r="H1598" s="259" t="s">
        <v>1310</v>
      </c>
    </row>
    <row r="1599" spans="2:8" s="260" customFormat="1" ht="26.4">
      <c r="B1599" s="255">
        <f t="shared" si="49"/>
        <v>1586</v>
      </c>
      <c r="C1599" s="273" t="s">
        <v>633</v>
      </c>
      <c r="D1599" s="256" t="str">
        <f>IFERROR(VLOOKUP(C1599,'LISTA ICCU 2026'!D563:F1619,2,FALSE),"NO ")</f>
        <v>M2</v>
      </c>
      <c r="E1599" s="257">
        <f>IFERROR(VLOOKUP(C1599,'LISTA ICCU 2026'!D563:F1619,3,FALSE),"NO ")</f>
        <v>94859</v>
      </c>
      <c r="F1599" s="256"/>
      <c r="G1599" s="258">
        <f t="shared" si="50"/>
        <v>94859</v>
      </c>
      <c r="H1599" s="259" t="s">
        <v>1310</v>
      </c>
    </row>
    <row r="1600" spans="2:8" s="260" customFormat="1">
      <c r="B1600" s="255">
        <f t="shared" si="49"/>
        <v>1587</v>
      </c>
      <c r="C1600" s="273" t="s">
        <v>634</v>
      </c>
      <c r="D1600" s="256" t="str">
        <f>IFERROR(VLOOKUP(C1600,'LISTA ICCU 2026'!D564:F1620,2,FALSE),"NO ")</f>
        <v>ML</v>
      </c>
      <c r="E1600" s="257">
        <f>IFERROR(VLOOKUP(C1600,'LISTA ICCU 2026'!D564:F1620,3,FALSE),"NO ")</f>
        <v>51304</v>
      </c>
      <c r="F1600" s="256"/>
      <c r="G1600" s="258">
        <f t="shared" si="50"/>
        <v>51304</v>
      </c>
      <c r="H1600" s="276" t="s">
        <v>1310</v>
      </c>
    </row>
    <row r="1601" spans="2:8" s="260" customFormat="1">
      <c r="B1601" s="255">
        <f t="shared" si="49"/>
        <v>1588</v>
      </c>
      <c r="C1601" s="273" t="s">
        <v>635</v>
      </c>
      <c r="D1601" s="256" t="str">
        <f>IFERROR(VLOOKUP(C1601,'LISTA ICCU 2026'!D565:F1621,2,FALSE),"NO ")</f>
        <v>M2</v>
      </c>
      <c r="E1601" s="257">
        <f>IFERROR(VLOOKUP(C1601,'LISTA ICCU 2026'!D565:F1621,3,FALSE),"NO ")</f>
        <v>96035</v>
      </c>
      <c r="F1601" s="256"/>
      <c r="G1601" s="258">
        <f t="shared" si="50"/>
        <v>96035</v>
      </c>
      <c r="H1601" s="259" t="s">
        <v>1310</v>
      </c>
    </row>
    <row r="1602" spans="2:8" s="260" customFormat="1">
      <c r="B1602" s="255">
        <f t="shared" si="49"/>
        <v>1589</v>
      </c>
      <c r="C1602" s="273" t="s">
        <v>636</v>
      </c>
      <c r="D1602" s="256" t="str">
        <f>IFERROR(VLOOKUP(C1602,'LISTA ICCU 2026'!D566:F1622,2,FALSE),"NO ")</f>
        <v>M2</v>
      </c>
      <c r="E1602" s="257">
        <f>IFERROR(VLOOKUP(C1602,'LISTA ICCU 2026'!D566:F1622,3,FALSE),"NO ")</f>
        <v>116493</v>
      </c>
      <c r="F1602" s="256"/>
      <c r="G1602" s="258">
        <f t="shared" si="50"/>
        <v>116493</v>
      </c>
      <c r="H1602" s="259" t="s">
        <v>1310</v>
      </c>
    </row>
    <row r="1603" spans="2:8" s="260" customFormat="1">
      <c r="B1603" s="255">
        <f t="shared" si="49"/>
        <v>1590</v>
      </c>
      <c r="C1603" s="273" t="s">
        <v>637</v>
      </c>
      <c r="D1603" s="256" t="str">
        <f>IFERROR(VLOOKUP(C1603,'LISTA ICCU 2026'!D567:F1623,2,FALSE),"NO ")</f>
        <v>M2</v>
      </c>
      <c r="E1603" s="257">
        <f>IFERROR(VLOOKUP(C1603,'LISTA ICCU 2026'!D567:F1623,3,FALSE),"NO ")</f>
        <v>49600</v>
      </c>
      <c r="F1603" s="256"/>
      <c r="G1603" s="258">
        <f t="shared" si="50"/>
        <v>49600</v>
      </c>
      <c r="H1603" s="276" t="s">
        <v>1310</v>
      </c>
    </row>
    <row r="1604" spans="2:8" s="260" customFormat="1">
      <c r="B1604" s="255">
        <f t="shared" si="49"/>
        <v>1591</v>
      </c>
      <c r="C1604" s="273" t="s">
        <v>638</v>
      </c>
      <c r="D1604" s="256" t="str">
        <f>IFERROR(VLOOKUP(C1604,'LISTA ICCU 2026'!D568:F1624,2,FALSE),"NO ")</f>
        <v>M2</v>
      </c>
      <c r="E1604" s="257">
        <f>IFERROR(VLOOKUP(C1604,'LISTA ICCU 2026'!D568:F1624,3,FALSE),"NO ")</f>
        <v>35844</v>
      </c>
      <c r="F1604" s="256"/>
      <c r="G1604" s="258">
        <f t="shared" si="50"/>
        <v>35844</v>
      </c>
      <c r="H1604" s="259" t="s">
        <v>1310</v>
      </c>
    </row>
    <row r="1605" spans="2:8" s="260" customFormat="1">
      <c r="B1605" s="255">
        <f t="shared" si="49"/>
        <v>1592</v>
      </c>
      <c r="C1605" s="273" t="s">
        <v>639</v>
      </c>
      <c r="D1605" s="256" t="str">
        <f>IFERROR(VLOOKUP(C1605,'LISTA ICCU 2026'!D569:F1625,2,FALSE),"NO ")</f>
        <v>M2</v>
      </c>
      <c r="E1605" s="257">
        <f>IFERROR(VLOOKUP(C1605,'LISTA ICCU 2026'!D569:F1625,3,FALSE),"NO ")</f>
        <v>42372</v>
      </c>
      <c r="F1605" s="256"/>
      <c r="G1605" s="258">
        <f t="shared" si="50"/>
        <v>42372</v>
      </c>
      <c r="H1605" s="259" t="s">
        <v>1310</v>
      </c>
    </row>
    <row r="1606" spans="2:8" s="260" customFormat="1">
      <c r="B1606" s="255">
        <f t="shared" si="49"/>
        <v>1593</v>
      </c>
      <c r="C1606" s="273" t="s">
        <v>640</v>
      </c>
      <c r="D1606" s="256" t="str">
        <f>IFERROR(VLOOKUP(C1606,'LISTA ICCU 2026'!D570:F1626,2,FALSE),"NO ")</f>
        <v>M2</v>
      </c>
      <c r="E1606" s="257">
        <f>IFERROR(VLOOKUP(C1606,'LISTA ICCU 2026'!D570:F1626,3,FALSE),"NO ")</f>
        <v>67844</v>
      </c>
      <c r="F1606" s="256"/>
      <c r="G1606" s="258">
        <f t="shared" si="50"/>
        <v>67844</v>
      </c>
      <c r="H1606" s="276" t="s">
        <v>1310</v>
      </c>
    </row>
    <row r="1607" spans="2:8" s="260" customFormat="1">
      <c r="B1607" s="255">
        <f t="shared" si="49"/>
        <v>1594</v>
      </c>
      <c r="C1607" s="273" t="s">
        <v>641</v>
      </c>
      <c r="D1607" s="256" t="str">
        <f>IFERROR(VLOOKUP(C1607,'LISTA ICCU 2026'!D571:F1627,2,FALSE),"NO ")</f>
        <v>M2</v>
      </c>
      <c r="E1607" s="257">
        <f>IFERROR(VLOOKUP(C1607,'LISTA ICCU 2026'!D571:F1627,3,FALSE),"NO ")</f>
        <v>80422</v>
      </c>
      <c r="F1607" s="256"/>
      <c r="G1607" s="258">
        <f t="shared" si="50"/>
        <v>80422</v>
      </c>
      <c r="H1607" s="259" t="s">
        <v>1310</v>
      </c>
    </row>
    <row r="1608" spans="2:8" s="260" customFormat="1">
      <c r="B1608" s="255">
        <f t="shared" si="49"/>
        <v>1595</v>
      </c>
      <c r="C1608" s="273" t="s">
        <v>642</v>
      </c>
      <c r="D1608" s="256" t="str">
        <f>IFERROR(VLOOKUP(C1608,'LISTA ICCU 2026'!D572:F1628,2,FALSE),"NO ")</f>
        <v>M2</v>
      </c>
      <c r="E1608" s="257">
        <f>IFERROR(VLOOKUP(C1608,'LISTA ICCU 2026'!D572:F1628,3,FALSE),"NO ")</f>
        <v>114932</v>
      </c>
      <c r="F1608" s="256"/>
      <c r="G1608" s="258">
        <f t="shared" si="50"/>
        <v>114932</v>
      </c>
      <c r="H1608" s="259" t="s">
        <v>1310</v>
      </c>
    </row>
    <row r="1609" spans="2:8" s="260" customFormat="1">
      <c r="B1609" s="255">
        <f t="shared" si="49"/>
        <v>1596</v>
      </c>
      <c r="C1609" s="273" t="s">
        <v>643</v>
      </c>
      <c r="D1609" s="256" t="str">
        <f>IFERROR(VLOOKUP(C1609,'LISTA ICCU 2026'!D573:F1629,2,FALSE),"NO ")</f>
        <v>M3</v>
      </c>
      <c r="E1609" s="257">
        <f>IFERROR(VLOOKUP(C1609,'LISTA ICCU 2026'!D573:F1629,3,FALSE),"NO ")</f>
        <v>158623</v>
      </c>
      <c r="F1609" s="256"/>
      <c r="G1609" s="258">
        <f t="shared" si="50"/>
        <v>158623</v>
      </c>
      <c r="H1609" s="276" t="s">
        <v>1310</v>
      </c>
    </row>
    <row r="1610" spans="2:8" s="260" customFormat="1">
      <c r="B1610" s="255">
        <f t="shared" si="49"/>
        <v>1597</v>
      </c>
      <c r="C1610" s="273" t="s">
        <v>644</v>
      </c>
      <c r="D1610" s="256" t="str">
        <f>IFERROR(VLOOKUP(C1610,'LISTA ICCU 2026'!D574:F1630,2,FALSE),"NO ")</f>
        <v>M3</v>
      </c>
      <c r="E1610" s="257">
        <f>IFERROR(VLOOKUP(C1610,'LISTA ICCU 2026'!D574:F1630,3,FALSE),"NO ")</f>
        <v>150138</v>
      </c>
      <c r="F1610" s="256"/>
      <c r="G1610" s="258">
        <f t="shared" si="50"/>
        <v>150138</v>
      </c>
      <c r="H1610" s="259" t="s">
        <v>1310</v>
      </c>
    </row>
    <row r="1611" spans="2:8" s="260" customFormat="1" ht="26.4">
      <c r="B1611" s="255">
        <f t="shared" si="49"/>
        <v>1598</v>
      </c>
      <c r="C1611" s="273" t="s">
        <v>646</v>
      </c>
      <c r="D1611" s="256" t="str">
        <f>IFERROR(VLOOKUP(C1611,'LISTA ICCU 2026'!D577:F1633,2,FALSE),"NO ")</f>
        <v>M2</v>
      </c>
      <c r="E1611" s="257">
        <f>IFERROR(VLOOKUP(C1611,'LISTA ICCU 2026'!D577:F1633,3,FALSE),"NO ")</f>
        <v>87171</v>
      </c>
      <c r="F1611" s="256"/>
      <c r="G1611" s="258">
        <f t="shared" si="50"/>
        <v>87171</v>
      </c>
      <c r="H1611" s="259" t="s">
        <v>1310</v>
      </c>
    </row>
    <row r="1612" spans="2:8" s="260" customFormat="1" ht="26.4">
      <c r="B1612" s="255">
        <f t="shared" si="49"/>
        <v>1599</v>
      </c>
      <c r="C1612" s="273" t="s">
        <v>647</v>
      </c>
      <c r="D1612" s="256" t="str">
        <f>IFERROR(VLOOKUP(C1612,'LISTA ICCU 2026'!D578:F1634,2,FALSE),"NO ")</f>
        <v>ML</v>
      </c>
      <c r="E1612" s="257">
        <f>IFERROR(VLOOKUP(C1612,'LISTA ICCU 2026'!D578:F1634,3,FALSE),"NO ")</f>
        <v>58700</v>
      </c>
      <c r="F1612" s="256"/>
      <c r="G1612" s="258">
        <f t="shared" si="50"/>
        <v>58700</v>
      </c>
      <c r="H1612" s="259" t="s">
        <v>1310</v>
      </c>
    </row>
    <row r="1613" spans="2:8" s="260" customFormat="1">
      <c r="B1613" s="255">
        <f t="shared" si="49"/>
        <v>1600</v>
      </c>
      <c r="C1613" s="273" t="s">
        <v>648</v>
      </c>
      <c r="D1613" s="256" t="str">
        <f>IFERROR(VLOOKUP(C1613,'LISTA ICCU 2026'!D579:F1635,2,FALSE),"NO ")</f>
        <v>M2</v>
      </c>
      <c r="E1613" s="257">
        <f>IFERROR(VLOOKUP(C1613,'LISTA ICCU 2026'!D579:F1635,3,FALSE),"NO ")</f>
        <v>90422</v>
      </c>
      <c r="F1613" s="256"/>
      <c r="G1613" s="258">
        <f t="shared" si="50"/>
        <v>90422</v>
      </c>
      <c r="H1613" s="276" t="s">
        <v>1310</v>
      </c>
    </row>
    <row r="1614" spans="2:8" s="260" customFormat="1">
      <c r="B1614" s="255">
        <f t="shared" si="49"/>
        <v>1601</v>
      </c>
      <c r="C1614" s="273" t="s">
        <v>649</v>
      </c>
      <c r="D1614" s="256" t="str">
        <f>IFERROR(VLOOKUP(C1614,'LISTA ICCU 2026'!D580:F1636,2,FALSE),"NO ")</f>
        <v>M2</v>
      </c>
      <c r="E1614" s="257">
        <f>IFERROR(VLOOKUP(C1614,'LISTA ICCU 2026'!D580:F1636,3,FALSE),"NO ")</f>
        <v>95072</v>
      </c>
      <c r="F1614" s="256"/>
      <c r="G1614" s="258">
        <f t="shared" si="50"/>
        <v>95072</v>
      </c>
      <c r="H1614" s="259" t="s">
        <v>1310</v>
      </c>
    </row>
    <row r="1615" spans="2:8" s="260" customFormat="1">
      <c r="B1615" s="255">
        <f t="shared" si="49"/>
        <v>1602</v>
      </c>
      <c r="C1615" s="273" t="s">
        <v>650</v>
      </c>
      <c r="D1615" s="256" t="str">
        <f>IFERROR(VLOOKUP(C1615,'LISTA ICCU 2026'!D581:F1637,2,FALSE),"NO ")</f>
        <v>M2</v>
      </c>
      <c r="E1615" s="257">
        <f>IFERROR(VLOOKUP(C1615,'LISTA ICCU 2026'!D581:F1637,3,FALSE),"NO ")</f>
        <v>99453</v>
      </c>
      <c r="F1615" s="256"/>
      <c r="G1615" s="258">
        <f t="shared" si="50"/>
        <v>99453</v>
      </c>
      <c r="H1615" s="259" t="s">
        <v>1310</v>
      </c>
    </row>
    <row r="1616" spans="2:8" s="260" customFormat="1" ht="39.6">
      <c r="B1616" s="255">
        <f t="shared" si="49"/>
        <v>1603</v>
      </c>
      <c r="C1616" s="273" t="s">
        <v>651</v>
      </c>
      <c r="D1616" s="256" t="str">
        <f>IFERROR(VLOOKUP(C1616,'LISTA ICCU 2026'!D582:F1638,2,FALSE),"NO ")</f>
        <v>M2</v>
      </c>
      <c r="E1616" s="257">
        <f>IFERROR(VLOOKUP(C1616,'LISTA ICCU 2026'!D582:F1638,3,FALSE),"NO ")</f>
        <v>118958</v>
      </c>
      <c r="F1616" s="256"/>
      <c r="G1616" s="258">
        <f t="shared" si="50"/>
        <v>118958</v>
      </c>
      <c r="H1616" s="276" t="s">
        <v>1310</v>
      </c>
    </row>
    <row r="1617" spans="2:8" s="260" customFormat="1">
      <c r="B1617" s="255">
        <f t="shared" si="49"/>
        <v>1604</v>
      </c>
      <c r="C1617" s="273" t="s">
        <v>652</v>
      </c>
      <c r="D1617" s="256" t="str">
        <f>IFERROR(VLOOKUP(C1617,'LISTA ICCU 2026'!D583:F1639,2,FALSE),"NO ")</f>
        <v>ML</v>
      </c>
      <c r="E1617" s="257">
        <f>IFERROR(VLOOKUP(C1617,'LISTA ICCU 2026'!D583:F1639,3,FALSE),"NO ")</f>
        <v>79248</v>
      </c>
      <c r="F1617" s="256"/>
      <c r="G1617" s="258">
        <f t="shared" si="50"/>
        <v>79248</v>
      </c>
      <c r="H1617" s="259" t="s">
        <v>1310</v>
      </c>
    </row>
    <row r="1618" spans="2:8" s="260" customFormat="1" ht="26.4">
      <c r="B1618" s="255">
        <f t="shared" si="49"/>
        <v>1605</v>
      </c>
      <c r="C1618" s="273" t="s">
        <v>653</v>
      </c>
      <c r="D1618" s="256" t="str">
        <f>IFERROR(VLOOKUP(C1618,'LISTA ICCU 2026'!D584:F1640,2,FALSE),"NO ")</f>
        <v>M2</v>
      </c>
      <c r="E1618" s="257">
        <f>IFERROR(VLOOKUP(C1618,'LISTA ICCU 2026'!D584:F1640,3,FALSE),"NO ")</f>
        <v>248463</v>
      </c>
      <c r="F1618" s="256"/>
      <c r="G1618" s="258">
        <f t="shared" si="50"/>
        <v>248463</v>
      </c>
      <c r="H1618" s="259" t="s">
        <v>1310</v>
      </c>
    </row>
    <row r="1619" spans="2:8" s="260" customFormat="1">
      <c r="B1619" s="255">
        <f t="shared" si="49"/>
        <v>1606</v>
      </c>
      <c r="C1619" s="273" t="s">
        <v>654</v>
      </c>
      <c r="D1619" s="256" t="str">
        <f>IFERROR(VLOOKUP(C1619,'LISTA ICCU 2026'!D585:F1641,2,FALSE),"NO ")</f>
        <v>M2</v>
      </c>
      <c r="E1619" s="257">
        <f>IFERROR(VLOOKUP(C1619,'LISTA ICCU 2026'!D585:F1641,3,FALSE),"NO ")</f>
        <v>71937</v>
      </c>
      <c r="F1619" s="256"/>
      <c r="G1619" s="258">
        <f t="shared" si="50"/>
        <v>71937</v>
      </c>
      <c r="H1619" s="276" t="s">
        <v>1310</v>
      </c>
    </row>
    <row r="1620" spans="2:8" s="260" customFormat="1">
      <c r="B1620" s="255">
        <f t="shared" si="49"/>
        <v>1607</v>
      </c>
      <c r="C1620" s="273" t="s">
        <v>655</v>
      </c>
      <c r="D1620" s="256" t="str">
        <f>IFERROR(VLOOKUP(C1620,'LISTA ICCU 2026'!D586:F1642,2,FALSE),"NO ")</f>
        <v>ML</v>
      </c>
      <c r="E1620" s="257">
        <f>IFERROR(VLOOKUP(C1620,'LISTA ICCU 2026'!D586:F1642,3,FALSE),"NO ")</f>
        <v>49633</v>
      </c>
      <c r="F1620" s="256"/>
      <c r="G1620" s="258">
        <f t="shared" si="50"/>
        <v>49633</v>
      </c>
      <c r="H1620" s="259" t="s">
        <v>1310</v>
      </c>
    </row>
    <row r="1621" spans="2:8" s="260" customFormat="1">
      <c r="B1621" s="255">
        <f t="shared" ref="B1621:B1684" si="51">B1620+1</f>
        <v>1608</v>
      </c>
      <c r="C1621" s="273" t="s">
        <v>656</v>
      </c>
      <c r="D1621" s="256" t="str">
        <f>IFERROR(VLOOKUP(C1621,'LISTA ICCU 2026'!D587:F1643,2,FALSE),"NO ")</f>
        <v>ML</v>
      </c>
      <c r="E1621" s="257">
        <f>IFERROR(VLOOKUP(C1621,'LISTA ICCU 2026'!D587:F1643,3,FALSE),"NO ")</f>
        <v>20748</v>
      </c>
      <c r="F1621" s="256"/>
      <c r="G1621" s="258">
        <f t="shared" si="50"/>
        <v>20748</v>
      </c>
      <c r="H1621" s="259" t="s">
        <v>1310</v>
      </c>
    </row>
    <row r="1622" spans="2:8" s="260" customFormat="1">
      <c r="B1622" s="255">
        <f t="shared" si="51"/>
        <v>1609</v>
      </c>
      <c r="C1622" s="273" t="s">
        <v>657</v>
      </c>
      <c r="D1622" s="256" t="str">
        <f>IFERROR(VLOOKUP(C1622,'LISTA ICCU 2026'!D588:F1644,2,FALSE),"NO ")</f>
        <v>ML</v>
      </c>
      <c r="E1622" s="257">
        <f>IFERROR(VLOOKUP(C1622,'LISTA ICCU 2026'!D588:F1644,3,FALSE),"NO ")</f>
        <v>14644</v>
      </c>
      <c r="F1622" s="256"/>
      <c r="G1622" s="258">
        <f t="shared" si="50"/>
        <v>14644</v>
      </c>
      <c r="H1622" s="276" t="s">
        <v>1310</v>
      </c>
    </row>
    <row r="1623" spans="2:8" s="260" customFormat="1">
      <c r="B1623" s="255">
        <f t="shared" si="51"/>
        <v>1610</v>
      </c>
      <c r="C1623" s="273" t="s">
        <v>658</v>
      </c>
      <c r="D1623" s="256" t="str">
        <f>IFERROR(VLOOKUP(C1623,'LISTA ICCU 2026'!D589:F1645,2,FALSE),"NO ")</f>
        <v>ML</v>
      </c>
      <c r="E1623" s="257">
        <f>IFERROR(VLOOKUP(C1623,'LISTA ICCU 2026'!D589:F1645,3,FALSE),"NO ")</f>
        <v>19145</v>
      </c>
      <c r="F1623" s="256"/>
      <c r="G1623" s="258">
        <f t="shared" si="50"/>
        <v>19145</v>
      </c>
      <c r="H1623" s="259" t="s">
        <v>1310</v>
      </c>
    </row>
    <row r="1624" spans="2:8" s="260" customFormat="1">
      <c r="B1624" s="255">
        <f t="shared" si="51"/>
        <v>1611</v>
      </c>
      <c r="C1624" s="273" t="s">
        <v>659</v>
      </c>
      <c r="D1624" s="256" t="str">
        <f>IFERROR(VLOOKUP(C1624,'LISTA ICCU 2026'!D590:F1646,2,FALSE),"NO ")</f>
        <v>ML</v>
      </c>
      <c r="E1624" s="257">
        <f>IFERROR(VLOOKUP(C1624,'LISTA ICCU 2026'!D590:F1646,3,FALSE),"NO ")</f>
        <v>18307</v>
      </c>
      <c r="F1624" s="256"/>
      <c r="G1624" s="258">
        <f t="shared" si="50"/>
        <v>18307</v>
      </c>
      <c r="H1624" s="259" t="s">
        <v>1310</v>
      </c>
    </row>
    <row r="1625" spans="2:8" s="260" customFormat="1">
      <c r="B1625" s="255">
        <f t="shared" si="51"/>
        <v>1612</v>
      </c>
      <c r="C1625" s="273" t="s">
        <v>660</v>
      </c>
      <c r="D1625" s="256" t="str">
        <f>IFERROR(VLOOKUP(C1625,'LISTA ICCU 2026'!D591:F1647,2,FALSE),"NO ")</f>
        <v>ML</v>
      </c>
      <c r="E1625" s="257">
        <f>IFERROR(VLOOKUP(C1625,'LISTA ICCU 2026'!D591:F1647,3,FALSE),"NO ")</f>
        <v>28257</v>
      </c>
      <c r="F1625" s="256"/>
      <c r="G1625" s="258">
        <f t="shared" si="50"/>
        <v>28257</v>
      </c>
      <c r="H1625" s="276" t="s">
        <v>1310</v>
      </c>
    </row>
    <row r="1626" spans="2:8" s="260" customFormat="1">
      <c r="B1626" s="255">
        <f t="shared" si="51"/>
        <v>1613</v>
      </c>
      <c r="C1626" s="273" t="s">
        <v>661</v>
      </c>
      <c r="D1626" s="256" t="str">
        <f>IFERROR(VLOOKUP(C1626,'LISTA ICCU 2026'!D592:F1648,2,FALSE),"NO ")</f>
        <v>ML</v>
      </c>
      <c r="E1626" s="257">
        <f>IFERROR(VLOOKUP(C1626,'LISTA ICCU 2026'!D592:F1648,3,FALSE),"NO ")</f>
        <v>51671</v>
      </c>
      <c r="F1626" s="256"/>
      <c r="G1626" s="258">
        <f t="shared" si="50"/>
        <v>51671</v>
      </c>
      <c r="H1626" s="259" t="s">
        <v>1310</v>
      </c>
    </row>
    <row r="1627" spans="2:8" s="260" customFormat="1">
      <c r="B1627" s="255">
        <f t="shared" si="51"/>
        <v>1614</v>
      </c>
      <c r="C1627" s="273" t="s">
        <v>662</v>
      </c>
      <c r="D1627" s="256" t="str">
        <f>IFERROR(VLOOKUP(C1627,'LISTA ICCU 2026'!D593:F1649,2,FALSE),"NO ")</f>
        <v>ML</v>
      </c>
      <c r="E1627" s="257">
        <f>IFERROR(VLOOKUP(C1627,'LISTA ICCU 2026'!D593:F1649,3,FALSE),"NO ")</f>
        <v>20786</v>
      </c>
      <c r="F1627" s="256"/>
      <c r="G1627" s="258">
        <f t="shared" si="50"/>
        <v>20786</v>
      </c>
      <c r="H1627" s="259" t="s">
        <v>1310</v>
      </c>
    </row>
    <row r="1628" spans="2:8" s="260" customFormat="1">
      <c r="B1628" s="255">
        <f t="shared" si="51"/>
        <v>1615</v>
      </c>
      <c r="C1628" s="273" t="s">
        <v>663</v>
      </c>
      <c r="D1628" s="256" t="str">
        <f>IFERROR(VLOOKUP(C1628,'LISTA ICCU 2026'!D594:F1650,2,FALSE),"NO ")</f>
        <v>M2</v>
      </c>
      <c r="E1628" s="257">
        <f>IFERROR(VLOOKUP(C1628,'LISTA ICCU 2026'!D594:F1650,3,FALSE),"NO ")</f>
        <v>118922</v>
      </c>
      <c r="F1628" s="256"/>
      <c r="G1628" s="258">
        <f t="shared" si="50"/>
        <v>118922</v>
      </c>
      <c r="H1628" s="276" t="s">
        <v>1310</v>
      </c>
    </row>
    <row r="1629" spans="2:8" s="260" customFormat="1">
      <c r="B1629" s="255">
        <f t="shared" si="51"/>
        <v>1616</v>
      </c>
      <c r="C1629" s="273" t="s">
        <v>664</v>
      </c>
      <c r="D1629" s="256" t="str">
        <f>IFERROR(VLOOKUP(C1629,'LISTA ICCU 2026'!D595:F1651,2,FALSE),"NO ")</f>
        <v>ML</v>
      </c>
      <c r="E1629" s="257">
        <f>IFERROR(VLOOKUP(C1629,'LISTA ICCU 2026'!D595:F1651,3,FALSE),"NO ")</f>
        <v>175579</v>
      </c>
      <c r="F1629" s="256"/>
      <c r="G1629" s="258">
        <f t="shared" si="50"/>
        <v>175579</v>
      </c>
      <c r="H1629" s="259" t="s">
        <v>1310</v>
      </c>
    </row>
    <row r="1630" spans="2:8" s="260" customFormat="1">
      <c r="B1630" s="255">
        <f t="shared" si="51"/>
        <v>1617</v>
      </c>
      <c r="C1630" s="273" t="s">
        <v>665</v>
      </c>
      <c r="D1630" s="256" t="str">
        <f>IFERROR(VLOOKUP(C1630,'LISTA ICCU 2026'!D596:F1652,2,FALSE),"NO ")</f>
        <v>ML</v>
      </c>
      <c r="E1630" s="257">
        <f>IFERROR(VLOOKUP(C1630,'LISTA ICCU 2026'!D596:F1652,3,FALSE),"NO ")</f>
        <v>11652</v>
      </c>
      <c r="F1630" s="256"/>
      <c r="G1630" s="258">
        <f t="shared" si="50"/>
        <v>11652</v>
      </c>
      <c r="H1630" s="259" t="s">
        <v>1310</v>
      </c>
    </row>
    <row r="1631" spans="2:8" s="260" customFormat="1">
      <c r="B1631" s="255">
        <f t="shared" si="51"/>
        <v>1618</v>
      </c>
      <c r="C1631" s="273" t="s">
        <v>666</v>
      </c>
      <c r="D1631" s="256" t="str">
        <f>IFERROR(VLOOKUP(C1631,'LISTA ICCU 2026'!D597:F1653,2,FALSE),"NO ")</f>
        <v>ML</v>
      </c>
      <c r="E1631" s="257">
        <f>IFERROR(VLOOKUP(C1631,'LISTA ICCU 2026'!D597:F1653,3,FALSE),"NO ")</f>
        <v>44344</v>
      </c>
      <c r="F1631" s="256"/>
      <c r="G1631" s="258">
        <f t="shared" si="50"/>
        <v>44344</v>
      </c>
      <c r="H1631" s="276" t="s">
        <v>1310</v>
      </c>
    </row>
    <row r="1632" spans="2:8" s="260" customFormat="1">
      <c r="B1632" s="255">
        <f t="shared" si="51"/>
        <v>1619</v>
      </c>
      <c r="C1632" s="273" t="s">
        <v>667</v>
      </c>
      <c r="D1632" s="256" t="str">
        <f>IFERROR(VLOOKUP(C1632,'LISTA ICCU 2026'!D598:F1654,2,FALSE),"NO ")</f>
        <v>M2</v>
      </c>
      <c r="E1632" s="257">
        <f>IFERROR(VLOOKUP(C1632,'LISTA ICCU 2026'!D598:F1654,3,FALSE),"NO ")</f>
        <v>72175</v>
      </c>
      <c r="F1632" s="256"/>
      <c r="G1632" s="258">
        <f t="shared" si="50"/>
        <v>72175</v>
      </c>
      <c r="H1632" s="259" t="s">
        <v>1310</v>
      </c>
    </row>
    <row r="1633" spans="2:8" s="260" customFormat="1">
      <c r="B1633" s="255">
        <f t="shared" si="51"/>
        <v>1620</v>
      </c>
      <c r="C1633" s="273" t="s">
        <v>668</v>
      </c>
      <c r="D1633" s="256" t="str">
        <f>IFERROR(VLOOKUP(C1633,'LISTA ICCU 2026'!D599:F1655,2,FALSE),"NO ")</f>
        <v>M2</v>
      </c>
      <c r="E1633" s="257">
        <f>IFERROR(VLOOKUP(C1633,'LISTA ICCU 2026'!D599:F1655,3,FALSE),"NO ")</f>
        <v>82205</v>
      </c>
      <c r="F1633" s="256"/>
      <c r="G1633" s="258">
        <f t="shared" si="50"/>
        <v>82205</v>
      </c>
      <c r="H1633" s="259" t="s">
        <v>1310</v>
      </c>
    </row>
    <row r="1634" spans="2:8" s="260" customFormat="1">
      <c r="B1634" s="255">
        <f t="shared" si="51"/>
        <v>1621</v>
      </c>
      <c r="C1634" s="273" t="s">
        <v>669</v>
      </c>
      <c r="D1634" s="256" t="str">
        <f>IFERROR(VLOOKUP(C1634,'LISTA ICCU 2026'!D600:F1656,2,FALSE),"NO ")</f>
        <v>M2</v>
      </c>
      <c r="E1634" s="257">
        <f>IFERROR(VLOOKUP(C1634,'LISTA ICCU 2026'!D600:F1656,3,FALSE),"NO ")</f>
        <v>86097</v>
      </c>
      <c r="F1634" s="256"/>
      <c r="G1634" s="258">
        <f t="shared" si="50"/>
        <v>86097</v>
      </c>
      <c r="H1634" s="276" t="s">
        <v>1310</v>
      </c>
    </row>
    <row r="1635" spans="2:8" s="260" customFormat="1">
      <c r="B1635" s="255">
        <f t="shared" si="51"/>
        <v>1622</v>
      </c>
      <c r="C1635" s="273" t="s">
        <v>670</v>
      </c>
      <c r="D1635" s="256" t="str">
        <f>IFERROR(VLOOKUP(C1635,'LISTA ICCU 2026'!D601:F1657,2,FALSE),"NO ")</f>
        <v>M2</v>
      </c>
      <c r="E1635" s="257">
        <f>IFERROR(VLOOKUP(C1635,'LISTA ICCU 2026'!D601:F1657,3,FALSE),"NO ")</f>
        <v>73591</v>
      </c>
      <c r="F1635" s="256"/>
      <c r="G1635" s="258">
        <f t="shared" si="50"/>
        <v>73591</v>
      </c>
      <c r="H1635" s="259" t="s">
        <v>1310</v>
      </c>
    </row>
    <row r="1636" spans="2:8" s="260" customFormat="1">
      <c r="B1636" s="255">
        <f t="shared" si="51"/>
        <v>1623</v>
      </c>
      <c r="C1636" s="273" t="s">
        <v>671</v>
      </c>
      <c r="D1636" s="256" t="str">
        <f>IFERROR(VLOOKUP(C1636,'LISTA ICCU 2026'!D602:F1658,2,FALSE),"NO ")</f>
        <v>M2</v>
      </c>
      <c r="E1636" s="257">
        <f>IFERROR(VLOOKUP(C1636,'LISTA ICCU 2026'!D602:F1658,3,FALSE),"NO ")</f>
        <v>82090</v>
      </c>
      <c r="F1636" s="256"/>
      <c r="G1636" s="258">
        <f t="shared" si="50"/>
        <v>82090</v>
      </c>
      <c r="H1636" s="259" t="s">
        <v>1310</v>
      </c>
    </row>
    <row r="1637" spans="2:8" s="260" customFormat="1" ht="26.4">
      <c r="B1637" s="255">
        <f t="shared" si="51"/>
        <v>1624</v>
      </c>
      <c r="C1637" s="273" t="s">
        <v>672</v>
      </c>
      <c r="D1637" s="256" t="str">
        <f>IFERROR(VLOOKUP(C1637,'LISTA ICCU 2026'!D603:F1659,2,FALSE),"NO ")</f>
        <v>ML</v>
      </c>
      <c r="E1637" s="257">
        <f>IFERROR(VLOOKUP(C1637,'LISTA ICCU 2026'!D603:F1659,3,FALSE),"NO ")</f>
        <v>22674</v>
      </c>
      <c r="F1637" s="256"/>
      <c r="G1637" s="258">
        <f t="shared" si="50"/>
        <v>22674</v>
      </c>
      <c r="H1637" s="276" t="s">
        <v>1310</v>
      </c>
    </row>
    <row r="1638" spans="2:8" s="260" customFormat="1" ht="26.4">
      <c r="B1638" s="255">
        <f t="shared" si="51"/>
        <v>1625</v>
      </c>
      <c r="C1638" s="273" t="s">
        <v>673</v>
      </c>
      <c r="D1638" s="256" t="str">
        <f>IFERROR(VLOOKUP(C1638,'LISTA ICCU 2026'!D604:F1660,2,FALSE),"NO ")</f>
        <v>M2</v>
      </c>
      <c r="E1638" s="257">
        <f>IFERROR(VLOOKUP(C1638,'LISTA ICCU 2026'!D604:F1660,3,FALSE),"NO ")</f>
        <v>76612</v>
      </c>
      <c r="F1638" s="256"/>
      <c r="G1638" s="258">
        <f t="shared" si="50"/>
        <v>76612</v>
      </c>
      <c r="H1638" s="259" t="s">
        <v>1310</v>
      </c>
    </row>
    <row r="1639" spans="2:8" s="260" customFormat="1">
      <c r="B1639" s="255">
        <f t="shared" si="51"/>
        <v>1626</v>
      </c>
      <c r="C1639" s="273" t="s">
        <v>674</v>
      </c>
      <c r="D1639" s="256" t="str">
        <f>IFERROR(VLOOKUP(C1639,'LISTA ICCU 2026'!D605:F1661,2,FALSE),"NO ")</f>
        <v>UN</v>
      </c>
      <c r="E1639" s="257">
        <f>IFERROR(VLOOKUP(C1639,'LISTA ICCU 2026'!D605:F1661,3,FALSE),"NO ")</f>
        <v>32970</v>
      </c>
      <c r="F1639" s="256"/>
      <c r="G1639" s="258">
        <f t="shared" si="50"/>
        <v>32970</v>
      </c>
      <c r="H1639" s="259" t="s">
        <v>1310</v>
      </c>
    </row>
    <row r="1640" spans="2:8" s="260" customFormat="1" ht="39.6">
      <c r="B1640" s="255">
        <f t="shared" si="51"/>
        <v>1627</v>
      </c>
      <c r="C1640" s="273" t="s">
        <v>675</v>
      </c>
      <c r="D1640" s="256" t="str">
        <f>IFERROR(VLOOKUP(C1640,'LISTA ICCU 2026'!D606:F1662,2,FALSE),"NO ")</f>
        <v>UN</v>
      </c>
      <c r="E1640" s="257">
        <f>IFERROR(VLOOKUP(C1640,'LISTA ICCU 2026'!D606:F1662,3,FALSE),"NO ")</f>
        <v>188366</v>
      </c>
      <c r="F1640" s="256"/>
      <c r="G1640" s="258">
        <f t="shared" si="50"/>
        <v>188366</v>
      </c>
      <c r="H1640" s="276" t="s">
        <v>1310</v>
      </c>
    </row>
    <row r="1641" spans="2:8" s="260" customFormat="1">
      <c r="B1641" s="255">
        <f t="shared" si="51"/>
        <v>1628</v>
      </c>
      <c r="C1641" s="273" t="s">
        <v>676</v>
      </c>
      <c r="D1641" s="256" t="str">
        <f>IFERROR(VLOOKUP(C1641,'LISTA ICCU 2026'!D607:F1663,2,FALSE),"NO ")</f>
        <v>UN</v>
      </c>
      <c r="E1641" s="257">
        <f>IFERROR(VLOOKUP(C1641,'LISTA ICCU 2026'!D607:F1663,3,FALSE),"NO ")</f>
        <v>19268</v>
      </c>
      <c r="F1641" s="256"/>
      <c r="G1641" s="258">
        <f t="shared" si="50"/>
        <v>19268</v>
      </c>
      <c r="H1641" s="259" t="s">
        <v>1310</v>
      </c>
    </row>
    <row r="1642" spans="2:8" s="260" customFormat="1">
      <c r="B1642" s="255">
        <f t="shared" si="51"/>
        <v>1629</v>
      </c>
      <c r="C1642" s="273" t="s">
        <v>677</v>
      </c>
      <c r="D1642" s="256" t="str">
        <f>IFERROR(VLOOKUP(C1642,'LISTA ICCU 2026'!D608:F1664,2,FALSE),"NO ")</f>
        <v>UN</v>
      </c>
      <c r="E1642" s="257">
        <f>IFERROR(VLOOKUP(C1642,'LISTA ICCU 2026'!D608:F1664,3,FALSE),"NO ")</f>
        <v>36797</v>
      </c>
      <c r="F1642" s="256"/>
      <c r="G1642" s="258">
        <f t="shared" ref="G1642:G1703" si="52">E1642*(1+F1642)</f>
        <v>36797</v>
      </c>
      <c r="H1642" s="259" t="s">
        <v>1310</v>
      </c>
    </row>
    <row r="1643" spans="2:8" s="260" customFormat="1" ht="26.4">
      <c r="B1643" s="255">
        <f t="shared" si="51"/>
        <v>1630</v>
      </c>
      <c r="C1643" s="273" t="s">
        <v>678</v>
      </c>
      <c r="D1643" s="256" t="str">
        <f>IFERROR(VLOOKUP(C1643,'LISTA ICCU 2026'!D609:F1665,2,FALSE),"NO ")</f>
        <v>UN</v>
      </c>
      <c r="E1643" s="257">
        <f>IFERROR(VLOOKUP(C1643,'LISTA ICCU 2026'!D609:F1665,3,FALSE),"NO ")</f>
        <v>25556</v>
      </c>
      <c r="F1643" s="256"/>
      <c r="G1643" s="258">
        <f t="shared" si="52"/>
        <v>25556</v>
      </c>
      <c r="H1643" s="276" t="s">
        <v>1310</v>
      </c>
    </row>
    <row r="1644" spans="2:8" s="260" customFormat="1">
      <c r="B1644" s="255">
        <f t="shared" si="51"/>
        <v>1631</v>
      </c>
      <c r="C1644" s="273" t="s">
        <v>679</v>
      </c>
      <c r="D1644" s="256" t="str">
        <f>IFERROR(VLOOKUP(C1644,'LISTA ICCU 2026'!D610:F1666,2,FALSE),"NO ")</f>
        <v>UN</v>
      </c>
      <c r="E1644" s="257">
        <f>IFERROR(VLOOKUP(C1644,'LISTA ICCU 2026'!D610:F1666,3,FALSE),"NO ")</f>
        <v>24980</v>
      </c>
      <c r="F1644" s="256"/>
      <c r="G1644" s="258">
        <f t="shared" si="52"/>
        <v>24980</v>
      </c>
      <c r="H1644" s="259" t="s">
        <v>1310</v>
      </c>
    </row>
    <row r="1645" spans="2:8" s="260" customFormat="1">
      <c r="B1645" s="255">
        <f t="shared" si="51"/>
        <v>1632</v>
      </c>
      <c r="C1645" s="273" t="s">
        <v>680</v>
      </c>
      <c r="D1645" s="256" t="str">
        <f>IFERROR(VLOOKUP(C1645,'LISTA ICCU 2026'!D611:F1667,2,FALSE),"NO ")</f>
        <v>ML</v>
      </c>
      <c r="E1645" s="257">
        <f>IFERROR(VLOOKUP(C1645,'LISTA ICCU 2026'!D611:F1667,3,FALSE),"NO ")</f>
        <v>26188</v>
      </c>
      <c r="F1645" s="256"/>
      <c r="G1645" s="258">
        <f t="shared" si="52"/>
        <v>26188</v>
      </c>
      <c r="H1645" s="259" t="s">
        <v>1310</v>
      </c>
    </row>
    <row r="1646" spans="2:8" s="260" customFormat="1">
      <c r="B1646" s="255">
        <f t="shared" si="51"/>
        <v>1633</v>
      </c>
      <c r="C1646" s="273" t="s">
        <v>681</v>
      </c>
      <c r="D1646" s="256" t="str">
        <f>IFERROR(VLOOKUP(C1646,'LISTA ICCU 2026'!D612:F1668,2,FALSE),"NO ")</f>
        <v>ML</v>
      </c>
      <c r="E1646" s="257">
        <f>IFERROR(VLOOKUP(C1646,'LISTA ICCU 2026'!D612:F1668,3,FALSE),"NO ")</f>
        <v>7201</v>
      </c>
      <c r="F1646" s="256"/>
      <c r="G1646" s="258">
        <f t="shared" si="52"/>
        <v>7201</v>
      </c>
      <c r="H1646" s="276" t="s">
        <v>1310</v>
      </c>
    </row>
    <row r="1647" spans="2:8" s="260" customFormat="1">
      <c r="B1647" s="255">
        <f t="shared" si="51"/>
        <v>1634</v>
      </c>
      <c r="C1647" s="273" t="s">
        <v>682</v>
      </c>
      <c r="D1647" s="256" t="str">
        <f>IFERROR(VLOOKUP(C1647,'LISTA ICCU 2026'!D613:F1669,2,FALSE),"NO ")</f>
        <v>UN</v>
      </c>
      <c r="E1647" s="257">
        <f>IFERROR(VLOOKUP(C1647,'LISTA ICCU 2026'!D613:F1669,3,FALSE),"NO ")</f>
        <v>32039</v>
      </c>
      <c r="F1647" s="256"/>
      <c r="G1647" s="258">
        <f t="shared" si="52"/>
        <v>32039</v>
      </c>
      <c r="H1647" s="259" t="s">
        <v>1310</v>
      </c>
    </row>
    <row r="1648" spans="2:8" s="260" customFormat="1">
      <c r="B1648" s="255">
        <f t="shared" si="51"/>
        <v>1635</v>
      </c>
      <c r="C1648" s="273" t="s">
        <v>683</v>
      </c>
      <c r="D1648" s="256" t="str">
        <f>IFERROR(VLOOKUP(C1648,'LISTA ICCU 2026'!D614:F1670,2,FALSE),"NO ")</f>
        <v>UN</v>
      </c>
      <c r="E1648" s="257">
        <f>IFERROR(VLOOKUP(C1648,'LISTA ICCU 2026'!D614:F1670,3,FALSE),"NO ")</f>
        <v>29671</v>
      </c>
      <c r="F1648" s="256"/>
      <c r="G1648" s="258">
        <f t="shared" si="52"/>
        <v>29671</v>
      </c>
      <c r="H1648" s="259" t="s">
        <v>1310</v>
      </c>
    </row>
    <row r="1649" spans="2:8" s="260" customFormat="1" ht="26.4">
      <c r="B1649" s="255">
        <f t="shared" si="51"/>
        <v>1636</v>
      </c>
      <c r="C1649" s="273" t="s">
        <v>684</v>
      </c>
      <c r="D1649" s="256" t="str">
        <f>IFERROR(VLOOKUP(C1649,'LISTA ICCU 2026'!D615:F1671,2,FALSE),"NO ")</f>
        <v>M2</v>
      </c>
      <c r="E1649" s="257">
        <f>IFERROR(VLOOKUP(C1649,'LISTA ICCU 2026'!D615:F1671,3,FALSE),"NO ")</f>
        <v>26201</v>
      </c>
      <c r="F1649" s="256"/>
      <c r="G1649" s="258">
        <f t="shared" si="52"/>
        <v>26201</v>
      </c>
      <c r="H1649" s="276" t="s">
        <v>1310</v>
      </c>
    </row>
    <row r="1650" spans="2:8" s="260" customFormat="1" ht="26.4">
      <c r="B1650" s="255">
        <f t="shared" si="51"/>
        <v>1637</v>
      </c>
      <c r="C1650" s="273" t="s">
        <v>685</v>
      </c>
      <c r="D1650" s="256" t="str">
        <f>IFERROR(VLOOKUP(C1650,'LISTA ICCU 2026'!D616:F1672,2,FALSE),"NO ")</f>
        <v>M2</v>
      </c>
      <c r="E1650" s="257">
        <f>IFERROR(VLOOKUP(C1650,'LISTA ICCU 2026'!D616:F1672,3,FALSE),"NO ")</f>
        <v>30289</v>
      </c>
      <c r="F1650" s="256"/>
      <c r="G1650" s="258">
        <f t="shared" si="52"/>
        <v>30289</v>
      </c>
      <c r="H1650" s="259" t="s">
        <v>1310</v>
      </c>
    </row>
    <row r="1651" spans="2:8" s="260" customFormat="1" ht="26.4">
      <c r="B1651" s="255">
        <f t="shared" si="51"/>
        <v>1638</v>
      </c>
      <c r="C1651" s="273" t="s">
        <v>686</v>
      </c>
      <c r="D1651" s="256" t="str">
        <f>IFERROR(VLOOKUP(C1651,'LISTA ICCU 2026'!D617:F1673,2,FALSE),"NO ")</f>
        <v>M2</v>
      </c>
      <c r="E1651" s="257">
        <f>IFERROR(VLOOKUP(C1651,'LISTA ICCU 2026'!D617:F1673,3,FALSE),"NO ")</f>
        <v>105854</v>
      </c>
      <c r="F1651" s="256"/>
      <c r="G1651" s="258">
        <f t="shared" si="52"/>
        <v>105854</v>
      </c>
      <c r="H1651" s="259" t="s">
        <v>1310</v>
      </c>
    </row>
    <row r="1652" spans="2:8" s="260" customFormat="1">
      <c r="B1652" s="255">
        <f t="shared" si="51"/>
        <v>1639</v>
      </c>
      <c r="C1652" s="273" t="s">
        <v>687</v>
      </c>
      <c r="D1652" s="256" t="str">
        <f>IFERROR(VLOOKUP(C1652,'LISTA ICCU 2026'!D618:F1674,2,FALSE),"NO ")</f>
        <v>ML</v>
      </c>
      <c r="E1652" s="257">
        <f>IFERROR(VLOOKUP(C1652,'LISTA ICCU 2026'!D618:F1674,3,FALSE),"NO ")</f>
        <v>93836</v>
      </c>
      <c r="F1652" s="256"/>
      <c r="G1652" s="258">
        <f t="shared" si="52"/>
        <v>93836</v>
      </c>
      <c r="H1652" s="276" t="s">
        <v>1310</v>
      </c>
    </row>
    <row r="1653" spans="2:8" s="260" customFormat="1" ht="26.4">
      <c r="B1653" s="255">
        <f t="shared" si="51"/>
        <v>1640</v>
      </c>
      <c r="C1653" s="273" t="s">
        <v>688</v>
      </c>
      <c r="D1653" s="256" t="str">
        <f>IFERROR(VLOOKUP(C1653,'LISTA ICCU 2026'!D619:F1675,2,FALSE),"NO ")</f>
        <v>M2</v>
      </c>
      <c r="E1653" s="257">
        <f>IFERROR(VLOOKUP(C1653,'LISTA ICCU 2026'!D619:F1675,3,FALSE),"NO ")</f>
        <v>71473</v>
      </c>
      <c r="F1653" s="256"/>
      <c r="G1653" s="258">
        <f t="shared" si="52"/>
        <v>71473</v>
      </c>
      <c r="H1653" s="259" t="s">
        <v>1310</v>
      </c>
    </row>
    <row r="1654" spans="2:8" s="260" customFormat="1">
      <c r="B1654" s="255">
        <f t="shared" si="51"/>
        <v>1641</v>
      </c>
      <c r="C1654" s="273" t="s">
        <v>689</v>
      </c>
      <c r="D1654" s="256" t="str">
        <f>IFERROR(VLOOKUP(C1654,'LISTA ICCU 2026'!D620:F1676,2,FALSE),"NO ")</f>
        <v>M2</v>
      </c>
      <c r="E1654" s="257">
        <f>IFERROR(VLOOKUP(C1654,'LISTA ICCU 2026'!D620:F1676,3,FALSE),"NO ")</f>
        <v>22621</v>
      </c>
      <c r="F1654" s="256"/>
      <c r="G1654" s="258">
        <f t="shared" si="52"/>
        <v>22621</v>
      </c>
      <c r="H1654" s="259" t="s">
        <v>1310</v>
      </c>
    </row>
    <row r="1655" spans="2:8" s="260" customFormat="1" ht="26.4">
      <c r="B1655" s="255">
        <f t="shared" si="51"/>
        <v>1642</v>
      </c>
      <c r="C1655" s="273" t="s">
        <v>690</v>
      </c>
      <c r="D1655" s="256" t="str">
        <f>IFERROR(VLOOKUP(C1655,'LISTA ICCU 2026'!D621:F1677,2,FALSE),"NO ")</f>
        <v>M2</v>
      </c>
      <c r="E1655" s="257">
        <f>IFERROR(VLOOKUP(C1655,'LISTA ICCU 2026'!D621:F1677,3,FALSE),"NO ")</f>
        <v>137386</v>
      </c>
      <c r="F1655" s="256"/>
      <c r="G1655" s="258">
        <f t="shared" si="52"/>
        <v>137386</v>
      </c>
      <c r="H1655" s="276" t="s">
        <v>1310</v>
      </c>
    </row>
    <row r="1656" spans="2:8" s="260" customFormat="1" ht="26.4">
      <c r="B1656" s="255">
        <f t="shared" si="51"/>
        <v>1643</v>
      </c>
      <c r="C1656" s="273" t="s">
        <v>691</v>
      </c>
      <c r="D1656" s="256" t="str">
        <f>IFERROR(VLOOKUP(C1656,'LISTA ICCU 2026'!D622:F1678,2,FALSE),"NO ")</f>
        <v>M2</v>
      </c>
      <c r="E1656" s="257">
        <f>IFERROR(VLOOKUP(C1656,'LISTA ICCU 2026'!D622:F1678,3,FALSE),"NO ")</f>
        <v>160235</v>
      </c>
      <c r="F1656" s="256"/>
      <c r="G1656" s="258">
        <f t="shared" si="52"/>
        <v>160235</v>
      </c>
      <c r="H1656" s="259" t="s">
        <v>1310</v>
      </c>
    </row>
    <row r="1657" spans="2:8" s="260" customFormat="1" ht="26.4">
      <c r="B1657" s="255">
        <f t="shared" si="51"/>
        <v>1644</v>
      </c>
      <c r="C1657" s="273" t="s">
        <v>692</v>
      </c>
      <c r="D1657" s="256" t="str">
        <f>IFERROR(VLOOKUP(C1657,'LISTA ICCU 2026'!D623:F1679,2,FALSE),"NO ")</f>
        <v>M2</v>
      </c>
      <c r="E1657" s="257">
        <f>IFERROR(VLOOKUP(C1657,'LISTA ICCU 2026'!D623:F1679,3,FALSE),"NO ")</f>
        <v>96406</v>
      </c>
      <c r="F1657" s="256"/>
      <c r="G1657" s="258">
        <f t="shared" si="52"/>
        <v>96406</v>
      </c>
      <c r="H1657" s="259" t="s">
        <v>1310</v>
      </c>
    </row>
    <row r="1658" spans="2:8" s="260" customFormat="1" ht="26.4">
      <c r="B1658" s="255">
        <f t="shared" si="51"/>
        <v>1645</v>
      </c>
      <c r="C1658" s="273" t="s">
        <v>693</v>
      </c>
      <c r="D1658" s="256" t="str">
        <f>IFERROR(VLOOKUP(C1658,'LISTA ICCU 2026'!D624:F1680,2,FALSE),"NO ")</f>
        <v>M2</v>
      </c>
      <c r="E1658" s="257">
        <f>IFERROR(VLOOKUP(C1658,'LISTA ICCU 2026'!D624:F1680,3,FALSE),"NO ")</f>
        <v>339435</v>
      </c>
      <c r="F1658" s="256"/>
      <c r="G1658" s="258">
        <f t="shared" si="52"/>
        <v>339435</v>
      </c>
      <c r="H1658" s="276" t="s">
        <v>1310</v>
      </c>
    </row>
    <row r="1659" spans="2:8" s="260" customFormat="1">
      <c r="B1659" s="255">
        <f t="shared" si="51"/>
        <v>1646</v>
      </c>
      <c r="C1659" s="273" t="s">
        <v>694</v>
      </c>
      <c r="D1659" s="256">
        <f>IFERROR(VLOOKUP(C1659,'LISTA ICCU 2026'!D625:F1681,2,FALSE),"NO ")</f>
        <v>0</v>
      </c>
      <c r="E1659" s="257">
        <f>IFERROR(VLOOKUP(C1659,'LISTA ICCU 2026'!D625:F1681,3,FALSE),"NO ")</f>
        <v>0</v>
      </c>
      <c r="F1659" s="256"/>
      <c r="G1659" s="258">
        <f t="shared" si="52"/>
        <v>0</v>
      </c>
      <c r="H1659" s="259" t="s">
        <v>1310</v>
      </c>
    </row>
    <row r="1660" spans="2:8" s="260" customFormat="1">
      <c r="B1660" s="255">
        <f t="shared" si="51"/>
        <v>1647</v>
      </c>
      <c r="C1660" s="273" t="s">
        <v>695</v>
      </c>
      <c r="D1660" s="256" t="str">
        <f>IFERROR(VLOOKUP(C1660,'LISTA ICCU 2026'!D626:F1682,2,FALSE),"NO ")</f>
        <v>ML</v>
      </c>
      <c r="E1660" s="257">
        <f>IFERROR(VLOOKUP(C1660,'LISTA ICCU 2026'!D626:F1682,3,FALSE),"NO ")</f>
        <v>110391</v>
      </c>
      <c r="F1660" s="256"/>
      <c r="G1660" s="258">
        <f t="shared" si="52"/>
        <v>110391</v>
      </c>
      <c r="H1660" s="259" t="s">
        <v>1310</v>
      </c>
    </row>
    <row r="1661" spans="2:8" s="260" customFormat="1">
      <c r="B1661" s="255">
        <f t="shared" si="51"/>
        <v>1648</v>
      </c>
      <c r="C1661" s="273" t="s">
        <v>696</v>
      </c>
      <c r="D1661" s="256" t="str">
        <f>IFERROR(VLOOKUP(C1661,'LISTA ICCU 2026'!D627:F1683,2,FALSE),"NO ")</f>
        <v>M2</v>
      </c>
      <c r="E1661" s="257">
        <f>IFERROR(VLOOKUP(C1661,'LISTA ICCU 2026'!D627:F1683,3,FALSE),"NO ")</f>
        <v>57935</v>
      </c>
      <c r="F1661" s="256"/>
      <c r="G1661" s="258">
        <f t="shared" si="52"/>
        <v>57935</v>
      </c>
      <c r="H1661" s="276" t="s">
        <v>1310</v>
      </c>
    </row>
    <row r="1662" spans="2:8" s="260" customFormat="1" ht="26.4">
      <c r="B1662" s="255">
        <f t="shared" si="51"/>
        <v>1649</v>
      </c>
      <c r="C1662" s="273" t="s">
        <v>697</v>
      </c>
      <c r="D1662" s="256" t="str">
        <f>IFERROR(VLOOKUP(C1662,'LISTA ICCU 2026'!D628:F1684,2,FALSE),"NO ")</f>
        <v>M2</v>
      </c>
      <c r="E1662" s="257">
        <f>IFERROR(VLOOKUP(C1662,'LISTA ICCU 2026'!D628:F1684,3,FALSE),"NO ")</f>
        <v>96403</v>
      </c>
      <c r="F1662" s="256"/>
      <c r="G1662" s="258">
        <f t="shared" si="52"/>
        <v>96403</v>
      </c>
      <c r="H1662" s="259" t="s">
        <v>1310</v>
      </c>
    </row>
    <row r="1663" spans="2:8" s="260" customFormat="1" ht="26.4">
      <c r="B1663" s="255">
        <f t="shared" si="51"/>
        <v>1650</v>
      </c>
      <c r="C1663" s="273" t="s">
        <v>698</v>
      </c>
      <c r="D1663" s="256" t="str">
        <f>IFERROR(VLOOKUP(C1663,'LISTA ICCU 2026'!D629:F1685,2,FALSE),"NO ")</f>
        <v>M2</v>
      </c>
      <c r="E1663" s="257">
        <f>IFERROR(VLOOKUP(C1663,'LISTA ICCU 2026'!D629:F1685,3,FALSE),"NO ")</f>
        <v>97042</v>
      </c>
      <c r="F1663" s="256"/>
      <c r="G1663" s="258">
        <f t="shared" si="52"/>
        <v>97042</v>
      </c>
      <c r="H1663" s="259" t="s">
        <v>1310</v>
      </c>
    </row>
    <row r="1664" spans="2:8" s="260" customFormat="1" ht="26.4">
      <c r="B1664" s="255">
        <f t="shared" si="51"/>
        <v>1651</v>
      </c>
      <c r="C1664" s="273" t="s">
        <v>699</v>
      </c>
      <c r="D1664" s="256" t="str">
        <f>IFERROR(VLOOKUP(C1664,'LISTA ICCU 2026'!D630:F1686,2,FALSE),"NO ")</f>
        <v>M2</v>
      </c>
      <c r="E1664" s="257">
        <f>IFERROR(VLOOKUP(C1664,'LISTA ICCU 2026'!D630:F1686,3,FALSE),"NO ")</f>
        <v>78011</v>
      </c>
      <c r="F1664" s="256"/>
      <c r="G1664" s="258">
        <f t="shared" si="52"/>
        <v>78011</v>
      </c>
      <c r="H1664" s="276" t="s">
        <v>1310</v>
      </c>
    </row>
    <row r="1665" spans="2:8" s="260" customFormat="1" ht="26.4">
      <c r="B1665" s="255">
        <f t="shared" si="51"/>
        <v>1652</v>
      </c>
      <c r="C1665" s="273" t="s">
        <v>700</v>
      </c>
      <c r="D1665" s="256" t="str">
        <f>IFERROR(VLOOKUP(C1665,'LISTA ICCU 2026'!D631:F1687,2,FALSE),"NO ")</f>
        <v>M2</v>
      </c>
      <c r="E1665" s="257">
        <f>IFERROR(VLOOKUP(C1665,'LISTA ICCU 2026'!D631:F1687,3,FALSE),"NO ")</f>
        <v>118188</v>
      </c>
      <c r="F1665" s="256"/>
      <c r="G1665" s="258">
        <f t="shared" si="52"/>
        <v>118188</v>
      </c>
      <c r="H1665" s="259" t="s">
        <v>1310</v>
      </c>
    </row>
    <row r="1666" spans="2:8" s="260" customFormat="1">
      <c r="B1666" s="255">
        <f t="shared" si="51"/>
        <v>1653</v>
      </c>
      <c r="C1666" s="273" t="s">
        <v>701</v>
      </c>
      <c r="D1666" s="256" t="str">
        <f>IFERROR(VLOOKUP(C1666,'LISTA ICCU 2026'!D632:F1688,2,FALSE),"NO ")</f>
        <v>ML</v>
      </c>
      <c r="E1666" s="257">
        <f>IFERROR(VLOOKUP(C1666,'LISTA ICCU 2026'!D632:F1688,3,FALSE),"NO ")</f>
        <v>72676</v>
      </c>
      <c r="F1666" s="256"/>
      <c r="G1666" s="258">
        <f t="shared" si="52"/>
        <v>72676</v>
      </c>
      <c r="H1666" s="259" t="s">
        <v>1310</v>
      </c>
    </row>
    <row r="1667" spans="2:8" s="260" customFormat="1" ht="26.4">
      <c r="B1667" s="255">
        <f t="shared" si="51"/>
        <v>1654</v>
      </c>
      <c r="C1667" s="273" t="s">
        <v>702</v>
      </c>
      <c r="D1667" s="256" t="str">
        <f>IFERROR(VLOOKUP(C1667,'LISTA ICCU 2026'!D633:F1689,2,FALSE),"NO ")</f>
        <v>M2</v>
      </c>
      <c r="E1667" s="257">
        <f>IFERROR(VLOOKUP(C1667,'LISTA ICCU 2026'!D633:F1689,3,FALSE),"NO ")</f>
        <v>156665</v>
      </c>
      <c r="F1667" s="256"/>
      <c r="G1667" s="258">
        <f t="shared" si="52"/>
        <v>156665</v>
      </c>
      <c r="H1667" s="276" t="s">
        <v>1310</v>
      </c>
    </row>
    <row r="1668" spans="2:8" s="260" customFormat="1">
      <c r="B1668" s="255">
        <f t="shared" si="51"/>
        <v>1655</v>
      </c>
      <c r="C1668" s="273" t="s">
        <v>703</v>
      </c>
      <c r="D1668" s="256" t="str">
        <f>IFERROR(VLOOKUP(C1668,'LISTA ICCU 2026'!D634:F1690,2,FALSE),"NO ")</f>
        <v>M2</v>
      </c>
      <c r="E1668" s="257">
        <f>IFERROR(VLOOKUP(C1668,'LISTA ICCU 2026'!D634:F1690,3,FALSE),"NO ")</f>
        <v>27469</v>
      </c>
      <c r="F1668" s="256"/>
      <c r="G1668" s="258">
        <f t="shared" si="52"/>
        <v>27469</v>
      </c>
      <c r="H1668" s="259" t="s">
        <v>1310</v>
      </c>
    </row>
    <row r="1669" spans="2:8" s="260" customFormat="1" ht="26.4">
      <c r="B1669" s="255">
        <f t="shared" si="51"/>
        <v>1656</v>
      </c>
      <c r="C1669" s="273" t="s">
        <v>704</v>
      </c>
      <c r="D1669" s="256" t="str">
        <f>IFERROR(VLOOKUP(C1669,'LISTA ICCU 2026'!D635:F1691,2,FALSE),"NO ")</f>
        <v>M2</v>
      </c>
      <c r="E1669" s="257">
        <f>IFERROR(VLOOKUP(C1669,'LISTA ICCU 2026'!D635:F1691,3,FALSE),"NO ")</f>
        <v>89328</v>
      </c>
      <c r="F1669" s="256"/>
      <c r="G1669" s="258">
        <f t="shared" si="52"/>
        <v>89328</v>
      </c>
      <c r="H1669" s="259" t="s">
        <v>1310</v>
      </c>
    </row>
    <row r="1670" spans="2:8" s="260" customFormat="1">
      <c r="B1670" s="255">
        <f t="shared" si="51"/>
        <v>1657</v>
      </c>
      <c r="C1670" s="273" t="s">
        <v>705</v>
      </c>
      <c r="D1670" s="256">
        <f>IFERROR(VLOOKUP(C1670,'LISTA ICCU 2026'!D636:F1692,2,FALSE),"NO ")</f>
        <v>0</v>
      </c>
      <c r="E1670" s="257">
        <f>IFERROR(VLOOKUP(C1670,'LISTA ICCU 2026'!D636:F1692,3,FALSE),"NO ")</f>
        <v>0</v>
      </c>
      <c r="F1670" s="256"/>
      <c r="G1670" s="258">
        <f t="shared" si="52"/>
        <v>0</v>
      </c>
      <c r="H1670" s="276" t="s">
        <v>1310</v>
      </c>
    </row>
    <row r="1671" spans="2:8" s="260" customFormat="1">
      <c r="B1671" s="255">
        <f t="shared" si="51"/>
        <v>1658</v>
      </c>
      <c r="C1671" s="273" t="s">
        <v>706</v>
      </c>
      <c r="D1671" s="256" t="str">
        <f>IFERROR(VLOOKUP(C1671,'LISTA ICCU 2026'!D637:F1693,2,FALSE),"NO ")</f>
        <v>M3</v>
      </c>
      <c r="E1671" s="257">
        <f>IFERROR(VLOOKUP(C1671,'LISTA ICCU 2026'!D637:F1693,3,FALSE),"NO ")</f>
        <v>7879</v>
      </c>
      <c r="F1671" s="256"/>
      <c r="G1671" s="258">
        <f t="shared" si="52"/>
        <v>7879</v>
      </c>
      <c r="H1671" s="259" t="s">
        <v>1310</v>
      </c>
    </row>
    <row r="1672" spans="2:8" s="260" customFormat="1" ht="52.8">
      <c r="B1672" s="255">
        <f t="shared" si="51"/>
        <v>1659</v>
      </c>
      <c r="C1672" s="273" t="s">
        <v>707</v>
      </c>
      <c r="D1672" s="256" t="str">
        <f>IFERROR(VLOOKUP(C1672,'LISTA ICCU 2026'!D638:F1694,2,FALSE),"NO ")</f>
        <v>M3</v>
      </c>
      <c r="E1672" s="257">
        <f>IFERROR(VLOOKUP(C1672,'LISTA ICCU 2026'!D638:F1694,3,FALSE),"NO ")</f>
        <v>21896</v>
      </c>
      <c r="F1672" s="256"/>
      <c r="G1672" s="258">
        <f t="shared" si="52"/>
        <v>21896</v>
      </c>
      <c r="H1672" s="259" t="s">
        <v>1310</v>
      </c>
    </row>
    <row r="1673" spans="2:8" s="260" customFormat="1" ht="26.4">
      <c r="B1673" s="255">
        <f t="shared" si="51"/>
        <v>1660</v>
      </c>
      <c r="C1673" s="273" t="s">
        <v>708</v>
      </c>
      <c r="D1673" s="256" t="str">
        <f>IFERROR(VLOOKUP(C1673,'LISTA ICCU 2026'!D639:F1695,2,FALSE),"NO ")</f>
        <v>M3</v>
      </c>
      <c r="E1673" s="257">
        <f>IFERROR(VLOOKUP(C1673,'LISTA ICCU 2026'!D639:F1695,3,FALSE),"NO ")</f>
        <v>42489</v>
      </c>
      <c r="F1673" s="256"/>
      <c r="G1673" s="258">
        <f t="shared" si="52"/>
        <v>42489</v>
      </c>
      <c r="H1673" s="276" t="s">
        <v>1310</v>
      </c>
    </row>
    <row r="1674" spans="2:8" s="260" customFormat="1" ht="52.8">
      <c r="B1674" s="255">
        <f t="shared" si="51"/>
        <v>1661</v>
      </c>
      <c r="C1674" s="273" t="s">
        <v>709</v>
      </c>
      <c r="D1674" s="256" t="str">
        <f>IFERROR(VLOOKUP(C1674,'LISTA ICCU 2026'!D640:F1696,2,FALSE),"NO ")</f>
        <v>M3</v>
      </c>
      <c r="E1674" s="257">
        <f>IFERROR(VLOOKUP(C1674,'LISTA ICCU 2026'!D640:F1696,3,FALSE),"NO ")</f>
        <v>63372</v>
      </c>
      <c r="F1674" s="256"/>
      <c r="G1674" s="258">
        <f t="shared" si="52"/>
        <v>63372</v>
      </c>
      <c r="H1674" s="259" t="s">
        <v>1310</v>
      </c>
    </row>
    <row r="1675" spans="2:8" s="260" customFormat="1" ht="52.8">
      <c r="B1675" s="255">
        <f t="shared" si="51"/>
        <v>1662</v>
      </c>
      <c r="C1675" s="273" t="s">
        <v>710</v>
      </c>
      <c r="D1675" s="256" t="str">
        <f>IFERROR(VLOOKUP(C1675,'LISTA ICCU 2026'!D641:F1697,2,FALSE),"NO ")</f>
        <v>M3</v>
      </c>
      <c r="E1675" s="257">
        <f>IFERROR(VLOOKUP(C1675,'LISTA ICCU 2026'!D641:F1697,3,FALSE),"NO ")</f>
        <v>81447</v>
      </c>
      <c r="F1675" s="256"/>
      <c r="G1675" s="258">
        <f t="shared" si="52"/>
        <v>81447</v>
      </c>
      <c r="H1675" s="259" t="s">
        <v>1310</v>
      </c>
    </row>
    <row r="1676" spans="2:8" s="260" customFormat="1" ht="26.4">
      <c r="B1676" s="255">
        <f t="shared" si="51"/>
        <v>1663</v>
      </c>
      <c r="C1676" s="273" t="s">
        <v>711</v>
      </c>
      <c r="D1676" s="256" t="str">
        <f>IFERROR(VLOOKUP(C1676,'LISTA ICCU 2026'!D642:F1698,2,FALSE),"NO ")</f>
        <v>M3</v>
      </c>
      <c r="E1676" s="257">
        <f>IFERROR(VLOOKUP(C1676,'LISTA ICCU 2026'!D642:F1698,3,FALSE),"NO ")</f>
        <v>163321</v>
      </c>
      <c r="F1676" s="256"/>
      <c r="G1676" s="258">
        <f t="shared" si="52"/>
        <v>163321</v>
      </c>
      <c r="H1676" s="276" t="s">
        <v>1310</v>
      </c>
    </row>
    <row r="1677" spans="2:8" s="260" customFormat="1" ht="26.4">
      <c r="B1677" s="255">
        <f t="shared" si="51"/>
        <v>1664</v>
      </c>
      <c r="C1677" s="273" t="s">
        <v>712</v>
      </c>
      <c r="D1677" s="256" t="str">
        <f>IFERROR(VLOOKUP(C1677,'LISTA ICCU 2026'!D643:F1699,2,FALSE),"NO ")</f>
        <v>M3</v>
      </c>
      <c r="E1677" s="257">
        <f>IFERROR(VLOOKUP(C1677,'LISTA ICCU 2026'!D643:F1699,3,FALSE),"NO ")</f>
        <v>35020</v>
      </c>
      <c r="F1677" s="256"/>
      <c r="G1677" s="258">
        <f t="shared" si="52"/>
        <v>35020</v>
      </c>
      <c r="H1677" s="259" t="s">
        <v>1310</v>
      </c>
    </row>
    <row r="1678" spans="2:8" s="260" customFormat="1" ht="26.4">
      <c r="B1678" s="255">
        <f t="shared" si="51"/>
        <v>1665</v>
      </c>
      <c r="C1678" s="273" t="s">
        <v>713</v>
      </c>
      <c r="D1678" s="256" t="str">
        <f>IFERROR(VLOOKUP(C1678,'LISTA ICCU 2026'!D644:F1700,2,FALSE),"NO ")</f>
        <v>M3</v>
      </c>
      <c r="E1678" s="257">
        <f>IFERROR(VLOOKUP(C1678,'LISTA ICCU 2026'!D644:F1700,3,FALSE),"NO ")</f>
        <v>95264</v>
      </c>
      <c r="F1678" s="256"/>
      <c r="G1678" s="258">
        <f t="shared" si="52"/>
        <v>95264</v>
      </c>
      <c r="H1678" s="259" t="s">
        <v>1310</v>
      </c>
    </row>
    <row r="1679" spans="2:8" s="260" customFormat="1" ht="26.4">
      <c r="B1679" s="255">
        <f t="shared" si="51"/>
        <v>1666</v>
      </c>
      <c r="C1679" s="273" t="s">
        <v>714</v>
      </c>
      <c r="D1679" s="256" t="str">
        <f>IFERROR(VLOOKUP(C1679,'LISTA ICCU 2026'!D645:F1701,2,FALSE),"NO ")</f>
        <v>M3</v>
      </c>
      <c r="E1679" s="257">
        <f>IFERROR(VLOOKUP(C1679,'LISTA ICCU 2026'!D645:F1701,3,FALSE),"NO ")</f>
        <v>158650</v>
      </c>
      <c r="F1679" s="256"/>
      <c r="G1679" s="258">
        <f t="shared" si="52"/>
        <v>158650</v>
      </c>
      <c r="H1679" s="276" t="s">
        <v>1310</v>
      </c>
    </row>
    <row r="1680" spans="2:8" s="260" customFormat="1" ht="39.6">
      <c r="B1680" s="255">
        <f t="shared" si="51"/>
        <v>1667</v>
      </c>
      <c r="C1680" s="273" t="s">
        <v>715</v>
      </c>
      <c r="D1680" s="256" t="str">
        <f>IFERROR(VLOOKUP(C1680,'LISTA ICCU 2026'!D646:F1702,2,FALSE),"NO ")</f>
        <v>M3</v>
      </c>
      <c r="E1680" s="257">
        <f>IFERROR(VLOOKUP(C1680,'LISTA ICCU 2026'!D646:F1702,3,FALSE),"NO ")</f>
        <v>206842</v>
      </c>
      <c r="F1680" s="256"/>
      <c r="G1680" s="258">
        <f t="shared" si="52"/>
        <v>206842</v>
      </c>
      <c r="H1680" s="259" t="s">
        <v>1310</v>
      </c>
    </row>
    <row r="1681" spans="2:8" s="260" customFormat="1">
      <c r="B1681" s="255">
        <f t="shared" si="51"/>
        <v>1668</v>
      </c>
      <c r="C1681" s="273" t="s">
        <v>716</v>
      </c>
      <c r="D1681" s="256" t="str">
        <f>IFERROR(VLOOKUP(C1681,'LISTA ICCU 2026'!D647:F1703,2,FALSE),"NO ")</f>
        <v>M3</v>
      </c>
      <c r="E1681" s="257">
        <f>IFERROR(VLOOKUP(C1681,'LISTA ICCU 2026'!D647:F1703,3,FALSE),"NO ")</f>
        <v>85144</v>
      </c>
      <c r="F1681" s="256"/>
      <c r="G1681" s="258">
        <f t="shared" si="52"/>
        <v>85144</v>
      </c>
      <c r="H1681" s="259" t="s">
        <v>1310</v>
      </c>
    </row>
    <row r="1682" spans="2:8" s="260" customFormat="1">
      <c r="B1682" s="255">
        <f t="shared" si="51"/>
        <v>1669</v>
      </c>
      <c r="C1682" s="273" t="s">
        <v>717</v>
      </c>
      <c r="D1682" s="256" t="str">
        <f>IFERROR(VLOOKUP(C1682,'LISTA ICCU 2026'!D648:F1704,2,FALSE),"NO ")</f>
        <v>M3</v>
      </c>
      <c r="E1682" s="257">
        <f>IFERROR(VLOOKUP(C1682,'LISTA ICCU 2026'!D648:F1704,3,FALSE),"NO ")</f>
        <v>176067</v>
      </c>
      <c r="F1682" s="256"/>
      <c r="G1682" s="258">
        <f t="shared" si="52"/>
        <v>176067</v>
      </c>
      <c r="H1682" s="276" t="s">
        <v>1310</v>
      </c>
    </row>
    <row r="1683" spans="2:8" s="260" customFormat="1">
      <c r="B1683" s="255">
        <f t="shared" si="51"/>
        <v>1670</v>
      </c>
      <c r="C1683" s="273" t="s">
        <v>718</v>
      </c>
      <c r="D1683" s="256" t="str">
        <f>IFERROR(VLOOKUP(C1683,'LISTA ICCU 2026'!D649:F1705,2,FALSE),"NO ")</f>
        <v>M3</v>
      </c>
      <c r="E1683" s="257">
        <f>IFERROR(VLOOKUP(C1683,'LISTA ICCU 2026'!D649:F1705,3,FALSE),"NO ")</f>
        <v>192690</v>
      </c>
      <c r="F1683" s="256"/>
      <c r="G1683" s="258">
        <f t="shared" si="52"/>
        <v>192690</v>
      </c>
      <c r="H1683" s="259" t="s">
        <v>1310</v>
      </c>
    </row>
    <row r="1684" spans="2:8" s="260" customFormat="1" ht="26.4">
      <c r="B1684" s="255">
        <f t="shared" si="51"/>
        <v>1671</v>
      </c>
      <c r="C1684" s="273" t="s">
        <v>720</v>
      </c>
      <c r="D1684" s="256" t="str">
        <f>IFERROR(VLOOKUP(C1684,'LISTA ICCU 2026'!D652:F1708,2,FALSE),"NO ")</f>
        <v>UN</v>
      </c>
      <c r="E1684" s="257">
        <f>IFERROR(VLOOKUP(C1684,'LISTA ICCU 2026'!D652:F1708,3,FALSE),"NO ")</f>
        <v>418890</v>
      </c>
      <c r="F1684" s="256"/>
      <c r="G1684" s="258">
        <f t="shared" si="52"/>
        <v>418890</v>
      </c>
      <c r="H1684" s="259" t="s">
        <v>1310</v>
      </c>
    </row>
    <row r="1685" spans="2:8" s="260" customFormat="1" ht="26.4">
      <c r="B1685" s="255">
        <f t="shared" ref="B1685:B1745" si="53">B1684+1</f>
        <v>1672</v>
      </c>
      <c r="C1685" s="273" t="s">
        <v>721</v>
      </c>
      <c r="D1685" s="256" t="str">
        <f>IFERROR(VLOOKUP(C1685,'LISTA ICCU 2026'!D653:F1709,2,FALSE),"NO ")</f>
        <v>UN</v>
      </c>
      <c r="E1685" s="257">
        <f>IFERROR(VLOOKUP(C1685,'LISTA ICCU 2026'!D653:F1709,3,FALSE),"NO ")</f>
        <v>1279507</v>
      </c>
      <c r="F1685" s="256"/>
      <c r="G1685" s="258">
        <f t="shared" si="52"/>
        <v>1279507</v>
      </c>
      <c r="H1685" s="259" t="s">
        <v>1310</v>
      </c>
    </row>
    <row r="1686" spans="2:8" s="260" customFormat="1" ht="26.4">
      <c r="B1686" s="255">
        <f t="shared" si="53"/>
        <v>1673</v>
      </c>
      <c r="C1686" s="273" t="s">
        <v>722</v>
      </c>
      <c r="D1686" s="256" t="str">
        <f>IFERROR(VLOOKUP(C1686,'LISTA ICCU 2026'!D654:F1710,2,FALSE),"NO ")</f>
        <v>UN</v>
      </c>
      <c r="E1686" s="257">
        <f>IFERROR(VLOOKUP(C1686,'LISTA ICCU 2026'!D654:F1710,3,FALSE),"NO ")</f>
        <v>671688</v>
      </c>
      <c r="F1686" s="256"/>
      <c r="G1686" s="258">
        <f t="shared" si="52"/>
        <v>671688</v>
      </c>
      <c r="H1686" s="276" t="s">
        <v>1310</v>
      </c>
    </row>
    <row r="1687" spans="2:8" s="260" customFormat="1" ht="26.4">
      <c r="B1687" s="255">
        <f t="shared" si="53"/>
        <v>1674</v>
      </c>
      <c r="C1687" s="273" t="s">
        <v>723</v>
      </c>
      <c r="D1687" s="256" t="str">
        <f>IFERROR(VLOOKUP(C1687,'LISTA ICCU 2026'!D655:F1711,2,FALSE),"NO ")</f>
        <v>UN</v>
      </c>
      <c r="E1687" s="257">
        <f>IFERROR(VLOOKUP(C1687,'LISTA ICCU 2026'!D655:F1711,3,FALSE),"NO ")</f>
        <v>174028</v>
      </c>
      <c r="F1687" s="256"/>
      <c r="G1687" s="258">
        <f t="shared" si="52"/>
        <v>174028</v>
      </c>
      <c r="H1687" s="259" t="s">
        <v>1310</v>
      </c>
    </row>
    <row r="1688" spans="2:8" s="260" customFormat="1" ht="26.4">
      <c r="B1688" s="255">
        <f t="shared" si="53"/>
        <v>1675</v>
      </c>
      <c r="C1688" s="273" t="s">
        <v>724</v>
      </c>
      <c r="D1688" s="256" t="str">
        <f>IFERROR(VLOOKUP(C1688,'LISTA ICCU 2026'!D656:F1712,2,FALSE),"NO ")</f>
        <v>UN</v>
      </c>
      <c r="E1688" s="257">
        <f>IFERROR(VLOOKUP(C1688,'LISTA ICCU 2026'!D656:F1712,3,FALSE),"NO ")</f>
        <v>263940</v>
      </c>
      <c r="F1688" s="256"/>
      <c r="G1688" s="258">
        <f t="shared" si="52"/>
        <v>263940</v>
      </c>
      <c r="H1688" s="259" t="s">
        <v>1310</v>
      </c>
    </row>
    <row r="1689" spans="2:8" s="260" customFormat="1" ht="26.4">
      <c r="B1689" s="255">
        <f t="shared" si="53"/>
        <v>1676</v>
      </c>
      <c r="C1689" s="273" t="s">
        <v>725</v>
      </c>
      <c r="D1689" s="256" t="str">
        <f>IFERROR(VLOOKUP(C1689,'LISTA ICCU 2026'!D657:F1713,2,FALSE),"NO ")</f>
        <v>UN</v>
      </c>
      <c r="E1689" s="257">
        <f>IFERROR(VLOOKUP(C1689,'LISTA ICCU 2026'!D657:F1713,3,FALSE),"NO ")</f>
        <v>244374</v>
      </c>
      <c r="F1689" s="256"/>
      <c r="G1689" s="258">
        <f t="shared" si="52"/>
        <v>244374</v>
      </c>
      <c r="H1689" s="276" t="s">
        <v>1310</v>
      </c>
    </row>
    <row r="1690" spans="2:8" s="260" customFormat="1" ht="26.4">
      <c r="B1690" s="255">
        <f t="shared" si="53"/>
        <v>1677</v>
      </c>
      <c r="C1690" s="273" t="s">
        <v>726</v>
      </c>
      <c r="D1690" s="256" t="str">
        <f>IFERROR(VLOOKUP(C1690,'LISTA ICCU 2026'!D658:F1714,2,FALSE),"NO ")</f>
        <v>UN</v>
      </c>
      <c r="E1690" s="257">
        <f>IFERROR(VLOOKUP(C1690,'LISTA ICCU 2026'!D658:F1714,3,FALSE),"NO ")</f>
        <v>556663</v>
      </c>
      <c r="F1690" s="256"/>
      <c r="G1690" s="258">
        <f t="shared" si="52"/>
        <v>556663</v>
      </c>
      <c r="H1690" s="259" t="s">
        <v>1310</v>
      </c>
    </row>
    <row r="1691" spans="2:8" s="260" customFormat="1" ht="26.4">
      <c r="B1691" s="255">
        <f t="shared" si="53"/>
        <v>1678</v>
      </c>
      <c r="C1691" s="273" t="s">
        <v>727</v>
      </c>
      <c r="D1691" s="256" t="str">
        <f>IFERROR(VLOOKUP(C1691,'LISTA ICCU 2026'!D659:F1715,2,FALSE),"NO ")</f>
        <v>UN</v>
      </c>
      <c r="E1691" s="257">
        <f>IFERROR(VLOOKUP(C1691,'LISTA ICCU 2026'!D659:F1715,3,FALSE),"NO ")</f>
        <v>1466708</v>
      </c>
      <c r="F1691" s="256"/>
      <c r="G1691" s="258">
        <f t="shared" si="52"/>
        <v>1466708</v>
      </c>
      <c r="H1691" s="259" t="s">
        <v>1310</v>
      </c>
    </row>
    <row r="1692" spans="2:8" s="260" customFormat="1" ht="26.4">
      <c r="B1692" s="255">
        <f t="shared" si="53"/>
        <v>1679</v>
      </c>
      <c r="C1692" s="273" t="s">
        <v>728</v>
      </c>
      <c r="D1692" s="256" t="str">
        <f>IFERROR(VLOOKUP(C1692,'LISTA ICCU 2026'!D660:F1716,2,FALSE),"NO ")</f>
        <v>UN</v>
      </c>
      <c r="E1692" s="257">
        <f>IFERROR(VLOOKUP(C1692,'LISTA ICCU 2026'!D660:F1716,3,FALSE),"NO ")</f>
        <v>403173</v>
      </c>
      <c r="F1692" s="256"/>
      <c r="G1692" s="258">
        <f t="shared" si="52"/>
        <v>403173</v>
      </c>
      <c r="H1692" s="276" t="s">
        <v>1310</v>
      </c>
    </row>
    <row r="1693" spans="2:8" s="260" customFormat="1" ht="26.4">
      <c r="B1693" s="255">
        <f t="shared" si="53"/>
        <v>1680</v>
      </c>
      <c r="C1693" s="273" t="s">
        <v>729</v>
      </c>
      <c r="D1693" s="256" t="str">
        <f>IFERROR(VLOOKUP(C1693,'LISTA ICCU 2026'!D661:F1717,2,FALSE),"NO ")</f>
        <v>UN</v>
      </c>
      <c r="E1693" s="257">
        <f>IFERROR(VLOOKUP(C1693,'LISTA ICCU 2026'!D661:F1717,3,FALSE),"NO ")</f>
        <v>285591</v>
      </c>
      <c r="F1693" s="256"/>
      <c r="G1693" s="258">
        <f t="shared" si="52"/>
        <v>285591</v>
      </c>
      <c r="H1693" s="259" t="s">
        <v>1310</v>
      </c>
    </row>
    <row r="1694" spans="2:8" s="260" customFormat="1" ht="26.4">
      <c r="B1694" s="255">
        <f t="shared" si="53"/>
        <v>1681</v>
      </c>
      <c r="C1694" s="273" t="s">
        <v>730</v>
      </c>
      <c r="D1694" s="256" t="str">
        <f>IFERROR(VLOOKUP(C1694,'LISTA ICCU 2026'!D662:F1718,2,FALSE),"NO ")</f>
        <v>UN</v>
      </c>
      <c r="E1694" s="257">
        <f>IFERROR(VLOOKUP(C1694,'LISTA ICCU 2026'!D662:F1718,3,FALSE),"NO ")</f>
        <v>118349</v>
      </c>
      <c r="F1694" s="256"/>
      <c r="G1694" s="258">
        <f t="shared" si="52"/>
        <v>118349</v>
      </c>
      <c r="H1694" s="259" t="s">
        <v>1310</v>
      </c>
    </row>
    <row r="1695" spans="2:8" s="260" customFormat="1" ht="39.6">
      <c r="B1695" s="255">
        <f t="shared" si="53"/>
        <v>1682</v>
      </c>
      <c r="C1695" s="273" t="s">
        <v>731</v>
      </c>
      <c r="D1695" s="256" t="str">
        <f>IFERROR(VLOOKUP(C1695,'LISTA ICCU 2026'!D663:F1719,2,FALSE),"NO ")</f>
        <v>UN</v>
      </c>
      <c r="E1695" s="257">
        <f>IFERROR(VLOOKUP(C1695,'LISTA ICCU 2026'!D663:F1719,3,FALSE),"NO ")</f>
        <v>353044</v>
      </c>
      <c r="F1695" s="256"/>
      <c r="G1695" s="258">
        <f t="shared" si="52"/>
        <v>353044</v>
      </c>
      <c r="H1695" s="276" t="s">
        <v>1310</v>
      </c>
    </row>
    <row r="1696" spans="2:8" s="260" customFormat="1" ht="52.8">
      <c r="B1696" s="255">
        <f t="shared" si="53"/>
        <v>1683</v>
      </c>
      <c r="C1696" s="273" t="s">
        <v>732</v>
      </c>
      <c r="D1696" s="256" t="str">
        <f>IFERROR(VLOOKUP(C1696,'LISTA ICCU 2026'!D664:F1720,2,FALSE),"NO ")</f>
        <v>UN</v>
      </c>
      <c r="E1696" s="257">
        <f>IFERROR(VLOOKUP(C1696,'LISTA ICCU 2026'!D664:F1720,3,FALSE),"NO ")</f>
        <v>518427</v>
      </c>
      <c r="F1696" s="256"/>
      <c r="G1696" s="258">
        <f t="shared" si="52"/>
        <v>518427</v>
      </c>
      <c r="H1696" s="259" t="s">
        <v>1310</v>
      </c>
    </row>
    <row r="1697" spans="2:8" s="260" customFormat="1" ht="26.4">
      <c r="B1697" s="255">
        <f t="shared" si="53"/>
        <v>1684</v>
      </c>
      <c r="C1697" s="273" t="s">
        <v>733</v>
      </c>
      <c r="D1697" s="256" t="str">
        <f>IFERROR(VLOOKUP(C1697,'LISTA ICCU 2026'!D665:F1721,2,FALSE),"NO ")</f>
        <v>UN</v>
      </c>
      <c r="E1697" s="257">
        <f>IFERROR(VLOOKUP(C1697,'LISTA ICCU 2026'!D665:F1721,3,FALSE),"NO ")</f>
        <v>338461</v>
      </c>
      <c r="F1697" s="256"/>
      <c r="G1697" s="258">
        <f t="shared" si="52"/>
        <v>338461</v>
      </c>
      <c r="H1697" s="259" t="s">
        <v>1310</v>
      </c>
    </row>
    <row r="1698" spans="2:8" s="260" customFormat="1" ht="26.4">
      <c r="B1698" s="255">
        <f t="shared" si="53"/>
        <v>1685</v>
      </c>
      <c r="C1698" s="273" t="s">
        <v>734</v>
      </c>
      <c r="D1698" s="256" t="str">
        <f>IFERROR(VLOOKUP(C1698,'LISTA ICCU 2026'!D666:F1722,2,FALSE),"NO ")</f>
        <v>UN</v>
      </c>
      <c r="E1698" s="257">
        <f>IFERROR(VLOOKUP(C1698,'LISTA ICCU 2026'!D666:F1722,3,FALSE),"NO ")</f>
        <v>164732</v>
      </c>
      <c r="F1698" s="256"/>
      <c r="G1698" s="258">
        <f t="shared" si="52"/>
        <v>164732</v>
      </c>
      <c r="H1698" s="276" t="s">
        <v>1310</v>
      </c>
    </row>
    <row r="1699" spans="2:8" s="260" customFormat="1" ht="26.4">
      <c r="B1699" s="255">
        <f t="shared" si="53"/>
        <v>1686</v>
      </c>
      <c r="C1699" s="273" t="s">
        <v>735</v>
      </c>
      <c r="D1699" s="256" t="str">
        <f>IFERROR(VLOOKUP(C1699,'LISTA ICCU 2026'!D667:F1723,2,FALSE),"NO ")</f>
        <v>UN</v>
      </c>
      <c r="E1699" s="257">
        <f>IFERROR(VLOOKUP(C1699,'LISTA ICCU 2026'!D667:F1723,3,FALSE),"NO ")</f>
        <v>471186</v>
      </c>
      <c r="F1699" s="256"/>
      <c r="G1699" s="258">
        <f t="shared" si="52"/>
        <v>471186</v>
      </c>
      <c r="H1699" s="259" t="s">
        <v>1310</v>
      </c>
    </row>
    <row r="1700" spans="2:8" s="260" customFormat="1" ht="26.4">
      <c r="B1700" s="255">
        <f t="shared" si="53"/>
        <v>1687</v>
      </c>
      <c r="C1700" s="273" t="s">
        <v>736</v>
      </c>
      <c r="D1700" s="256" t="str">
        <f>IFERROR(VLOOKUP(C1700,'LISTA ICCU 2026'!D668:F1724,2,FALSE),"NO ")</f>
        <v>UN</v>
      </c>
      <c r="E1700" s="257">
        <f>IFERROR(VLOOKUP(C1700,'LISTA ICCU 2026'!D668:F1724,3,FALSE),"NO ")</f>
        <v>134037</v>
      </c>
      <c r="F1700" s="256"/>
      <c r="G1700" s="258">
        <f t="shared" si="52"/>
        <v>134037</v>
      </c>
      <c r="H1700" s="259" t="s">
        <v>1310</v>
      </c>
    </row>
    <row r="1701" spans="2:8" s="260" customFormat="1" ht="26.4">
      <c r="B1701" s="255">
        <f t="shared" si="53"/>
        <v>1688</v>
      </c>
      <c r="C1701" s="273" t="s">
        <v>737</v>
      </c>
      <c r="D1701" s="256" t="str">
        <f>IFERROR(VLOOKUP(C1701,'LISTA ICCU 2026'!D669:F1725,2,FALSE),"NO ")</f>
        <v>UN</v>
      </c>
      <c r="E1701" s="257">
        <f>IFERROR(VLOOKUP(C1701,'LISTA ICCU 2026'!D669:F1725,3,FALSE),"NO ")</f>
        <v>171571</v>
      </c>
      <c r="F1701" s="256"/>
      <c r="G1701" s="258">
        <f t="shared" si="52"/>
        <v>171571</v>
      </c>
      <c r="H1701" s="276" t="s">
        <v>1310</v>
      </c>
    </row>
    <row r="1702" spans="2:8" s="260" customFormat="1" ht="26.4">
      <c r="B1702" s="255">
        <f t="shared" si="53"/>
        <v>1689</v>
      </c>
      <c r="C1702" s="273" t="s">
        <v>738</v>
      </c>
      <c r="D1702" s="256" t="str">
        <f>IFERROR(VLOOKUP(C1702,'LISTA ICCU 2026'!D670:F1726,2,FALSE),"NO ")</f>
        <v>UN</v>
      </c>
      <c r="E1702" s="257">
        <f>IFERROR(VLOOKUP(C1702,'LISTA ICCU 2026'!D670:F1726,3,FALSE),"NO ")</f>
        <v>179037</v>
      </c>
      <c r="F1702" s="256"/>
      <c r="G1702" s="258">
        <f t="shared" si="52"/>
        <v>179037</v>
      </c>
      <c r="H1702" s="259" t="s">
        <v>1310</v>
      </c>
    </row>
    <row r="1703" spans="2:8" s="260" customFormat="1" ht="26.4">
      <c r="B1703" s="255">
        <f t="shared" si="53"/>
        <v>1690</v>
      </c>
      <c r="C1703" s="273" t="s">
        <v>739</v>
      </c>
      <c r="D1703" s="256" t="str">
        <f>IFERROR(VLOOKUP(C1703,'LISTA ICCU 2026'!D671:F1727,2,FALSE),"NO ")</f>
        <v>UN</v>
      </c>
      <c r="E1703" s="257">
        <f>IFERROR(VLOOKUP(C1703,'LISTA ICCU 2026'!D671:F1727,3,FALSE),"NO ")</f>
        <v>845928</v>
      </c>
      <c r="F1703" s="256"/>
      <c r="G1703" s="258">
        <f t="shared" si="52"/>
        <v>845928</v>
      </c>
      <c r="H1703" s="259" t="s">
        <v>1310</v>
      </c>
    </row>
    <row r="1704" spans="2:8" s="260" customFormat="1" ht="26.4">
      <c r="B1704" s="255">
        <f t="shared" si="53"/>
        <v>1691</v>
      </c>
      <c r="C1704" s="273" t="s">
        <v>740</v>
      </c>
      <c r="D1704" s="256" t="str">
        <f>IFERROR(VLOOKUP(C1704,'LISTA ICCU 2026'!D672:F1728,2,FALSE),"NO ")</f>
        <v>UN</v>
      </c>
      <c r="E1704" s="257">
        <f>IFERROR(VLOOKUP(C1704,'LISTA ICCU 2026'!D672:F1728,3,FALSE),"NO ")</f>
        <v>614075</v>
      </c>
      <c r="F1704" s="256"/>
      <c r="G1704" s="258">
        <f t="shared" ref="G1704:G1765" si="54">E1704*(1+F1704)</f>
        <v>614075</v>
      </c>
      <c r="H1704" s="276" t="s">
        <v>1310</v>
      </c>
    </row>
    <row r="1705" spans="2:8" s="260" customFormat="1">
      <c r="B1705" s="255">
        <f t="shared" si="53"/>
        <v>1692</v>
      </c>
      <c r="C1705" s="273" t="s">
        <v>741</v>
      </c>
      <c r="D1705" s="256">
        <f>IFERROR(VLOOKUP(C1705,'LISTA ICCU 2026'!D674:F1730,2,FALSE),"NO ")</f>
        <v>0</v>
      </c>
      <c r="E1705" s="257">
        <f>IFERROR(VLOOKUP(C1705,'LISTA ICCU 2026'!D674:F1730,3,FALSE),"NO ")</f>
        <v>0</v>
      </c>
      <c r="F1705" s="256"/>
      <c r="G1705" s="258">
        <f t="shared" si="54"/>
        <v>0</v>
      </c>
      <c r="H1705" s="259" t="s">
        <v>1310</v>
      </c>
    </row>
    <row r="1706" spans="2:8" s="260" customFormat="1" ht="26.4">
      <c r="B1706" s="255">
        <f t="shared" si="53"/>
        <v>1693</v>
      </c>
      <c r="C1706" s="273" t="s">
        <v>742</v>
      </c>
      <c r="D1706" s="256" t="str">
        <f>IFERROR(VLOOKUP(C1706,'LISTA ICCU 2026'!D675:F1731,2,FALSE),"NO ")</f>
        <v>M2</v>
      </c>
      <c r="E1706" s="257">
        <f>IFERROR(VLOOKUP(C1706,'LISTA ICCU 2026'!D675:F1731,3,FALSE),"NO ")</f>
        <v>17102</v>
      </c>
      <c r="F1706" s="256"/>
      <c r="G1706" s="258">
        <f t="shared" si="54"/>
        <v>17102</v>
      </c>
      <c r="H1706" s="276" t="s">
        <v>1310</v>
      </c>
    </row>
    <row r="1707" spans="2:8" s="260" customFormat="1">
      <c r="B1707" s="255">
        <f t="shared" si="53"/>
        <v>1694</v>
      </c>
      <c r="C1707" s="273" t="s">
        <v>743</v>
      </c>
      <c r="D1707" s="256" t="str">
        <f>IFERROR(VLOOKUP(C1707,'LISTA ICCU 2026'!D676:F1732,2,FALSE),"NO ")</f>
        <v>ML</v>
      </c>
      <c r="E1707" s="257">
        <f>IFERROR(VLOOKUP(C1707,'LISTA ICCU 2026'!D676:F1732,3,FALSE),"NO ")</f>
        <v>5375</v>
      </c>
      <c r="F1707" s="256"/>
      <c r="G1707" s="258">
        <f t="shared" si="54"/>
        <v>5375</v>
      </c>
      <c r="H1707" s="259" t="s">
        <v>1310</v>
      </c>
    </row>
    <row r="1708" spans="2:8" s="260" customFormat="1">
      <c r="B1708" s="255">
        <f t="shared" si="53"/>
        <v>1695</v>
      </c>
      <c r="C1708" s="273" t="s">
        <v>744</v>
      </c>
      <c r="D1708" s="256" t="str">
        <f>IFERROR(VLOOKUP(C1708,'LISTA ICCU 2026'!D677:F1733,2,FALSE),"NO ")</f>
        <v>M2</v>
      </c>
      <c r="E1708" s="257">
        <f>IFERROR(VLOOKUP(C1708,'LISTA ICCU 2026'!D677:F1733,3,FALSE),"NO ")</f>
        <v>19874</v>
      </c>
      <c r="F1708" s="256"/>
      <c r="G1708" s="258">
        <f t="shared" si="54"/>
        <v>19874</v>
      </c>
      <c r="H1708" s="259" t="s">
        <v>1310</v>
      </c>
    </row>
    <row r="1709" spans="2:8" s="260" customFormat="1">
      <c r="B1709" s="255">
        <f t="shared" si="53"/>
        <v>1696</v>
      </c>
      <c r="C1709" s="273" t="s">
        <v>745</v>
      </c>
      <c r="D1709" s="256" t="str">
        <f>IFERROR(VLOOKUP(C1709,'LISTA ICCU 2026'!D678:F1734,2,FALSE),"NO ")</f>
        <v>M2</v>
      </c>
      <c r="E1709" s="257">
        <f>IFERROR(VLOOKUP(C1709,'LISTA ICCU 2026'!D678:F1734,3,FALSE),"NO ")</f>
        <v>62750</v>
      </c>
      <c r="F1709" s="256"/>
      <c r="G1709" s="258">
        <f t="shared" si="54"/>
        <v>62750</v>
      </c>
      <c r="H1709" s="276" t="s">
        <v>1310</v>
      </c>
    </row>
    <row r="1710" spans="2:8" s="260" customFormat="1">
      <c r="B1710" s="255">
        <f t="shared" si="53"/>
        <v>1697</v>
      </c>
      <c r="C1710" s="273" t="s">
        <v>746</v>
      </c>
      <c r="D1710" s="256" t="str">
        <f>IFERROR(VLOOKUP(C1710,'LISTA ICCU 2026'!D679:F1735,2,FALSE),"NO ")</f>
        <v>M2</v>
      </c>
      <c r="E1710" s="257">
        <f>IFERROR(VLOOKUP(C1710,'LISTA ICCU 2026'!D679:F1735,3,FALSE),"NO ")</f>
        <v>11509</v>
      </c>
      <c r="F1710" s="256"/>
      <c r="G1710" s="258">
        <f t="shared" si="54"/>
        <v>11509</v>
      </c>
      <c r="H1710" s="259" t="s">
        <v>1310</v>
      </c>
    </row>
    <row r="1711" spans="2:8" s="260" customFormat="1">
      <c r="B1711" s="255">
        <f t="shared" si="53"/>
        <v>1698</v>
      </c>
      <c r="C1711" s="273" t="s">
        <v>747</v>
      </c>
      <c r="D1711" s="256" t="str">
        <f>IFERROR(VLOOKUP(C1711,'LISTA ICCU 2026'!D680:F1736,2,FALSE),"NO ")</f>
        <v>M2</v>
      </c>
      <c r="E1711" s="257">
        <f>IFERROR(VLOOKUP(C1711,'LISTA ICCU 2026'!D680:F1736,3,FALSE),"NO ")</f>
        <v>96874</v>
      </c>
      <c r="F1711" s="256"/>
      <c r="G1711" s="258">
        <f t="shared" si="54"/>
        <v>96874</v>
      </c>
      <c r="H1711" s="259" t="s">
        <v>1310</v>
      </c>
    </row>
    <row r="1712" spans="2:8" s="260" customFormat="1">
      <c r="B1712" s="255">
        <f t="shared" si="53"/>
        <v>1699</v>
      </c>
      <c r="C1712" s="273" t="s">
        <v>748</v>
      </c>
      <c r="D1712" s="256" t="str">
        <f>IFERROR(VLOOKUP(C1712,'LISTA ICCU 2026'!D681:F1737,2,FALSE),"NO ")</f>
        <v>ML</v>
      </c>
      <c r="E1712" s="257">
        <f>IFERROR(VLOOKUP(C1712,'LISTA ICCU 2026'!D681:F1737,3,FALSE),"NO ")</f>
        <v>6882</v>
      </c>
      <c r="F1712" s="256"/>
      <c r="G1712" s="258">
        <f t="shared" si="54"/>
        <v>6882</v>
      </c>
      <c r="H1712" s="276" t="s">
        <v>1310</v>
      </c>
    </row>
    <row r="1713" spans="2:8" s="260" customFormat="1">
      <c r="B1713" s="255">
        <f t="shared" si="53"/>
        <v>1700</v>
      </c>
      <c r="C1713" s="273" t="s">
        <v>749</v>
      </c>
      <c r="D1713" s="256" t="str">
        <f>IFERROR(VLOOKUP(C1713,'LISTA ICCU 2026'!D682:F1738,2,FALSE),"NO ")</f>
        <v>ML</v>
      </c>
      <c r="E1713" s="257">
        <f>IFERROR(VLOOKUP(C1713,'LISTA ICCU 2026'!D682:F1738,3,FALSE),"NO ")</f>
        <v>4931</v>
      </c>
      <c r="F1713" s="256"/>
      <c r="G1713" s="258">
        <f t="shared" si="54"/>
        <v>4931</v>
      </c>
      <c r="H1713" s="259" t="s">
        <v>1310</v>
      </c>
    </row>
    <row r="1714" spans="2:8" s="260" customFormat="1">
      <c r="B1714" s="255">
        <f t="shared" si="53"/>
        <v>1701</v>
      </c>
      <c r="C1714" s="273" t="s">
        <v>750</v>
      </c>
      <c r="D1714" s="256" t="str">
        <f>IFERROR(VLOOKUP(C1714,'LISTA ICCU 2026'!D683:F1739,2,FALSE),"NO ")</f>
        <v>M2</v>
      </c>
      <c r="E1714" s="257">
        <f>IFERROR(VLOOKUP(C1714,'LISTA ICCU 2026'!D683:F1739,3,FALSE),"NO ")</f>
        <v>24481</v>
      </c>
      <c r="F1714" s="256"/>
      <c r="G1714" s="258">
        <f t="shared" si="54"/>
        <v>24481</v>
      </c>
      <c r="H1714" s="259" t="s">
        <v>1310</v>
      </c>
    </row>
    <row r="1715" spans="2:8" s="260" customFormat="1">
      <c r="B1715" s="255">
        <f t="shared" si="53"/>
        <v>1702</v>
      </c>
      <c r="C1715" s="273" t="s">
        <v>751</v>
      </c>
      <c r="D1715" s="256" t="str">
        <f>IFERROR(VLOOKUP(C1715,'LISTA ICCU 2026'!D684:F1740,2,FALSE),"NO ")</f>
        <v>ML</v>
      </c>
      <c r="E1715" s="257">
        <f>IFERROR(VLOOKUP(C1715,'LISTA ICCU 2026'!D684:F1740,3,FALSE),"NO ")</f>
        <v>7271</v>
      </c>
      <c r="F1715" s="256"/>
      <c r="G1715" s="258">
        <f t="shared" si="54"/>
        <v>7271</v>
      </c>
      <c r="H1715" s="276" t="s">
        <v>1310</v>
      </c>
    </row>
    <row r="1716" spans="2:8" s="260" customFormat="1">
      <c r="B1716" s="255">
        <f t="shared" si="53"/>
        <v>1703</v>
      </c>
      <c r="C1716" s="273" t="s">
        <v>752</v>
      </c>
      <c r="D1716" s="256" t="str">
        <f>IFERROR(VLOOKUP(C1716,'LISTA ICCU 2026'!D685:F1741,2,FALSE),"NO ")</f>
        <v>M2</v>
      </c>
      <c r="E1716" s="257">
        <f>IFERROR(VLOOKUP(C1716,'LISTA ICCU 2026'!D685:F1741,3,FALSE),"NO ")</f>
        <v>27054</v>
      </c>
      <c r="F1716" s="256"/>
      <c r="G1716" s="258">
        <f t="shared" si="54"/>
        <v>27054</v>
      </c>
      <c r="H1716" s="259" t="s">
        <v>1310</v>
      </c>
    </row>
    <row r="1717" spans="2:8" s="260" customFormat="1">
      <c r="B1717" s="255">
        <f t="shared" si="53"/>
        <v>1704</v>
      </c>
      <c r="C1717" s="273" t="s">
        <v>753</v>
      </c>
      <c r="D1717" s="256" t="str">
        <f>IFERROR(VLOOKUP(C1717,'LISTA ICCU 2026'!D686:F1742,2,FALSE),"NO ")</f>
        <v>M2</v>
      </c>
      <c r="E1717" s="257">
        <f>IFERROR(VLOOKUP(C1717,'LISTA ICCU 2026'!D686:F1742,3,FALSE),"NO ")</f>
        <v>9395</v>
      </c>
      <c r="F1717" s="256"/>
      <c r="G1717" s="258">
        <f t="shared" si="54"/>
        <v>9395</v>
      </c>
      <c r="H1717" s="259" t="s">
        <v>1310</v>
      </c>
    </row>
    <row r="1718" spans="2:8" s="260" customFormat="1">
      <c r="B1718" s="255">
        <f t="shared" si="53"/>
        <v>1705</v>
      </c>
      <c r="C1718" s="273" t="s">
        <v>754</v>
      </c>
      <c r="D1718" s="256" t="str">
        <f>IFERROR(VLOOKUP(C1718,'LISTA ICCU 2026'!D687:F1743,2,FALSE),"NO ")</f>
        <v>M2</v>
      </c>
      <c r="E1718" s="257">
        <f>IFERROR(VLOOKUP(C1718,'LISTA ICCU 2026'!D687:F1743,3,FALSE),"NO ")</f>
        <v>10955</v>
      </c>
      <c r="F1718" s="256"/>
      <c r="G1718" s="258">
        <f t="shared" si="54"/>
        <v>10955</v>
      </c>
      <c r="H1718" s="276" t="s">
        <v>1310</v>
      </c>
    </row>
    <row r="1719" spans="2:8" s="260" customFormat="1">
      <c r="B1719" s="255">
        <f t="shared" si="53"/>
        <v>1706</v>
      </c>
      <c r="C1719" s="273" t="s">
        <v>755</v>
      </c>
      <c r="D1719" s="256" t="str">
        <f>IFERROR(VLOOKUP(C1719,'LISTA ICCU 2026'!D688:F1744,2,FALSE),"NO ")</f>
        <v>M2</v>
      </c>
      <c r="E1719" s="257">
        <f>IFERROR(VLOOKUP(C1719,'LISTA ICCU 2026'!D688:F1744,3,FALSE),"NO ")</f>
        <v>14213</v>
      </c>
      <c r="F1719" s="256"/>
      <c r="G1719" s="258">
        <f t="shared" si="54"/>
        <v>14213</v>
      </c>
      <c r="H1719" s="259" t="s">
        <v>1310</v>
      </c>
    </row>
    <row r="1720" spans="2:8" s="260" customFormat="1">
      <c r="B1720" s="255">
        <f t="shared" si="53"/>
        <v>1707</v>
      </c>
      <c r="C1720" s="273" t="s">
        <v>756</v>
      </c>
      <c r="D1720" s="256" t="str">
        <f>IFERROR(VLOOKUP(C1720,'LISTA ICCU 2026'!D689:F1745,2,FALSE),"NO ")</f>
        <v>ML</v>
      </c>
      <c r="E1720" s="257">
        <f>IFERROR(VLOOKUP(C1720,'LISTA ICCU 2026'!D689:F1745,3,FALSE),"NO ")</f>
        <v>9084</v>
      </c>
      <c r="F1720" s="256"/>
      <c r="G1720" s="258">
        <f t="shared" si="54"/>
        <v>9084</v>
      </c>
      <c r="H1720" s="259" t="s">
        <v>1310</v>
      </c>
    </row>
    <row r="1721" spans="2:8" s="260" customFormat="1">
      <c r="B1721" s="255">
        <f t="shared" si="53"/>
        <v>1708</v>
      </c>
      <c r="C1721" s="273" t="s">
        <v>757</v>
      </c>
      <c r="D1721" s="256" t="str">
        <f>IFERROR(VLOOKUP(C1721,'LISTA ICCU 2026'!D690:F1746,2,FALSE),"NO ")</f>
        <v>M2</v>
      </c>
      <c r="E1721" s="257">
        <f>IFERROR(VLOOKUP(C1721,'LISTA ICCU 2026'!D690:F1746,3,FALSE),"NO ")</f>
        <v>29658</v>
      </c>
      <c r="F1721" s="256"/>
      <c r="G1721" s="258">
        <f t="shared" si="54"/>
        <v>29658</v>
      </c>
      <c r="H1721" s="276" t="s">
        <v>1310</v>
      </c>
    </row>
    <row r="1722" spans="2:8" s="260" customFormat="1">
      <c r="B1722" s="255">
        <f t="shared" si="53"/>
        <v>1709</v>
      </c>
      <c r="C1722" s="273" t="s">
        <v>758</v>
      </c>
      <c r="D1722" s="256" t="str">
        <f>IFERROR(VLOOKUP(C1722,'LISTA ICCU 2026'!D691:F1747,2,FALSE),"NO ")</f>
        <v>ML</v>
      </c>
      <c r="E1722" s="257">
        <f>IFERROR(VLOOKUP(C1722,'LISTA ICCU 2026'!D691:F1747,3,FALSE),"NO ")</f>
        <v>18982</v>
      </c>
      <c r="F1722" s="256"/>
      <c r="G1722" s="258">
        <f t="shared" si="54"/>
        <v>18982</v>
      </c>
      <c r="H1722" s="259" t="s">
        <v>1310</v>
      </c>
    </row>
    <row r="1723" spans="2:8" s="260" customFormat="1">
      <c r="B1723" s="255">
        <f t="shared" si="53"/>
        <v>1710</v>
      </c>
      <c r="C1723" s="273" t="s">
        <v>759</v>
      </c>
      <c r="D1723" s="256" t="str">
        <f>IFERROR(VLOOKUP(C1723,'LISTA ICCU 2026'!D692:F1748,2,FALSE),"NO ")</f>
        <v>M2</v>
      </c>
      <c r="E1723" s="257">
        <f>IFERROR(VLOOKUP(C1723,'LISTA ICCU 2026'!D692:F1748,3,FALSE),"NO ")</f>
        <v>44769</v>
      </c>
      <c r="F1723" s="256"/>
      <c r="G1723" s="258">
        <f t="shared" si="54"/>
        <v>44769</v>
      </c>
      <c r="H1723" s="259" t="s">
        <v>1310</v>
      </c>
    </row>
    <row r="1724" spans="2:8" s="260" customFormat="1">
      <c r="B1724" s="255">
        <f t="shared" si="53"/>
        <v>1711</v>
      </c>
      <c r="C1724" s="273" t="s">
        <v>760</v>
      </c>
      <c r="D1724" s="256" t="str">
        <f>IFERROR(VLOOKUP(C1724,'LISTA ICCU 2026'!D693:F1749,2,FALSE),"NO ")</f>
        <v>ML</v>
      </c>
      <c r="E1724" s="257">
        <f>IFERROR(VLOOKUP(C1724,'LISTA ICCU 2026'!D693:F1749,3,FALSE),"NO ")</f>
        <v>5109</v>
      </c>
      <c r="F1724" s="256"/>
      <c r="G1724" s="258">
        <f t="shared" si="54"/>
        <v>5109</v>
      </c>
      <c r="H1724" s="276" t="s">
        <v>1310</v>
      </c>
    </row>
    <row r="1725" spans="2:8" s="260" customFormat="1">
      <c r="B1725" s="255">
        <f t="shared" si="53"/>
        <v>1712</v>
      </c>
      <c r="C1725" s="273" t="s">
        <v>761</v>
      </c>
      <c r="D1725" s="256" t="str">
        <f>IFERROR(VLOOKUP(C1725,'LISTA ICCU 2026'!D694:F1750,2,FALSE),"NO ")</f>
        <v>M2</v>
      </c>
      <c r="E1725" s="257">
        <f>IFERROR(VLOOKUP(C1725,'LISTA ICCU 2026'!D694:F1750,3,FALSE),"NO ")</f>
        <v>20593</v>
      </c>
      <c r="F1725" s="256"/>
      <c r="G1725" s="258">
        <f t="shared" si="54"/>
        <v>20593</v>
      </c>
      <c r="H1725" s="259" t="s">
        <v>1310</v>
      </c>
    </row>
    <row r="1726" spans="2:8" s="260" customFormat="1">
      <c r="B1726" s="255">
        <f t="shared" si="53"/>
        <v>1713</v>
      </c>
      <c r="C1726" s="273" t="s">
        <v>762</v>
      </c>
      <c r="D1726" s="256" t="str">
        <f>IFERROR(VLOOKUP(C1726,'LISTA ICCU 2026'!D695:F1751,2,FALSE),"NO ")</f>
        <v>ML</v>
      </c>
      <c r="E1726" s="257">
        <f>IFERROR(VLOOKUP(C1726,'LISTA ICCU 2026'!D695:F1751,3,FALSE),"NO ")</f>
        <v>5558</v>
      </c>
      <c r="F1726" s="256"/>
      <c r="G1726" s="258">
        <f t="shared" si="54"/>
        <v>5558</v>
      </c>
      <c r="H1726" s="259" t="s">
        <v>1310</v>
      </c>
    </row>
    <row r="1727" spans="2:8" s="260" customFormat="1">
      <c r="B1727" s="255">
        <f t="shared" si="53"/>
        <v>1714</v>
      </c>
      <c r="C1727" s="273" t="s">
        <v>763</v>
      </c>
      <c r="D1727" s="256" t="str">
        <f>IFERROR(VLOOKUP(C1727,'LISTA ICCU 2026'!D696:F1752,2,FALSE),"NO ")</f>
        <v>M2</v>
      </c>
      <c r="E1727" s="257">
        <f>IFERROR(VLOOKUP(C1727,'LISTA ICCU 2026'!D696:F1752,3,FALSE),"NO ")</f>
        <v>23032</v>
      </c>
      <c r="F1727" s="256"/>
      <c r="G1727" s="258">
        <f t="shared" si="54"/>
        <v>23032</v>
      </c>
      <c r="H1727" s="276" t="s">
        <v>1310</v>
      </c>
    </row>
    <row r="1728" spans="2:8" s="260" customFormat="1">
      <c r="B1728" s="255">
        <f t="shared" si="53"/>
        <v>1715</v>
      </c>
      <c r="C1728" s="273" t="s">
        <v>764</v>
      </c>
      <c r="D1728" s="256" t="str">
        <f>IFERROR(VLOOKUP(C1728,'LISTA ICCU 2026'!D697:F1753,2,FALSE),"NO ")</f>
        <v>M2</v>
      </c>
      <c r="E1728" s="257">
        <f>IFERROR(VLOOKUP(C1728,'LISTA ICCU 2026'!D697:F1753,3,FALSE),"NO ")</f>
        <v>17817</v>
      </c>
      <c r="F1728" s="256"/>
      <c r="G1728" s="258">
        <f t="shared" si="54"/>
        <v>17817</v>
      </c>
      <c r="H1728" s="259" t="s">
        <v>1310</v>
      </c>
    </row>
    <row r="1729" spans="2:8" s="260" customFormat="1">
      <c r="B1729" s="255">
        <f t="shared" si="53"/>
        <v>1716</v>
      </c>
      <c r="C1729" s="273" t="s">
        <v>765</v>
      </c>
      <c r="D1729" s="256" t="str">
        <f>IFERROR(VLOOKUP(C1729,'LISTA ICCU 2026'!D698:F1754,2,FALSE),"NO ")</f>
        <v>ML</v>
      </c>
      <c r="E1729" s="257">
        <f>IFERROR(VLOOKUP(C1729,'LISTA ICCU 2026'!D698:F1754,3,FALSE),"NO ")</f>
        <v>10886</v>
      </c>
      <c r="F1729" s="256"/>
      <c r="G1729" s="258">
        <f t="shared" si="54"/>
        <v>10886</v>
      </c>
      <c r="H1729" s="259" t="s">
        <v>1310</v>
      </c>
    </row>
    <row r="1730" spans="2:8" s="260" customFormat="1">
      <c r="B1730" s="255">
        <f t="shared" si="53"/>
        <v>1717</v>
      </c>
      <c r="C1730" s="273" t="s">
        <v>766</v>
      </c>
      <c r="D1730" s="256" t="str">
        <f>IFERROR(VLOOKUP(C1730,'LISTA ICCU 2026'!D699:F1755,2,FALSE),"NO ")</f>
        <v>M2</v>
      </c>
      <c r="E1730" s="257">
        <f>IFERROR(VLOOKUP(C1730,'LISTA ICCU 2026'!D699:F1755,3,FALSE),"NO ")</f>
        <v>37016</v>
      </c>
      <c r="F1730" s="256"/>
      <c r="G1730" s="258">
        <f t="shared" si="54"/>
        <v>37016</v>
      </c>
      <c r="H1730" s="276" t="s">
        <v>1310</v>
      </c>
    </row>
    <row r="1731" spans="2:8" s="260" customFormat="1">
      <c r="B1731" s="255">
        <f t="shared" si="53"/>
        <v>1718</v>
      </c>
      <c r="C1731" s="273" t="s">
        <v>767</v>
      </c>
      <c r="D1731" s="256" t="str">
        <f>IFERROR(VLOOKUP(C1731,'LISTA ICCU 2026'!D700:F1756,2,FALSE),"NO ")</f>
        <v>M2</v>
      </c>
      <c r="E1731" s="257">
        <f>IFERROR(VLOOKUP(C1731,'LISTA ICCU 2026'!D700:F1756,3,FALSE),"NO ")</f>
        <v>24227</v>
      </c>
      <c r="F1731" s="256"/>
      <c r="G1731" s="258">
        <f t="shared" si="54"/>
        <v>24227</v>
      </c>
      <c r="H1731" s="259" t="s">
        <v>1310</v>
      </c>
    </row>
    <row r="1732" spans="2:8" s="260" customFormat="1">
      <c r="B1732" s="255">
        <f t="shared" si="53"/>
        <v>1719</v>
      </c>
      <c r="C1732" s="273" t="s">
        <v>768</v>
      </c>
      <c r="D1732" s="256" t="str">
        <f>IFERROR(VLOOKUP(C1732,'LISTA ICCU 2026'!D701:F1757,2,FALSE),"NO ")</f>
        <v>ML</v>
      </c>
      <c r="E1732" s="257">
        <f>IFERROR(VLOOKUP(C1732,'LISTA ICCU 2026'!D701:F1757,3,FALSE),"NO ")</f>
        <v>15342</v>
      </c>
      <c r="F1732" s="256"/>
      <c r="G1732" s="258">
        <f t="shared" si="54"/>
        <v>15342</v>
      </c>
      <c r="H1732" s="259" t="s">
        <v>1310</v>
      </c>
    </row>
    <row r="1733" spans="2:8" s="260" customFormat="1" ht="52.8">
      <c r="B1733" s="255">
        <f t="shared" si="53"/>
        <v>1720</v>
      </c>
      <c r="C1733" s="273" t="s">
        <v>769</v>
      </c>
      <c r="D1733" s="256" t="str">
        <f>IFERROR(VLOOKUP(C1733,'LISTA ICCU 2026'!D702:F1758,2,FALSE),"NO ")</f>
        <v>M2</v>
      </c>
      <c r="E1733" s="257">
        <f>IFERROR(VLOOKUP(C1733,'LISTA ICCU 2026'!D702:F1758,3,FALSE),"NO ")</f>
        <v>65578</v>
      </c>
      <c r="F1733" s="256"/>
      <c r="G1733" s="258">
        <f t="shared" si="54"/>
        <v>65578</v>
      </c>
      <c r="H1733" s="276" t="s">
        <v>1310</v>
      </c>
    </row>
    <row r="1734" spans="2:8" s="260" customFormat="1">
      <c r="B1734" s="255">
        <f t="shared" si="53"/>
        <v>1721</v>
      </c>
      <c r="C1734" s="273" t="s">
        <v>770</v>
      </c>
      <c r="D1734" s="256" t="str">
        <f>IFERROR(VLOOKUP(C1734,'LISTA ICCU 2026'!D703:F1759,2,FALSE),"NO ")</f>
        <v>M2</v>
      </c>
      <c r="E1734" s="257">
        <f>IFERROR(VLOOKUP(C1734,'LISTA ICCU 2026'!D703:F1759,3,FALSE),"NO ")</f>
        <v>31349</v>
      </c>
      <c r="F1734" s="256"/>
      <c r="G1734" s="258">
        <f t="shared" si="54"/>
        <v>31349</v>
      </c>
      <c r="H1734" s="259" t="s">
        <v>1310</v>
      </c>
    </row>
    <row r="1735" spans="2:8" s="260" customFormat="1">
      <c r="B1735" s="255">
        <f t="shared" si="53"/>
        <v>1722</v>
      </c>
      <c r="C1735" s="273" t="s">
        <v>771</v>
      </c>
      <c r="D1735" s="256" t="str">
        <f>IFERROR(VLOOKUP(C1735,'LISTA ICCU 2026'!D704:F1760,2,FALSE),"NO ")</f>
        <v>M2</v>
      </c>
      <c r="E1735" s="257">
        <f>IFERROR(VLOOKUP(C1735,'LISTA ICCU 2026'!D704:F1760,3,FALSE),"NO ")</f>
        <v>27252</v>
      </c>
      <c r="F1735" s="256"/>
      <c r="G1735" s="258">
        <f t="shared" si="54"/>
        <v>27252</v>
      </c>
      <c r="H1735" s="259" t="s">
        <v>1310</v>
      </c>
    </row>
    <row r="1736" spans="2:8" s="260" customFormat="1">
      <c r="B1736" s="255">
        <f t="shared" si="53"/>
        <v>1723</v>
      </c>
      <c r="C1736" s="273" t="s">
        <v>772</v>
      </c>
      <c r="D1736" s="256" t="str">
        <f>IFERROR(VLOOKUP(C1736,'LISTA ICCU 2026'!D705:F1761,2,FALSE),"NO ")</f>
        <v>M2</v>
      </c>
      <c r="E1736" s="257">
        <f>IFERROR(VLOOKUP(C1736,'LISTA ICCU 2026'!D705:F1761,3,FALSE),"NO ")</f>
        <v>19195</v>
      </c>
      <c r="F1736" s="256"/>
      <c r="G1736" s="258">
        <f t="shared" si="54"/>
        <v>19195</v>
      </c>
      <c r="H1736" s="276" t="s">
        <v>1310</v>
      </c>
    </row>
    <row r="1737" spans="2:8" s="260" customFormat="1">
      <c r="B1737" s="255">
        <f t="shared" si="53"/>
        <v>1724</v>
      </c>
      <c r="C1737" s="273" t="s">
        <v>773</v>
      </c>
      <c r="D1737" s="256" t="str">
        <f>IFERROR(VLOOKUP(C1737,'LISTA ICCU 2026'!D706:F1762,2,FALSE),"NO ")</f>
        <v>M2</v>
      </c>
      <c r="E1737" s="257">
        <f>IFERROR(VLOOKUP(C1737,'LISTA ICCU 2026'!D706:F1762,3,FALSE),"NO ")</f>
        <v>3123</v>
      </c>
      <c r="F1737" s="256"/>
      <c r="G1737" s="258">
        <f t="shared" si="54"/>
        <v>3123</v>
      </c>
      <c r="H1737" s="259" t="s">
        <v>1310</v>
      </c>
    </row>
    <row r="1738" spans="2:8" s="260" customFormat="1">
      <c r="B1738" s="255">
        <f t="shared" si="53"/>
        <v>1725</v>
      </c>
      <c r="C1738" s="273" t="s">
        <v>774</v>
      </c>
      <c r="D1738" s="256">
        <f>IFERROR(VLOOKUP(C1738,'LISTA ICCU 2026'!D707:F1763,2,FALSE),"NO ")</f>
        <v>0</v>
      </c>
      <c r="E1738" s="257">
        <f>IFERROR(VLOOKUP(C1738,'LISTA ICCU 2026'!D707:F1763,3,FALSE),"NO ")</f>
        <v>0</v>
      </c>
      <c r="F1738" s="256"/>
      <c r="G1738" s="258">
        <f t="shared" si="54"/>
        <v>0</v>
      </c>
      <c r="H1738" s="259" t="s">
        <v>1310</v>
      </c>
    </row>
    <row r="1739" spans="2:8" s="260" customFormat="1" ht="26.4">
      <c r="B1739" s="255">
        <f t="shared" si="53"/>
        <v>1726</v>
      </c>
      <c r="C1739" s="273" t="s">
        <v>775</v>
      </c>
      <c r="D1739" s="256" t="str">
        <f>IFERROR(VLOOKUP(C1739,'LISTA ICCU 2026'!D708:F1764,2,FALSE),"NO ")</f>
        <v>UN</v>
      </c>
      <c r="E1739" s="257">
        <f>IFERROR(VLOOKUP(C1739,'LISTA ICCU 2026'!D708:F1764,3,FALSE),"NO ")</f>
        <v>8606443</v>
      </c>
      <c r="F1739" s="256"/>
      <c r="G1739" s="258">
        <f t="shared" si="54"/>
        <v>8606443</v>
      </c>
      <c r="H1739" s="276" t="s">
        <v>1310</v>
      </c>
    </row>
    <row r="1740" spans="2:8" s="260" customFormat="1" ht="39.6">
      <c r="B1740" s="255">
        <f t="shared" si="53"/>
        <v>1727</v>
      </c>
      <c r="C1740" s="273" t="s">
        <v>776</v>
      </c>
      <c r="D1740" s="256" t="str">
        <f>IFERROR(VLOOKUP(C1740,'LISTA ICCU 2026'!D709:F1765,2,FALSE),"NO ")</f>
        <v>UN</v>
      </c>
      <c r="E1740" s="257">
        <f>IFERROR(VLOOKUP(C1740,'LISTA ICCU 2026'!D709:F1765,3,FALSE),"NO ")</f>
        <v>15251332</v>
      </c>
      <c r="F1740" s="256"/>
      <c r="G1740" s="258">
        <f t="shared" si="54"/>
        <v>15251332</v>
      </c>
      <c r="H1740" s="259" t="s">
        <v>1310</v>
      </c>
    </row>
    <row r="1741" spans="2:8" s="260" customFormat="1">
      <c r="B1741" s="255">
        <f t="shared" si="53"/>
        <v>1728</v>
      </c>
      <c r="C1741" s="273" t="s">
        <v>777</v>
      </c>
      <c r="D1741" s="256" t="str">
        <f>IFERROR(VLOOKUP(C1741,'LISTA ICCU 2026'!D710:F1766,2,FALSE),"NO ")</f>
        <v>UN</v>
      </c>
      <c r="E1741" s="257">
        <f>IFERROR(VLOOKUP(C1741,'LISTA ICCU 2026'!D710:F1766,3,FALSE),"NO ")</f>
        <v>3979888</v>
      </c>
      <c r="F1741" s="256"/>
      <c r="G1741" s="258">
        <f t="shared" si="54"/>
        <v>3979888</v>
      </c>
      <c r="H1741" s="259" t="s">
        <v>1310</v>
      </c>
    </row>
    <row r="1742" spans="2:8" s="260" customFormat="1" ht="26.4">
      <c r="B1742" s="255">
        <f t="shared" si="53"/>
        <v>1729</v>
      </c>
      <c r="C1742" s="273" t="s">
        <v>778</v>
      </c>
      <c r="D1742" s="256" t="str">
        <f>IFERROR(VLOOKUP(C1742,'LISTA ICCU 2026'!D711:F1767,2,FALSE),"NO ")</f>
        <v>UN</v>
      </c>
      <c r="E1742" s="257">
        <f>IFERROR(VLOOKUP(C1742,'LISTA ICCU 2026'!D711:F1767,3,FALSE),"NO ")</f>
        <v>12921190</v>
      </c>
      <c r="F1742" s="256"/>
      <c r="G1742" s="258">
        <f t="shared" si="54"/>
        <v>12921190</v>
      </c>
      <c r="H1742" s="276" t="s">
        <v>1310</v>
      </c>
    </row>
    <row r="1743" spans="2:8" s="260" customFormat="1" ht="26.4">
      <c r="B1743" s="255">
        <f t="shared" si="53"/>
        <v>1730</v>
      </c>
      <c r="C1743" s="273" t="s">
        <v>779</v>
      </c>
      <c r="D1743" s="256" t="str">
        <f>IFERROR(VLOOKUP(C1743,'LISTA ICCU 2026'!D712:F1768,2,FALSE),"NO ")</f>
        <v>UN</v>
      </c>
      <c r="E1743" s="257">
        <f>IFERROR(VLOOKUP(C1743,'LISTA ICCU 2026'!D712:F1768,3,FALSE),"NO ")</f>
        <v>12080932</v>
      </c>
      <c r="F1743" s="256"/>
      <c r="G1743" s="258">
        <f t="shared" si="54"/>
        <v>12080932</v>
      </c>
      <c r="H1743" s="259" t="s">
        <v>1310</v>
      </c>
    </row>
    <row r="1744" spans="2:8" s="260" customFormat="1" ht="26.4">
      <c r="B1744" s="255">
        <f t="shared" si="53"/>
        <v>1731</v>
      </c>
      <c r="C1744" s="273" t="s">
        <v>780</v>
      </c>
      <c r="D1744" s="256" t="str">
        <f>IFERROR(VLOOKUP(C1744,'LISTA ICCU 2026'!D713:F1769,2,FALSE),"NO ")</f>
        <v>ML</v>
      </c>
      <c r="E1744" s="257">
        <f>IFERROR(VLOOKUP(C1744,'LISTA ICCU 2026'!D713:F1769,3,FALSE),"NO ")</f>
        <v>5109</v>
      </c>
      <c r="F1744" s="256"/>
      <c r="G1744" s="258">
        <f t="shared" si="54"/>
        <v>5109</v>
      </c>
      <c r="H1744" s="259" t="s">
        <v>1310</v>
      </c>
    </row>
    <row r="1745" spans="2:8" s="260" customFormat="1" ht="26.4">
      <c r="B1745" s="255">
        <f t="shared" si="53"/>
        <v>1732</v>
      </c>
      <c r="C1745" s="273" t="s">
        <v>781</v>
      </c>
      <c r="D1745" s="256" t="str">
        <f>IFERROR(VLOOKUP(C1745,'LISTA ICCU 2026'!D714:F1770,2,FALSE),"NO ")</f>
        <v>UN</v>
      </c>
      <c r="E1745" s="257">
        <f>IFERROR(VLOOKUP(C1745,'LISTA ICCU 2026'!D714:F1770,3,FALSE),"NO ")</f>
        <v>1233925</v>
      </c>
      <c r="F1745" s="256"/>
      <c r="G1745" s="258">
        <f t="shared" si="54"/>
        <v>1233925</v>
      </c>
      <c r="H1745" s="276" t="s">
        <v>1310</v>
      </c>
    </row>
    <row r="1746" spans="2:8" s="260" customFormat="1">
      <c r="B1746" s="255">
        <f t="shared" ref="B1746:B1806" si="55">B1745+1</f>
        <v>1733</v>
      </c>
      <c r="C1746" s="273" t="s">
        <v>782</v>
      </c>
      <c r="D1746" s="256" t="str">
        <f>IFERROR(VLOOKUP(C1746,'LISTA ICCU 2026'!D715:F1771,2,FALSE),"NO ")</f>
        <v>UN</v>
      </c>
      <c r="E1746" s="257">
        <f>IFERROR(VLOOKUP(C1746,'LISTA ICCU 2026'!D715:F1771,3,FALSE),"NO ")</f>
        <v>133815</v>
      </c>
      <c r="F1746" s="256"/>
      <c r="G1746" s="258">
        <f t="shared" si="54"/>
        <v>133815</v>
      </c>
      <c r="H1746" s="259" t="s">
        <v>1310</v>
      </c>
    </row>
    <row r="1747" spans="2:8" s="260" customFormat="1">
      <c r="B1747" s="255">
        <f t="shared" si="55"/>
        <v>1734</v>
      </c>
      <c r="C1747" s="273" t="s">
        <v>783</v>
      </c>
      <c r="D1747" s="256" t="str">
        <f>IFERROR(VLOOKUP(C1747,'LISTA ICCU 2026'!D716:F1772,2,FALSE),"NO ")</f>
        <v>UN</v>
      </c>
      <c r="E1747" s="257">
        <f>IFERROR(VLOOKUP(C1747,'LISTA ICCU 2026'!D716:F1772,3,FALSE),"NO ")</f>
        <v>2227377</v>
      </c>
      <c r="F1747" s="256"/>
      <c r="G1747" s="258">
        <f t="shared" si="54"/>
        <v>2227377</v>
      </c>
      <c r="H1747" s="259" t="s">
        <v>1310</v>
      </c>
    </row>
    <row r="1748" spans="2:8" s="260" customFormat="1" ht="39.6">
      <c r="B1748" s="255">
        <f t="shared" si="55"/>
        <v>1735</v>
      </c>
      <c r="C1748" s="273" t="s">
        <v>784</v>
      </c>
      <c r="D1748" s="256" t="str">
        <f>IFERROR(VLOOKUP(C1748,'LISTA ICCU 2026'!D717:F1773,2,FALSE),"NO ")</f>
        <v>ML</v>
      </c>
      <c r="E1748" s="257">
        <f>IFERROR(VLOOKUP(C1748,'LISTA ICCU 2026'!D717:F1773,3,FALSE),"NO ")</f>
        <v>1260691</v>
      </c>
      <c r="F1748" s="256"/>
      <c r="G1748" s="258">
        <f t="shared" si="54"/>
        <v>1260691</v>
      </c>
      <c r="H1748" s="276" t="s">
        <v>1310</v>
      </c>
    </row>
    <row r="1749" spans="2:8" s="260" customFormat="1" ht="52.8">
      <c r="B1749" s="255">
        <f t="shared" si="55"/>
        <v>1736</v>
      </c>
      <c r="C1749" s="273" t="s">
        <v>785</v>
      </c>
      <c r="D1749" s="256" t="str">
        <f>IFERROR(VLOOKUP(C1749,'LISTA ICCU 2026'!D718:F1774,2,FALSE),"NO ")</f>
        <v>UN</v>
      </c>
      <c r="E1749" s="257">
        <f>IFERROR(VLOOKUP(C1749,'LISTA ICCU 2026'!D718:F1774,3,FALSE),"NO ")</f>
        <v>5211912</v>
      </c>
      <c r="F1749" s="256"/>
      <c r="G1749" s="258">
        <f t="shared" si="54"/>
        <v>5211912</v>
      </c>
      <c r="H1749" s="259" t="s">
        <v>1310</v>
      </c>
    </row>
    <row r="1750" spans="2:8" s="260" customFormat="1" ht="26.4">
      <c r="B1750" s="255">
        <f t="shared" si="55"/>
        <v>1737</v>
      </c>
      <c r="C1750" s="273" t="s">
        <v>787</v>
      </c>
      <c r="D1750" s="256" t="str">
        <f>IFERROR(VLOOKUP(C1750,'LISTA ICCU 2026'!D720:F1776,2,FALSE),"NO ")</f>
        <v>ML</v>
      </c>
      <c r="E1750" s="257">
        <f>IFERROR(VLOOKUP(C1750,'LISTA ICCU 2026'!D720:F1776,3,FALSE),"NO ")</f>
        <v>50065</v>
      </c>
      <c r="F1750" s="256"/>
      <c r="G1750" s="258">
        <f t="shared" si="54"/>
        <v>50065</v>
      </c>
      <c r="H1750" s="276" t="s">
        <v>1310</v>
      </c>
    </row>
    <row r="1751" spans="2:8" s="260" customFormat="1" ht="26.4">
      <c r="B1751" s="255">
        <f t="shared" si="55"/>
        <v>1738</v>
      </c>
      <c r="C1751" s="273" t="s">
        <v>788</v>
      </c>
      <c r="D1751" s="256" t="str">
        <f>IFERROR(VLOOKUP(C1751,'LISTA ICCU 2026'!D721:F1777,2,FALSE),"NO ")</f>
        <v>ML</v>
      </c>
      <c r="E1751" s="257">
        <f>IFERROR(VLOOKUP(C1751,'LISTA ICCU 2026'!D721:F1777,3,FALSE),"NO ")</f>
        <v>72188</v>
      </c>
      <c r="F1751" s="256"/>
      <c r="G1751" s="258">
        <f t="shared" si="54"/>
        <v>72188</v>
      </c>
      <c r="H1751" s="259" t="s">
        <v>1310</v>
      </c>
    </row>
    <row r="1752" spans="2:8" s="260" customFormat="1" ht="26.4">
      <c r="B1752" s="255">
        <f t="shared" si="55"/>
        <v>1739</v>
      </c>
      <c r="C1752" s="273" t="s">
        <v>789</v>
      </c>
      <c r="D1752" s="256" t="str">
        <f>IFERROR(VLOOKUP(C1752,'LISTA ICCU 2026'!D722:F1778,2,FALSE),"NO ")</f>
        <v>ML</v>
      </c>
      <c r="E1752" s="257">
        <f>IFERROR(VLOOKUP(C1752,'LISTA ICCU 2026'!D722:F1778,3,FALSE),"NO ")</f>
        <v>85736</v>
      </c>
      <c r="F1752" s="256"/>
      <c r="G1752" s="258">
        <f t="shared" si="54"/>
        <v>85736</v>
      </c>
      <c r="H1752" s="259" t="s">
        <v>1310</v>
      </c>
    </row>
    <row r="1753" spans="2:8" s="260" customFormat="1" ht="26.4">
      <c r="B1753" s="255">
        <f t="shared" si="55"/>
        <v>1740</v>
      </c>
      <c r="C1753" s="273" t="s">
        <v>790</v>
      </c>
      <c r="D1753" s="256" t="str">
        <f>IFERROR(VLOOKUP(C1753,'LISTA ICCU 2026'!D723:F1779,2,FALSE),"NO ")</f>
        <v>ML</v>
      </c>
      <c r="E1753" s="257">
        <f>IFERROR(VLOOKUP(C1753,'LISTA ICCU 2026'!D723:F1779,3,FALSE),"NO ")</f>
        <v>23609</v>
      </c>
      <c r="F1753" s="256"/>
      <c r="G1753" s="258">
        <f t="shared" si="54"/>
        <v>23609</v>
      </c>
      <c r="H1753" s="276" t="s">
        <v>1310</v>
      </c>
    </row>
    <row r="1754" spans="2:8" s="260" customFormat="1" ht="26.4">
      <c r="B1754" s="255">
        <f t="shared" si="55"/>
        <v>1741</v>
      </c>
      <c r="C1754" s="273" t="s">
        <v>791</v>
      </c>
      <c r="D1754" s="256" t="str">
        <f>IFERROR(VLOOKUP(C1754,'LISTA ICCU 2026'!D724:F1780,2,FALSE),"NO ")</f>
        <v>ML</v>
      </c>
      <c r="E1754" s="257">
        <f>IFERROR(VLOOKUP(C1754,'LISTA ICCU 2026'!D724:F1780,3,FALSE),"NO ")</f>
        <v>28837</v>
      </c>
      <c r="F1754" s="256"/>
      <c r="G1754" s="258">
        <f t="shared" si="54"/>
        <v>28837</v>
      </c>
      <c r="H1754" s="259" t="s">
        <v>1310</v>
      </c>
    </row>
    <row r="1755" spans="2:8" s="260" customFormat="1" ht="26.4">
      <c r="B1755" s="255">
        <f t="shared" si="55"/>
        <v>1742</v>
      </c>
      <c r="C1755" s="273" t="s">
        <v>792</v>
      </c>
      <c r="D1755" s="256" t="str">
        <f>IFERROR(VLOOKUP(C1755,'LISTA ICCU 2026'!D725:F1781,2,FALSE),"NO ")</f>
        <v>ML</v>
      </c>
      <c r="E1755" s="257">
        <f>IFERROR(VLOOKUP(C1755,'LISTA ICCU 2026'!D725:F1781,3,FALSE),"NO ")</f>
        <v>39677</v>
      </c>
      <c r="F1755" s="256"/>
      <c r="G1755" s="258">
        <f t="shared" si="54"/>
        <v>39677</v>
      </c>
      <c r="H1755" s="259" t="s">
        <v>1310</v>
      </c>
    </row>
    <row r="1756" spans="2:8" s="260" customFormat="1" ht="26.4">
      <c r="B1756" s="255">
        <f t="shared" si="55"/>
        <v>1743</v>
      </c>
      <c r="C1756" s="273" t="s">
        <v>793</v>
      </c>
      <c r="D1756" s="256" t="str">
        <f>IFERROR(VLOOKUP(C1756,'LISTA ICCU 2026'!D726:F1782,2,FALSE),"NO ")</f>
        <v>ML</v>
      </c>
      <c r="E1756" s="257">
        <f>IFERROR(VLOOKUP(C1756,'LISTA ICCU 2026'!D726:F1782,3,FALSE),"NO ")</f>
        <v>34848</v>
      </c>
      <c r="F1756" s="256"/>
      <c r="G1756" s="258">
        <f t="shared" si="54"/>
        <v>34848</v>
      </c>
      <c r="H1756" s="276" t="s">
        <v>1310</v>
      </c>
    </row>
    <row r="1757" spans="2:8" s="260" customFormat="1" ht="26.4">
      <c r="B1757" s="255">
        <f t="shared" si="55"/>
        <v>1744</v>
      </c>
      <c r="C1757" s="273" t="s">
        <v>794</v>
      </c>
      <c r="D1757" s="256" t="str">
        <f>IFERROR(VLOOKUP(C1757,'LISTA ICCU 2026'!D727:F1783,2,FALSE),"NO ")</f>
        <v>ML</v>
      </c>
      <c r="E1757" s="257">
        <f>IFERROR(VLOOKUP(C1757,'LISTA ICCU 2026'!D727:F1783,3,FALSE),"NO ")</f>
        <v>36702</v>
      </c>
      <c r="F1757" s="256"/>
      <c r="G1757" s="258">
        <f t="shared" si="54"/>
        <v>36702</v>
      </c>
      <c r="H1757" s="259" t="s">
        <v>1310</v>
      </c>
    </row>
    <row r="1758" spans="2:8" s="260" customFormat="1" ht="26.4">
      <c r="B1758" s="255">
        <f t="shared" si="55"/>
        <v>1745</v>
      </c>
      <c r="C1758" s="273" t="s">
        <v>795</v>
      </c>
      <c r="D1758" s="256" t="str">
        <f>IFERROR(VLOOKUP(C1758,'LISTA ICCU 2026'!D728:F1784,2,FALSE),"NO ")</f>
        <v>ML</v>
      </c>
      <c r="E1758" s="257">
        <f>IFERROR(VLOOKUP(C1758,'LISTA ICCU 2026'!D728:F1784,3,FALSE),"NO ")</f>
        <v>46142</v>
      </c>
      <c r="F1758" s="256"/>
      <c r="G1758" s="258">
        <f t="shared" si="54"/>
        <v>46142</v>
      </c>
      <c r="H1758" s="259" t="s">
        <v>1310</v>
      </c>
    </row>
    <row r="1759" spans="2:8" s="260" customFormat="1">
      <c r="B1759" s="255">
        <f t="shared" si="55"/>
        <v>1746</v>
      </c>
      <c r="C1759" s="273" t="s">
        <v>796</v>
      </c>
      <c r="D1759" s="256" t="str">
        <f>IFERROR(VLOOKUP(C1759,'LISTA ICCU 2026'!D729:F1785,2,FALSE),"NO ")</f>
        <v>UN</v>
      </c>
      <c r="E1759" s="257">
        <f>IFERROR(VLOOKUP(C1759,'LISTA ICCU 2026'!D729:F1785,3,FALSE),"NO ")</f>
        <v>28747</v>
      </c>
      <c r="F1759" s="256"/>
      <c r="G1759" s="258">
        <f t="shared" si="54"/>
        <v>28747</v>
      </c>
      <c r="H1759" s="276" t="s">
        <v>1310</v>
      </c>
    </row>
    <row r="1760" spans="2:8" s="260" customFormat="1">
      <c r="B1760" s="255">
        <f t="shared" si="55"/>
        <v>1747</v>
      </c>
      <c r="C1760" s="273" t="s">
        <v>797</v>
      </c>
      <c r="D1760" s="256" t="str">
        <f>IFERROR(VLOOKUP(C1760,'LISTA ICCU 2026'!D730:F1786,2,FALSE),"NO ")</f>
        <v>UN</v>
      </c>
      <c r="E1760" s="257">
        <f>IFERROR(VLOOKUP(C1760,'LISTA ICCU 2026'!D730:F1786,3,FALSE),"NO ")</f>
        <v>36971</v>
      </c>
      <c r="F1760" s="256"/>
      <c r="G1760" s="258">
        <f t="shared" si="54"/>
        <v>36971</v>
      </c>
      <c r="H1760" s="259" t="s">
        <v>1310</v>
      </c>
    </row>
    <row r="1761" spans="2:8" s="260" customFormat="1">
      <c r="B1761" s="255">
        <f t="shared" si="55"/>
        <v>1748</v>
      </c>
      <c r="C1761" s="273" t="s">
        <v>798</v>
      </c>
      <c r="D1761" s="256" t="str">
        <f>IFERROR(VLOOKUP(C1761,'LISTA ICCU 2026'!D731:F1787,2,FALSE),"NO ")</f>
        <v>UN</v>
      </c>
      <c r="E1761" s="257">
        <f>IFERROR(VLOOKUP(C1761,'LISTA ICCU 2026'!D731:F1787,3,FALSE),"NO ")</f>
        <v>55102</v>
      </c>
      <c r="F1761" s="256"/>
      <c r="G1761" s="258">
        <f t="shared" si="54"/>
        <v>55102</v>
      </c>
      <c r="H1761" s="259" t="s">
        <v>1310</v>
      </c>
    </row>
    <row r="1762" spans="2:8" s="260" customFormat="1">
      <c r="B1762" s="255">
        <f t="shared" si="55"/>
        <v>1749</v>
      </c>
      <c r="C1762" s="273" t="s">
        <v>799</v>
      </c>
      <c r="D1762" s="256" t="str">
        <f>IFERROR(VLOOKUP(C1762,'LISTA ICCU 2026'!D732:F1788,2,FALSE),"NO ")</f>
        <v>UN</v>
      </c>
      <c r="E1762" s="257">
        <f>IFERROR(VLOOKUP(C1762,'LISTA ICCU 2026'!D732:F1788,3,FALSE),"NO ")</f>
        <v>57832</v>
      </c>
      <c r="F1762" s="256"/>
      <c r="G1762" s="258">
        <f t="shared" si="54"/>
        <v>57832</v>
      </c>
      <c r="H1762" s="276" t="s">
        <v>1310</v>
      </c>
    </row>
    <row r="1763" spans="2:8" s="260" customFormat="1">
      <c r="B1763" s="255">
        <f t="shared" si="55"/>
        <v>1750</v>
      </c>
      <c r="C1763" s="273" t="s">
        <v>800</v>
      </c>
      <c r="D1763" s="256" t="str">
        <f>IFERROR(VLOOKUP(C1763,'LISTA ICCU 2026'!D733:F1789,2,FALSE),"NO ")</f>
        <v>UN</v>
      </c>
      <c r="E1763" s="257">
        <f>IFERROR(VLOOKUP(C1763,'LISTA ICCU 2026'!D733:F1789,3,FALSE),"NO ")</f>
        <v>92956</v>
      </c>
      <c r="F1763" s="256"/>
      <c r="G1763" s="258">
        <f t="shared" si="54"/>
        <v>92956</v>
      </c>
      <c r="H1763" s="259" t="s">
        <v>1310</v>
      </c>
    </row>
    <row r="1764" spans="2:8" s="260" customFormat="1">
      <c r="B1764" s="255">
        <f t="shared" si="55"/>
        <v>1751</v>
      </c>
      <c r="C1764" s="273" t="s">
        <v>801</v>
      </c>
      <c r="D1764" s="256" t="str">
        <f>IFERROR(VLOOKUP(C1764,'LISTA ICCU 2026'!D734:F1790,2,FALSE),"NO ")</f>
        <v>UN</v>
      </c>
      <c r="E1764" s="257">
        <f>IFERROR(VLOOKUP(C1764,'LISTA ICCU 2026'!D734:F1790,3,FALSE),"NO ")</f>
        <v>135058</v>
      </c>
      <c r="F1764" s="256"/>
      <c r="G1764" s="258">
        <f t="shared" si="54"/>
        <v>135058</v>
      </c>
      <c r="H1764" s="259" t="s">
        <v>1310</v>
      </c>
    </row>
    <row r="1765" spans="2:8" s="260" customFormat="1" ht="39.6">
      <c r="B1765" s="255">
        <f t="shared" si="55"/>
        <v>1752</v>
      </c>
      <c r="C1765" s="273" t="s">
        <v>802</v>
      </c>
      <c r="D1765" s="256" t="str">
        <f>IFERROR(VLOOKUP(C1765,'LISTA ICCU 2026'!D735:F1791,2,FALSE),"NO ")</f>
        <v>UN</v>
      </c>
      <c r="E1765" s="257">
        <f>IFERROR(VLOOKUP(C1765,'LISTA ICCU 2026'!D735:F1791,3,FALSE),"NO ")</f>
        <v>582421</v>
      </c>
      <c r="F1765" s="256"/>
      <c r="G1765" s="258">
        <f t="shared" si="54"/>
        <v>582421</v>
      </c>
      <c r="H1765" s="276" t="s">
        <v>1310</v>
      </c>
    </row>
    <row r="1766" spans="2:8" s="260" customFormat="1">
      <c r="B1766" s="255">
        <f t="shared" si="55"/>
        <v>1753</v>
      </c>
      <c r="C1766" s="273" t="s">
        <v>804</v>
      </c>
      <c r="D1766" s="256" t="str">
        <f>IFERROR(VLOOKUP(C1766,'LISTA ICCU 2026'!D738:F1794,2,FALSE),"NO ")</f>
        <v>UN</v>
      </c>
      <c r="E1766" s="257">
        <f>IFERROR(VLOOKUP(C1766,'LISTA ICCU 2026'!D738:F1794,3,FALSE),"NO ")</f>
        <v>320871</v>
      </c>
      <c r="F1766" s="256"/>
      <c r="G1766" s="258">
        <f t="shared" ref="G1766:G1824" si="56">E1766*(1+F1766)</f>
        <v>320871</v>
      </c>
      <c r="H1766" s="276" t="s">
        <v>1310</v>
      </c>
    </row>
    <row r="1767" spans="2:8" s="260" customFormat="1">
      <c r="B1767" s="255">
        <f t="shared" si="55"/>
        <v>1754</v>
      </c>
      <c r="C1767" s="273" t="s">
        <v>805</v>
      </c>
      <c r="D1767" s="256" t="str">
        <f>IFERROR(VLOOKUP(C1767,'LISTA ICCU 2026'!D739:F1795,2,FALSE),"NO ")</f>
        <v>ML</v>
      </c>
      <c r="E1767" s="257">
        <f>IFERROR(VLOOKUP(C1767,'LISTA ICCU 2026'!D739:F1795,3,FALSE),"NO ")</f>
        <v>51955</v>
      </c>
      <c r="F1767" s="256"/>
      <c r="G1767" s="258">
        <f t="shared" si="56"/>
        <v>51955</v>
      </c>
      <c r="H1767" s="259" t="s">
        <v>1310</v>
      </c>
    </row>
    <row r="1768" spans="2:8" s="260" customFormat="1">
      <c r="B1768" s="255">
        <f t="shared" si="55"/>
        <v>1755</v>
      </c>
      <c r="C1768" s="273" t="s">
        <v>806</v>
      </c>
      <c r="D1768" s="256" t="str">
        <f>IFERROR(VLOOKUP(C1768,'LISTA ICCU 2026'!D740:F1796,2,FALSE),"NO ")</f>
        <v>UN</v>
      </c>
      <c r="E1768" s="257">
        <f>IFERROR(VLOOKUP(C1768,'LISTA ICCU 2026'!D740:F1796,3,FALSE),"NO ")</f>
        <v>99952</v>
      </c>
      <c r="F1768" s="256"/>
      <c r="G1768" s="258">
        <f t="shared" si="56"/>
        <v>99952</v>
      </c>
      <c r="H1768" s="259" t="s">
        <v>1310</v>
      </c>
    </row>
    <row r="1769" spans="2:8" s="260" customFormat="1">
      <c r="B1769" s="255">
        <f t="shared" si="55"/>
        <v>1756</v>
      </c>
      <c r="C1769" s="273" t="s">
        <v>807</v>
      </c>
      <c r="D1769" s="256" t="str">
        <f>IFERROR(VLOOKUP(C1769,'LISTA ICCU 2026'!D741:F1797,2,FALSE),"NO ")</f>
        <v>UN</v>
      </c>
      <c r="E1769" s="257">
        <f>IFERROR(VLOOKUP(C1769,'LISTA ICCU 2026'!D741:F1797,3,FALSE),"NO ")</f>
        <v>336689</v>
      </c>
      <c r="F1769" s="256"/>
      <c r="G1769" s="258">
        <f t="shared" si="56"/>
        <v>336689</v>
      </c>
      <c r="H1769" s="276" t="s">
        <v>1310</v>
      </c>
    </row>
    <row r="1770" spans="2:8" s="260" customFormat="1">
      <c r="B1770" s="255">
        <f t="shared" si="55"/>
        <v>1757</v>
      </c>
      <c r="C1770" s="273" t="s">
        <v>808</v>
      </c>
      <c r="D1770" s="256" t="str">
        <f>IFERROR(VLOOKUP(C1770,'LISTA ICCU 2026'!D742:F1798,2,FALSE),"NO ")</f>
        <v>UN</v>
      </c>
      <c r="E1770" s="257">
        <f>IFERROR(VLOOKUP(C1770,'LISTA ICCU 2026'!D742:F1798,3,FALSE),"NO ")</f>
        <v>76739</v>
      </c>
      <c r="F1770" s="256"/>
      <c r="G1770" s="258">
        <f t="shared" si="56"/>
        <v>76739</v>
      </c>
      <c r="H1770" s="259" t="s">
        <v>1310</v>
      </c>
    </row>
    <row r="1771" spans="2:8" s="260" customFormat="1">
      <c r="B1771" s="255">
        <f t="shared" si="55"/>
        <v>1758</v>
      </c>
      <c r="C1771" s="273" t="s">
        <v>809</v>
      </c>
      <c r="D1771" s="256" t="str">
        <f>IFERROR(VLOOKUP(C1771,'LISTA ICCU 2026'!D743:F1799,2,FALSE),"NO ")</f>
        <v>UN</v>
      </c>
      <c r="E1771" s="257">
        <f>IFERROR(VLOOKUP(C1771,'LISTA ICCU 2026'!D743:F1799,3,FALSE),"NO ")</f>
        <v>857902</v>
      </c>
      <c r="F1771" s="256"/>
      <c r="G1771" s="258">
        <f t="shared" si="56"/>
        <v>857902</v>
      </c>
      <c r="H1771" s="259" t="s">
        <v>1310</v>
      </c>
    </row>
    <row r="1772" spans="2:8" s="260" customFormat="1">
      <c r="B1772" s="255">
        <f t="shared" si="55"/>
        <v>1759</v>
      </c>
      <c r="C1772" s="273" t="s">
        <v>810</v>
      </c>
      <c r="D1772" s="256" t="str">
        <f>IFERROR(VLOOKUP(C1772,'LISTA ICCU 2026'!D744:F1800,2,FALSE),"NO ")</f>
        <v>UN</v>
      </c>
      <c r="E1772" s="257">
        <f>IFERROR(VLOOKUP(C1772,'LISTA ICCU 2026'!D744:F1800,3,FALSE),"NO ")</f>
        <v>2124815</v>
      </c>
      <c r="F1772" s="256"/>
      <c r="G1772" s="258">
        <f t="shared" si="56"/>
        <v>2124815</v>
      </c>
      <c r="H1772" s="276" t="s">
        <v>1310</v>
      </c>
    </row>
    <row r="1773" spans="2:8" s="260" customFormat="1" ht="39.6">
      <c r="B1773" s="255">
        <f t="shared" si="55"/>
        <v>1760</v>
      </c>
      <c r="C1773" s="273" t="s">
        <v>811</v>
      </c>
      <c r="D1773" s="256" t="str">
        <f>IFERROR(VLOOKUP(C1773,'LISTA ICCU 2026'!D745:F1801,2,FALSE),"NO ")</f>
        <v>ML</v>
      </c>
      <c r="E1773" s="257">
        <f>IFERROR(VLOOKUP(C1773,'LISTA ICCU 2026'!D745:F1801,3,FALSE),"NO ")</f>
        <v>20086</v>
      </c>
      <c r="F1773" s="256"/>
      <c r="G1773" s="258">
        <f t="shared" si="56"/>
        <v>20086</v>
      </c>
      <c r="H1773" s="259" t="s">
        <v>1310</v>
      </c>
    </row>
    <row r="1774" spans="2:8" s="260" customFormat="1">
      <c r="B1774" s="255">
        <f t="shared" si="55"/>
        <v>1761</v>
      </c>
      <c r="C1774" s="273" t="s">
        <v>812</v>
      </c>
      <c r="D1774" s="256" t="str">
        <f>IFERROR(VLOOKUP(C1774,'LISTA ICCU 2026'!D746:F1802,2,FALSE),"NO ")</f>
        <v>UN</v>
      </c>
      <c r="E1774" s="257">
        <f>IFERROR(VLOOKUP(C1774,'LISTA ICCU 2026'!D746:F1802,3,FALSE),"NO ")</f>
        <v>327444</v>
      </c>
      <c r="F1774" s="256"/>
      <c r="G1774" s="258">
        <f t="shared" si="56"/>
        <v>327444</v>
      </c>
      <c r="H1774" s="259" t="s">
        <v>1310</v>
      </c>
    </row>
    <row r="1775" spans="2:8" s="260" customFormat="1">
      <c r="B1775" s="255">
        <f t="shared" si="55"/>
        <v>1762</v>
      </c>
      <c r="C1775" s="273" t="s">
        <v>813</v>
      </c>
      <c r="D1775" s="256" t="str">
        <f>IFERROR(VLOOKUP(C1775,'LISTA ICCU 2026'!D747:F1803,2,FALSE),"NO ")</f>
        <v>UN</v>
      </c>
      <c r="E1775" s="257">
        <f>IFERROR(VLOOKUP(C1775,'LISTA ICCU 2026'!D747:F1803,3,FALSE),"NO ")</f>
        <v>54400</v>
      </c>
      <c r="F1775" s="256"/>
      <c r="G1775" s="258">
        <f t="shared" si="56"/>
        <v>54400</v>
      </c>
      <c r="H1775" s="276" t="s">
        <v>1310</v>
      </c>
    </row>
    <row r="1776" spans="2:8" s="260" customFormat="1" ht="26.4">
      <c r="B1776" s="255">
        <f t="shared" si="55"/>
        <v>1763</v>
      </c>
      <c r="C1776" s="273" t="s">
        <v>814</v>
      </c>
      <c r="D1776" s="256" t="str">
        <f>IFERROR(VLOOKUP(C1776,'LISTA ICCU 2026'!D748:F1804,2,FALSE),"NO ")</f>
        <v>ML</v>
      </c>
      <c r="E1776" s="257">
        <f>IFERROR(VLOOKUP(C1776,'LISTA ICCU 2026'!D748:F1804,3,FALSE),"NO ")</f>
        <v>5819</v>
      </c>
      <c r="F1776" s="256"/>
      <c r="G1776" s="258">
        <f t="shared" si="56"/>
        <v>5819</v>
      </c>
      <c r="H1776" s="259" t="s">
        <v>1310</v>
      </c>
    </row>
    <row r="1777" spans="2:8" s="260" customFormat="1">
      <c r="B1777" s="255">
        <f t="shared" si="55"/>
        <v>1764</v>
      </c>
      <c r="C1777" s="273" t="s">
        <v>815</v>
      </c>
      <c r="D1777" s="256" t="str">
        <f>IFERROR(VLOOKUP(C1777,'LISTA ICCU 2026'!D749:F1805,2,FALSE),"NO ")</f>
        <v>UN</v>
      </c>
      <c r="E1777" s="257">
        <f>IFERROR(VLOOKUP(C1777,'LISTA ICCU 2026'!D749:F1805,3,FALSE),"NO ")</f>
        <v>9438</v>
      </c>
      <c r="F1777" s="256"/>
      <c r="G1777" s="258">
        <f t="shared" si="56"/>
        <v>9438</v>
      </c>
      <c r="H1777" s="259" t="s">
        <v>1310</v>
      </c>
    </row>
    <row r="1778" spans="2:8" s="260" customFormat="1" ht="26.4">
      <c r="B1778" s="255">
        <f t="shared" si="55"/>
        <v>1765</v>
      </c>
      <c r="C1778" s="273" t="s">
        <v>816</v>
      </c>
      <c r="D1778" s="256" t="str">
        <f>IFERROR(VLOOKUP(C1778,'LISTA ICCU 2026'!D750:F1806,2,FALSE),"NO ")</f>
        <v>ML</v>
      </c>
      <c r="E1778" s="257">
        <f>IFERROR(VLOOKUP(C1778,'LISTA ICCU 2026'!D750:F1806,3,FALSE),"NO ")</f>
        <v>13582</v>
      </c>
      <c r="F1778" s="256"/>
      <c r="G1778" s="258">
        <f t="shared" si="56"/>
        <v>13582</v>
      </c>
      <c r="H1778" s="276" t="s">
        <v>1310</v>
      </c>
    </row>
    <row r="1779" spans="2:8" s="260" customFormat="1" ht="26.4">
      <c r="B1779" s="255">
        <f t="shared" si="55"/>
        <v>1766</v>
      </c>
      <c r="C1779" s="273" t="s">
        <v>817</v>
      </c>
      <c r="D1779" s="256" t="str">
        <f>IFERROR(VLOOKUP(C1779,'LISTA ICCU 2026'!D751:F1807,2,FALSE),"NO ")</f>
        <v>ML</v>
      </c>
      <c r="E1779" s="257">
        <f>IFERROR(VLOOKUP(C1779,'LISTA ICCU 2026'!D751:F1807,3,FALSE),"NO ")</f>
        <v>19137</v>
      </c>
      <c r="F1779" s="256"/>
      <c r="G1779" s="258">
        <f t="shared" si="56"/>
        <v>19137</v>
      </c>
      <c r="H1779" s="259" t="s">
        <v>1310</v>
      </c>
    </row>
    <row r="1780" spans="2:8" s="260" customFormat="1" ht="26.4">
      <c r="B1780" s="255">
        <f t="shared" si="55"/>
        <v>1767</v>
      </c>
      <c r="C1780" s="273" t="s">
        <v>818</v>
      </c>
      <c r="D1780" s="256" t="str">
        <f>IFERROR(VLOOKUP(C1780,'LISTA ICCU 2026'!D752:F1808,2,FALSE),"NO ")</f>
        <v>ML</v>
      </c>
      <c r="E1780" s="257">
        <f>IFERROR(VLOOKUP(C1780,'LISTA ICCU 2026'!D752:F1808,3,FALSE),"NO ")</f>
        <v>27598</v>
      </c>
      <c r="F1780" s="256"/>
      <c r="G1780" s="258">
        <f t="shared" si="56"/>
        <v>27598</v>
      </c>
      <c r="H1780" s="259" t="s">
        <v>1310</v>
      </c>
    </row>
    <row r="1781" spans="2:8" s="260" customFormat="1" ht="26.4">
      <c r="B1781" s="255">
        <f t="shared" si="55"/>
        <v>1768</v>
      </c>
      <c r="C1781" s="273" t="s">
        <v>819</v>
      </c>
      <c r="D1781" s="256" t="str">
        <f>IFERROR(VLOOKUP(C1781,'LISTA ICCU 2026'!D753:F1809,2,FALSE),"NO ")</f>
        <v>ML</v>
      </c>
      <c r="E1781" s="257">
        <f>IFERROR(VLOOKUP(C1781,'LISTA ICCU 2026'!D753:F1809,3,FALSE),"NO ")</f>
        <v>182597</v>
      </c>
      <c r="F1781" s="256"/>
      <c r="G1781" s="258">
        <f t="shared" si="56"/>
        <v>182597</v>
      </c>
      <c r="H1781" s="276" t="s">
        <v>1310</v>
      </c>
    </row>
    <row r="1782" spans="2:8" s="260" customFormat="1" ht="26.4">
      <c r="B1782" s="255">
        <f t="shared" si="55"/>
        <v>1769</v>
      </c>
      <c r="C1782" s="273" t="s">
        <v>820</v>
      </c>
      <c r="D1782" s="256" t="str">
        <f>IFERROR(VLOOKUP(C1782,'LISTA ICCU 2026'!D754:F1810,2,FALSE),"NO ")</f>
        <v>ML</v>
      </c>
      <c r="E1782" s="257">
        <f>IFERROR(VLOOKUP(C1782,'LISTA ICCU 2026'!D754:F1810,3,FALSE),"NO ")</f>
        <v>47879</v>
      </c>
      <c r="F1782" s="256"/>
      <c r="G1782" s="258">
        <f t="shared" si="56"/>
        <v>47879</v>
      </c>
      <c r="H1782" s="259" t="s">
        <v>1310</v>
      </c>
    </row>
    <row r="1783" spans="2:8" s="260" customFormat="1">
      <c r="B1783" s="255">
        <f t="shared" si="55"/>
        <v>1770</v>
      </c>
      <c r="C1783" s="273" t="s">
        <v>821</v>
      </c>
      <c r="D1783" s="256" t="str">
        <f>IFERROR(VLOOKUP(C1783,'LISTA ICCU 2026'!D755:F1811,2,FALSE),"NO ")</f>
        <v>UN</v>
      </c>
      <c r="E1783" s="257">
        <f>IFERROR(VLOOKUP(C1783,'LISTA ICCU 2026'!D755:F1811,3,FALSE),"NO ")</f>
        <v>154402</v>
      </c>
      <c r="F1783" s="256"/>
      <c r="G1783" s="258">
        <f t="shared" si="56"/>
        <v>154402</v>
      </c>
      <c r="H1783" s="259" t="s">
        <v>1310</v>
      </c>
    </row>
    <row r="1784" spans="2:8" s="260" customFormat="1">
      <c r="B1784" s="255">
        <f t="shared" si="55"/>
        <v>1771</v>
      </c>
      <c r="C1784" s="273" t="s">
        <v>822</v>
      </c>
      <c r="D1784" s="256" t="str">
        <f>IFERROR(VLOOKUP(C1784,'LISTA ICCU 2026'!D756:F1812,2,FALSE),"NO ")</f>
        <v>UN</v>
      </c>
      <c r="E1784" s="257">
        <f>IFERROR(VLOOKUP(C1784,'LISTA ICCU 2026'!D756:F1812,3,FALSE),"NO ")</f>
        <v>225939</v>
      </c>
      <c r="F1784" s="256"/>
      <c r="G1784" s="258">
        <f t="shared" si="56"/>
        <v>225939</v>
      </c>
      <c r="H1784" s="276" t="s">
        <v>1310</v>
      </c>
    </row>
    <row r="1785" spans="2:8" s="260" customFormat="1">
      <c r="B1785" s="255">
        <f t="shared" si="55"/>
        <v>1772</v>
      </c>
      <c r="C1785" s="273" t="s">
        <v>823</v>
      </c>
      <c r="D1785" s="256" t="str">
        <f>IFERROR(VLOOKUP(C1785,'LISTA ICCU 2026'!D757:F1813,2,FALSE),"NO ")</f>
        <v>UN</v>
      </c>
      <c r="E1785" s="257">
        <f>IFERROR(VLOOKUP(C1785,'LISTA ICCU 2026'!D757:F1813,3,FALSE),"NO ")</f>
        <v>459311</v>
      </c>
      <c r="F1785" s="256"/>
      <c r="G1785" s="258">
        <f t="shared" si="56"/>
        <v>459311</v>
      </c>
      <c r="H1785" s="259" t="s">
        <v>1310</v>
      </c>
    </row>
    <row r="1786" spans="2:8" s="260" customFormat="1">
      <c r="B1786" s="255">
        <f t="shared" si="55"/>
        <v>1773</v>
      </c>
      <c r="C1786" s="273" t="s">
        <v>824</v>
      </c>
      <c r="D1786" s="256" t="str">
        <f>IFERROR(VLOOKUP(C1786,'LISTA ICCU 2026'!D758:F1814,2,FALSE),"NO ")</f>
        <v>UN</v>
      </c>
      <c r="E1786" s="257">
        <f>IFERROR(VLOOKUP(C1786,'LISTA ICCU 2026'!D758:F1814,3,FALSE),"NO ")</f>
        <v>532962</v>
      </c>
      <c r="F1786" s="256"/>
      <c r="G1786" s="258">
        <f t="shared" si="56"/>
        <v>532962</v>
      </c>
      <c r="H1786" s="259" t="s">
        <v>1310</v>
      </c>
    </row>
    <row r="1787" spans="2:8" s="260" customFormat="1">
      <c r="B1787" s="255">
        <f t="shared" si="55"/>
        <v>1774</v>
      </c>
      <c r="C1787" s="273" t="s">
        <v>825</v>
      </c>
      <c r="D1787" s="256" t="str">
        <f>IFERROR(VLOOKUP(C1787,'LISTA ICCU 2026'!D759:F1815,2,FALSE),"NO ")</f>
        <v>UN</v>
      </c>
      <c r="E1787" s="257">
        <f>IFERROR(VLOOKUP(C1787,'LISTA ICCU 2026'!D759:F1815,3,FALSE),"NO ")</f>
        <v>579417</v>
      </c>
      <c r="F1787" s="256"/>
      <c r="G1787" s="258">
        <f t="shared" si="56"/>
        <v>579417</v>
      </c>
      <c r="H1787" s="276" t="s">
        <v>1310</v>
      </c>
    </row>
    <row r="1788" spans="2:8" s="260" customFormat="1">
      <c r="B1788" s="255">
        <f t="shared" si="55"/>
        <v>1775</v>
      </c>
      <c r="C1788" s="273" t="s">
        <v>826</v>
      </c>
      <c r="D1788" s="256" t="str">
        <f>IFERROR(VLOOKUP(C1788,'LISTA ICCU 2026'!D760:F1816,2,FALSE),"NO ")</f>
        <v>UN</v>
      </c>
      <c r="E1788" s="257">
        <f>IFERROR(VLOOKUP(C1788,'LISTA ICCU 2026'!D760:F1816,3,FALSE),"NO ")</f>
        <v>709591</v>
      </c>
      <c r="F1788" s="256"/>
      <c r="G1788" s="258">
        <f t="shared" si="56"/>
        <v>709591</v>
      </c>
      <c r="H1788" s="259" t="s">
        <v>1310</v>
      </c>
    </row>
    <row r="1789" spans="2:8" s="260" customFormat="1">
      <c r="B1789" s="255">
        <f t="shared" si="55"/>
        <v>1776</v>
      </c>
      <c r="C1789" s="273" t="s">
        <v>827</v>
      </c>
      <c r="D1789" s="256" t="str">
        <f>IFERROR(VLOOKUP(C1789,'LISTA ICCU 2026'!D761:F1817,2,FALSE),"NO ")</f>
        <v>UN</v>
      </c>
      <c r="E1789" s="257">
        <f>IFERROR(VLOOKUP(C1789,'LISTA ICCU 2026'!D761:F1817,3,FALSE),"NO ")</f>
        <v>410811</v>
      </c>
      <c r="F1789" s="256"/>
      <c r="G1789" s="258">
        <f t="shared" si="56"/>
        <v>410811</v>
      </c>
      <c r="H1789" s="259" t="s">
        <v>1310</v>
      </c>
    </row>
    <row r="1790" spans="2:8" s="260" customFormat="1" ht="26.4">
      <c r="B1790" s="255">
        <f t="shared" si="55"/>
        <v>1777</v>
      </c>
      <c r="C1790" s="273" t="s">
        <v>828</v>
      </c>
      <c r="D1790" s="256" t="str">
        <f>IFERROR(VLOOKUP(C1790,'LISTA ICCU 2026'!D762:F1818,2,FALSE),"NO ")</f>
        <v>UN</v>
      </c>
      <c r="E1790" s="257">
        <f>IFERROR(VLOOKUP(C1790,'LISTA ICCU 2026'!D762:F1818,3,FALSE),"NO ")</f>
        <v>183742</v>
      </c>
      <c r="F1790" s="256"/>
      <c r="G1790" s="258">
        <f t="shared" si="56"/>
        <v>183742</v>
      </c>
      <c r="H1790" s="276" t="s">
        <v>1310</v>
      </c>
    </row>
    <row r="1791" spans="2:8" s="260" customFormat="1">
      <c r="B1791" s="255">
        <f t="shared" si="55"/>
        <v>1778</v>
      </c>
      <c r="C1791" s="273" t="s">
        <v>829</v>
      </c>
      <c r="D1791" s="256" t="str">
        <f>IFERROR(VLOOKUP(C1791,'LISTA ICCU 2026'!D763:F1819,2,FALSE),"NO ")</f>
        <v>UN</v>
      </c>
      <c r="E1791" s="257">
        <f>IFERROR(VLOOKUP(C1791,'LISTA ICCU 2026'!D763:F1819,3,FALSE),"NO ")</f>
        <v>19881</v>
      </c>
      <c r="F1791" s="256"/>
      <c r="G1791" s="258">
        <f t="shared" si="56"/>
        <v>19881</v>
      </c>
      <c r="H1791" s="259" t="s">
        <v>1310</v>
      </c>
    </row>
    <row r="1792" spans="2:8" s="260" customFormat="1">
      <c r="B1792" s="255">
        <f t="shared" si="55"/>
        <v>1779</v>
      </c>
      <c r="C1792" s="273" t="s">
        <v>830</v>
      </c>
      <c r="D1792" s="256" t="str">
        <f>IFERROR(VLOOKUP(C1792,'LISTA ICCU 2026'!D764:F1820,2,FALSE),"NO ")</f>
        <v>UN</v>
      </c>
      <c r="E1792" s="257">
        <f>IFERROR(VLOOKUP(C1792,'LISTA ICCU 2026'!D764:F1820,3,FALSE),"NO ")</f>
        <v>40382</v>
      </c>
      <c r="F1792" s="256"/>
      <c r="G1792" s="258">
        <f t="shared" si="56"/>
        <v>40382</v>
      </c>
      <c r="H1792" s="259" t="s">
        <v>1310</v>
      </c>
    </row>
    <row r="1793" spans="2:8" s="260" customFormat="1">
      <c r="B1793" s="255">
        <f t="shared" si="55"/>
        <v>1780</v>
      </c>
      <c r="C1793" s="273" t="s">
        <v>831</v>
      </c>
      <c r="D1793" s="256" t="str">
        <f>IFERROR(VLOOKUP(C1793,'LISTA ICCU 2026'!D765:F1821,2,FALSE),"NO ")</f>
        <v>ML</v>
      </c>
      <c r="E1793" s="257">
        <f>IFERROR(VLOOKUP(C1793,'LISTA ICCU 2026'!D765:F1821,3,FALSE),"NO ")</f>
        <v>7188</v>
      </c>
      <c r="F1793" s="256"/>
      <c r="G1793" s="258">
        <f t="shared" si="56"/>
        <v>7188</v>
      </c>
      <c r="H1793" s="276" t="s">
        <v>1310</v>
      </c>
    </row>
    <row r="1794" spans="2:8" s="260" customFormat="1">
      <c r="B1794" s="255">
        <f t="shared" si="55"/>
        <v>1781</v>
      </c>
      <c r="C1794" s="273" t="s">
        <v>832</v>
      </c>
      <c r="D1794" s="256" t="str">
        <f>IFERROR(VLOOKUP(C1794,'LISTA ICCU 2026'!D766:F1822,2,FALSE),"NO ")</f>
        <v>ML</v>
      </c>
      <c r="E1794" s="257">
        <f>IFERROR(VLOOKUP(C1794,'LISTA ICCU 2026'!D766:F1822,3,FALSE),"NO ")</f>
        <v>45874</v>
      </c>
      <c r="F1794" s="256"/>
      <c r="G1794" s="258">
        <f t="shared" si="56"/>
        <v>45874</v>
      </c>
      <c r="H1794" s="259" t="s">
        <v>1310</v>
      </c>
    </row>
    <row r="1795" spans="2:8" s="260" customFormat="1">
      <c r="B1795" s="255">
        <f t="shared" si="55"/>
        <v>1782</v>
      </c>
      <c r="C1795" s="273" t="s">
        <v>833</v>
      </c>
      <c r="D1795" s="256" t="str">
        <f>IFERROR(VLOOKUP(C1795,'LISTA ICCU 2026'!D767:F1823,2,FALSE),"NO ")</f>
        <v>ML</v>
      </c>
      <c r="E1795" s="257">
        <f>IFERROR(VLOOKUP(C1795,'LISTA ICCU 2026'!D767:F1823,3,FALSE),"NO ")</f>
        <v>49325</v>
      </c>
      <c r="F1795" s="256"/>
      <c r="G1795" s="258">
        <f t="shared" si="56"/>
        <v>49325</v>
      </c>
      <c r="H1795" s="259" t="s">
        <v>1310</v>
      </c>
    </row>
    <row r="1796" spans="2:8" s="260" customFormat="1">
      <c r="B1796" s="255">
        <f t="shared" si="55"/>
        <v>1783</v>
      </c>
      <c r="C1796" s="273" t="s">
        <v>834</v>
      </c>
      <c r="D1796" s="256" t="str">
        <f>IFERROR(VLOOKUP(C1796,'LISTA ICCU 2026'!D768:F1824,2,FALSE),"NO ")</f>
        <v>ML</v>
      </c>
      <c r="E1796" s="257">
        <f>IFERROR(VLOOKUP(C1796,'LISTA ICCU 2026'!D768:F1824,3,FALSE),"NO ")</f>
        <v>52657</v>
      </c>
      <c r="F1796" s="256"/>
      <c r="G1796" s="258">
        <f t="shared" si="56"/>
        <v>52657</v>
      </c>
      <c r="H1796" s="276" t="s">
        <v>1310</v>
      </c>
    </row>
    <row r="1797" spans="2:8" s="260" customFormat="1">
      <c r="B1797" s="255">
        <f t="shared" si="55"/>
        <v>1784</v>
      </c>
      <c r="C1797" s="273" t="s">
        <v>835</v>
      </c>
      <c r="D1797" s="256" t="str">
        <f>IFERROR(VLOOKUP(C1797,'LISTA ICCU 2026'!D769:F1825,2,FALSE),"NO ")</f>
        <v>ML</v>
      </c>
      <c r="E1797" s="257">
        <f>IFERROR(VLOOKUP(C1797,'LISTA ICCU 2026'!D769:F1825,3,FALSE),"NO ")</f>
        <v>33204</v>
      </c>
      <c r="F1797" s="256"/>
      <c r="G1797" s="258">
        <f t="shared" si="56"/>
        <v>33204</v>
      </c>
      <c r="H1797" s="259" t="s">
        <v>1310</v>
      </c>
    </row>
    <row r="1798" spans="2:8" s="260" customFormat="1">
      <c r="B1798" s="255">
        <f t="shared" si="55"/>
        <v>1785</v>
      </c>
      <c r="C1798" s="273" t="s">
        <v>836</v>
      </c>
      <c r="D1798" s="256" t="str">
        <f>IFERROR(VLOOKUP(C1798,'LISTA ICCU 2026'!D770:F1826,2,FALSE),"NO ")</f>
        <v>ML</v>
      </c>
      <c r="E1798" s="257">
        <f>IFERROR(VLOOKUP(C1798,'LISTA ICCU 2026'!D770:F1826,3,FALSE),"NO ")</f>
        <v>37529</v>
      </c>
      <c r="F1798" s="256"/>
      <c r="G1798" s="258">
        <f t="shared" si="56"/>
        <v>37529</v>
      </c>
      <c r="H1798" s="259" t="s">
        <v>1310</v>
      </c>
    </row>
    <row r="1799" spans="2:8" s="260" customFormat="1">
      <c r="B1799" s="255">
        <f t="shared" si="55"/>
        <v>1786</v>
      </c>
      <c r="C1799" s="273" t="s">
        <v>837</v>
      </c>
      <c r="D1799" s="256" t="str">
        <f>IFERROR(VLOOKUP(C1799,'LISTA ICCU 2026'!D771:F1827,2,FALSE),"NO ")</f>
        <v>ML</v>
      </c>
      <c r="E1799" s="257">
        <f>IFERROR(VLOOKUP(C1799,'LISTA ICCU 2026'!D771:F1827,3,FALSE),"NO ")</f>
        <v>40230</v>
      </c>
      <c r="F1799" s="256"/>
      <c r="G1799" s="258">
        <f t="shared" si="56"/>
        <v>40230</v>
      </c>
      <c r="H1799" s="276" t="s">
        <v>1310</v>
      </c>
    </row>
    <row r="1800" spans="2:8" s="260" customFormat="1">
      <c r="B1800" s="255">
        <f t="shared" si="55"/>
        <v>1787</v>
      </c>
      <c r="C1800" s="273" t="s">
        <v>838</v>
      </c>
      <c r="D1800" s="256" t="str">
        <f>IFERROR(VLOOKUP(C1800,'LISTA ICCU 2026'!D772:F1828,2,FALSE),"NO ")</f>
        <v>ML</v>
      </c>
      <c r="E1800" s="257">
        <f>IFERROR(VLOOKUP(C1800,'LISTA ICCU 2026'!D772:F1828,3,FALSE),"NO ")</f>
        <v>75899</v>
      </c>
      <c r="F1800" s="256"/>
      <c r="G1800" s="258">
        <f t="shared" si="56"/>
        <v>75899</v>
      </c>
      <c r="H1800" s="259" t="s">
        <v>1310</v>
      </c>
    </row>
    <row r="1801" spans="2:8" s="260" customFormat="1">
      <c r="B1801" s="255">
        <f t="shared" si="55"/>
        <v>1788</v>
      </c>
      <c r="C1801" s="273" t="s">
        <v>839</v>
      </c>
      <c r="D1801" s="256" t="str">
        <f>IFERROR(VLOOKUP(C1801,'LISTA ICCU 2026'!D773:F1829,2,FALSE),"NO ")</f>
        <v>UN</v>
      </c>
      <c r="E1801" s="257">
        <f>IFERROR(VLOOKUP(C1801,'LISTA ICCU 2026'!D773:F1829,3,FALSE),"NO ")</f>
        <v>949207</v>
      </c>
      <c r="F1801" s="256"/>
      <c r="G1801" s="258">
        <f t="shared" si="56"/>
        <v>949207</v>
      </c>
      <c r="H1801" s="259" t="s">
        <v>1310</v>
      </c>
    </row>
    <row r="1802" spans="2:8" s="260" customFormat="1">
      <c r="B1802" s="255">
        <f t="shared" si="55"/>
        <v>1789</v>
      </c>
      <c r="C1802" s="273" t="s">
        <v>840</v>
      </c>
      <c r="D1802" s="256" t="str">
        <f>IFERROR(VLOOKUP(C1802,'LISTA ICCU 2026'!D774:F1830,2,FALSE),"NO ")</f>
        <v>UN</v>
      </c>
      <c r="E1802" s="257">
        <f>IFERROR(VLOOKUP(C1802,'LISTA ICCU 2026'!D774:F1830,3,FALSE),"NO ")</f>
        <v>482921</v>
      </c>
      <c r="F1802" s="256"/>
      <c r="G1802" s="258">
        <f t="shared" si="56"/>
        <v>482921</v>
      </c>
      <c r="H1802" s="276" t="s">
        <v>1310</v>
      </c>
    </row>
    <row r="1803" spans="2:8" s="260" customFormat="1">
      <c r="B1803" s="255">
        <f t="shared" si="55"/>
        <v>1790</v>
      </c>
      <c r="C1803" s="273" t="s">
        <v>841</v>
      </c>
      <c r="D1803" s="256" t="str">
        <f>IFERROR(VLOOKUP(C1803,'LISTA ICCU 2026'!D775:F1831,2,FALSE),"NO ")</f>
        <v>UN</v>
      </c>
      <c r="E1803" s="257">
        <f>IFERROR(VLOOKUP(C1803,'LISTA ICCU 2026'!D775:F1831,3,FALSE),"NO ")</f>
        <v>151609</v>
      </c>
      <c r="F1803" s="256"/>
      <c r="G1803" s="258">
        <f t="shared" si="56"/>
        <v>151609</v>
      </c>
      <c r="H1803" s="259" t="s">
        <v>1310</v>
      </c>
    </row>
    <row r="1804" spans="2:8" s="260" customFormat="1">
      <c r="B1804" s="255">
        <f t="shared" si="55"/>
        <v>1791</v>
      </c>
      <c r="C1804" s="273" t="s">
        <v>842</v>
      </c>
      <c r="D1804" s="256" t="str">
        <f>IFERROR(VLOOKUP(C1804,'LISTA ICCU 2026'!D776:F1832,2,FALSE),"NO ")</f>
        <v>ML</v>
      </c>
      <c r="E1804" s="257">
        <f>IFERROR(VLOOKUP(C1804,'LISTA ICCU 2026'!D776:F1832,3,FALSE),"NO ")</f>
        <v>3045</v>
      </c>
      <c r="F1804" s="256"/>
      <c r="G1804" s="258">
        <f t="shared" si="56"/>
        <v>3045</v>
      </c>
      <c r="H1804" s="259" t="s">
        <v>1310</v>
      </c>
    </row>
    <row r="1805" spans="2:8" s="260" customFormat="1">
      <c r="B1805" s="255">
        <f t="shared" si="55"/>
        <v>1792</v>
      </c>
      <c r="C1805" s="273" t="s">
        <v>843</v>
      </c>
      <c r="D1805" s="256" t="str">
        <f>IFERROR(VLOOKUP(C1805,'LISTA ICCU 2026'!D777:F1833,2,FALSE),"NO ")</f>
        <v>ML</v>
      </c>
      <c r="E1805" s="257">
        <f>IFERROR(VLOOKUP(C1805,'LISTA ICCU 2026'!D777:F1833,3,FALSE),"NO ")</f>
        <v>11778</v>
      </c>
      <c r="F1805" s="256"/>
      <c r="G1805" s="258">
        <f t="shared" si="56"/>
        <v>11778</v>
      </c>
      <c r="H1805" s="276" t="s">
        <v>1310</v>
      </c>
    </row>
    <row r="1806" spans="2:8" s="260" customFormat="1">
      <c r="B1806" s="255">
        <f t="shared" si="55"/>
        <v>1793</v>
      </c>
      <c r="C1806" s="273" t="s">
        <v>844</v>
      </c>
      <c r="D1806" s="256" t="str">
        <f>IFERROR(VLOOKUP(C1806,'LISTA ICCU 2026'!D778:F1834,2,FALSE),"NO ")</f>
        <v>ML</v>
      </c>
      <c r="E1806" s="257">
        <f>IFERROR(VLOOKUP(C1806,'LISTA ICCU 2026'!D778:F1834,3,FALSE),"NO ")</f>
        <v>18471</v>
      </c>
      <c r="F1806" s="256"/>
      <c r="G1806" s="258">
        <f t="shared" si="56"/>
        <v>18471</v>
      </c>
      <c r="H1806" s="259" t="s">
        <v>1310</v>
      </c>
    </row>
    <row r="1807" spans="2:8" s="260" customFormat="1">
      <c r="B1807" s="255">
        <f t="shared" ref="B1807:B1867" si="57">B1806+1</f>
        <v>1794</v>
      </c>
      <c r="C1807" s="273" t="s">
        <v>845</v>
      </c>
      <c r="D1807" s="256" t="str">
        <f>IFERROR(VLOOKUP(C1807,'LISTA ICCU 2026'!D779:F1835,2,FALSE),"NO ")</f>
        <v>ML</v>
      </c>
      <c r="E1807" s="257">
        <f>IFERROR(VLOOKUP(C1807,'LISTA ICCU 2026'!D779:F1835,3,FALSE),"NO ")</f>
        <v>30133</v>
      </c>
      <c r="F1807" s="256"/>
      <c r="G1807" s="258">
        <f t="shared" si="56"/>
        <v>30133</v>
      </c>
      <c r="H1807" s="259" t="s">
        <v>1310</v>
      </c>
    </row>
    <row r="1808" spans="2:8" s="260" customFormat="1">
      <c r="B1808" s="255">
        <f t="shared" si="57"/>
        <v>1795</v>
      </c>
      <c r="C1808" s="273" t="s">
        <v>846</v>
      </c>
      <c r="D1808" s="256" t="str">
        <f>IFERROR(VLOOKUP(C1808,'LISTA ICCU 2026'!D780:F1836,2,FALSE),"NO ")</f>
        <v>ML</v>
      </c>
      <c r="E1808" s="257">
        <f>IFERROR(VLOOKUP(C1808,'LISTA ICCU 2026'!D780:F1836,3,FALSE),"NO ")</f>
        <v>6305</v>
      </c>
      <c r="F1808" s="256"/>
      <c r="G1808" s="258">
        <f t="shared" si="56"/>
        <v>6305</v>
      </c>
      <c r="H1808" s="276" t="s">
        <v>1310</v>
      </c>
    </row>
    <row r="1809" spans="2:8" s="260" customFormat="1" ht="26.4">
      <c r="B1809" s="255">
        <f t="shared" si="57"/>
        <v>1796</v>
      </c>
      <c r="C1809" s="273" t="s">
        <v>847</v>
      </c>
      <c r="D1809" s="256" t="str">
        <f>IFERROR(VLOOKUP(C1809,'LISTA ICCU 2026'!D781:F1837,2,FALSE),"NO ")</f>
        <v>ML</v>
      </c>
      <c r="E1809" s="257">
        <f>IFERROR(VLOOKUP(C1809,'LISTA ICCU 2026'!D781:F1837,3,FALSE),"NO ")</f>
        <v>23051</v>
      </c>
      <c r="F1809" s="256"/>
      <c r="G1809" s="258">
        <f t="shared" si="56"/>
        <v>23051</v>
      </c>
      <c r="H1809" s="259" t="s">
        <v>1310</v>
      </c>
    </row>
    <row r="1810" spans="2:8" s="260" customFormat="1" ht="26.4">
      <c r="B1810" s="255">
        <f t="shared" si="57"/>
        <v>1797</v>
      </c>
      <c r="C1810" s="273" t="s">
        <v>848</v>
      </c>
      <c r="D1810" s="256" t="str">
        <f>IFERROR(VLOOKUP(C1810,'LISTA ICCU 2026'!D782:F1838,2,FALSE),"NO ")</f>
        <v>ML</v>
      </c>
      <c r="E1810" s="257">
        <f>IFERROR(VLOOKUP(C1810,'LISTA ICCU 2026'!D782:F1838,3,FALSE),"NO ")</f>
        <v>29754</v>
      </c>
      <c r="F1810" s="256"/>
      <c r="G1810" s="258">
        <f t="shared" si="56"/>
        <v>29754</v>
      </c>
      <c r="H1810" s="259" t="s">
        <v>1310</v>
      </c>
    </row>
    <row r="1811" spans="2:8" s="260" customFormat="1" ht="26.4">
      <c r="B1811" s="255">
        <f t="shared" si="57"/>
        <v>1798</v>
      </c>
      <c r="C1811" s="273" t="s">
        <v>849</v>
      </c>
      <c r="D1811" s="256" t="str">
        <f>IFERROR(VLOOKUP(C1811,'LISTA ICCU 2026'!D783:F1839,2,FALSE),"NO ")</f>
        <v>ML</v>
      </c>
      <c r="E1811" s="257">
        <f>IFERROR(VLOOKUP(C1811,'LISTA ICCU 2026'!D783:F1839,3,FALSE),"NO ")</f>
        <v>28969</v>
      </c>
      <c r="F1811" s="256"/>
      <c r="G1811" s="258">
        <f t="shared" si="56"/>
        <v>28969</v>
      </c>
      <c r="H1811" s="276" t="s">
        <v>1310</v>
      </c>
    </row>
    <row r="1812" spans="2:8" s="260" customFormat="1" ht="26.4">
      <c r="B1812" s="255">
        <f t="shared" si="57"/>
        <v>1799</v>
      </c>
      <c r="C1812" s="273" t="s">
        <v>850</v>
      </c>
      <c r="D1812" s="256" t="str">
        <f>IFERROR(VLOOKUP(C1812,'LISTA ICCU 2026'!D784:F1840,2,FALSE),"NO ")</f>
        <v>ML</v>
      </c>
      <c r="E1812" s="257">
        <f>IFERROR(VLOOKUP(C1812,'LISTA ICCU 2026'!D784:F1840,3,FALSE),"NO ")</f>
        <v>31767</v>
      </c>
      <c r="F1812" s="256"/>
      <c r="G1812" s="258">
        <f t="shared" si="56"/>
        <v>31767</v>
      </c>
      <c r="H1812" s="259" t="s">
        <v>1310</v>
      </c>
    </row>
    <row r="1813" spans="2:8" s="260" customFormat="1" ht="39.6">
      <c r="B1813" s="255">
        <f t="shared" si="57"/>
        <v>1800</v>
      </c>
      <c r="C1813" s="273" t="s">
        <v>851</v>
      </c>
      <c r="D1813" s="256" t="str">
        <f>IFERROR(VLOOKUP(C1813,'LISTA ICCU 2026'!D785:F1841,2,FALSE),"NO ")</f>
        <v>UN</v>
      </c>
      <c r="E1813" s="257">
        <f>IFERROR(VLOOKUP(C1813,'LISTA ICCU 2026'!D785:F1841,3,FALSE),"NO ")</f>
        <v>892892</v>
      </c>
      <c r="F1813" s="256"/>
      <c r="G1813" s="258">
        <f t="shared" si="56"/>
        <v>892892</v>
      </c>
      <c r="H1813" s="259" t="s">
        <v>1310</v>
      </c>
    </row>
    <row r="1814" spans="2:8" s="260" customFormat="1">
      <c r="B1814" s="255">
        <f t="shared" si="57"/>
        <v>1801</v>
      </c>
      <c r="C1814" s="273" t="s">
        <v>854</v>
      </c>
      <c r="D1814" s="256" t="str">
        <f>IFERROR(VLOOKUP(C1814,'LISTA ICCU 2026'!D789:F1845,2,FALSE),"NO ")</f>
        <v>UN</v>
      </c>
      <c r="E1814" s="257">
        <f>IFERROR(VLOOKUP(C1814,'LISTA ICCU 2026'!D789:F1845,3,FALSE),"NO ")</f>
        <v>40593</v>
      </c>
      <c r="F1814" s="256"/>
      <c r="G1814" s="258">
        <f t="shared" si="56"/>
        <v>40593</v>
      </c>
      <c r="H1814" s="276" t="s">
        <v>1310</v>
      </c>
    </row>
    <row r="1815" spans="2:8" s="260" customFormat="1">
      <c r="B1815" s="255">
        <f t="shared" si="57"/>
        <v>1802</v>
      </c>
      <c r="C1815" s="273" t="s">
        <v>855</v>
      </c>
      <c r="D1815" s="256" t="str">
        <f>IFERROR(VLOOKUP(C1815,'LISTA ICCU 2026'!D790:F1846,2,FALSE),"NO ")</f>
        <v>UN</v>
      </c>
      <c r="E1815" s="257">
        <f>IFERROR(VLOOKUP(C1815,'LISTA ICCU 2026'!D790:F1846,3,FALSE),"NO ")</f>
        <v>131316</v>
      </c>
      <c r="F1815" s="256"/>
      <c r="G1815" s="258">
        <f t="shared" si="56"/>
        <v>131316</v>
      </c>
      <c r="H1815" s="259" t="s">
        <v>1310</v>
      </c>
    </row>
    <row r="1816" spans="2:8" s="260" customFormat="1">
      <c r="B1816" s="255">
        <f t="shared" si="57"/>
        <v>1803</v>
      </c>
      <c r="C1816" s="273" t="s">
        <v>856</v>
      </c>
      <c r="D1816" s="256" t="str">
        <f>IFERROR(VLOOKUP(C1816,'LISTA ICCU 2026'!D791:F1847,2,FALSE),"NO ")</f>
        <v>UN</v>
      </c>
      <c r="E1816" s="257">
        <f>IFERROR(VLOOKUP(C1816,'LISTA ICCU 2026'!D791:F1847,3,FALSE),"NO ")</f>
        <v>723299</v>
      </c>
      <c r="F1816" s="256"/>
      <c r="G1816" s="258">
        <f t="shared" si="56"/>
        <v>723299</v>
      </c>
      <c r="H1816" s="259" t="s">
        <v>1310</v>
      </c>
    </row>
    <row r="1817" spans="2:8" s="260" customFormat="1">
      <c r="B1817" s="255">
        <f t="shared" si="57"/>
        <v>1804</v>
      </c>
      <c r="C1817" s="273" t="s">
        <v>857</v>
      </c>
      <c r="D1817" s="256" t="str">
        <f>IFERROR(VLOOKUP(C1817,'LISTA ICCU 2026'!D792:F1848,2,FALSE),"NO ")</f>
        <v>UN</v>
      </c>
      <c r="E1817" s="257">
        <f>IFERROR(VLOOKUP(C1817,'LISTA ICCU 2026'!D792:F1848,3,FALSE),"NO ")</f>
        <v>1542601</v>
      </c>
      <c r="F1817" s="256"/>
      <c r="G1817" s="258">
        <f t="shared" si="56"/>
        <v>1542601</v>
      </c>
      <c r="H1817" s="276" t="s">
        <v>1310</v>
      </c>
    </row>
    <row r="1818" spans="2:8" s="260" customFormat="1">
      <c r="B1818" s="255">
        <f t="shared" si="57"/>
        <v>1805</v>
      </c>
      <c r="C1818" s="273" t="s">
        <v>858</v>
      </c>
      <c r="D1818" s="256" t="str">
        <f>IFERROR(VLOOKUP(C1818,'LISTA ICCU 2026'!D793:F1849,2,FALSE),"NO ")</f>
        <v>UN</v>
      </c>
      <c r="E1818" s="257">
        <f>IFERROR(VLOOKUP(C1818,'LISTA ICCU 2026'!D793:F1849,3,FALSE),"NO ")</f>
        <v>179264</v>
      </c>
      <c r="F1818" s="256"/>
      <c r="G1818" s="258">
        <f t="shared" si="56"/>
        <v>179264</v>
      </c>
      <c r="H1818" s="259" t="s">
        <v>1310</v>
      </c>
    </row>
    <row r="1819" spans="2:8" s="260" customFormat="1">
      <c r="B1819" s="255">
        <f t="shared" si="57"/>
        <v>1806</v>
      </c>
      <c r="C1819" s="273" t="s">
        <v>859</v>
      </c>
      <c r="D1819" s="256" t="str">
        <f>IFERROR(VLOOKUP(C1819,'LISTA ICCU 2026'!D794:F1850,2,FALSE),"NO ")</f>
        <v>UN</v>
      </c>
      <c r="E1819" s="257">
        <f>IFERROR(VLOOKUP(C1819,'LISTA ICCU 2026'!D794:F1850,3,FALSE),"NO ")</f>
        <v>1073659</v>
      </c>
      <c r="F1819" s="256"/>
      <c r="G1819" s="258">
        <f t="shared" si="56"/>
        <v>1073659</v>
      </c>
      <c r="H1819" s="259" t="s">
        <v>1310</v>
      </c>
    </row>
    <row r="1820" spans="2:8" s="260" customFormat="1">
      <c r="B1820" s="255">
        <f t="shared" si="57"/>
        <v>1807</v>
      </c>
      <c r="C1820" s="273" t="s">
        <v>860</v>
      </c>
      <c r="D1820" s="256" t="str">
        <f>IFERROR(VLOOKUP(C1820,'LISTA ICCU 2026'!D795:F1851,2,FALSE),"NO ")</f>
        <v>UN</v>
      </c>
      <c r="E1820" s="257">
        <f>IFERROR(VLOOKUP(C1820,'LISTA ICCU 2026'!D795:F1851,3,FALSE),"NO ")</f>
        <v>2300293</v>
      </c>
      <c r="F1820" s="256"/>
      <c r="G1820" s="258">
        <f t="shared" si="56"/>
        <v>2300293</v>
      </c>
      <c r="H1820" s="276" t="s">
        <v>1310</v>
      </c>
    </row>
    <row r="1821" spans="2:8" s="260" customFormat="1" ht="26.4">
      <c r="B1821" s="255">
        <f t="shared" si="57"/>
        <v>1808</v>
      </c>
      <c r="C1821" s="273" t="s">
        <v>861</v>
      </c>
      <c r="D1821" s="256" t="str">
        <f>IFERROR(VLOOKUP(C1821,'LISTA ICCU 2026'!D796:F1852,2,FALSE),"NO ")</f>
        <v>UN</v>
      </c>
      <c r="E1821" s="257">
        <f>IFERROR(VLOOKUP(C1821,'LISTA ICCU 2026'!D796:F1852,3,FALSE),"NO ")</f>
        <v>21859</v>
      </c>
      <c r="F1821" s="256"/>
      <c r="G1821" s="258">
        <f t="shared" si="56"/>
        <v>21859</v>
      </c>
      <c r="H1821" s="259" t="s">
        <v>1310</v>
      </c>
    </row>
    <row r="1822" spans="2:8" s="260" customFormat="1" ht="26.4">
      <c r="B1822" s="255">
        <f t="shared" si="57"/>
        <v>1809</v>
      </c>
      <c r="C1822" s="273" t="s">
        <v>862</v>
      </c>
      <c r="D1822" s="256" t="str">
        <f>IFERROR(VLOOKUP(C1822,'LISTA ICCU 2026'!D797:F1853,2,FALSE),"NO ")</f>
        <v>UN</v>
      </c>
      <c r="E1822" s="257">
        <f>IFERROR(VLOOKUP(C1822,'LISTA ICCU 2026'!D797:F1853,3,FALSE),"NO ")</f>
        <v>26128</v>
      </c>
      <c r="F1822" s="256"/>
      <c r="G1822" s="258">
        <f t="shared" si="56"/>
        <v>26128</v>
      </c>
      <c r="H1822" s="259" t="s">
        <v>1310</v>
      </c>
    </row>
    <row r="1823" spans="2:8" s="260" customFormat="1" ht="26.4">
      <c r="B1823" s="255">
        <f t="shared" si="57"/>
        <v>1810</v>
      </c>
      <c r="C1823" s="273" t="s">
        <v>863</v>
      </c>
      <c r="D1823" s="256" t="str">
        <f>IFERROR(VLOOKUP(C1823,'LISTA ICCU 2026'!D798:F1854,2,FALSE),"NO ")</f>
        <v>UN</v>
      </c>
      <c r="E1823" s="257">
        <f>IFERROR(VLOOKUP(C1823,'LISTA ICCU 2026'!D798:F1854,3,FALSE),"NO ")</f>
        <v>31894</v>
      </c>
      <c r="F1823" s="256"/>
      <c r="G1823" s="258">
        <f t="shared" si="56"/>
        <v>31894</v>
      </c>
      <c r="H1823" s="276" t="s">
        <v>1310</v>
      </c>
    </row>
    <row r="1824" spans="2:8" s="260" customFormat="1" ht="26.4">
      <c r="B1824" s="255">
        <f t="shared" si="57"/>
        <v>1811</v>
      </c>
      <c r="C1824" s="273" t="s">
        <v>864</v>
      </c>
      <c r="D1824" s="256" t="str">
        <f>IFERROR(VLOOKUP(C1824,'LISTA ICCU 2026'!D799:F1855,2,FALSE),"NO ")</f>
        <v>UN</v>
      </c>
      <c r="E1824" s="257">
        <f>IFERROR(VLOOKUP(C1824,'LISTA ICCU 2026'!D799:F1855,3,FALSE),"NO ")</f>
        <v>34570</v>
      </c>
      <c r="F1824" s="256"/>
      <c r="G1824" s="258">
        <f t="shared" si="56"/>
        <v>34570</v>
      </c>
      <c r="H1824" s="259" t="s">
        <v>1310</v>
      </c>
    </row>
    <row r="1825" spans="2:8" s="260" customFormat="1" ht="26.4">
      <c r="B1825" s="255">
        <f t="shared" si="57"/>
        <v>1812</v>
      </c>
      <c r="C1825" s="273" t="s">
        <v>865</v>
      </c>
      <c r="D1825" s="256" t="str">
        <f>IFERROR(VLOOKUP(C1825,'LISTA ICCU 2026'!D800:F1856,2,FALSE),"NO ")</f>
        <v>UN</v>
      </c>
      <c r="E1825" s="257">
        <f>IFERROR(VLOOKUP(C1825,'LISTA ICCU 2026'!D800:F1856,3,FALSE),"NO ")</f>
        <v>40734</v>
      </c>
      <c r="F1825" s="256"/>
      <c r="G1825" s="258">
        <f t="shared" ref="G1825:G1888" si="58">E1825*(1+F1825)</f>
        <v>40734</v>
      </c>
      <c r="H1825" s="259" t="s">
        <v>1310</v>
      </c>
    </row>
    <row r="1826" spans="2:8" s="260" customFormat="1" ht="26.4">
      <c r="B1826" s="255">
        <f t="shared" si="57"/>
        <v>1813</v>
      </c>
      <c r="C1826" s="273" t="s">
        <v>866</v>
      </c>
      <c r="D1826" s="256" t="str">
        <f>IFERROR(VLOOKUP(C1826,'LISTA ICCU 2026'!D801:F1857,2,FALSE),"NO ")</f>
        <v>UN</v>
      </c>
      <c r="E1826" s="257">
        <f>IFERROR(VLOOKUP(C1826,'LISTA ICCU 2026'!D801:F1857,3,FALSE),"NO ")</f>
        <v>40734</v>
      </c>
      <c r="F1826" s="256"/>
      <c r="G1826" s="258">
        <f t="shared" si="58"/>
        <v>40734</v>
      </c>
      <c r="H1826" s="276" t="s">
        <v>1310</v>
      </c>
    </row>
    <row r="1827" spans="2:8" s="260" customFormat="1">
      <c r="B1827" s="255">
        <f t="shared" si="57"/>
        <v>1814</v>
      </c>
      <c r="C1827" s="273" t="s">
        <v>867</v>
      </c>
      <c r="D1827" s="256" t="str">
        <f>IFERROR(VLOOKUP(C1827,'LISTA ICCU 2026'!D802:F1858,2,FALSE),"NO ")</f>
        <v>UN</v>
      </c>
      <c r="E1827" s="257">
        <f>IFERROR(VLOOKUP(C1827,'LISTA ICCU 2026'!D802:F1858,3,FALSE),"NO ")</f>
        <v>152069</v>
      </c>
      <c r="F1827" s="256"/>
      <c r="G1827" s="258">
        <f t="shared" si="58"/>
        <v>152069</v>
      </c>
      <c r="H1827" s="259" t="s">
        <v>1310</v>
      </c>
    </row>
    <row r="1828" spans="2:8" s="260" customFormat="1">
      <c r="B1828" s="255">
        <f t="shared" si="57"/>
        <v>1815</v>
      </c>
      <c r="C1828" s="273" t="s">
        <v>868</v>
      </c>
      <c r="D1828" s="256" t="str">
        <f>IFERROR(VLOOKUP(C1828,'LISTA ICCU 2026'!D803:F1859,2,FALSE),"NO ")</f>
        <v>UN</v>
      </c>
      <c r="E1828" s="257">
        <f>IFERROR(VLOOKUP(C1828,'LISTA ICCU 2026'!D803:F1859,3,FALSE),"NO ")</f>
        <v>176612</v>
      </c>
      <c r="F1828" s="256"/>
      <c r="G1828" s="258">
        <f t="shared" si="58"/>
        <v>176612</v>
      </c>
      <c r="H1828" s="259" t="s">
        <v>1310</v>
      </c>
    </row>
    <row r="1829" spans="2:8" s="260" customFormat="1">
      <c r="B1829" s="255">
        <f t="shared" si="57"/>
        <v>1816</v>
      </c>
      <c r="C1829" s="273" t="s">
        <v>869</v>
      </c>
      <c r="D1829" s="256" t="str">
        <f>IFERROR(VLOOKUP(C1829,'LISTA ICCU 2026'!D804:F1860,2,FALSE),"NO ")</f>
        <v>UN</v>
      </c>
      <c r="E1829" s="257">
        <f>IFERROR(VLOOKUP(C1829,'LISTA ICCU 2026'!D804:F1860,3,FALSE),"NO ")</f>
        <v>544433</v>
      </c>
      <c r="F1829" s="256"/>
      <c r="G1829" s="258">
        <f t="shared" si="58"/>
        <v>544433</v>
      </c>
      <c r="H1829" s="276" t="s">
        <v>1310</v>
      </c>
    </row>
    <row r="1830" spans="2:8" s="260" customFormat="1">
      <c r="B1830" s="255">
        <f t="shared" si="57"/>
        <v>1817</v>
      </c>
      <c r="C1830" s="273" t="s">
        <v>870</v>
      </c>
      <c r="D1830" s="256" t="str">
        <f>IFERROR(VLOOKUP(C1830,'LISTA ICCU 2026'!D805:F1861,2,FALSE),"NO ")</f>
        <v>UN</v>
      </c>
      <c r="E1830" s="257">
        <f>IFERROR(VLOOKUP(C1830,'LISTA ICCU 2026'!D805:F1861,3,FALSE),"NO ")</f>
        <v>203765</v>
      </c>
      <c r="F1830" s="256"/>
      <c r="G1830" s="258">
        <f t="shared" si="58"/>
        <v>203765</v>
      </c>
      <c r="H1830" s="259" t="s">
        <v>1310</v>
      </c>
    </row>
    <row r="1831" spans="2:8" s="260" customFormat="1">
      <c r="B1831" s="255">
        <f t="shared" si="57"/>
        <v>1818</v>
      </c>
      <c r="C1831" s="273" t="s">
        <v>871</v>
      </c>
      <c r="D1831" s="256" t="str">
        <f>IFERROR(VLOOKUP(C1831,'LISTA ICCU 2026'!D806:F1862,2,FALSE),"NO ")</f>
        <v>UN</v>
      </c>
      <c r="E1831" s="257">
        <f>IFERROR(VLOOKUP(C1831,'LISTA ICCU 2026'!D806:F1862,3,FALSE),"NO ")</f>
        <v>335954</v>
      </c>
      <c r="F1831" s="256"/>
      <c r="G1831" s="258">
        <f t="shared" si="58"/>
        <v>335954</v>
      </c>
      <c r="H1831" s="259" t="s">
        <v>1310</v>
      </c>
    </row>
    <row r="1832" spans="2:8" s="260" customFormat="1">
      <c r="B1832" s="255">
        <f t="shared" si="57"/>
        <v>1819</v>
      </c>
      <c r="C1832" s="273" t="s">
        <v>872</v>
      </c>
      <c r="D1832" s="256" t="str">
        <f>IFERROR(VLOOKUP(C1832,'LISTA ICCU 2026'!D807:F1863,2,FALSE),"NO ")</f>
        <v>UN</v>
      </c>
      <c r="E1832" s="257">
        <f>IFERROR(VLOOKUP(C1832,'LISTA ICCU 2026'!D807:F1863,3,FALSE),"NO ")</f>
        <v>1475781</v>
      </c>
      <c r="F1832" s="256"/>
      <c r="G1832" s="258">
        <f t="shared" si="58"/>
        <v>1475781</v>
      </c>
      <c r="H1832" s="276" t="s">
        <v>1310</v>
      </c>
    </row>
    <row r="1833" spans="2:8" s="260" customFormat="1">
      <c r="B1833" s="255">
        <f t="shared" si="57"/>
        <v>1820</v>
      </c>
      <c r="C1833" s="273" t="s">
        <v>873</v>
      </c>
      <c r="D1833" s="256" t="str">
        <f>IFERROR(VLOOKUP(C1833,'LISTA ICCU 2026'!D808:F1864,2,FALSE),"NO ")</f>
        <v>UN</v>
      </c>
      <c r="E1833" s="257">
        <f>IFERROR(VLOOKUP(C1833,'LISTA ICCU 2026'!D808:F1864,3,FALSE),"NO ")</f>
        <v>1698956</v>
      </c>
      <c r="F1833" s="256"/>
      <c r="G1833" s="258">
        <f t="shared" si="58"/>
        <v>1698956</v>
      </c>
      <c r="H1833" s="259" t="s">
        <v>1310</v>
      </c>
    </row>
    <row r="1834" spans="2:8" s="260" customFormat="1">
      <c r="B1834" s="255">
        <f t="shared" si="57"/>
        <v>1821</v>
      </c>
      <c r="C1834" s="273" t="s">
        <v>874</v>
      </c>
      <c r="D1834" s="256" t="str">
        <f>IFERROR(VLOOKUP(C1834,'LISTA ICCU 2026'!D809:F1865,2,FALSE),"NO ")</f>
        <v>ML</v>
      </c>
      <c r="E1834" s="257">
        <f>IFERROR(VLOOKUP(C1834,'LISTA ICCU 2026'!D809:F1865,3,FALSE),"NO ")</f>
        <v>22515</v>
      </c>
      <c r="F1834" s="256"/>
      <c r="G1834" s="258">
        <f t="shared" si="58"/>
        <v>22515</v>
      </c>
      <c r="H1834" s="259" t="s">
        <v>1310</v>
      </c>
    </row>
    <row r="1835" spans="2:8" s="260" customFormat="1">
      <c r="B1835" s="255">
        <f t="shared" si="57"/>
        <v>1822</v>
      </c>
      <c r="C1835" s="273" t="s">
        <v>875</v>
      </c>
      <c r="D1835" s="256" t="str">
        <f>IFERROR(VLOOKUP(C1835,'LISTA ICCU 2026'!D810:F1866,2,FALSE),"NO ")</f>
        <v>ML</v>
      </c>
      <c r="E1835" s="257">
        <f>IFERROR(VLOOKUP(C1835,'LISTA ICCU 2026'!D810:F1866,3,FALSE),"NO ")</f>
        <v>20183</v>
      </c>
      <c r="F1835" s="256"/>
      <c r="G1835" s="258">
        <f t="shared" si="58"/>
        <v>20183</v>
      </c>
      <c r="H1835" s="276" t="s">
        <v>1310</v>
      </c>
    </row>
    <row r="1836" spans="2:8" s="260" customFormat="1">
      <c r="B1836" s="255">
        <f t="shared" si="57"/>
        <v>1823</v>
      </c>
      <c r="C1836" s="273" t="s">
        <v>876</v>
      </c>
      <c r="D1836" s="256" t="str">
        <f>IFERROR(VLOOKUP(C1836,'LISTA ICCU 2026'!D811:F1867,2,FALSE),"NO ")</f>
        <v>ML</v>
      </c>
      <c r="E1836" s="257">
        <f>IFERROR(VLOOKUP(C1836,'LISTA ICCU 2026'!D811:F1867,3,FALSE),"NO ")</f>
        <v>43563</v>
      </c>
      <c r="F1836" s="256"/>
      <c r="G1836" s="258">
        <f t="shared" si="58"/>
        <v>43563</v>
      </c>
      <c r="H1836" s="259" t="s">
        <v>1310</v>
      </c>
    </row>
    <row r="1837" spans="2:8" s="260" customFormat="1">
      <c r="B1837" s="255">
        <f t="shared" si="57"/>
        <v>1824</v>
      </c>
      <c r="C1837" s="273" t="s">
        <v>877</v>
      </c>
      <c r="D1837" s="256" t="str">
        <f>IFERROR(VLOOKUP(C1837,'LISTA ICCU 2026'!D812:F1868,2,FALSE),"NO ")</f>
        <v>ML</v>
      </c>
      <c r="E1837" s="257">
        <f>IFERROR(VLOOKUP(C1837,'LISTA ICCU 2026'!D812:F1868,3,FALSE),"NO ")</f>
        <v>180367</v>
      </c>
      <c r="F1837" s="256"/>
      <c r="G1837" s="258">
        <f t="shared" si="58"/>
        <v>180367</v>
      </c>
      <c r="H1837" s="259" t="s">
        <v>1310</v>
      </c>
    </row>
    <row r="1838" spans="2:8" s="260" customFormat="1">
      <c r="B1838" s="255">
        <f t="shared" si="57"/>
        <v>1825</v>
      </c>
      <c r="C1838" s="273" t="s">
        <v>878</v>
      </c>
      <c r="D1838" s="256" t="str">
        <f>IFERROR(VLOOKUP(C1838,'LISTA ICCU 2026'!D813:F1869,2,FALSE),"NO ")</f>
        <v>ML</v>
      </c>
      <c r="E1838" s="257">
        <f>IFERROR(VLOOKUP(C1838,'LISTA ICCU 2026'!D813:F1869,3,FALSE),"NO ")</f>
        <v>264207</v>
      </c>
      <c r="F1838" s="256"/>
      <c r="G1838" s="258">
        <f t="shared" si="58"/>
        <v>264207</v>
      </c>
      <c r="H1838" s="276" t="s">
        <v>1310</v>
      </c>
    </row>
    <row r="1839" spans="2:8" s="260" customFormat="1">
      <c r="B1839" s="255">
        <f t="shared" si="57"/>
        <v>1826</v>
      </c>
      <c r="C1839" s="273" t="s">
        <v>879</v>
      </c>
      <c r="D1839" s="256" t="str">
        <f>IFERROR(VLOOKUP(C1839,'LISTA ICCU 2026'!D814:F1870,2,FALSE),"NO ")</f>
        <v>ML</v>
      </c>
      <c r="E1839" s="257">
        <f>IFERROR(VLOOKUP(C1839,'LISTA ICCU 2026'!D814:F1870,3,FALSE),"NO ")</f>
        <v>45300</v>
      </c>
      <c r="F1839" s="256"/>
      <c r="G1839" s="258">
        <f t="shared" si="58"/>
        <v>45300</v>
      </c>
      <c r="H1839" s="259" t="s">
        <v>1310</v>
      </c>
    </row>
    <row r="1840" spans="2:8" s="260" customFormat="1">
      <c r="B1840" s="255">
        <f t="shared" si="57"/>
        <v>1827</v>
      </c>
      <c r="C1840" s="273" t="s">
        <v>880</v>
      </c>
      <c r="D1840" s="256" t="str">
        <f>IFERROR(VLOOKUP(C1840,'LISTA ICCU 2026'!D815:F1871,2,FALSE),"NO ")</f>
        <v>ML</v>
      </c>
      <c r="E1840" s="257">
        <f>IFERROR(VLOOKUP(C1840,'LISTA ICCU 2026'!D815:F1871,3,FALSE),"NO ")</f>
        <v>152657</v>
      </c>
      <c r="F1840" s="256"/>
      <c r="G1840" s="258">
        <f t="shared" si="58"/>
        <v>152657</v>
      </c>
      <c r="H1840" s="259" t="s">
        <v>1310</v>
      </c>
    </row>
    <row r="1841" spans="2:8" s="260" customFormat="1" ht="26.4">
      <c r="B1841" s="255">
        <f t="shared" si="57"/>
        <v>1828</v>
      </c>
      <c r="C1841" s="273" t="s">
        <v>881</v>
      </c>
      <c r="D1841" s="256" t="str">
        <f>IFERROR(VLOOKUP(C1841,'LISTA ICCU 2026'!D816:F1872,2,FALSE),"NO ")</f>
        <v>ML</v>
      </c>
      <c r="E1841" s="257">
        <f>IFERROR(VLOOKUP(C1841,'LISTA ICCU 2026'!D816:F1872,3,FALSE),"NO ")</f>
        <v>221895</v>
      </c>
      <c r="F1841" s="256"/>
      <c r="G1841" s="258">
        <f t="shared" si="58"/>
        <v>221895</v>
      </c>
      <c r="H1841" s="276" t="s">
        <v>1310</v>
      </c>
    </row>
    <row r="1842" spans="2:8" s="260" customFormat="1" ht="26.4">
      <c r="B1842" s="255">
        <f t="shared" si="57"/>
        <v>1829</v>
      </c>
      <c r="C1842" s="273" t="s">
        <v>882</v>
      </c>
      <c r="D1842" s="256" t="str">
        <f>IFERROR(VLOOKUP(C1842,'LISTA ICCU 2026'!D817:F1873,2,FALSE),"NO ")</f>
        <v>UN</v>
      </c>
      <c r="E1842" s="257">
        <f>IFERROR(VLOOKUP(C1842,'LISTA ICCU 2026'!D817:F1873,3,FALSE),"NO ")</f>
        <v>44849</v>
      </c>
      <c r="F1842" s="256"/>
      <c r="G1842" s="258">
        <f t="shared" si="58"/>
        <v>44849</v>
      </c>
      <c r="H1842" s="259" t="s">
        <v>1310</v>
      </c>
    </row>
    <row r="1843" spans="2:8" s="260" customFormat="1">
      <c r="B1843" s="255">
        <f t="shared" si="57"/>
        <v>1830</v>
      </c>
      <c r="C1843" s="273" t="s">
        <v>883</v>
      </c>
      <c r="D1843" s="256" t="str">
        <f>IFERROR(VLOOKUP(C1843,'LISTA ICCU 2026'!D818:F1874,2,FALSE),"NO ")</f>
        <v>UN</v>
      </c>
      <c r="E1843" s="257">
        <f>IFERROR(VLOOKUP(C1843,'LISTA ICCU 2026'!D818:F1874,3,FALSE),"NO ")</f>
        <v>91410</v>
      </c>
      <c r="F1843" s="256"/>
      <c r="G1843" s="258">
        <f t="shared" si="58"/>
        <v>91410</v>
      </c>
      <c r="H1843" s="259" t="s">
        <v>1310</v>
      </c>
    </row>
    <row r="1844" spans="2:8" s="260" customFormat="1">
      <c r="B1844" s="255">
        <f t="shared" si="57"/>
        <v>1831</v>
      </c>
      <c r="C1844" s="273" t="s">
        <v>884</v>
      </c>
      <c r="D1844" s="256" t="str">
        <f>IFERROR(VLOOKUP(C1844,'LISTA ICCU 2026'!D819:F1875,2,FALSE),"NO ")</f>
        <v>UN</v>
      </c>
      <c r="E1844" s="257">
        <f>IFERROR(VLOOKUP(C1844,'LISTA ICCU 2026'!D819:F1875,3,FALSE),"NO ")</f>
        <v>359072</v>
      </c>
      <c r="F1844" s="256"/>
      <c r="G1844" s="258">
        <f t="shared" si="58"/>
        <v>359072</v>
      </c>
      <c r="H1844" s="276" t="s">
        <v>1310</v>
      </c>
    </row>
    <row r="1845" spans="2:8" s="260" customFormat="1">
      <c r="B1845" s="255">
        <f t="shared" si="57"/>
        <v>1832</v>
      </c>
      <c r="C1845" s="273" t="s">
        <v>885</v>
      </c>
      <c r="D1845" s="256" t="str">
        <f>IFERROR(VLOOKUP(C1845,'LISTA ICCU 2026'!D820:F1876,2,FALSE),"NO ")</f>
        <v>UN</v>
      </c>
      <c r="E1845" s="257">
        <f>IFERROR(VLOOKUP(C1845,'LISTA ICCU 2026'!D820:F1876,3,FALSE),"NO ")</f>
        <v>105905</v>
      </c>
      <c r="F1845" s="256"/>
      <c r="G1845" s="258">
        <f t="shared" si="58"/>
        <v>105905</v>
      </c>
      <c r="H1845" s="259" t="s">
        <v>1310</v>
      </c>
    </row>
    <row r="1846" spans="2:8" s="260" customFormat="1">
      <c r="B1846" s="255">
        <f t="shared" si="57"/>
        <v>1833</v>
      </c>
      <c r="C1846" s="273" t="s">
        <v>886</v>
      </c>
      <c r="D1846" s="256" t="str">
        <f>IFERROR(VLOOKUP(C1846,'LISTA ICCU 2026'!D821:F1877,2,FALSE),"NO ")</f>
        <v>UN</v>
      </c>
      <c r="E1846" s="257">
        <f>IFERROR(VLOOKUP(C1846,'LISTA ICCU 2026'!D821:F1877,3,FALSE),"NO ")</f>
        <v>416306</v>
      </c>
      <c r="F1846" s="256"/>
      <c r="G1846" s="258">
        <f t="shared" si="58"/>
        <v>416306</v>
      </c>
      <c r="H1846" s="259" t="s">
        <v>1310</v>
      </c>
    </row>
    <row r="1847" spans="2:8" s="260" customFormat="1">
      <c r="B1847" s="255">
        <f t="shared" si="57"/>
        <v>1834</v>
      </c>
      <c r="C1847" s="273" t="s">
        <v>887</v>
      </c>
      <c r="D1847" s="256" t="str">
        <f>IFERROR(VLOOKUP(C1847,'LISTA ICCU 2026'!D822:F1878,2,FALSE),"NO ")</f>
        <v>UN</v>
      </c>
      <c r="E1847" s="257">
        <f>IFERROR(VLOOKUP(C1847,'LISTA ICCU 2026'!D822:F1878,3,FALSE),"NO ")</f>
        <v>260355</v>
      </c>
      <c r="F1847" s="256"/>
      <c r="G1847" s="258">
        <f t="shared" si="58"/>
        <v>260355</v>
      </c>
      <c r="H1847" s="276" t="s">
        <v>1310</v>
      </c>
    </row>
    <row r="1848" spans="2:8" s="260" customFormat="1">
      <c r="B1848" s="255">
        <f t="shared" si="57"/>
        <v>1835</v>
      </c>
      <c r="C1848" s="273" t="s">
        <v>888</v>
      </c>
      <c r="D1848" s="256" t="str">
        <f>IFERROR(VLOOKUP(C1848,'LISTA ICCU 2026'!D823:F1879,2,FALSE),"NO ")</f>
        <v>UN</v>
      </c>
      <c r="E1848" s="257">
        <f>IFERROR(VLOOKUP(C1848,'LISTA ICCU 2026'!D823:F1879,3,FALSE),"NO ")</f>
        <v>711074</v>
      </c>
      <c r="F1848" s="256"/>
      <c r="G1848" s="258">
        <f t="shared" si="58"/>
        <v>711074</v>
      </c>
      <c r="H1848" s="259" t="s">
        <v>1310</v>
      </c>
    </row>
    <row r="1849" spans="2:8" s="260" customFormat="1">
      <c r="B1849" s="255">
        <f t="shared" si="57"/>
        <v>1836</v>
      </c>
      <c r="C1849" s="273" t="s">
        <v>889</v>
      </c>
      <c r="D1849" s="256" t="str">
        <f>IFERROR(VLOOKUP(C1849,'LISTA ICCU 2026'!D824:F1880,2,FALSE),"NO ")</f>
        <v>UN</v>
      </c>
      <c r="E1849" s="257">
        <f>IFERROR(VLOOKUP(C1849,'LISTA ICCU 2026'!D824:F1880,3,FALSE),"NO ")</f>
        <v>1867006</v>
      </c>
      <c r="F1849" s="256"/>
      <c r="G1849" s="258">
        <f t="shared" si="58"/>
        <v>1867006</v>
      </c>
      <c r="H1849" s="259" t="s">
        <v>1310</v>
      </c>
    </row>
    <row r="1850" spans="2:8" s="260" customFormat="1">
      <c r="B1850" s="255">
        <f t="shared" si="57"/>
        <v>1837</v>
      </c>
      <c r="C1850" s="273" t="s">
        <v>890</v>
      </c>
      <c r="D1850" s="256" t="str">
        <f>IFERROR(VLOOKUP(C1850,'LISTA ICCU 2026'!D825:F1881,2,FALSE),"NO ")</f>
        <v>UN</v>
      </c>
      <c r="E1850" s="257">
        <f>IFERROR(VLOOKUP(C1850,'LISTA ICCU 2026'!D825:F1881,3,FALSE),"NO ")</f>
        <v>2757032</v>
      </c>
      <c r="F1850" s="256"/>
      <c r="G1850" s="258">
        <f t="shared" si="58"/>
        <v>2757032</v>
      </c>
      <c r="H1850" s="276" t="s">
        <v>1310</v>
      </c>
    </row>
    <row r="1851" spans="2:8" s="260" customFormat="1">
      <c r="B1851" s="255">
        <f t="shared" si="57"/>
        <v>1838</v>
      </c>
      <c r="C1851" s="273" t="s">
        <v>891</v>
      </c>
      <c r="D1851" s="256">
        <f>IFERROR(VLOOKUP(C1851,'LISTA ICCU 2026'!D826:F1882,2,FALSE),"NO ")</f>
        <v>0</v>
      </c>
      <c r="E1851" s="257">
        <f>IFERROR(VLOOKUP(C1851,'LISTA ICCU 2026'!D826:F1882,3,FALSE),"NO ")</f>
        <v>0</v>
      </c>
      <c r="F1851" s="256"/>
      <c r="G1851" s="258">
        <f t="shared" si="58"/>
        <v>0</v>
      </c>
      <c r="H1851" s="259" t="s">
        <v>1310</v>
      </c>
    </row>
    <row r="1852" spans="2:8" s="260" customFormat="1">
      <c r="B1852" s="255">
        <f t="shared" si="57"/>
        <v>1839</v>
      </c>
      <c r="C1852" s="273" t="s">
        <v>892</v>
      </c>
      <c r="D1852" s="256" t="str">
        <f>IFERROR(VLOOKUP(C1852,'LISTA ICCU 2026'!D827:F1883,2,FALSE),"NO ")</f>
        <v>M2</v>
      </c>
      <c r="E1852" s="257">
        <f>IFERROR(VLOOKUP(C1852,'LISTA ICCU 2026'!D827:F1883,3,FALSE),"NO ")</f>
        <v>19580</v>
      </c>
      <c r="F1852" s="256"/>
      <c r="G1852" s="258">
        <f t="shared" si="58"/>
        <v>19580</v>
      </c>
      <c r="H1852" s="259" t="s">
        <v>1310</v>
      </c>
    </row>
    <row r="1853" spans="2:8" s="260" customFormat="1">
      <c r="B1853" s="255">
        <f t="shared" si="57"/>
        <v>1840</v>
      </c>
      <c r="C1853" s="273" t="s">
        <v>893</v>
      </c>
      <c r="D1853" s="256" t="str">
        <f>IFERROR(VLOOKUP(C1853,'LISTA ICCU 2026'!D828:F1884,2,FALSE),"NO ")</f>
        <v>M2</v>
      </c>
      <c r="E1853" s="257">
        <f>IFERROR(VLOOKUP(C1853,'LISTA ICCU 2026'!D828:F1884,3,FALSE),"NO ")</f>
        <v>45429</v>
      </c>
      <c r="F1853" s="256"/>
      <c r="G1853" s="258">
        <f t="shared" si="58"/>
        <v>45429</v>
      </c>
      <c r="H1853" s="276" t="s">
        <v>1310</v>
      </c>
    </row>
    <row r="1854" spans="2:8" s="260" customFormat="1">
      <c r="B1854" s="255">
        <f t="shared" si="57"/>
        <v>1841</v>
      </c>
      <c r="C1854" s="273" t="s">
        <v>894</v>
      </c>
      <c r="D1854" s="256" t="str">
        <f>IFERROR(VLOOKUP(C1854,'LISTA ICCU 2026'!D829:F1885,2,FALSE),"NO ")</f>
        <v>M3</v>
      </c>
      <c r="E1854" s="257">
        <f>IFERROR(VLOOKUP(C1854,'LISTA ICCU 2026'!D829:F1885,3,FALSE),"NO ")</f>
        <v>33882</v>
      </c>
      <c r="F1854" s="256"/>
      <c r="G1854" s="258">
        <f t="shared" si="58"/>
        <v>33882</v>
      </c>
      <c r="H1854" s="259" t="s">
        <v>1310</v>
      </c>
    </row>
    <row r="1855" spans="2:8" s="260" customFormat="1">
      <c r="B1855" s="255">
        <f t="shared" si="57"/>
        <v>1842</v>
      </c>
      <c r="C1855" s="273" t="s">
        <v>895</v>
      </c>
      <c r="D1855" s="256" t="str">
        <f>IFERROR(VLOOKUP(C1855,'LISTA ICCU 2026'!D830:F1886,2,FALSE),"NO ")</f>
        <v>M3</v>
      </c>
      <c r="E1855" s="257">
        <f>IFERROR(VLOOKUP(C1855,'LISTA ICCU 2026'!D830:F1886,3,FALSE),"NO ")</f>
        <v>135362</v>
      </c>
      <c r="F1855" s="256"/>
      <c r="G1855" s="258">
        <f t="shared" si="58"/>
        <v>135362</v>
      </c>
      <c r="H1855" s="259" t="s">
        <v>1310</v>
      </c>
    </row>
    <row r="1856" spans="2:8" s="260" customFormat="1">
      <c r="B1856" s="255">
        <f t="shared" si="57"/>
        <v>1843</v>
      </c>
      <c r="C1856" s="273" t="s">
        <v>896</v>
      </c>
      <c r="D1856" s="256" t="str">
        <f>IFERROR(VLOOKUP(C1856,'LISTA ICCU 2026'!D831:F1887,2,FALSE),"NO ")</f>
        <v>M3</v>
      </c>
      <c r="E1856" s="257">
        <f>IFERROR(VLOOKUP(C1856,'LISTA ICCU 2026'!D831:F1887,3,FALSE),"NO ")</f>
        <v>84324</v>
      </c>
      <c r="F1856" s="256"/>
      <c r="G1856" s="258">
        <f t="shared" si="58"/>
        <v>84324</v>
      </c>
      <c r="H1856" s="276" t="s">
        <v>1310</v>
      </c>
    </row>
    <row r="1857" spans="2:8" s="260" customFormat="1">
      <c r="B1857" s="255">
        <f t="shared" si="57"/>
        <v>1844</v>
      </c>
      <c r="C1857" s="273" t="s">
        <v>897</v>
      </c>
      <c r="D1857" s="256" t="str">
        <f>IFERROR(VLOOKUP(C1857,'LISTA ICCU 2026'!D832:F1888,2,FALSE),"NO ")</f>
        <v>M3</v>
      </c>
      <c r="E1857" s="257">
        <f>IFERROR(VLOOKUP(C1857,'LISTA ICCU 2026'!D832:F1888,3,FALSE),"NO ")</f>
        <v>98955</v>
      </c>
      <c r="F1857" s="256"/>
      <c r="G1857" s="258">
        <f t="shared" si="58"/>
        <v>98955</v>
      </c>
      <c r="H1857" s="259" t="s">
        <v>1310</v>
      </c>
    </row>
    <row r="1858" spans="2:8" s="260" customFormat="1">
      <c r="B1858" s="255">
        <f t="shared" si="57"/>
        <v>1845</v>
      </c>
      <c r="C1858" s="273" t="s">
        <v>898</v>
      </c>
      <c r="D1858" s="256" t="str">
        <f>IFERROR(VLOOKUP(C1858,'LISTA ICCU 2026'!D833:F1889,2,FALSE),"NO ")</f>
        <v>M3</v>
      </c>
      <c r="E1858" s="257">
        <f>IFERROR(VLOOKUP(C1858,'LISTA ICCU 2026'!D833:F1889,3,FALSE),"NO ")</f>
        <v>83544</v>
      </c>
      <c r="F1858" s="256"/>
      <c r="G1858" s="258">
        <f t="shared" si="58"/>
        <v>83544</v>
      </c>
      <c r="H1858" s="259" t="s">
        <v>1310</v>
      </c>
    </row>
    <row r="1859" spans="2:8" s="260" customFormat="1">
      <c r="B1859" s="255">
        <f t="shared" si="57"/>
        <v>1846</v>
      </c>
      <c r="C1859" s="273" t="s">
        <v>899</v>
      </c>
      <c r="D1859" s="256" t="str">
        <f>IFERROR(VLOOKUP(C1859,'LISTA ICCU 2026'!D834:F1890,2,FALSE),"NO ")</f>
        <v>M3</v>
      </c>
      <c r="E1859" s="257">
        <f>IFERROR(VLOOKUP(C1859,'LISTA ICCU 2026'!D834:F1890,3,FALSE),"NO ")</f>
        <v>91835</v>
      </c>
      <c r="F1859" s="256"/>
      <c r="G1859" s="258">
        <f t="shared" si="58"/>
        <v>91835</v>
      </c>
      <c r="H1859" s="276" t="s">
        <v>1310</v>
      </c>
    </row>
    <row r="1860" spans="2:8" s="260" customFormat="1">
      <c r="B1860" s="255">
        <f t="shared" si="57"/>
        <v>1847</v>
      </c>
      <c r="C1860" s="273" t="s">
        <v>900</v>
      </c>
      <c r="D1860" s="256" t="str">
        <f>IFERROR(VLOOKUP(C1860,'LISTA ICCU 2026'!D835:F1891,2,FALSE),"NO ")</f>
        <v>M3</v>
      </c>
      <c r="E1860" s="257">
        <f>IFERROR(VLOOKUP(C1860,'LISTA ICCU 2026'!D835:F1891,3,FALSE),"NO ")</f>
        <v>162536</v>
      </c>
      <c r="F1860" s="256"/>
      <c r="G1860" s="258">
        <f t="shared" si="58"/>
        <v>162536</v>
      </c>
      <c r="H1860" s="259" t="s">
        <v>1310</v>
      </c>
    </row>
    <row r="1861" spans="2:8" s="260" customFormat="1">
      <c r="B1861" s="255">
        <f t="shared" si="57"/>
        <v>1848</v>
      </c>
      <c r="C1861" s="273" t="s">
        <v>901</v>
      </c>
      <c r="D1861" s="256">
        <f>IFERROR(VLOOKUP(C1861,'LISTA ICCU 2026'!D836:F1892,2,FALSE),"NO ")</f>
        <v>0</v>
      </c>
      <c r="E1861" s="257">
        <f>IFERROR(VLOOKUP(C1861,'LISTA ICCU 2026'!D836:F1892,3,FALSE),"NO ")</f>
        <v>0</v>
      </c>
      <c r="F1861" s="256"/>
      <c r="G1861" s="258">
        <f t="shared" si="58"/>
        <v>0</v>
      </c>
      <c r="H1861" s="259" t="s">
        <v>1310</v>
      </c>
    </row>
    <row r="1862" spans="2:8" s="260" customFormat="1">
      <c r="B1862" s="255">
        <f t="shared" si="57"/>
        <v>1849</v>
      </c>
      <c r="C1862" s="273" t="s">
        <v>902</v>
      </c>
      <c r="D1862" s="256" t="str">
        <f>IFERROR(VLOOKUP(C1862,'LISTA ICCU 2026'!D837:F1893,2,FALSE),"NO ")</f>
        <v>UN</v>
      </c>
      <c r="E1862" s="257">
        <f>IFERROR(VLOOKUP(C1862,'LISTA ICCU 2026'!D837:F1893,3,FALSE),"NO ")</f>
        <v>162375</v>
      </c>
      <c r="F1862" s="256"/>
      <c r="G1862" s="258">
        <f t="shared" si="58"/>
        <v>162375</v>
      </c>
      <c r="H1862" s="276" t="s">
        <v>1310</v>
      </c>
    </row>
    <row r="1863" spans="2:8" s="260" customFormat="1">
      <c r="B1863" s="255">
        <f t="shared" si="57"/>
        <v>1850</v>
      </c>
      <c r="C1863" s="273" t="s">
        <v>903</v>
      </c>
      <c r="D1863" s="256" t="str">
        <f>IFERROR(VLOOKUP(C1863,'LISTA ICCU 2026'!D838:F1894,2,FALSE),"NO ")</f>
        <v>UN</v>
      </c>
      <c r="E1863" s="257">
        <f>IFERROR(VLOOKUP(C1863,'LISTA ICCU 2026'!D838:F1894,3,FALSE),"NO ")</f>
        <v>1668595</v>
      </c>
      <c r="F1863" s="256"/>
      <c r="G1863" s="258">
        <f t="shared" si="58"/>
        <v>1668595</v>
      </c>
      <c r="H1863" s="259" t="s">
        <v>1310</v>
      </c>
    </row>
    <row r="1864" spans="2:8" s="260" customFormat="1">
      <c r="B1864" s="255">
        <f t="shared" si="57"/>
        <v>1851</v>
      </c>
      <c r="C1864" s="273" t="s">
        <v>904</v>
      </c>
      <c r="D1864" s="256" t="str">
        <f>IFERROR(VLOOKUP(C1864,'LISTA ICCU 2026'!D839:F1895,2,FALSE),"NO ")</f>
        <v>UN</v>
      </c>
      <c r="E1864" s="257">
        <f>IFERROR(VLOOKUP(C1864,'LISTA ICCU 2026'!D839:F1895,3,FALSE),"NO ")</f>
        <v>211376</v>
      </c>
      <c r="F1864" s="256"/>
      <c r="G1864" s="258">
        <f t="shared" si="58"/>
        <v>211376</v>
      </c>
      <c r="H1864" s="259" t="s">
        <v>1310</v>
      </c>
    </row>
    <row r="1865" spans="2:8" s="260" customFormat="1">
      <c r="B1865" s="255">
        <f t="shared" si="57"/>
        <v>1852</v>
      </c>
      <c r="C1865" s="273" t="s">
        <v>905</v>
      </c>
      <c r="D1865" s="256" t="str">
        <f>IFERROR(VLOOKUP(C1865,'LISTA ICCU 2026'!D840:F1896,2,FALSE),"NO ")</f>
        <v>UN</v>
      </c>
      <c r="E1865" s="257">
        <f>IFERROR(VLOOKUP(C1865,'LISTA ICCU 2026'!D840:F1896,3,FALSE),"NO ")</f>
        <v>1932093</v>
      </c>
      <c r="F1865" s="256"/>
      <c r="G1865" s="258">
        <f t="shared" si="58"/>
        <v>1932093</v>
      </c>
      <c r="H1865" s="276" t="s">
        <v>1310</v>
      </c>
    </row>
    <row r="1866" spans="2:8" s="260" customFormat="1">
      <c r="B1866" s="255">
        <f t="shared" si="57"/>
        <v>1853</v>
      </c>
      <c r="C1866" s="273" t="s">
        <v>906</v>
      </c>
      <c r="D1866" s="256" t="str">
        <f>IFERROR(VLOOKUP(C1866,'LISTA ICCU 2026'!D841:F1897,2,FALSE),"NO ")</f>
        <v>UN</v>
      </c>
      <c r="E1866" s="257">
        <f>IFERROR(VLOOKUP(C1866,'LISTA ICCU 2026'!D841:F1897,3,FALSE),"NO ")</f>
        <v>1348625</v>
      </c>
      <c r="F1866" s="256"/>
      <c r="G1866" s="258">
        <f t="shared" si="58"/>
        <v>1348625</v>
      </c>
      <c r="H1866" s="259" t="s">
        <v>1310</v>
      </c>
    </row>
    <row r="1867" spans="2:8" s="260" customFormat="1">
      <c r="B1867" s="255">
        <f t="shared" si="57"/>
        <v>1854</v>
      </c>
      <c r="C1867" s="273" t="s">
        <v>907</v>
      </c>
      <c r="D1867" s="256" t="str">
        <f>IFERROR(VLOOKUP(C1867,'LISTA ICCU 2026'!D842:F1898,2,FALSE),"NO ")</f>
        <v>UN</v>
      </c>
      <c r="E1867" s="257">
        <f>IFERROR(VLOOKUP(C1867,'LISTA ICCU 2026'!D842:F1898,3,FALSE),"NO ")</f>
        <v>71889</v>
      </c>
      <c r="F1867" s="256"/>
      <c r="G1867" s="258">
        <f t="shared" si="58"/>
        <v>71889</v>
      </c>
      <c r="H1867" s="259" t="s">
        <v>1310</v>
      </c>
    </row>
    <row r="1868" spans="2:8" s="260" customFormat="1">
      <c r="B1868" s="255">
        <f t="shared" ref="B1868:B1926" si="59">B1867+1</f>
        <v>1855</v>
      </c>
      <c r="C1868" s="273" t="s">
        <v>908</v>
      </c>
      <c r="D1868" s="256" t="str">
        <f>IFERROR(VLOOKUP(C1868,'LISTA ICCU 2026'!D843:F1899,2,FALSE),"NO ")</f>
        <v>UN</v>
      </c>
      <c r="E1868" s="257">
        <f>IFERROR(VLOOKUP(C1868,'LISTA ICCU 2026'!D843:F1899,3,FALSE),"NO ")</f>
        <v>161208</v>
      </c>
      <c r="F1868" s="256"/>
      <c r="G1868" s="258">
        <f t="shared" si="58"/>
        <v>161208</v>
      </c>
      <c r="H1868" s="276" t="s">
        <v>1310</v>
      </c>
    </row>
    <row r="1869" spans="2:8" s="260" customFormat="1">
      <c r="B1869" s="255">
        <f t="shared" si="59"/>
        <v>1856</v>
      </c>
      <c r="C1869" s="273" t="s">
        <v>909</v>
      </c>
      <c r="D1869" s="256" t="str">
        <f>IFERROR(VLOOKUP(C1869,'LISTA ICCU 2026'!D844:F1900,2,FALSE),"NO ")</f>
        <v>UN</v>
      </c>
      <c r="E1869" s="257">
        <f>IFERROR(VLOOKUP(C1869,'LISTA ICCU 2026'!D844:F1900,3,FALSE),"NO ")</f>
        <v>377908</v>
      </c>
      <c r="F1869" s="256"/>
      <c r="G1869" s="258">
        <f t="shared" si="58"/>
        <v>377908</v>
      </c>
      <c r="H1869" s="259" t="s">
        <v>1310</v>
      </c>
    </row>
    <row r="1870" spans="2:8" s="260" customFormat="1">
      <c r="B1870" s="255">
        <f t="shared" si="59"/>
        <v>1857</v>
      </c>
      <c r="C1870" s="273" t="s">
        <v>910</v>
      </c>
      <c r="D1870" s="256" t="str">
        <f>IFERROR(VLOOKUP(C1870,'LISTA ICCU 2026'!D845:F1901,2,FALSE),"NO ")</f>
        <v>UN</v>
      </c>
      <c r="E1870" s="257">
        <f>IFERROR(VLOOKUP(C1870,'LISTA ICCU 2026'!D845:F1901,3,FALSE),"NO ")</f>
        <v>377899</v>
      </c>
      <c r="F1870" s="256"/>
      <c r="G1870" s="258">
        <f t="shared" si="58"/>
        <v>377899</v>
      </c>
      <c r="H1870" s="259" t="s">
        <v>1310</v>
      </c>
    </row>
    <row r="1871" spans="2:8" s="260" customFormat="1">
      <c r="B1871" s="255">
        <f t="shared" si="59"/>
        <v>1858</v>
      </c>
      <c r="C1871" s="273" t="s">
        <v>911</v>
      </c>
      <c r="D1871" s="256" t="str">
        <f>IFERROR(VLOOKUP(C1871,'LISTA ICCU 2026'!D846:F1902,2,FALSE),"NO ")</f>
        <v>UN</v>
      </c>
      <c r="E1871" s="257">
        <f>IFERROR(VLOOKUP(C1871,'LISTA ICCU 2026'!D846:F1902,3,FALSE),"NO ")</f>
        <v>605439</v>
      </c>
      <c r="F1871" s="256"/>
      <c r="G1871" s="258">
        <f t="shared" si="58"/>
        <v>605439</v>
      </c>
      <c r="H1871" s="276" t="s">
        <v>1310</v>
      </c>
    </row>
    <row r="1872" spans="2:8" s="260" customFormat="1">
      <c r="B1872" s="255">
        <f t="shared" si="59"/>
        <v>1859</v>
      </c>
      <c r="C1872" s="273" t="s">
        <v>912</v>
      </c>
      <c r="D1872" s="256" t="str">
        <f>IFERROR(VLOOKUP(C1872,'LISTA ICCU 2026'!D847:F1903,2,FALSE),"NO ")</f>
        <v>UN</v>
      </c>
      <c r="E1872" s="257">
        <f>IFERROR(VLOOKUP(C1872,'LISTA ICCU 2026'!D847:F1903,3,FALSE),"NO ")</f>
        <v>161275</v>
      </c>
      <c r="F1872" s="256"/>
      <c r="G1872" s="258">
        <f t="shared" si="58"/>
        <v>161275</v>
      </c>
      <c r="H1872" s="259" t="s">
        <v>1310</v>
      </c>
    </row>
    <row r="1873" spans="2:8" s="260" customFormat="1">
      <c r="B1873" s="255">
        <f t="shared" si="59"/>
        <v>1860</v>
      </c>
      <c r="C1873" s="273" t="s">
        <v>913</v>
      </c>
      <c r="D1873" s="256" t="str">
        <f>IFERROR(VLOOKUP(C1873,'LISTA ICCU 2026'!D848:F1904,2,FALSE),"NO ")</f>
        <v>UN</v>
      </c>
      <c r="E1873" s="257">
        <f>IFERROR(VLOOKUP(C1873,'LISTA ICCU 2026'!D848:F1904,3,FALSE),"NO ")</f>
        <v>161275</v>
      </c>
      <c r="F1873" s="256"/>
      <c r="G1873" s="258">
        <f t="shared" si="58"/>
        <v>161275</v>
      </c>
      <c r="H1873" s="259" t="s">
        <v>1310</v>
      </c>
    </row>
    <row r="1874" spans="2:8" s="260" customFormat="1">
      <c r="B1874" s="255">
        <f t="shared" si="59"/>
        <v>1861</v>
      </c>
      <c r="C1874" s="273" t="s">
        <v>914</v>
      </c>
      <c r="D1874" s="256" t="str">
        <f>IFERROR(VLOOKUP(C1874,'LISTA ICCU 2026'!D849:F1905,2,FALSE),"NO ")</f>
        <v>UN</v>
      </c>
      <c r="E1874" s="257">
        <f>IFERROR(VLOOKUP(C1874,'LISTA ICCU 2026'!D849:F1905,3,FALSE),"NO ")</f>
        <v>377908</v>
      </c>
      <c r="F1874" s="256"/>
      <c r="G1874" s="258">
        <f t="shared" si="58"/>
        <v>377908</v>
      </c>
      <c r="H1874" s="276" t="s">
        <v>1310</v>
      </c>
    </row>
    <row r="1875" spans="2:8" s="260" customFormat="1">
      <c r="B1875" s="255">
        <f t="shared" si="59"/>
        <v>1862</v>
      </c>
      <c r="C1875" s="273" t="s">
        <v>915</v>
      </c>
      <c r="D1875" s="256" t="str">
        <f>IFERROR(VLOOKUP(C1875,'LISTA ICCU 2026'!D850:F1906,2,FALSE),"NO ")</f>
        <v>UN</v>
      </c>
      <c r="E1875" s="257">
        <f>IFERROR(VLOOKUP(C1875,'LISTA ICCU 2026'!D850:F1906,3,FALSE),"NO ")</f>
        <v>377908</v>
      </c>
      <c r="F1875" s="256"/>
      <c r="G1875" s="258">
        <f t="shared" si="58"/>
        <v>377908</v>
      </c>
      <c r="H1875" s="259" t="s">
        <v>1310</v>
      </c>
    </row>
    <row r="1876" spans="2:8" s="260" customFormat="1">
      <c r="B1876" s="255">
        <f t="shared" si="59"/>
        <v>1863</v>
      </c>
      <c r="C1876" s="273" t="s">
        <v>916</v>
      </c>
      <c r="D1876" s="256" t="str">
        <f>IFERROR(VLOOKUP(C1876,'LISTA ICCU 2026'!D851:F1907,2,FALSE),"NO ")</f>
        <v>UN</v>
      </c>
      <c r="E1876" s="257">
        <f>IFERROR(VLOOKUP(C1876,'LISTA ICCU 2026'!D851:F1907,3,FALSE),"NO ")</f>
        <v>605439</v>
      </c>
      <c r="F1876" s="256"/>
      <c r="G1876" s="258">
        <f t="shared" si="58"/>
        <v>605439</v>
      </c>
      <c r="H1876" s="259" t="s">
        <v>1310</v>
      </c>
    </row>
    <row r="1877" spans="2:8" s="260" customFormat="1" ht="26.4">
      <c r="B1877" s="255">
        <f t="shared" si="59"/>
        <v>1864</v>
      </c>
      <c r="C1877" s="273" t="s">
        <v>917</v>
      </c>
      <c r="D1877" s="256" t="str">
        <f>IFERROR(VLOOKUP(C1877,'LISTA ICCU 2026'!D852:F1908,2,FALSE),"NO ")</f>
        <v>ML</v>
      </c>
      <c r="E1877" s="257">
        <f>IFERROR(VLOOKUP(C1877,'LISTA ICCU 2026'!D852:F1908,3,FALSE),"NO ")</f>
        <v>611807</v>
      </c>
      <c r="F1877" s="256"/>
      <c r="G1877" s="258">
        <f t="shared" si="58"/>
        <v>611807</v>
      </c>
      <c r="H1877" s="276" t="s">
        <v>1310</v>
      </c>
    </row>
    <row r="1878" spans="2:8" s="260" customFormat="1" ht="26.4">
      <c r="B1878" s="255">
        <f t="shared" si="59"/>
        <v>1865</v>
      </c>
      <c r="C1878" s="273" t="s">
        <v>918</v>
      </c>
      <c r="D1878" s="256" t="str">
        <f>IFERROR(VLOOKUP(C1878,'LISTA ICCU 2026'!D853:F1909,2,FALSE),"NO ")</f>
        <v>ML</v>
      </c>
      <c r="E1878" s="257">
        <f>IFERROR(VLOOKUP(C1878,'LISTA ICCU 2026'!D853:F1909,3,FALSE),"NO ")</f>
        <v>988210</v>
      </c>
      <c r="F1878" s="256"/>
      <c r="G1878" s="258">
        <f t="shared" si="58"/>
        <v>988210</v>
      </c>
      <c r="H1878" s="259" t="s">
        <v>1310</v>
      </c>
    </row>
    <row r="1879" spans="2:8" s="260" customFormat="1" ht="26.4">
      <c r="B1879" s="255">
        <f t="shared" si="59"/>
        <v>1866</v>
      </c>
      <c r="C1879" s="273" t="s">
        <v>919</v>
      </c>
      <c r="D1879" s="256" t="str">
        <f>IFERROR(VLOOKUP(C1879,'LISTA ICCU 2026'!D854:F1910,2,FALSE),"NO ")</f>
        <v>ML</v>
      </c>
      <c r="E1879" s="257">
        <f>IFERROR(VLOOKUP(C1879,'LISTA ICCU 2026'!D854:F1910,3,FALSE),"NO ")</f>
        <v>1577094</v>
      </c>
      <c r="F1879" s="256"/>
      <c r="G1879" s="258">
        <f t="shared" si="58"/>
        <v>1577094</v>
      </c>
      <c r="H1879" s="259" t="s">
        <v>1310</v>
      </c>
    </row>
    <row r="1880" spans="2:8" s="260" customFormat="1" ht="26.4">
      <c r="B1880" s="255">
        <f t="shared" si="59"/>
        <v>1867</v>
      </c>
      <c r="C1880" s="273" t="s">
        <v>920</v>
      </c>
      <c r="D1880" s="256" t="str">
        <f>IFERROR(VLOOKUP(C1880,'LISTA ICCU 2026'!D855:F1911,2,FALSE),"NO ")</f>
        <v>ML</v>
      </c>
      <c r="E1880" s="257">
        <f>IFERROR(VLOOKUP(C1880,'LISTA ICCU 2026'!D855:F1911,3,FALSE),"NO ")</f>
        <v>99993</v>
      </c>
      <c r="F1880" s="256"/>
      <c r="G1880" s="258">
        <f t="shared" si="58"/>
        <v>99993</v>
      </c>
      <c r="H1880" s="276" t="s">
        <v>1310</v>
      </c>
    </row>
    <row r="1881" spans="2:8" s="260" customFormat="1" ht="26.4">
      <c r="B1881" s="255">
        <f t="shared" si="59"/>
        <v>1868</v>
      </c>
      <c r="C1881" s="273" t="s">
        <v>921</v>
      </c>
      <c r="D1881" s="256" t="str">
        <f>IFERROR(VLOOKUP(C1881,'LISTA ICCU 2026'!D856:F1912,2,FALSE),"NO ")</f>
        <v>ML</v>
      </c>
      <c r="E1881" s="257">
        <f>IFERROR(VLOOKUP(C1881,'LISTA ICCU 2026'!D856:F1912,3,FALSE),"NO ")</f>
        <v>513321</v>
      </c>
      <c r="F1881" s="256"/>
      <c r="G1881" s="258">
        <f t="shared" si="58"/>
        <v>513321</v>
      </c>
      <c r="H1881" s="259" t="s">
        <v>1310</v>
      </c>
    </row>
    <row r="1882" spans="2:8" s="260" customFormat="1" ht="26.4">
      <c r="B1882" s="255">
        <f t="shared" si="59"/>
        <v>1869</v>
      </c>
      <c r="C1882" s="273" t="s">
        <v>922</v>
      </c>
      <c r="D1882" s="256" t="str">
        <f>IFERROR(VLOOKUP(C1882,'LISTA ICCU 2026'!D857:F1913,2,FALSE),"NO ")</f>
        <v>ML</v>
      </c>
      <c r="E1882" s="257">
        <f>IFERROR(VLOOKUP(C1882,'LISTA ICCU 2026'!D857:F1913,3,FALSE),"NO ")</f>
        <v>575121</v>
      </c>
      <c r="F1882" s="256"/>
      <c r="G1882" s="258">
        <f t="shared" si="58"/>
        <v>575121</v>
      </c>
      <c r="H1882" s="259" t="s">
        <v>1310</v>
      </c>
    </row>
    <row r="1883" spans="2:8" s="260" customFormat="1" ht="26.4">
      <c r="B1883" s="255">
        <f t="shared" si="59"/>
        <v>1870</v>
      </c>
      <c r="C1883" s="273" t="s">
        <v>923</v>
      </c>
      <c r="D1883" s="256" t="str">
        <f>IFERROR(VLOOKUP(C1883,'LISTA ICCU 2026'!D858:F1914,2,FALSE),"NO ")</f>
        <v>ML</v>
      </c>
      <c r="E1883" s="257">
        <f>IFERROR(VLOOKUP(C1883,'LISTA ICCU 2026'!D858:F1914,3,FALSE),"NO ")</f>
        <v>1577066</v>
      </c>
      <c r="F1883" s="256"/>
      <c r="G1883" s="258">
        <f t="shared" si="58"/>
        <v>1577066</v>
      </c>
      <c r="H1883" s="276" t="s">
        <v>1310</v>
      </c>
    </row>
    <row r="1884" spans="2:8" s="260" customFormat="1" ht="26.4">
      <c r="B1884" s="255">
        <f t="shared" si="59"/>
        <v>1871</v>
      </c>
      <c r="C1884" s="273" t="s">
        <v>924</v>
      </c>
      <c r="D1884" s="256" t="str">
        <f>IFERROR(VLOOKUP(C1884,'LISTA ICCU 2026'!D859:F1915,2,FALSE),"NO ")</f>
        <v>ML</v>
      </c>
      <c r="E1884" s="257">
        <f>IFERROR(VLOOKUP(C1884,'LISTA ICCU 2026'!D859:F1915,3,FALSE),"NO ")</f>
        <v>93578</v>
      </c>
      <c r="F1884" s="256"/>
      <c r="G1884" s="258">
        <f t="shared" si="58"/>
        <v>93578</v>
      </c>
      <c r="H1884" s="259" t="s">
        <v>1310</v>
      </c>
    </row>
    <row r="1885" spans="2:8" s="260" customFormat="1" ht="26.4">
      <c r="B1885" s="255">
        <f t="shared" si="59"/>
        <v>1872</v>
      </c>
      <c r="C1885" s="273" t="s">
        <v>925</v>
      </c>
      <c r="D1885" s="256" t="str">
        <f>IFERROR(VLOOKUP(C1885,'LISTA ICCU 2026'!D860:F1916,2,FALSE),"NO ")</f>
        <v>ML</v>
      </c>
      <c r="E1885" s="257">
        <f>IFERROR(VLOOKUP(C1885,'LISTA ICCU 2026'!D860:F1916,3,FALSE),"NO ")</f>
        <v>466125</v>
      </c>
      <c r="F1885" s="256"/>
      <c r="G1885" s="258">
        <f t="shared" si="58"/>
        <v>466125</v>
      </c>
      <c r="H1885" s="259" t="s">
        <v>1310</v>
      </c>
    </row>
    <row r="1886" spans="2:8" s="260" customFormat="1">
      <c r="B1886" s="255">
        <f t="shared" si="59"/>
        <v>1873</v>
      </c>
      <c r="C1886" s="273" t="s">
        <v>926</v>
      </c>
      <c r="D1886" s="256" t="str">
        <f>IFERROR(VLOOKUP(C1886,'LISTA ICCU 2026'!D861:F1917,2,FALSE),"NO ")</f>
        <v>ML</v>
      </c>
      <c r="E1886" s="257">
        <f>IFERROR(VLOOKUP(C1886,'LISTA ICCU 2026'!D861:F1917,3,FALSE),"NO ")</f>
        <v>72265</v>
      </c>
      <c r="F1886" s="256"/>
      <c r="G1886" s="258">
        <f t="shared" si="58"/>
        <v>72265</v>
      </c>
      <c r="H1886" s="276" t="s">
        <v>1310</v>
      </c>
    </row>
    <row r="1887" spans="2:8" s="260" customFormat="1">
      <c r="B1887" s="255">
        <f t="shared" si="59"/>
        <v>1874</v>
      </c>
      <c r="C1887" s="273" t="s">
        <v>927</v>
      </c>
      <c r="D1887" s="256" t="str">
        <f>IFERROR(VLOOKUP(C1887,'LISTA ICCU 2026'!D862:F1918,2,FALSE),"NO ")</f>
        <v>ML</v>
      </c>
      <c r="E1887" s="257">
        <f>IFERROR(VLOOKUP(C1887,'LISTA ICCU 2026'!D862:F1918,3,FALSE),"NO ")</f>
        <v>101175</v>
      </c>
      <c r="F1887" s="256"/>
      <c r="G1887" s="258">
        <f t="shared" si="58"/>
        <v>101175</v>
      </c>
      <c r="H1887" s="259" t="s">
        <v>1310</v>
      </c>
    </row>
    <row r="1888" spans="2:8" s="260" customFormat="1">
      <c r="B1888" s="255">
        <f t="shared" si="59"/>
        <v>1875</v>
      </c>
      <c r="C1888" s="273" t="s">
        <v>928</v>
      </c>
      <c r="D1888" s="256" t="str">
        <f>IFERROR(VLOOKUP(C1888,'LISTA ICCU 2026'!D863:F1919,2,FALSE),"NO ")</f>
        <v>ML</v>
      </c>
      <c r="E1888" s="257">
        <f>IFERROR(VLOOKUP(C1888,'LISTA ICCU 2026'!D863:F1919,3,FALSE),"NO ")</f>
        <v>144864</v>
      </c>
      <c r="F1888" s="256"/>
      <c r="G1888" s="258">
        <f t="shared" si="58"/>
        <v>144864</v>
      </c>
      <c r="H1888" s="259" t="s">
        <v>1310</v>
      </c>
    </row>
    <row r="1889" spans="2:8" s="260" customFormat="1">
      <c r="B1889" s="255">
        <f t="shared" si="59"/>
        <v>1876</v>
      </c>
      <c r="C1889" s="273" t="s">
        <v>929</v>
      </c>
      <c r="D1889" s="256" t="str">
        <f>IFERROR(VLOOKUP(C1889,'LISTA ICCU 2026'!D864:F1920,2,FALSE),"NO ")</f>
        <v>ML</v>
      </c>
      <c r="E1889" s="257">
        <f>IFERROR(VLOOKUP(C1889,'LISTA ICCU 2026'!D864:F1920,3,FALSE),"NO ")</f>
        <v>221828</v>
      </c>
      <c r="F1889" s="256"/>
      <c r="G1889" s="258">
        <f t="shared" ref="G1889:G1945" si="60">E1889*(1+F1889)</f>
        <v>221828</v>
      </c>
      <c r="H1889" s="276" t="s">
        <v>1310</v>
      </c>
    </row>
    <row r="1890" spans="2:8" s="260" customFormat="1" ht="26.4">
      <c r="B1890" s="255">
        <f t="shared" si="59"/>
        <v>1877</v>
      </c>
      <c r="C1890" s="273" t="s">
        <v>930</v>
      </c>
      <c r="D1890" s="256" t="str">
        <f>IFERROR(VLOOKUP(C1890,'LISTA ICCU 2026'!D865:F1921,2,FALSE),"NO ")</f>
        <v>ML</v>
      </c>
      <c r="E1890" s="257">
        <f>IFERROR(VLOOKUP(C1890,'LISTA ICCU 2026'!D865:F1921,3,FALSE),"NO ")</f>
        <v>354342</v>
      </c>
      <c r="F1890" s="256"/>
      <c r="G1890" s="258">
        <f t="shared" si="60"/>
        <v>354342</v>
      </c>
      <c r="H1890" s="259" t="s">
        <v>1310</v>
      </c>
    </row>
    <row r="1891" spans="2:8" s="260" customFormat="1" ht="26.4">
      <c r="B1891" s="255">
        <f t="shared" si="59"/>
        <v>1878</v>
      </c>
      <c r="C1891" s="273" t="s">
        <v>931</v>
      </c>
      <c r="D1891" s="256" t="str">
        <f>IFERROR(VLOOKUP(C1891,'LISTA ICCU 2026'!D866:F1922,2,FALSE),"NO ")</f>
        <v>ML</v>
      </c>
      <c r="E1891" s="257">
        <f>IFERROR(VLOOKUP(C1891,'LISTA ICCU 2026'!D866:F1922,3,FALSE),"NO ")</f>
        <v>514018</v>
      </c>
      <c r="F1891" s="256"/>
      <c r="G1891" s="258">
        <f t="shared" si="60"/>
        <v>514018</v>
      </c>
      <c r="H1891" s="259" t="s">
        <v>1310</v>
      </c>
    </row>
    <row r="1892" spans="2:8" s="260" customFormat="1" ht="26.4">
      <c r="B1892" s="255">
        <f t="shared" si="59"/>
        <v>1879</v>
      </c>
      <c r="C1892" s="273" t="s">
        <v>932</v>
      </c>
      <c r="D1892" s="256" t="str">
        <f>IFERROR(VLOOKUP(C1892,'LISTA ICCU 2026'!D867:F1923,2,FALSE),"NO ")</f>
        <v>ML</v>
      </c>
      <c r="E1892" s="257">
        <f>IFERROR(VLOOKUP(C1892,'LISTA ICCU 2026'!D867:F1923,3,FALSE),"NO ")</f>
        <v>650023</v>
      </c>
      <c r="F1892" s="256"/>
      <c r="G1892" s="258">
        <f t="shared" si="60"/>
        <v>650023</v>
      </c>
      <c r="H1892" s="276" t="s">
        <v>1310</v>
      </c>
    </row>
    <row r="1893" spans="2:8" s="260" customFormat="1" ht="26.4">
      <c r="B1893" s="255">
        <f t="shared" si="59"/>
        <v>1880</v>
      </c>
      <c r="C1893" s="273" t="s">
        <v>933</v>
      </c>
      <c r="D1893" s="256" t="str">
        <f>IFERROR(VLOOKUP(C1893,'LISTA ICCU 2026'!D868:F1924,2,FALSE),"NO ")</f>
        <v>ML</v>
      </c>
      <c r="E1893" s="257">
        <f>IFERROR(VLOOKUP(C1893,'LISTA ICCU 2026'!D868:F1924,3,FALSE),"NO ")</f>
        <v>854708</v>
      </c>
      <c r="F1893" s="256"/>
      <c r="G1893" s="258">
        <f t="shared" si="60"/>
        <v>854708</v>
      </c>
      <c r="H1893" s="259" t="s">
        <v>1310</v>
      </c>
    </row>
    <row r="1894" spans="2:8" s="260" customFormat="1" ht="26.4">
      <c r="B1894" s="255">
        <f t="shared" si="59"/>
        <v>1881</v>
      </c>
      <c r="C1894" s="273" t="s">
        <v>934</v>
      </c>
      <c r="D1894" s="256" t="str">
        <f>IFERROR(VLOOKUP(C1894,'LISTA ICCU 2026'!D869:F1925,2,FALSE),"NO ")</f>
        <v>ML</v>
      </c>
      <c r="E1894" s="257">
        <f>IFERROR(VLOOKUP(C1894,'LISTA ICCU 2026'!D869:F1925,3,FALSE),"NO ")</f>
        <v>1547055</v>
      </c>
      <c r="F1894" s="256"/>
      <c r="G1894" s="258">
        <f t="shared" si="60"/>
        <v>1547055</v>
      </c>
      <c r="H1894" s="259" t="s">
        <v>1310</v>
      </c>
    </row>
    <row r="1895" spans="2:8" s="260" customFormat="1" ht="26.4">
      <c r="B1895" s="255">
        <f t="shared" si="59"/>
        <v>1882</v>
      </c>
      <c r="C1895" s="273" t="s">
        <v>936</v>
      </c>
      <c r="D1895" s="256" t="str">
        <f>IFERROR(VLOOKUP(C1895,'LISTA ICCU 2026'!D871:F1927,2,FALSE),"NO ")</f>
        <v>UN</v>
      </c>
      <c r="E1895" s="257">
        <f>IFERROR(VLOOKUP(C1895,'LISTA ICCU 2026'!D871:F1927,3,FALSE),"NO ")</f>
        <v>1162237</v>
      </c>
      <c r="F1895" s="256"/>
      <c r="G1895" s="258">
        <f t="shared" si="60"/>
        <v>1162237</v>
      </c>
      <c r="H1895" s="259" t="s">
        <v>1310</v>
      </c>
    </row>
    <row r="1896" spans="2:8" s="260" customFormat="1" ht="39.6">
      <c r="B1896" s="255">
        <f t="shared" si="59"/>
        <v>1883</v>
      </c>
      <c r="C1896" s="273" t="s">
        <v>937</v>
      </c>
      <c r="D1896" s="256" t="str">
        <f>IFERROR(VLOOKUP(C1896,'LISTA ICCU 2026'!D872:F1928,2,FALSE),"NO ")</f>
        <v>ML</v>
      </c>
      <c r="E1896" s="257">
        <f>IFERROR(VLOOKUP(C1896,'LISTA ICCU 2026'!D872:F1928,3,FALSE),"NO ")</f>
        <v>942176</v>
      </c>
      <c r="F1896" s="256"/>
      <c r="G1896" s="258">
        <f t="shared" si="60"/>
        <v>942176</v>
      </c>
      <c r="H1896" s="259" t="s">
        <v>1310</v>
      </c>
    </row>
    <row r="1897" spans="2:8" s="260" customFormat="1" ht="39.6">
      <c r="B1897" s="255">
        <f t="shared" si="59"/>
        <v>1884</v>
      </c>
      <c r="C1897" s="273" t="s">
        <v>938</v>
      </c>
      <c r="D1897" s="256" t="str">
        <f>IFERROR(VLOOKUP(C1897,'LISTA ICCU 2026'!D873:F1929,2,FALSE),"NO ")</f>
        <v>UN</v>
      </c>
      <c r="E1897" s="257">
        <f>IFERROR(VLOOKUP(C1897,'LISTA ICCU 2026'!D873:F1929,3,FALSE),"NO ")</f>
        <v>1144784</v>
      </c>
      <c r="F1897" s="256"/>
      <c r="G1897" s="258">
        <f t="shared" si="60"/>
        <v>1144784</v>
      </c>
      <c r="H1897" s="276" t="s">
        <v>1310</v>
      </c>
    </row>
    <row r="1898" spans="2:8" s="260" customFormat="1" ht="26.4">
      <c r="B1898" s="255">
        <f t="shared" si="59"/>
        <v>1885</v>
      </c>
      <c r="C1898" s="273" t="s">
        <v>939</v>
      </c>
      <c r="D1898" s="256" t="str">
        <f>IFERROR(VLOOKUP(C1898,'LISTA ICCU 2026'!D874:F1930,2,FALSE),"NO ")</f>
        <v>UN</v>
      </c>
      <c r="E1898" s="257">
        <f>IFERROR(VLOOKUP(C1898,'LISTA ICCU 2026'!D874:F1930,3,FALSE),"NO ")</f>
        <v>1369372</v>
      </c>
      <c r="F1898" s="256"/>
      <c r="G1898" s="258">
        <f t="shared" si="60"/>
        <v>1369372</v>
      </c>
      <c r="H1898" s="259" t="s">
        <v>1310</v>
      </c>
    </row>
    <row r="1899" spans="2:8" s="260" customFormat="1" ht="39.6">
      <c r="B1899" s="255">
        <f t="shared" si="59"/>
        <v>1886</v>
      </c>
      <c r="C1899" s="273" t="s">
        <v>940</v>
      </c>
      <c r="D1899" s="256" t="str">
        <f>IFERROR(VLOOKUP(C1899,'LISTA ICCU 2026'!D875:F1931,2,FALSE),"NO ")</f>
        <v>ML</v>
      </c>
      <c r="E1899" s="257">
        <f>IFERROR(VLOOKUP(C1899,'LISTA ICCU 2026'!D875:F1931,3,FALSE),"NO ")</f>
        <v>1299083</v>
      </c>
      <c r="F1899" s="256"/>
      <c r="G1899" s="258">
        <f t="shared" si="60"/>
        <v>1299083</v>
      </c>
      <c r="H1899" s="259" t="s">
        <v>1310</v>
      </c>
    </row>
    <row r="1900" spans="2:8" s="260" customFormat="1" ht="39.6">
      <c r="B1900" s="255">
        <f t="shared" si="59"/>
        <v>1887</v>
      </c>
      <c r="C1900" s="273" t="s">
        <v>941</v>
      </c>
      <c r="D1900" s="256" t="str">
        <f>IFERROR(VLOOKUP(C1900,'LISTA ICCU 2026'!D876:F1932,2,FALSE),"NO ")</f>
        <v>UN</v>
      </c>
      <c r="E1900" s="257">
        <f>IFERROR(VLOOKUP(C1900,'LISTA ICCU 2026'!D876:F1932,3,FALSE),"NO ")</f>
        <v>1322333</v>
      </c>
      <c r="F1900" s="256"/>
      <c r="G1900" s="258">
        <f t="shared" si="60"/>
        <v>1322333</v>
      </c>
      <c r="H1900" s="276" t="s">
        <v>1310</v>
      </c>
    </row>
    <row r="1901" spans="2:8" s="260" customFormat="1">
      <c r="B1901" s="255">
        <f t="shared" si="59"/>
        <v>1888</v>
      </c>
      <c r="C1901" s="273" t="s">
        <v>942</v>
      </c>
      <c r="D1901" s="256" t="str">
        <f>IFERROR(VLOOKUP(C1901,'LISTA ICCU 2026'!D877:F1933,2,FALSE),"NO ")</f>
        <v>UN</v>
      </c>
      <c r="E1901" s="257">
        <f>IFERROR(VLOOKUP(C1901,'LISTA ICCU 2026'!D877:F1933,3,FALSE),"NO ")</f>
        <v>1747958</v>
      </c>
      <c r="F1901" s="256"/>
      <c r="G1901" s="258">
        <f t="shared" si="60"/>
        <v>1747958</v>
      </c>
      <c r="H1901" s="259" t="s">
        <v>1310</v>
      </c>
    </row>
    <row r="1902" spans="2:8" s="260" customFormat="1">
      <c r="B1902" s="255">
        <f t="shared" si="59"/>
        <v>1889</v>
      </c>
      <c r="C1902" s="273" t="s">
        <v>943</v>
      </c>
      <c r="D1902" s="256" t="str">
        <f>IFERROR(VLOOKUP(C1902,'LISTA ICCU 2026'!D878:F1934,2,FALSE),"NO ")</f>
        <v>UN</v>
      </c>
      <c r="E1902" s="257">
        <f>IFERROR(VLOOKUP(C1902,'LISTA ICCU 2026'!D878:F1934,3,FALSE),"NO ")</f>
        <v>2470877</v>
      </c>
      <c r="F1902" s="256"/>
      <c r="G1902" s="258">
        <f t="shared" si="60"/>
        <v>2470877</v>
      </c>
      <c r="H1902" s="259" t="s">
        <v>1310</v>
      </c>
    </row>
    <row r="1903" spans="2:8" s="260" customFormat="1" ht="26.4">
      <c r="B1903" s="255">
        <f t="shared" si="59"/>
        <v>1890</v>
      </c>
      <c r="C1903" s="273" t="s">
        <v>944</v>
      </c>
      <c r="D1903" s="256" t="str">
        <f>IFERROR(VLOOKUP(C1903,'LISTA ICCU 2026'!D879:F1935,2,FALSE),"NO ")</f>
        <v>UN</v>
      </c>
      <c r="E1903" s="257">
        <f>IFERROR(VLOOKUP(C1903,'LISTA ICCU 2026'!D879:F1935,3,FALSE),"NO ")</f>
        <v>3333164</v>
      </c>
      <c r="F1903" s="256"/>
      <c r="G1903" s="258">
        <f t="shared" si="60"/>
        <v>3333164</v>
      </c>
      <c r="H1903" s="276" t="s">
        <v>1310</v>
      </c>
    </row>
    <row r="1904" spans="2:8" s="260" customFormat="1">
      <c r="B1904" s="255">
        <f t="shared" si="59"/>
        <v>1891</v>
      </c>
      <c r="C1904" s="273" t="s">
        <v>945</v>
      </c>
      <c r="D1904" s="256" t="str">
        <f>IFERROR(VLOOKUP(C1904,'LISTA ICCU 2026'!D880:F1936,2,FALSE),"NO ")</f>
        <v>UN</v>
      </c>
      <c r="E1904" s="257">
        <f>IFERROR(VLOOKUP(C1904,'LISTA ICCU 2026'!D880:F1936,3,FALSE),"NO ")</f>
        <v>4441954</v>
      </c>
      <c r="F1904" s="256"/>
      <c r="G1904" s="258">
        <f t="shared" si="60"/>
        <v>4441954</v>
      </c>
      <c r="H1904" s="259" t="s">
        <v>1310</v>
      </c>
    </row>
    <row r="1905" spans="2:8" s="260" customFormat="1">
      <c r="B1905" s="255">
        <f t="shared" si="59"/>
        <v>1892</v>
      </c>
      <c r="C1905" s="273" t="s">
        <v>946</v>
      </c>
      <c r="D1905" s="256" t="str">
        <f>IFERROR(VLOOKUP(C1905,'LISTA ICCU 2026'!D881:F1937,2,FALSE),"NO ")</f>
        <v>UN</v>
      </c>
      <c r="E1905" s="257">
        <f>IFERROR(VLOOKUP(C1905,'LISTA ICCU 2026'!D881:F1937,3,FALSE),"NO ")</f>
        <v>2703282</v>
      </c>
      <c r="F1905" s="256"/>
      <c r="G1905" s="258">
        <f t="shared" si="60"/>
        <v>2703282</v>
      </c>
      <c r="H1905" s="259" t="s">
        <v>1310</v>
      </c>
    </row>
    <row r="1906" spans="2:8" s="260" customFormat="1">
      <c r="B1906" s="255">
        <f t="shared" si="59"/>
        <v>1893</v>
      </c>
      <c r="C1906" s="273" t="s">
        <v>947</v>
      </c>
      <c r="D1906" s="256" t="str">
        <f>IFERROR(VLOOKUP(C1906,'LISTA ICCU 2026'!D882:F1938,2,FALSE),"NO ")</f>
        <v>UN</v>
      </c>
      <c r="E1906" s="257">
        <f>IFERROR(VLOOKUP(C1906,'LISTA ICCU 2026'!D882:F1938,3,FALSE),"NO ")</f>
        <v>5601832</v>
      </c>
      <c r="F1906" s="256"/>
      <c r="G1906" s="258">
        <f t="shared" si="60"/>
        <v>5601832</v>
      </c>
      <c r="H1906" s="276" t="s">
        <v>1310</v>
      </c>
    </row>
    <row r="1907" spans="2:8" s="260" customFormat="1" ht="39.6">
      <c r="B1907" s="255">
        <f t="shared" si="59"/>
        <v>1894</v>
      </c>
      <c r="C1907" s="273" t="s">
        <v>948</v>
      </c>
      <c r="D1907" s="256" t="str">
        <f>IFERROR(VLOOKUP(C1907,'LISTA ICCU 2026'!D883:F1939,2,FALSE),"NO ")</f>
        <v>UN</v>
      </c>
      <c r="E1907" s="257">
        <f>IFERROR(VLOOKUP(C1907,'LISTA ICCU 2026'!D883:F1939,3,FALSE),"NO ")</f>
        <v>205974</v>
      </c>
      <c r="F1907" s="256"/>
      <c r="G1907" s="258">
        <f t="shared" si="60"/>
        <v>205974</v>
      </c>
      <c r="H1907" s="259" t="s">
        <v>1310</v>
      </c>
    </row>
    <row r="1908" spans="2:8" s="260" customFormat="1">
      <c r="B1908" s="255">
        <f t="shared" si="59"/>
        <v>1895</v>
      </c>
      <c r="C1908" s="273" t="s">
        <v>950</v>
      </c>
      <c r="D1908" s="256" t="str">
        <f>IFERROR(VLOOKUP(C1908,'LISTA ICCU 2026'!D886:F1942,2,FALSE),"NO ")</f>
        <v>M2</v>
      </c>
      <c r="E1908" s="257">
        <f>IFERROR(VLOOKUP(C1908,'LISTA ICCU 2026'!D886:F1942,3,FALSE),"NO ")</f>
        <v>116537</v>
      </c>
      <c r="F1908" s="256"/>
      <c r="G1908" s="258">
        <f t="shared" si="60"/>
        <v>116537</v>
      </c>
      <c r="H1908" s="259" t="s">
        <v>1310</v>
      </c>
    </row>
    <row r="1909" spans="2:8" s="260" customFormat="1">
      <c r="B1909" s="255">
        <f t="shared" si="59"/>
        <v>1896</v>
      </c>
      <c r="C1909" s="273" t="s">
        <v>951</v>
      </c>
      <c r="D1909" s="256" t="str">
        <f>IFERROR(VLOOKUP(C1909,'LISTA ICCU 2026'!D887:F1943,2,FALSE),"NO ")</f>
        <v>M2</v>
      </c>
      <c r="E1909" s="257">
        <f>IFERROR(VLOOKUP(C1909,'LISTA ICCU 2026'!D887:F1943,3,FALSE),"NO ")</f>
        <v>135309</v>
      </c>
      <c r="F1909" s="256"/>
      <c r="G1909" s="258">
        <f t="shared" si="60"/>
        <v>135309</v>
      </c>
      <c r="H1909" s="259" t="s">
        <v>1310</v>
      </c>
    </row>
    <row r="1910" spans="2:8" s="260" customFormat="1" ht="26.4">
      <c r="B1910" s="255">
        <f t="shared" si="59"/>
        <v>1897</v>
      </c>
      <c r="C1910" s="273" t="s">
        <v>952</v>
      </c>
      <c r="D1910" s="256" t="str">
        <f>IFERROR(VLOOKUP(C1910,'LISTA ICCU 2026'!D888:F1944,2,FALSE),"NO ")</f>
        <v>M2</v>
      </c>
      <c r="E1910" s="257">
        <f>IFERROR(VLOOKUP(C1910,'LISTA ICCU 2026'!D888:F1944,3,FALSE),"NO ")</f>
        <v>87950</v>
      </c>
      <c r="F1910" s="256"/>
      <c r="G1910" s="258">
        <f t="shared" si="60"/>
        <v>87950</v>
      </c>
      <c r="H1910" s="276" t="s">
        <v>1310</v>
      </c>
    </row>
    <row r="1911" spans="2:8" s="260" customFormat="1" ht="26.4">
      <c r="B1911" s="255">
        <f t="shared" si="59"/>
        <v>1898</v>
      </c>
      <c r="C1911" s="273" t="s">
        <v>953</v>
      </c>
      <c r="D1911" s="256" t="str">
        <f>IFERROR(VLOOKUP(C1911,'LISTA ICCU 2026'!D889:F1945,2,FALSE),"NO ")</f>
        <v>M2</v>
      </c>
      <c r="E1911" s="257">
        <f>IFERROR(VLOOKUP(C1911,'LISTA ICCU 2026'!D889:F1945,3,FALSE),"NO ")</f>
        <v>92724</v>
      </c>
      <c r="F1911" s="256"/>
      <c r="G1911" s="258">
        <f t="shared" si="60"/>
        <v>92724</v>
      </c>
      <c r="H1911" s="259" t="s">
        <v>1310</v>
      </c>
    </row>
    <row r="1912" spans="2:8" s="260" customFormat="1" ht="26.4">
      <c r="B1912" s="255">
        <f t="shared" si="59"/>
        <v>1899</v>
      </c>
      <c r="C1912" s="273" t="s">
        <v>954</v>
      </c>
      <c r="D1912" s="256" t="str">
        <f>IFERROR(VLOOKUP(C1912,'LISTA ICCU 2026'!D890:F1946,2,FALSE),"NO ")</f>
        <v>M2</v>
      </c>
      <c r="E1912" s="257">
        <f>IFERROR(VLOOKUP(C1912,'LISTA ICCU 2026'!D890:F1946,3,FALSE),"NO ")</f>
        <v>96178</v>
      </c>
      <c r="F1912" s="256"/>
      <c r="G1912" s="258">
        <f t="shared" si="60"/>
        <v>96178</v>
      </c>
      <c r="H1912" s="259" t="s">
        <v>1310</v>
      </c>
    </row>
    <row r="1913" spans="2:8" s="260" customFormat="1">
      <c r="B1913" s="255">
        <f t="shared" si="59"/>
        <v>1900</v>
      </c>
      <c r="C1913" s="273" t="s">
        <v>955</v>
      </c>
      <c r="D1913" s="256" t="str">
        <f>IFERROR(VLOOKUP(C1913,'LISTA ICCU 2026'!D891:F1947,2,FALSE),"NO ")</f>
        <v>ML</v>
      </c>
      <c r="E1913" s="257">
        <f>IFERROR(VLOOKUP(C1913,'LISTA ICCU 2026'!D891:F1947,3,FALSE),"NO ")</f>
        <v>358055</v>
      </c>
      <c r="F1913" s="256"/>
      <c r="G1913" s="258">
        <f t="shared" si="60"/>
        <v>358055</v>
      </c>
      <c r="H1913" s="276" t="s">
        <v>1310</v>
      </c>
    </row>
    <row r="1914" spans="2:8" s="260" customFormat="1" ht="26.4">
      <c r="B1914" s="255">
        <f t="shared" si="59"/>
        <v>1901</v>
      </c>
      <c r="C1914" s="273" t="s">
        <v>956</v>
      </c>
      <c r="D1914" s="256" t="str">
        <f>IFERROR(VLOOKUP(C1914,'LISTA ICCU 2026'!D892:F1948,2,FALSE),"NO ")</f>
        <v>ML</v>
      </c>
      <c r="E1914" s="257">
        <f>IFERROR(VLOOKUP(C1914,'LISTA ICCU 2026'!D892:F1948,3,FALSE),"NO ")</f>
        <v>33699</v>
      </c>
      <c r="F1914" s="256"/>
      <c r="G1914" s="258">
        <f t="shared" si="60"/>
        <v>33699</v>
      </c>
      <c r="H1914" s="259" t="s">
        <v>1310</v>
      </c>
    </row>
    <row r="1915" spans="2:8" s="260" customFormat="1" ht="26.4">
      <c r="B1915" s="255">
        <f t="shared" si="59"/>
        <v>1902</v>
      </c>
      <c r="C1915" s="273" t="s">
        <v>957</v>
      </c>
      <c r="D1915" s="256" t="str">
        <f>IFERROR(VLOOKUP(C1915,'LISTA ICCU 2026'!D893:F1949,2,FALSE),"NO ")</f>
        <v>ML</v>
      </c>
      <c r="E1915" s="257">
        <f>IFERROR(VLOOKUP(C1915,'LISTA ICCU 2026'!D893:F1949,3,FALSE),"NO ")</f>
        <v>63793</v>
      </c>
      <c r="F1915" s="256"/>
      <c r="G1915" s="258">
        <f t="shared" si="60"/>
        <v>63793</v>
      </c>
      <c r="H1915" s="259" t="s">
        <v>1310</v>
      </c>
    </row>
    <row r="1916" spans="2:8" s="260" customFormat="1">
      <c r="B1916" s="255">
        <f t="shared" si="59"/>
        <v>1903</v>
      </c>
      <c r="C1916" s="273" t="s">
        <v>958</v>
      </c>
      <c r="D1916" s="256" t="str">
        <f>IFERROR(VLOOKUP(C1916,'LISTA ICCU 2026'!D894:F1950,2,FALSE),"NO ")</f>
        <v>ML</v>
      </c>
      <c r="E1916" s="257">
        <f>IFERROR(VLOOKUP(C1916,'LISTA ICCU 2026'!D894:F1950,3,FALSE),"NO ")</f>
        <v>127109</v>
      </c>
      <c r="F1916" s="256"/>
      <c r="G1916" s="258">
        <f t="shared" si="60"/>
        <v>127109</v>
      </c>
      <c r="H1916" s="276" t="s">
        <v>1310</v>
      </c>
    </row>
    <row r="1917" spans="2:8" s="260" customFormat="1">
      <c r="B1917" s="255">
        <f t="shared" si="59"/>
        <v>1904</v>
      </c>
      <c r="C1917" s="273" t="s">
        <v>959</v>
      </c>
      <c r="D1917" s="256" t="str">
        <f>IFERROR(VLOOKUP(C1917,'LISTA ICCU 2026'!D895:F1951,2,FALSE),"NO ")</f>
        <v>UN</v>
      </c>
      <c r="E1917" s="257">
        <f>IFERROR(VLOOKUP(C1917,'LISTA ICCU 2026'!D895:F1951,3,FALSE),"NO ")</f>
        <v>873475</v>
      </c>
      <c r="F1917" s="256"/>
      <c r="G1917" s="258">
        <f t="shared" si="60"/>
        <v>873475</v>
      </c>
      <c r="H1917" s="259" t="s">
        <v>1310</v>
      </c>
    </row>
    <row r="1918" spans="2:8" s="260" customFormat="1">
      <c r="B1918" s="255">
        <f t="shared" si="59"/>
        <v>1905</v>
      </c>
      <c r="C1918" s="273" t="s">
        <v>960</v>
      </c>
      <c r="D1918" s="256" t="str">
        <f>IFERROR(VLOOKUP(C1918,'LISTA ICCU 2026'!D896:F1952,2,FALSE),"NO ")</f>
        <v>M2</v>
      </c>
      <c r="E1918" s="257">
        <f>IFERROR(VLOOKUP(C1918,'LISTA ICCU 2026'!D896:F1952,3,FALSE),"NO ")</f>
        <v>97513</v>
      </c>
      <c r="F1918" s="256"/>
      <c r="G1918" s="258">
        <f t="shared" si="60"/>
        <v>97513</v>
      </c>
      <c r="H1918" s="259" t="s">
        <v>1310</v>
      </c>
    </row>
    <row r="1919" spans="2:8" s="260" customFormat="1">
      <c r="B1919" s="255">
        <f t="shared" si="59"/>
        <v>1906</v>
      </c>
      <c r="C1919" s="273" t="s">
        <v>961</v>
      </c>
      <c r="D1919" s="256" t="str">
        <f>IFERROR(VLOOKUP(C1919,'LISTA ICCU 2026'!D897:F1953,2,FALSE),"NO ")</f>
        <v>M2</v>
      </c>
      <c r="E1919" s="257">
        <f>IFERROR(VLOOKUP(C1919,'LISTA ICCU 2026'!D897:F1953,3,FALSE),"NO ")</f>
        <v>133183</v>
      </c>
      <c r="F1919" s="256"/>
      <c r="G1919" s="258">
        <f t="shared" si="60"/>
        <v>133183</v>
      </c>
      <c r="H1919" s="276" t="s">
        <v>1310</v>
      </c>
    </row>
    <row r="1920" spans="2:8" s="260" customFormat="1" ht="26.4">
      <c r="B1920" s="255">
        <f t="shared" si="59"/>
        <v>1907</v>
      </c>
      <c r="C1920" s="273" t="s">
        <v>962</v>
      </c>
      <c r="D1920" s="256" t="str">
        <f>IFERROR(VLOOKUP(C1920,'LISTA ICCU 2026'!D898:F1954,2,FALSE),"NO ")</f>
        <v>ML</v>
      </c>
      <c r="E1920" s="257">
        <f>IFERROR(VLOOKUP(C1920,'LISTA ICCU 2026'!D898:F1954,3,FALSE),"NO ")</f>
        <v>54228</v>
      </c>
      <c r="F1920" s="256"/>
      <c r="G1920" s="258">
        <f t="shared" si="60"/>
        <v>54228</v>
      </c>
      <c r="H1920" s="259" t="s">
        <v>1310</v>
      </c>
    </row>
    <row r="1921" spans="2:8" s="260" customFormat="1" ht="26.4">
      <c r="B1921" s="255">
        <f t="shared" si="59"/>
        <v>1908</v>
      </c>
      <c r="C1921" s="273" t="s">
        <v>963</v>
      </c>
      <c r="D1921" s="256" t="str">
        <f>IFERROR(VLOOKUP(C1921,'LISTA ICCU 2026'!D899:F1955,2,FALSE),"NO ")</f>
        <v>ML</v>
      </c>
      <c r="E1921" s="257">
        <f>IFERROR(VLOOKUP(C1921,'LISTA ICCU 2026'!D899:F1955,3,FALSE),"NO ")</f>
        <v>83918</v>
      </c>
      <c r="F1921" s="256"/>
      <c r="G1921" s="258">
        <f t="shared" si="60"/>
        <v>83918</v>
      </c>
      <c r="H1921" s="259" t="s">
        <v>1310</v>
      </c>
    </row>
    <row r="1922" spans="2:8" s="260" customFormat="1">
      <c r="B1922" s="255">
        <f t="shared" si="59"/>
        <v>1909</v>
      </c>
      <c r="C1922" s="273" t="s">
        <v>964</v>
      </c>
      <c r="D1922" s="256" t="str">
        <f>IFERROR(VLOOKUP(C1922,'LISTA ICCU 2026'!D900:F1956,2,FALSE),"NO ")</f>
        <v>ML</v>
      </c>
      <c r="E1922" s="257">
        <f>IFERROR(VLOOKUP(C1922,'LISTA ICCU 2026'!D900:F1956,3,FALSE),"NO ")</f>
        <v>140636</v>
      </c>
      <c r="F1922" s="256"/>
      <c r="G1922" s="258">
        <f t="shared" si="60"/>
        <v>140636</v>
      </c>
      <c r="H1922" s="276" t="s">
        <v>1310</v>
      </c>
    </row>
    <row r="1923" spans="2:8" s="260" customFormat="1">
      <c r="B1923" s="255">
        <f t="shared" si="59"/>
        <v>1910</v>
      </c>
      <c r="C1923" s="273" t="s">
        <v>965</v>
      </c>
      <c r="D1923" s="256" t="str">
        <f>IFERROR(VLOOKUP(C1923,'LISTA ICCU 2026'!D901:F1957,2,FALSE),"NO ")</f>
        <v>M2</v>
      </c>
      <c r="E1923" s="257">
        <f>IFERROR(VLOOKUP(C1923,'LISTA ICCU 2026'!D901:F1957,3,FALSE),"NO ")</f>
        <v>91778</v>
      </c>
      <c r="F1923" s="256"/>
      <c r="G1923" s="258">
        <f t="shared" si="60"/>
        <v>91778</v>
      </c>
      <c r="H1923" s="259" t="s">
        <v>1310</v>
      </c>
    </row>
    <row r="1924" spans="2:8" s="260" customFormat="1">
      <c r="B1924" s="255">
        <f t="shared" si="59"/>
        <v>1911</v>
      </c>
      <c r="C1924" s="273" t="s">
        <v>967</v>
      </c>
      <c r="D1924" s="256" t="str">
        <f>IFERROR(VLOOKUP(C1924,'LISTA ICCU 2026'!D904:F1960,2,FALSE),"NO ")</f>
        <v>UN</v>
      </c>
      <c r="E1924" s="257">
        <f>IFERROR(VLOOKUP(C1924,'LISTA ICCU 2026'!D904:F1960,3,FALSE),"NO ")</f>
        <v>301446</v>
      </c>
      <c r="F1924" s="256"/>
      <c r="G1924" s="258">
        <f t="shared" si="60"/>
        <v>301446</v>
      </c>
      <c r="H1924" s="259" t="s">
        <v>1310</v>
      </c>
    </row>
    <row r="1925" spans="2:8" s="260" customFormat="1">
      <c r="B1925" s="255">
        <f t="shared" si="59"/>
        <v>1912</v>
      </c>
      <c r="C1925" s="273" t="s">
        <v>968</v>
      </c>
      <c r="D1925" s="256" t="str">
        <f>IFERROR(VLOOKUP(C1925,'LISTA ICCU 2026'!D905:F1961,2,FALSE),"NO ")</f>
        <v>UN</v>
      </c>
      <c r="E1925" s="257">
        <f>IFERROR(VLOOKUP(C1925,'LISTA ICCU 2026'!D905:F1961,3,FALSE),"NO ")</f>
        <v>956492</v>
      </c>
      <c r="F1925" s="256"/>
      <c r="G1925" s="258">
        <f t="shared" si="60"/>
        <v>956492</v>
      </c>
      <c r="H1925" s="259" t="s">
        <v>1310</v>
      </c>
    </row>
    <row r="1926" spans="2:8" s="260" customFormat="1">
      <c r="B1926" s="255">
        <f t="shared" si="59"/>
        <v>1913</v>
      </c>
      <c r="C1926" s="273" t="s">
        <v>969</v>
      </c>
      <c r="D1926" s="256" t="str">
        <f>IFERROR(VLOOKUP(C1926,'LISTA ICCU 2026'!D906:F1962,2,FALSE),"NO ")</f>
        <v>UN</v>
      </c>
      <c r="E1926" s="257">
        <f>IFERROR(VLOOKUP(C1926,'LISTA ICCU 2026'!D906:F1962,3,FALSE),"NO ")</f>
        <v>322594</v>
      </c>
      <c r="F1926" s="256"/>
      <c r="G1926" s="258">
        <f t="shared" si="60"/>
        <v>322594</v>
      </c>
      <c r="H1926" s="276" t="s">
        <v>1310</v>
      </c>
    </row>
    <row r="1927" spans="2:8" s="260" customFormat="1">
      <c r="B1927" s="255">
        <f t="shared" ref="B1927:B1981" si="61">B1926+1</f>
        <v>1914</v>
      </c>
      <c r="C1927" s="273" t="s">
        <v>970</v>
      </c>
      <c r="D1927" s="256" t="str">
        <f>IFERROR(VLOOKUP(C1927,'LISTA ICCU 2026'!D907:F1963,2,FALSE),"NO ")</f>
        <v>UN</v>
      </c>
      <c r="E1927" s="257">
        <f>IFERROR(VLOOKUP(C1927,'LISTA ICCU 2026'!D907:F1963,3,FALSE),"NO ")</f>
        <v>248353</v>
      </c>
      <c r="F1927" s="256"/>
      <c r="G1927" s="258">
        <f t="shared" si="60"/>
        <v>248353</v>
      </c>
      <c r="H1927" s="259" t="s">
        <v>1310</v>
      </c>
    </row>
    <row r="1928" spans="2:8" s="260" customFormat="1">
      <c r="B1928" s="255">
        <f t="shared" si="61"/>
        <v>1915</v>
      </c>
      <c r="C1928" s="273" t="s">
        <v>971</v>
      </c>
      <c r="D1928" s="256" t="str">
        <f>IFERROR(VLOOKUP(C1928,'LISTA ICCU 2026'!D908:F1964,2,FALSE),"NO ")</f>
        <v>UN</v>
      </c>
      <c r="E1928" s="257">
        <f>IFERROR(VLOOKUP(C1928,'LISTA ICCU 2026'!D908:F1964,3,FALSE),"NO ")</f>
        <v>252158</v>
      </c>
      <c r="F1928" s="256"/>
      <c r="G1928" s="258">
        <f t="shared" si="60"/>
        <v>252158</v>
      </c>
      <c r="H1928" s="259" t="s">
        <v>1310</v>
      </c>
    </row>
    <row r="1929" spans="2:8" s="260" customFormat="1">
      <c r="B1929" s="255">
        <f t="shared" si="61"/>
        <v>1916</v>
      </c>
      <c r="C1929" s="273" t="s">
        <v>972</v>
      </c>
      <c r="D1929" s="256" t="str">
        <f>IFERROR(VLOOKUP(C1929,'LISTA ICCU 2026'!D909:F1965,2,FALSE),"NO ")</f>
        <v>UN</v>
      </c>
      <c r="E1929" s="257">
        <f>IFERROR(VLOOKUP(C1929,'LISTA ICCU 2026'!D909:F1965,3,FALSE),"NO ")</f>
        <v>291061</v>
      </c>
      <c r="F1929" s="256"/>
      <c r="G1929" s="258">
        <f t="shared" si="60"/>
        <v>291061</v>
      </c>
      <c r="H1929" s="276" t="s">
        <v>1310</v>
      </c>
    </row>
    <row r="1930" spans="2:8" s="260" customFormat="1">
      <c r="B1930" s="255">
        <f t="shared" si="61"/>
        <v>1917</v>
      </c>
      <c r="C1930" s="273" t="s">
        <v>973</v>
      </c>
      <c r="D1930" s="256" t="str">
        <f>IFERROR(VLOOKUP(C1930,'LISTA ICCU 2026'!D910:F1966,2,FALSE),"NO ")</f>
        <v>ML</v>
      </c>
      <c r="E1930" s="257">
        <f>IFERROR(VLOOKUP(C1930,'LISTA ICCU 2026'!D910:F1966,3,FALSE),"NO ")</f>
        <v>93275</v>
      </c>
      <c r="F1930" s="256"/>
      <c r="G1930" s="258">
        <f t="shared" si="60"/>
        <v>93275</v>
      </c>
      <c r="H1930" s="259" t="s">
        <v>1310</v>
      </c>
    </row>
    <row r="1931" spans="2:8" s="260" customFormat="1">
      <c r="B1931" s="255">
        <f t="shared" si="61"/>
        <v>1918</v>
      </c>
      <c r="C1931" s="273" t="s">
        <v>974</v>
      </c>
      <c r="D1931" s="256" t="str">
        <f>IFERROR(VLOOKUP(C1931,'LISTA ICCU 2026'!D911:F1967,2,FALSE),"NO ")</f>
        <v>ML</v>
      </c>
      <c r="E1931" s="257">
        <f>IFERROR(VLOOKUP(C1931,'LISTA ICCU 2026'!D911:F1967,3,FALSE),"NO ")</f>
        <v>101797</v>
      </c>
      <c r="F1931" s="256"/>
      <c r="G1931" s="258">
        <f t="shared" si="60"/>
        <v>101797</v>
      </c>
      <c r="H1931" s="259" t="s">
        <v>1310</v>
      </c>
    </row>
    <row r="1932" spans="2:8" s="260" customFormat="1">
      <c r="B1932" s="255">
        <f t="shared" si="61"/>
        <v>1919</v>
      </c>
      <c r="C1932" s="273" t="s">
        <v>975</v>
      </c>
      <c r="D1932" s="256" t="str">
        <f>IFERROR(VLOOKUP(C1932,'LISTA ICCU 2026'!D912:F1968,2,FALSE),"NO ")</f>
        <v>UN</v>
      </c>
      <c r="E1932" s="257">
        <f>IFERROR(VLOOKUP(C1932,'LISTA ICCU 2026'!D912:F1968,3,FALSE),"NO ")</f>
        <v>445111</v>
      </c>
      <c r="F1932" s="256"/>
      <c r="G1932" s="258">
        <f t="shared" si="60"/>
        <v>445111</v>
      </c>
      <c r="H1932" s="276" t="s">
        <v>1310</v>
      </c>
    </row>
    <row r="1933" spans="2:8" s="260" customFormat="1" ht="26.4">
      <c r="B1933" s="255">
        <f t="shared" si="61"/>
        <v>1920</v>
      </c>
      <c r="C1933" s="273" t="s">
        <v>976</v>
      </c>
      <c r="D1933" s="256" t="str">
        <f>IFERROR(VLOOKUP(C1933,'LISTA ICCU 2026'!D913:F1969,2,FALSE),"NO ")</f>
        <v>UN</v>
      </c>
      <c r="E1933" s="257">
        <f>IFERROR(VLOOKUP(C1933,'LISTA ICCU 2026'!D913:F1969,3,FALSE),"NO ")</f>
        <v>1183919</v>
      </c>
      <c r="F1933" s="256"/>
      <c r="G1933" s="258">
        <f t="shared" si="60"/>
        <v>1183919</v>
      </c>
      <c r="H1933" s="259" t="s">
        <v>1310</v>
      </c>
    </row>
    <row r="1934" spans="2:8" s="260" customFormat="1" ht="26.4">
      <c r="B1934" s="255">
        <f t="shared" si="61"/>
        <v>1921</v>
      </c>
      <c r="C1934" s="273" t="s">
        <v>977</v>
      </c>
      <c r="D1934" s="256" t="str">
        <f>IFERROR(VLOOKUP(C1934,'LISTA ICCU 2026'!D914:F1970,2,FALSE),"NO ")</f>
        <v>UN</v>
      </c>
      <c r="E1934" s="257">
        <f>IFERROR(VLOOKUP(C1934,'LISTA ICCU 2026'!D914:F1970,3,FALSE),"NO ")</f>
        <v>4737175</v>
      </c>
      <c r="F1934" s="256"/>
      <c r="G1934" s="258">
        <f t="shared" si="60"/>
        <v>4737175</v>
      </c>
      <c r="H1934" s="259" t="s">
        <v>1310</v>
      </c>
    </row>
    <row r="1935" spans="2:8" s="260" customFormat="1" ht="26.4">
      <c r="B1935" s="255">
        <f t="shared" si="61"/>
        <v>1922</v>
      </c>
      <c r="C1935" s="273" t="s">
        <v>978</v>
      </c>
      <c r="D1935" s="256" t="str">
        <f>IFERROR(VLOOKUP(C1935,'LISTA ICCU 2026'!D915:F1971,2,FALSE),"NO ")</f>
        <v>UN</v>
      </c>
      <c r="E1935" s="257">
        <f>IFERROR(VLOOKUP(C1935,'LISTA ICCU 2026'!D915:F1971,3,FALSE),"NO ")</f>
        <v>4871681</v>
      </c>
      <c r="F1935" s="256"/>
      <c r="G1935" s="258">
        <f t="shared" si="60"/>
        <v>4871681</v>
      </c>
      <c r="H1935" s="276" t="s">
        <v>1310</v>
      </c>
    </row>
    <row r="1936" spans="2:8" s="260" customFormat="1">
      <c r="B1936" s="255">
        <f t="shared" si="61"/>
        <v>1923</v>
      </c>
      <c r="C1936" s="273" t="s">
        <v>979</v>
      </c>
      <c r="D1936" s="256" t="str">
        <f>IFERROR(VLOOKUP(C1936,'LISTA ICCU 2026'!D916:F1972,2,FALSE),"NO ")</f>
        <v>UN</v>
      </c>
      <c r="E1936" s="257">
        <f>IFERROR(VLOOKUP(C1936,'LISTA ICCU 2026'!D916:F1972,3,FALSE),"NO ")</f>
        <v>687311</v>
      </c>
      <c r="F1936" s="256"/>
      <c r="G1936" s="258">
        <f t="shared" si="60"/>
        <v>687311</v>
      </c>
      <c r="H1936" s="259" t="s">
        <v>1310</v>
      </c>
    </row>
    <row r="1937" spans="2:8" s="260" customFormat="1">
      <c r="B1937" s="255">
        <f t="shared" si="61"/>
        <v>1924</v>
      </c>
      <c r="C1937" s="273" t="s">
        <v>980</v>
      </c>
      <c r="D1937" s="256" t="str">
        <f>IFERROR(VLOOKUP(C1937,'LISTA ICCU 2026'!D917:F1973,2,FALSE),"NO ")</f>
        <v>UN</v>
      </c>
      <c r="E1937" s="257">
        <f>IFERROR(VLOOKUP(C1937,'LISTA ICCU 2026'!D917:F1973,3,FALSE),"NO ")</f>
        <v>910035</v>
      </c>
      <c r="F1937" s="256"/>
      <c r="G1937" s="258">
        <f t="shared" si="60"/>
        <v>910035</v>
      </c>
      <c r="H1937" s="259" t="s">
        <v>1310</v>
      </c>
    </row>
    <row r="1938" spans="2:8" s="260" customFormat="1">
      <c r="B1938" s="255">
        <f t="shared" si="61"/>
        <v>1925</v>
      </c>
      <c r="C1938" s="273" t="s">
        <v>981</v>
      </c>
      <c r="D1938" s="256" t="str">
        <f>IFERROR(VLOOKUP(C1938,'LISTA ICCU 2026'!D918:F1974,2,FALSE),"NO ")</f>
        <v>UN</v>
      </c>
      <c r="E1938" s="257">
        <f>IFERROR(VLOOKUP(C1938,'LISTA ICCU 2026'!D918:F1974,3,FALSE),"NO ")</f>
        <v>762787</v>
      </c>
      <c r="F1938" s="256"/>
      <c r="G1938" s="258">
        <f t="shared" si="60"/>
        <v>762787</v>
      </c>
      <c r="H1938" s="276" t="s">
        <v>1310</v>
      </c>
    </row>
    <row r="1939" spans="2:8" s="260" customFormat="1">
      <c r="B1939" s="255">
        <f t="shared" si="61"/>
        <v>1926</v>
      </c>
      <c r="C1939" s="273" t="s">
        <v>982</v>
      </c>
      <c r="D1939" s="256" t="str">
        <f>IFERROR(VLOOKUP(C1939,'LISTA ICCU 2026'!D919:F1975,2,FALSE),"NO ")</f>
        <v>UN</v>
      </c>
      <c r="E1939" s="257">
        <f>IFERROR(VLOOKUP(C1939,'LISTA ICCU 2026'!D919:F1975,3,FALSE),"NO ")</f>
        <v>375486</v>
      </c>
      <c r="F1939" s="256"/>
      <c r="G1939" s="258">
        <f t="shared" si="60"/>
        <v>375486</v>
      </c>
      <c r="H1939" s="259" t="s">
        <v>1310</v>
      </c>
    </row>
    <row r="1940" spans="2:8" s="260" customFormat="1">
      <c r="B1940" s="255">
        <f t="shared" si="61"/>
        <v>1927</v>
      </c>
      <c r="C1940" s="273" t="s">
        <v>983</v>
      </c>
      <c r="D1940" s="256" t="str">
        <f>IFERROR(VLOOKUP(C1940,'LISTA ICCU 2026'!D920:F1976,2,FALSE),"NO ")</f>
        <v>UN</v>
      </c>
      <c r="E1940" s="257">
        <f>IFERROR(VLOOKUP(C1940,'LISTA ICCU 2026'!D920:F1976,3,FALSE),"NO ")</f>
        <v>808928</v>
      </c>
      <c r="F1940" s="256"/>
      <c r="G1940" s="258">
        <f t="shared" si="60"/>
        <v>808928</v>
      </c>
      <c r="H1940" s="259" t="s">
        <v>1310</v>
      </c>
    </row>
    <row r="1941" spans="2:8" s="260" customFormat="1">
      <c r="B1941" s="255">
        <f t="shared" si="61"/>
        <v>1928</v>
      </c>
      <c r="C1941" s="273" t="s">
        <v>984</v>
      </c>
      <c r="D1941" s="256" t="str">
        <f>IFERROR(VLOOKUP(C1941,'LISTA ICCU 2026'!D921:F1977,2,FALSE),"NO ")</f>
        <v>UN</v>
      </c>
      <c r="E1941" s="257">
        <f>IFERROR(VLOOKUP(C1941,'LISTA ICCU 2026'!D921:F1977,3,FALSE),"NO ")</f>
        <v>8969901</v>
      </c>
      <c r="F1941" s="256"/>
      <c r="G1941" s="258">
        <f t="shared" si="60"/>
        <v>8969901</v>
      </c>
      <c r="H1941" s="276" t="s">
        <v>1310</v>
      </c>
    </row>
    <row r="1942" spans="2:8" s="260" customFormat="1" ht="26.4">
      <c r="B1942" s="255">
        <f t="shared" si="61"/>
        <v>1929</v>
      </c>
      <c r="C1942" s="273" t="s">
        <v>986</v>
      </c>
      <c r="D1942" s="256" t="str">
        <f>IFERROR(VLOOKUP(C1942,'LISTA ICCU 2026'!D924:F1980,2,FALSE),"NO ")</f>
        <v>ML</v>
      </c>
      <c r="E1942" s="257">
        <f>IFERROR(VLOOKUP(C1942,'LISTA ICCU 2026'!D924:F1980,3,FALSE),"NO ")</f>
        <v>5625</v>
      </c>
      <c r="F1942" s="256"/>
      <c r="G1942" s="258">
        <f t="shared" si="60"/>
        <v>5625</v>
      </c>
      <c r="H1942" s="276" t="s">
        <v>1310</v>
      </c>
    </row>
    <row r="1943" spans="2:8" s="260" customFormat="1">
      <c r="B1943" s="255">
        <f t="shared" si="61"/>
        <v>1930</v>
      </c>
      <c r="C1943" s="273" t="s">
        <v>987</v>
      </c>
      <c r="D1943" s="256" t="str">
        <f>IFERROR(VLOOKUP(C1943,'LISTA ICCU 2026'!D925:F1981,2,FALSE),"NO ")</f>
        <v>M2</v>
      </c>
      <c r="E1943" s="257">
        <f>IFERROR(VLOOKUP(C1943,'LISTA ICCU 2026'!D925:F1981,3,FALSE),"NO ")</f>
        <v>63577</v>
      </c>
      <c r="F1943" s="256"/>
      <c r="G1943" s="258">
        <f t="shared" si="60"/>
        <v>63577</v>
      </c>
      <c r="H1943" s="259" t="s">
        <v>1310</v>
      </c>
    </row>
    <row r="1944" spans="2:8" s="260" customFormat="1">
      <c r="B1944" s="255">
        <f t="shared" si="61"/>
        <v>1931</v>
      </c>
      <c r="C1944" s="273" t="s">
        <v>988</v>
      </c>
      <c r="D1944" s="256" t="str">
        <f>IFERROR(VLOOKUP(C1944,'LISTA ICCU 2026'!D926:F1982,2,FALSE),"NO ")</f>
        <v>UN</v>
      </c>
      <c r="E1944" s="257">
        <f>IFERROR(VLOOKUP(C1944,'LISTA ICCU 2026'!D926:F1982,3,FALSE),"NO ")</f>
        <v>451288</v>
      </c>
      <c r="F1944" s="256"/>
      <c r="G1944" s="258">
        <f t="shared" si="60"/>
        <v>451288</v>
      </c>
      <c r="H1944" s="259" t="s">
        <v>1310</v>
      </c>
    </row>
    <row r="1945" spans="2:8" s="260" customFormat="1" ht="26.4">
      <c r="B1945" s="255">
        <f t="shared" si="61"/>
        <v>1932</v>
      </c>
      <c r="C1945" s="273" t="s">
        <v>989</v>
      </c>
      <c r="D1945" s="256" t="str">
        <f>IFERROR(VLOOKUP(C1945,'LISTA ICCU 2026'!D927:F1983,2,FALSE),"NO ")</f>
        <v>UN</v>
      </c>
      <c r="E1945" s="257">
        <f>IFERROR(VLOOKUP(C1945,'LISTA ICCU 2026'!D927:F1983,3,FALSE),"NO ")</f>
        <v>705661</v>
      </c>
      <c r="F1945" s="256"/>
      <c r="G1945" s="258">
        <f t="shared" si="60"/>
        <v>705661</v>
      </c>
      <c r="H1945" s="276" t="s">
        <v>1310</v>
      </c>
    </row>
    <row r="1946" spans="2:8" s="260" customFormat="1" ht="26.4">
      <c r="B1946" s="255">
        <f t="shared" si="61"/>
        <v>1933</v>
      </c>
      <c r="C1946" s="273" t="s">
        <v>990</v>
      </c>
      <c r="D1946" s="256" t="str">
        <f>IFERROR(VLOOKUP(C1946,'LISTA ICCU 2026'!D928:F1984,2,FALSE),"NO ")</f>
        <v>UN</v>
      </c>
      <c r="E1946" s="257">
        <f>IFERROR(VLOOKUP(C1946,'LISTA ICCU 2026'!D928:F1984,3,FALSE),"NO ")</f>
        <v>551385</v>
      </c>
      <c r="F1946" s="256"/>
      <c r="G1946" s="258">
        <f t="shared" ref="G1946:G2002" si="62">E1946*(1+F1946)</f>
        <v>551385</v>
      </c>
      <c r="H1946" s="259" t="s">
        <v>1310</v>
      </c>
    </row>
    <row r="1947" spans="2:8" s="260" customFormat="1" ht="26.4">
      <c r="B1947" s="255">
        <f t="shared" si="61"/>
        <v>1934</v>
      </c>
      <c r="C1947" s="273" t="s">
        <v>991</v>
      </c>
      <c r="D1947" s="256" t="str">
        <f>IFERROR(VLOOKUP(C1947,'LISTA ICCU 2026'!D929:F1985,2,FALSE),"NO ")</f>
        <v>UN</v>
      </c>
      <c r="E1947" s="257">
        <f>IFERROR(VLOOKUP(C1947,'LISTA ICCU 2026'!D929:F1985,3,FALSE),"NO ")</f>
        <v>585051</v>
      </c>
      <c r="F1947" s="256"/>
      <c r="G1947" s="258">
        <f t="shared" si="62"/>
        <v>585051</v>
      </c>
      <c r="H1947" s="259" t="s">
        <v>1310</v>
      </c>
    </row>
    <row r="1948" spans="2:8" s="260" customFormat="1" ht="26.4">
      <c r="B1948" s="255">
        <f t="shared" si="61"/>
        <v>1935</v>
      </c>
      <c r="C1948" s="273" t="s">
        <v>992</v>
      </c>
      <c r="D1948" s="256" t="str">
        <f>IFERROR(VLOOKUP(C1948,'LISTA ICCU 2026'!D930:F1986,2,FALSE),"NO ")</f>
        <v>UN</v>
      </c>
      <c r="E1948" s="257">
        <f>IFERROR(VLOOKUP(C1948,'LISTA ICCU 2026'!D930:F1986,3,FALSE),"NO ")</f>
        <v>598058</v>
      </c>
      <c r="F1948" s="256"/>
      <c r="G1948" s="258">
        <f t="shared" si="62"/>
        <v>598058</v>
      </c>
      <c r="H1948" s="276" t="s">
        <v>1310</v>
      </c>
    </row>
    <row r="1949" spans="2:8" s="260" customFormat="1">
      <c r="B1949" s="255">
        <f t="shared" si="61"/>
        <v>1936</v>
      </c>
      <c r="C1949" s="273" t="s">
        <v>993</v>
      </c>
      <c r="D1949" s="256" t="str">
        <f>IFERROR(VLOOKUP(C1949,'LISTA ICCU 2026'!D931:F1987,2,FALSE),"NO ")</f>
        <v>UN</v>
      </c>
      <c r="E1949" s="257">
        <f>IFERROR(VLOOKUP(C1949,'LISTA ICCU 2026'!D931:F1987,3,FALSE),"NO ")</f>
        <v>19379</v>
      </c>
      <c r="F1949" s="256"/>
      <c r="G1949" s="258">
        <f t="shared" si="62"/>
        <v>19379</v>
      </c>
      <c r="H1949" s="259" t="s">
        <v>1310</v>
      </c>
    </row>
    <row r="1950" spans="2:8" s="260" customFormat="1" ht="26.4">
      <c r="B1950" s="255">
        <f t="shared" si="61"/>
        <v>1937</v>
      </c>
      <c r="C1950" s="273" t="s">
        <v>994</v>
      </c>
      <c r="D1950" s="256" t="str">
        <f>IFERROR(VLOOKUP(C1950,'LISTA ICCU 2026'!D932:F1988,2,FALSE),"NO ")</f>
        <v>UN</v>
      </c>
      <c r="E1950" s="257">
        <f>IFERROR(VLOOKUP(C1950,'LISTA ICCU 2026'!D932:F1988,3,FALSE),"NO ")</f>
        <v>20632</v>
      </c>
      <c r="F1950" s="256"/>
      <c r="G1950" s="258">
        <f t="shared" si="62"/>
        <v>20632</v>
      </c>
      <c r="H1950" s="259" t="s">
        <v>1310</v>
      </c>
    </row>
    <row r="1951" spans="2:8" s="260" customFormat="1" ht="39.6">
      <c r="B1951" s="255">
        <f t="shared" si="61"/>
        <v>1938</v>
      </c>
      <c r="C1951" s="273" t="s">
        <v>995</v>
      </c>
      <c r="D1951" s="256" t="str">
        <f>IFERROR(VLOOKUP(C1951,'LISTA ICCU 2026'!D933:F1989,2,FALSE),"NO ")</f>
        <v>UN</v>
      </c>
      <c r="E1951" s="257">
        <f>IFERROR(VLOOKUP(C1951,'LISTA ICCU 2026'!D933:F1989,3,FALSE),"NO ")</f>
        <v>167588</v>
      </c>
      <c r="F1951" s="256"/>
      <c r="G1951" s="258">
        <f t="shared" si="62"/>
        <v>167588</v>
      </c>
      <c r="H1951" s="276" t="s">
        <v>1310</v>
      </c>
    </row>
    <row r="1952" spans="2:8" s="260" customFormat="1" ht="39.6">
      <c r="B1952" s="255">
        <f t="shared" si="61"/>
        <v>1939</v>
      </c>
      <c r="C1952" s="273" t="s">
        <v>1000</v>
      </c>
      <c r="D1952" s="256" t="str">
        <f>IFERROR(VLOOKUP(C1952,'LISTA ICCU 2026'!D937:F1993,2,FALSE),"NO ")</f>
        <v>M3</v>
      </c>
      <c r="E1952" s="257">
        <f>IFERROR(VLOOKUP(C1952,'LISTA ICCU 2026'!D937:F1993,3,FALSE),"NO ")</f>
        <v>228726</v>
      </c>
      <c r="F1952" s="256"/>
      <c r="G1952" s="258">
        <f t="shared" si="62"/>
        <v>228726</v>
      </c>
      <c r="H1952" s="259" t="s">
        <v>1310</v>
      </c>
    </row>
    <row r="1953" spans="2:8" s="260" customFormat="1" ht="39.6">
      <c r="B1953" s="255">
        <f t="shared" si="61"/>
        <v>1940</v>
      </c>
      <c r="C1953" s="273" t="s">
        <v>1001</v>
      </c>
      <c r="D1953" s="256" t="str">
        <f>IFERROR(VLOOKUP(C1953,'LISTA ICCU 2026'!D938:F1994,2,FALSE),"NO ")</f>
        <v>M3</v>
      </c>
      <c r="E1953" s="257">
        <f>IFERROR(VLOOKUP(C1953,'LISTA ICCU 2026'!D938:F1994,3,FALSE),"NO ")</f>
        <v>79992</v>
      </c>
      <c r="F1953" s="256"/>
      <c r="G1953" s="258">
        <f t="shared" si="62"/>
        <v>79992</v>
      </c>
      <c r="H1953" s="259" t="s">
        <v>1310</v>
      </c>
    </row>
    <row r="1954" spans="2:8" s="260" customFormat="1" ht="39.6">
      <c r="B1954" s="255">
        <f t="shared" si="61"/>
        <v>1941</v>
      </c>
      <c r="C1954" s="273" t="s">
        <v>1003</v>
      </c>
      <c r="D1954" s="256" t="str">
        <f>IFERROR(VLOOKUP(C1954,'LISTA ICCU 2026'!D939:F1995,2,FALSE),"NO ")</f>
        <v>HA</v>
      </c>
      <c r="E1954" s="257">
        <f>IFERROR(VLOOKUP(C1954,'LISTA ICCU 2026'!D939:F1995,3,FALSE),"NO ")</f>
        <v>3837581</v>
      </c>
      <c r="F1954" s="256"/>
      <c r="G1954" s="258">
        <f t="shared" si="62"/>
        <v>3837581</v>
      </c>
      <c r="H1954" s="276" t="s">
        <v>1310</v>
      </c>
    </row>
    <row r="1955" spans="2:8" s="260" customFormat="1" ht="39.6">
      <c r="B1955" s="255">
        <f t="shared" si="61"/>
        <v>1942</v>
      </c>
      <c r="C1955" s="273" t="s">
        <v>1006</v>
      </c>
      <c r="D1955" s="256" t="str">
        <f>IFERROR(VLOOKUP(C1955,'LISTA ICCU 2026'!D940:F1996,2,FALSE),"NO ")</f>
        <v>HA</v>
      </c>
      <c r="E1955" s="257">
        <f>IFERROR(VLOOKUP(C1955,'LISTA ICCU 2026'!D940:F1996,3,FALSE),"NO ")</f>
        <v>1501242</v>
      </c>
      <c r="F1955" s="256"/>
      <c r="G1955" s="258">
        <f t="shared" si="62"/>
        <v>1501242</v>
      </c>
      <c r="H1955" s="259" t="s">
        <v>1310</v>
      </c>
    </row>
    <row r="1956" spans="2:8" s="260" customFormat="1" ht="39.6">
      <c r="B1956" s="255">
        <f t="shared" si="61"/>
        <v>1943</v>
      </c>
      <c r="C1956" s="273" t="s">
        <v>1008</v>
      </c>
      <c r="D1956" s="256" t="str">
        <f>IFERROR(VLOOKUP(C1956,'LISTA ICCU 2026'!D941:F1997,2,FALSE),"NO ")</f>
        <v>M3</v>
      </c>
      <c r="E1956" s="257">
        <f>IFERROR(VLOOKUP(C1956,'LISTA ICCU 2026'!D941:F1997,3,FALSE),"NO ")</f>
        <v>133050</v>
      </c>
      <c r="F1956" s="256"/>
      <c r="G1956" s="258">
        <f t="shared" si="62"/>
        <v>133050</v>
      </c>
      <c r="H1956" s="259" t="s">
        <v>1310</v>
      </c>
    </row>
    <row r="1957" spans="2:8" s="260" customFormat="1" ht="39.6">
      <c r="B1957" s="255">
        <f t="shared" si="61"/>
        <v>1944</v>
      </c>
      <c r="C1957" s="273" t="s">
        <v>1010</v>
      </c>
      <c r="D1957" s="256" t="str">
        <f>IFERROR(VLOOKUP(C1957,'LISTA ICCU 2026'!D942:F1998,2,FALSE),"NO ")</f>
        <v>M3-KM</v>
      </c>
      <c r="E1957" s="257">
        <f>IFERROR(VLOOKUP(C1957,'LISTA ICCU 2026'!D942:F1998,3,FALSE),"NO ")</f>
        <v>1823</v>
      </c>
      <c r="F1957" s="256"/>
      <c r="G1957" s="258">
        <f t="shared" si="62"/>
        <v>1823</v>
      </c>
      <c r="H1957" s="276" t="s">
        <v>1310</v>
      </c>
    </row>
    <row r="1958" spans="2:8" s="260" customFormat="1" ht="26.4">
      <c r="B1958" s="255">
        <f t="shared" si="61"/>
        <v>1945</v>
      </c>
      <c r="C1958" s="273" t="s">
        <v>1014</v>
      </c>
      <c r="D1958" s="256" t="str">
        <f>IFERROR(VLOOKUP(C1958,'LISTA ICCU 2026'!D945:F2001,2,FALSE),"NO ")</f>
        <v>M3</v>
      </c>
      <c r="E1958" s="257">
        <f>IFERROR(VLOOKUP(C1958,'LISTA ICCU 2026'!D945:F2001,3,FALSE),"NO ")</f>
        <v>13868</v>
      </c>
      <c r="F1958" s="256"/>
      <c r="G1958" s="258">
        <f t="shared" si="62"/>
        <v>13868</v>
      </c>
      <c r="H1958" s="276" t="s">
        <v>1310</v>
      </c>
    </row>
    <row r="1959" spans="2:8" s="260" customFormat="1" ht="26.4">
      <c r="B1959" s="255">
        <f t="shared" si="61"/>
        <v>1946</v>
      </c>
      <c r="C1959" s="273" t="s">
        <v>1016</v>
      </c>
      <c r="D1959" s="256" t="str">
        <f>IFERROR(VLOOKUP(C1959,'LISTA ICCU 2026'!D946:F2002,2,FALSE),"NO ")</f>
        <v>M3</v>
      </c>
      <c r="E1959" s="257">
        <f>IFERROR(VLOOKUP(C1959,'LISTA ICCU 2026'!D946:F2002,3,FALSE),"NO ")</f>
        <v>46312</v>
      </c>
      <c r="F1959" s="256"/>
      <c r="G1959" s="258">
        <f t="shared" si="62"/>
        <v>46312</v>
      </c>
      <c r="H1959" s="259" t="s">
        <v>1310</v>
      </c>
    </row>
    <row r="1960" spans="2:8" s="260" customFormat="1" ht="26.4">
      <c r="B1960" s="255">
        <f t="shared" si="61"/>
        <v>1947</v>
      </c>
      <c r="C1960" s="273" t="s">
        <v>1018</v>
      </c>
      <c r="D1960" s="256" t="str">
        <f>IFERROR(VLOOKUP(C1960,'LISTA ICCU 2026'!D947:F2003,2,FALSE),"NO ")</f>
        <v>M3</v>
      </c>
      <c r="E1960" s="257">
        <f>IFERROR(VLOOKUP(C1960,'LISTA ICCU 2026'!D947:F2003,3,FALSE),"NO ")</f>
        <v>12749</v>
      </c>
      <c r="F1960" s="256"/>
      <c r="G1960" s="258">
        <f t="shared" si="62"/>
        <v>12749</v>
      </c>
      <c r="H1960" s="259" t="s">
        <v>1310</v>
      </c>
    </row>
    <row r="1961" spans="2:8" s="260" customFormat="1">
      <c r="B1961" s="255">
        <f t="shared" si="61"/>
        <v>1948</v>
      </c>
      <c r="C1961" s="273" t="s">
        <v>1020</v>
      </c>
      <c r="D1961" s="256" t="str">
        <f>IFERROR(VLOOKUP(C1961,'LISTA ICCU 2026'!D948:F2004,2,FALSE),"NO ")</f>
        <v>M3</v>
      </c>
      <c r="E1961" s="257">
        <f>IFERROR(VLOOKUP(C1961,'LISTA ICCU 2026'!D948:F2004,3,FALSE),"NO ")</f>
        <v>21076</v>
      </c>
      <c r="F1961" s="256"/>
      <c r="G1961" s="258">
        <f t="shared" si="62"/>
        <v>21076</v>
      </c>
      <c r="H1961" s="276" t="s">
        <v>1310</v>
      </c>
    </row>
    <row r="1962" spans="2:8" s="260" customFormat="1">
      <c r="B1962" s="255">
        <f t="shared" si="61"/>
        <v>1949</v>
      </c>
      <c r="C1962" s="273" t="s">
        <v>1022</v>
      </c>
      <c r="D1962" s="256" t="str">
        <f>IFERROR(VLOOKUP(C1962,'LISTA ICCU 2026'!D949:F2005,2,FALSE),"NO ")</f>
        <v>M3</v>
      </c>
      <c r="E1962" s="257">
        <f>IFERROR(VLOOKUP(C1962,'LISTA ICCU 2026'!D949:F2005,3,FALSE),"NO ")</f>
        <v>18595</v>
      </c>
      <c r="F1962" s="256"/>
      <c r="G1962" s="258">
        <f t="shared" si="62"/>
        <v>18595</v>
      </c>
      <c r="H1962" s="259" t="s">
        <v>1310</v>
      </c>
    </row>
    <row r="1963" spans="2:8" s="260" customFormat="1">
      <c r="B1963" s="255">
        <f t="shared" si="61"/>
        <v>1950</v>
      </c>
      <c r="C1963" s="273" t="s">
        <v>1024</v>
      </c>
      <c r="D1963" s="256" t="str">
        <f>IFERROR(VLOOKUP(C1963,'LISTA ICCU 2026'!D950:F2006,2,FALSE),"NO ")</f>
        <v>M3</v>
      </c>
      <c r="E1963" s="257">
        <f>IFERROR(VLOOKUP(C1963,'LISTA ICCU 2026'!D950:F2006,3,FALSE),"NO ")</f>
        <v>10798</v>
      </c>
      <c r="F1963" s="256"/>
      <c r="G1963" s="258">
        <f t="shared" si="62"/>
        <v>10798</v>
      </c>
      <c r="H1963" s="259" t="s">
        <v>1310</v>
      </c>
    </row>
    <row r="1964" spans="2:8" s="260" customFormat="1" ht="26.4">
      <c r="B1964" s="255">
        <f t="shared" si="61"/>
        <v>1951</v>
      </c>
      <c r="C1964" s="273" t="s">
        <v>1026</v>
      </c>
      <c r="D1964" s="256" t="str">
        <f>IFERROR(VLOOKUP(C1964,'LISTA ICCU 2026'!D951:F2007,2,FALSE),"NO ")</f>
        <v>M2</v>
      </c>
      <c r="E1964" s="257">
        <f>IFERROR(VLOOKUP(C1964,'LISTA ICCU 2026'!D951:F2007,3,FALSE),"NO ")</f>
        <v>689</v>
      </c>
      <c r="F1964" s="256"/>
      <c r="G1964" s="258">
        <f t="shared" si="62"/>
        <v>689</v>
      </c>
      <c r="H1964" s="276" t="s">
        <v>1310</v>
      </c>
    </row>
    <row r="1965" spans="2:8" s="260" customFormat="1" ht="39.6">
      <c r="B1965" s="255">
        <f t="shared" si="61"/>
        <v>1952</v>
      </c>
      <c r="C1965" s="273" t="s">
        <v>1028</v>
      </c>
      <c r="D1965" s="256" t="str">
        <f>IFERROR(VLOOKUP(C1965,'LISTA ICCU 2026'!D952:F2008,2,FALSE),"NO ")</f>
        <v>M3</v>
      </c>
      <c r="E1965" s="257">
        <f>IFERROR(VLOOKUP(C1965,'LISTA ICCU 2026'!D952:F2008,3,FALSE),"NO ")</f>
        <v>18364</v>
      </c>
      <c r="F1965" s="256"/>
      <c r="G1965" s="258">
        <f t="shared" si="62"/>
        <v>18364</v>
      </c>
      <c r="H1965" s="259" t="s">
        <v>1310</v>
      </c>
    </row>
    <row r="1966" spans="2:8" s="260" customFormat="1" ht="39.6">
      <c r="B1966" s="255">
        <f t="shared" si="61"/>
        <v>1953</v>
      </c>
      <c r="C1966" s="273" t="s">
        <v>1030</v>
      </c>
      <c r="D1966" s="256" t="str">
        <f>IFERROR(VLOOKUP(C1966,'LISTA ICCU 2026'!D953:F2009,2,FALSE),"NO ")</f>
        <v>M3</v>
      </c>
      <c r="E1966" s="257">
        <f>IFERROR(VLOOKUP(C1966,'LISTA ICCU 2026'!D953:F2009,3,FALSE),"NO ")</f>
        <v>29781</v>
      </c>
      <c r="F1966" s="256"/>
      <c r="G1966" s="258">
        <f t="shared" si="62"/>
        <v>29781</v>
      </c>
      <c r="H1966" s="259" t="s">
        <v>1310</v>
      </c>
    </row>
    <row r="1967" spans="2:8" s="260" customFormat="1" ht="39.6">
      <c r="B1967" s="255">
        <f t="shared" si="61"/>
        <v>1954</v>
      </c>
      <c r="C1967" s="273" t="s">
        <v>1032</v>
      </c>
      <c r="D1967" s="256" t="str">
        <f>IFERROR(VLOOKUP(C1967,'LISTA ICCU 2026'!D954:F2010,2,FALSE),"NO ")</f>
        <v>M3</v>
      </c>
      <c r="E1967" s="257">
        <f>IFERROR(VLOOKUP(C1967,'LISTA ICCU 2026'!D954:F2010,3,FALSE),"NO ")</f>
        <v>88046</v>
      </c>
      <c r="F1967" s="256"/>
      <c r="G1967" s="258">
        <f t="shared" si="62"/>
        <v>88046</v>
      </c>
      <c r="H1967" s="276" t="s">
        <v>1310</v>
      </c>
    </row>
    <row r="1968" spans="2:8" s="260" customFormat="1" ht="39.6">
      <c r="B1968" s="255">
        <f t="shared" si="61"/>
        <v>1955</v>
      </c>
      <c r="C1968" s="273" t="s">
        <v>1034</v>
      </c>
      <c r="D1968" s="256" t="str">
        <f>IFERROR(VLOOKUP(C1968,'LISTA ICCU 2026'!D955:F2011,2,FALSE),"NO ")</f>
        <v>M3</v>
      </c>
      <c r="E1968" s="257">
        <f>IFERROR(VLOOKUP(C1968,'LISTA ICCU 2026'!D955:F2011,3,FALSE),"NO ")</f>
        <v>109317</v>
      </c>
      <c r="F1968" s="256"/>
      <c r="G1968" s="258">
        <f t="shared" si="62"/>
        <v>109317</v>
      </c>
      <c r="H1968" s="259" t="s">
        <v>1310</v>
      </c>
    </row>
    <row r="1969" spans="2:8" s="260" customFormat="1" ht="52.8">
      <c r="B1969" s="255">
        <f t="shared" si="61"/>
        <v>1956</v>
      </c>
      <c r="C1969" s="273" t="s">
        <v>1036</v>
      </c>
      <c r="D1969" s="256" t="str">
        <f>IFERROR(VLOOKUP(C1969,'LISTA ICCU 2026'!D956:F2012,2,FALSE),"NO ")</f>
        <v>M3</v>
      </c>
      <c r="E1969" s="257">
        <f>IFERROR(VLOOKUP(C1969,'LISTA ICCU 2026'!D956:F2012,3,FALSE),"NO ")</f>
        <v>27132</v>
      </c>
      <c r="F1969" s="256"/>
      <c r="G1969" s="258">
        <f t="shared" si="62"/>
        <v>27132</v>
      </c>
      <c r="H1969" s="259" t="s">
        <v>1310</v>
      </c>
    </row>
    <row r="1970" spans="2:8" s="260" customFormat="1" ht="52.8">
      <c r="B1970" s="255">
        <f t="shared" si="61"/>
        <v>1957</v>
      </c>
      <c r="C1970" s="273" t="s">
        <v>1038</v>
      </c>
      <c r="D1970" s="256" t="str">
        <f>IFERROR(VLOOKUP(C1970,'LISTA ICCU 2026'!D957:F2013,2,FALSE),"NO ")</f>
        <v>M3</v>
      </c>
      <c r="E1970" s="257">
        <f>IFERROR(VLOOKUP(C1970,'LISTA ICCU 2026'!D957:F2013,3,FALSE),"NO ")</f>
        <v>71810</v>
      </c>
      <c r="F1970" s="256"/>
      <c r="G1970" s="258">
        <f t="shared" si="62"/>
        <v>71810</v>
      </c>
      <c r="H1970" s="276" t="s">
        <v>1310</v>
      </c>
    </row>
    <row r="1971" spans="2:8" s="260" customFormat="1" ht="52.8">
      <c r="B1971" s="255">
        <f t="shared" si="61"/>
        <v>1958</v>
      </c>
      <c r="C1971" s="273" t="s">
        <v>1040</v>
      </c>
      <c r="D1971" s="256" t="str">
        <f>IFERROR(VLOOKUP(C1971,'LISTA ICCU 2026'!D958:F2014,2,FALSE),"NO ")</f>
        <v>M3</v>
      </c>
      <c r="E1971" s="257">
        <f>IFERROR(VLOOKUP(C1971,'LISTA ICCU 2026'!D958:F2014,3,FALSE),"NO ")</f>
        <v>45032</v>
      </c>
      <c r="F1971" s="256"/>
      <c r="G1971" s="258">
        <f t="shared" si="62"/>
        <v>45032</v>
      </c>
      <c r="H1971" s="259" t="s">
        <v>1310</v>
      </c>
    </row>
    <row r="1972" spans="2:8" s="260" customFormat="1" ht="52.8">
      <c r="B1972" s="255">
        <f t="shared" si="61"/>
        <v>1959</v>
      </c>
      <c r="C1972" s="273" t="s">
        <v>1042</v>
      </c>
      <c r="D1972" s="256" t="str">
        <f>IFERROR(VLOOKUP(C1972,'LISTA ICCU 2026'!D959:F2015,2,FALSE),"NO ")</f>
        <v>M3</v>
      </c>
      <c r="E1972" s="257">
        <f>IFERROR(VLOOKUP(C1972,'LISTA ICCU 2026'!D959:F2015,3,FALSE),"NO ")</f>
        <v>98697</v>
      </c>
      <c r="F1972" s="256"/>
      <c r="G1972" s="258">
        <f t="shared" si="62"/>
        <v>98697</v>
      </c>
      <c r="H1972" s="259" t="s">
        <v>1310</v>
      </c>
    </row>
    <row r="1973" spans="2:8" s="260" customFormat="1" ht="26.4">
      <c r="B1973" s="255">
        <f t="shared" si="61"/>
        <v>1960</v>
      </c>
      <c r="C1973" s="273" t="s">
        <v>1045</v>
      </c>
      <c r="D1973" s="256" t="str">
        <f>IFERROR(VLOOKUP(C1973,'LISTA ICCU 2026'!D962:F2018,2,FALSE),"NO ")</f>
        <v>M2</v>
      </c>
      <c r="E1973" s="257">
        <f>IFERROR(VLOOKUP(C1973,'LISTA ICCU 2026'!D962:F2018,3,FALSE),"NO ")</f>
        <v>8378</v>
      </c>
      <c r="F1973" s="256"/>
      <c r="G1973" s="258">
        <f t="shared" si="62"/>
        <v>8378</v>
      </c>
      <c r="H1973" s="259" t="s">
        <v>1310</v>
      </c>
    </row>
    <row r="1974" spans="2:8" s="260" customFormat="1">
      <c r="B1974" s="255">
        <f t="shared" si="61"/>
        <v>1961</v>
      </c>
      <c r="C1974" s="273" t="s">
        <v>1047</v>
      </c>
      <c r="D1974" s="256" t="str">
        <f>IFERROR(VLOOKUP(C1974,'LISTA ICCU 2026'!D963:F2019,2,FALSE),"NO ")</f>
        <v>M3</v>
      </c>
      <c r="E1974" s="257">
        <f>IFERROR(VLOOKUP(C1974,'LISTA ICCU 2026'!D963:F2019,3,FALSE),"NO ")</f>
        <v>175915</v>
      </c>
      <c r="F1974" s="256"/>
      <c r="G1974" s="258">
        <f t="shared" si="62"/>
        <v>175915</v>
      </c>
      <c r="H1974" s="276" t="s">
        <v>1310</v>
      </c>
    </row>
    <row r="1975" spans="2:8" s="260" customFormat="1">
      <c r="B1975" s="255">
        <f t="shared" si="61"/>
        <v>1962</v>
      </c>
      <c r="C1975" s="273" t="s">
        <v>1049</v>
      </c>
      <c r="D1975" s="256" t="str">
        <f>IFERROR(VLOOKUP(C1975,'LISTA ICCU 2026'!D964:F2020,2,FALSE),"NO ")</f>
        <v>M3</v>
      </c>
      <c r="E1975" s="257">
        <f>IFERROR(VLOOKUP(C1975,'LISTA ICCU 2026'!D964:F2020,3,FALSE),"NO ")</f>
        <v>192538</v>
      </c>
      <c r="F1975" s="256"/>
      <c r="G1975" s="258">
        <f t="shared" si="62"/>
        <v>192538</v>
      </c>
      <c r="H1975" s="259" t="s">
        <v>1310</v>
      </c>
    </row>
    <row r="1976" spans="2:8" s="260" customFormat="1" ht="52.8">
      <c r="B1976" s="255">
        <f t="shared" si="61"/>
        <v>1963</v>
      </c>
      <c r="C1976" s="273" t="s">
        <v>1051</v>
      </c>
      <c r="D1976" s="256" t="str">
        <f>IFERROR(VLOOKUP(C1976,'LISTA ICCU 2026'!D965:F2021,2,FALSE),"NO ")</f>
        <v>M3</v>
      </c>
      <c r="E1976" s="257">
        <f>IFERROR(VLOOKUP(C1976,'LISTA ICCU 2026'!D965:F2021,3,FALSE),"NO ")</f>
        <v>202137</v>
      </c>
      <c r="F1976" s="256"/>
      <c r="G1976" s="258">
        <f t="shared" si="62"/>
        <v>202137</v>
      </c>
      <c r="H1976" s="259" t="s">
        <v>1310</v>
      </c>
    </row>
    <row r="1977" spans="2:8" s="260" customFormat="1">
      <c r="B1977" s="255">
        <f t="shared" si="61"/>
        <v>1964</v>
      </c>
      <c r="C1977" s="273" t="s">
        <v>1053</v>
      </c>
      <c r="D1977" s="256" t="str">
        <f>IFERROR(VLOOKUP(C1977,'LISTA ICCU 2026'!D966:F2022,2,FALSE),"NO ")</f>
        <v>M2</v>
      </c>
      <c r="E1977" s="257">
        <f>IFERROR(VLOOKUP(C1977,'LISTA ICCU 2026'!D966:F2022,3,FALSE),"NO ")</f>
        <v>6260</v>
      </c>
      <c r="F1977" s="256"/>
      <c r="G1977" s="258">
        <f t="shared" si="62"/>
        <v>6260</v>
      </c>
      <c r="H1977" s="276" t="s">
        <v>1310</v>
      </c>
    </row>
    <row r="1978" spans="2:8" s="260" customFormat="1" ht="26.4">
      <c r="B1978" s="255">
        <f t="shared" si="61"/>
        <v>1965</v>
      </c>
      <c r="C1978" s="273" t="s">
        <v>1055</v>
      </c>
      <c r="D1978" s="256" t="str">
        <f>IFERROR(VLOOKUP(C1978,'LISTA ICCU 2026'!D967:F2023,2,FALSE),"NO ")</f>
        <v>M2</v>
      </c>
      <c r="E1978" s="257">
        <f>IFERROR(VLOOKUP(C1978,'LISTA ICCU 2026'!D967:F2023,3,FALSE),"NO ")</f>
        <v>3062</v>
      </c>
      <c r="F1978" s="256"/>
      <c r="G1978" s="258">
        <f t="shared" si="62"/>
        <v>3062</v>
      </c>
      <c r="H1978" s="259" t="s">
        <v>1310</v>
      </c>
    </row>
    <row r="1979" spans="2:8" s="260" customFormat="1" ht="26.4">
      <c r="B1979" s="255">
        <f t="shared" si="61"/>
        <v>1966</v>
      </c>
      <c r="C1979" s="273" t="s">
        <v>1057</v>
      </c>
      <c r="D1979" s="256" t="str">
        <f>IFERROR(VLOOKUP(C1979,'LISTA ICCU 2026'!D968:F2024,2,FALSE),"NO ")</f>
        <v>M3</v>
      </c>
      <c r="E1979" s="257">
        <f>IFERROR(VLOOKUP(C1979,'LISTA ICCU 2026'!D968:F2024,3,FALSE),"NO ")</f>
        <v>397031</v>
      </c>
      <c r="F1979" s="256"/>
      <c r="G1979" s="258">
        <f t="shared" si="62"/>
        <v>397031</v>
      </c>
      <c r="H1979" s="259" t="s">
        <v>1310</v>
      </c>
    </row>
    <row r="1980" spans="2:8" s="260" customFormat="1">
      <c r="B1980" s="255">
        <f t="shared" si="61"/>
        <v>1967</v>
      </c>
      <c r="C1980" s="273" t="s">
        <v>1059</v>
      </c>
      <c r="D1980" s="256" t="str">
        <f>IFERROR(VLOOKUP(C1980,'LISTA ICCU 2026'!D969:F2025,2,FALSE),"NO ")</f>
        <v>M2</v>
      </c>
      <c r="E1980" s="257">
        <f>IFERROR(VLOOKUP(C1980,'LISTA ICCU 2026'!D969:F2025,3,FALSE),"NO ")</f>
        <v>100629</v>
      </c>
      <c r="F1980" s="256"/>
      <c r="G1980" s="258">
        <f t="shared" si="62"/>
        <v>100629</v>
      </c>
      <c r="H1980" s="276" t="s">
        <v>1310</v>
      </c>
    </row>
    <row r="1981" spans="2:8" s="260" customFormat="1" ht="26.4">
      <c r="B1981" s="255">
        <f t="shared" si="61"/>
        <v>1968</v>
      </c>
      <c r="C1981" s="273" t="s">
        <v>1061</v>
      </c>
      <c r="D1981" s="256" t="str">
        <f>IFERROR(VLOOKUP(C1981,'LISTA ICCU 2026'!D970:F2026,2,FALSE),"NO ")</f>
        <v>M3</v>
      </c>
      <c r="E1981" s="257">
        <f>IFERROR(VLOOKUP(C1981,'LISTA ICCU 2026'!D970:F2026,3,FALSE),"NO ")</f>
        <v>1132339</v>
      </c>
      <c r="F1981" s="256"/>
      <c r="G1981" s="258">
        <f t="shared" si="62"/>
        <v>1132339</v>
      </c>
      <c r="H1981" s="259" t="s">
        <v>1310</v>
      </c>
    </row>
    <row r="1982" spans="2:8" s="260" customFormat="1" ht="26.4">
      <c r="B1982" s="255">
        <f t="shared" ref="B1982:B2045" si="63">B1981+1</f>
        <v>1969</v>
      </c>
      <c r="C1982" s="273" t="s">
        <v>1063</v>
      </c>
      <c r="D1982" s="256" t="str">
        <f>IFERROR(VLOOKUP(C1982,'LISTA ICCU 2026'!D971:F2027,2,FALSE),"NO ")</f>
        <v>M3</v>
      </c>
      <c r="E1982" s="257">
        <f>IFERROR(VLOOKUP(C1982,'LISTA ICCU 2026'!D971:F2027,3,FALSE),"NO ")</f>
        <v>1140909</v>
      </c>
      <c r="F1982" s="256"/>
      <c r="G1982" s="258">
        <f t="shared" si="62"/>
        <v>1140909</v>
      </c>
      <c r="H1982" s="259" t="s">
        <v>1310</v>
      </c>
    </row>
    <row r="1983" spans="2:8" s="260" customFormat="1" ht="26.4">
      <c r="B1983" s="255">
        <f t="shared" si="63"/>
        <v>1970</v>
      </c>
      <c r="C1983" s="273" t="s">
        <v>1065</v>
      </c>
      <c r="D1983" s="256" t="str">
        <f>IFERROR(VLOOKUP(C1983,'LISTA ICCU 2026'!D972:F2028,2,FALSE),"NO ")</f>
        <v>M3</v>
      </c>
      <c r="E1983" s="257">
        <f>IFERROR(VLOOKUP(C1983,'LISTA ICCU 2026'!D972:F2028,3,FALSE),"NO ")</f>
        <v>1257623</v>
      </c>
      <c r="F1983" s="256"/>
      <c r="G1983" s="258">
        <f t="shared" si="62"/>
        <v>1257623</v>
      </c>
      <c r="H1983" s="276" t="s">
        <v>1310</v>
      </c>
    </row>
    <row r="1984" spans="2:8" s="260" customFormat="1" ht="26.4">
      <c r="B1984" s="255">
        <f t="shared" si="63"/>
        <v>1971</v>
      </c>
      <c r="C1984" s="273" t="s">
        <v>1067</v>
      </c>
      <c r="D1984" s="256" t="str">
        <f>IFERROR(VLOOKUP(C1984,'LISTA ICCU 2026'!D973:F2029,2,FALSE),"NO ")</f>
        <v>M3</v>
      </c>
      <c r="E1984" s="257">
        <f>IFERROR(VLOOKUP(C1984,'LISTA ICCU 2026'!D973:F2029,3,FALSE),"NO ")</f>
        <v>1175186</v>
      </c>
      <c r="F1984" s="256"/>
      <c r="G1984" s="258">
        <f t="shared" si="62"/>
        <v>1175186</v>
      </c>
      <c r="H1984" s="259" t="s">
        <v>1310</v>
      </c>
    </row>
    <row r="1985" spans="2:8" s="260" customFormat="1" ht="26.4">
      <c r="B1985" s="255">
        <f t="shared" si="63"/>
        <v>1972</v>
      </c>
      <c r="C1985" s="273" t="s">
        <v>1069</v>
      </c>
      <c r="D1985" s="256" t="str">
        <f>IFERROR(VLOOKUP(C1985,'LISTA ICCU 2026'!D974:F2030,2,FALSE),"NO ")</f>
        <v>M3</v>
      </c>
      <c r="E1985" s="257">
        <f>IFERROR(VLOOKUP(C1985,'LISTA ICCU 2026'!D974:F2030,3,FALSE),"NO ")</f>
        <v>496690</v>
      </c>
      <c r="F1985" s="256"/>
      <c r="G1985" s="258">
        <f t="shared" si="62"/>
        <v>496690</v>
      </c>
      <c r="H1985" s="259" t="s">
        <v>1310</v>
      </c>
    </row>
    <row r="1986" spans="2:8" s="260" customFormat="1" ht="26.4">
      <c r="B1986" s="255">
        <f t="shared" si="63"/>
        <v>1973</v>
      </c>
      <c r="C1986" s="273" t="s">
        <v>1071</v>
      </c>
      <c r="D1986" s="256" t="str">
        <f>IFERROR(VLOOKUP(C1986,'LISTA ICCU 2026'!D975:F2031,2,FALSE),"NO ")</f>
        <v>M3</v>
      </c>
      <c r="E1986" s="257">
        <f>IFERROR(VLOOKUP(C1986,'LISTA ICCU 2026'!D975:F2031,3,FALSE),"NO ")</f>
        <v>475212</v>
      </c>
      <c r="F1986" s="256"/>
      <c r="G1986" s="258">
        <f t="shared" si="62"/>
        <v>475212</v>
      </c>
      <c r="H1986" s="276" t="s">
        <v>1310</v>
      </c>
    </row>
    <row r="1987" spans="2:8" s="260" customFormat="1">
      <c r="B1987" s="255">
        <f t="shared" si="63"/>
        <v>1974</v>
      </c>
      <c r="C1987" s="273" t="s">
        <v>1073</v>
      </c>
      <c r="D1987" s="256" t="str">
        <f>IFERROR(VLOOKUP(C1987,'LISTA ICCU 2026'!D976:F2032,2,FALSE),"NO ")</f>
        <v>M3</v>
      </c>
      <c r="E1987" s="257">
        <f>IFERROR(VLOOKUP(C1987,'LISTA ICCU 2026'!D976:F2032,3,FALSE),"NO ")</f>
        <v>85090</v>
      </c>
      <c r="F1987" s="256"/>
      <c r="G1987" s="258">
        <f t="shared" si="62"/>
        <v>85090</v>
      </c>
      <c r="H1987" s="259" t="s">
        <v>1310</v>
      </c>
    </row>
    <row r="1988" spans="2:8" s="260" customFormat="1" ht="26.4">
      <c r="B1988" s="255">
        <f t="shared" si="63"/>
        <v>1975</v>
      </c>
      <c r="C1988" s="273" t="s">
        <v>1075</v>
      </c>
      <c r="D1988" s="256" t="str">
        <f>IFERROR(VLOOKUP(C1988,'LISTA ICCU 2026'!D977:F2033,2,FALSE),"NO ")</f>
        <v>M2</v>
      </c>
      <c r="E1988" s="257">
        <f>IFERROR(VLOOKUP(C1988,'LISTA ICCU 2026'!D977:F2033,3,FALSE),"NO ")</f>
        <v>28741</v>
      </c>
      <c r="F1988" s="256"/>
      <c r="G1988" s="258">
        <f t="shared" si="62"/>
        <v>28741</v>
      </c>
      <c r="H1988" s="259" t="s">
        <v>1310</v>
      </c>
    </row>
    <row r="1989" spans="2:8" s="260" customFormat="1" ht="26.4">
      <c r="B1989" s="255">
        <f t="shared" si="63"/>
        <v>1976</v>
      </c>
      <c r="C1989" s="273" t="s">
        <v>1077</v>
      </c>
      <c r="D1989" s="256" t="str">
        <f>IFERROR(VLOOKUP(C1989,'LISTA ICCU 2026'!D978:F2034,2,FALSE),"NO ")</f>
        <v>M2</v>
      </c>
      <c r="E1989" s="257">
        <f>IFERROR(VLOOKUP(C1989,'LISTA ICCU 2026'!D978:F2034,3,FALSE),"NO ")</f>
        <v>11907</v>
      </c>
      <c r="F1989" s="256"/>
      <c r="G1989" s="258">
        <f t="shared" si="62"/>
        <v>11907</v>
      </c>
      <c r="H1989" s="276" t="s">
        <v>1310</v>
      </c>
    </row>
    <row r="1990" spans="2:8" s="260" customFormat="1" ht="39.6">
      <c r="B1990" s="255">
        <f t="shared" si="63"/>
        <v>1977</v>
      </c>
      <c r="C1990" s="273" t="s">
        <v>1079</v>
      </c>
      <c r="D1990" s="256" t="str">
        <f>IFERROR(VLOOKUP(C1990,'LISTA ICCU 2026'!D979:F2035,2,FALSE),"NO ")</f>
        <v>M3</v>
      </c>
      <c r="E1990" s="257">
        <f>IFERROR(VLOOKUP(C1990,'LISTA ICCU 2026'!D979:F2035,3,FALSE),"NO ")</f>
        <v>941815</v>
      </c>
      <c r="F1990" s="256"/>
      <c r="G1990" s="258">
        <f t="shared" si="62"/>
        <v>941815</v>
      </c>
      <c r="H1990" s="259" t="s">
        <v>1310</v>
      </c>
    </row>
    <row r="1991" spans="2:8" s="260" customFormat="1" ht="39.6">
      <c r="B1991" s="255">
        <f t="shared" si="63"/>
        <v>1978</v>
      </c>
      <c r="C1991" s="273" t="s">
        <v>1080</v>
      </c>
      <c r="D1991" s="256" t="str">
        <f>IFERROR(VLOOKUP(C1991,'LISTA ICCU 2026'!D980:F2036,2,FALSE),"NO ")</f>
        <v>M3</v>
      </c>
      <c r="E1991" s="257">
        <f>IFERROR(VLOOKUP(C1991,'LISTA ICCU 2026'!D980:F2036,3,FALSE),"NO ")</f>
        <v>981248</v>
      </c>
      <c r="F1991" s="256"/>
      <c r="G1991" s="258">
        <f t="shared" si="62"/>
        <v>981248</v>
      </c>
      <c r="H1991" s="259" t="s">
        <v>1310</v>
      </c>
    </row>
    <row r="1992" spans="2:8" s="260" customFormat="1" ht="39.6">
      <c r="B1992" s="255">
        <f t="shared" si="63"/>
        <v>1979</v>
      </c>
      <c r="C1992" s="273" t="s">
        <v>1081</v>
      </c>
      <c r="D1992" s="256" t="str">
        <f>IFERROR(VLOOKUP(C1992,'LISTA ICCU 2026'!D981:F2037,2,FALSE),"NO ")</f>
        <v>M3</v>
      </c>
      <c r="E1992" s="257">
        <f>IFERROR(VLOOKUP(C1992,'LISTA ICCU 2026'!D981:F2037,3,FALSE),"NO ")</f>
        <v>1006907</v>
      </c>
      <c r="F1992" s="256"/>
      <c r="G1992" s="258">
        <f t="shared" si="62"/>
        <v>1006907</v>
      </c>
      <c r="H1992" s="276" t="s">
        <v>1310</v>
      </c>
    </row>
    <row r="1993" spans="2:8" s="260" customFormat="1" ht="52.8">
      <c r="B1993" s="255">
        <f t="shared" si="63"/>
        <v>1980</v>
      </c>
      <c r="C1993" s="273" t="s">
        <v>1082</v>
      </c>
      <c r="D1993" s="256" t="str">
        <f>IFERROR(VLOOKUP(C1993,'LISTA ICCU 2026'!D982:F2038,2,FALSE),"NO ")</f>
        <v>ML</v>
      </c>
      <c r="E1993" s="257">
        <f>IFERROR(VLOOKUP(C1993,'LISTA ICCU 2026'!D982:F2038,3,FALSE),"NO ")</f>
        <v>12439</v>
      </c>
      <c r="F1993" s="256"/>
      <c r="G1993" s="258">
        <f t="shared" si="62"/>
        <v>12439</v>
      </c>
      <c r="H1993" s="259" t="s">
        <v>1310</v>
      </c>
    </row>
    <row r="1994" spans="2:8" s="260" customFormat="1" ht="26.4">
      <c r="B1994" s="255">
        <f t="shared" si="63"/>
        <v>1981</v>
      </c>
      <c r="C1994" s="273" t="s">
        <v>1083</v>
      </c>
      <c r="D1994" s="256" t="str">
        <f>IFERROR(VLOOKUP(C1994,'LISTA ICCU 2026'!D983:F2039,2,FALSE),"NO ")</f>
        <v>M3</v>
      </c>
      <c r="E1994" s="257">
        <f>IFERROR(VLOOKUP(C1994,'LISTA ICCU 2026'!D983:F2039,3,FALSE),"NO ")</f>
        <v>134337</v>
      </c>
      <c r="F1994" s="256"/>
      <c r="G1994" s="258">
        <f t="shared" si="62"/>
        <v>134337</v>
      </c>
      <c r="H1994" s="259" t="s">
        <v>1310</v>
      </c>
    </row>
    <row r="1995" spans="2:8" s="260" customFormat="1">
      <c r="B1995" s="255">
        <f t="shared" si="63"/>
        <v>1982</v>
      </c>
      <c r="C1995" s="273" t="s">
        <v>1084</v>
      </c>
      <c r="D1995" s="256" t="str">
        <f>IFERROR(VLOOKUP(C1995,'LISTA ICCU 2026'!D984:F2040,2,FALSE),"NO ")</f>
        <v>M3</v>
      </c>
      <c r="E1995" s="257">
        <f>IFERROR(VLOOKUP(C1995,'LISTA ICCU 2026'!D984:F2040,3,FALSE),"NO ")</f>
        <v>474526</v>
      </c>
      <c r="F1995" s="256"/>
      <c r="G1995" s="258">
        <f t="shared" si="62"/>
        <v>474526</v>
      </c>
      <c r="H1995" s="276" t="s">
        <v>1310</v>
      </c>
    </row>
    <row r="1996" spans="2:8" s="260" customFormat="1" ht="26.4">
      <c r="B1996" s="255">
        <f t="shared" si="63"/>
        <v>1983</v>
      </c>
      <c r="C1996" s="273" t="s">
        <v>1085</v>
      </c>
      <c r="D1996" s="256" t="str">
        <f>IFERROR(VLOOKUP(C1996,'LISTA ICCU 2026'!D985:F2041,2,FALSE),"NO ")</f>
        <v>M3</v>
      </c>
      <c r="E1996" s="257">
        <f>IFERROR(VLOOKUP(C1996,'LISTA ICCU 2026'!D985:F2041,3,FALSE),"NO ")</f>
        <v>62233</v>
      </c>
      <c r="F1996" s="256"/>
      <c r="G1996" s="258">
        <f t="shared" si="62"/>
        <v>62233</v>
      </c>
      <c r="H1996" s="259" t="s">
        <v>1310</v>
      </c>
    </row>
    <row r="1997" spans="2:8" s="260" customFormat="1" ht="26.4">
      <c r="B1997" s="255">
        <f t="shared" si="63"/>
        <v>1984</v>
      </c>
      <c r="C1997" s="273" t="s">
        <v>1086</v>
      </c>
      <c r="D1997" s="256" t="str">
        <f>IFERROR(VLOOKUP(C1997,'LISTA ICCU 2026'!D986:F2042,2,FALSE),"NO ")</f>
        <v>M3</v>
      </c>
      <c r="E1997" s="257">
        <f>IFERROR(VLOOKUP(C1997,'LISTA ICCU 2026'!D986:F2042,3,FALSE),"NO ")</f>
        <v>242458</v>
      </c>
      <c r="F1997" s="256"/>
      <c r="G1997" s="258">
        <f t="shared" si="62"/>
        <v>242458</v>
      </c>
      <c r="H1997" s="259" t="s">
        <v>1310</v>
      </c>
    </row>
    <row r="1998" spans="2:8" s="260" customFormat="1">
      <c r="B1998" s="255">
        <f t="shared" si="63"/>
        <v>1985</v>
      </c>
      <c r="C1998" s="273" t="s">
        <v>1087</v>
      </c>
      <c r="D1998" s="256">
        <f>IFERROR(VLOOKUP(C1998,'LISTA ICCU 2026'!D987:F2043,2,FALSE),"NO ")</f>
        <v>0</v>
      </c>
      <c r="E1998" s="257">
        <f>IFERROR(VLOOKUP(C1998,'LISTA ICCU 2026'!D987:F2043,3,FALSE),"NO ")</f>
        <v>0</v>
      </c>
      <c r="F1998" s="256"/>
      <c r="G1998" s="258">
        <f t="shared" si="62"/>
        <v>0</v>
      </c>
      <c r="H1998" s="276" t="s">
        <v>1310</v>
      </c>
    </row>
    <row r="1999" spans="2:8" s="260" customFormat="1">
      <c r="B1999" s="255">
        <f t="shared" si="63"/>
        <v>1986</v>
      </c>
      <c r="C1999" s="273" t="s">
        <v>1089</v>
      </c>
      <c r="D1999" s="256" t="str">
        <f>IFERROR(VLOOKUP(C1999,'LISTA ICCU 2026'!D988:F2044,2,FALSE),"NO ")</f>
        <v>M3</v>
      </c>
      <c r="E1999" s="257">
        <f>IFERROR(VLOOKUP(C1999,'LISTA ICCU 2026'!D988:F2044,3,FALSE),"NO ")</f>
        <v>1409968</v>
      </c>
      <c r="F1999" s="256"/>
      <c r="G1999" s="258">
        <f t="shared" si="62"/>
        <v>1409968</v>
      </c>
      <c r="H1999" s="259" t="s">
        <v>1310</v>
      </c>
    </row>
    <row r="2000" spans="2:8" s="260" customFormat="1">
      <c r="B2000" s="255">
        <f t="shared" si="63"/>
        <v>1987</v>
      </c>
      <c r="C2000" s="273" t="s">
        <v>1091</v>
      </c>
      <c r="D2000" s="256" t="str">
        <f>IFERROR(VLOOKUP(C2000,'LISTA ICCU 2026'!D989:F2045,2,FALSE),"NO ")</f>
        <v>M3</v>
      </c>
      <c r="E2000" s="257">
        <f>IFERROR(VLOOKUP(C2000,'LISTA ICCU 2026'!D989:F2045,3,FALSE),"NO ")</f>
        <v>1181226</v>
      </c>
      <c r="F2000" s="256"/>
      <c r="G2000" s="258">
        <f t="shared" si="62"/>
        <v>1181226</v>
      </c>
      <c r="H2000" s="259" t="s">
        <v>1310</v>
      </c>
    </row>
    <row r="2001" spans="2:8" s="260" customFormat="1" ht="26.4">
      <c r="B2001" s="255">
        <f t="shared" si="63"/>
        <v>1988</v>
      </c>
      <c r="C2001" s="273" t="s">
        <v>1092</v>
      </c>
      <c r="D2001" s="256" t="str">
        <f>IFERROR(VLOOKUP(C2001,'LISTA ICCU 2026'!D990:F2046,2,FALSE),"NO ")</f>
        <v>M3</v>
      </c>
      <c r="E2001" s="257">
        <f>IFERROR(VLOOKUP(C2001,'LISTA ICCU 2026'!D990:F2046,3,FALSE),"NO ")</f>
        <v>1265579</v>
      </c>
      <c r="F2001" s="256"/>
      <c r="G2001" s="258">
        <f t="shared" si="62"/>
        <v>1265579</v>
      </c>
      <c r="H2001" s="276" t="s">
        <v>1310</v>
      </c>
    </row>
    <row r="2002" spans="2:8" s="260" customFormat="1">
      <c r="B2002" s="255">
        <f t="shared" si="63"/>
        <v>1989</v>
      </c>
      <c r="C2002" s="273" t="s">
        <v>1094</v>
      </c>
      <c r="D2002" s="256" t="str">
        <f>IFERROR(VLOOKUP(C2002,'LISTA ICCU 2026'!D991:F2047,2,FALSE),"NO ")</f>
        <v>M3</v>
      </c>
      <c r="E2002" s="257">
        <f>IFERROR(VLOOKUP(C2002,'LISTA ICCU 2026'!D991:F2047,3,FALSE),"NO ")</f>
        <v>886489</v>
      </c>
      <c r="F2002" s="256"/>
      <c r="G2002" s="258">
        <f t="shared" si="62"/>
        <v>886489</v>
      </c>
      <c r="H2002" s="259" t="s">
        <v>1310</v>
      </c>
    </row>
    <row r="2003" spans="2:8" s="260" customFormat="1">
      <c r="B2003" s="255">
        <f t="shared" si="63"/>
        <v>1990</v>
      </c>
      <c r="C2003" s="273" t="s">
        <v>1095</v>
      </c>
      <c r="D2003" s="256" t="str">
        <f>IFERROR(VLOOKUP(C2003,'LISTA ICCU 2026'!D992:F2048,2,FALSE),"NO ")</f>
        <v>M3</v>
      </c>
      <c r="E2003" s="257">
        <f>IFERROR(VLOOKUP(C2003,'LISTA ICCU 2026'!D992:F2048,3,FALSE),"NO ")</f>
        <v>1062967</v>
      </c>
      <c r="F2003" s="256"/>
      <c r="G2003" s="258">
        <f t="shared" ref="G2003:G2063" si="64">E2003*(1+F2003)</f>
        <v>1062967</v>
      </c>
      <c r="H2003" s="259" t="s">
        <v>1310</v>
      </c>
    </row>
    <row r="2004" spans="2:8" s="260" customFormat="1">
      <c r="B2004" s="255">
        <f t="shared" si="63"/>
        <v>1991</v>
      </c>
      <c r="C2004" s="273" t="s">
        <v>1097</v>
      </c>
      <c r="D2004" s="256" t="str">
        <f>IFERROR(VLOOKUP(C2004,'LISTA ICCU 2026'!D993:F2049,2,FALSE),"NO ")</f>
        <v>M3</v>
      </c>
      <c r="E2004" s="257">
        <f>IFERROR(VLOOKUP(C2004,'LISTA ICCU 2026'!D993:F2049,3,FALSE),"NO ")</f>
        <v>853265</v>
      </c>
      <c r="F2004" s="256"/>
      <c r="G2004" s="258">
        <f t="shared" si="64"/>
        <v>853265</v>
      </c>
      <c r="H2004" s="276" t="s">
        <v>1310</v>
      </c>
    </row>
    <row r="2005" spans="2:8" s="260" customFormat="1" ht="26.4">
      <c r="B2005" s="255">
        <f t="shared" si="63"/>
        <v>1992</v>
      </c>
      <c r="C2005" s="273" t="s">
        <v>1098</v>
      </c>
      <c r="D2005" s="256" t="str">
        <f>IFERROR(VLOOKUP(C2005,'LISTA ICCU 2026'!D994:F2050,2,FALSE),"NO ")</f>
        <v>M3</v>
      </c>
      <c r="E2005" s="257">
        <f>IFERROR(VLOOKUP(C2005,'LISTA ICCU 2026'!D994:F2050,3,FALSE),"NO ")</f>
        <v>1028427</v>
      </c>
      <c r="F2005" s="256"/>
      <c r="G2005" s="258">
        <f t="shared" si="64"/>
        <v>1028427</v>
      </c>
      <c r="H2005" s="259" t="s">
        <v>1310</v>
      </c>
    </row>
    <row r="2006" spans="2:8" s="260" customFormat="1">
      <c r="B2006" s="255">
        <f t="shared" si="63"/>
        <v>1993</v>
      </c>
      <c r="C2006" s="273" t="s">
        <v>1099</v>
      </c>
      <c r="D2006" s="256" t="str">
        <f>IFERROR(VLOOKUP(C2006,'LISTA ICCU 2026'!D995:F2051,2,FALSE),"NO ")</f>
        <v>M3</v>
      </c>
      <c r="E2006" s="257">
        <f>IFERROR(VLOOKUP(C2006,'LISTA ICCU 2026'!D995:F2051,3,FALSE),"NO ")</f>
        <v>1121081</v>
      </c>
      <c r="F2006" s="256"/>
      <c r="G2006" s="258">
        <f t="shared" si="64"/>
        <v>1121081</v>
      </c>
      <c r="H2006" s="259" t="s">
        <v>1310</v>
      </c>
    </row>
    <row r="2007" spans="2:8" s="260" customFormat="1" ht="26.4">
      <c r="B2007" s="255">
        <f t="shared" si="63"/>
        <v>1994</v>
      </c>
      <c r="C2007" s="273" t="s">
        <v>1100</v>
      </c>
      <c r="D2007" s="256" t="str">
        <f>IFERROR(VLOOKUP(C2007,'LISTA ICCU 2026'!D996:F2052,2,FALSE),"NO ")</f>
        <v>M3</v>
      </c>
      <c r="E2007" s="257">
        <f>IFERROR(VLOOKUP(C2007,'LISTA ICCU 2026'!D996:F2052,3,FALSE),"NO ")</f>
        <v>882004</v>
      </c>
      <c r="F2007" s="256"/>
      <c r="G2007" s="258">
        <f t="shared" si="64"/>
        <v>882004</v>
      </c>
      <c r="H2007" s="276" t="s">
        <v>1310</v>
      </c>
    </row>
    <row r="2008" spans="2:8" s="260" customFormat="1" ht="26.4">
      <c r="B2008" s="255">
        <f t="shared" si="63"/>
        <v>1995</v>
      </c>
      <c r="C2008" s="273" t="s">
        <v>1101</v>
      </c>
      <c r="D2008" s="256" t="str">
        <f>IFERROR(VLOOKUP(C2008,'LISTA ICCU 2026'!D997:F2053,2,FALSE),"NO ")</f>
        <v>M3</v>
      </c>
      <c r="E2008" s="257">
        <f>IFERROR(VLOOKUP(C2008,'LISTA ICCU 2026'!D997:F2053,3,FALSE),"NO ")</f>
        <v>1203052</v>
      </c>
      <c r="F2008" s="256"/>
      <c r="G2008" s="258">
        <f t="shared" si="64"/>
        <v>1203052</v>
      </c>
      <c r="H2008" s="259" t="s">
        <v>1310</v>
      </c>
    </row>
    <row r="2009" spans="2:8" s="260" customFormat="1" ht="26.4">
      <c r="B2009" s="255">
        <f t="shared" si="63"/>
        <v>1996</v>
      </c>
      <c r="C2009" s="273" t="s">
        <v>1103</v>
      </c>
      <c r="D2009" s="256" t="str">
        <f>IFERROR(VLOOKUP(C2009,'LISTA ICCU 2026'!D998:F2054,2,FALSE),"NO ")</f>
        <v>KG</v>
      </c>
      <c r="E2009" s="257">
        <f>IFERROR(VLOOKUP(C2009,'LISTA ICCU 2026'!D998:F2054,3,FALSE),"NO ")</f>
        <v>23345</v>
      </c>
      <c r="F2009" s="256"/>
      <c r="G2009" s="258">
        <f t="shared" si="64"/>
        <v>23345</v>
      </c>
      <c r="H2009" s="259" t="s">
        <v>1310</v>
      </c>
    </row>
    <row r="2010" spans="2:8" s="260" customFormat="1" ht="39.6">
      <c r="B2010" s="255">
        <f t="shared" si="63"/>
        <v>1997</v>
      </c>
      <c r="C2010" s="273" t="s">
        <v>1104</v>
      </c>
      <c r="D2010" s="256" t="str">
        <f>IFERROR(VLOOKUP(C2010,'LISTA ICCU 2026'!D999:F2055,2,FALSE),"NO ")</f>
        <v>KG</v>
      </c>
      <c r="E2010" s="257">
        <f>IFERROR(VLOOKUP(C2010,'LISTA ICCU 2026'!D999:F2055,3,FALSE),"NO ")</f>
        <v>28502</v>
      </c>
      <c r="F2010" s="256"/>
      <c r="G2010" s="258">
        <f t="shared" si="64"/>
        <v>28502</v>
      </c>
      <c r="H2010" s="276" t="s">
        <v>1310</v>
      </c>
    </row>
    <row r="2011" spans="2:8" s="260" customFormat="1">
      <c r="B2011" s="255">
        <f t="shared" si="63"/>
        <v>1998</v>
      </c>
      <c r="C2011" s="273" t="s">
        <v>1106</v>
      </c>
      <c r="D2011" s="256" t="str">
        <f>IFERROR(VLOOKUP(C2011,'LISTA ICCU 2026'!D1000:F2056,2,FALSE),"NO ")</f>
        <v>TON-M</v>
      </c>
      <c r="E2011" s="257">
        <f>IFERROR(VLOOKUP(C2011,'LISTA ICCU 2026'!D1000:F2056,3,FALSE),"NO ")</f>
        <v>2753</v>
      </c>
      <c r="F2011" s="256"/>
      <c r="G2011" s="258">
        <f t="shared" si="64"/>
        <v>2753</v>
      </c>
      <c r="H2011" s="259" t="s">
        <v>1310</v>
      </c>
    </row>
    <row r="2012" spans="2:8" s="260" customFormat="1" ht="39.6">
      <c r="B2012" s="255">
        <f t="shared" si="63"/>
        <v>1999</v>
      </c>
      <c r="C2012" s="273" t="s">
        <v>1109</v>
      </c>
      <c r="D2012" s="256" t="str">
        <f>IFERROR(VLOOKUP(C2012,'LISTA ICCU 2026'!D1001:F2057,2,FALSE),"NO ")</f>
        <v>ML</v>
      </c>
      <c r="E2012" s="257">
        <f>IFERROR(VLOOKUP(C2012,'LISTA ICCU 2026'!D1001:F2057,3,FALSE),"NO ")</f>
        <v>4230064</v>
      </c>
      <c r="F2012" s="256"/>
      <c r="G2012" s="258">
        <f t="shared" si="64"/>
        <v>4230064</v>
      </c>
      <c r="H2012" s="259" t="s">
        <v>1310</v>
      </c>
    </row>
    <row r="2013" spans="2:8" s="260" customFormat="1" ht="52.8">
      <c r="B2013" s="255">
        <f t="shared" si="63"/>
        <v>2000</v>
      </c>
      <c r="C2013" s="273" t="s">
        <v>1111</v>
      </c>
      <c r="D2013" s="256" t="str">
        <f>IFERROR(VLOOKUP(C2013,'LISTA ICCU 2026'!D1002:F2058,2,FALSE),"NO ")</f>
        <v>ML</v>
      </c>
      <c r="E2013" s="257">
        <f>IFERROR(VLOOKUP(C2013,'LISTA ICCU 2026'!D1002:F2058,3,FALSE),"NO ")</f>
        <v>7528575</v>
      </c>
      <c r="F2013" s="256"/>
      <c r="G2013" s="258">
        <f t="shared" si="64"/>
        <v>7528575</v>
      </c>
      <c r="H2013" s="276" t="s">
        <v>1310</v>
      </c>
    </row>
    <row r="2014" spans="2:8" s="260" customFormat="1" ht="26.4">
      <c r="B2014" s="255">
        <f t="shared" si="63"/>
        <v>2001</v>
      </c>
      <c r="C2014" s="273" t="s">
        <v>1113</v>
      </c>
      <c r="D2014" s="256" t="str">
        <f>IFERROR(VLOOKUP(C2014,'LISTA ICCU 2026'!D1003:F2059,2,FALSE),"NO ")</f>
        <v>M3</v>
      </c>
      <c r="E2014" s="257">
        <f>IFERROR(VLOOKUP(C2014,'LISTA ICCU 2026'!D1003:F2059,3,FALSE),"NO ")</f>
        <v>2720397</v>
      </c>
      <c r="F2014" s="256"/>
      <c r="G2014" s="258">
        <f t="shared" si="64"/>
        <v>2720397</v>
      </c>
      <c r="H2014" s="259" t="s">
        <v>1310</v>
      </c>
    </row>
    <row r="2015" spans="2:8" s="260" customFormat="1" ht="26.4">
      <c r="B2015" s="255">
        <f t="shared" si="63"/>
        <v>2002</v>
      </c>
      <c r="C2015" s="273" t="s">
        <v>1115</v>
      </c>
      <c r="D2015" s="256" t="str">
        <f>IFERROR(VLOOKUP(C2015,'LISTA ICCU 2026'!D1004:F2060,2,FALSE),"NO ")</f>
        <v>U(DM3)</v>
      </c>
      <c r="E2015" s="257">
        <f>IFERROR(VLOOKUP(C2015,'LISTA ICCU 2026'!D1004:F2060,3,FALSE),"NO ")</f>
        <v>130829</v>
      </c>
      <c r="F2015" s="256"/>
      <c r="G2015" s="258">
        <f t="shared" si="64"/>
        <v>130829</v>
      </c>
      <c r="H2015" s="259" t="s">
        <v>1310</v>
      </c>
    </row>
    <row r="2016" spans="2:8" s="260" customFormat="1" ht="26.4">
      <c r="B2016" s="255">
        <f t="shared" si="63"/>
        <v>2003</v>
      </c>
      <c r="C2016" s="273" t="s">
        <v>1118</v>
      </c>
      <c r="D2016" s="256" t="str">
        <f>IFERROR(VLOOKUP(C2016,'LISTA ICCU 2026'!D1005:F2061,2,FALSE),"NO ")</f>
        <v>ML</v>
      </c>
      <c r="E2016" s="257">
        <f>IFERROR(VLOOKUP(C2016,'LISTA ICCU 2026'!D1005:F2061,3,FALSE),"NO ")</f>
        <v>636636</v>
      </c>
      <c r="F2016" s="256"/>
      <c r="G2016" s="258">
        <f t="shared" si="64"/>
        <v>636636</v>
      </c>
      <c r="H2016" s="276" t="s">
        <v>1310</v>
      </c>
    </row>
    <row r="2017" spans="2:8" s="260" customFormat="1">
      <c r="B2017" s="255">
        <f t="shared" si="63"/>
        <v>2004</v>
      </c>
      <c r="C2017" s="273" t="s">
        <v>1120</v>
      </c>
      <c r="D2017" s="256" t="str">
        <f>IFERROR(VLOOKUP(C2017,'LISTA ICCU 2026'!D1006:F2062,2,FALSE),"NO ")</f>
        <v>ML</v>
      </c>
      <c r="E2017" s="257">
        <f>IFERROR(VLOOKUP(C2017,'LISTA ICCU 2026'!D1006:F2062,3,FALSE),"NO ")</f>
        <v>666649</v>
      </c>
      <c r="F2017" s="256"/>
      <c r="G2017" s="258">
        <f t="shared" si="64"/>
        <v>666649</v>
      </c>
      <c r="H2017" s="259" t="s">
        <v>1310</v>
      </c>
    </row>
    <row r="2018" spans="2:8" s="260" customFormat="1" ht="26.4">
      <c r="B2018" s="255">
        <f t="shared" si="63"/>
        <v>2005</v>
      </c>
      <c r="C2018" s="273" t="s">
        <v>1121</v>
      </c>
      <c r="D2018" s="256" t="str">
        <f>IFERROR(VLOOKUP(C2018,'LISTA ICCU 2026'!D1007:F2063,2,FALSE),"NO ")</f>
        <v>UN</v>
      </c>
      <c r="E2018" s="257">
        <f>IFERROR(VLOOKUP(C2018,'LISTA ICCU 2026'!D1007:F2063,3,FALSE),"NO ")</f>
        <v>25989</v>
      </c>
      <c r="F2018" s="256"/>
      <c r="G2018" s="258">
        <f t="shared" si="64"/>
        <v>25989</v>
      </c>
      <c r="H2018" s="259" t="s">
        <v>1310</v>
      </c>
    </row>
    <row r="2019" spans="2:8" s="260" customFormat="1" ht="26.4">
      <c r="B2019" s="255">
        <f t="shared" si="63"/>
        <v>2006</v>
      </c>
      <c r="C2019" s="273" t="s">
        <v>1123</v>
      </c>
      <c r="D2019" s="256" t="str">
        <f>IFERROR(VLOOKUP(C2019,'LISTA ICCU 2026'!D1008:F2064,2,FALSE),"NO ")</f>
        <v>M3</v>
      </c>
      <c r="E2019" s="257">
        <f>IFERROR(VLOOKUP(C2019,'LISTA ICCU 2026'!D1008:F2064,3,FALSE),"NO ")</f>
        <v>683929</v>
      </c>
      <c r="F2019" s="256"/>
      <c r="G2019" s="258">
        <f t="shared" si="64"/>
        <v>683929</v>
      </c>
      <c r="H2019" s="276" t="s">
        <v>1310</v>
      </c>
    </row>
    <row r="2020" spans="2:8" s="260" customFormat="1">
      <c r="B2020" s="255">
        <f t="shared" si="63"/>
        <v>2007</v>
      </c>
      <c r="C2020" s="273" t="s">
        <v>1125</v>
      </c>
      <c r="D2020" s="256" t="str">
        <f>IFERROR(VLOOKUP(C2020,'LISTA ICCU 2026'!D1009:F2065,2,FALSE),"NO ")</f>
        <v>M3</v>
      </c>
      <c r="E2020" s="257">
        <f>IFERROR(VLOOKUP(C2020,'LISTA ICCU 2026'!D1009:F2065,3,FALSE),"NO ")</f>
        <v>113351</v>
      </c>
      <c r="F2020" s="256"/>
      <c r="G2020" s="258">
        <f t="shared" si="64"/>
        <v>113351</v>
      </c>
      <c r="H2020" s="259" t="s">
        <v>1310</v>
      </c>
    </row>
    <row r="2021" spans="2:8" s="260" customFormat="1">
      <c r="B2021" s="255">
        <f t="shared" si="63"/>
        <v>2008</v>
      </c>
      <c r="C2021" s="273" t="s">
        <v>1127</v>
      </c>
      <c r="D2021" s="256" t="str">
        <f>IFERROR(VLOOKUP(C2021,'LISTA ICCU 2026'!D1010:F2066,2,FALSE),"NO ")</f>
        <v>M3</v>
      </c>
      <c r="E2021" s="257">
        <f>IFERROR(VLOOKUP(C2021,'LISTA ICCU 2026'!D1010:F2066,3,FALSE),"NO ")</f>
        <v>88728</v>
      </c>
      <c r="F2021" s="256"/>
      <c r="G2021" s="258">
        <f t="shared" si="64"/>
        <v>88728</v>
      </c>
      <c r="H2021" s="259" t="s">
        <v>1310</v>
      </c>
    </row>
    <row r="2022" spans="2:8" s="260" customFormat="1" ht="26.4">
      <c r="B2022" s="255">
        <f t="shared" si="63"/>
        <v>2009</v>
      </c>
      <c r="C2022" s="273" t="s">
        <v>1129</v>
      </c>
      <c r="D2022" s="256" t="str">
        <f>IFERROR(VLOOKUP(C2022,'LISTA ICCU 2026'!D1011:F2067,2,FALSE),"NO ")</f>
        <v>M3</v>
      </c>
      <c r="E2022" s="257">
        <f>IFERROR(VLOOKUP(C2022,'LISTA ICCU 2026'!D1011:F2067,3,FALSE),"NO ")</f>
        <v>554745</v>
      </c>
      <c r="F2022" s="256"/>
      <c r="G2022" s="258">
        <f t="shared" si="64"/>
        <v>554745</v>
      </c>
      <c r="H2022" s="276" t="s">
        <v>1310</v>
      </c>
    </row>
    <row r="2023" spans="2:8" s="260" customFormat="1" ht="26.4">
      <c r="B2023" s="255">
        <f t="shared" si="63"/>
        <v>2010</v>
      </c>
      <c r="C2023" s="273" t="s">
        <v>1131</v>
      </c>
      <c r="D2023" s="256" t="str">
        <f>IFERROR(VLOOKUP(C2023,'LISTA ICCU 2026'!D1012:F2068,2,FALSE),"NO ")</f>
        <v>M3</v>
      </c>
      <c r="E2023" s="257">
        <f>IFERROR(VLOOKUP(C2023,'LISTA ICCU 2026'!D1012:F2068,3,FALSE),"NO ")</f>
        <v>585628</v>
      </c>
      <c r="F2023" s="256"/>
      <c r="G2023" s="258">
        <f t="shared" si="64"/>
        <v>585628</v>
      </c>
      <c r="H2023" s="259" t="s">
        <v>1310</v>
      </c>
    </row>
    <row r="2024" spans="2:8" s="260" customFormat="1" ht="26.4">
      <c r="B2024" s="255">
        <f t="shared" si="63"/>
        <v>2011</v>
      </c>
      <c r="C2024" s="273" t="s">
        <v>1132</v>
      </c>
      <c r="D2024" s="256" t="str">
        <f>IFERROR(VLOOKUP(C2024,'LISTA ICCU 2026'!D1013:F2069,2,FALSE),"NO ")</f>
        <v>M3</v>
      </c>
      <c r="E2024" s="257">
        <f>IFERROR(VLOOKUP(C2024,'LISTA ICCU 2026'!D1013:F2069,3,FALSE),"NO ")</f>
        <v>594050</v>
      </c>
      <c r="F2024" s="256"/>
      <c r="G2024" s="258">
        <f t="shared" si="64"/>
        <v>594050</v>
      </c>
      <c r="H2024" s="259" t="s">
        <v>1310</v>
      </c>
    </row>
    <row r="2025" spans="2:8" s="260" customFormat="1" ht="26.4">
      <c r="B2025" s="255">
        <f t="shared" si="63"/>
        <v>2012</v>
      </c>
      <c r="C2025" s="273" t="s">
        <v>1133</v>
      </c>
      <c r="D2025" s="256" t="str">
        <f>IFERROR(VLOOKUP(C2025,'LISTA ICCU 2026'!D1014:F2070,2,FALSE),"NO ")</f>
        <v>M3</v>
      </c>
      <c r="E2025" s="257">
        <f>IFERROR(VLOOKUP(C2025,'LISTA ICCU 2026'!D1014:F2070,3,FALSE),"NO ")</f>
        <v>605490</v>
      </c>
      <c r="F2025" s="256"/>
      <c r="G2025" s="258">
        <f t="shared" si="64"/>
        <v>605490</v>
      </c>
      <c r="H2025" s="276" t="s">
        <v>1310</v>
      </c>
    </row>
    <row r="2026" spans="2:8" s="260" customFormat="1" ht="26.4">
      <c r="B2026" s="255">
        <f t="shared" si="63"/>
        <v>2013</v>
      </c>
      <c r="C2026" s="273" t="s">
        <v>1134</v>
      </c>
      <c r="D2026" s="256" t="str">
        <f>IFERROR(VLOOKUP(C2026,'LISTA ICCU 2026'!D1015:F2071,2,FALSE),"NO ")</f>
        <v>M3</v>
      </c>
      <c r="E2026" s="257">
        <f>IFERROR(VLOOKUP(C2026,'LISTA ICCU 2026'!D1015:F2071,3,FALSE),"NO ")</f>
        <v>613912</v>
      </c>
      <c r="F2026" s="256"/>
      <c r="G2026" s="258">
        <f t="shared" si="64"/>
        <v>613912</v>
      </c>
      <c r="H2026" s="259" t="s">
        <v>1310</v>
      </c>
    </row>
    <row r="2027" spans="2:8" s="260" customFormat="1">
      <c r="B2027" s="255">
        <f t="shared" si="63"/>
        <v>2014</v>
      </c>
      <c r="C2027" s="273" t="s">
        <v>1136</v>
      </c>
      <c r="D2027" s="256" t="str">
        <f>IFERROR(VLOOKUP(C2027,'LISTA ICCU 2026'!D1016:F2072,2,FALSE),"NO ")</f>
        <v>M3</v>
      </c>
      <c r="E2027" s="257">
        <f>IFERROR(VLOOKUP(C2027,'LISTA ICCU 2026'!D1016:F2072,3,FALSE),"NO ")</f>
        <v>799489</v>
      </c>
      <c r="F2027" s="256"/>
      <c r="G2027" s="258">
        <f t="shared" si="64"/>
        <v>799489</v>
      </c>
      <c r="H2027" s="259" t="s">
        <v>1310</v>
      </c>
    </row>
    <row r="2028" spans="2:8" s="260" customFormat="1" ht="26.4">
      <c r="B2028" s="255">
        <f t="shared" si="63"/>
        <v>2015</v>
      </c>
      <c r="C2028" s="273" t="s">
        <v>1137</v>
      </c>
      <c r="D2028" s="256" t="str">
        <f>IFERROR(VLOOKUP(C2028,'LISTA ICCU 2026'!D1017:F2073,2,FALSE),"NO ")</f>
        <v>M3</v>
      </c>
      <c r="E2028" s="257">
        <f>IFERROR(VLOOKUP(C2028,'LISTA ICCU 2026'!D1017:F2073,3,FALSE),"NO ")</f>
        <v>972832</v>
      </c>
      <c r="F2028" s="256"/>
      <c r="G2028" s="258">
        <f t="shared" si="64"/>
        <v>972832</v>
      </c>
      <c r="H2028" s="276" t="s">
        <v>1310</v>
      </c>
    </row>
    <row r="2029" spans="2:8" s="260" customFormat="1">
      <c r="B2029" s="255">
        <f t="shared" si="63"/>
        <v>2016</v>
      </c>
      <c r="C2029" s="273" t="s">
        <v>1139</v>
      </c>
      <c r="D2029" s="256" t="str">
        <f>IFERROR(VLOOKUP(C2029,'LISTA ICCU 2026'!D1018:F2074,2,FALSE),"NO ")</f>
        <v>M3</v>
      </c>
      <c r="E2029" s="257">
        <f>IFERROR(VLOOKUP(C2029,'LISTA ICCU 2026'!D1018:F2074,3,FALSE),"NO ")</f>
        <v>286092</v>
      </c>
      <c r="F2029" s="256"/>
      <c r="G2029" s="258">
        <f t="shared" si="64"/>
        <v>286092</v>
      </c>
      <c r="H2029" s="259" t="s">
        <v>1310</v>
      </c>
    </row>
    <row r="2030" spans="2:8" s="260" customFormat="1">
      <c r="B2030" s="255">
        <f t="shared" si="63"/>
        <v>2017</v>
      </c>
      <c r="C2030" s="273" t="s">
        <v>1140</v>
      </c>
      <c r="D2030" s="256" t="str">
        <f>IFERROR(VLOOKUP(C2030,'LISTA ICCU 2026'!D1019:F2075,2,FALSE),"NO ")</f>
        <v>M3</v>
      </c>
      <c r="E2030" s="257">
        <f>IFERROR(VLOOKUP(C2030,'LISTA ICCU 2026'!D1019:F2075,3,FALSE),"NO ")</f>
        <v>291852</v>
      </c>
      <c r="F2030" s="256"/>
      <c r="G2030" s="258">
        <f t="shared" si="64"/>
        <v>291852</v>
      </c>
      <c r="H2030" s="259" t="s">
        <v>1310</v>
      </c>
    </row>
    <row r="2031" spans="2:8" s="260" customFormat="1" ht="26.4">
      <c r="B2031" s="255">
        <f t="shared" si="63"/>
        <v>2018</v>
      </c>
      <c r="C2031" s="273" t="s">
        <v>1142</v>
      </c>
      <c r="D2031" s="256" t="str">
        <f>IFERROR(VLOOKUP(C2031,'LISTA ICCU 2026'!D1020:F2076,2,FALSE),"NO ")</f>
        <v>ML</v>
      </c>
      <c r="E2031" s="257">
        <f>IFERROR(VLOOKUP(C2031,'LISTA ICCU 2026'!D1020:F2076,3,FALSE),"NO ")</f>
        <v>70596</v>
      </c>
      <c r="F2031" s="256"/>
      <c r="G2031" s="258">
        <f t="shared" si="64"/>
        <v>70596</v>
      </c>
      <c r="H2031" s="276" t="s">
        <v>1310</v>
      </c>
    </row>
    <row r="2032" spans="2:8" s="260" customFormat="1" ht="26.4">
      <c r="B2032" s="255">
        <f t="shared" si="63"/>
        <v>2019</v>
      </c>
      <c r="C2032" s="273" t="s">
        <v>1143</v>
      </c>
      <c r="D2032" s="256" t="str">
        <f>IFERROR(VLOOKUP(C2032,'LISTA ICCU 2026'!D1021:F2077,2,FALSE),"NO ")</f>
        <v>ML</v>
      </c>
      <c r="E2032" s="257">
        <f>IFERROR(VLOOKUP(C2032,'LISTA ICCU 2026'!D1021:F2077,3,FALSE),"NO ")</f>
        <v>24960</v>
      </c>
      <c r="F2032" s="256"/>
      <c r="G2032" s="258">
        <f t="shared" si="64"/>
        <v>24960</v>
      </c>
      <c r="H2032" s="259" t="s">
        <v>1310</v>
      </c>
    </row>
    <row r="2033" spans="2:8" s="260" customFormat="1" ht="39.6">
      <c r="B2033" s="255">
        <f t="shared" si="63"/>
        <v>2020</v>
      </c>
      <c r="C2033" s="273" t="s">
        <v>1144</v>
      </c>
      <c r="D2033" s="256" t="str">
        <f>IFERROR(VLOOKUP(C2033,'LISTA ICCU 2026'!D1022:F2078,2,FALSE),"NO ")</f>
        <v>M2</v>
      </c>
      <c r="E2033" s="257">
        <f>IFERROR(VLOOKUP(C2033,'LISTA ICCU 2026'!D1022:F2078,3,FALSE),"NO ")</f>
        <v>15557</v>
      </c>
      <c r="F2033" s="256"/>
      <c r="G2033" s="258">
        <f t="shared" si="64"/>
        <v>15557</v>
      </c>
      <c r="H2033" s="259" t="s">
        <v>1310</v>
      </c>
    </row>
    <row r="2034" spans="2:8" s="260" customFormat="1" ht="26.4">
      <c r="B2034" s="255">
        <f t="shared" si="63"/>
        <v>2021</v>
      </c>
      <c r="C2034" s="273" t="s">
        <v>1145</v>
      </c>
      <c r="D2034" s="256" t="str">
        <f>IFERROR(VLOOKUP(C2034,'LISTA ICCU 2026'!D1023:F2079,2,FALSE),"NO ")</f>
        <v>M2</v>
      </c>
      <c r="E2034" s="257">
        <f>IFERROR(VLOOKUP(C2034,'LISTA ICCU 2026'!D1023:F2079,3,FALSE),"NO ")</f>
        <v>21504</v>
      </c>
      <c r="F2034" s="256"/>
      <c r="G2034" s="258">
        <f t="shared" si="64"/>
        <v>21504</v>
      </c>
      <c r="H2034" s="276" t="s">
        <v>1310</v>
      </c>
    </row>
    <row r="2035" spans="2:8" s="260" customFormat="1" ht="26.4">
      <c r="B2035" s="255">
        <f t="shared" si="63"/>
        <v>2022</v>
      </c>
      <c r="C2035" s="273" t="s">
        <v>1146</v>
      </c>
      <c r="D2035" s="256" t="str">
        <f>IFERROR(VLOOKUP(C2035,'LISTA ICCU 2026'!D1024:F2080,2,FALSE),"NO ")</f>
        <v>M2</v>
      </c>
      <c r="E2035" s="257">
        <f>IFERROR(VLOOKUP(C2035,'LISTA ICCU 2026'!D1024:F2080,3,FALSE),"NO ")</f>
        <v>28390</v>
      </c>
      <c r="F2035" s="256"/>
      <c r="G2035" s="258">
        <f t="shared" si="64"/>
        <v>28390</v>
      </c>
      <c r="H2035" s="259" t="s">
        <v>1310</v>
      </c>
    </row>
    <row r="2036" spans="2:8" s="260" customFormat="1" ht="39.6">
      <c r="B2036" s="255">
        <f t="shared" si="63"/>
        <v>2023</v>
      </c>
      <c r="C2036" s="273" t="s">
        <v>1147</v>
      </c>
      <c r="D2036" s="256" t="str">
        <f>IFERROR(VLOOKUP(C2036,'LISTA ICCU 2026'!D1025:F2081,2,FALSE),"NO ")</f>
        <v>M2</v>
      </c>
      <c r="E2036" s="257">
        <f>IFERROR(VLOOKUP(C2036,'LISTA ICCU 2026'!D1025:F2081,3,FALSE),"NO ")</f>
        <v>33717</v>
      </c>
      <c r="F2036" s="256"/>
      <c r="G2036" s="258">
        <f t="shared" si="64"/>
        <v>33717</v>
      </c>
      <c r="H2036" s="259" t="s">
        <v>1310</v>
      </c>
    </row>
    <row r="2037" spans="2:8" s="260" customFormat="1" ht="39.6">
      <c r="B2037" s="255">
        <f t="shared" si="63"/>
        <v>2024</v>
      </c>
      <c r="C2037" s="273" t="s">
        <v>1148</v>
      </c>
      <c r="D2037" s="256" t="str">
        <f>IFERROR(VLOOKUP(C2037,'LISTA ICCU 2026'!D1026:F2082,2,FALSE),"NO ")</f>
        <v>M2</v>
      </c>
      <c r="E2037" s="257">
        <f>IFERROR(VLOOKUP(C2037,'LISTA ICCU 2026'!D1026:F2082,3,FALSE),"NO ")</f>
        <v>42872</v>
      </c>
      <c r="F2037" s="256"/>
      <c r="G2037" s="258">
        <f t="shared" si="64"/>
        <v>42872</v>
      </c>
      <c r="H2037" s="276" t="s">
        <v>1310</v>
      </c>
    </row>
    <row r="2038" spans="2:8" s="260" customFormat="1" ht="39.6">
      <c r="B2038" s="255">
        <f t="shared" si="63"/>
        <v>2025</v>
      </c>
      <c r="C2038" s="273" t="s">
        <v>1149</v>
      </c>
      <c r="D2038" s="256" t="str">
        <f>IFERROR(VLOOKUP(C2038,'LISTA ICCU 2026'!D1027:F2083,2,FALSE),"NO ")</f>
        <v>M2</v>
      </c>
      <c r="E2038" s="257">
        <f>IFERROR(VLOOKUP(C2038,'LISTA ICCU 2026'!D1027:F2083,3,FALSE),"NO ")</f>
        <v>11161</v>
      </c>
      <c r="F2038" s="256"/>
      <c r="G2038" s="258">
        <f t="shared" si="64"/>
        <v>11161</v>
      </c>
      <c r="H2038" s="259" t="s">
        <v>1310</v>
      </c>
    </row>
    <row r="2039" spans="2:8" s="260" customFormat="1" ht="39.6">
      <c r="B2039" s="255">
        <f t="shared" si="63"/>
        <v>2026</v>
      </c>
      <c r="C2039" s="273" t="s">
        <v>1150</v>
      </c>
      <c r="D2039" s="256" t="str">
        <f>IFERROR(VLOOKUP(C2039,'LISTA ICCU 2026'!D1028:F2084,2,FALSE),"NO ")</f>
        <v>M2</v>
      </c>
      <c r="E2039" s="257">
        <f>IFERROR(VLOOKUP(C2039,'LISTA ICCU 2026'!D1028:F2084,3,FALSE),"NO ")</f>
        <v>12559</v>
      </c>
      <c r="F2039" s="256"/>
      <c r="G2039" s="258">
        <f t="shared" si="64"/>
        <v>12559</v>
      </c>
      <c r="H2039" s="259" t="s">
        <v>1310</v>
      </c>
    </row>
    <row r="2040" spans="2:8" s="260" customFormat="1" ht="39.6">
      <c r="B2040" s="255">
        <f t="shared" si="63"/>
        <v>2027</v>
      </c>
      <c r="C2040" s="273" t="s">
        <v>1151</v>
      </c>
      <c r="D2040" s="256" t="str">
        <f>IFERROR(VLOOKUP(C2040,'LISTA ICCU 2026'!D1029:F2085,2,FALSE),"NO ")</f>
        <v>M2</v>
      </c>
      <c r="E2040" s="257">
        <f>IFERROR(VLOOKUP(C2040,'LISTA ICCU 2026'!D1029:F2085,3,FALSE),"NO ")</f>
        <v>13009</v>
      </c>
      <c r="F2040" s="256"/>
      <c r="G2040" s="258">
        <f t="shared" si="64"/>
        <v>13009</v>
      </c>
      <c r="H2040" s="276" t="s">
        <v>1310</v>
      </c>
    </row>
    <row r="2041" spans="2:8" s="260" customFormat="1" ht="39.6">
      <c r="B2041" s="255">
        <f t="shared" si="63"/>
        <v>2028</v>
      </c>
      <c r="C2041" s="273" t="s">
        <v>1152</v>
      </c>
      <c r="D2041" s="256" t="str">
        <f>IFERROR(VLOOKUP(C2041,'LISTA ICCU 2026'!D1030:F2086,2,FALSE),"NO ")</f>
        <v>M2</v>
      </c>
      <c r="E2041" s="257">
        <f>IFERROR(VLOOKUP(C2041,'LISTA ICCU 2026'!D1030:F2086,3,FALSE),"NO ")</f>
        <v>9595</v>
      </c>
      <c r="F2041" s="256"/>
      <c r="G2041" s="258">
        <f t="shared" si="64"/>
        <v>9595</v>
      </c>
      <c r="H2041" s="259" t="s">
        <v>1310</v>
      </c>
    </row>
    <row r="2042" spans="2:8" s="260" customFormat="1" ht="39.6">
      <c r="B2042" s="255">
        <f t="shared" si="63"/>
        <v>2029</v>
      </c>
      <c r="C2042" s="273" t="s">
        <v>1153</v>
      </c>
      <c r="D2042" s="256" t="str">
        <f>IFERROR(VLOOKUP(C2042,'LISTA ICCU 2026'!D1031:F2087,2,FALSE),"NO ")</f>
        <v>M2</v>
      </c>
      <c r="E2042" s="257">
        <f>IFERROR(VLOOKUP(C2042,'LISTA ICCU 2026'!D1031:F2087,3,FALSE),"NO ")</f>
        <v>13876</v>
      </c>
      <c r="F2042" s="256"/>
      <c r="G2042" s="258">
        <f t="shared" si="64"/>
        <v>13876</v>
      </c>
      <c r="H2042" s="259" t="s">
        <v>1310</v>
      </c>
    </row>
    <row r="2043" spans="2:8" s="260" customFormat="1" ht="39.6">
      <c r="B2043" s="255">
        <f t="shared" si="63"/>
        <v>2030</v>
      </c>
      <c r="C2043" s="273" t="s">
        <v>1154</v>
      </c>
      <c r="D2043" s="256" t="str">
        <f>IFERROR(VLOOKUP(C2043,'LISTA ICCU 2026'!D1032:F2088,2,FALSE),"NO ")</f>
        <v>M2</v>
      </c>
      <c r="E2043" s="257">
        <f>IFERROR(VLOOKUP(C2043,'LISTA ICCU 2026'!D1032:F2088,3,FALSE),"NO ")</f>
        <v>11525</v>
      </c>
      <c r="F2043" s="256"/>
      <c r="G2043" s="258">
        <f t="shared" si="64"/>
        <v>11525</v>
      </c>
      <c r="H2043" s="276" t="s">
        <v>1310</v>
      </c>
    </row>
    <row r="2044" spans="2:8" s="260" customFormat="1" ht="39.6">
      <c r="B2044" s="255">
        <f t="shared" si="63"/>
        <v>2031</v>
      </c>
      <c r="C2044" s="273" t="s">
        <v>1155</v>
      </c>
      <c r="D2044" s="256" t="str">
        <f>IFERROR(VLOOKUP(C2044,'LISTA ICCU 2026'!D1033:F2089,2,FALSE),"NO ")</f>
        <v>M2</v>
      </c>
      <c r="E2044" s="257">
        <f>IFERROR(VLOOKUP(C2044,'LISTA ICCU 2026'!D1033:F2089,3,FALSE),"NO ")</f>
        <v>13876</v>
      </c>
      <c r="F2044" s="256"/>
      <c r="G2044" s="258">
        <f t="shared" si="64"/>
        <v>13876</v>
      </c>
      <c r="H2044" s="259" t="s">
        <v>1310</v>
      </c>
    </row>
    <row r="2045" spans="2:8" s="260" customFormat="1" ht="39.6">
      <c r="B2045" s="255">
        <f t="shared" si="63"/>
        <v>2032</v>
      </c>
      <c r="C2045" s="273" t="s">
        <v>1156</v>
      </c>
      <c r="D2045" s="256" t="str">
        <f>IFERROR(VLOOKUP(C2045,'LISTA ICCU 2026'!D1034:F2090,2,FALSE),"NO ")</f>
        <v>M2</v>
      </c>
      <c r="E2045" s="257">
        <f>IFERROR(VLOOKUP(C2045,'LISTA ICCU 2026'!D1034:F2090,3,FALSE),"NO ")</f>
        <v>25611</v>
      </c>
      <c r="F2045" s="256"/>
      <c r="G2045" s="258">
        <f t="shared" si="64"/>
        <v>25611</v>
      </c>
      <c r="H2045" s="259" t="s">
        <v>1310</v>
      </c>
    </row>
    <row r="2046" spans="2:8" s="260" customFormat="1" ht="39.6">
      <c r="B2046" s="255">
        <f t="shared" ref="B2046:B2135" si="65">B2045+1</f>
        <v>2033</v>
      </c>
      <c r="C2046" s="273" t="s">
        <v>1158</v>
      </c>
      <c r="D2046" s="256" t="str">
        <f>IFERROR(VLOOKUP(C2046,'LISTA ICCU 2026'!D1035:F2091,2,FALSE),"NO ")</f>
        <v>ML</v>
      </c>
      <c r="E2046" s="257">
        <f>IFERROR(VLOOKUP(C2046,'LISTA ICCU 2026'!D1035:F2091,3,FALSE),"NO ")</f>
        <v>917531</v>
      </c>
      <c r="F2046" s="256"/>
      <c r="G2046" s="258">
        <f t="shared" si="64"/>
        <v>917531</v>
      </c>
      <c r="H2046" s="276" t="s">
        <v>1310</v>
      </c>
    </row>
    <row r="2047" spans="2:8" s="260" customFormat="1" ht="26.4">
      <c r="B2047" s="255">
        <f t="shared" si="65"/>
        <v>2034</v>
      </c>
      <c r="C2047" s="273" t="s">
        <v>1160</v>
      </c>
      <c r="D2047" s="256" t="str">
        <f>IFERROR(VLOOKUP(C2047,'LISTA ICCU 2026'!D1036:F2092,2,FALSE),"NO ")</f>
        <v>ML</v>
      </c>
      <c r="E2047" s="257">
        <f>IFERROR(VLOOKUP(C2047,'LISTA ICCU 2026'!D1036:F2092,3,FALSE),"NO ")</f>
        <v>507021</v>
      </c>
      <c r="F2047" s="256"/>
      <c r="G2047" s="258">
        <f t="shared" si="64"/>
        <v>507021</v>
      </c>
      <c r="H2047" s="259" t="s">
        <v>1310</v>
      </c>
    </row>
    <row r="2048" spans="2:8" s="260" customFormat="1" ht="26.4">
      <c r="B2048" s="255">
        <f t="shared" si="65"/>
        <v>2035</v>
      </c>
      <c r="C2048" s="273" t="s">
        <v>1161</v>
      </c>
      <c r="D2048" s="256" t="str">
        <f>IFERROR(VLOOKUP(C2048,'LISTA ICCU 2026'!D1037:F2093,2,FALSE),"NO ")</f>
        <v>ML</v>
      </c>
      <c r="E2048" s="257">
        <f>IFERROR(VLOOKUP(C2048,'LISTA ICCU 2026'!D1037:F2093,3,FALSE),"NO ")</f>
        <v>1641707</v>
      </c>
      <c r="F2048" s="256"/>
      <c r="G2048" s="258">
        <f t="shared" si="64"/>
        <v>1641707</v>
      </c>
      <c r="H2048" s="259" t="s">
        <v>1310</v>
      </c>
    </row>
    <row r="2049" spans="2:8" s="260" customFormat="1" ht="26.4">
      <c r="B2049" s="255">
        <f t="shared" si="65"/>
        <v>2036</v>
      </c>
      <c r="C2049" s="273" t="s">
        <v>1163</v>
      </c>
      <c r="D2049" s="256" t="str">
        <f>IFERROR(VLOOKUP(C2049,'LISTA ICCU 2026'!D1038:F2094,2,FALSE),"NO ")</f>
        <v>M3</v>
      </c>
      <c r="E2049" s="257">
        <f>IFERROR(VLOOKUP(C2049,'LISTA ICCU 2026'!D1038:F2094,3,FALSE),"NO ")</f>
        <v>187958</v>
      </c>
      <c r="F2049" s="256"/>
      <c r="G2049" s="258">
        <f t="shared" si="64"/>
        <v>187958</v>
      </c>
      <c r="H2049" s="276" t="s">
        <v>1310</v>
      </c>
    </row>
    <row r="2050" spans="2:8" s="260" customFormat="1" ht="26.4">
      <c r="B2050" s="255">
        <f t="shared" si="65"/>
        <v>2037</v>
      </c>
      <c r="C2050" s="273" t="s">
        <v>1165</v>
      </c>
      <c r="D2050" s="256" t="str">
        <f>IFERROR(VLOOKUP(C2050,'LISTA ICCU 2026'!D1039:F2095,2,FALSE),"NO ")</f>
        <v>KG</v>
      </c>
      <c r="E2050" s="257">
        <f>IFERROR(VLOOKUP(C2050,'LISTA ICCU 2026'!D1039:F2095,3,FALSE),"NO ")</f>
        <v>8453</v>
      </c>
      <c r="F2050" s="256"/>
      <c r="G2050" s="258">
        <f t="shared" si="64"/>
        <v>8453</v>
      </c>
      <c r="H2050" s="259" t="s">
        <v>1310</v>
      </c>
    </row>
    <row r="2051" spans="2:8" s="260" customFormat="1" ht="26.4">
      <c r="B2051" s="255">
        <f t="shared" si="65"/>
        <v>2038</v>
      </c>
      <c r="C2051" s="273" t="s">
        <v>1166</v>
      </c>
      <c r="D2051" s="256" t="str">
        <f>IFERROR(VLOOKUP(C2051,'LISTA ICCU 2026'!D1040:F2096,2,FALSE),"NO ")</f>
        <v>ML</v>
      </c>
      <c r="E2051" s="257">
        <f>IFERROR(VLOOKUP(C2051,'LISTA ICCU 2026'!D1040:F2096,3,FALSE),"NO ")</f>
        <v>122145</v>
      </c>
      <c r="F2051" s="256"/>
      <c r="G2051" s="258">
        <f t="shared" si="64"/>
        <v>122145</v>
      </c>
      <c r="H2051" s="259" t="s">
        <v>1310</v>
      </c>
    </row>
    <row r="2052" spans="2:8" s="260" customFormat="1" ht="26.4">
      <c r="B2052" s="255">
        <f t="shared" si="65"/>
        <v>2039</v>
      </c>
      <c r="C2052" s="273" t="s">
        <v>1167</v>
      </c>
      <c r="D2052" s="256" t="str">
        <f>IFERROR(VLOOKUP(C2052,'LISTA ICCU 2026'!D1041:F2097,2,FALSE),"NO ")</f>
        <v>ML</v>
      </c>
      <c r="E2052" s="257">
        <f>IFERROR(VLOOKUP(C2052,'LISTA ICCU 2026'!D1041:F2097,3,FALSE),"NO ")</f>
        <v>185684</v>
      </c>
      <c r="F2052" s="256"/>
      <c r="G2052" s="258">
        <f t="shared" si="64"/>
        <v>185684</v>
      </c>
      <c r="H2052" s="276" t="s">
        <v>1310</v>
      </c>
    </row>
    <row r="2053" spans="2:8" s="260" customFormat="1" ht="26.4">
      <c r="B2053" s="255">
        <f t="shared" si="65"/>
        <v>2040</v>
      </c>
      <c r="C2053" s="273" t="s">
        <v>1168</v>
      </c>
      <c r="D2053" s="256" t="str">
        <f>IFERROR(VLOOKUP(C2053,'LISTA ICCU 2026'!D1042:F2098,2,FALSE),"NO ")</f>
        <v>M3</v>
      </c>
      <c r="E2053" s="257">
        <f>IFERROR(VLOOKUP(C2053,'LISTA ICCU 2026'!D1042:F2098,3,FALSE),"NO ")</f>
        <v>758611</v>
      </c>
      <c r="F2053" s="256"/>
      <c r="G2053" s="258">
        <f t="shared" si="64"/>
        <v>758611</v>
      </c>
      <c r="H2053" s="259" t="s">
        <v>1310</v>
      </c>
    </row>
    <row r="2054" spans="2:8" s="260" customFormat="1">
      <c r="B2054" s="255">
        <f t="shared" si="65"/>
        <v>2041</v>
      </c>
      <c r="C2054" s="273" t="s">
        <v>1170</v>
      </c>
      <c r="D2054" s="256" t="str">
        <f>IFERROR(VLOOKUP(C2054,'LISTA ICCU 2026'!D1043:F2099,2,FALSE),"NO ")</f>
        <v>M3</v>
      </c>
      <c r="E2054" s="257">
        <f>IFERROR(VLOOKUP(C2054,'LISTA ICCU 2026'!D1043:F2099,3,FALSE),"NO ")</f>
        <v>315793</v>
      </c>
      <c r="F2054" s="256"/>
      <c r="G2054" s="258">
        <f t="shared" si="64"/>
        <v>315793</v>
      </c>
      <c r="H2054" s="259" t="s">
        <v>1310</v>
      </c>
    </row>
    <row r="2055" spans="2:8" s="260" customFormat="1">
      <c r="B2055" s="255">
        <f t="shared" si="65"/>
        <v>2042</v>
      </c>
      <c r="C2055" s="273" t="s">
        <v>1171</v>
      </c>
      <c r="D2055" s="256" t="str">
        <f>IFERROR(VLOOKUP(C2055,'LISTA ICCU 2026'!D1044:F2100,2,FALSE),"NO ")</f>
        <v>M2</v>
      </c>
      <c r="E2055" s="257">
        <f>IFERROR(VLOOKUP(C2055,'LISTA ICCU 2026'!D1044:F2100,3,FALSE),"NO ")</f>
        <v>97817</v>
      </c>
      <c r="F2055" s="256"/>
      <c r="G2055" s="258">
        <f t="shared" si="64"/>
        <v>97817</v>
      </c>
      <c r="H2055" s="276" t="s">
        <v>1310</v>
      </c>
    </row>
    <row r="2056" spans="2:8" s="260" customFormat="1" ht="39.6">
      <c r="B2056" s="255">
        <f t="shared" si="65"/>
        <v>2043</v>
      </c>
      <c r="C2056" s="273" t="s">
        <v>1172</v>
      </c>
      <c r="D2056" s="256" t="str">
        <f>IFERROR(VLOOKUP(C2056,'LISTA ICCU 2026'!D1045:F2101,2,FALSE),"NO ")</f>
        <v>ML</v>
      </c>
      <c r="E2056" s="257">
        <f>IFERROR(VLOOKUP(C2056,'LISTA ICCU 2026'!D1045:F2101,3,FALSE),"NO ")</f>
        <v>68729</v>
      </c>
      <c r="F2056" s="256"/>
      <c r="G2056" s="258">
        <f t="shared" si="64"/>
        <v>68729</v>
      </c>
      <c r="H2056" s="259" t="s">
        <v>1310</v>
      </c>
    </row>
    <row r="2057" spans="2:8" s="260" customFormat="1" ht="26.4">
      <c r="B2057" s="255">
        <f t="shared" si="65"/>
        <v>2044</v>
      </c>
      <c r="C2057" s="273" t="s">
        <v>1173</v>
      </c>
      <c r="D2057" s="256" t="str">
        <f>IFERROR(VLOOKUP(C2057,'LISTA ICCU 2026'!D1046:F2102,2,FALSE),"NO ")</f>
        <v>ML</v>
      </c>
      <c r="E2057" s="257">
        <f>IFERROR(VLOOKUP(C2057,'LISTA ICCU 2026'!D1046:F2102,3,FALSE),"NO ")</f>
        <v>121061</v>
      </c>
      <c r="F2057" s="256"/>
      <c r="G2057" s="258">
        <f t="shared" si="64"/>
        <v>121061</v>
      </c>
      <c r="H2057" s="259" t="s">
        <v>1310</v>
      </c>
    </row>
    <row r="2058" spans="2:8" s="260" customFormat="1" ht="26.4">
      <c r="B2058" s="255">
        <f t="shared" si="65"/>
        <v>2045</v>
      </c>
      <c r="C2058" s="273" t="s">
        <v>986</v>
      </c>
      <c r="D2058" s="256" t="str">
        <f>IFERROR(VLOOKUP(C2058,'LISTA ICCU 2026'!D1049:F2105,2,FALSE),"NO ")</f>
        <v>ML</v>
      </c>
      <c r="E2058" s="257">
        <f>IFERROR(VLOOKUP(C2058,'LISTA ICCU 2026'!D1049:F2105,3,FALSE),"NO ")</f>
        <v>5625</v>
      </c>
      <c r="F2058" s="256"/>
      <c r="G2058" s="258">
        <f t="shared" si="64"/>
        <v>5625</v>
      </c>
      <c r="H2058" s="259" t="s">
        <v>1310</v>
      </c>
    </row>
    <row r="2059" spans="2:8" s="260" customFormat="1">
      <c r="B2059" s="255">
        <f t="shared" si="65"/>
        <v>2046</v>
      </c>
      <c r="C2059" s="273" t="s">
        <v>987</v>
      </c>
      <c r="D2059" s="256" t="str">
        <f>IFERROR(VLOOKUP(C2059,'LISTA ICCU 2026'!D1050:F2106,2,FALSE),"NO ")</f>
        <v>M2</v>
      </c>
      <c r="E2059" s="257">
        <f>IFERROR(VLOOKUP(C2059,'LISTA ICCU 2026'!D1050:F2106,3,FALSE),"NO ")</f>
        <v>63577</v>
      </c>
      <c r="F2059" s="256"/>
      <c r="G2059" s="258">
        <f t="shared" si="64"/>
        <v>63577</v>
      </c>
      <c r="H2059" s="276" t="s">
        <v>1310</v>
      </c>
    </row>
    <row r="2060" spans="2:8" s="260" customFormat="1">
      <c r="B2060" s="255">
        <f t="shared" si="65"/>
        <v>2047</v>
      </c>
      <c r="C2060" s="273" t="s">
        <v>1177</v>
      </c>
      <c r="D2060" s="256" t="str">
        <f>IFERROR(VLOOKUP(C2060,'LISTA ICCU 2026'!D1051:F2107,2,FALSE),"NO ")</f>
        <v>UN</v>
      </c>
      <c r="E2060" s="257">
        <f>IFERROR(VLOOKUP(C2060,'LISTA ICCU 2026'!D1051:F2107,3,FALSE),"NO ")</f>
        <v>119530</v>
      </c>
      <c r="F2060" s="256"/>
      <c r="G2060" s="258">
        <f t="shared" si="64"/>
        <v>119530</v>
      </c>
      <c r="H2060" s="259" t="s">
        <v>1310</v>
      </c>
    </row>
    <row r="2061" spans="2:8" s="260" customFormat="1">
      <c r="B2061" s="255">
        <f t="shared" si="65"/>
        <v>2048</v>
      </c>
      <c r="C2061" s="273" t="s">
        <v>1179</v>
      </c>
      <c r="D2061" s="256" t="str">
        <f>IFERROR(VLOOKUP(C2061,'LISTA ICCU 2026'!D1052:F2108,2,FALSE),"NO ")</f>
        <v>UN</v>
      </c>
      <c r="E2061" s="257">
        <f>IFERROR(VLOOKUP(C2061,'LISTA ICCU 2026'!D1052:F2108,3,FALSE),"NO ")</f>
        <v>100056</v>
      </c>
      <c r="F2061" s="256"/>
      <c r="G2061" s="258">
        <f t="shared" si="64"/>
        <v>100056</v>
      </c>
      <c r="H2061" s="259" t="s">
        <v>1310</v>
      </c>
    </row>
    <row r="2062" spans="2:8" s="260" customFormat="1">
      <c r="B2062" s="255">
        <f t="shared" si="65"/>
        <v>2049</v>
      </c>
      <c r="C2062" s="273" t="s">
        <v>1181</v>
      </c>
      <c r="D2062" s="256" t="str">
        <f>IFERROR(VLOOKUP(C2062,'LISTA ICCU 2026'!D1053:F2109,2,FALSE),"NO ")</f>
        <v>ML</v>
      </c>
      <c r="E2062" s="257">
        <f>IFERROR(VLOOKUP(C2062,'LISTA ICCU 2026'!D1053:F2109,3,FALSE),"NO ")</f>
        <v>210830</v>
      </c>
      <c r="F2062" s="256"/>
      <c r="G2062" s="258">
        <f t="shared" si="64"/>
        <v>210830</v>
      </c>
      <c r="H2062" s="276" t="s">
        <v>1310</v>
      </c>
    </row>
    <row r="2063" spans="2:8" s="260" customFormat="1" ht="26.4">
      <c r="B2063" s="255">
        <f t="shared" si="65"/>
        <v>2050</v>
      </c>
      <c r="C2063" s="273" t="s">
        <v>1183</v>
      </c>
      <c r="D2063" s="256" t="str">
        <f>IFERROR(VLOOKUP(C2063,'LISTA ICCU 2026'!D1054:F2110,2,FALSE),"NO ")</f>
        <v>UN</v>
      </c>
      <c r="E2063" s="257">
        <f>IFERROR(VLOOKUP(C2063,'LISTA ICCU 2026'!D1054:F2110,3,FALSE),"NO ")</f>
        <v>19379</v>
      </c>
      <c r="F2063" s="256"/>
      <c r="G2063" s="258">
        <f t="shared" si="64"/>
        <v>19379</v>
      </c>
      <c r="H2063" s="259" t="s">
        <v>1310</v>
      </c>
    </row>
    <row r="2064" spans="2:8" s="260" customFormat="1" ht="26.4">
      <c r="B2064" s="255">
        <f t="shared" si="65"/>
        <v>2051</v>
      </c>
      <c r="C2064" s="273" t="s">
        <v>1186</v>
      </c>
      <c r="D2064" s="256" t="str">
        <f>IFERROR(VLOOKUP(C2064,'LISTA ICCU 2026'!D1057:F2113,2,FALSE),"NO ")</f>
        <v>M2</v>
      </c>
      <c r="E2064" s="257">
        <f>IFERROR(VLOOKUP(C2064,'LISTA ICCU 2026'!D1057:F2113,3,FALSE),"NO ")</f>
        <v>1216</v>
      </c>
      <c r="F2064" s="256"/>
      <c r="G2064" s="258">
        <f t="shared" ref="G2064:G2072" si="66">E2064*(1+F2064)</f>
        <v>1216</v>
      </c>
      <c r="H2064" s="259" t="s">
        <v>1310</v>
      </c>
    </row>
    <row r="2065" spans="2:8" s="260" customFormat="1" ht="66">
      <c r="B2065" s="255">
        <f t="shared" si="65"/>
        <v>2052</v>
      </c>
      <c r="C2065" s="273" t="s">
        <v>1188</v>
      </c>
      <c r="D2065" s="256" t="str">
        <f>IFERROR(VLOOKUP(C2065,'LISTA ICCU 2026'!D1058:F2114,2,FALSE),"NO ")</f>
        <v>UN</v>
      </c>
      <c r="E2065" s="257">
        <f>IFERROR(VLOOKUP(C2065,'LISTA ICCU 2026'!D1058:F2114,3,FALSE),"NO ")</f>
        <v>267833</v>
      </c>
      <c r="F2065" s="256"/>
      <c r="G2065" s="258">
        <f t="shared" si="66"/>
        <v>267833</v>
      </c>
      <c r="H2065" s="259" t="s">
        <v>1310</v>
      </c>
    </row>
    <row r="2066" spans="2:8" s="260" customFormat="1" ht="52.8">
      <c r="B2066" s="255">
        <f t="shared" si="65"/>
        <v>2053</v>
      </c>
      <c r="C2066" s="273" t="s">
        <v>1190</v>
      </c>
      <c r="D2066" s="256" t="str">
        <f>IFERROR(VLOOKUP(C2066,'LISTA ICCU 2026'!D1059:F2115,2,FALSE),"NO ")</f>
        <v>ML</v>
      </c>
      <c r="E2066" s="257">
        <f>IFERROR(VLOOKUP(C2066,'LISTA ICCU 2026'!D1059:F2115,3,FALSE),"NO ")</f>
        <v>51443</v>
      </c>
      <c r="F2066" s="256"/>
      <c r="G2066" s="258">
        <f t="shared" si="66"/>
        <v>51443</v>
      </c>
      <c r="H2066" s="276" t="s">
        <v>1310</v>
      </c>
    </row>
    <row r="2067" spans="2:8" s="260" customFormat="1">
      <c r="B2067" s="255">
        <f t="shared" si="65"/>
        <v>2054</v>
      </c>
      <c r="C2067" s="273" t="s">
        <v>1192</v>
      </c>
      <c r="D2067" s="256" t="str">
        <f>IFERROR(VLOOKUP(C2067,'LISTA ICCU 2026'!D1060:F2116,2,FALSE),"NO ")</f>
        <v>M3</v>
      </c>
      <c r="E2067" s="257">
        <f>IFERROR(VLOOKUP(C2067,'LISTA ICCU 2026'!D1060:F2116,3,FALSE),"NO ")</f>
        <v>12135</v>
      </c>
      <c r="F2067" s="256"/>
      <c r="G2067" s="258">
        <f t="shared" si="66"/>
        <v>12135</v>
      </c>
      <c r="H2067" s="259" t="s">
        <v>1310</v>
      </c>
    </row>
    <row r="2068" spans="2:8" s="260" customFormat="1" ht="26.4">
      <c r="B2068" s="255">
        <f t="shared" si="65"/>
        <v>2055</v>
      </c>
      <c r="C2068" s="273" t="s">
        <v>1194</v>
      </c>
      <c r="D2068" s="256" t="str">
        <f>IFERROR(VLOOKUP(C2068,'LISTA ICCU 2026'!D1061:F2117,2,FALSE),"NO ")</f>
        <v>HA</v>
      </c>
      <c r="E2068" s="257">
        <f>IFERROR(VLOOKUP(C2068,'LISTA ICCU 2026'!D1061:F2117,3,FALSE),"NO ")</f>
        <v>870371</v>
      </c>
      <c r="F2068" s="256"/>
      <c r="G2068" s="258">
        <f t="shared" si="66"/>
        <v>870371</v>
      </c>
      <c r="H2068" s="259" t="s">
        <v>1310</v>
      </c>
    </row>
    <row r="2069" spans="2:8" s="260" customFormat="1" ht="39.6">
      <c r="B2069" s="255">
        <f t="shared" si="65"/>
        <v>2056</v>
      </c>
      <c r="C2069" s="273" t="s">
        <v>1196</v>
      </c>
      <c r="D2069" s="256" t="str">
        <f>IFERROR(VLOOKUP(C2069,'LISTA ICCU 2026'!D1062:F2118,2,FALSE),"NO ")</f>
        <v>M2</v>
      </c>
      <c r="E2069" s="257">
        <f>IFERROR(VLOOKUP(C2069,'LISTA ICCU 2026'!D1062:F2118,3,FALSE),"NO ")</f>
        <v>2597</v>
      </c>
      <c r="F2069" s="256"/>
      <c r="G2069" s="258">
        <f t="shared" si="66"/>
        <v>2597</v>
      </c>
      <c r="H2069" s="276" t="s">
        <v>1310</v>
      </c>
    </row>
    <row r="2070" spans="2:8" s="260" customFormat="1" ht="26.4">
      <c r="B2070" s="255">
        <f t="shared" si="65"/>
        <v>2057</v>
      </c>
      <c r="C2070" s="273" t="s">
        <v>1198</v>
      </c>
      <c r="D2070" s="256" t="str">
        <f>IFERROR(VLOOKUP(C2070,'LISTA ICCU 2026'!D1063:F2119,2,FALSE),"NO ")</f>
        <v>M2</v>
      </c>
      <c r="E2070" s="257">
        <f>IFERROR(VLOOKUP(C2070,'LISTA ICCU 2026'!D1063:F2119,3,FALSE),"NO ")</f>
        <v>23664</v>
      </c>
      <c r="F2070" s="256"/>
      <c r="G2070" s="258">
        <f t="shared" si="66"/>
        <v>23664</v>
      </c>
      <c r="H2070" s="259" t="s">
        <v>1310</v>
      </c>
    </row>
    <row r="2071" spans="2:8" s="260" customFormat="1">
      <c r="B2071" s="255">
        <f t="shared" si="65"/>
        <v>2058</v>
      </c>
      <c r="C2071" s="273" t="s">
        <v>1200</v>
      </c>
      <c r="D2071" s="256" t="str">
        <f>IFERROR(VLOOKUP(C2071,'LISTA ICCU 2026'!D1064:F2120,2,FALSE),"NO ")</f>
        <v>M2</v>
      </c>
      <c r="E2071" s="257">
        <f>IFERROR(VLOOKUP(C2071,'LISTA ICCU 2026'!D1064:F2120,3,FALSE),"NO ")</f>
        <v>36915</v>
      </c>
      <c r="F2071" s="256"/>
      <c r="G2071" s="258">
        <f t="shared" si="66"/>
        <v>36915</v>
      </c>
      <c r="H2071" s="259" t="s">
        <v>1310</v>
      </c>
    </row>
    <row r="2072" spans="2:8" s="260" customFormat="1" ht="26.4">
      <c r="B2072" s="255">
        <f t="shared" si="65"/>
        <v>2059</v>
      </c>
      <c r="C2072" s="273" t="s">
        <v>1201</v>
      </c>
      <c r="D2072" s="256" t="str">
        <f>IFERROR(VLOOKUP(C2072,'LISTA ICCU 2026'!D1065:F2121,2,FALSE),"NO ")</f>
        <v>M2</v>
      </c>
      <c r="E2072" s="257">
        <f>IFERROR(VLOOKUP(C2072,'LISTA ICCU 2026'!D1065:F2121,3,FALSE),"NO ")</f>
        <v>16755</v>
      </c>
      <c r="F2072" s="256"/>
      <c r="G2072" s="258">
        <f t="shared" si="66"/>
        <v>16755</v>
      </c>
      <c r="H2072" s="276" t="s">
        <v>1310</v>
      </c>
    </row>
    <row r="2073" spans="2:8" s="260" customFormat="1">
      <c r="B2073" s="255">
        <f t="shared" si="65"/>
        <v>2060</v>
      </c>
      <c r="C2073" s="273" t="s">
        <v>2265</v>
      </c>
      <c r="D2073" s="256" t="s">
        <v>188</v>
      </c>
      <c r="E2073" s="257">
        <v>5026</v>
      </c>
      <c r="F2073" s="256"/>
      <c r="G2073" s="258">
        <f t="shared" ref="G2073:G2135" si="67">E2073*(1+F2073)</f>
        <v>5026</v>
      </c>
      <c r="H2073" s="259" t="s">
        <v>2393</v>
      </c>
    </row>
    <row r="2074" spans="2:8" s="260" customFormat="1" ht="26.4">
      <c r="B2074" s="255">
        <f t="shared" si="65"/>
        <v>2061</v>
      </c>
      <c r="C2074" s="273" t="s">
        <v>344</v>
      </c>
      <c r="D2074" s="256" t="s">
        <v>110</v>
      </c>
      <c r="E2074" s="257">
        <v>870336</v>
      </c>
      <c r="F2074" s="256"/>
      <c r="G2074" s="258">
        <f t="shared" ref="G2074:G2080" si="68">E2074*(1+F2074)</f>
        <v>870336</v>
      </c>
      <c r="H2074" s="259" t="s">
        <v>1310</v>
      </c>
    </row>
    <row r="2075" spans="2:8" s="260" customFormat="1">
      <c r="B2075" s="255">
        <f t="shared" si="65"/>
        <v>2062</v>
      </c>
      <c r="C2075" s="273" t="s">
        <v>2266</v>
      </c>
      <c r="D2075" s="256" t="s">
        <v>79</v>
      </c>
      <c r="E2075" s="257">
        <v>33980</v>
      </c>
      <c r="F2075" s="256"/>
      <c r="G2075" s="258">
        <f t="shared" si="68"/>
        <v>33980</v>
      </c>
      <c r="H2075" s="259" t="s">
        <v>2393</v>
      </c>
    </row>
    <row r="2076" spans="2:8" s="260" customFormat="1">
      <c r="B2076" s="255">
        <f t="shared" si="65"/>
        <v>2063</v>
      </c>
      <c r="C2076" s="273" t="s">
        <v>343</v>
      </c>
      <c r="D2076" s="256" t="s">
        <v>110</v>
      </c>
      <c r="E2076" s="257">
        <v>555616</v>
      </c>
      <c r="F2076" s="256"/>
      <c r="G2076" s="258">
        <f t="shared" si="68"/>
        <v>555616</v>
      </c>
      <c r="H2076" s="259" t="s">
        <v>1310</v>
      </c>
    </row>
    <row r="2077" spans="2:8" s="260" customFormat="1" ht="39.6">
      <c r="B2077" s="255">
        <f t="shared" si="65"/>
        <v>2064</v>
      </c>
      <c r="C2077" s="273" t="s">
        <v>2267</v>
      </c>
      <c r="D2077" s="256" t="s">
        <v>89</v>
      </c>
      <c r="E2077" s="257">
        <v>173639.99999999997</v>
      </c>
      <c r="F2077" s="256"/>
      <c r="G2077" s="258">
        <f t="shared" si="68"/>
        <v>173639.99999999997</v>
      </c>
      <c r="H2077" s="259" t="s">
        <v>2393</v>
      </c>
    </row>
    <row r="2078" spans="2:8" s="260" customFormat="1">
      <c r="B2078" s="255">
        <f t="shared" si="65"/>
        <v>2065</v>
      </c>
      <c r="C2078" s="273" t="s">
        <v>2268</v>
      </c>
      <c r="D2078" s="256" t="s">
        <v>82</v>
      </c>
      <c r="E2078" s="257">
        <v>4290</v>
      </c>
      <c r="F2078" s="256"/>
      <c r="G2078" s="258">
        <f t="shared" si="68"/>
        <v>4290</v>
      </c>
      <c r="H2078" s="259" t="s">
        <v>2393</v>
      </c>
    </row>
    <row r="2079" spans="2:8" s="260" customFormat="1" ht="79.2">
      <c r="B2079" s="255">
        <f t="shared" si="65"/>
        <v>2066</v>
      </c>
      <c r="C2079" s="273" t="s">
        <v>2269</v>
      </c>
      <c r="D2079" s="256" t="s">
        <v>89</v>
      </c>
      <c r="E2079" s="257">
        <v>117900</v>
      </c>
      <c r="F2079" s="256"/>
      <c r="G2079" s="258">
        <f t="shared" si="68"/>
        <v>117900</v>
      </c>
      <c r="H2079" s="259" t="s">
        <v>2393</v>
      </c>
    </row>
    <row r="2080" spans="2:8" s="260" customFormat="1" ht="26.4">
      <c r="B2080" s="255">
        <f t="shared" si="65"/>
        <v>2067</v>
      </c>
      <c r="C2080" s="275" t="s">
        <v>2270</v>
      </c>
      <c r="D2080" s="256" t="s">
        <v>79</v>
      </c>
      <c r="E2080" s="257">
        <v>1987</v>
      </c>
      <c r="F2080" s="256"/>
      <c r="G2080" s="258">
        <f t="shared" si="68"/>
        <v>1987</v>
      </c>
      <c r="H2080" s="259" t="s">
        <v>2393</v>
      </c>
    </row>
    <row r="2081" spans="2:8" s="260" customFormat="1" ht="26.4">
      <c r="B2081" s="255">
        <f t="shared" si="65"/>
        <v>2068</v>
      </c>
      <c r="C2081" s="273" t="s">
        <v>2271</v>
      </c>
      <c r="D2081" s="256" t="s">
        <v>79</v>
      </c>
      <c r="E2081" s="257">
        <v>1887</v>
      </c>
      <c r="F2081" s="256"/>
      <c r="G2081" s="258">
        <f t="shared" ref="G2081:G2104" si="69">E2081*(1+F2081)</f>
        <v>1887</v>
      </c>
      <c r="H2081" s="259" t="s">
        <v>2393</v>
      </c>
    </row>
    <row r="2082" spans="2:8" s="260" customFormat="1" ht="26.4">
      <c r="B2082" s="255">
        <f t="shared" si="65"/>
        <v>2069</v>
      </c>
      <c r="C2082" s="273" t="s">
        <v>2272</v>
      </c>
      <c r="D2082" s="256" t="s">
        <v>79</v>
      </c>
      <c r="E2082" s="257">
        <v>3950</v>
      </c>
      <c r="F2082" s="256"/>
      <c r="G2082" s="258">
        <f t="shared" si="69"/>
        <v>3950</v>
      </c>
      <c r="H2082" s="259" t="s">
        <v>2393</v>
      </c>
    </row>
    <row r="2083" spans="2:8" s="260" customFormat="1" ht="26.4">
      <c r="B2083" s="255">
        <f t="shared" si="65"/>
        <v>2070</v>
      </c>
      <c r="C2083" s="273" t="s">
        <v>2273</v>
      </c>
      <c r="D2083" s="256" t="s">
        <v>79</v>
      </c>
      <c r="E2083" s="257">
        <v>3720</v>
      </c>
      <c r="F2083" s="256"/>
      <c r="G2083" s="258">
        <f t="shared" si="69"/>
        <v>3720</v>
      </c>
      <c r="H2083" s="259" t="s">
        <v>2393</v>
      </c>
    </row>
    <row r="2084" spans="2:8" s="260" customFormat="1">
      <c r="B2084" s="255">
        <f t="shared" si="65"/>
        <v>2071</v>
      </c>
      <c r="C2084" s="273" t="s">
        <v>2274</v>
      </c>
      <c r="D2084" s="256" t="s">
        <v>89</v>
      </c>
      <c r="E2084" s="257">
        <v>15586</v>
      </c>
      <c r="F2084" s="256"/>
      <c r="G2084" s="258">
        <f t="shared" si="69"/>
        <v>15586</v>
      </c>
      <c r="H2084" s="259" t="s">
        <v>1310</v>
      </c>
    </row>
    <row r="2085" spans="2:8" s="260" customFormat="1">
      <c r="B2085" s="255">
        <f t="shared" si="65"/>
        <v>2072</v>
      </c>
      <c r="C2085" s="273" t="s">
        <v>2275</v>
      </c>
      <c r="D2085" s="256" t="s">
        <v>89</v>
      </c>
      <c r="E2085" s="257">
        <v>30198</v>
      </c>
      <c r="F2085" s="256"/>
      <c r="G2085" s="258">
        <f t="shared" si="69"/>
        <v>30198</v>
      </c>
      <c r="H2085" s="259" t="s">
        <v>1310</v>
      </c>
    </row>
    <row r="2086" spans="2:8" s="260" customFormat="1">
      <c r="B2086" s="255">
        <f t="shared" si="65"/>
        <v>2073</v>
      </c>
      <c r="C2086" s="273" t="s">
        <v>2276</v>
      </c>
      <c r="D2086" s="256" t="s">
        <v>188</v>
      </c>
      <c r="E2086" s="257">
        <v>2139</v>
      </c>
      <c r="F2086" s="256"/>
      <c r="G2086" s="258">
        <f t="shared" si="69"/>
        <v>2139</v>
      </c>
      <c r="H2086" s="259" t="s">
        <v>1310</v>
      </c>
    </row>
    <row r="2087" spans="2:8" s="260" customFormat="1" ht="26.4">
      <c r="B2087" s="255">
        <f t="shared" si="65"/>
        <v>2074</v>
      </c>
      <c r="C2087" s="273" t="s">
        <v>2277</v>
      </c>
      <c r="D2087" s="256" t="s">
        <v>82</v>
      </c>
      <c r="E2087" s="257">
        <v>160</v>
      </c>
      <c r="F2087" s="256"/>
      <c r="G2087" s="258">
        <f t="shared" si="69"/>
        <v>160</v>
      </c>
      <c r="H2087" s="259" t="s">
        <v>1310</v>
      </c>
    </row>
    <row r="2088" spans="2:8" s="260" customFormat="1" ht="26.4">
      <c r="B2088" s="255">
        <f t="shared" si="65"/>
        <v>2075</v>
      </c>
      <c r="C2088" s="273" t="s">
        <v>2278</v>
      </c>
      <c r="D2088" s="256" t="s">
        <v>82</v>
      </c>
      <c r="E2088" s="257">
        <v>3147</v>
      </c>
      <c r="F2088" s="256"/>
      <c r="G2088" s="258">
        <f t="shared" si="69"/>
        <v>3147</v>
      </c>
      <c r="H2088" s="259" t="s">
        <v>1310</v>
      </c>
    </row>
    <row r="2089" spans="2:8" s="260" customFormat="1" ht="26.4">
      <c r="B2089" s="255">
        <f t="shared" si="65"/>
        <v>2076</v>
      </c>
      <c r="C2089" s="273" t="s">
        <v>2279</v>
      </c>
      <c r="D2089" s="256" t="s">
        <v>82</v>
      </c>
      <c r="E2089" s="257">
        <v>3951</v>
      </c>
      <c r="F2089" s="256"/>
      <c r="G2089" s="258">
        <f t="shared" si="69"/>
        <v>3951</v>
      </c>
      <c r="H2089" s="259" t="s">
        <v>1310</v>
      </c>
    </row>
    <row r="2090" spans="2:8" s="260" customFormat="1" ht="26.4">
      <c r="B2090" s="255">
        <f t="shared" si="65"/>
        <v>2077</v>
      </c>
      <c r="C2090" s="273" t="s">
        <v>2280</v>
      </c>
      <c r="D2090" s="256" t="s">
        <v>11</v>
      </c>
      <c r="E2090" s="257">
        <v>460</v>
      </c>
      <c r="F2090" s="256"/>
      <c r="G2090" s="258">
        <f t="shared" si="69"/>
        <v>460</v>
      </c>
      <c r="H2090" s="259" t="s">
        <v>1310</v>
      </c>
    </row>
    <row r="2091" spans="2:8" s="260" customFormat="1" ht="26.4">
      <c r="B2091" s="255">
        <f t="shared" si="65"/>
        <v>2078</v>
      </c>
      <c r="C2091" s="273" t="s">
        <v>2281</v>
      </c>
      <c r="D2091" s="256" t="s">
        <v>89</v>
      </c>
      <c r="E2091" s="257">
        <v>12247</v>
      </c>
      <c r="F2091" s="256"/>
      <c r="G2091" s="258">
        <f t="shared" si="69"/>
        <v>12247</v>
      </c>
      <c r="H2091" s="259" t="s">
        <v>1310</v>
      </c>
    </row>
    <row r="2092" spans="2:8" s="260" customFormat="1">
      <c r="B2092" s="255">
        <f t="shared" si="65"/>
        <v>2079</v>
      </c>
      <c r="C2092" s="273" t="s">
        <v>189</v>
      </c>
      <c r="D2092" s="256" t="s">
        <v>188</v>
      </c>
      <c r="E2092" s="257">
        <v>4434</v>
      </c>
      <c r="F2092" s="256"/>
      <c r="G2092" s="258">
        <f t="shared" si="69"/>
        <v>4434</v>
      </c>
      <c r="H2092" s="259" t="s">
        <v>1310</v>
      </c>
    </row>
    <row r="2093" spans="2:8" s="260" customFormat="1">
      <c r="B2093" s="255">
        <f t="shared" si="65"/>
        <v>2080</v>
      </c>
      <c r="C2093" s="273" t="s">
        <v>1736</v>
      </c>
      <c r="D2093" s="256" t="s">
        <v>188</v>
      </c>
      <c r="E2093" s="257">
        <v>9188</v>
      </c>
      <c r="F2093" s="256"/>
      <c r="G2093" s="258">
        <f t="shared" si="69"/>
        <v>9188</v>
      </c>
      <c r="H2093" s="259" t="s">
        <v>1310</v>
      </c>
    </row>
    <row r="2094" spans="2:8" s="260" customFormat="1">
      <c r="B2094" s="255">
        <f t="shared" si="65"/>
        <v>2081</v>
      </c>
      <c r="C2094" s="273" t="s">
        <v>1533</v>
      </c>
      <c r="D2094" s="256" t="s">
        <v>110</v>
      </c>
      <c r="E2094" s="257">
        <v>490131</v>
      </c>
      <c r="F2094" s="256"/>
      <c r="G2094" s="258">
        <f t="shared" si="69"/>
        <v>490131</v>
      </c>
      <c r="H2094" s="259" t="s">
        <v>1310</v>
      </c>
    </row>
    <row r="2095" spans="2:8" s="260" customFormat="1">
      <c r="B2095" s="255">
        <f t="shared" si="65"/>
        <v>2082</v>
      </c>
      <c r="C2095" s="273" t="s">
        <v>1534</v>
      </c>
      <c r="D2095" s="256" t="s">
        <v>110</v>
      </c>
      <c r="E2095" s="257">
        <v>535598</v>
      </c>
      <c r="F2095" s="256"/>
      <c r="G2095" s="258">
        <f t="shared" si="69"/>
        <v>535598</v>
      </c>
      <c r="H2095" s="259" t="s">
        <v>1310</v>
      </c>
    </row>
    <row r="2096" spans="2:8" s="260" customFormat="1">
      <c r="B2096" s="255">
        <f t="shared" si="65"/>
        <v>2083</v>
      </c>
      <c r="C2096" s="273" t="s">
        <v>1537</v>
      </c>
      <c r="D2096" s="256" t="s">
        <v>110</v>
      </c>
      <c r="E2096" s="257">
        <v>595148</v>
      </c>
      <c r="F2096" s="256"/>
      <c r="G2096" s="258">
        <f t="shared" si="69"/>
        <v>595148</v>
      </c>
      <c r="H2096" s="259" t="s">
        <v>1310</v>
      </c>
    </row>
    <row r="2097" spans="2:8" s="260" customFormat="1">
      <c r="B2097" s="255">
        <f t="shared" si="65"/>
        <v>2084</v>
      </c>
      <c r="C2097" s="273" t="s">
        <v>2282</v>
      </c>
      <c r="D2097" s="256" t="s">
        <v>82</v>
      </c>
      <c r="E2097" s="257">
        <v>6036</v>
      </c>
      <c r="F2097" s="256"/>
      <c r="G2097" s="258">
        <f t="shared" si="69"/>
        <v>6036</v>
      </c>
      <c r="H2097" s="259" t="s">
        <v>1310</v>
      </c>
    </row>
    <row r="2098" spans="2:8" s="260" customFormat="1">
      <c r="B2098" s="255">
        <f t="shared" si="65"/>
        <v>2085</v>
      </c>
      <c r="C2098" s="273" t="s">
        <v>1939</v>
      </c>
      <c r="D2098" s="256" t="s">
        <v>82</v>
      </c>
      <c r="E2098" s="257">
        <v>7990</v>
      </c>
      <c r="F2098" s="256"/>
      <c r="G2098" s="258">
        <f t="shared" si="69"/>
        <v>7990</v>
      </c>
      <c r="H2098" s="259" t="s">
        <v>1310</v>
      </c>
    </row>
    <row r="2099" spans="2:8" s="260" customFormat="1">
      <c r="B2099" s="255">
        <f t="shared" si="65"/>
        <v>2086</v>
      </c>
      <c r="C2099" s="273" t="s">
        <v>2283</v>
      </c>
      <c r="D2099" s="256" t="s">
        <v>82</v>
      </c>
      <c r="E2099" s="257">
        <v>1672</v>
      </c>
      <c r="F2099" s="256"/>
      <c r="G2099" s="258">
        <f t="shared" si="69"/>
        <v>1672</v>
      </c>
      <c r="H2099" s="259" t="s">
        <v>1310</v>
      </c>
    </row>
    <row r="2100" spans="2:8" s="260" customFormat="1">
      <c r="B2100" s="255">
        <f t="shared" si="65"/>
        <v>2087</v>
      </c>
      <c r="C2100" s="273" t="s">
        <v>2284</v>
      </c>
      <c r="D2100" s="256" t="s">
        <v>82</v>
      </c>
      <c r="E2100" s="257">
        <v>4088</v>
      </c>
      <c r="F2100" s="256"/>
      <c r="G2100" s="258">
        <f t="shared" si="69"/>
        <v>4088</v>
      </c>
      <c r="H2100" s="259" t="s">
        <v>1310</v>
      </c>
    </row>
    <row r="2101" spans="2:8" s="260" customFormat="1">
      <c r="B2101" s="255">
        <f t="shared" si="65"/>
        <v>2088</v>
      </c>
      <c r="C2101" s="273" t="s">
        <v>2285</v>
      </c>
      <c r="D2101" s="256" t="s">
        <v>89</v>
      </c>
      <c r="E2101" s="257">
        <v>64927</v>
      </c>
      <c r="F2101" s="256"/>
      <c r="G2101" s="258">
        <f t="shared" si="69"/>
        <v>64927</v>
      </c>
      <c r="H2101" s="259" t="s">
        <v>1310</v>
      </c>
    </row>
    <row r="2102" spans="2:8" s="260" customFormat="1">
      <c r="B2102" s="255">
        <f t="shared" si="65"/>
        <v>2089</v>
      </c>
      <c r="C2102" s="273" t="s">
        <v>1848</v>
      </c>
      <c r="D2102" s="256" t="s">
        <v>1595</v>
      </c>
      <c r="E2102" s="257">
        <v>6669</v>
      </c>
      <c r="F2102" s="256"/>
      <c r="G2102" s="258">
        <f t="shared" si="69"/>
        <v>6669</v>
      </c>
      <c r="H2102" s="259" t="s">
        <v>1310</v>
      </c>
    </row>
    <row r="2103" spans="2:8" s="260" customFormat="1">
      <c r="B2103" s="255">
        <f t="shared" si="65"/>
        <v>2090</v>
      </c>
      <c r="C2103" s="273" t="s">
        <v>1343</v>
      </c>
      <c r="D2103" s="256" t="s">
        <v>188</v>
      </c>
      <c r="E2103" s="257">
        <v>12752</v>
      </c>
      <c r="F2103" s="256"/>
      <c r="G2103" s="258">
        <f t="shared" si="69"/>
        <v>12752</v>
      </c>
      <c r="H2103" s="259" t="s">
        <v>1310</v>
      </c>
    </row>
    <row r="2104" spans="2:8" s="260" customFormat="1">
      <c r="B2104" s="255">
        <f t="shared" si="65"/>
        <v>2091</v>
      </c>
      <c r="C2104" s="273" t="s">
        <v>2286</v>
      </c>
      <c r="D2104" s="256" t="s">
        <v>110</v>
      </c>
      <c r="E2104" s="257">
        <v>542652</v>
      </c>
      <c r="F2104" s="256"/>
      <c r="G2104" s="258">
        <f t="shared" si="69"/>
        <v>542652</v>
      </c>
      <c r="H2104" s="259" t="s">
        <v>1310</v>
      </c>
    </row>
    <row r="2105" spans="2:8" s="260" customFormat="1">
      <c r="B2105" s="255">
        <f t="shared" si="65"/>
        <v>2092</v>
      </c>
      <c r="C2105" s="273" t="s">
        <v>2287</v>
      </c>
      <c r="D2105" s="256" t="s">
        <v>188</v>
      </c>
      <c r="E2105" s="257">
        <v>3876</v>
      </c>
      <c r="F2105" s="256"/>
      <c r="G2105" s="258">
        <f t="shared" si="67"/>
        <v>3876</v>
      </c>
      <c r="H2105" s="259" t="s">
        <v>2393</v>
      </c>
    </row>
    <row r="2106" spans="2:8" s="260" customFormat="1">
      <c r="B2106" s="255">
        <f t="shared" si="65"/>
        <v>2093</v>
      </c>
      <c r="C2106" s="273" t="s">
        <v>2288</v>
      </c>
      <c r="D2106" s="256" t="s">
        <v>89</v>
      </c>
      <c r="E2106" s="257">
        <v>44000</v>
      </c>
      <c r="F2106" s="256"/>
      <c r="G2106" s="258">
        <f t="shared" si="67"/>
        <v>44000</v>
      </c>
      <c r="H2106" s="259" t="s">
        <v>2393</v>
      </c>
    </row>
    <row r="2107" spans="2:8" s="260" customFormat="1" ht="26.4">
      <c r="B2107" s="255">
        <f t="shared" si="65"/>
        <v>2094</v>
      </c>
      <c r="C2107" s="273" t="s">
        <v>2289</v>
      </c>
      <c r="D2107" s="256" t="s">
        <v>188</v>
      </c>
      <c r="E2107" s="257">
        <v>2032</v>
      </c>
      <c r="F2107" s="256"/>
      <c r="G2107" s="258">
        <f t="shared" si="67"/>
        <v>2032</v>
      </c>
      <c r="H2107" s="259" t="s">
        <v>2393</v>
      </c>
    </row>
    <row r="2108" spans="2:8" s="260" customFormat="1">
      <c r="B2108" s="255">
        <f t="shared" si="65"/>
        <v>2095</v>
      </c>
      <c r="C2108" s="273" t="s">
        <v>1337</v>
      </c>
      <c r="D2108" s="256" t="s">
        <v>1333</v>
      </c>
      <c r="E2108" s="257">
        <v>74</v>
      </c>
      <c r="F2108" s="256"/>
      <c r="G2108" s="258">
        <f t="shared" si="67"/>
        <v>74</v>
      </c>
      <c r="H2108" s="259" t="s">
        <v>1310</v>
      </c>
    </row>
    <row r="2109" spans="2:8" s="260" customFormat="1">
      <c r="B2109" s="255">
        <f t="shared" si="65"/>
        <v>2096</v>
      </c>
      <c r="C2109" s="273" t="s">
        <v>2290</v>
      </c>
      <c r="D2109" s="256" t="s">
        <v>188</v>
      </c>
      <c r="E2109" s="257">
        <v>7580.4</v>
      </c>
      <c r="F2109" s="256"/>
      <c r="G2109" s="258">
        <f t="shared" si="67"/>
        <v>7580.4</v>
      </c>
      <c r="H2109" s="259" t="s">
        <v>2393</v>
      </c>
    </row>
    <row r="2110" spans="2:8" s="260" customFormat="1">
      <c r="B2110" s="255">
        <f t="shared" si="65"/>
        <v>2097</v>
      </c>
      <c r="C2110" s="273" t="s">
        <v>2291</v>
      </c>
      <c r="D2110" s="256" t="s">
        <v>79</v>
      </c>
      <c r="E2110" s="257">
        <v>54</v>
      </c>
      <c r="F2110" s="256"/>
      <c r="G2110" s="258">
        <f t="shared" si="67"/>
        <v>54</v>
      </c>
      <c r="H2110" s="259" t="s">
        <v>2393</v>
      </c>
    </row>
    <row r="2111" spans="2:8" s="260" customFormat="1" ht="26.4">
      <c r="B2111" s="255">
        <f t="shared" si="65"/>
        <v>2098</v>
      </c>
      <c r="C2111" s="273" t="s">
        <v>2292</v>
      </c>
      <c r="D2111" s="256" t="s">
        <v>89</v>
      </c>
      <c r="E2111" s="257">
        <v>49900</v>
      </c>
      <c r="F2111" s="256"/>
      <c r="G2111" s="258">
        <f t="shared" si="67"/>
        <v>49900</v>
      </c>
      <c r="H2111" s="259" t="s">
        <v>2393</v>
      </c>
    </row>
    <row r="2112" spans="2:8" s="260" customFormat="1">
      <c r="B2112" s="255">
        <f t="shared" si="65"/>
        <v>2099</v>
      </c>
      <c r="C2112" s="273" t="s">
        <v>2293</v>
      </c>
      <c r="D2112" s="256" t="s">
        <v>89</v>
      </c>
      <c r="E2112" s="257">
        <v>38150</v>
      </c>
      <c r="F2112" s="256"/>
      <c r="G2112" s="258">
        <f t="shared" si="67"/>
        <v>38150</v>
      </c>
      <c r="H2112" s="259" t="s">
        <v>2393</v>
      </c>
    </row>
    <row r="2113" spans="2:8" s="260" customFormat="1" ht="26.4">
      <c r="B2113" s="255">
        <f t="shared" si="65"/>
        <v>2100</v>
      </c>
      <c r="C2113" s="273" t="s">
        <v>2294</v>
      </c>
      <c r="D2113" s="256" t="s">
        <v>89</v>
      </c>
      <c r="E2113" s="257">
        <v>84060</v>
      </c>
      <c r="F2113" s="256"/>
      <c r="G2113" s="258">
        <f t="shared" si="67"/>
        <v>84060</v>
      </c>
      <c r="H2113" s="259" t="s">
        <v>2393</v>
      </c>
    </row>
    <row r="2114" spans="2:8" s="260" customFormat="1" ht="26.4">
      <c r="B2114" s="255">
        <f t="shared" si="65"/>
        <v>2101</v>
      </c>
      <c r="C2114" s="273" t="s">
        <v>2295</v>
      </c>
      <c r="D2114" s="256" t="s">
        <v>89</v>
      </c>
      <c r="E2114" s="257">
        <v>142900</v>
      </c>
      <c r="F2114" s="256"/>
      <c r="G2114" s="258">
        <f t="shared" si="67"/>
        <v>142900</v>
      </c>
      <c r="H2114" s="259" t="s">
        <v>2393</v>
      </c>
    </row>
    <row r="2115" spans="2:8" s="260" customFormat="1" ht="39.6">
      <c r="B2115" s="255">
        <f t="shared" si="65"/>
        <v>2102</v>
      </c>
      <c r="C2115" s="273" t="s">
        <v>2296</v>
      </c>
      <c r="D2115" s="256" t="s">
        <v>89</v>
      </c>
      <c r="E2115" s="257">
        <v>127500</v>
      </c>
      <c r="F2115" s="256"/>
      <c r="G2115" s="258">
        <f t="shared" si="67"/>
        <v>127500</v>
      </c>
      <c r="H2115" s="259" t="s">
        <v>2393</v>
      </c>
    </row>
    <row r="2116" spans="2:8" s="260" customFormat="1">
      <c r="B2116" s="255">
        <f t="shared" si="65"/>
        <v>2103</v>
      </c>
      <c r="C2116" s="273" t="s">
        <v>2297</v>
      </c>
      <c r="D2116" s="256" t="s">
        <v>1349</v>
      </c>
      <c r="E2116" s="257">
        <v>125900</v>
      </c>
      <c r="F2116" s="256"/>
      <c r="G2116" s="258">
        <f t="shared" si="67"/>
        <v>125900</v>
      </c>
      <c r="H2116" s="259" t="s">
        <v>2393</v>
      </c>
    </row>
    <row r="2117" spans="2:8" s="260" customFormat="1" ht="26.4">
      <c r="B2117" s="255">
        <f t="shared" si="65"/>
        <v>2104</v>
      </c>
      <c r="C2117" s="273" t="s">
        <v>2298</v>
      </c>
      <c r="D2117" s="256" t="s">
        <v>82</v>
      </c>
      <c r="E2117" s="257">
        <v>12158</v>
      </c>
      <c r="F2117" s="256"/>
      <c r="G2117" s="258">
        <f t="shared" si="67"/>
        <v>12158</v>
      </c>
      <c r="H2117" s="259" t="s">
        <v>2393</v>
      </c>
    </row>
    <row r="2118" spans="2:8" s="260" customFormat="1" ht="26.4">
      <c r="B2118" s="255">
        <f t="shared" si="65"/>
        <v>2105</v>
      </c>
      <c r="C2118" s="273" t="s">
        <v>2299</v>
      </c>
      <c r="D2118" s="256" t="s">
        <v>82</v>
      </c>
      <c r="E2118" s="257">
        <v>44900</v>
      </c>
      <c r="F2118" s="256"/>
      <c r="G2118" s="258">
        <f t="shared" si="67"/>
        <v>44900</v>
      </c>
      <c r="H2118" s="259" t="s">
        <v>2393</v>
      </c>
    </row>
    <row r="2119" spans="2:8" s="260" customFormat="1" ht="39.6">
      <c r="B2119" s="255">
        <f t="shared" si="65"/>
        <v>2106</v>
      </c>
      <c r="C2119" s="273" t="s">
        <v>2300</v>
      </c>
      <c r="D2119" s="256" t="s">
        <v>82</v>
      </c>
      <c r="E2119" s="257">
        <v>324900</v>
      </c>
      <c r="F2119" s="256"/>
      <c r="G2119" s="258">
        <f t="shared" si="67"/>
        <v>324900</v>
      </c>
      <c r="H2119" s="259" t="s">
        <v>2393</v>
      </c>
    </row>
    <row r="2120" spans="2:8" s="260" customFormat="1" ht="26.4">
      <c r="B2120" s="255">
        <f t="shared" si="65"/>
        <v>2107</v>
      </c>
      <c r="C2120" s="273" t="s">
        <v>2301</v>
      </c>
      <c r="D2120" s="256" t="s">
        <v>89</v>
      </c>
      <c r="E2120" s="257">
        <v>75680</v>
      </c>
      <c r="F2120" s="256"/>
      <c r="G2120" s="258">
        <f t="shared" si="67"/>
        <v>75680</v>
      </c>
      <c r="H2120" s="259" t="s">
        <v>2393</v>
      </c>
    </row>
    <row r="2121" spans="2:8" s="260" customFormat="1">
      <c r="B2121" s="255">
        <f t="shared" si="65"/>
        <v>2108</v>
      </c>
      <c r="C2121" s="273" t="s">
        <v>2302</v>
      </c>
      <c r="D2121" s="256" t="s">
        <v>89</v>
      </c>
      <c r="E2121" s="257">
        <v>125000</v>
      </c>
      <c r="F2121" s="256"/>
      <c r="G2121" s="258">
        <f t="shared" si="67"/>
        <v>125000</v>
      </c>
      <c r="H2121" s="259" t="s">
        <v>2393</v>
      </c>
    </row>
    <row r="2122" spans="2:8" s="260" customFormat="1">
      <c r="B2122" s="255">
        <f t="shared" si="65"/>
        <v>2109</v>
      </c>
      <c r="C2122" s="273" t="s">
        <v>2303</v>
      </c>
      <c r="D2122" s="256" t="s">
        <v>89</v>
      </c>
      <c r="E2122" s="257">
        <v>119000</v>
      </c>
      <c r="F2122" s="256"/>
      <c r="G2122" s="258">
        <f t="shared" si="67"/>
        <v>119000</v>
      </c>
      <c r="H2122" s="259" t="s">
        <v>2393</v>
      </c>
    </row>
    <row r="2123" spans="2:8" s="260" customFormat="1">
      <c r="B2123" s="255">
        <f t="shared" si="65"/>
        <v>2110</v>
      </c>
      <c r="C2123" s="273" t="s">
        <v>2304</v>
      </c>
      <c r="D2123" s="256" t="s">
        <v>89</v>
      </c>
      <c r="E2123" s="257">
        <v>47900</v>
      </c>
      <c r="F2123" s="256"/>
      <c r="G2123" s="258">
        <f t="shared" si="67"/>
        <v>47900</v>
      </c>
      <c r="H2123" s="259" t="s">
        <v>2393</v>
      </c>
    </row>
    <row r="2124" spans="2:8" s="260" customFormat="1" ht="26.4">
      <c r="B2124" s="255">
        <f t="shared" si="65"/>
        <v>2111</v>
      </c>
      <c r="C2124" s="273" t="s">
        <v>2305</v>
      </c>
      <c r="D2124" s="256" t="s">
        <v>89</v>
      </c>
      <c r="E2124" s="257">
        <v>179500</v>
      </c>
      <c r="F2124" s="256"/>
      <c r="G2124" s="258">
        <f t="shared" si="67"/>
        <v>179500</v>
      </c>
      <c r="H2124" s="259" t="s">
        <v>2393</v>
      </c>
    </row>
    <row r="2125" spans="2:8" s="260" customFormat="1" ht="26.4">
      <c r="B2125" s="255">
        <f t="shared" si="65"/>
        <v>2112</v>
      </c>
      <c r="C2125" s="273" t="s">
        <v>2306</v>
      </c>
      <c r="D2125" s="256" t="s">
        <v>89</v>
      </c>
      <c r="E2125" s="257">
        <v>12320</v>
      </c>
      <c r="F2125" s="256"/>
      <c r="G2125" s="258">
        <f t="shared" si="67"/>
        <v>12320</v>
      </c>
      <c r="H2125" s="259" t="s">
        <v>2393</v>
      </c>
    </row>
    <row r="2126" spans="2:8" s="260" customFormat="1" ht="39.6">
      <c r="B2126" s="255">
        <f t="shared" si="65"/>
        <v>2113</v>
      </c>
      <c r="C2126" s="273" t="s">
        <v>2307</v>
      </c>
      <c r="D2126" s="256" t="s">
        <v>89</v>
      </c>
      <c r="E2126" s="257">
        <v>315000</v>
      </c>
      <c r="F2126" s="256"/>
      <c r="G2126" s="258">
        <f t="shared" si="67"/>
        <v>315000</v>
      </c>
      <c r="H2126" s="259" t="s">
        <v>2393</v>
      </c>
    </row>
    <row r="2127" spans="2:8" s="260" customFormat="1" ht="52.8">
      <c r="B2127" s="255">
        <f t="shared" si="65"/>
        <v>2114</v>
      </c>
      <c r="C2127" s="273" t="s">
        <v>2308</v>
      </c>
      <c r="D2127" s="256" t="s">
        <v>89</v>
      </c>
      <c r="E2127" s="257">
        <v>165000</v>
      </c>
      <c r="F2127" s="256"/>
      <c r="G2127" s="258">
        <f t="shared" si="67"/>
        <v>165000</v>
      </c>
      <c r="H2127" s="259" t="s">
        <v>2393</v>
      </c>
    </row>
    <row r="2128" spans="2:8" s="260" customFormat="1" ht="26.4">
      <c r="B2128" s="255">
        <f t="shared" si="65"/>
        <v>2115</v>
      </c>
      <c r="C2128" s="273" t="s">
        <v>2309</v>
      </c>
      <c r="D2128" s="256" t="s">
        <v>89</v>
      </c>
      <c r="E2128" s="257">
        <v>34500</v>
      </c>
      <c r="F2128" s="256"/>
      <c r="G2128" s="258">
        <f t="shared" si="67"/>
        <v>34500</v>
      </c>
      <c r="H2128" s="259" t="s">
        <v>2393</v>
      </c>
    </row>
    <row r="2129" spans="2:8" s="260" customFormat="1">
      <c r="B2129" s="255">
        <f t="shared" si="65"/>
        <v>2116</v>
      </c>
      <c r="C2129" s="273" t="s">
        <v>2310</v>
      </c>
      <c r="D2129" s="256" t="s">
        <v>188</v>
      </c>
      <c r="E2129" s="257">
        <v>3620</v>
      </c>
      <c r="F2129" s="256"/>
      <c r="G2129" s="258">
        <f t="shared" si="67"/>
        <v>3620</v>
      </c>
      <c r="H2129" s="259" t="s">
        <v>2393</v>
      </c>
    </row>
    <row r="2130" spans="2:8" s="260" customFormat="1">
      <c r="B2130" s="255">
        <f t="shared" si="65"/>
        <v>2117</v>
      </c>
      <c r="C2130" s="273" t="s">
        <v>2311</v>
      </c>
      <c r="D2130" s="256" t="s">
        <v>188</v>
      </c>
      <c r="E2130" s="257">
        <v>6980</v>
      </c>
      <c r="F2130" s="256"/>
      <c r="G2130" s="258">
        <f t="shared" si="67"/>
        <v>6980</v>
      </c>
      <c r="H2130" s="259" t="s">
        <v>2393</v>
      </c>
    </row>
    <row r="2131" spans="2:8" s="260" customFormat="1">
      <c r="B2131" s="255">
        <f t="shared" si="65"/>
        <v>2118</v>
      </c>
      <c r="C2131" s="273" t="s">
        <v>1464</v>
      </c>
      <c r="D2131" s="256" t="s">
        <v>1465</v>
      </c>
      <c r="E2131" s="257">
        <v>18768</v>
      </c>
      <c r="F2131" s="256"/>
      <c r="G2131" s="258">
        <f t="shared" si="67"/>
        <v>18768</v>
      </c>
      <c r="H2131" s="259" t="s">
        <v>1310</v>
      </c>
    </row>
    <row r="2132" spans="2:8" s="260" customFormat="1">
      <c r="B2132" s="255">
        <f t="shared" si="65"/>
        <v>2119</v>
      </c>
      <c r="C2132" s="273" t="s">
        <v>1473</v>
      </c>
      <c r="D2132" s="256" t="s">
        <v>188</v>
      </c>
      <c r="E2132" s="257">
        <v>652</v>
      </c>
      <c r="F2132" s="256"/>
      <c r="G2132" s="258">
        <f t="shared" si="67"/>
        <v>652</v>
      </c>
      <c r="H2132" s="259" t="s">
        <v>2393</v>
      </c>
    </row>
    <row r="2133" spans="2:8" s="260" customFormat="1">
      <c r="B2133" s="255">
        <f t="shared" si="65"/>
        <v>2120</v>
      </c>
      <c r="C2133" s="273" t="s">
        <v>1690</v>
      </c>
      <c r="D2133" s="256" t="s">
        <v>79</v>
      </c>
      <c r="E2133" s="257">
        <v>1858</v>
      </c>
      <c r="F2133" s="256"/>
      <c r="G2133" s="258">
        <f t="shared" si="67"/>
        <v>1858</v>
      </c>
      <c r="H2133" s="259" t="s">
        <v>1310</v>
      </c>
    </row>
    <row r="2134" spans="2:8" s="260" customFormat="1">
      <c r="B2134" s="255">
        <f t="shared" si="65"/>
        <v>2121</v>
      </c>
      <c r="C2134" s="273" t="s">
        <v>2312</v>
      </c>
      <c r="D2134" s="256" t="s">
        <v>1465</v>
      </c>
      <c r="E2134" s="257">
        <v>42554</v>
      </c>
      <c r="F2134" s="256"/>
      <c r="G2134" s="258">
        <f t="shared" si="67"/>
        <v>42554</v>
      </c>
      <c r="H2134" s="259" t="s">
        <v>1310</v>
      </c>
    </row>
    <row r="2135" spans="2:8" s="260" customFormat="1">
      <c r="B2135" s="255">
        <f t="shared" si="65"/>
        <v>2122</v>
      </c>
      <c r="C2135" s="273" t="s">
        <v>2313</v>
      </c>
      <c r="D2135" s="256" t="s">
        <v>1349</v>
      </c>
      <c r="E2135" s="257">
        <v>93340</v>
      </c>
      <c r="F2135" s="256"/>
      <c r="G2135" s="258">
        <f t="shared" si="67"/>
        <v>93340</v>
      </c>
      <c r="H2135" s="259" t="s">
        <v>2393</v>
      </c>
    </row>
    <row r="2136" spans="2:8" s="260" customFormat="1">
      <c r="B2136" s="255">
        <f t="shared" ref="B2136:B2190" si="70">B2135+1</f>
        <v>2123</v>
      </c>
      <c r="C2136" s="273" t="s">
        <v>2314</v>
      </c>
      <c r="D2136" s="256" t="s">
        <v>79</v>
      </c>
      <c r="E2136" s="257">
        <v>510000</v>
      </c>
      <c r="F2136" s="256"/>
      <c r="G2136" s="258">
        <f t="shared" ref="G2136:G2190" si="71">E2136*(1+F2136)</f>
        <v>510000</v>
      </c>
      <c r="H2136" s="259" t="s">
        <v>2393</v>
      </c>
    </row>
    <row r="2137" spans="2:8" s="260" customFormat="1" ht="26.4">
      <c r="B2137" s="255">
        <f t="shared" si="70"/>
        <v>2124</v>
      </c>
      <c r="C2137" s="273" t="s">
        <v>2315</v>
      </c>
      <c r="D2137" s="256" t="s">
        <v>79</v>
      </c>
      <c r="E2137" s="257">
        <v>502000</v>
      </c>
      <c r="F2137" s="256"/>
      <c r="G2137" s="258">
        <f t="shared" si="71"/>
        <v>502000</v>
      </c>
      <c r="H2137" s="259" t="s">
        <v>2393</v>
      </c>
    </row>
    <row r="2138" spans="2:8" s="260" customFormat="1">
      <c r="B2138" s="255">
        <f t="shared" si="70"/>
        <v>2125</v>
      </c>
      <c r="C2138" s="273" t="s">
        <v>2316</v>
      </c>
      <c r="D2138" s="256" t="s">
        <v>79</v>
      </c>
      <c r="E2138" s="257">
        <v>282900</v>
      </c>
      <c r="F2138" s="256"/>
      <c r="G2138" s="258">
        <f t="shared" si="71"/>
        <v>282900</v>
      </c>
      <c r="H2138" s="259" t="s">
        <v>2393</v>
      </c>
    </row>
    <row r="2139" spans="2:8" s="260" customFormat="1" ht="26.4">
      <c r="B2139" s="255">
        <f t="shared" si="70"/>
        <v>2126</v>
      </c>
      <c r="C2139" s="273" t="s">
        <v>2317</v>
      </c>
      <c r="D2139" s="256" t="s">
        <v>79</v>
      </c>
      <c r="E2139" s="257">
        <v>134900</v>
      </c>
      <c r="F2139" s="256"/>
      <c r="G2139" s="258">
        <f t="shared" si="71"/>
        <v>134900</v>
      </c>
      <c r="H2139" s="259" t="s">
        <v>2393</v>
      </c>
    </row>
    <row r="2140" spans="2:8" s="260" customFormat="1">
      <c r="B2140" s="255">
        <f t="shared" si="70"/>
        <v>2127</v>
      </c>
      <c r="C2140" s="273" t="s">
        <v>2318</v>
      </c>
      <c r="D2140" s="256" t="s">
        <v>79</v>
      </c>
      <c r="E2140" s="257">
        <v>17500</v>
      </c>
      <c r="F2140" s="256"/>
      <c r="G2140" s="258">
        <f t="shared" si="71"/>
        <v>17500</v>
      </c>
      <c r="H2140" s="259" t="s">
        <v>2393</v>
      </c>
    </row>
    <row r="2141" spans="2:8" s="260" customFormat="1" ht="26.4">
      <c r="B2141" s="255">
        <f t="shared" si="70"/>
        <v>2128</v>
      </c>
      <c r="C2141" s="273" t="s">
        <v>2319</v>
      </c>
      <c r="D2141" s="256" t="s">
        <v>79</v>
      </c>
      <c r="E2141" s="257">
        <v>1230900</v>
      </c>
      <c r="F2141" s="256"/>
      <c r="G2141" s="258">
        <f t="shared" si="71"/>
        <v>1230900</v>
      </c>
      <c r="H2141" s="259" t="s">
        <v>2393</v>
      </c>
    </row>
    <row r="2142" spans="2:8" s="260" customFormat="1">
      <c r="B2142" s="255">
        <f t="shared" si="70"/>
        <v>2129</v>
      </c>
      <c r="C2142" s="273" t="s">
        <v>1472</v>
      </c>
      <c r="D2142" s="256" t="s">
        <v>188</v>
      </c>
      <c r="E2142" s="257">
        <v>1975</v>
      </c>
      <c r="F2142" s="256"/>
      <c r="G2142" s="258">
        <f t="shared" si="71"/>
        <v>1975</v>
      </c>
      <c r="H2142" s="259" t="s">
        <v>2393</v>
      </c>
    </row>
    <row r="2143" spans="2:8" s="260" customFormat="1" ht="39.6">
      <c r="B2143" s="255">
        <f t="shared" si="70"/>
        <v>2130</v>
      </c>
      <c r="C2143" s="273" t="s">
        <v>2320</v>
      </c>
      <c r="D2143" s="256" t="s">
        <v>79</v>
      </c>
      <c r="E2143" s="257">
        <v>1531900</v>
      </c>
      <c r="F2143" s="256"/>
      <c r="G2143" s="258">
        <f t="shared" si="71"/>
        <v>1531900</v>
      </c>
      <c r="H2143" s="259" t="s">
        <v>2393</v>
      </c>
    </row>
    <row r="2144" spans="2:8" s="260" customFormat="1" ht="26.4">
      <c r="B2144" s="255">
        <f t="shared" si="70"/>
        <v>2131</v>
      </c>
      <c r="C2144" s="273" t="s">
        <v>2321</v>
      </c>
      <c r="D2144" s="256" t="s">
        <v>79</v>
      </c>
      <c r="E2144" s="257">
        <v>746900</v>
      </c>
      <c r="F2144" s="256"/>
      <c r="G2144" s="258">
        <f t="shared" si="71"/>
        <v>746900</v>
      </c>
      <c r="H2144" s="259" t="s">
        <v>2393</v>
      </c>
    </row>
    <row r="2145" spans="2:8" s="260" customFormat="1" ht="26.4">
      <c r="B2145" s="255">
        <f t="shared" si="70"/>
        <v>2132</v>
      </c>
      <c r="C2145" s="273" t="s">
        <v>2322</v>
      </c>
      <c r="D2145" s="256" t="s">
        <v>79</v>
      </c>
      <c r="E2145" s="257">
        <v>272800</v>
      </c>
      <c r="F2145" s="256"/>
      <c r="G2145" s="258">
        <f t="shared" si="71"/>
        <v>272800</v>
      </c>
      <c r="H2145" s="259" t="s">
        <v>2393</v>
      </c>
    </row>
    <row r="2146" spans="2:8" s="260" customFormat="1">
      <c r="B2146" s="255">
        <f t="shared" si="70"/>
        <v>2133</v>
      </c>
      <c r="C2146" s="273" t="s">
        <v>2323</v>
      </c>
      <c r="D2146" s="256" t="s">
        <v>79</v>
      </c>
      <c r="E2146" s="257">
        <v>27350</v>
      </c>
      <c r="F2146" s="256"/>
      <c r="G2146" s="258">
        <f t="shared" si="71"/>
        <v>27350</v>
      </c>
      <c r="H2146" s="259" t="s">
        <v>2393</v>
      </c>
    </row>
    <row r="2147" spans="2:8" s="260" customFormat="1" ht="26.4">
      <c r="B2147" s="255">
        <f t="shared" si="70"/>
        <v>2134</v>
      </c>
      <c r="C2147" s="273" t="s">
        <v>2324</v>
      </c>
      <c r="D2147" s="256" t="s">
        <v>79</v>
      </c>
      <c r="E2147" s="257">
        <v>39900</v>
      </c>
      <c r="F2147" s="256"/>
      <c r="G2147" s="258">
        <f t="shared" si="71"/>
        <v>39900</v>
      </c>
      <c r="H2147" s="259" t="s">
        <v>2393</v>
      </c>
    </row>
    <row r="2148" spans="2:8" s="260" customFormat="1">
      <c r="B2148" s="255">
        <f t="shared" si="70"/>
        <v>2135</v>
      </c>
      <c r="C2148" s="273" t="s">
        <v>2325</v>
      </c>
      <c r="D2148" s="256" t="s">
        <v>79</v>
      </c>
      <c r="E2148" s="257">
        <v>24900</v>
      </c>
      <c r="F2148" s="256"/>
      <c r="G2148" s="258">
        <f t="shared" si="71"/>
        <v>24900</v>
      </c>
      <c r="H2148" s="259" t="s">
        <v>2393</v>
      </c>
    </row>
    <row r="2149" spans="2:8" s="260" customFormat="1">
      <c r="B2149" s="255">
        <f t="shared" si="70"/>
        <v>2136</v>
      </c>
      <c r="C2149" s="273" t="s">
        <v>2326</v>
      </c>
      <c r="D2149" s="256" t="s">
        <v>79</v>
      </c>
      <c r="E2149" s="257">
        <v>196800</v>
      </c>
      <c r="F2149" s="256"/>
      <c r="G2149" s="258">
        <f t="shared" si="71"/>
        <v>196800</v>
      </c>
      <c r="H2149" s="259" t="s">
        <v>2393</v>
      </c>
    </row>
    <row r="2150" spans="2:8" s="260" customFormat="1">
      <c r="B2150" s="255">
        <f t="shared" si="70"/>
        <v>2137</v>
      </c>
      <c r="C2150" s="273" t="s">
        <v>2327</v>
      </c>
      <c r="D2150" s="256" t="s">
        <v>79</v>
      </c>
      <c r="E2150" s="257">
        <v>801900</v>
      </c>
      <c r="F2150" s="256"/>
      <c r="G2150" s="258">
        <f t="shared" si="71"/>
        <v>801900</v>
      </c>
      <c r="H2150" s="259" t="s">
        <v>2393</v>
      </c>
    </row>
    <row r="2151" spans="2:8" s="260" customFormat="1" ht="39.6">
      <c r="B2151" s="255">
        <f t="shared" si="70"/>
        <v>2138</v>
      </c>
      <c r="C2151" s="273" t="s">
        <v>2328</v>
      </c>
      <c r="D2151" s="256" t="s">
        <v>89</v>
      </c>
      <c r="E2151" s="257">
        <v>276000</v>
      </c>
      <c r="F2151" s="256"/>
      <c r="G2151" s="258">
        <f t="shared" si="71"/>
        <v>276000</v>
      </c>
      <c r="H2151" s="259" t="s">
        <v>2393</v>
      </c>
    </row>
    <row r="2152" spans="2:8" s="260" customFormat="1" ht="39.6">
      <c r="B2152" s="255">
        <f t="shared" si="70"/>
        <v>2139</v>
      </c>
      <c r="C2152" s="273" t="s">
        <v>2329</v>
      </c>
      <c r="D2152" s="256" t="s">
        <v>89</v>
      </c>
      <c r="E2152" s="257">
        <v>575000</v>
      </c>
      <c r="F2152" s="256"/>
      <c r="G2152" s="258">
        <f t="shared" si="71"/>
        <v>575000</v>
      </c>
      <c r="H2152" s="259" t="s">
        <v>2393</v>
      </c>
    </row>
    <row r="2153" spans="2:8" s="260" customFormat="1">
      <c r="B2153" s="255">
        <f t="shared" si="70"/>
        <v>2140</v>
      </c>
      <c r="C2153" s="273" t="s">
        <v>2330</v>
      </c>
      <c r="D2153" s="256" t="s">
        <v>79</v>
      </c>
      <c r="E2153" s="257">
        <v>1216900</v>
      </c>
      <c r="F2153" s="256"/>
      <c r="G2153" s="258">
        <f t="shared" si="71"/>
        <v>1216900</v>
      </c>
      <c r="H2153" s="259" t="s">
        <v>2393</v>
      </c>
    </row>
    <row r="2154" spans="2:8" s="260" customFormat="1">
      <c r="B2154" s="255">
        <f t="shared" si="70"/>
        <v>2141</v>
      </c>
      <c r="C2154" s="273" t="s">
        <v>2331</v>
      </c>
      <c r="D2154" s="256" t="s">
        <v>79</v>
      </c>
      <c r="E2154" s="257">
        <v>239900</v>
      </c>
      <c r="F2154" s="256"/>
      <c r="G2154" s="258">
        <f t="shared" si="71"/>
        <v>239900</v>
      </c>
      <c r="H2154" s="259" t="s">
        <v>2393</v>
      </c>
    </row>
    <row r="2155" spans="2:8" s="260" customFormat="1">
      <c r="B2155" s="255">
        <f t="shared" si="70"/>
        <v>2142</v>
      </c>
      <c r="C2155" s="273" t="s">
        <v>2332</v>
      </c>
      <c r="D2155" s="256" t="s">
        <v>79</v>
      </c>
      <c r="E2155" s="257">
        <v>41750</v>
      </c>
      <c r="F2155" s="256"/>
      <c r="G2155" s="258">
        <f t="shared" si="71"/>
        <v>41750</v>
      </c>
      <c r="H2155" s="259" t="s">
        <v>2393</v>
      </c>
    </row>
    <row r="2156" spans="2:8" s="260" customFormat="1">
      <c r="B2156" s="255">
        <f t="shared" si="70"/>
        <v>2143</v>
      </c>
      <c r="C2156" s="273" t="s">
        <v>2333</v>
      </c>
      <c r="D2156" s="256" t="s">
        <v>79</v>
      </c>
      <c r="E2156" s="257">
        <v>202000</v>
      </c>
      <c r="F2156" s="256"/>
      <c r="G2156" s="258">
        <f t="shared" si="71"/>
        <v>202000</v>
      </c>
      <c r="H2156" s="259" t="s">
        <v>2393</v>
      </c>
    </row>
    <row r="2157" spans="2:8" s="260" customFormat="1">
      <c r="B2157" s="255">
        <f t="shared" si="70"/>
        <v>2144</v>
      </c>
      <c r="C2157" s="273" t="s">
        <v>2334</v>
      </c>
      <c r="D2157" s="256" t="s">
        <v>79</v>
      </c>
      <c r="E2157" s="257">
        <v>511900</v>
      </c>
      <c r="F2157" s="256"/>
      <c r="G2157" s="258">
        <f t="shared" si="71"/>
        <v>511900</v>
      </c>
      <c r="H2157" s="259" t="s">
        <v>2393</v>
      </c>
    </row>
    <row r="2158" spans="2:8" s="260" customFormat="1">
      <c r="B2158" s="255">
        <f t="shared" si="70"/>
        <v>2145</v>
      </c>
      <c r="C2158" s="273" t="s">
        <v>2335</v>
      </c>
      <c r="D2158" s="256" t="s">
        <v>79</v>
      </c>
      <c r="E2158" s="257">
        <v>548900</v>
      </c>
      <c r="F2158" s="256"/>
      <c r="G2158" s="258">
        <f t="shared" si="71"/>
        <v>548900</v>
      </c>
      <c r="H2158" s="259" t="s">
        <v>2393</v>
      </c>
    </row>
    <row r="2159" spans="2:8" s="260" customFormat="1" ht="26.4">
      <c r="B2159" s="255">
        <f t="shared" si="70"/>
        <v>2146</v>
      </c>
      <c r="C2159" s="273" t="s">
        <v>2336</v>
      </c>
      <c r="D2159" s="256" t="s">
        <v>79</v>
      </c>
      <c r="E2159" s="257">
        <v>592500</v>
      </c>
      <c r="F2159" s="256"/>
      <c r="G2159" s="258">
        <f t="shared" si="71"/>
        <v>592500</v>
      </c>
      <c r="H2159" s="259" t="s">
        <v>2393</v>
      </c>
    </row>
    <row r="2160" spans="2:8" s="260" customFormat="1" ht="26.4">
      <c r="B2160" s="255">
        <f t="shared" si="70"/>
        <v>2147</v>
      </c>
      <c r="C2160" s="273" t="s">
        <v>1575</v>
      </c>
      <c r="D2160" s="256" t="s">
        <v>79</v>
      </c>
      <c r="E2160" s="257">
        <v>105315</v>
      </c>
      <c r="F2160" s="256"/>
      <c r="G2160" s="258">
        <f t="shared" si="71"/>
        <v>105315</v>
      </c>
      <c r="H2160" s="259" t="s">
        <v>2393</v>
      </c>
    </row>
    <row r="2161" spans="2:11" s="260" customFormat="1" ht="39.6">
      <c r="B2161" s="255">
        <f t="shared" si="70"/>
        <v>2148</v>
      </c>
      <c r="C2161" s="273" t="s">
        <v>2337</v>
      </c>
      <c r="D2161" s="256" t="s">
        <v>79</v>
      </c>
      <c r="E2161" s="257">
        <v>36900</v>
      </c>
      <c r="F2161" s="256"/>
      <c r="G2161" s="258">
        <f t="shared" si="71"/>
        <v>36900</v>
      </c>
      <c r="H2161" s="259" t="s">
        <v>2393</v>
      </c>
    </row>
    <row r="2162" spans="2:11" s="260" customFormat="1">
      <c r="B2162" s="255">
        <f t="shared" si="70"/>
        <v>2149</v>
      </c>
      <c r="C2162" s="273" t="s">
        <v>2338</v>
      </c>
      <c r="D2162" s="256" t="s">
        <v>79</v>
      </c>
      <c r="E2162" s="257">
        <v>124900</v>
      </c>
      <c r="F2162" s="256"/>
      <c r="G2162" s="258">
        <f t="shared" si="71"/>
        <v>124900</v>
      </c>
      <c r="H2162" s="259" t="s">
        <v>2393</v>
      </c>
    </row>
    <row r="2163" spans="2:11" s="260" customFormat="1" ht="26.4">
      <c r="B2163" s="255">
        <f t="shared" si="70"/>
        <v>2150</v>
      </c>
      <c r="C2163" s="273" t="s">
        <v>2339</v>
      </c>
      <c r="D2163" s="256" t="s">
        <v>79</v>
      </c>
      <c r="E2163" s="257">
        <v>283900</v>
      </c>
      <c r="F2163" s="256"/>
      <c r="G2163" s="258">
        <f t="shared" si="71"/>
        <v>283900</v>
      </c>
      <c r="H2163" s="259" t="s">
        <v>2393</v>
      </c>
    </row>
    <row r="2164" spans="2:11" s="260" customFormat="1">
      <c r="B2164" s="255">
        <f t="shared" si="70"/>
        <v>2151</v>
      </c>
      <c r="C2164" s="273" t="s">
        <v>2340</v>
      </c>
      <c r="D2164" s="256" t="s">
        <v>82</v>
      </c>
      <c r="E2164" s="257">
        <v>1993261.7220618988</v>
      </c>
      <c r="F2164" s="256"/>
      <c r="G2164" s="258">
        <f t="shared" si="71"/>
        <v>1993261.7220618988</v>
      </c>
      <c r="H2164" s="259" t="s">
        <v>2393</v>
      </c>
    </row>
    <row r="2165" spans="2:11" s="260" customFormat="1" ht="39.6">
      <c r="B2165" s="255">
        <f t="shared" si="70"/>
        <v>2152</v>
      </c>
      <c r="C2165" s="273" t="s">
        <v>2341</v>
      </c>
      <c r="D2165" s="256" t="s">
        <v>82</v>
      </c>
      <c r="E2165" s="257">
        <v>181109.04409000001</v>
      </c>
      <c r="F2165" s="256"/>
      <c r="G2165" s="258">
        <f t="shared" si="71"/>
        <v>181109.04409000001</v>
      </c>
      <c r="H2165" s="259" t="s">
        <v>2393</v>
      </c>
    </row>
    <row r="2166" spans="2:11" s="260" customFormat="1" ht="39.6">
      <c r="B2166" s="255">
        <f t="shared" si="70"/>
        <v>2153</v>
      </c>
      <c r="C2166" s="273" t="s">
        <v>2811</v>
      </c>
      <c r="D2166" s="256" t="s">
        <v>89</v>
      </c>
      <c r="E2166" s="350">
        <v>734261</v>
      </c>
      <c r="F2166" s="256"/>
      <c r="G2166" s="258">
        <f t="shared" si="71"/>
        <v>734261</v>
      </c>
      <c r="H2166" s="259" t="s">
        <v>2393</v>
      </c>
      <c r="K2166" s="392"/>
    </row>
    <row r="2167" spans="2:11" s="260" customFormat="1" ht="52.8">
      <c r="B2167" s="255">
        <f t="shared" si="70"/>
        <v>2154</v>
      </c>
      <c r="C2167" s="273" t="s">
        <v>2812</v>
      </c>
      <c r="D2167" s="256" t="s">
        <v>89</v>
      </c>
      <c r="E2167" s="350">
        <v>718261</v>
      </c>
      <c r="F2167" s="256"/>
      <c r="G2167" s="258">
        <f t="shared" si="71"/>
        <v>718261</v>
      </c>
      <c r="H2167" s="259" t="s">
        <v>2393</v>
      </c>
      <c r="K2167" s="392"/>
    </row>
    <row r="2168" spans="2:11" s="260" customFormat="1" ht="52.8">
      <c r="B2168" s="255">
        <f t="shared" si="70"/>
        <v>2155</v>
      </c>
      <c r="C2168" s="273" t="s">
        <v>2813</v>
      </c>
      <c r="D2168" s="256" t="s">
        <v>89</v>
      </c>
      <c r="E2168" s="257">
        <v>840000</v>
      </c>
      <c r="F2168" s="256"/>
      <c r="G2168" s="258">
        <f t="shared" si="71"/>
        <v>840000</v>
      </c>
      <c r="H2168" s="259" t="s">
        <v>2393</v>
      </c>
      <c r="K2168" s="392"/>
    </row>
    <row r="2169" spans="2:11" s="260" customFormat="1" ht="52.8">
      <c r="B2169" s="255">
        <f t="shared" si="70"/>
        <v>2156</v>
      </c>
      <c r="C2169" s="273" t="s">
        <v>2814</v>
      </c>
      <c r="D2169" s="256" t="s">
        <v>89</v>
      </c>
      <c r="E2169" s="257">
        <v>960000</v>
      </c>
      <c r="F2169" s="256"/>
      <c r="G2169" s="258">
        <f t="shared" si="71"/>
        <v>960000</v>
      </c>
      <c r="H2169" s="259" t="s">
        <v>2393</v>
      </c>
      <c r="K2169" s="392"/>
    </row>
    <row r="2170" spans="2:11" s="260" customFormat="1" ht="52.8">
      <c r="B2170" s="255">
        <f t="shared" si="70"/>
        <v>2157</v>
      </c>
      <c r="C2170" s="273" t="s">
        <v>2815</v>
      </c>
      <c r="D2170" s="256" t="s">
        <v>89</v>
      </c>
      <c r="E2170" s="350">
        <v>662261</v>
      </c>
      <c r="F2170" s="256"/>
      <c r="G2170" s="258">
        <f t="shared" si="71"/>
        <v>662261</v>
      </c>
      <c r="H2170" s="259" t="s">
        <v>2393</v>
      </c>
      <c r="K2170" s="392"/>
    </row>
    <row r="2171" spans="2:11" s="260" customFormat="1" ht="52.8">
      <c r="B2171" s="255">
        <f t="shared" si="70"/>
        <v>2158</v>
      </c>
      <c r="C2171" s="273" t="s">
        <v>2816</v>
      </c>
      <c r="D2171" s="256" t="s">
        <v>89</v>
      </c>
      <c r="E2171" s="257">
        <v>760000</v>
      </c>
      <c r="F2171" s="256"/>
      <c r="G2171" s="258">
        <f t="shared" si="71"/>
        <v>760000</v>
      </c>
      <c r="H2171" s="259" t="s">
        <v>2393</v>
      </c>
      <c r="K2171" s="392"/>
    </row>
    <row r="2172" spans="2:11" s="260" customFormat="1" ht="52.8">
      <c r="B2172" s="255">
        <f t="shared" si="70"/>
        <v>2159</v>
      </c>
      <c r="C2172" s="273" t="s">
        <v>2817</v>
      </c>
      <c r="D2172" s="256" t="s">
        <v>89</v>
      </c>
      <c r="E2172" s="391">
        <v>920677</v>
      </c>
      <c r="F2172" s="256"/>
      <c r="G2172" s="258">
        <f t="shared" si="71"/>
        <v>920677</v>
      </c>
      <c r="H2172" s="259" t="s">
        <v>2393</v>
      </c>
      <c r="K2172" s="392"/>
    </row>
    <row r="2173" spans="2:11" s="260" customFormat="1" ht="52.8">
      <c r="B2173" s="255">
        <f t="shared" si="70"/>
        <v>2160</v>
      </c>
      <c r="C2173" s="273" t="s">
        <v>2818</v>
      </c>
      <c r="D2173" s="256" t="s">
        <v>89</v>
      </c>
      <c r="E2173" s="391">
        <v>896677</v>
      </c>
      <c r="F2173" s="256"/>
      <c r="G2173" s="258">
        <f t="shared" si="71"/>
        <v>896677</v>
      </c>
      <c r="H2173" s="259" t="s">
        <v>2393</v>
      </c>
      <c r="K2173" s="392"/>
    </row>
    <row r="2174" spans="2:11" s="260" customFormat="1" ht="52.8">
      <c r="B2174" s="255">
        <f t="shared" si="70"/>
        <v>2161</v>
      </c>
      <c r="C2174" s="273" t="s">
        <v>2819</v>
      </c>
      <c r="D2174" s="256" t="s">
        <v>89</v>
      </c>
      <c r="E2174" s="391">
        <v>500677</v>
      </c>
      <c r="F2174" s="256"/>
      <c r="G2174" s="258">
        <f t="shared" si="71"/>
        <v>500677</v>
      </c>
      <c r="H2174" s="259" t="s">
        <v>2393</v>
      </c>
      <c r="K2174" s="392"/>
    </row>
    <row r="2175" spans="2:11" s="260" customFormat="1" ht="52.8">
      <c r="B2175" s="255">
        <f t="shared" si="70"/>
        <v>2162</v>
      </c>
      <c r="C2175" s="273" t="s">
        <v>2820</v>
      </c>
      <c r="D2175" s="256" t="s">
        <v>89</v>
      </c>
      <c r="E2175" s="350">
        <v>462322</v>
      </c>
      <c r="F2175" s="256"/>
      <c r="G2175" s="258">
        <f t="shared" si="71"/>
        <v>462322</v>
      </c>
      <c r="H2175" s="259" t="s">
        <v>2393</v>
      </c>
      <c r="K2175" s="392"/>
    </row>
    <row r="2176" spans="2:11" s="260" customFormat="1" ht="52.8">
      <c r="B2176" s="255">
        <f t="shared" si="70"/>
        <v>2163</v>
      </c>
      <c r="C2176" s="273" t="s">
        <v>2821</v>
      </c>
      <c r="D2176" s="256" t="s">
        <v>89</v>
      </c>
      <c r="E2176" s="350">
        <v>568322</v>
      </c>
      <c r="F2176" s="256"/>
      <c r="G2176" s="258">
        <f t="shared" si="71"/>
        <v>568322</v>
      </c>
      <c r="H2176" s="259" t="s">
        <v>2393</v>
      </c>
      <c r="K2176" s="392"/>
    </row>
    <row r="2177" spans="2:11" s="260" customFormat="1" ht="52.8">
      <c r="B2177" s="255">
        <f t="shared" si="70"/>
        <v>2164</v>
      </c>
      <c r="C2177" s="273" t="s">
        <v>2822</v>
      </c>
      <c r="D2177" s="256" t="s">
        <v>89</v>
      </c>
      <c r="E2177" s="350">
        <v>516322</v>
      </c>
      <c r="F2177" s="256"/>
      <c r="G2177" s="258">
        <f t="shared" si="71"/>
        <v>516322</v>
      </c>
      <c r="H2177" s="259" t="s">
        <v>2393</v>
      </c>
      <c r="K2177" s="392"/>
    </row>
    <row r="2178" spans="2:11" s="260" customFormat="1" ht="52.8">
      <c r="B2178" s="255">
        <f t="shared" si="70"/>
        <v>2165</v>
      </c>
      <c r="C2178" s="273" t="s">
        <v>2823</v>
      </c>
      <c r="D2178" s="256" t="s">
        <v>89</v>
      </c>
      <c r="E2178" s="350">
        <v>492322</v>
      </c>
      <c r="F2178" s="256"/>
      <c r="G2178" s="258">
        <f t="shared" si="71"/>
        <v>492322</v>
      </c>
      <c r="H2178" s="259" t="s">
        <v>2393</v>
      </c>
      <c r="K2178" s="392"/>
    </row>
    <row r="2179" spans="2:11" s="260" customFormat="1" ht="52.8">
      <c r="B2179" s="255">
        <f t="shared" si="70"/>
        <v>2166</v>
      </c>
      <c r="C2179" s="273" t="s">
        <v>2824</v>
      </c>
      <c r="D2179" s="256" t="s">
        <v>89</v>
      </c>
      <c r="E2179" s="391">
        <v>576168</v>
      </c>
      <c r="F2179" s="256"/>
      <c r="G2179" s="258">
        <f t="shared" si="71"/>
        <v>576168</v>
      </c>
      <c r="H2179" s="259" t="s">
        <v>2393</v>
      </c>
      <c r="K2179" s="392"/>
    </row>
    <row r="2180" spans="2:11" s="260" customFormat="1" ht="39.6">
      <c r="B2180" s="255">
        <f t="shared" si="70"/>
        <v>2167</v>
      </c>
      <c r="C2180" s="273" t="s">
        <v>2825</v>
      </c>
      <c r="D2180" s="256" t="s">
        <v>89</v>
      </c>
      <c r="E2180" s="391">
        <v>600168</v>
      </c>
      <c r="F2180" s="256"/>
      <c r="G2180" s="258">
        <f t="shared" si="71"/>
        <v>600168</v>
      </c>
      <c r="H2180" s="259" t="s">
        <v>2393</v>
      </c>
      <c r="K2180" s="392"/>
    </row>
    <row r="2181" spans="2:11" s="260" customFormat="1" ht="52.8">
      <c r="B2181" s="255">
        <f t="shared" si="70"/>
        <v>2168</v>
      </c>
      <c r="C2181" s="273" t="s">
        <v>2826</v>
      </c>
      <c r="D2181" s="256" t="s">
        <v>82</v>
      </c>
      <c r="E2181" s="391">
        <v>412168</v>
      </c>
      <c r="F2181" s="256"/>
      <c r="G2181" s="258">
        <f t="shared" ref="G2181:G2183" si="72">E2181*(1+F2181)</f>
        <v>412168</v>
      </c>
      <c r="H2181" s="259" t="s">
        <v>2393</v>
      </c>
      <c r="K2181" s="392"/>
    </row>
    <row r="2182" spans="2:11" s="260" customFormat="1" ht="52.8">
      <c r="B2182" s="255">
        <f t="shared" si="70"/>
        <v>2169</v>
      </c>
      <c r="C2182" s="273" t="s">
        <v>2827</v>
      </c>
      <c r="D2182" s="256" t="s">
        <v>82</v>
      </c>
      <c r="E2182" s="391">
        <v>496168</v>
      </c>
      <c r="F2182" s="256"/>
      <c r="G2182" s="258">
        <f t="shared" si="72"/>
        <v>496168</v>
      </c>
      <c r="H2182" s="259" t="s">
        <v>2393</v>
      </c>
      <c r="K2182" s="392"/>
    </row>
    <row r="2183" spans="2:11" s="260" customFormat="1" ht="52.8">
      <c r="B2183" s="255">
        <f t="shared" si="70"/>
        <v>2170</v>
      </c>
      <c r="C2183" s="273" t="s">
        <v>2828</v>
      </c>
      <c r="D2183" s="256" t="s">
        <v>82</v>
      </c>
      <c r="E2183" s="391">
        <v>1040000</v>
      </c>
      <c r="F2183" s="256"/>
      <c r="G2183" s="258">
        <f t="shared" si="72"/>
        <v>1040000</v>
      </c>
      <c r="H2183" s="259" t="s">
        <v>2393</v>
      </c>
      <c r="K2183" s="392"/>
    </row>
    <row r="2184" spans="2:11" s="260" customFormat="1" ht="105.6">
      <c r="B2184" s="255">
        <f t="shared" si="70"/>
        <v>2171</v>
      </c>
      <c r="C2184" s="273" t="s">
        <v>2342</v>
      </c>
      <c r="D2184" s="256" t="s">
        <v>89</v>
      </c>
      <c r="E2184" s="257">
        <v>820000</v>
      </c>
      <c r="F2184" s="256"/>
      <c r="G2184" s="258">
        <f t="shared" si="71"/>
        <v>820000</v>
      </c>
      <c r="H2184" s="259" t="s">
        <v>2393</v>
      </c>
    </row>
    <row r="2185" spans="2:11" s="260" customFormat="1" ht="66">
      <c r="B2185" s="255">
        <f t="shared" si="70"/>
        <v>2172</v>
      </c>
      <c r="C2185" s="273" t="s">
        <v>2343</v>
      </c>
      <c r="D2185" s="256" t="s">
        <v>89</v>
      </c>
      <c r="E2185" s="257">
        <v>670000</v>
      </c>
      <c r="F2185" s="256"/>
      <c r="G2185" s="258">
        <f t="shared" si="71"/>
        <v>670000</v>
      </c>
      <c r="H2185" s="259" t="s">
        <v>2393</v>
      </c>
    </row>
    <row r="2186" spans="2:11" s="260" customFormat="1" ht="26.4">
      <c r="B2186" s="255">
        <f t="shared" si="70"/>
        <v>2173</v>
      </c>
      <c r="C2186" s="273" t="s">
        <v>2344</v>
      </c>
      <c r="D2186" s="256" t="s">
        <v>79</v>
      </c>
      <c r="E2186" s="257">
        <v>21000</v>
      </c>
      <c r="F2186" s="256"/>
      <c r="G2186" s="258">
        <f t="shared" si="71"/>
        <v>21000</v>
      </c>
      <c r="H2186" s="259" t="s">
        <v>2393</v>
      </c>
    </row>
    <row r="2187" spans="2:11" s="260" customFormat="1">
      <c r="B2187" s="255">
        <f t="shared" si="70"/>
        <v>2174</v>
      </c>
      <c r="C2187" s="273" t="s">
        <v>1360</v>
      </c>
      <c r="D2187" s="256" t="s">
        <v>110</v>
      </c>
      <c r="E2187" s="257">
        <v>100376</v>
      </c>
      <c r="F2187" s="256"/>
      <c r="G2187" s="258">
        <f t="shared" si="71"/>
        <v>100376</v>
      </c>
      <c r="H2187" s="259" t="s">
        <v>1310</v>
      </c>
    </row>
    <row r="2188" spans="2:11" s="260" customFormat="1" ht="26.4">
      <c r="B2188" s="255">
        <f t="shared" si="70"/>
        <v>2175</v>
      </c>
      <c r="C2188" s="273" t="s">
        <v>2345</v>
      </c>
      <c r="D2188" s="256" t="s">
        <v>79</v>
      </c>
      <c r="E2188" s="257">
        <v>1191</v>
      </c>
      <c r="F2188" s="256"/>
      <c r="G2188" s="258">
        <f t="shared" si="71"/>
        <v>1191</v>
      </c>
      <c r="H2188" s="259" t="s">
        <v>2393</v>
      </c>
    </row>
    <row r="2189" spans="2:11" s="260" customFormat="1" ht="26.4">
      <c r="B2189" s="255">
        <f t="shared" si="70"/>
        <v>2176</v>
      </c>
      <c r="C2189" s="273" t="s">
        <v>2346</v>
      </c>
      <c r="D2189" s="256" t="s">
        <v>79</v>
      </c>
      <c r="E2189" s="257">
        <v>1407</v>
      </c>
      <c r="F2189" s="256"/>
      <c r="G2189" s="258">
        <f t="shared" si="71"/>
        <v>1407</v>
      </c>
      <c r="H2189" s="259" t="s">
        <v>2393</v>
      </c>
    </row>
    <row r="2190" spans="2:11" s="260" customFormat="1" ht="26.4">
      <c r="B2190" s="255">
        <f t="shared" si="70"/>
        <v>2177</v>
      </c>
      <c r="C2190" s="273" t="s">
        <v>2347</v>
      </c>
      <c r="D2190" s="256" t="s">
        <v>79</v>
      </c>
      <c r="E2190" s="257">
        <v>22100</v>
      </c>
      <c r="F2190" s="256"/>
      <c r="G2190" s="258">
        <f t="shared" si="71"/>
        <v>22100</v>
      </c>
      <c r="H2190" s="259" t="s">
        <v>2393</v>
      </c>
    </row>
    <row r="2191" spans="2:11" s="260" customFormat="1" ht="26.4">
      <c r="B2191" s="255">
        <f t="shared" ref="B2191:B2215" si="73">B2190+1</f>
        <v>2178</v>
      </c>
      <c r="C2191" s="273" t="s">
        <v>2348</v>
      </c>
      <c r="D2191" s="256" t="s">
        <v>79</v>
      </c>
      <c r="E2191" s="257">
        <v>1150</v>
      </c>
      <c r="F2191" s="256"/>
      <c r="G2191" s="258">
        <f t="shared" si="32"/>
        <v>1150</v>
      </c>
      <c r="H2191" s="259" t="s">
        <v>2393</v>
      </c>
    </row>
    <row r="2192" spans="2:11" s="260" customFormat="1" ht="26.4">
      <c r="B2192" s="255">
        <f t="shared" si="73"/>
        <v>2179</v>
      </c>
      <c r="C2192" s="273" t="s">
        <v>2349</v>
      </c>
      <c r="D2192" s="256" t="s">
        <v>79</v>
      </c>
      <c r="E2192" s="257">
        <v>9900</v>
      </c>
      <c r="F2192" s="256"/>
      <c r="G2192" s="258">
        <f t="shared" si="32"/>
        <v>9900</v>
      </c>
      <c r="H2192" s="259" t="s">
        <v>2393</v>
      </c>
    </row>
    <row r="2193" spans="2:8" s="260" customFormat="1" ht="26.4">
      <c r="B2193" s="255">
        <f t="shared" si="73"/>
        <v>2180</v>
      </c>
      <c r="C2193" s="273" t="s">
        <v>2350</v>
      </c>
      <c r="D2193" s="256" t="s">
        <v>79</v>
      </c>
      <c r="E2193" s="257">
        <v>9900</v>
      </c>
      <c r="F2193" s="256"/>
      <c r="G2193" s="258">
        <f t="shared" si="32"/>
        <v>9900</v>
      </c>
      <c r="H2193" s="259" t="s">
        <v>2393</v>
      </c>
    </row>
    <row r="2194" spans="2:8" s="260" customFormat="1">
      <c r="B2194" s="255">
        <f t="shared" si="73"/>
        <v>2181</v>
      </c>
      <c r="C2194" s="273" t="s">
        <v>2351</v>
      </c>
      <c r="D2194" s="256" t="s">
        <v>89</v>
      </c>
      <c r="E2194" s="257">
        <v>48900</v>
      </c>
      <c r="F2194" s="256"/>
      <c r="G2194" s="258">
        <f t="shared" si="32"/>
        <v>48900</v>
      </c>
      <c r="H2194" s="259" t="s">
        <v>2393</v>
      </c>
    </row>
    <row r="2195" spans="2:8" s="260" customFormat="1" ht="39.6">
      <c r="B2195" s="255">
        <f t="shared" si="73"/>
        <v>2182</v>
      </c>
      <c r="C2195" s="273" t="s">
        <v>2352</v>
      </c>
      <c r="D2195" s="256" t="s">
        <v>79</v>
      </c>
      <c r="E2195" s="257">
        <v>375000</v>
      </c>
      <c r="F2195" s="256"/>
      <c r="G2195" s="258">
        <f t="shared" si="32"/>
        <v>375000</v>
      </c>
      <c r="H2195" s="259" t="s">
        <v>2393</v>
      </c>
    </row>
    <row r="2196" spans="2:8" s="260" customFormat="1">
      <c r="B2196" s="255">
        <f t="shared" si="73"/>
        <v>2183</v>
      </c>
      <c r="C2196" s="273" t="s">
        <v>2353</v>
      </c>
      <c r="D2196" s="256" t="s">
        <v>79</v>
      </c>
      <c r="E2196" s="257">
        <v>20000</v>
      </c>
      <c r="F2196" s="256"/>
      <c r="G2196" s="258">
        <f t="shared" si="32"/>
        <v>20000</v>
      </c>
      <c r="H2196" s="259" t="s">
        <v>2393</v>
      </c>
    </row>
    <row r="2197" spans="2:8" s="260" customFormat="1" ht="26.4">
      <c r="B2197" s="255">
        <f t="shared" si="73"/>
        <v>2184</v>
      </c>
      <c r="C2197" s="273" t="s">
        <v>2354</v>
      </c>
      <c r="D2197" s="256" t="s">
        <v>79</v>
      </c>
      <c r="E2197" s="257">
        <v>312000</v>
      </c>
      <c r="F2197" s="256"/>
      <c r="G2197" s="258">
        <f t="shared" si="32"/>
        <v>312000</v>
      </c>
      <c r="H2197" s="259" t="s">
        <v>2393</v>
      </c>
    </row>
    <row r="2198" spans="2:8" s="260" customFormat="1" ht="26.4">
      <c r="B2198" s="255">
        <f t="shared" si="73"/>
        <v>2185</v>
      </c>
      <c r="C2198" s="273" t="s">
        <v>2355</v>
      </c>
      <c r="D2198" s="256" t="s">
        <v>79</v>
      </c>
      <c r="E2198" s="257">
        <v>308000</v>
      </c>
      <c r="F2198" s="256"/>
      <c r="G2198" s="258">
        <f t="shared" si="32"/>
        <v>308000</v>
      </c>
      <c r="H2198" s="259" t="s">
        <v>2393</v>
      </c>
    </row>
    <row r="2199" spans="2:8" s="260" customFormat="1" ht="26.4">
      <c r="B2199" s="255">
        <f t="shared" si="73"/>
        <v>2186</v>
      </c>
      <c r="C2199" s="273" t="s">
        <v>2356</v>
      </c>
      <c r="D2199" s="256" t="s">
        <v>79</v>
      </c>
      <c r="E2199" s="257">
        <v>305000</v>
      </c>
      <c r="F2199" s="256"/>
      <c r="G2199" s="258">
        <f t="shared" si="32"/>
        <v>305000</v>
      </c>
      <c r="H2199" s="259" t="s">
        <v>2393</v>
      </c>
    </row>
    <row r="2200" spans="2:8" s="260" customFormat="1">
      <c r="B2200" s="255">
        <f t="shared" si="73"/>
        <v>2187</v>
      </c>
      <c r="C2200" s="273" t="s">
        <v>2357</v>
      </c>
      <c r="D2200" s="256" t="s">
        <v>79</v>
      </c>
      <c r="E2200" s="257">
        <v>2890000</v>
      </c>
      <c r="F2200" s="256"/>
      <c r="G2200" s="258">
        <f t="shared" si="32"/>
        <v>2890000</v>
      </c>
      <c r="H2200" s="259" t="s">
        <v>2393</v>
      </c>
    </row>
    <row r="2201" spans="2:8" s="260" customFormat="1">
      <c r="B2201" s="255">
        <f t="shared" si="73"/>
        <v>2188</v>
      </c>
      <c r="C2201" s="273" t="s">
        <v>2358</v>
      </c>
      <c r="D2201" s="256" t="s">
        <v>79</v>
      </c>
      <c r="E2201" s="257">
        <v>4400000</v>
      </c>
      <c r="F2201" s="256"/>
      <c r="G2201" s="258">
        <f t="shared" si="32"/>
        <v>4400000</v>
      </c>
      <c r="H2201" s="259" t="s">
        <v>2393</v>
      </c>
    </row>
    <row r="2202" spans="2:8" s="260" customFormat="1">
      <c r="B2202" s="255">
        <f t="shared" si="73"/>
        <v>2189</v>
      </c>
      <c r="C2202" s="273" t="s">
        <v>2359</v>
      </c>
      <c r="D2202" s="256" t="s">
        <v>79</v>
      </c>
      <c r="E2202" s="257">
        <v>1490000</v>
      </c>
      <c r="F2202" s="256"/>
      <c r="G2202" s="258">
        <f t="shared" si="32"/>
        <v>1490000</v>
      </c>
      <c r="H2202" s="259" t="s">
        <v>2393</v>
      </c>
    </row>
    <row r="2203" spans="2:8" s="260" customFormat="1">
      <c r="B2203" s="255">
        <f t="shared" si="73"/>
        <v>2190</v>
      </c>
      <c r="C2203" s="273" t="s">
        <v>2360</v>
      </c>
      <c r="D2203" s="256" t="s">
        <v>79</v>
      </c>
      <c r="E2203" s="257">
        <v>2609000</v>
      </c>
      <c r="F2203" s="256"/>
      <c r="G2203" s="258">
        <f t="shared" ref="G2203:G2215" si="74">E2203*(1+F2203)</f>
        <v>2609000</v>
      </c>
      <c r="H2203" s="259" t="s">
        <v>2393</v>
      </c>
    </row>
    <row r="2204" spans="2:8" s="260" customFormat="1" ht="39.6">
      <c r="B2204" s="255">
        <f t="shared" si="73"/>
        <v>2191</v>
      </c>
      <c r="C2204" s="273" t="s">
        <v>2844</v>
      </c>
      <c r="D2204" s="256" t="s">
        <v>89</v>
      </c>
      <c r="E2204" s="257">
        <v>1053499</v>
      </c>
      <c r="F2204" s="256"/>
      <c r="G2204" s="258">
        <f t="shared" si="74"/>
        <v>1053499</v>
      </c>
      <c r="H2204" s="259" t="s">
        <v>2393</v>
      </c>
    </row>
    <row r="2205" spans="2:8" s="260" customFormat="1" ht="52.8">
      <c r="B2205" s="255">
        <f t="shared" si="73"/>
        <v>2192</v>
      </c>
      <c r="C2205" s="273" t="s">
        <v>2845</v>
      </c>
      <c r="D2205" s="256" t="s">
        <v>79</v>
      </c>
      <c r="E2205" s="257">
        <v>3520000</v>
      </c>
      <c r="F2205" s="256"/>
      <c r="G2205" s="258">
        <f t="shared" si="74"/>
        <v>3520000</v>
      </c>
      <c r="H2205" s="259" t="s">
        <v>2393</v>
      </c>
    </row>
    <row r="2206" spans="2:8" s="260" customFormat="1">
      <c r="B2206" s="255">
        <f t="shared" si="73"/>
        <v>2193</v>
      </c>
      <c r="C2206" s="273" t="s">
        <v>2012</v>
      </c>
      <c r="D2206" s="256" t="s">
        <v>110</v>
      </c>
      <c r="E2206" s="257">
        <v>72936</v>
      </c>
      <c r="F2206" s="256"/>
      <c r="G2206" s="258">
        <f t="shared" si="74"/>
        <v>72936</v>
      </c>
      <c r="H2206" s="259" t="s">
        <v>1310</v>
      </c>
    </row>
    <row r="2207" spans="2:8" s="260" customFormat="1">
      <c r="B2207" s="255">
        <f t="shared" si="73"/>
        <v>2194</v>
      </c>
      <c r="C2207" s="273" t="s">
        <v>2361</v>
      </c>
      <c r="D2207" s="256" t="s">
        <v>89</v>
      </c>
      <c r="E2207" s="257">
        <v>15500</v>
      </c>
      <c r="F2207" s="256"/>
      <c r="G2207" s="258">
        <f t="shared" si="74"/>
        <v>15500</v>
      </c>
      <c r="H2207" s="259" t="s">
        <v>2393</v>
      </c>
    </row>
    <row r="2208" spans="2:8" s="260" customFormat="1">
      <c r="B2208" s="255">
        <f t="shared" si="73"/>
        <v>2195</v>
      </c>
      <c r="C2208" s="273" t="s">
        <v>2848</v>
      </c>
      <c r="D2208" s="256" t="s">
        <v>79</v>
      </c>
      <c r="E2208" s="257">
        <v>14500</v>
      </c>
      <c r="F2208" s="256"/>
      <c r="G2208" s="258">
        <f t="shared" si="74"/>
        <v>14500</v>
      </c>
      <c r="H2208" s="259" t="s">
        <v>2393</v>
      </c>
    </row>
    <row r="2209" spans="2:8" s="260" customFormat="1">
      <c r="B2209" s="255">
        <f t="shared" si="73"/>
        <v>2196</v>
      </c>
      <c r="C2209" s="273" t="s">
        <v>2362</v>
      </c>
      <c r="D2209" s="256" t="s">
        <v>79</v>
      </c>
      <c r="E2209" s="257">
        <v>202000</v>
      </c>
      <c r="F2209" s="256"/>
      <c r="G2209" s="258">
        <f t="shared" si="74"/>
        <v>202000</v>
      </c>
      <c r="H2209" s="259" t="s">
        <v>2393</v>
      </c>
    </row>
    <row r="2210" spans="2:8" s="260" customFormat="1">
      <c r="B2210" s="255">
        <f t="shared" si="73"/>
        <v>2197</v>
      </c>
      <c r="C2210" s="273" t="s">
        <v>2363</v>
      </c>
      <c r="D2210" s="256" t="s">
        <v>79</v>
      </c>
      <c r="E2210" s="257">
        <v>202000</v>
      </c>
      <c r="F2210" s="256"/>
      <c r="G2210" s="258">
        <f t="shared" si="74"/>
        <v>202000</v>
      </c>
      <c r="H2210" s="259" t="s">
        <v>2393</v>
      </c>
    </row>
    <row r="2211" spans="2:8" s="260" customFormat="1">
      <c r="B2211" s="255">
        <f t="shared" si="73"/>
        <v>2198</v>
      </c>
      <c r="C2211" s="273" t="s">
        <v>2364</v>
      </c>
      <c r="D2211" s="256" t="s">
        <v>79</v>
      </c>
      <c r="E2211" s="257">
        <v>202000</v>
      </c>
      <c r="F2211" s="256"/>
      <c r="G2211" s="258">
        <f t="shared" si="74"/>
        <v>202000</v>
      </c>
      <c r="H2211" s="259" t="s">
        <v>2393</v>
      </c>
    </row>
    <row r="2212" spans="2:8" s="260" customFormat="1">
      <c r="B2212" s="255">
        <f t="shared" si="73"/>
        <v>2199</v>
      </c>
      <c r="C2212" s="273" t="s">
        <v>2365</v>
      </c>
      <c r="D2212" s="256" t="s">
        <v>79</v>
      </c>
      <c r="E2212" s="257">
        <v>202000</v>
      </c>
      <c r="F2212" s="256"/>
      <c r="G2212" s="258">
        <f t="shared" si="74"/>
        <v>202000</v>
      </c>
      <c r="H2212" s="259" t="s">
        <v>2393</v>
      </c>
    </row>
    <row r="2213" spans="2:8" s="260" customFormat="1">
      <c r="B2213" s="255">
        <f t="shared" si="73"/>
        <v>2200</v>
      </c>
      <c r="C2213" s="273" t="s">
        <v>2366</v>
      </c>
      <c r="D2213" s="256" t="s">
        <v>79</v>
      </c>
      <c r="E2213" s="257">
        <v>202000</v>
      </c>
      <c r="F2213" s="256"/>
      <c r="G2213" s="258">
        <f t="shared" si="74"/>
        <v>202000</v>
      </c>
      <c r="H2213" s="259" t="s">
        <v>2393</v>
      </c>
    </row>
    <row r="2214" spans="2:8" s="260" customFormat="1">
      <c r="B2214" s="255">
        <f t="shared" si="73"/>
        <v>2201</v>
      </c>
      <c r="C2214" s="273" t="s">
        <v>2367</v>
      </c>
      <c r="D2214" s="256" t="s">
        <v>79</v>
      </c>
      <c r="E2214" s="257">
        <v>50000</v>
      </c>
      <c r="F2214" s="256"/>
      <c r="G2214" s="258">
        <f t="shared" si="74"/>
        <v>50000</v>
      </c>
      <c r="H2214" s="259" t="s">
        <v>2393</v>
      </c>
    </row>
    <row r="2215" spans="2:8" s="260" customFormat="1" ht="66">
      <c r="B2215" s="255">
        <f t="shared" si="73"/>
        <v>2202</v>
      </c>
      <c r="C2215" s="273" t="s">
        <v>2368</v>
      </c>
      <c r="D2215" s="256" t="s">
        <v>79</v>
      </c>
      <c r="E2215" s="257">
        <v>431546</v>
      </c>
      <c r="F2215" s="256"/>
      <c r="G2215" s="258">
        <f t="shared" si="74"/>
        <v>431546</v>
      </c>
      <c r="H2215" s="259" t="s">
        <v>2393</v>
      </c>
    </row>
    <row r="2216" spans="2:8" s="260" customFormat="1" ht="26.4">
      <c r="B2216" s="255">
        <f t="shared" si="0"/>
        <v>2203</v>
      </c>
      <c r="C2216" s="273" t="s">
        <v>2369</v>
      </c>
      <c r="D2216" s="256" t="s">
        <v>79</v>
      </c>
      <c r="E2216" s="257">
        <v>12724320</v>
      </c>
      <c r="F2216" s="256"/>
      <c r="G2216" s="258">
        <f t="shared" si="1"/>
        <v>12724320</v>
      </c>
      <c r="H2216" s="259" t="s">
        <v>2393</v>
      </c>
    </row>
    <row r="2217" spans="2:8" s="260" customFormat="1" ht="26.4">
      <c r="B2217" s="255">
        <f t="shared" si="0"/>
        <v>2204</v>
      </c>
      <c r="C2217" s="273" t="s">
        <v>2370</v>
      </c>
      <c r="D2217" s="256" t="s">
        <v>79</v>
      </c>
      <c r="E2217" s="257">
        <v>1387207.08432288</v>
      </c>
      <c r="F2217" s="256"/>
      <c r="G2217" s="258">
        <f t="shared" si="1"/>
        <v>1387207.08432288</v>
      </c>
      <c r="H2217" s="259" t="s">
        <v>2393</v>
      </c>
    </row>
    <row r="2218" spans="2:8" s="260" customFormat="1" ht="52.8">
      <c r="B2218" s="255">
        <f t="shared" si="0"/>
        <v>2205</v>
      </c>
      <c r="C2218" s="273" t="s">
        <v>2371</v>
      </c>
      <c r="D2218" s="256" t="s">
        <v>79</v>
      </c>
      <c r="E2218" s="257">
        <v>1546715.52432288</v>
      </c>
      <c r="F2218" s="256"/>
      <c r="G2218" s="258">
        <f t="shared" si="1"/>
        <v>1546715.52432288</v>
      </c>
      <c r="H2218" s="259" t="s">
        <v>2393</v>
      </c>
    </row>
    <row r="2219" spans="2:8" s="260" customFormat="1" ht="39.6">
      <c r="B2219" s="255">
        <f t="shared" si="0"/>
        <v>2206</v>
      </c>
      <c r="C2219" s="273" t="s">
        <v>2372</v>
      </c>
      <c r="D2219" s="256" t="s">
        <v>79</v>
      </c>
      <c r="E2219" s="257">
        <v>1921181.3493385999</v>
      </c>
      <c r="F2219" s="256"/>
      <c r="G2219" s="258">
        <f t="shared" si="1"/>
        <v>1921181.3493385999</v>
      </c>
      <c r="H2219" s="259" t="s">
        <v>2393</v>
      </c>
    </row>
    <row r="2220" spans="2:8" s="260" customFormat="1" ht="39.6">
      <c r="B2220" s="255">
        <f t="shared" si="0"/>
        <v>2207</v>
      </c>
      <c r="C2220" s="273" t="s">
        <v>2373</v>
      </c>
      <c r="D2220" s="256" t="s">
        <v>79</v>
      </c>
      <c r="E2220" s="257">
        <v>2723626.5024986002</v>
      </c>
      <c r="F2220" s="256"/>
      <c r="G2220" s="258">
        <f t="shared" si="1"/>
        <v>2723626.5024986002</v>
      </c>
      <c r="H2220" s="259" t="s">
        <v>2393</v>
      </c>
    </row>
    <row r="2221" spans="2:8" s="260" customFormat="1" ht="26.4">
      <c r="B2221" s="255">
        <f t="shared" si="0"/>
        <v>2208</v>
      </c>
      <c r="C2221" s="273" t="s">
        <v>2374</v>
      </c>
      <c r="D2221" s="256" t="s">
        <v>79</v>
      </c>
      <c r="E2221" s="257">
        <v>1940752.3079971999</v>
      </c>
      <c r="F2221" s="256"/>
      <c r="G2221" s="258">
        <f t="shared" si="1"/>
        <v>1940752.3079971999</v>
      </c>
      <c r="H2221" s="259" t="s">
        <v>2393</v>
      </c>
    </row>
    <row r="2222" spans="2:8" s="260" customFormat="1" ht="39.6">
      <c r="B2222" s="255">
        <f t="shared" si="0"/>
        <v>2209</v>
      </c>
      <c r="C2222" s="273" t="s">
        <v>2375</v>
      </c>
      <c r="D2222" s="256" t="s">
        <v>79</v>
      </c>
      <c r="E2222" s="257">
        <v>2040052.8556586001</v>
      </c>
      <c r="F2222" s="256"/>
      <c r="G2222" s="258">
        <f t="shared" si="1"/>
        <v>2040052.8556586001</v>
      </c>
      <c r="H2222" s="259" t="s">
        <v>2393</v>
      </c>
    </row>
    <row r="2223" spans="2:8" s="260" customFormat="1" ht="26.4">
      <c r="B2223" s="255">
        <f t="shared" si="0"/>
        <v>2210</v>
      </c>
      <c r="C2223" s="273" t="s">
        <v>2376</v>
      </c>
      <c r="D2223" s="256" t="s">
        <v>79</v>
      </c>
      <c r="E2223" s="257">
        <v>3178066.5024986002</v>
      </c>
      <c r="F2223" s="256"/>
      <c r="G2223" s="258">
        <f t="shared" si="1"/>
        <v>3178066.5024986002</v>
      </c>
      <c r="H2223" s="259" t="s">
        <v>2393</v>
      </c>
    </row>
    <row r="2224" spans="2:8" s="260" customFormat="1" ht="26.4">
      <c r="B2224" s="255">
        <f t="shared" si="0"/>
        <v>2211</v>
      </c>
      <c r="C2224" s="273" t="s">
        <v>2377</v>
      </c>
      <c r="D2224" s="256" t="s">
        <v>79</v>
      </c>
      <c r="E2224" s="257">
        <v>581387.93828343996</v>
      </c>
      <c r="F2224" s="256"/>
      <c r="G2224" s="258">
        <f t="shared" si="1"/>
        <v>581387.93828343996</v>
      </c>
      <c r="H2224" s="259" t="s">
        <v>2393</v>
      </c>
    </row>
    <row r="2225" spans="2:8" s="260" customFormat="1" ht="26.4">
      <c r="B2225" s="255">
        <f t="shared" si="0"/>
        <v>2212</v>
      </c>
      <c r="C2225" s="273" t="s">
        <v>2378</v>
      </c>
      <c r="D2225" s="256" t="s">
        <v>79</v>
      </c>
      <c r="E2225" s="257">
        <v>2679394.6786794402</v>
      </c>
      <c r="F2225" s="256"/>
      <c r="G2225" s="258">
        <f t="shared" si="1"/>
        <v>2679394.6786794402</v>
      </c>
      <c r="H2225" s="259" t="s">
        <v>2393</v>
      </c>
    </row>
    <row r="2226" spans="2:8" s="260" customFormat="1" ht="26.4">
      <c r="B2226" s="255">
        <f t="shared" si="0"/>
        <v>2213</v>
      </c>
      <c r="C2226" s="273" t="s">
        <v>2379</v>
      </c>
      <c r="D2226" s="256" t="s">
        <v>79</v>
      </c>
      <c r="E2226" s="257">
        <v>120667.04730344001</v>
      </c>
      <c r="F2226" s="256"/>
      <c r="G2226" s="258">
        <f t="shared" si="1"/>
        <v>120667.04730344001</v>
      </c>
      <c r="H2226" s="259" t="s">
        <v>2393</v>
      </c>
    </row>
    <row r="2227" spans="2:8" s="260" customFormat="1" ht="66">
      <c r="B2227" s="255">
        <f t="shared" si="0"/>
        <v>2214</v>
      </c>
      <c r="C2227" s="273" t="s">
        <v>2380</v>
      </c>
      <c r="D2227" s="256" t="s">
        <v>79</v>
      </c>
      <c r="E2227" s="257">
        <v>709900</v>
      </c>
      <c r="F2227" s="256"/>
      <c r="G2227" s="258">
        <f t="shared" si="1"/>
        <v>709900</v>
      </c>
      <c r="H2227" s="259" t="s">
        <v>2393</v>
      </c>
    </row>
    <row r="2228" spans="2:8" s="260" customFormat="1" ht="39.6">
      <c r="B2228" s="255">
        <f t="shared" si="0"/>
        <v>2215</v>
      </c>
      <c r="C2228" s="273" t="s">
        <v>2381</v>
      </c>
      <c r="D2228" s="256" t="s">
        <v>79</v>
      </c>
      <c r="E2228" s="257">
        <v>2300000</v>
      </c>
      <c r="F2228" s="256"/>
      <c r="G2228" s="258">
        <f t="shared" si="1"/>
        <v>2300000</v>
      </c>
      <c r="H2228" s="259" t="s">
        <v>2393</v>
      </c>
    </row>
    <row r="2229" spans="2:8" s="260" customFormat="1" ht="26.4">
      <c r="B2229" s="255">
        <f t="shared" si="0"/>
        <v>2216</v>
      </c>
      <c r="C2229" s="273" t="s">
        <v>2382</v>
      </c>
      <c r="D2229" s="256" t="s">
        <v>79</v>
      </c>
      <c r="E2229" s="257">
        <v>1750900</v>
      </c>
      <c r="F2229" s="256"/>
      <c r="G2229" s="258">
        <f t="shared" si="1"/>
        <v>1750900</v>
      </c>
      <c r="H2229" s="259" t="s">
        <v>2393</v>
      </c>
    </row>
    <row r="2230" spans="2:8" s="260" customFormat="1" ht="26.4">
      <c r="B2230" s="255">
        <f t="shared" si="0"/>
        <v>2217</v>
      </c>
      <c r="C2230" s="273" t="s">
        <v>2383</v>
      </c>
      <c r="D2230" s="256" t="s">
        <v>79</v>
      </c>
      <c r="E2230" s="257">
        <v>720000</v>
      </c>
      <c r="F2230" s="256"/>
      <c r="G2230" s="258">
        <f t="shared" si="1"/>
        <v>720000</v>
      </c>
      <c r="H2230" s="259" t="s">
        <v>2393</v>
      </c>
    </row>
    <row r="2231" spans="2:8" s="260" customFormat="1" ht="52.8">
      <c r="B2231" s="255">
        <f t="shared" si="0"/>
        <v>2218</v>
      </c>
      <c r="C2231" s="273" t="s">
        <v>2384</v>
      </c>
      <c r="D2231" s="256" t="s">
        <v>79</v>
      </c>
      <c r="E2231" s="257">
        <v>389900</v>
      </c>
      <c r="F2231" s="256"/>
      <c r="G2231" s="258">
        <f t="shared" si="1"/>
        <v>389900</v>
      </c>
      <c r="H2231" s="259" t="s">
        <v>2393</v>
      </c>
    </row>
    <row r="2232" spans="2:8" s="260" customFormat="1" ht="118.8">
      <c r="B2232" s="255">
        <f t="shared" si="0"/>
        <v>2219</v>
      </c>
      <c r="C2232" s="273" t="s">
        <v>2385</v>
      </c>
      <c r="D2232" s="256" t="s">
        <v>79</v>
      </c>
      <c r="E2232" s="257">
        <v>8400000</v>
      </c>
      <c r="F2232" s="256"/>
      <c r="G2232" s="258">
        <f t="shared" si="1"/>
        <v>8400000</v>
      </c>
      <c r="H2232" s="259" t="s">
        <v>2393</v>
      </c>
    </row>
    <row r="2233" spans="2:8" s="260" customFormat="1" ht="39.6">
      <c r="B2233" s="255">
        <f t="shared" si="0"/>
        <v>2220</v>
      </c>
      <c r="C2233" s="273" t="s">
        <v>2386</v>
      </c>
      <c r="D2233" s="256" t="s">
        <v>79</v>
      </c>
      <c r="E2233" s="257">
        <v>6894393</v>
      </c>
      <c r="F2233" s="256"/>
      <c r="G2233" s="258">
        <f t="shared" si="1"/>
        <v>6894393</v>
      </c>
      <c r="H2233" s="259" t="s">
        <v>2393</v>
      </c>
    </row>
    <row r="2234" spans="2:8" s="260" customFormat="1" ht="39.6">
      <c r="B2234" s="255">
        <f t="shared" si="0"/>
        <v>2221</v>
      </c>
      <c r="C2234" s="273" t="s">
        <v>2387</v>
      </c>
      <c r="D2234" s="256" t="s">
        <v>79</v>
      </c>
      <c r="E2234" s="257">
        <v>3597866</v>
      </c>
      <c r="F2234" s="256"/>
      <c r="G2234" s="258">
        <f t="shared" si="1"/>
        <v>3597866</v>
      </c>
      <c r="H2234" s="259" t="s">
        <v>2393</v>
      </c>
    </row>
    <row r="2235" spans="2:8" s="260" customFormat="1" ht="52.8">
      <c r="B2235" s="255">
        <f t="shared" si="0"/>
        <v>2222</v>
      </c>
      <c r="C2235" s="273" t="s">
        <v>2388</v>
      </c>
      <c r="D2235" s="256" t="s">
        <v>79</v>
      </c>
      <c r="E2235" s="257">
        <v>1029900</v>
      </c>
      <c r="F2235" s="256"/>
      <c r="G2235" s="258">
        <f t="shared" si="1"/>
        <v>1029900</v>
      </c>
      <c r="H2235" s="259" t="s">
        <v>2393</v>
      </c>
    </row>
    <row r="2236" spans="2:8" s="260" customFormat="1" ht="39.6">
      <c r="B2236" s="255">
        <f t="shared" si="0"/>
        <v>2223</v>
      </c>
      <c r="C2236" s="273" t="s">
        <v>2389</v>
      </c>
      <c r="D2236" s="256" t="s">
        <v>79</v>
      </c>
      <c r="E2236" s="257">
        <v>4450000</v>
      </c>
      <c r="F2236" s="256"/>
      <c r="G2236" s="258">
        <f t="shared" si="1"/>
        <v>4450000</v>
      </c>
      <c r="H2236" s="259" t="s">
        <v>2393</v>
      </c>
    </row>
    <row r="2237" spans="2:8" s="260" customFormat="1" ht="52.8">
      <c r="B2237" s="255">
        <f t="shared" si="0"/>
        <v>2224</v>
      </c>
      <c r="C2237" s="273" t="s">
        <v>2390</v>
      </c>
      <c r="D2237" s="256" t="s">
        <v>79</v>
      </c>
      <c r="E2237" s="257">
        <v>687865</v>
      </c>
      <c r="F2237" s="256"/>
      <c r="G2237" s="258">
        <f t="shared" si="1"/>
        <v>687865</v>
      </c>
      <c r="H2237" s="259" t="s">
        <v>2393</v>
      </c>
    </row>
    <row r="2238" spans="2:8" s="260" customFormat="1" ht="92.4">
      <c r="B2238" s="255">
        <f t="shared" si="0"/>
        <v>2225</v>
      </c>
      <c r="C2238" s="273" t="s">
        <v>2391</v>
      </c>
      <c r="D2238" s="256" t="s">
        <v>79</v>
      </c>
      <c r="E2238" s="257">
        <v>147315836</v>
      </c>
      <c r="F2238" s="256"/>
      <c r="G2238" s="258">
        <f t="shared" si="1"/>
        <v>147315836</v>
      </c>
      <c r="H2238" s="259" t="s">
        <v>2393</v>
      </c>
    </row>
    <row r="2239" spans="2:8" s="260" customFormat="1" ht="132">
      <c r="B2239" s="255">
        <f t="shared" si="0"/>
        <v>2226</v>
      </c>
      <c r="C2239" s="273" t="s">
        <v>2392</v>
      </c>
      <c r="D2239" s="256" t="s">
        <v>79</v>
      </c>
      <c r="E2239" s="257">
        <v>120000000</v>
      </c>
      <c r="F2239" s="256"/>
      <c r="G2239" s="258">
        <f t="shared" si="1"/>
        <v>120000000</v>
      </c>
      <c r="H2239" s="259" t="s">
        <v>2393</v>
      </c>
    </row>
    <row r="2240" spans="2:8" s="260" customFormat="1">
      <c r="B2240" s="255">
        <f t="shared" si="0"/>
        <v>2227</v>
      </c>
      <c r="C2240" s="273" t="s">
        <v>1532</v>
      </c>
      <c r="D2240" s="256" t="s">
        <v>110</v>
      </c>
      <c r="E2240" s="257">
        <v>457027</v>
      </c>
      <c r="F2240" s="256"/>
      <c r="G2240" s="258">
        <f t="shared" si="1"/>
        <v>457027</v>
      </c>
      <c r="H2240" s="259" t="s">
        <v>1310</v>
      </c>
    </row>
    <row r="2241" spans="2:8" s="260" customFormat="1">
      <c r="B2241" s="255">
        <f t="shared" si="0"/>
        <v>2228</v>
      </c>
      <c r="C2241" s="273" t="s">
        <v>1272</v>
      </c>
      <c r="D2241" s="256" t="s">
        <v>1273</v>
      </c>
      <c r="E2241" s="257">
        <v>14308</v>
      </c>
      <c r="F2241" s="256"/>
      <c r="G2241" s="258">
        <f t="shared" si="1"/>
        <v>14308</v>
      </c>
      <c r="H2241" s="259" t="s">
        <v>1310</v>
      </c>
    </row>
    <row r="2242" spans="2:8" s="260" customFormat="1">
      <c r="B2242" s="255">
        <f t="shared" si="0"/>
        <v>2229</v>
      </c>
      <c r="C2242" s="273" t="s">
        <v>2167</v>
      </c>
      <c r="D2242" s="256" t="s">
        <v>82</v>
      </c>
      <c r="E2242" s="257">
        <v>2973</v>
      </c>
      <c r="F2242" s="256"/>
      <c r="G2242" s="258">
        <f t="shared" si="1"/>
        <v>2973</v>
      </c>
      <c r="H2242" s="259" t="s">
        <v>1310</v>
      </c>
    </row>
    <row r="2243" spans="2:8" s="260" customFormat="1">
      <c r="B2243" s="255">
        <f t="shared" si="0"/>
        <v>2230</v>
      </c>
      <c r="C2243" s="273" t="s">
        <v>1537</v>
      </c>
      <c r="D2243" s="256" t="s">
        <v>110</v>
      </c>
      <c r="E2243" s="257">
        <v>595148</v>
      </c>
      <c r="F2243" s="256"/>
      <c r="G2243" s="258">
        <f t="shared" si="1"/>
        <v>595148</v>
      </c>
      <c r="H2243" s="259" t="s">
        <v>1310</v>
      </c>
    </row>
    <row r="2244" spans="2:8" s="260" customFormat="1">
      <c r="B2244" s="255">
        <f t="shared" si="0"/>
        <v>2231</v>
      </c>
      <c r="C2244" s="273" t="s">
        <v>1535</v>
      </c>
      <c r="D2244" s="256" t="s">
        <v>110</v>
      </c>
      <c r="E2244" s="257">
        <v>568493</v>
      </c>
      <c r="F2244" s="256"/>
      <c r="G2244" s="258">
        <f t="shared" si="1"/>
        <v>568493</v>
      </c>
      <c r="H2244" s="259" t="s">
        <v>1310</v>
      </c>
    </row>
    <row r="2245" spans="2:8" s="260" customFormat="1" ht="26.4">
      <c r="B2245" s="255">
        <f t="shared" si="0"/>
        <v>2232</v>
      </c>
      <c r="C2245" s="273" t="s">
        <v>1765</v>
      </c>
      <c r="D2245" s="256" t="s">
        <v>1333</v>
      </c>
      <c r="E2245" s="257">
        <v>870336</v>
      </c>
      <c r="F2245" s="256"/>
      <c r="G2245" s="258">
        <f t="shared" si="1"/>
        <v>870336</v>
      </c>
      <c r="H2245" s="259" t="s">
        <v>1310</v>
      </c>
    </row>
    <row r="2246" spans="2:8" s="260" customFormat="1">
      <c r="B2246" s="255">
        <f t="shared" si="0"/>
        <v>2233</v>
      </c>
      <c r="C2246" s="273" t="s">
        <v>2396</v>
      </c>
      <c r="D2246" s="256" t="s">
        <v>89</v>
      </c>
      <c r="E2246" s="257">
        <v>2920</v>
      </c>
      <c r="F2246" s="256"/>
      <c r="G2246" s="258">
        <f t="shared" si="1"/>
        <v>2920</v>
      </c>
      <c r="H2246" s="259" t="s">
        <v>2393</v>
      </c>
    </row>
    <row r="2247" spans="2:8" s="260" customFormat="1">
      <c r="B2247" s="255">
        <f t="shared" si="0"/>
        <v>2234</v>
      </c>
      <c r="C2247" s="273" t="s">
        <v>2566</v>
      </c>
      <c r="D2247" s="256" t="s">
        <v>82</v>
      </c>
      <c r="E2247" s="350">
        <v>89650</v>
      </c>
      <c r="F2247" s="256"/>
      <c r="G2247" s="258">
        <f t="shared" ref="G2247:G2298" si="75">E2247*(1+F2247)</f>
        <v>89650</v>
      </c>
      <c r="H2247" s="259" t="s">
        <v>2393</v>
      </c>
    </row>
    <row r="2248" spans="2:8" s="260" customFormat="1">
      <c r="B2248" s="255">
        <f t="shared" si="0"/>
        <v>2235</v>
      </c>
      <c r="C2248" s="273" t="s">
        <v>2567</v>
      </c>
      <c r="D2248" s="256" t="s">
        <v>82</v>
      </c>
      <c r="E2248" s="350">
        <v>5400</v>
      </c>
      <c r="F2248" s="256"/>
      <c r="G2248" s="258">
        <f t="shared" si="75"/>
        <v>5400</v>
      </c>
      <c r="H2248" s="259" t="s">
        <v>2393</v>
      </c>
    </row>
    <row r="2249" spans="2:8" s="260" customFormat="1">
      <c r="B2249" s="255">
        <f t="shared" si="0"/>
        <v>2236</v>
      </c>
      <c r="C2249" s="273" t="s">
        <v>2568</v>
      </c>
      <c r="D2249" s="256" t="s">
        <v>79</v>
      </c>
      <c r="E2249" s="350">
        <v>3000</v>
      </c>
      <c r="F2249" s="256"/>
      <c r="G2249" s="258">
        <f t="shared" si="75"/>
        <v>3000</v>
      </c>
      <c r="H2249" s="259" t="s">
        <v>2393</v>
      </c>
    </row>
    <row r="2250" spans="2:8" s="260" customFormat="1">
      <c r="B2250" s="255">
        <f t="shared" si="0"/>
        <v>2237</v>
      </c>
      <c r="C2250" s="273" t="s">
        <v>2569</v>
      </c>
      <c r="D2250" s="256" t="s">
        <v>82</v>
      </c>
      <c r="E2250" s="350">
        <v>16600</v>
      </c>
      <c r="F2250" s="256"/>
      <c r="G2250" s="258">
        <f t="shared" si="75"/>
        <v>16600</v>
      </c>
      <c r="H2250" s="259" t="s">
        <v>2393</v>
      </c>
    </row>
    <row r="2251" spans="2:8" s="260" customFormat="1">
      <c r="B2251" s="255">
        <f t="shared" si="0"/>
        <v>2238</v>
      </c>
      <c r="C2251" s="273" t="s">
        <v>2570</v>
      </c>
      <c r="D2251" s="256" t="s">
        <v>79</v>
      </c>
      <c r="E2251" s="350">
        <v>10800</v>
      </c>
      <c r="F2251" s="256"/>
      <c r="G2251" s="258">
        <f t="shared" si="75"/>
        <v>10800</v>
      </c>
      <c r="H2251" s="259" t="s">
        <v>2393</v>
      </c>
    </row>
    <row r="2252" spans="2:8" s="260" customFormat="1">
      <c r="B2252" s="255">
        <f t="shared" si="0"/>
        <v>2239</v>
      </c>
      <c r="C2252" s="273" t="s">
        <v>2571</v>
      </c>
      <c r="D2252" s="256" t="s">
        <v>82</v>
      </c>
      <c r="E2252" s="350">
        <v>78500</v>
      </c>
      <c r="F2252" s="256"/>
      <c r="G2252" s="258">
        <f t="shared" si="75"/>
        <v>78500</v>
      </c>
      <c r="H2252" s="259" t="s">
        <v>2393</v>
      </c>
    </row>
    <row r="2253" spans="2:8" s="260" customFormat="1" ht="39.6">
      <c r="B2253" s="255">
        <f t="shared" si="0"/>
        <v>2240</v>
      </c>
      <c r="C2253" s="273" t="s">
        <v>2572</v>
      </c>
      <c r="D2253" s="256" t="s">
        <v>79</v>
      </c>
      <c r="E2253" s="350">
        <v>1650000</v>
      </c>
      <c r="F2253" s="256"/>
      <c r="G2253" s="258">
        <f t="shared" si="75"/>
        <v>1650000</v>
      </c>
      <c r="H2253" s="259" t="s">
        <v>2393</v>
      </c>
    </row>
    <row r="2254" spans="2:8" s="260" customFormat="1">
      <c r="B2254" s="255">
        <f t="shared" si="0"/>
        <v>2241</v>
      </c>
      <c r="C2254" s="273" t="s">
        <v>2573</v>
      </c>
      <c r="D2254" s="256" t="s">
        <v>79</v>
      </c>
      <c r="E2254" s="350">
        <v>475000</v>
      </c>
      <c r="F2254" s="256"/>
      <c r="G2254" s="258">
        <f t="shared" si="75"/>
        <v>475000</v>
      </c>
      <c r="H2254" s="259" t="s">
        <v>2393</v>
      </c>
    </row>
    <row r="2255" spans="2:8" s="260" customFormat="1">
      <c r="B2255" s="255">
        <f t="shared" si="0"/>
        <v>2242</v>
      </c>
      <c r="C2255" s="273" t="s">
        <v>2574</v>
      </c>
      <c r="D2255" s="256" t="s">
        <v>79</v>
      </c>
      <c r="E2255" s="350">
        <v>315000</v>
      </c>
      <c r="F2255" s="256"/>
      <c r="G2255" s="258">
        <f t="shared" si="75"/>
        <v>315000</v>
      </c>
      <c r="H2255" s="259" t="s">
        <v>2393</v>
      </c>
    </row>
    <row r="2256" spans="2:8" s="260" customFormat="1">
      <c r="B2256" s="255">
        <f t="shared" si="0"/>
        <v>2243</v>
      </c>
      <c r="C2256" s="273" t="s">
        <v>2575</v>
      </c>
      <c r="D2256" s="256" t="s">
        <v>79</v>
      </c>
      <c r="E2256" s="350">
        <v>12000000</v>
      </c>
      <c r="F2256" s="256"/>
      <c r="G2256" s="258">
        <f t="shared" si="75"/>
        <v>12000000</v>
      </c>
      <c r="H2256" s="259" t="s">
        <v>2393</v>
      </c>
    </row>
    <row r="2257" spans="2:8" s="260" customFormat="1" ht="26.4">
      <c r="B2257" s="255">
        <f t="shared" si="0"/>
        <v>2244</v>
      </c>
      <c r="C2257" s="273" t="s">
        <v>2576</v>
      </c>
      <c r="D2257" s="256" t="s">
        <v>79</v>
      </c>
      <c r="E2257" s="350">
        <v>150000</v>
      </c>
      <c r="F2257" s="256"/>
      <c r="G2257" s="258">
        <f t="shared" si="75"/>
        <v>150000</v>
      </c>
      <c r="H2257" s="259" t="s">
        <v>2393</v>
      </c>
    </row>
    <row r="2258" spans="2:8" s="260" customFormat="1">
      <c r="B2258" s="255">
        <f t="shared" si="0"/>
        <v>2245</v>
      </c>
      <c r="C2258" s="273" t="s">
        <v>2577</v>
      </c>
      <c r="D2258" s="256" t="s">
        <v>79</v>
      </c>
      <c r="E2258" s="350">
        <v>45000</v>
      </c>
      <c r="F2258" s="256"/>
      <c r="G2258" s="258">
        <f t="shared" si="75"/>
        <v>45000</v>
      </c>
      <c r="H2258" s="259" t="s">
        <v>2393</v>
      </c>
    </row>
    <row r="2259" spans="2:8" s="260" customFormat="1">
      <c r="B2259" s="255">
        <f t="shared" si="0"/>
        <v>2246</v>
      </c>
      <c r="C2259" s="273" t="s">
        <v>2578</v>
      </c>
      <c r="D2259" s="256" t="s">
        <v>79</v>
      </c>
      <c r="E2259" s="350">
        <v>35000</v>
      </c>
      <c r="F2259" s="256"/>
      <c r="G2259" s="258">
        <f t="shared" si="75"/>
        <v>35000</v>
      </c>
      <c r="H2259" s="259" t="s">
        <v>2393</v>
      </c>
    </row>
    <row r="2260" spans="2:8" s="260" customFormat="1" ht="26.4">
      <c r="B2260" s="255">
        <f t="shared" si="0"/>
        <v>2247</v>
      </c>
      <c r="C2260" s="273" t="s">
        <v>2579</v>
      </c>
      <c r="D2260" s="256" t="s">
        <v>79</v>
      </c>
      <c r="E2260" s="350">
        <v>2650000</v>
      </c>
      <c r="F2260" s="256"/>
      <c r="G2260" s="258">
        <f t="shared" si="75"/>
        <v>2650000</v>
      </c>
      <c r="H2260" s="259" t="s">
        <v>2393</v>
      </c>
    </row>
    <row r="2261" spans="2:8" s="260" customFormat="1">
      <c r="B2261" s="255">
        <f t="shared" si="0"/>
        <v>2248</v>
      </c>
      <c r="C2261" s="273" t="s">
        <v>2580</v>
      </c>
      <c r="D2261" s="256" t="s">
        <v>79</v>
      </c>
      <c r="E2261" s="350">
        <v>262900</v>
      </c>
      <c r="F2261" s="256"/>
      <c r="G2261" s="258">
        <f t="shared" si="75"/>
        <v>262900</v>
      </c>
      <c r="H2261" s="259" t="s">
        <v>2393</v>
      </c>
    </row>
    <row r="2262" spans="2:8" s="260" customFormat="1">
      <c r="B2262" s="255">
        <f t="shared" si="0"/>
        <v>2249</v>
      </c>
      <c r="C2262" s="273" t="s">
        <v>2581</v>
      </c>
      <c r="D2262" s="256" t="s">
        <v>79</v>
      </c>
      <c r="E2262" s="350">
        <v>45000</v>
      </c>
      <c r="F2262" s="256"/>
      <c r="G2262" s="258">
        <f t="shared" si="75"/>
        <v>45000</v>
      </c>
      <c r="H2262" s="259" t="s">
        <v>2393</v>
      </c>
    </row>
    <row r="2263" spans="2:8" s="260" customFormat="1" ht="26.4">
      <c r="B2263" s="255">
        <f t="shared" si="0"/>
        <v>2250</v>
      </c>
      <c r="C2263" s="273" t="s">
        <v>2582</v>
      </c>
      <c r="D2263" s="256" t="s">
        <v>79</v>
      </c>
      <c r="E2263" s="350">
        <v>7600000</v>
      </c>
      <c r="F2263" s="256"/>
      <c r="G2263" s="258">
        <f t="shared" si="75"/>
        <v>7600000</v>
      </c>
      <c r="H2263" s="259" t="s">
        <v>2393</v>
      </c>
    </row>
    <row r="2264" spans="2:8" s="260" customFormat="1">
      <c r="B2264" s="255">
        <f t="shared" si="0"/>
        <v>2251</v>
      </c>
      <c r="C2264" s="273" t="s">
        <v>2583</v>
      </c>
      <c r="D2264" s="256" t="s">
        <v>79</v>
      </c>
      <c r="E2264" s="350">
        <v>150000</v>
      </c>
      <c r="F2264" s="256"/>
      <c r="G2264" s="258">
        <f t="shared" si="75"/>
        <v>150000</v>
      </c>
      <c r="H2264" s="259" t="s">
        <v>2393</v>
      </c>
    </row>
    <row r="2265" spans="2:8" s="260" customFormat="1">
      <c r="B2265" s="255">
        <f t="shared" si="0"/>
        <v>2252</v>
      </c>
      <c r="C2265" s="273" t="s">
        <v>2584</v>
      </c>
      <c r="D2265" s="256" t="s">
        <v>82</v>
      </c>
      <c r="E2265" s="350">
        <v>50450</v>
      </c>
      <c r="F2265" s="256"/>
      <c r="G2265" s="258">
        <f t="shared" si="75"/>
        <v>50450</v>
      </c>
      <c r="H2265" s="259" t="s">
        <v>2393</v>
      </c>
    </row>
    <row r="2266" spans="2:8" s="260" customFormat="1">
      <c r="B2266" s="255">
        <f t="shared" si="0"/>
        <v>2253</v>
      </c>
      <c r="C2266" s="273" t="s">
        <v>2585</v>
      </c>
      <c r="D2266" s="256" t="s">
        <v>79</v>
      </c>
      <c r="E2266" s="350">
        <v>1800</v>
      </c>
      <c r="F2266" s="256"/>
      <c r="G2266" s="258">
        <f t="shared" si="75"/>
        <v>1800</v>
      </c>
      <c r="H2266" s="259" t="s">
        <v>2393</v>
      </c>
    </row>
    <row r="2267" spans="2:8" s="260" customFormat="1">
      <c r="B2267" s="255">
        <f t="shared" si="0"/>
        <v>2254</v>
      </c>
      <c r="C2267" s="273" t="s">
        <v>2586</v>
      </c>
      <c r="D2267" s="256" t="s">
        <v>82</v>
      </c>
      <c r="E2267" s="350">
        <v>17850</v>
      </c>
      <c r="F2267" s="256"/>
      <c r="G2267" s="258">
        <f t="shared" si="75"/>
        <v>17850</v>
      </c>
      <c r="H2267" s="259" t="s">
        <v>2393</v>
      </c>
    </row>
    <row r="2268" spans="2:8" s="260" customFormat="1">
      <c r="B2268" s="255">
        <f t="shared" si="0"/>
        <v>2255</v>
      </c>
      <c r="C2268" s="273" t="s">
        <v>2587</v>
      </c>
      <c r="D2268" s="256" t="s">
        <v>82</v>
      </c>
      <c r="E2268" s="350">
        <v>52483.33</v>
      </c>
      <c r="F2268" s="256"/>
      <c r="G2268" s="258">
        <f t="shared" si="75"/>
        <v>52483.33</v>
      </c>
      <c r="H2268" s="259" t="s">
        <v>2393</v>
      </c>
    </row>
    <row r="2269" spans="2:8" s="260" customFormat="1">
      <c r="B2269" s="255">
        <f t="shared" si="0"/>
        <v>2256</v>
      </c>
      <c r="C2269" s="273" t="s">
        <v>2588</v>
      </c>
      <c r="D2269" s="256" t="s">
        <v>79</v>
      </c>
      <c r="E2269" s="350">
        <v>4350</v>
      </c>
      <c r="F2269" s="256"/>
      <c r="G2269" s="258">
        <f t="shared" si="75"/>
        <v>4350</v>
      </c>
      <c r="H2269" s="259" t="s">
        <v>2393</v>
      </c>
    </row>
    <row r="2270" spans="2:8" s="260" customFormat="1">
      <c r="B2270" s="255">
        <f t="shared" si="0"/>
        <v>2257</v>
      </c>
      <c r="C2270" s="273" t="s">
        <v>2589</v>
      </c>
      <c r="D2270" s="256" t="s">
        <v>79</v>
      </c>
      <c r="E2270" s="350">
        <v>21850</v>
      </c>
      <c r="F2270" s="256"/>
      <c r="G2270" s="258">
        <f t="shared" si="75"/>
        <v>21850</v>
      </c>
      <c r="H2270" s="259" t="s">
        <v>2393</v>
      </c>
    </row>
    <row r="2271" spans="2:8" s="260" customFormat="1">
      <c r="B2271" s="255">
        <f t="shared" si="0"/>
        <v>2258</v>
      </c>
      <c r="C2271" s="273" t="s">
        <v>2590</v>
      </c>
      <c r="D2271" s="256" t="s">
        <v>79</v>
      </c>
      <c r="E2271" s="350">
        <v>4050</v>
      </c>
      <c r="F2271" s="256"/>
      <c r="G2271" s="258">
        <f t="shared" si="75"/>
        <v>4050</v>
      </c>
      <c r="H2271" s="259" t="s">
        <v>2393</v>
      </c>
    </row>
    <row r="2272" spans="2:8" s="260" customFormat="1">
      <c r="B2272" s="255">
        <f t="shared" si="0"/>
        <v>2259</v>
      </c>
      <c r="C2272" s="273" t="s">
        <v>2591</v>
      </c>
      <c r="D2272" s="256" t="s">
        <v>79</v>
      </c>
      <c r="E2272" s="350">
        <v>800</v>
      </c>
      <c r="F2272" s="256"/>
      <c r="G2272" s="258">
        <f t="shared" si="75"/>
        <v>800</v>
      </c>
      <c r="H2272" s="259" t="s">
        <v>2393</v>
      </c>
    </row>
    <row r="2273" spans="2:8" s="260" customFormat="1" ht="26.4">
      <c r="B2273" s="255">
        <f t="shared" si="0"/>
        <v>2260</v>
      </c>
      <c r="C2273" s="273" t="s">
        <v>2592</v>
      </c>
      <c r="D2273" s="256" t="s">
        <v>79</v>
      </c>
      <c r="E2273" s="350">
        <v>6400</v>
      </c>
      <c r="F2273" s="256"/>
      <c r="G2273" s="258">
        <f t="shared" si="75"/>
        <v>6400</v>
      </c>
      <c r="H2273" s="259" t="s">
        <v>2393</v>
      </c>
    </row>
    <row r="2274" spans="2:8" s="260" customFormat="1" ht="26.4">
      <c r="B2274" s="255">
        <f t="shared" si="0"/>
        <v>2261</v>
      </c>
      <c r="C2274" s="273" t="s">
        <v>2593</v>
      </c>
      <c r="D2274" s="256" t="s">
        <v>79</v>
      </c>
      <c r="E2274" s="350">
        <v>2750</v>
      </c>
      <c r="F2274" s="256"/>
      <c r="G2274" s="258">
        <f t="shared" si="75"/>
        <v>2750</v>
      </c>
      <c r="H2274" s="259" t="s">
        <v>2393</v>
      </c>
    </row>
    <row r="2275" spans="2:8" s="260" customFormat="1">
      <c r="B2275" s="255">
        <f t="shared" si="0"/>
        <v>2262</v>
      </c>
      <c r="C2275" s="273" t="s">
        <v>2594</v>
      </c>
      <c r="D2275" s="256" t="s">
        <v>82</v>
      </c>
      <c r="E2275" s="350">
        <v>11140</v>
      </c>
      <c r="F2275" s="256"/>
      <c r="G2275" s="258">
        <f t="shared" si="75"/>
        <v>11140</v>
      </c>
      <c r="H2275" s="259" t="s">
        <v>2393</v>
      </c>
    </row>
    <row r="2276" spans="2:8" s="260" customFormat="1">
      <c r="B2276" s="255">
        <f t="shared" si="0"/>
        <v>2263</v>
      </c>
      <c r="C2276" s="273" t="s">
        <v>2595</v>
      </c>
      <c r="D2276" s="256" t="s">
        <v>82</v>
      </c>
      <c r="E2276" s="350">
        <v>45650</v>
      </c>
      <c r="F2276" s="256"/>
      <c r="G2276" s="258">
        <f t="shared" si="75"/>
        <v>45650</v>
      </c>
      <c r="H2276" s="259" t="s">
        <v>2393</v>
      </c>
    </row>
    <row r="2277" spans="2:8" s="260" customFormat="1" ht="26.4">
      <c r="B2277" s="255">
        <f t="shared" si="0"/>
        <v>2264</v>
      </c>
      <c r="C2277" s="273" t="s">
        <v>2596</v>
      </c>
      <c r="D2277" s="256" t="s">
        <v>79</v>
      </c>
      <c r="E2277" s="350">
        <v>1800</v>
      </c>
      <c r="F2277" s="256"/>
      <c r="G2277" s="258">
        <f t="shared" si="75"/>
        <v>1800</v>
      </c>
      <c r="H2277" s="259" t="s">
        <v>2393</v>
      </c>
    </row>
    <row r="2278" spans="2:8" s="260" customFormat="1" ht="26.4">
      <c r="B2278" s="255">
        <f t="shared" si="0"/>
        <v>2265</v>
      </c>
      <c r="C2278" s="273" t="s">
        <v>2597</v>
      </c>
      <c r="D2278" s="256" t="s">
        <v>79</v>
      </c>
      <c r="E2278" s="350">
        <v>2750</v>
      </c>
      <c r="F2278" s="256"/>
      <c r="G2278" s="258">
        <f t="shared" si="75"/>
        <v>2750</v>
      </c>
      <c r="H2278" s="259" t="s">
        <v>2393</v>
      </c>
    </row>
    <row r="2279" spans="2:8" s="260" customFormat="1">
      <c r="B2279" s="255">
        <f t="shared" si="0"/>
        <v>2266</v>
      </c>
      <c r="C2279" s="273" t="s">
        <v>2598</v>
      </c>
      <c r="D2279" s="256" t="s">
        <v>82</v>
      </c>
      <c r="E2279" s="350">
        <v>6700</v>
      </c>
      <c r="F2279" s="256"/>
      <c r="G2279" s="258">
        <f t="shared" si="75"/>
        <v>6700</v>
      </c>
      <c r="H2279" s="259" t="s">
        <v>2393</v>
      </c>
    </row>
    <row r="2280" spans="2:8" s="260" customFormat="1">
      <c r="B2280" s="255">
        <f t="shared" si="0"/>
        <v>2267</v>
      </c>
      <c r="C2280" s="273" t="s">
        <v>2599</v>
      </c>
      <c r="D2280" s="256" t="s">
        <v>82</v>
      </c>
      <c r="E2280" s="350">
        <v>23000</v>
      </c>
      <c r="F2280" s="256"/>
      <c r="G2280" s="258">
        <f t="shared" si="75"/>
        <v>23000</v>
      </c>
      <c r="H2280" s="259" t="s">
        <v>2393</v>
      </c>
    </row>
    <row r="2281" spans="2:8" s="260" customFormat="1">
      <c r="B2281" s="255">
        <f t="shared" si="0"/>
        <v>2268</v>
      </c>
      <c r="C2281" s="273" t="s">
        <v>2600</v>
      </c>
      <c r="D2281" s="256" t="s">
        <v>79</v>
      </c>
      <c r="E2281" s="350">
        <v>4350</v>
      </c>
      <c r="F2281" s="256"/>
      <c r="G2281" s="258">
        <f t="shared" si="75"/>
        <v>4350</v>
      </c>
      <c r="H2281" s="259" t="s">
        <v>2393</v>
      </c>
    </row>
    <row r="2282" spans="2:8" s="260" customFormat="1">
      <c r="B2282" s="255">
        <f t="shared" si="0"/>
        <v>2269</v>
      </c>
      <c r="C2282" s="273" t="s">
        <v>2601</v>
      </c>
      <c r="D2282" s="256" t="s">
        <v>79</v>
      </c>
      <c r="E2282" s="350">
        <v>21850</v>
      </c>
      <c r="F2282" s="256"/>
      <c r="G2282" s="258">
        <f t="shared" si="75"/>
        <v>21850</v>
      </c>
      <c r="H2282" s="259" t="s">
        <v>2393</v>
      </c>
    </row>
    <row r="2283" spans="2:8" s="260" customFormat="1">
      <c r="B2283" s="255">
        <f t="shared" si="0"/>
        <v>2270</v>
      </c>
      <c r="C2283" s="273" t="s">
        <v>2602</v>
      </c>
      <c r="D2283" s="256" t="s">
        <v>79</v>
      </c>
      <c r="E2283" s="350">
        <v>4050</v>
      </c>
      <c r="F2283" s="256"/>
      <c r="G2283" s="258">
        <f t="shared" si="75"/>
        <v>4050</v>
      </c>
      <c r="H2283" s="259" t="s">
        <v>2393</v>
      </c>
    </row>
    <row r="2284" spans="2:8" s="260" customFormat="1" ht="26.4">
      <c r="B2284" s="255">
        <f t="shared" ref="B2284:B2347" si="76">B2283+1</f>
        <v>2271</v>
      </c>
      <c r="C2284" s="273" t="s">
        <v>2603</v>
      </c>
      <c r="D2284" s="256" t="s">
        <v>79</v>
      </c>
      <c r="E2284" s="350">
        <v>1800</v>
      </c>
      <c r="F2284" s="256"/>
      <c r="G2284" s="258">
        <f t="shared" si="75"/>
        <v>1800</v>
      </c>
      <c r="H2284" s="259" t="s">
        <v>2393</v>
      </c>
    </row>
    <row r="2285" spans="2:8" s="260" customFormat="1" ht="26.4">
      <c r="B2285" s="255">
        <f t="shared" si="76"/>
        <v>2272</v>
      </c>
      <c r="C2285" s="273" t="s">
        <v>2604</v>
      </c>
      <c r="D2285" s="256" t="s">
        <v>79</v>
      </c>
      <c r="E2285" s="350">
        <v>1800</v>
      </c>
      <c r="F2285" s="256"/>
      <c r="G2285" s="258">
        <f t="shared" si="75"/>
        <v>1800</v>
      </c>
      <c r="H2285" s="259" t="s">
        <v>2393</v>
      </c>
    </row>
    <row r="2286" spans="2:8" s="260" customFormat="1">
      <c r="B2286" s="255">
        <f t="shared" si="76"/>
        <v>2273</v>
      </c>
      <c r="C2286" s="273" t="s">
        <v>2605</v>
      </c>
      <c r="D2286" s="256" t="s">
        <v>82</v>
      </c>
      <c r="E2286" s="350">
        <v>25950</v>
      </c>
      <c r="F2286" s="256"/>
      <c r="G2286" s="258">
        <f t="shared" si="75"/>
        <v>25950</v>
      </c>
      <c r="H2286" s="259" t="s">
        <v>2393</v>
      </c>
    </row>
    <row r="2287" spans="2:8" s="260" customFormat="1">
      <c r="B2287" s="255">
        <f t="shared" si="76"/>
        <v>2274</v>
      </c>
      <c r="C2287" s="273" t="s">
        <v>2606</v>
      </c>
      <c r="D2287" s="256" t="s">
        <v>79</v>
      </c>
      <c r="E2287" s="350">
        <v>1850</v>
      </c>
      <c r="F2287" s="256"/>
      <c r="G2287" s="258">
        <f t="shared" si="75"/>
        <v>1850</v>
      </c>
      <c r="H2287" s="259" t="s">
        <v>2393</v>
      </c>
    </row>
    <row r="2288" spans="2:8" s="260" customFormat="1">
      <c r="B2288" s="255">
        <f t="shared" si="76"/>
        <v>2275</v>
      </c>
      <c r="C2288" s="273" t="s">
        <v>2607</v>
      </c>
      <c r="D2288" s="256" t="s">
        <v>79</v>
      </c>
      <c r="E2288" s="350">
        <v>7500</v>
      </c>
      <c r="F2288" s="256"/>
      <c r="G2288" s="258">
        <f t="shared" si="75"/>
        <v>7500</v>
      </c>
      <c r="H2288" s="259" t="s">
        <v>2393</v>
      </c>
    </row>
    <row r="2289" spans="2:8" s="260" customFormat="1">
      <c r="B2289" s="255">
        <f t="shared" si="76"/>
        <v>2276</v>
      </c>
      <c r="C2289" s="273" t="s">
        <v>2608</v>
      </c>
      <c r="D2289" s="256" t="s">
        <v>79</v>
      </c>
      <c r="E2289" s="350">
        <v>1800</v>
      </c>
      <c r="F2289" s="256"/>
      <c r="G2289" s="258">
        <f t="shared" si="75"/>
        <v>1800</v>
      </c>
      <c r="H2289" s="259" t="s">
        <v>2393</v>
      </c>
    </row>
    <row r="2290" spans="2:8" s="260" customFormat="1">
      <c r="B2290" s="255">
        <f t="shared" si="76"/>
        <v>2277</v>
      </c>
      <c r="C2290" s="273" t="s">
        <v>2609</v>
      </c>
      <c r="D2290" s="256" t="s">
        <v>79</v>
      </c>
      <c r="E2290" s="350">
        <v>400</v>
      </c>
      <c r="F2290" s="256"/>
      <c r="G2290" s="258">
        <f t="shared" si="75"/>
        <v>400</v>
      </c>
      <c r="H2290" s="259" t="s">
        <v>2393</v>
      </c>
    </row>
    <row r="2291" spans="2:8" s="260" customFormat="1">
      <c r="B2291" s="255">
        <f t="shared" si="76"/>
        <v>2278</v>
      </c>
      <c r="C2291" s="273" t="s">
        <v>2610</v>
      </c>
      <c r="D2291" s="256" t="s">
        <v>82</v>
      </c>
      <c r="E2291" s="350">
        <v>3583.33</v>
      </c>
      <c r="F2291" s="256"/>
      <c r="G2291" s="258">
        <f t="shared" si="75"/>
        <v>3583.33</v>
      </c>
      <c r="H2291" s="259" t="s">
        <v>2393</v>
      </c>
    </row>
    <row r="2292" spans="2:8" s="260" customFormat="1">
      <c r="B2292" s="255">
        <f t="shared" si="76"/>
        <v>2279</v>
      </c>
      <c r="C2292" s="273" t="s">
        <v>2611</v>
      </c>
      <c r="D2292" s="256" t="s">
        <v>79</v>
      </c>
      <c r="E2292" s="350">
        <v>800</v>
      </c>
      <c r="F2292" s="256"/>
      <c r="G2292" s="258">
        <f t="shared" si="75"/>
        <v>800</v>
      </c>
      <c r="H2292" s="259" t="s">
        <v>2393</v>
      </c>
    </row>
    <row r="2293" spans="2:8" s="260" customFormat="1" ht="26.4">
      <c r="B2293" s="255">
        <f t="shared" si="76"/>
        <v>2280</v>
      </c>
      <c r="C2293" s="273" t="s">
        <v>2612</v>
      </c>
      <c r="D2293" s="256" t="s">
        <v>79</v>
      </c>
      <c r="E2293" s="350">
        <v>39000</v>
      </c>
      <c r="F2293" s="256"/>
      <c r="G2293" s="258">
        <f t="shared" si="75"/>
        <v>39000</v>
      </c>
      <c r="H2293" s="259" t="s">
        <v>2393</v>
      </c>
    </row>
    <row r="2294" spans="2:8" s="260" customFormat="1">
      <c r="B2294" s="255">
        <f t="shared" si="76"/>
        <v>2281</v>
      </c>
      <c r="C2294" s="273" t="s">
        <v>2613</v>
      </c>
      <c r="D2294" s="256" t="s">
        <v>79</v>
      </c>
      <c r="E2294" s="350">
        <v>2900</v>
      </c>
      <c r="F2294" s="256"/>
      <c r="G2294" s="258">
        <f t="shared" si="75"/>
        <v>2900</v>
      </c>
      <c r="H2294" s="259" t="s">
        <v>2393</v>
      </c>
    </row>
    <row r="2295" spans="2:8" s="260" customFormat="1">
      <c r="B2295" s="255">
        <f t="shared" si="76"/>
        <v>2282</v>
      </c>
      <c r="C2295" s="273" t="s">
        <v>2614</v>
      </c>
      <c r="D2295" s="256" t="s">
        <v>79</v>
      </c>
      <c r="E2295" s="350">
        <v>900</v>
      </c>
      <c r="F2295" s="256"/>
      <c r="G2295" s="258">
        <f t="shared" si="75"/>
        <v>900</v>
      </c>
      <c r="H2295" s="259" t="s">
        <v>2393</v>
      </c>
    </row>
    <row r="2296" spans="2:8" s="260" customFormat="1">
      <c r="B2296" s="255">
        <f t="shared" si="76"/>
        <v>2283</v>
      </c>
      <c r="C2296" s="273" t="s">
        <v>2615</v>
      </c>
      <c r="D2296" s="256" t="s">
        <v>79</v>
      </c>
      <c r="E2296" s="350">
        <v>1150</v>
      </c>
      <c r="F2296" s="256"/>
      <c r="G2296" s="258">
        <f t="shared" si="75"/>
        <v>1150</v>
      </c>
      <c r="H2296" s="259" t="s">
        <v>2393</v>
      </c>
    </row>
    <row r="2297" spans="2:8" s="260" customFormat="1">
      <c r="B2297" s="255">
        <f t="shared" si="76"/>
        <v>2284</v>
      </c>
      <c r="C2297" s="273" t="s">
        <v>2616</v>
      </c>
      <c r="D2297" s="256" t="s">
        <v>79</v>
      </c>
      <c r="E2297" s="350">
        <v>500</v>
      </c>
      <c r="F2297" s="256"/>
      <c r="G2297" s="258">
        <f t="shared" si="75"/>
        <v>500</v>
      </c>
      <c r="H2297" s="259" t="s">
        <v>2393</v>
      </c>
    </row>
    <row r="2298" spans="2:8" s="260" customFormat="1">
      <c r="B2298" s="255">
        <f t="shared" si="76"/>
        <v>2285</v>
      </c>
      <c r="C2298" s="273" t="s">
        <v>2617</v>
      </c>
      <c r="D2298" s="256" t="s">
        <v>82</v>
      </c>
      <c r="E2298" s="350">
        <v>1766.67</v>
      </c>
      <c r="F2298" s="256"/>
      <c r="G2298" s="258">
        <f t="shared" si="75"/>
        <v>1766.67</v>
      </c>
      <c r="H2298" s="259" t="s">
        <v>2393</v>
      </c>
    </row>
    <row r="2299" spans="2:8" s="260" customFormat="1">
      <c r="B2299" s="255">
        <f t="shared" si="76"/>
        <v>2286</v>
      </c>
      <c r="C2299" s="273" t="s">
        <v>2618</v>
      </c>
      <c r="D2299" s="256" t="s">
        <v>79</v>
      </c>
      <c r="E2299" s="350">
        <v>700</v>
      </c>
      <c r="F2299" s="256"/>
      <c r="G2299" s="258">
        <f t="shared" ref="G2299:G2362" si="77">E2299*(1+F2299)</f>
        <v>700</v>
      </c>
      <c r="H2299" s="259" t="s">
        <v>2393</v>
      </c>
    </row>
    <row r="2300" spans="2:8" s="260" customFormat="1">
      <c r="B2300" s="255">
        <f t="shared" si="76"/>
        <v>2287</v>
      </c>
      <c r="C2300" s="273" t="s">
        <v>2619</v>
      </c>
      <c r="D2300" s="256" t="s">
        <v>79</v>
      </c>
      <c r="E2300" s="350">
        <v>900</v>
      </c>
      <c r="F2300" s="256"/>
      <c r="G2300" s="258">
        <f t="shared" si="77"/>
        <v>900</v>
      </c>
      <c r="H2300" s="259" t="s">
        <v>2393</v>
      </c>
    </row>
    <row r="2301" spans="2:8" s="260" customFormat="1">
      <c r="B2301" s="255">
        <f t="shared" si="76"/>
        <v>2288</v>
      </c>
      <c r="C2301" s="273" t="s">
        <v>2620</v>
      </c>
      <c r="D2301" s="256" t="s">
        <v>79</v>
      </c>
      <c r="E2301" s="350">
        <v>750</v>
      </c>
      <c r="F2301" s="256"/>
      <c r="G2301" s="258">
        <f t="shared" si="77"/>
        <v>750</v>
      </c>
      <c r="H2301" s="259" t="s">
        <v>2393</v>
      </c>
    </row>
    <row r="2302" spans="2:8" s="260" customFormat="1">
      <c r="B2302" s="255">
        <f t="shared" si="76"/>
        <v>2289</v>
      </c>
      <c r="C2302" s="273" t="s">
        <v>2621</v>
      </c>
      <c r="D2302" s="256" t="s">
        <v>79</v>
      </c>
      <c r="E2302" s="350">
        <v>78900</v>
      </c>
      <c r="F2302" s="256"/>
      <c r="G2302" s="258">
        <f t="shared" si="77"/>
        <v>78900</v>
      </c>
      <c r="H2302" s="259" t="s">
        <v>2393</v>
      </c>
    </row>
    <row r="2303" spans="2:8" s="260" customFormat="1">
      <c r="B2303" s="255">
        <f t="shared" si="76"/>
        <v>2290</v>
      </c>
      <c r="C2303" s="273" t="s">
        <v>2622</v>
      </c>
      <c r="D2303" s="256" t="s">
        <v>79</v>
      </c>
      <c r="E2303" s="350">
        <v>80650</v>
      </c>
      <c r="F2303" s="256"/>
      <c r="G2303" s="258">
        <f t="shared" si="77"/>
        <v>80650</v>
      </c>
      <c r="H2303" s="259" t="s">
        <v>2393</v>
      </c>
    </row>
    <row r="2304" spans="2:8" s="260" customFormat="1">
      <c r="B2304" s="255">
        <f t="shared" si="76"/>
        <v>2291</v>
      </c>
      <c r="C2304" s="273" t="s">
        <v>2623</v>
      </c>
      <c r="D2304" s="256" t="s">
        <v>79</v>
      </c>
      <c r="E2304" s="350">
        <v>49250</v>
      </c>
      <c r="F2304" s="256"/>
      <c r="G2304" s="258">
        <f t="shared" si="77"/>
        <v>49250</v>
      </c>
      <c r="H2304" s="259" t="s">
        <v>2393</v>
      </c>
    </row>
    <row r="2305" spans="2:8" s="260" customFormat="1">
      <c r="B2305" s="255">
        <f t="shared" si="76"/>
        <v>2292</v>
      </c>
      <c r="C2305" s="273" t="s">
        <v>2624</v>
      </c>
      <c r="D2305" s="256" t="s">
        <v>79</v>
      </c>
      <c r="E2305" s="350">
        <v>9500</v>
      </c>
      <c r="F2305" s="256"/>
      <c r="G2305" s="258">
        <f t="shared" si="77"/>
        <v>9500</v>
      </c>
      <c r="H2305" s="259" t="s">
        <v>2393</v>
      </c>
    </row>
    <row r="2306" spans="2:8" s="260" customFormat="1" ht="26.4">
      <c r="B2306" s="255">
        <f t="shared" si="76"/>
        <v>2293</v>
      </c>
      <c r="C2306" s="273" t="s">
        <v>2625</v>
      </c>
      <c r="D2306" s="256" t="s">
        <v>79</v>
      </c>
      <c r="E2306" s="350">
        <v>236000</v>
      </c>
      <c r="F2306" s="256"/>
      <c r="G2306" s="258">
        <f t="shared" si="77"/>
        <v>236000</v>
      </c>
      <c r="H2306" s="259" t="s">
        <v>2393</v>
      </c>
    </row>
    <row r="2307" spans="2:8" s="260" customFormat="1" ht="26.4">
      <c r="B2307" s="255">
        <f t="shared" si="76"/>
        <v>2294</v>
      </c>
      <c r="C2307" s="273" t="s">
        <v>2626</v>
      </c>
      <c r="D2307" s="256" t="s">
        <v>79</v>
      </c>
      <c r="E2307" s="350">
        <v>318000</v>
      </c>
      <c r="F2307" s="256"/>
      <c r="G2307" s="258">
        <f t="shared" si="77"/>
        <v>318000</v>
      </c>
      <c r="H2307" s="259" t="s">
        <v>2393</v>
      </c>
    </row>
    <row r="2308" spans="2:8" s="260" customFormat="1">
      <c r="B2308" s="255">
        <f t="shared" si="76"/>
        <v>2295</v>
      </c>
      <c r="C2308" s="273" t="s">
        <v>2627</v>
      </c>
      <c r="D2308" s="256" t="s">
        <v>79</v>
      </c>
      <c r="E2308" s="350">
        <v>300150</v>
      </c>
      <c r="F2308" s="256"/>
      <c r="G2308" s="258">
        <f t="shared" si="77"/>
        <v>300150</v>
      </c>
      <c r="H2308" s="259" t="s">
        <v>2393</v>
      </c>
    </row>
    <row r="2309" spans="2:8" s="260" customFormat="1" ht="26.4">
      <c r="B2309" s="255">
        <f t="shared" si="76"/>
        <v>2296</v>
      </c>
      <c r="C2309" s="273" t="s">
        <v>2628</v>
      </c>
      <c r="D2309" s="256" t="s">
        <v>79</v>
      </c>
      <c r="E2309" s="350">
        <v>616500</v>
      </c>
      <c r="F2309" s="256"/>
      <c r="G2309" s="258">
        <f t="shared" si="77"/>
        <v>616500</v>
      </c>
      <c r="H2309" s="259" t="s">
        <v>2393</v>
      </c>
    </row>
    <row r="2310" spans="2:8" s="260" customFormat="1" ht="26.4">
      <c r="B2310" s="255">
        <f t="shared" si="76"/>
        <v>2297</v>
      </c>
      <c r="C2310" s="273" t="s">
        <v>2629</v>
      </c>
      <c r="D2310" s="256" t="s">
        <v>79</v>
      </c>
      <c r="E2310" s="350">
        <v>1062000</v>
      </c>
      <c r="F2310" s="256"/>
      <c r="G2310" s="258">
        <f t="shared" si="77"/>
        <v>1062000</v>
      </c>
      <c r="H2310" s="259" t="s">
        <v>2393</v>
      </c>
    </row>
    <row r="2311" spans="2:8" s="260" customFormat="1">
      <c r="B2311" s="255">
        <f t="shared" si="76"/>
        <v>2298</v>
      </c>
      <c r="C2311" s="273" t="s">
        <v>2630</v>
      </c>
      <c r="D2311" s="256" t="s">
        <v>79</v>
      </c>
      <c r="E2311" s="350">
        <v>875000</v>
      </c>
      <c r="F2311" s="256"/>
      <c r="G2311" s="258">
        <f t="shared" si="77"/>
        <v>875000</v>
      </c>
      <c r="H2311" s="259" t="s">
        <v>2393</v>
      </c>
    </row>
    <row r="2312" spans="2:8" s="260" customFormat="1" ht="26.4">
      <c r="B2312" s="255">
        <f t="shared" si="76"/>
        <v>2299</v>
      </c>
      <c r="C2312" s="273" t="s">
        <v>2631</v>
      </c>
      <c r="D2312" s="256" t="s">
        <v>79</v>
      </c>
      <c r="E2312" s="350">
        <v>714000</v>
      </c>
      <c r="F2312" s="256"/>
      <c r="G2312" s="258">
        <f t="shared" si="77"/>
        <v>714000</v>
      </c>
      <c r="H2312" s="259" t="s">
        <v>2393</v>
      </c>
    </row>
    <row r="2313" spans="2:8" s="260" customFormat="1">
      <c r="B2313" s="255">
        <f t="shared" si="76"/>
        <v>2300</v>
      </c>
      <c r="C2313" s="273" t="s">
        <v>2632</v>
      </c>
      <c r="D2313" s="256" t="s">
        <v>79</v>
      </c>
      <c r="E2313" s="350">
        <v>3900</v>
      </c>
      <c r="F2313" s="256"/>
      <c r="G2313" s="258">
        <f t="shared" si="77"/>
        <v>3900</v>
      </c>
      <c r="H2313" s="259" t="s">
        <v>2393</v>
      </c>
    </row>
    <row r="2314" spans="2:8" s="260" customFormat="1">
      <c r="B2314" s="255">
        <f t="shared" si="76"/>
        <v>2301</v>
      </c>
      <c r="C2314" s="273" t="s">
        <v>2633</v>
      </c>
      <c r="D2314" s="256" t="s">
        <v>79</v>
      </c>
      <c r="E2314" s="350">
        <v>16422</v>
      </c>
      <c r="F2314" s="256"/>
      <c r="G2314" s="258">
        <f t="shared" si="77"/>
        <v>16422</v>
      </c>
      <c r="H2314" s="259" t="s">
        <v>2393</v>
      </c>
    </row>
    <row r="2315" spans="2:8" s="260" customFormat="1">
      <c r="B2315" s="255">
        <f t="shared" si="76"/>
        <v>2302</v>
      </c>
      <c r="C2315" s="273" t="s">
        <v>2634</v>
      </c>
      <c r="D2315" s="256" t="s">
        <v>79</v>
      </c>
      <c r="E2315" s="350">
        <v>35900</v>
      </c>
      <c r="F2315" s="256"/>
      <c r="G2315" s="258">
        <f t="shared" si="77"/>
        <v>35900</v>
      </c>
      <c r="H2315" s="259" t="s">
        <v>2393</v>
      </c>
    </row>
    <row r="2316" spans="2:8" s="260" customFormat="1">
      <c r="B2316" s="255">
        <f t="shared" si="76"/>
        <v>2303</v>
      </c>
      <c r="C2316" s="273" t="s">
        <v>2635</v>
      </c>
      <c r="D2316" s="256" t="s">
        <v>82</v>
      </c>
      <c r="E2316" s="350">
        <v>3366.67</v>
      </c>
      <c r="F2316" s="256"/>
      <c r="G2316" s="258">
        <f t="shared" si="77"/>
        <v>3366.67</v>
      </c>
      <c r="H2316" s="259" t="s">
        <v>2393</v>
      </c>
    </row>
    <row r="2317" spans="2:8" s="260" customFormat="1">
      <c r="B2317" s="255">
        <f t="shared" si="76"/>
        <v>2304</v>
      </c>
      <c r="C2317" s="273" t="s">
        <v>2636</v>
      </c>
      <c r="D2317" s="256" t="s">
        <v>79</v>
      </c>
      <c r="E2317" s="350">
        <v>900</v>
      </c>
      <c r="F2317" s="256"/>
      <c r="G2317" s="258">
        <f t="shared" si="77"/>
        <v>900</v>
      </c>
      <c r="H2317" s="259" t="s">
        <v>2393</v>
      </c>
    </row>
    <row r="2318" spans="2:8" s="260" customFormat="1" ht="26.4">
      <c r="B2318" s="255">
        <f t="shared" si="76"/>
        <v>2305</v>
      </c>
      <c r="C2318" s="273" t="s">
        <v>2637</v>
      </c>
      <c r="D2318" s="256" t="s">
        <v>79</v>
      </c>
      <c r="E2318" s="350">
        <v>579292</v>
      </c>
      <c r="F2318" s="256"/>
      <c r="G2318" s="258">
        <f t="shared" si="77"/>
        <v>579292</v>
      </c>
      <c r="H2318" s="259" t="s">
        <v>2393</v>
      </c>
    </row>
    <row r="2319" spans="2:8" s="260" customFormat="1">
      <c r="B2319" s="255">
        <f t="shared" si="76"/>
        <v>2306</v>
      </c>
      <c r="C2319" s="273" t="s">
        <v>2638</v>
      </c>
      <c r="D2319" s="256" t="s">
        <v>79</v>
      </c>
      <c r="E2319" s="350">
        <v>500</v>
      </c>
      <c r="F2319" s="256"/>
      <c r="G2319" s="258">
        <f t="shared" si="77"/>
        <v>500</v>
      </c>
      <c r="H2319" s="259" t="s">
        <v>2393</v>
      </c>
    </row>
    <row r="2320" spans="2:8" s="260" customFormat="1">
      <c r="B2320" s="255">
        <f t="shared" si="76"/>
        <v>2307</v>
      </c>
      <c r="C2320" s="273" t="s">
        <v>2639</v>
      </c>
      <c r="D2320" s="256" t="s">
        <v>82</v>
      </c>
      <c r="E2320" s="350">
        <v>1800</v>
      </c>
      <c r="F2320" s="256"/>
      <c r="G2320" s="258">
        <f t="shared" si="77"/>
        <v>1800</v>
      </c>
      <c r="H2320" s="259" t="s">
        <v>2393</v>
      </c>
    </row>
    <row r="2321" spans="2:8" s="260" customFormat="1" ht="26.4">
      <c r="B2321" s="255">
        <f t="shared" si="76"/>
        <v>2308</v>
      </c>
      <c r="C2321" s="273" t="s">
        <v>2640</v>
      </c>
      <c r="D2321" s="256" t="s">
        <v>79</v>
      </c>
      <c r="E2321" s="350">
        <v>35000</v>
      </c>
      <c r="F2321" s="256"/>
      <c r="G2321" s="258">
        <f t="shared" si="77"/>
        <v>35000</v>
      </c>
      <c r="H2321" s="259" t="s">
        <v>2393</v>
      </c>
    </row>
    <row r="2322" spans="2:8" s="260" customFormat="1">
      <c r="B2322" s="255">
        <f t="shared" si="76"/>
        <v>2309</v>
      </c>
      <c r="C2322" s="273" t="s">
        <v>2641</v>
      </c>
      <c r="D2322" s="256" t="s">
        <v>82</v>
      </c>
      <c r="E2322" s="350">
        <v>7083.33</v>
      </c>
      <c r="F2322" s="256"/>
      <c r="G2322" s="258">
        <f t="shared" si="77"/>
        <v>7083.33</v>
      </c>
      <c r="H2322" s="259" t="s">
        <v>2393</v>
      </c>
    </row>
    <row r="2323" spans="2:8" s="260" customFormat="1">
      <c r="B2323" s="255">
        <f t="shared" si="76"/>
        <v>2310</v>
      </c>
      <c r="C2323" s="273" t="s">
        <v>2642</v>
      </c>
      <c r="D2323" s="256" t="s">
        <v>79</v>
      </c>
      <c r="E2323" s="350">
        <v>900</v>
      </c>
      <c r="F2323" s="256"/>
      <c r="G2323" s="258">
        <f t="shared" si="77"/>
        <v>900</v>
      </c>
      <c r="H2323" s="259" t="s">
        <v>2393</v>
      </c>
    </row>
    <row r="2324" spans="2:8" s="260" customFormat="1" ht="26.4">
      <c r="B2324" s="255">
        <f t="shared" si="76"/>
        <v>2311</v>
      </c>
      <c r="C2324" s="273" t="s">
        <v>2643</v>
      </c>
      <c r="D2324" s="256" t="s">
        <v>79</v>
      </c>
      <c r="E2324" s="350">
        <v>465885</v>
      </c>
      <c r="F2324" s="256"/>
      <c r="G2324" s="258">
        <f t="shared" si="77"/>
        <v>465885</v>
      </c>
      <c r="H2324" s="259" t="s">
        <v>2393</v>
      </c>
    </row>
    <row r="2325" spans="2:8" s="260" customFormat="1" ht="26.4">
      <c r="B2325" s="255">
        <f t="shared" si="76"/>
        <v>2312</v>
      </c>
      <c r="C2325" s="273" t="s">
        <v>2644</v>
      </c>
      <c r="D2325" s="256" t="s">
        <v>79</v>
      </c>
      <c r="E2325" s="257">
        <v>210500</v>
      </c>
      <c r="F2325" s="256"/>
      <c r="G2325" s="258">
        <f t="shared" si="77"/>
        <v>210500</v>
      </c>
      <c r="H2325" s="259" t="s">
        <v>2393</v>
      </c>
    </row>
    <row r="2326" spans="2:8" s="260" customFormat="1" ht="26.4">
      <c r="B2326" s="255">
        <f t="shared" si="76"/>
        <v>2313</v>
      </c>
      <c r="C2326" s="273" t="s">
        <v>2646</v>
      </c>
      <c r="D2326" s="256" t="s">
        <v>79</v>
      </c>
      <c r="E2326" s="257">
        <v>458000</v>
      </c>
      <c r="F2326" s="256"/>
      <c r="G2326" s="258">
        <f t="shared" si="77"/>
        <v>458000</v>
      </c>
      <c r="H2326" s="259" t="s">
        <v>2393</v>
      </c>
    </row>
    <row r="2327" spans="2:8" s="260" customFormat="1">
      <c r="B2327" s="255">
        <f t="shared" si="76"/>
        <v>2314</v>
      </c>
      <c r="C2327" s="273" t="s">
        <v>2719</v>
      </c>
      <c r="D2327" s="256" t="s">
        <v>79</v>
      </c>
      <c r="E2327" s="257">
        <v>4710</v>
      </c>
      <c r="F2327" s="256"/>
      <c r="G2327" s="258">
        <f t="shared" si="77"/>
        <v>4710</v>
      </c>
      <c r="H2327" s="259" t="s">
        <v>2393</v>
      </c>
    </row>
    <row r="2328" spans="2:8" s="260" customFormat="1">
      <c r="B2328" s="255">
        <f t="shared" si="76"/>
        <v>2315</v>
      </c>
      <c r="C2328" s="273" t="s">
        <v>2720</v>
      </c>
      <c r="D2328" s="256" t="s">
        <v>79</v>
      </c>
      <c r="E2328" s="257">
        <v>2370</v>
      </c>
      <c r="F2328" s="256"/>
      <c r="G2328" s="258">
        <f t="shared" si="77"/>
        <v>2370</v>
      </c>
      <c r="H2328" s="259" t="s">
        <v>2393</v>
      </c>
    </row>
    <row r="2329" spans="2:8" s="260" customFormat="1">
      <c r="B2329" s="255">
        <f t="shared" si="76"/>
        <v>2316</v>
      </c>
      <c r="C2329" s="273" t="s">
        <v>2721</v>
      </c>
      <c r="D2329" s="256" t="s">
        <v>79</v>
      </c>
      <c r="E2329" s="257">
        <v>159900</v>
      </c>
      <c r="F2329" s="256"/>
      <c r="G2329" s="258">
        <f t="shared" si="77"/>
        <v>159900</v>
      </c>
      <c r="H2329" s="259" t="s">
        <v>2393</v>
      </c>
    </row>
    <row r="2330" spans="2:8" s="260" customFormat="1">
      <c r="B2330" s="255">
        <f t="shared" si="76"/>
        <v>2317</v>
      </c>
      <c r="C2330" s="273" t="s">
        <v>2722</v>
      </c>
      <c r="D2330" s="256" t="s">
        <v>79</v>
      </c>
      <c r="E2330" s="257">
        <v>4303</v>
      </c>
      <c r="F2330" s="256"/>
      <c r="G2330" s="258">
        <f t="shared" si="77"/>
        <v>4303</v>
      </c>
      <c r="H2330" s="259" t="s">
        <v>2393</v>
      </c>
    </row>
    <row r="2331" spans="2:8" s="260" customFormat="1">
      <c r="B2331" s="255">
        <f t="shared" si="76"/>
        <v>2318</v>
      </c>
      <c r="C2331" s="273" t="s">
        <v>2723</v>
      </c>
      <c r="D2331" s="256" t="s">
        <v>79</v>
      </c>
      <c r="E2331" s="257">
        <v>75000</v>
      </c>
      <c r="F2331" s="256"/>
      <c r="G2331" s="258">
        <f t="shared" si="77"/>
        <v>75000</v>
      </c>
      <c r="H2331" s="259" t="s">
        <v>2393</v>
      </c>
    </row>
    <row r="2332" spans="2:8" s="260" customFormat="1">
      <c r="B2332" s="255">
        <f t="shared" si="76"/>
        <v>2319</v>
      </c>
      <c r="C2332" s="273" t="s">
        <v>2724</v>
      </c>
      <c r="D2332" s="256" t="s">
        <v>79</v>
      </c>
      <c r="E2332" s="257">
        <v>5042</v>
      </c>
      <c r="F2332" s="256"/>
      <c r="G2332" s="258">
        <f t="shared" si="77"/>
        <v>5042</v>
      </c>
      <c r="H2332" s="259" t="s">
        <v>2393</v>
      </c>
    </row>
    <row r="2333" spans="2:8" s="260" customFormat="1">
      <c r="B2333" s="255">
        <f t="shared" si="76"/>
        <v>2320</v>
      </c>
      <c r="C2333" s="273" t="s">
        <v>2725</v>
      </c>
      <c r="D2333" s="256" t="s">
        <v>79</v>
      </c>
      <c r="E2333" s="257">
        <v>293697</v>
      </c>
      <c r="F2333" s="256"/>
      <c r="G2333" s="258">
        <f t="shared" si="77"/>
        <v>293697</v>
      </c>
      <c r="H2333" s="259" t="s">
        <v>2393</v>
      </c>
    </row>
    <row r="2334" spans="2:8" s="260" customFormat="1" ht="66">
      <c r="B2334" s="255">
        <f t="shared" si="76"/>
        <v>2321</v>
      </c>
      <c r="C2334" s="273" t="s">
        <v>2726</v>
      </c>
      <c r="D2334" s="256" t="s">
        <v>79</v>
      </c>
      <c r="E2334" s="257">
        <v>8500000</v>
      </c>
      <c r="F2334" s="256"/>
      <c r="G2334" s="258">
        <f t="shared" si="77"/>
        <v>8500000</v>
      </c>
      <c r="H2334" s="259" t="s">
        <v>2393</v>
      </c>
    </row>
    <row r="2335" spans="2:8" s="260" customFormat="1">
      <c r="B2335" s="255">
        <f t="shared" si="76"/>
        <v>2322</v>
      </c>
      <c r="C2335" s="273" t="s">
        <v>2727</v>
      </c>
      <c r="D2335" s="256" t="s">
        <v>79</v>
      </c>
      <c r="E2335" s="257">
        <v>950000</v>
      </c>
      <c r="F2335" s="256"/>
      <c r="G2335" s="258">
        <f t="shared" si="77"/>
        <v>950000</v>
      </c>
      <c r="H2335" s="259" t="s">
        <v>2393</v>
      </c>
    </row>
    <row r="2336" spans="2:8" s="260" customFormat="1">
      <c r="B2336" s="255">
        <f t="shared" si="76"/>
        <v>2323</v>
      </c>
      <c r="C2336" s="273" t="s">
        <v>2728</v>
      </c>
      <c r="D2336" s="256" t="s">
        <v>79</v>
      </c>
      <c r="E2336" s="257">
        <v>5320</v>
      </c>
      <c r="F2336" s="256"/>
      <c r="G2336" s="258">
        <f t="shared" si="77"/>
        <v>5320</v>
      </c>
      <c r="H2336" s="259" t="s">
        <v>2393</v>
      </c>
    </row>
    <row r="2337" spans="2:8" s="260" customFormat="1">
      <c r="B2337" s="255">
        <f t="shared" si="76"/>
        <v>2324</v>
      </c>
      <c r="C2337" s="273" t="s">
        <v>2729</v>
      </c>
      <c r="D2337" s="256" t="s">
        <v>82</v>
      </c>
      <c r="E2337" s="257">
        <v>10000</v>
      </c>
      <c r="F2337" s="256"/>
      <c r="G2337" s="258">
        <f t="shared" si="77"/>
        <v>10000</v>
      </c>
      <c r="H2337" s="259" t="s">
        <v>2393</v>
      </c>
    </row>
    <row r="2338" spans="2:8" s="260" customFormat="1">
      <c r="B2338" s="255">
        <f t="shared" si="76"/>
        <v>2325</v>
      </c>
      <c r="C2338" s="273" t="s">
        <v>2730</v>
      </c>
      <c r="D2338" s="256" t="s">
        <v>79</v>
      </c>
      <c r="E2338" s="257">
        <v>3230</v>
      </c>
      <c r="F2338" s="256"/>
      <c r="G2338" s="258">
        <f t="shared" si="77"/>
        <v>3230</v>
      </c>
      <c r="H2338" s="259" t="s">
        <v>2393</v>
      </c>
    </row>
    <row r="2339" spans="2:8" s="260" customFormat="1">
      <c r="B2339" s="255">
        <f t="shared" si="76"/>
        <v>2326</v>
      </c>
      <c r="C2339" s="273" t="s">
        <v>2731</v>
      </c>
      <c r="D2339" s="256" t="s">
        <v>82</v>
      </c>
      <c r="E2339" s="257">
        <v>13300</v>
      </c>
      <c r="F2339" s="256"/>
      <c r="G2339" s="258">
        <f t="shared" si="77"/>
        <v>13300</v>
      </c>
      <c r="H2339" s="259" t="s">
        <v>2393</v>
      </c>
    </row>
    <row r="2340" spans="2:8" s="260" customFormat="1">
      <c r="B2340" s="255">
        <f t="shared" si="76"/>
        <v>2327</v>
      </c>
      <c r="C2340" s="273" t="s">
        <v>2732</v>
      </c>
      <c r="D2340" s="256" t="s">
        <v>79</v>
      </c>
      <c r="E2340" s="257">
        <v>4640</v>
      </c>
      <c r="F2340" s="256"/>
      <c r="G2340" s="258">
        <f t="shared" si="77"/>
        <v>4640</v>
      </c>
      <c r="H2340" s="259" t="s">
        <v>2393</v>
      </c>
    </row>
    <row r="2341" spans="2:8" s="260" customFormat="1">
      <c r="B2341" s="255">
        <f t="shared" si="76"/>
        <v>2328</v>
      </c>
      <c r="C2341" s="273" t="s">
        <v>2733</v>
      </c>
      <c r="D2341" s="256" t="s">
        <v>110</v>
      </c>
      <c r="E2341" s="257">
        <v>145000</v>
      </c>
      <c r="F2341" s="256"/>
      <c r="G2341" s="258">
        <f t="shared" si="77"/>
        <v>145000</v>
      </c>
      <c r="H2341" s="259" t="s">
        <v>2393</v>
      </c>
    </row>
    <row r="2342" spans="2:8" s="260" customFormat="1" ht="26.4">
      <c r="B2342" s="255">
        <f t="shared" si="76"/>
        <v>2329</v>
      </c>
      <c r="C2342" s="273" t="s">
        <v>2734</v>
      </c>
      <c r="D2342" s="256" t="s">
        <v>79</v>
      </c>
      <c r="E2342" s="257">
        <v>8500000</v>
      </c>
      <c r="F2342" s="256"/>
      <c r="G2342" s="258">
        <f t="shared" si="77"/>
        <v>8500000</v>
      </c>
      <c r="H2342" s="259" t="s">
        <v>2393</v>
      </c>
    </row>
    <row r="2343" spans="2:8" s="260" customFormat="1">
      <c r="B2343" s="255">
        <f t="shared" si="76"/>
        <v>2330</v>
      </c>
      <c r="C2343" s="273" t="s">
        <v>2735</v>
      </c>
      <c r="D2343" s="256" t="s">
        <v>79</v>
      </c>
      <c r="E2343" s="257">
        <v>9230</v>
      </c>
      <c r="F2343" s="256"/>
      <c r="G2343" s="258">
        <f t="shared" si="77"/>
        <v>9230</v>
      </c>
      <c r="H2343" s="259" t="s">
        <v>2393</v>
      </c>
    </row>
    <row r="2344" spans="2:8" s="260" customFormat="1">
      <c r="B2344" s="255">
        <f t="shared" si="76"/>
        <v>2331</v>
      </c>
      <c r="C2344" s="273" t="s">
        <v>2736</v>
      </c>
      <c r="D2344" s="256" t="s">
        <v>79</v>
      </c>
      <c r="E2344" s="257">
        <v>4800</v>
      </c>
      <c r="F2344" s="256"/>
      <c r="G2344" s="258">
        <f t="shared" si="77"/>
        <v>4800</v>
      </c>
      <c r="H2344" s="259" t="s">
        <v>2393</v>
      </c>
    </row>
    <row r="2345" spans="2:8" s="260" customFormat="1">
      <c r="B2345" s="255">
        <f t="shared" si="76"/>
        <v>2332</v>
      </c>
      <c r="C2345" s="273" t="s">
        <v>2737</v>
      </c>
      <c r="D2345" s="256" t="s">
        <v>79</v>
      </c>
      <c r="E2345" s="257">
        <v>18950</v>
      </c>
      <c r="F2345" s="256"/>
      <c r="G2345" s="258">
        <f t="shared" si="77"/>
        <v>18950</v>
      </c>
      <c r="H2345" s="259" t="s">
        <v>2393</v>
      </c>
    </row>
    <row r="2346" spans="2:8" s="260" customFormat="1">
      <c r="B2346" s="255">
        <f t="shared" si="76"/>
        <v>2333</v>
      </c>
      <c r="C2346" s="273" t="s">
        <v>2738</v>
      </c>
      <c r="D2346" s="256" t="s">
        <v>79</v>
      </c>
      <c r="E2346" s="257">
        <v>10349</v>
      </c>
      <c r="F2346" s="256"/>
      <c r="G2346" s="258">
        <f t="shared" si="77"/>
        <v>10349</v>
      </c>
      <c r="H2346" s="259" t="s">
        <v>2393</v>
      </c>
    </row>
    <row r="2347" spans="2:8" s="260" customFormat="1">
      <c r="B2347" s="255">
        <f t="shared" si="76"/>
        <v>2334</v>
      </c>
      <c r="C2347" s="273" t="s">
        <v>2739</v>
      </c>
      <c r="D2347" s="256" t="s">
        <v>79</v>
      </c>
      <c r="E2347" s="257">
        <v>9290</v>
      </c>
      <c r="F2347" s="256"/>
      <c r="G2347" s="258">
        <f t="shared" si="77"/>
        <v>9290</v>
      </c>
      <c r="H2347" s="259" t="s">
        <v>2393</v>
      </c>
    </row>
    <row r="2348" spans="2:8" s="260" customFormat="1">
      <c r="B2348" s="255">
        <f t="shared" ref="B2348:B2390" si="78">B2347+1</f>
        <v>2335</v>
      </c>
      <c r="C2348" s="273" t="s">
        <v>2740</v>
      </c>
      <c r="D2348" s="256" t="s">
        <v>79</v>
      </c>
      <c r="E2348" s="257">
        <v>32940</v>
      </c>
      <c r="F2348" s="256"/>
      <c r="G2348" s="258">
        <f t="shared" si="77"/>
        <v>32940</v>
      </c>
      <c r="H2348" s="259" t="s">
        <v>2393</v>
      </c>
    </row>
    <row r="2349" spans="2:8" s="260" customFormat="1">
      <c r="B2349" s="255">
        <f t="shared" si="78"/>
        <v>2336</v>
      </c>
      <c r="C2349" s="273" t="s">
        <v>2741</v>
      </c>
      <c r="D2349" s="256" t="s">
        <v>79</v>
      </c>
      <c r="E2349" s="257">
        <v>17890</v>
      </c>
      <c r="F2349" s="256"/>
      <c r="G2349" s="258">
        <f t="shared" si="77"/>
        <v>17890</v>
      </c>
      <c r="H2349" s="259" t="s">
        <v>2393</v>
      </c>
    </row>
    <row r="2350" spans="2:8" s="260" customFormat="1" ht="39.6">
      <c r="B2350" s="255">
        <f t="shared" si="78"/>
        <v>2337</v>
      </c>
      <c r="C2350" s="273" t="s">
        <v>2742</v>
      </c>
      <c r="D2350" s="256" t="s">
        <v>79</v>
      </c>
      <c r="E2350" s="257">
        <v>250000</v>
      </c>
      <c r="F2350" s="256"/>
      <c r="G2350" s="258">
        <f t="shared" si="77"/>
        <v>250000</v>
      </c>
      <c r="H2350" s="259" t="s">
        <v>2393</v>
      </c>
    </row>
    <row r="2351" spans="2:8" s="260" customFormat="1">
      <c r="B2351" s="255">
        <f t="shared" si="78"/>
        <v>2338</v>
      </c>
      <c r="C2351" s="273" t="s">
        <v>2717</v>
      </c>
      <c r="D2351" s="256" t="s">
        <v>79</v>
      </c>
      <c r="E2351" s="257">
        <v>350000</v>
      </c>
      <c r="F2351" s="256"/>
      <c r="G2351" s="258">
        <f t="shared" si="77"/>
        <v>350000</v>
      </c>
      <c r="H2351" s="259" t="s">
        <v>2393</v>
      </c>
    </row>
    <row r="2352" spans="2:8" s="260" customFormat="1" ht="26.4">
      <c r="B2352" s="255">
        <f t="shared" si="78"/>
        <v>2339</v>
      </c>
      <c r="C2352" s="273" t="s">
        <v>2743</v>
      </c>
      <c r="D2352" s="256" t="s">
        <v>79</v>
      </c>
      <c r="E2352" s="257">
        <v>3200000</v>
      </c>
      <c r="F2352" s="256"/>
      <c r="G2352" s="258">
        <f t="shared" si="77"/>
        <v>3200000</v>
      </c>
      <c r="H2352" s="259" t="s">
        <v>2393</v>
      </c>
    </row>
    <row r="2353" spans="2:8" s="260" customFormat="1">
      <c r="B2353" s="255">
        <f t="shared" si="78"/>
        <v>2340</v>
      </c>
      <c r="C2353" s="273" t="s">
        <v>2746</v>
      </c>
      <c r="D2353" s="256" t="s">
        <v>79</v>
      </c>
      <c r="E2353" s="257">
        <v>75000</v>
      </c>
      <c r="F2353" s="256"/>
      <c r="G2353" s="258">
        <f t="shared" si="77"/>
        <v>75000</v>
      </c>
      <c r="H2353" s="259" t="s">
        <v>2393</v>
      </c>
    </row>
    <row r="2354" spans="2:8" s="260" customFormat="1" ht="26.4">
      <c r="B2354" s="255">
        <f t="shared" si="78"/>
        <v>2341</v>
      </c>
      <c r="C2354" s="275" t="s">
        <v>2752</v>
      </c>
      <c r="D2354" s="295" t="s">
        <v>1349</v>
      </c>
      <c r="E2354" s="257">
        <v>306900</v>
      </c>
      <c r="F2354" s="256"/>
      <c r="G2354" s="258">
        <f t="shared" si="77"/>
        <v>306900</v>
      </c>
      <c r="H2354" s="259" t="s">
        <v>2393</v>
      </c>
    </row>
    <row r="2355" spans="2:8" s="260" customFormat="1" ht="26.4">
      <c r="B2355" s="255">
        <f t="shared" si="78"/>
        <v>2342</v>
      </c>
      <c r="C2355" s="275" t="s">
        <v>2756</v>
      </c>
      <c r="D2355" s="295" t="s">
        <v>89</v>
      </c>
      <c r="E2355" s="257">
        <v>139967</v>
      </c>
      <c r="F2355" s="256"/>
      <c r="G2355" s="258">
        <f t="shared" si="77"/>
        <v>139967</v>
      </c>
      <c r="H2355" s="259" t="s">
        <v>2393</v>
      </c>
    </row>
    <row r="2356" spans="2:8" s="260" customFormat="1">
      <c r="B2356" s="255">
        <f t="shared" si="78"/>
        <v>2343</v>
      </c>
      <c r="C2356" s="275" t="s">
        <v>2757</v>
      </c>
      <c r="D2356" s="295" t="s">
        <v>79</v>
      </c>
      <c r="E2356" s="257">
        <v>1200</v>
      </c>
      <c r="F2356" s="256"/>
      <c r="G2356" s="258">
        <f t="shared" si="77"/>
        <v>1200</v>
      </c>
      <c r="H2356" s="259" t="s">
        <v>2393</v>
      </c>
    </row>
    <row r="2357" spans="2:8" s="260" customFormat="1">
      <c r="B2357" s="255">
        <f t="shared" si="78"/>
        <v>2344</v>
      </c>
      <c r="C2357" s="275" t="s">
        <v>2758</v>
      </c>
      <c r="D2357" s="295" t="s">
        <v>82</v>
      </c>
      <c r="E2357" s="257">
        <v>2500</v>
      </c>
      <c r="F2357" s="256"/>
      <c r="G2357" s="258">
        <f t="shared" si="77"/>
        <v>2500</v>
      </c>
      <c r="H2357" s="259" t="s">
        <v>2393</v>
      </c>
    </row>
    <row r="2358" spans="2:8" s="260" customFormat="1">
      <c r="B2358" s="255">
        <f t="shared" si="78"/>
        <v>2345</v>
      </c>
      <c r="C2358" s="275" t="s">
        <v>2759</v>
      </c>
      <c r="D2358" s="295" t="s">
        <v>79</v>
      </c>
      <c r="E2358" s="257">
        <v>222352</v>
      </c>
      <c r="F2358" s="256"/>
      <c r="G2358" s="258">
        <f t="shared" si="77"/>
        <v>222352</v>
      </c>
      <c r="H2358" s="259" t="s">
        <v>2393</v>
      </c>
    </row>
    <row r="2359" spans="2:8" s="260" customFormat="1" ht="26.4">
      <c r="B2359" s="255">
        <f t="shared" si="78"/>
        <v>2346</v>
      </c>
      <c r="C2359" s="273" t="s">
        <v>2764</v>
      </c>
      <c r="D2359" s="256" t="s">
        <v>82</v>
      </c>
      <c r="E2359" s="257">
        <v>6878</v>
      </c>
      <c r="F2359" s="256"/>
      <c r="G2359" s="258">
        <f t="shared" si="77"/>
        <v>6878</v>
      </c>
      <c r="H2359" s="259" t="s">
        <v>2393</v>
      </c>
    </row>
    <row r="2360" spans="2:8" s="260" customFormat="1">
      <c r="B2360" s="255">
        <f t="shared" si="78"/>
        <v>2347</v>
      </c>
      <c r="C2360" s="273" t="s">
        <v>2774</v>
      </c>
      <c r="D2360" s="256" t="s">
        <v>79</v>
      </c>
      <c r="E2360" s="257">
        <v>161900</v>
      </c>
      <c r="F2360" s="256"/>
      <c r="G2360" s="258">
        <f t="shared" si="77"/>
        <v>161900</v>
      </c>
      <c r="H2360" s="259" t="s">
        <v>2393</v>
      </c>
    </row>
    <row r="2361" spans="2:8" s="260" customFormat="1" ht="26.4">
      <c r="B2361" s="255">
        <f t="shared" si="78"/>
        <v>2348</v>
      </c>
      <c r="C2361" s="273" t="s">
        <v>2775</v>
      </c>
      <c r="D2361" s="256" t="s">
        <v>79</v>
      </c>
      <c r="E2361" s="257">
        <v>10900</v>
      </c>
      <c r="F2361" s="256"/>
      <c r="G2361" s="258">
        <f t="shared" si="77"/>
        <v>10900</v>
      </c>
      <c r="H2361" s="259" t="s">
        <v>2393</v>
      </c>
    </row>
    <row r="2362" spans="2:8" s="260" customFormat="1" ht="26.4">
      <c r="B2362" s="255">
        <f t="shared" si="78"/>
        <v>2349</v>
      </c>
      <c r="C2362" s="273" t="s">
        <v>2788</v>
      </c>
      <c r="D2362" s="256" t="s">
        <v>79</v>
      </c>
      <c r="E2362" s="257">
        <v>478900</v>
      </c>
      <c r="F2362" s="256"/>
      <c r="G2362" s="258">
        <f t="shared" si="77"/>
        <v>478900</v>
      </c>
      <c r="H2362" s="259" t="s">
        <v>2393</v>
      </c>
    </row>
    <row r="2363" spans="2:8" s="260" customFormat="1">
      <c r="B2363" s="255">
        <f t="shared" si="78"/>
        <v>2350</v>
      </c>
      <c r="C2363" s="273" t="s">
        <v>2789</v>
      </c>
      <c r="D2363" s="256" t="s">
        <v>79</v>
      </c>
      <c r="E2363" s="257">
        <v>646900</v>
      </c>
      <c r="F2363" s="256"/>
      <c r="G2363" s="258">
        <f t="shared" ref="G2363:G2390" si="79">E2363*(1+F2363)</f>
        <v>646900</v>
      </c>
      <c r="H2363" s="259" t="s">
        <v>2393</v>
      </c>
    </row>
    <row r="2364" spans="2:8" s="260" customFormat="1">
      <c r="B2364" s="255">
        <f t="shared" si="78"/>
        <v>2351</v>
      </c>
      <c r="C2364" s="273" t="s">
        <v>2790</v>
      </c>
      <c r="D2364" s="256" t="s">
        <v>79</v>
      </c>
      <c r="E2364" s="257">
        <v>181900</v>
      </c>
      <c r="F2364" s="256"/>
      <c r="G2364" s="258">
        <f t="shared" si="79"/>
        <v>181900</v>
      </c>
      <c r="H2364" s="259" t="s">
        <v>2393</v>
      </c>
    </row>
    <row r="2365" spans="2:8" s="260" customFormat="1" ht="39.6">
      <c r="B2365" s="255">
        <f t="shared" si="78"/>
        <v>2352</v>
      </c>
      <c r="C2365" s="273" t="s">
        <v>2793</v>
      </c>
      <c r="D2365" s="256" t="s">
        <v>79</v>
      </c>
      <c r="E2365" s="257">
        <v>2040900</v>
      </c>
      <c r="F2365" s="256"/>
      <c r="G2365" s="258">
        <f t="shared" si="79"/>
        <v>2040900</v>
      </c>
      <c r="H2365" s="259" t="s">
        <v>2393</v>
      </c>
    </row>
    <row r="2366" spans="2:8" s="260" customFormat="1" ht="26.4">
      <c r="B2366" s="255">
        <f t="shared" si="78"/>
        <v>2353</v>
      </c>
      <c r="C2366" s="273" t="s">
        <v>2794</v>
      </c>
      <c r="D2366" s="256" t="s">
        <v>79</v>
      </c>
      <c r="E2366" s="257">
        <v>652300</v>
      </c>
      <c r="F2366" s="256"/>
      <c r="G2366" s="258">
        <f t="shared" si="79"/>
        <v>652300</v>
      </c>
      <c r="H2366" s="259" t="s">
        <v>2393</v>
      </c>
    </row>
    <row r="2367" spans="2:8" s="260" customFormat="1" ht="26.4">
      <c r="B2367" s="255">
        <f t="shared" si="78"/>
        <v>2354</v>
      </c>
      <c r="C2367" s="273" t="s">
        <v>2795</v>
      </c>
      <c r="D2367" s="256" t="s">
        <v>79</v>
      </c>
      <c r="E2367" s="257">
        <v>109900</v>
      </c>
      <c r="F2367" s="256"/>
      <c r="G2367" s="258">
        <f t="shared" si="79"/>
        <v>109900</v>
      </c>
      <c r="H2367" s="259" t="s">
        <v>2393</v>
      </c>
    </row>
    <row r="2368" spans="2:8" s="260" customFormat="1" ht="66">
      <c r="B2368" s="255">
        <f t="shared" si="78"/>
        <v>2355</v>
      </c>
      <c r="C2368" s="273" t="s">
        <v>2833</v>
      </c>
      <c r="D2368" s="256" t="s">
        <v>89</v>
      </c>
      <c r="E2368" s="257">
        <v>550000</v>
      </c>
      <c r="F2368" s="256"/>
      <c r="G2368" s="258">
        <f t="shared" si="79"/>
        <v>550000</v>
      </c>
      <c r="H2368" s="259" t="s">
        <v>2393</v>
      </c>
    </row>
    <row r="2369" spans="2:13" s="260" customFormat="1" ht="52.8">
      <c r="B2369" s="255">
        <f t="shared" si="78"/>
        <v>2356</v>
      </c>
      <c r="C2369" s="273" t="s">
        <v>2834</v>
      </c>
      <c r="D2369" s="256" t="s">
        <v>89</v>
      </c>
      <c r="E2369" s="257">
        <v>509094.95</v>
      </c>
      <c r="F2369" s="256"/>
      <c r="G2369" s="258">
        <f t="shared" si="79"/>
        <v>509094.95</v>
      </c>
      <c r="H2369" s="259" t="s">
        <v>2393</v>
      </c>
    </row>
    <row r="2370" spans="2:13" s="260" customFormat="1" ht="52.8">
      <c r="B2370" s="255">
        <f t="shared" si="78"/>
        <v>2357</v>
      </c>
      <c r="C2370" s="273" t="s">
        <v>2835</v>
      </c>
      <c r="D2370" s="256" t="s">
        <v>89</v>
      </c>
      <c r="E2370" s="257">
        <v>549094.94999999995</v>
      </c>
      <c r="F2370" s="256"/>
      <c r="G2370" s="258">
        <f t="shared" si="79"/>
        <v>549094.94999999995</v>
      </c>
      <c r="H2370" s="259" t="s">
        <v>2393</v>
      </c>
    </row>
    <row r="2371" spans="2:13" s="260" customFormat="1" ht="52.8">
      <c r="B2371" s="255">
        <f t="shared" si="78"/>
        <v>2358</v>
      </c>
      <c r="C2371" s="273" t="s">
        <v>2836</v>
      </c>
      <c r="D2371" s="256" t="s">
        <v>89</v>
      </c>
      <c r="E2371" s="257">
        <v>1180000</v>
      </c>
      <c r="F2371" s="256"/>
      <c r="G2371" s="258">
        <f t="shared" si="79"/>
        <v>1180000</v>
      </c>
      <c r="H2371" s="259" t="s">
        <v>2393</v>
      </c>
      <c r="K2371" s="392"/>
      <c r="M2371" s="421"/>
    </row>
    <row r="2372" spans="2:13" s="260" customFormat="1" ht="26.4">
      <c r="B2372" s="255">
        <f t="shared" si="78"/>
        <v>2359</v>
      </c>
      <c r="C2372" s="273" t="s">
        <v>2837</v>
      </c>
      <c r="D2372" s="256" t="s">
        <v>82</v>
      </c>
      <c r="E2372" s="257">
        <f>47936/0.8</f>
        <v>59920</v>
      </c>
      <c r="F2372" s="256"/>
      <c r="G2372" s="258">
        <f t="shared" si="79"/>
        <v>59920</v>
      </c>
      <c r="H2372" s="259" t="s">
        <v>2393</v>
      </c>
    </row>
    <row r="2373" spans="2:13" s="260" customFormat="1" ht="39.6">
      <c r="B2373" s="255">
        <f t="shared" si="78"/>
        <v>2360</v>
      </c>
      <c r="C2373" s="273" t="s">
        <v>2842</v>
      </c>
      <c r="D2373" s="256" t="s">
        <v>82</v>
      </c>
      <c r="E2373" s="257">
        <v>400000</v>
      </c>
      <c r="F2373" s="256"/>
      <c r="G2373" s="258">
        <f t="shared" si="79"/>
        <v>400000</v>
      </c>
      <c r="H2373" s="259" t="s">
        <v>2393</v>
      </c>
    </row>
    <row r="2374" spans="2:13" s="260" customFormat="1" ht="52.8">
      <c r="B2374" s="255">
        <f t="shared" si="78"/>
        <v>2361</v>
      </c>
      <c r="C2374" s="273" t="s">
        <v>2843</v>
      </c>
      <c r="D2374" s="256" t="s">
        <v>89</v>
      </c>
      <c r="E2374" s="257">
        <v>880468.06872838875</v>
      </c>
      <c r="F2374" s="256"/>
      <c r="G2374" s="258">
        <f t="shared" si="79"/>
        <v>880468.06872838875</v>
      </c>
      <c r="H2374" s="259" t="s">
        <v>2393</v>
      </c>
    </row>
    <row r="2375" spans="2:13" s="260" customFormat="1">
      <c r="B2375" s="255">
        <f t="shared" si="78"/>
        <v>2362</v>
      </c>
      <c r="C2375" s="273" t="s">
        <v>2846</v>
      </c>
      <c r="D2375" s="256" t="s">
        <v>89</v>
      </c>
      <c r="E2375" s="257">
        <v>18000</v>
      </c>
      <c r="F2375" s="256"/>
      <c r="G2375" s="258">
        <f t="shared" si="79"/>
        <v>18000</v>
      </c>
      <c r="H2375" s="259" t="s">
        <v>2393</v>
      </c>
    </row>
    <row r="2376" spans="2:13" s="260" customFormat="1">
      <c r="B2376" s="255">
        <f t="shared" si="78"/>
        <v>2363</v>
      </c>
      <c r="C2376" s="273" t="s">
        <v>2847</v>
      </c>
      <c r="D2376" s="256" t="s">
        <v>188</v>
      </c>
      <c r="E2376" s="257">
        <v>1700</v>
      </c>
      <c r="F2376" s="256"/>
      <c r="G2376" s="258">
        <f t="shared" si="79"/>
        <v>1700</v>
      </c>
      <c r="H2376" s="259" t="s">
        <v>2393</v>
      </c>
    </row>
    <row r="2377" spans="2:13" s="260" customFormat="1" ht="39.6">
      <c r="B2377" s="255">
        <f t="shared" si="78"/>
        <v>2364</v>
      </c>
      <c r="C2377" s="273" t="s">
        <v>2849</v>
      </c>
      <c r="D2377" s="256" t="s">
        <v>79</v>
      </c>
      <c r="E2377" s="257">
        <v>115000</v>
      </c>
      <c r="F2377" s="256"/>
      <c r="G2377" s="258">
        <f t="shared" si="79"/>
        <v>115000</v>
      </c>
      <c r="H2377" s="259" t="s">
        <v>2393</v>
      </c>
    </row>
    <row r="2378" spans="2:13" s="260" customFormat="1" ht="39.6">
      <c r="B2378" s="255">
        <f t="shared" si="78"/>
        <v>2365</v>
      </c>
      <c r="C2378" s="273" t="s">
        <v>2850</v>
      </c>
      <c r="D2378" s="256" t="s">
        <v>79</v>
      </c>
      <c r="E2378" s="257">
        <v>420000</v>
      </c>
      <c r="F2378" s="256"/>
      <c r="G2378" s="258">
        <f t="shared" si="79"/>
        <v>420000</v>
      </c>
      <c r="H2378" s="259" t="s">
        <v>2393</v>
      </c>
    </row>
    <row r="2379" spans="2:13" s="260" customFormat="1" ht="39.6">
      <c r="B2379" s="255">
        <f t="shared" si="78"/>
        <v>2366</v>
      </c>
      <c r="C2379" s="273" t="s">
        <v>2851</v>
      </c>
      <c r="D2379" s="256" t="s">
        <v>79</v>
      </c>
      <c r="E2379" s="257">
        <v>980000</v>
      </c>
      <c r="F2379" s="256"/>
      <c r="G2379" s="258">
        <f t="shared" si="79"/>
        <v>980000</v>
      </c>
      <c r="H2379" s="259" t="s">
        <v>2393</v>
      </c>
    </row>
    <row r="2380" spans="2:13" s="260" customFormat="1" ht="52.8">
      <c r="B2380" s="255">
        <f t="shared" si="78"/>
        <v>2367</v>
      </c>
      <c r="C2380" s="273" t="s">
        <v>2852</v>
      </c>
      <c r="D2380" s="256" t="s">
        <v>79</v>
      </c>
      <c r="E2380" s="257">
        <v>720000</v>
      </c>
      <c r="F2380" s="256"/>
      <c r="G2380" s="258">
        <f t="shared" si="79"/>
        <v>720000</v>
      </c>
      <c r="H2380" s="259" t="s">
        <v>2393</v>
      </c>
    </row>
    <row r="2381" spans="2:13" s="260" customFormat="1" ht="39.6">
      <c r="B2381" s="255">
        <f t="shared" si="78"/>
        <v>2368</v>
      </c>
      <c r="C2381" s="273" t="s">
        <v>2853</v>
      </c>
      <c r="D2381" s="256" t="s">
        <v>82</v>
      </c>
      <c r="E2381" s="257">
        <v>85000</v>
      </c>
      <c r="F2381" s="256"/>
      <c r="G2381" s="258">
        <f t="shared" si="79"/>
        <v>85000</v>
      </c>
      <c r="H2381" s="259" t="s">
        <v>2393</v>
      </c>
    </row>
    <row r="2382" spans="2:13" s="260" customFormat="1" ht="39.6">
      <c r="B2382" s="255">
        <f t="shared" si="78"/>
        <v>2369</v>
      </c>
      <c r="C2382" s="273" t="s">
        <v>2854</v>
      </c>
      <c r="D2382" s="256" t="s">
        <v>82</v>
      </c>
      <c r="E2382" s="257">
        <v>60000</v>
      </c>
      <c r="F2382" s="256"/>
      <c r="G2382" s="258">
        <f t="shared" si="79"/>
        <v>60000</v>
      </c>
      <c r="H2382" s="259" t="s">
        <v>2393</v>
      </c>
    </row>
    <row r="2383" spans="2:13" s="260" customFormat="1" ht="26.4">
      <c r="B2383" s="255">
        <f t="shared" si="78"/>
        <v>2370</v>
      </c>
      <c r="C2383" s="273" t="s">
        <v>2855</v>
      </c>
      <c r="D2383" s="256" t="s">
        <v>79</v>
      </c>
      <c r="E2383" s="257">
        <v>45000</v>
      </c>
      <c r="F2383" s="256"/>
      <c r="G2383" s="258">
        <f t="shared" si="79"/>
        <v>45000</v>
      </c>
      <c r="H2383" s="259" t="s">
        <v>2393</v>
      </c>
    </row>
    <row r="2384" spans="2:13" s="260" customFormat="1" ht="26.4">
      <c r="B2384" s="255">
        <f t="shared" si="78"/>
        <v>2371</v>
      </c>
      <c r="C2384" s="273" t="s">
        <v>2856</v>
      </c>
      <c r="D2384" s="256" t="s">
        <v>79</v>
      </c>
      <c r="E2384" s="257">
        <v>113600</v>
      </c>
      <c r="F2384" s="256"/>
      <c r="G2384" s="258">
        <f t="shared" si="79"/>
        <v>113600</v>
      </c>
      <c r="H2384" s="259" t="s">
        <v>2393</v>
      </c>
    </row>
    <row r="2385" spans="2:12" s="260" customFormat="1">
      <c r="B2385" s="255">
        <f t="shared" si="78"/>
        <v>2372</v>
      </c>
      <c r="C2385" s="273" t="s">
        <v>2857</v>
      </c>
      <c r="D2385" s="256" t="s">
        <v>82</v>
      </c>
      <c r="E2385" s="257">
        <v>2540</v>
      </c>
      <c r="F2385" s="256"/>
      <c r="G2385" s="258">
        <f t="shared" si="79"/>
        <v>2540</v>
      </c>
      <c r="H2385" s="259" t="s">
        <v>2393</v>
      </c>
    </row>
    <row r="2386" spans="2:12" s="260" customFormat="1" ht="26.4">
      <c r="B2386" s="255">
        <f t="shared" si="78"/>
        <v>2373</v>
      </c>
      <c r="C2386" s="273" t="s">
        <v>2862</v>
      </c>
      <c r="D2386" s="256" t="s">
        <v>79</v>
      </c>
      <c r="E2386" s="257">
        <v>29988000</v>
      </c>
      <c r="F2386" s="256"/>
      <c r="G2386" s="258">
        <f t="shared" si="79"/>
        <v>29988000</v>
      </c>
      <c r="H2386" s="259" t="s">
        <v>2393</v>
      </c>
    </row>
    <row r="2387" spans="2:12" s="260" customFormat="1" ht="26.4">
      <c r="B2387" s="255">
        <f t="shared" si="78"/>
        <v>2374</v>
      </c>
      <c r="C2387" s="273" t="s">
        <v>2863</v>
      </c>
      <c r="D2387" s="256" t="s">
        <v>79</v>
      </c>
      <c r="E2387" s="257">
        <v>13500000</v>
      </c>
      <c r="F2387" s="256"/>
      <c r="G2387" s="258">
        <f t="shared" si="79"/>
        <v>13500000</v>
      </c>
      <c r="H2387" s="259" t="s">
        <v>2393</v>
      </c>
    </row>
    <row r="2388" spans="2:12" s="260" customFormat="1" ht="39.6">
      <c r="B2388" s="255">
        <f t="shared" si="78"/>
        <v>2375</v>
      </c>
      <c r="C2388" s="273" t="s">
        <v>2864</v>
      </c>
      <c r="D2388" s="256" t="s">
        <v>79</v>
      </c>
      <c r="E2388" s="257">
        <v>5745600</v>
      </c>
      <c r="F2388" s="256"/>
      <c r="G2388" s="258">
        <f t="shared" si="79"/>
        <v>5745600</v>
      </c>
      <c r="H2388" s="259" t="s">
        <v>2393</v>
      </c>
    </row>
    <row r="2389" spans="2:12" s="260" customFormat="1" ht="39.6">
      <c r="B2389" s="255">
        <f t="shared" si="78"/>
        <v>2376</v>
      </c>
      <c r="C2389" s="273" t="s">
        <v>2858</v>
      </c>
      <c r="D2389" s="256" t="s">
        <v>79</v>
      </c>
      <c r="E2389" s="257">
        <v>5900000</v>
      </c>
      <c r="F2389" s="256"/>
      <c r="G2389" s="258">
        <f t="shared" si="79"/>
        <v>5900000</v>
      </c>
      <c r="H2389" s="259" t="s">
        <v>2393</v>
      </c>
    </row>
    <row r="2390" spans="2:12" s="260" customFormat="1" ht="39.6">
      <c r="B2390" s="255">
        <f t="shared" si="78"/>
        <v>2377</v>
      </c>
      <c r="C2390" s="273" t="s">
        <v>2859</v>
      </c>
      <c r="D2390" s="256" t="s">
        <v>79</v>
      </c>
      <c r="E2390" s="257">
        <v>3200000</v>
      </c>
      <c r="F2390" s="256"/>
      <c r="G2390" s="258">
        <f t="shared" si="79"/>
        <v>3200000</v>
      </c>
      <c r="H2390" s="259" t="s">
        <v>2393</v>
      </c>
    </row>
    <row r="2391" spans="2:12" s="260" customFormat="1" ht="39.6">
      <c r="B2391" s="255">
        <f t="shared" si="0"/>
        <v>2378</v>
      </c>
      <c r="C2391" s="273" t="s">
        <v>2860</v>
      </c>
      <c r="D2391" s="256" t="s">
        <v>79</v>
      </c>
      <c r="E2391" s="257">
        <v>4600000</v>
      </c>
      <c r="F2391" s="256"/>
      <c r="G2391" s="258">
        <f t="shared" si="1"/>
        <v>4600000</v>
      </c>
      <c r="H2391" s="259" t="s">
        <v>2393</v>
      </c>
    </row>
    <row r="2392" spans="2:12" s="260" customFormat="1" ht="52.8">
      <c r="B2392" s="255">
        <f t="shared" si="0"/>
        <v>2379</v>
      </c>
      <c r="C2392" s="273" t="s">
        <v>2861</v>
      </c>
      <c r="D2392" s="256" t="s">
        <v>79</v>
      </c>
      <c r="E2392" s="257">
        <v>110000000</v>
      </c>
      <c r="F2392" s="256"/>
      <c r="G2392" s="258">
        <f t="shared" si="1"/>
        <v>110000000</v>
      </c>
      <c r="H2392" s="259" t="s">
        <v>2393</v>
      </c>
    </row>
    <row r="2393" spans="2:12" s="260" customFormat="1">
      <c r="B2393" s="255">
        <f t="shared" si="0"/>
        <v>2380</v>
      </c>
      <c r="C2393" s="273" t="s">
        <v>2909</v>
      </c>
      <c r="D2393" s="256" t="s">
        <v>82</v>
      </c>
      <c r="E2393" s="257">
        <v>1993261.7220618988</v>
      </c>
      <c r="F2393" s="256"/>
      <c r="G2393" s="258">
        <f t="shared" ref="G2393:G2395" si="80">E2393*(1+F2393)</f>
        <v>1993261.7220618988</v>
      </c>
      <c r="H2393" s="259" t="s">
        <v>2393</v>
      </c>
    </row>
    <row r="2394" spans="2:12" s="260" customFormat="1" ht="26.4">
      <c r="B2394" s="255">
        <f t="shared" si="0"/>
        <v>2381</v>
      </c>
      <c r="C2394" s="273" t="s">
        <v>2910</v>
      </c>
      <c r="D2394" s="256" t="s">
        <v>82</v>
      </c>
      <c r="E2394" s="257">
        <v>181109.04409000001</v>
      </c>
      <c r="F2394" s="256"/>
      <c r="G2394" s="258">
        <f t="shared" si="80"/>
        <v>181109.04409000001</v>
      </c>
      <c r="H2394" s="259" t="s">
        <v>2393</v>
      </c>
    </row>
    <row r="2395" spans="2:12" s="260" customFormat="1" ht="52.8">
      <c r="B2395" s="255">
        <f t="shared" si="0"/>
        <v>2382</v>
      </c>
      <c r="C2395" s="273" t="s">
        <v>3042</v>
      </c>
      <c r="D2395" s="256" t="s">
        <v>89</v>
      </c>
      <c r="E2395" s="257">
        <v>141703</v>
      </c>
      <c r="F2395" s="256"/>
      <c r="G2395" s="258">
        <f t="shared" si="80"/>
        <v>141703</v>
      </c>
      <c r="H2395" s="259" t="s">
        <v>2393</v>
      </c>
    </row>
    <row r="2396" spans="2:12" s="260" customFormat="1">
      <c r="B2396" s="255">
        <f t="shared" si="0"/>
        <v>2383</v>
      </c>
      <c r="C2396" s="273" t="s">
        <v>2977</v>
      </c>
      <c r="D2396" s="256" t="s">
        <v>82</v>
      </c>
      <c r="E2396" s="257">
        <f>75250/3</f>
        <v>25083.333333333332</v>
      </c>
      <c r="F2396" s="256"/>
      <c r="G2396" s="258">
        <f t="shared" si="1"/>
        <v>25083.333333333332</v>
      </c>
      <c r="H2396" s="259" t="s">
        <v>2393</v>
      </c>
    </row>
    <row r="2397" spans="2:12" s="260" customFormat="1" ht="39.6">
      <c r="B2397" s="255">
        <f t="shared" si="0"/>
        <v>2384</v>
      </c>
      <c r="C2397" s="273" t="s">
        <v>2978</v>
      </c>
      <c r="D2397" s="256" t="s">
        <v>89</v>
      </c>
      <c r="E2397" s="257">
        <v>1093513.5746075578</v>
      </c>
      <c r="F2397" s="256"/>
      <c r="G2397" s="258">
        <f t="shared" si="1"/>
        <v>1093513.5746075578</v>
      </c>
      <c r="H2397" s="259"/>
      <c r="K2397" s="425"/>
      <c r="L2397" s="421"/>
    </row>
    <row r="2398" spans="2:12" s="260" customFormat="1" ht="26.4">
      <c r="B2398" s="255">
        <f t="shared" si="0"/>
        <v>2385</v>
      </c>
      <c r="C2398" s="273" t="s">
        <v>2979</v>
      </c>
      <c r="D2398" s="256" t="s">
        <v>79</v>
      </c>
      <c r="E2398" s="391">
        <v>29200</v>
      </c>
      <c r="F2398" s="256"/>
      <c r="G2398" s="258">
        <f t="shared" ref="G2398:G2410" si="81">E2398*(1+F2398)</f>
        <v>29200</v>
      </c>
      <c r="H2398" s="259"/>
      <c r="K2398" s="427"/>
      <c r="L2398" s="421"/>
    </row>
    <row r="2399" spans="2:12" s="260" customFormat="1">
      <c r="B2399" s="255">
        <f t="shared" ref="B2399" si="82">B2398+1</f>
        <v>2386</v>
      </c>
      <c r="C2399" s="273" t="s">
        <v>2980</v>
      </c>
      <c r="D2399" s="256" t="s">
        <v>79</v>
      </c>
      <c r="E2399" s="391">
        <v>9200</v>
      </c>
      <c r="F2399" s="256"/>
      <c r="G2399" s="258">
        <f t="shared" si="81"/>
        <v>9200</v>
      </c>
      <c r="H2399" s="259"/>
      <c r="K2399" s="427"/>
      <c r="L2399" s="421"/>
    </row>
    <row r="2400" spans="2:12" s="260" customFormat="1" ht="26.4">
      <c r="B2400" s="255">
        <f t="shared" si="0"/>
        <v>2387</v>
      </c>
      <c r="C2400" s="273" t="s">
        <v>2981</v>
      </c>
      <c r="D2400" s="256" t="s">
        <v>2982</v>
      </c>
      <c r="E2400" s="391">
        <v>2800</v>
      </c>
      <c r="F2400" s="256"/>
      <c r="G2400" s="258">
        <f t="shared" si="81"/>
        <v>2800</v>
      </c>
      <c r="H2400" s="259"/>
      <c r="K2400" s="427"/>
      <c r="L2400" s="421"/>
    </row>
    <row r="2401" spans="2:12" s="260" customFormat="1">
      <c r="B2401" s="255">
        <f t="shared" si="0"/>
        <v>2388</v>
      </c>
      <c r="C2401" s="273" t="s">
        <v>2983</v>
      </c>
      <c r="D2401" s="256" t="s">
        <v>79</v>
      </c>
      <c r="E2401" s="391">
        <v>80000</v>
      </c>
      <c r="F2401" s="256"/>
      <c r="G2401" s="258">
        <f t="shared" si="81"/>
        <v>80000</v>
      </c>
      <c r="H2401" s="259"/>
      <c r="K2401" s="427"/>
      <c r="L2401" s="421"/>
    </row>
    <row r="2402" spans="2:12" s="260" customFormat="1">
      <c r="B2402" s="255">
        <f t="shared" si="0"/>
        <v>2389</v>
      </c>
      <c r="C2402" s="273" t="s">
        <v>2984</v>
      </c>
      <c r="D2402" s="256" t="s">
        <v>79</v>
      </c>
      <c r="E2402" s="391">
        <v>17500</v>
      </c>
      <c r="F2402" s="256"/>
      <c r="G2402" s="258">
        <f t="shared" si="81"/>
        <v>17500</v>
      </c>
      <c r="H2402" s="259"/>
      <c r="K2402" s="427"/>
      <c r="L2402" s="421"/>
    </row>
    <row r="2403" spans="2:12" s="260" customFormat="1" ht="26.4">
      <c r="B2403" s="255">
        <f t="shared" ref="B2403:B2412" si="83">B2402+1</f>
        <v>2390</v>
      </c>
      <c r="C2403" s="273" t="s">
        <v>2985</v>
      </c>
      <c r="D2403" s="256" t="s">
        <v>79</v>
      </c>
      <c r="E2403" s="391">
        <v>140000</v>
      </c>
      <c r="F2403" s="256"/>
      <c r="G2403" s="258">
        <f t="shared" si="81"/>
        <v>140000</v>
      </c>
      <c r="H2403" s="259"/>
      <c r="K2403" s="427"/>
      <c r="L2403" s="421"/>
    </row>
    <row r="2404" spans="2:12" s="260" customFormat="1">
      <c r="B2404" s="255">
        <f t="shared" si="83"/>
        <v>2391</v>
      </c>
      <c r="C2404" s="273" t="s">
        <v>2986</v>
      </c>
      <c r="D2404" s="256" t="s">
        <v>188</v>
      </c>
      <c r="E2404" s="391">
        <v>85000</v>
      </c>
      <c r="F2404" s="256"/>
      <c r="G2404" s="258">
        <f t="shared" si="81"/>
        <v>85000</v>
      </c>
      <c r="H2404" s="259"/>
      <c r="K2404" s="427"/>
      <c r="L2404" s="421"/>
    </row>
    <row r="2405" spans="2:12" s="260" customFormat="1" ht="26.4">
      <c r="B2405" s="255">
        <f t="shared" si="83"/>
        <v>2392</v>
      </c>
      <c r="C2405" s="273" t="s">
        <v>2987</v>
      </c>
      <c r="D2405" s="256" t="s">
        <v>82</v>
      </c>
      <c r="E2405" s="391">
        <v>8500</v>
      </c>
      <c r="F2405" s="256"/>
      <c r="G2405" s="258">
        <f t="shared" si="81"/>
        <v>8500</v>
      </c>
      <c r="H2405" s="259"/>
      <c r="K2405" s="427"/>
      <c r="L2405" s="421"/>
    </row>
    <row r="2406" spans="2:12" s="260" customFormat="1" ht="26.4">
      <c r="B2406" s="255">
        <f t="shared" si="83"/>
        <v>2393</v>
      </c>
      <c r="C2406" s="273" t="s">
        <v>2988</v>
      </c>
      <c r="D2406" s="256" t="s">
        <v>79</v>
      </c>
      <c r="E2406" s="391">
        <v>16300</v>
      </c>
      <c r="F2406" s="256"/>
      <c r="G2406" s="258">
        <f t="shared" si="81"/>
        <v>16300</v>
      </c>
      <c r="H2406" s="259"/>
      <c r="K2406" s="427"/>
      <c r="L2406" s="421"/>
    </row>
    <row r="2407" spans="2:12" s="260" customFormat="1" ht="26.4">
      <c r="B2407" s="255">
        <f t="shared" si="83"/>
        <v>2394</v>
      </c>
      <c r="C2407" s="273" t="s">
        <v>2989</v>
      </c>
      <c r="D2407" s="256" t="s">
        <v>79</v>
      </c>
      <c r="E2407" s="391">
        <v>58500</v>
      </c>
      <c r="F2407" s="256"/>
      <c r="G2407" s="258">
        <f t="shared" si="81"/>
        <v>58500</v>
      </c>
      <c r="H2407" s="259"/>
      <c r="K2407" s="427"/>
      <c r="L2407" s="421"/>
    </row>
    <row r="2408" spans="2:12" s="260" customFormat="1" ht="26.4">
      <c r="B2408" s="255">
        <f t="shared" si="83"/>
        <v>2395</v>
      </c>
      <c r="C2408" s="273" t="s">
        <v>2990</v>
      </c>
      <c r="D2408" s="256" t="s">
        <v>79</v>
      </c>
      <c r="E2408" s="391">
        <v>39000</v>
      </c>
      <c r="F2408" s="256"/>
      <c r="G2408" s="258">
        <f t="shared" si="81"/>
        <v>39000</v>
      </c>
      <c r="H2408" s="259"/>
      <c r="K2408" s="427"/>
      <c r="L2408" s="421"/>
    </row>
    <row r="2409" spans="2:12" s="260" customFormat="1" ht="26.4">
      <c r="B2409" s="255">
        <f t="shared" si="83"/>
        <v>2396</v>
      </c>
      <c r="C2409" s="273" t="s">
        <v>2991</v>
      </c>
      <c r="D2409" s="256" t="s">
        <v>79</v>
      </c>
      <c r="E2409" s="391">
        <v>98000</v>
      </c>
      <c r="F2409" s="256"/>
      <c r="G2409" s="258">
        <f t="shared" si="81"/>
        <v>98000</v>
      </c>
      <c r="H2409" s="259"/>
      <c r="K2409" s="427"/>
      <c r="L2409" s="421"/>
    </row>
    <row r="2410" spans="2:12" s="260" customFormat="1" ht="26.4">
      <c r="B2410" s="255">
        <f t="shared" si="83"/>
        <v>2397</v>
      </c>
      <c r="C2410" s="273" t="s">
        <v>2992</v>
      </c>
      <c r="D2410" s="256" t="s">
        <v>79</v>
      </c>
      <c r="E2410" s="391">
        <v>367000</v>
      </c>
      <c r="F2410" s="256"/>
      <c r="G2410" s="258">
        <f t="shared" si="81"/>
        <v>367000</v>
      </c>
      <c r="H2410" s="259"/>
      <c r="K2410" s="427"/>
      <c r="L2410" s="421"/>
    </row>
    <row r="2411" spans="2:12" s="260" customFormat="1" ht="26.4">
      <c r="B2411" s="255">
        <f t="shared" si="83"/>
        <v>2398</v>
      </c>
      <c r="C2411" s="273" t="s">
        <v>2993</v>
      </c>
      <c r="D2411" s="256" t="s">
        <v>79</v>
      </c>
      <c r="E2411" s="391">
        <v>27000</v>
      </c>
      <c r="F2411" s="256"/>
      <c r="G2411" s="258">
        <f t="shared" si="1"/>
        <v>27000</v>
      </c>
      <c r="H2411" s="259"/>
    </row>
    <row r="2412" spans="2:12" s="260" customFormat="1">
      <c r="B2412" s="255">
        <f t="shared" si="83"/>
        <v>2399</v>
      </c>
      <c r="C2412" s="273" t="s">
        <v>2994</v>
      </c>
      <c r="D2412" s="256" t="s">
        <v>79</v>
      </c>
      <c r="E2412" s="391">
        <v>157000</v>
      </c>
      <c r="F2412" s="256"/>
      <c r="G2412" s="258">
        <f t="shared" si="1"/>
        <v>157000</v>
      </c>
      <c r="H2412" s="259"/>
    </row>
    <row r="2413" spans="2:12" s="260" customFormat="1" ht="26.4">
      <c r="B2413" s="255">
        <f t="shared" si="0"/>
        <v>2400</v>
      </c>
      <c r="C2413" s="273" t="s">
        <v>2995</v>
      </c>
      <c r="D2413" s="256" t="s">
        <v>79</v>
      </c>
      <c r="E2413" s="391">
        <v>101000</v>
      </c>
      <c r="F2413" s="256"/>
      <c r="G2413" s="258">
        <f t="shared" si="1"/>
        <v>101000</v>
      </c>
      <c r="H2413" s="259"/>
    </row>
    <row r="2414" spans="2:12" s="260" customFormat="1" ht="26.4">
      <c r="B2414" s="255">
        <f t="shared" si="0"/>
        <v>2401</v>
      </c>
      <c r="C2414" s="273" t="s">
        <v>2996</v>
      </c>
      <c r="D2414" s="256" t="s">
        <v>82</v>
      </c>
      <c r="E2414" s="257">
        <v>37164</v>
      </c>
      <c r="F2414" s="256"/>
      <c r="G2414" s="258">
        <f t="shared" si="1"/>
        <v>37164</v>
      </c>
      <c r="H2414" s="259"/>
    </row>
    <row r="2415" spans="2:12" s="260" customFormat="1" ht="26.4">
      <c r="B2415" s="255">
        <f t="shared" si="0"/>
        <v>2402</v>
      </c>
      <c r="C2415" s="273" t="s">
        <v>2997</v>
      </c>
      <c r="D2415" s="256" t="s">
        <v>82</v>
      </c>
      <c r="E2415" s="350">
        <v>37163.629999999997</v>
      </c>
      <c r="F2415" s="256"/>
      <c r="G2415" s="258">
        <f t="shared" si="1"/>
        <v>37163.629999999997</v>
      </c>
      <c r="H2415" s="259"/>
    </row>
    <row r="2416" spans="2:12" s="260" customFormat="1" ht="39.6">
      <c r="B2416" s="255">
        <f t="shared" si="0"/>
        <v>2403</v>
      </c>
      <c r="C2416" s="273" t="s">
        <v>2998</v>
      </c>
      <c r="D2416" s="256" t="s">
        <v>79</v>
      </c>
      <c r="E2416" s="350">
        <v>52892.04</v>
      </c>
      <c r="F2416" s="256"/>
      <c r="G2416" s="258">
        <f t="shared" si="1"/>
        <v>52892.04</v>
      </c>
      <c r="H2416" s="259"/>
    </row>
    <row r="2417" spans="2:8" s="260" customFormat="1" ht="26.4">
      <c r="B2417" s="255">
        <f t="shared" si="0"/>
        <v>2404</v>
      </c>
      <c r="C2417" s="273" t="s">
        <v>2999</v>
      </c>
      <c r="D2417" s="256" t="s">
        <v>79</v>
      </c>
      <c r="E2417" s="350">
        <v>45000</v>
      </c>
      <c r="F2417" s="256"/>
      <c r="G2417" s="258">
        <f t="shared" si="1"/>
        <v>45000</v>
      </c>
      <c r="H2417" s="259"/>
    </row>
    <row r="2418" spans="2:8" s="260" customFormat="1" ht="26.4">
      <c r="B2418" s="255">
        <f t="shared" si="0"/>
        <v>2405</v>
      </c>
      <c r="C2418" s="273" t="s">
        <v>2997</v>
      </c>
      <c r="D2418" s="256" t="s">
        <v>82</v>
      </c>
      <c r="E2418" s="350">
        <v>37163.629999999997</v>
      </c>
      <c r="F2418" s="256"/>
      <c r="G2418" s="258">
        <f t="shared" ref="G2418:G2472" si="84">E2418*(1+F2418)</f>
        <v>37163.629999999997</v>
      </c>
      <c r="H2418" s="259"/>
    </row>
    <row r="2419" spans="2:8" s="260" customFormat="1" ht="39.6">
      <c r="B2419" s="255">
        <f t="shared" ref="B2419:B2472" si="85">B2418+1</f>
        <v>2406</v>
      </c>
      <c r="C2419" s="273" t="s">
        <v>2998</v>
      </c>
      <c r="D2419" s="256" t="s">
        <v>79</v>
      </c>
      <c r="E2419" s="350">
        <v>52892.04</v>
      </c>
      <c r="F2419" s="256"/>
      <c r="G2419" s="258">
        <f t="shared" si="84"/>
        <v>52892.04</v>
      </c>
      <c r="H2419" s="259"/>
    </row>
    <row r="2420" spans="2:8" s="260" customFormat="1" ht="26.4">
      <c r="B2420" s="255">
        <f t="shared" si="85"/>
        <v>2407</v>
      </c>
      <c r="C2420" s="273" t="s">
        <v>2999</v>
      </c>
      <c r="D2420" s="256" t="s">
        <v>79</v>
      </c>
      <c r="E2420" s="350">
        <v>45000</v>
      </c>
      <c r="F2420" s="256"/>
      <c r="G2420" s="258">
        <f t="shared" si="84"/>
        <v>45000</v>
      </c>
      <c r="H2420" s="259"/>
    </row>
    <row r="2421" spans="2:8" s="260" customFormat="1" ht="26.4">
      <c r="B2421" s="255">
        <f t="shared" si="85"/>
        <v>2408</v>
      </c>
      <c r="C2421" s="273" t="s">
        <v>2979</v>
      </c>
      <c r="D2421" s="256" t="s">
        <v>79</v>
      </c>
      <c r="E2421" s="350">
        <v>29200</v>
      </c>
      <c r="F2421" s="256"/>
      <c r="G2421" s="258">
        <f t="shared" si="84"/>
        <v>29200</v>
      </c>
      <c r="H2421" s="259"/>
    </row>
    <row r="2422" spans="2:8" s="260" customFormat="1">
      <c r="B2422" s="255">
        <f t="shared" si="85"/>
        <v>2409</v>
      </c>
      <c r="C2422" s="273" t="s">
        <v>2980</v>
      </c>
      <c r="D2422" s="256" t="s">
        <v>79</v>
      </c>
      <c r="E2422" s="350">
        <v>9200</v>
      </c>
      <c r="F2422" s="256"/>
      <c r="G2422" s="258">
        <f t="shared" si="84"/>
        <v>9200</v>
      </c>
      <c r="H2422" s="259"/>
    </row>
    <row r="2423" spans="2:8" s="260" customFormat="1" ht="26.4">
      <c r="B2423" s="255">
        <f t="shared" si="85"/>
        <v>2410</v>
      </c>
      <c r="C2423" s="273" t="s">
        <v>2981</v>
      </c>
      <c r="D2423" s="256" t="s">
        <v>2982</v>
      </c>
      <c r="E2423" s="350">
        <v>2800</v>
      </c>
      <c r="F2423" s="256"/>
      <c r="G2423" s="258">
        <f t="shared" si="84"/>
        <v>2800</v>
      </c>
      <c r="H2423" s="259"/>
    </row>
    <row r="2424" spans="2:8" s="260" customFormat="1">
      <c r="B2424" s="255">
        <f t="shared" si="85"/>
        <v>2411</v>
      </c>
      <c r="C2424" s="273" t="s">
        <v>3000</v>
      </c>
      <c r="D2424" s="256" t="s">
        <v>79</v>
      </c>
      <c r="E2424" s="350">
        <v>80000</v>
      </c>
      <c r="F2424" s="256"/>
      <c r="G2424" s="258">
        <f t="shared" si="84"/>
        <v>80000</v>
      </c>
      <c r="H2424" s="259"/>
    </row>
    <row r="2425" spans="2:8" s="260" customFormat="1">
      <c r="B2425" s="255">
        <f t="shared" si="85"/>
        <v>2412</v>
      </c>
      <c r="C2425" s="273" t="s">
        <v>2984</v>
      </c>
      <c r="D2425" s="256" t="s">
        <v>79</v>
      </c>
      <c r="E2425" s="350">
        <v>17500</v>
      </c>
      <c r="F2425" s="256"/>
      <c r="G2425" s="258">
        <f t="shared" si="84"/>
        <v>17500</v>
      </c>
      <c r="H2425" s="259"/>
    </row>
    <row r="2426" spans="2:8" s="260" customFormat="1" ht="26.4">
      <c r="B2426" s="255">
        <f t="shared" si="85"/>
        <v>2413</v>
      </c>
      <c r="C2426" s="273" t="s">
        <v>2985</v>
      </c>
      <c r="D2426" s="256" t="s">
        <v>79</v>
      </c>
      <c r="E2426" s="350">
        <v>140000</v>
      </c>
      <c r="F2426" s="256"/>
      <c r="G2426" s="258">
        <f t="shared" si="84"/>
        <v>140000</v>
      </c>
      <c r="H2426" s="259"/>
    </row>
    <row r="2427" spans="2:8" s="260" customFormat="1">
      <c r="B2427" s="255">
        <f t="shared" si="85"/>
        <v>2414</v>
      </c>
      <c r="C2427" s="273" t="s">
        <v>2986</v>
      </c>
      <c r="D2427" s="256" t="s">
        <v>188</v>
      </c>
      <c r="E2427" s="350">
        <v>85000</v>
      </c>
      <c r="F2427" s="256"/>
      <c r="G2427" s="258">
        <f t="shared" si="84"/>
        <v>85000</v>
      </c>
      <c r="H2427" s="259"/>
    </row>
    <row r="2428" spans="2:8" s="260" customFormat="1" ht="26.4">
      <c r="B2428" s="255">
        <f t="shared" si="85"/>
        <v>2415</v>
      </c>
      <c r="C2428" s="273" t="s">
        <v>2987</v>
      </c>
      <c r="D2428" s="256" t="s">
        <v>82</v>
      </c>
      <c r="E2428" s="350">
        <v>8500</v>
      </c>
      <c r="F2428" s="256"/>
      <c r="G2428" s="258">
        <f t="shared" si="84"/>
        <v>8500</v>
      </c>
      <c r="H2428" s="259"/>
    </row>
    <row r="2429" spans="2:8" s="260" customFormat="1" ht="26.4">
      <c r="B2429" s="255">
        <f t="shared" si="85"/>
        <v>2416</v>
      </c>
      <c r="C2429" s="273" t="s">
        <v>2988</v>
      </c>
      <c r="D2429" s="256" t="s">
        <v>79</v>
      </c>
      <c r="E2429" s="350">
        <v>16300</v>
      </c>
      <c r="F2429" s="256"/>
      <c r="G2429" s="258">
        <f t="shared" si="84"/>
        <v>16300</v>
      </c>
      <c r="H2429" s="259"/>
    </row>
    <row r="2430" spans="2:8" s="260" customFormat="1" ht="26.4">
      <c r="B2430" s="255">
        <f t="shared" si="85"/>
        <v>2417</v>
      </c>
      <c r="C2430" s="273" t="s">
        <v>2989</v>
      </c>
      <c r="D2430" s="256" t="s">
        <v>79</v>
      </c>
      <c r="E2430" s="350">
        <v>58500</v>
      </c>
      <c r="F2430" s="256"/>
      <c r="G2430" s="258">
        <f t="shared" si="84"/>
        <v>58500</v>
      </c>
      <c r="H2430" s="259"/>
    </row>
    <row r="2431" spans="2:8" s="260" customFormat="1" ht="26.4">
      <c r="B2431" s="255">
        <f t="shared" si="85"/>
        <v>2418</v>
      </c>
      <c r="C2431" s="273" t="s">
        <v>2990</v>
      </c>
      <c r="D2431" s="256" t="s">
        <v>79</v>
      </c>
      <c r="E2431" s="350">
        <v>39000</v>
      </c>
      <c r="F2431" s="256"/>
      <c r="G2431" s="258">
        <f t="shared" si="84"/>
        <v>39000</v>
      </c>
      <c r="H2431" s="259"/>
    </row>
    <row r="2432" spans="2:8" s="260" customFormat="1" ht="26.4">
      <c r="B2432" s="255">
        <f t="shared" si="85"/>
        <v>2419</v>
      </c>
      <c r="C2432" s="273" t="s">
        <v>2991</v>
      </c>
      <c r="D2432" s="256" t="s">
        <v>79</v>
      </c>
      <c r="E2432" s="350">
        <v>98000</v>
      </c>
      <c r="F2432" s="256"/>
      <c r="G2432" s="258">
        <f t="shared" si="84"/>
        <v>98000</v>
      </c>
      <c r="H2432" s="259"/>
    </row>
    <row r="2433" spans="2:8" s="260" customFormat="1" ht="26.4">
      <c r="B2433" s="255">
        <f t="shared" si="85"/>
        <v>2420</v>
      </c>
      <c r="C2433" s="273" t="s">
        <v>2992</v>
      </c>
      <c r="D2433" s="256" t="s">
        <v>79</v>
      </c>
      <c r="E2433" s="350">
        <v>367000</v>
      </c>
      <c r="F2433" s="256"/>
      <c r="G2433" s="258">
        <f t="shared" si="84"/>
        <v>367000</v>
      </c>
      <c r="H2433" s="259"/>
    </row>
    <row r="2434" spans="2:8" s="260" customFormat="1" ht="26.4">
      <c r="B2434" s="255">
        <f t="shared" si="85"/>
        <v>2421</v>
      </c>
      <c r="C2434" s="273" t="s">
        <v>2993</v>
      </c>
      <c r="D2434" s="256" t="s">
        <v>79</v>
      </c>
      <c r="E2434" s="350">
        <v>27000</v>
      </c>
      <c r="F2434" s="256"/>
      <c r="G2434" s="258">
        <f t="shared" si="84"/>
        <v>27000</v>
      </c>
      <c r="H2434" s="259"/>
    </row>
    <row r="2435" spans="2:8" s="260" customFormat="1">
      <c r="B2435" s="255">
        <f t="shared" si="85"/>
        <v>2422</v>
      </c>
      <c r="C2435" s="273" t="s">
        <v>2994</v>
      </c>
      <c r="D2435" s="256" t="s">
        <v>79</v>
      </c>
      <c r="E2435" s="350">
        <v>157000</v>
      </c>
      <c r="F2435" s="256"/>
      <c r="G2435" s="258">
        <f t="shared" si="84"/>
        <v>157000</v>
      </c>
      <c r="H2435" s="259"/>
    </row>
    <row r="2436" spans="2:8" s="260" customFormat="1" ht="26.4">
      <c r="B2436" s="255">
        <f t="shared" si="85"/>
        <v>2423</v>
      </c>
      <c r="C2436" s="273" t="s">
        <v>2995</v>
      </c>
      <c r="D2436" s="256" t="s">
        <v>79</v>
      </c>
      <c r="E2436" s="350">
        <v>101000</v>
      </c>
      <c r="F2436" s="256"/>
      <c r="G2436" s="258">
        <f t="shared" si="84"/>
        <v>101000</v>
      </c>
      <c r="H2436" s="259"/>
    </row>
    <row r="2437" spans="2:8" s="260" customFormat="1">
      <c r="B2437" s="255">
        <f t="shared" si="85"/>
        <v>2424</v>
      </c>
      <c r="C2437" s="273" t="s">
        <v>3001</v>
      </c>
      <c r="D2437" s="256" t="s">
        <v>82</v>
      </c>
      <c r="E2437" s="350">
        <v>8184.57</v>
      </c>
      <c r="F2437" s="256"/>
      <c r="G2437" s="258">
        <f t="shared" si="84"/>
        <v>8184.57</v>
      </c>
      <c r="H2437" s="259"/>
    </row>
    <row r="2438" spans="2:8" s="260" customFormat="1">
      <c r="B2438" s="255">
        <f t="shared" si="85"/>
        <v>2425</v>
      </c>
      <c r="C2438" s="273" t="s">
        <v>3002</v>
      </c>
      <c r="D2438" s="256" t="s">
        <v>82</v>
      </c>
      <c r="E2438" s="350">
        <v>150</v>
      </c>
      <c r="F2438" s="256"/>
      <c r="G2438" s="258">
        <f t="shared" si="84"/>
        <v>150</v>
      </c>
      <c r="H2438" s="259"/>
    </row>
    <row r="2439" spans="2:8" s="260" customFormat="1">
      <c r="B2439" s="255">
        <f t="shared" si="85"/>
        <v>2426</v>
      </c>
      <c r="C2439" s="273" t="s">
        <v>3003</v>
      </c>
      <c r="D2439" s="256" t="s">
        <v>82</v>
      </c>
      <c r="E2439" s="350">
        <v>5300.73</v>
      </c>
      <c r="F2439" s="256"/>
      <c r="G2439" s="258">
        <f t="shared" si="84"/>
        <v>5300.73</v>
      </c>
      <c r="H2439" s="259"/>
    </row>
    <row r="2440" spans="2:8" s="260" customFormat="1">
      <c r="B2440" s="255">
        <f t="shared" si="85"/>
        <v>2427</v>
      </c>
      <c r="C2440" s="273" t="s">
        <v>3004</v>
      </c>
      <c r="D2440" s="256" t="s">
        <v>82</v>
      </c>
      <c r="E2440" s="350">
        <v>140</v>
      </c>
      <c r="F2440" s="256"/>
      <c r="G2440" s="258">
        <f t="shared" si="84"/>
        <v>140</v>
      </c>
      <c r="H2440" s="259"/>
    </row>
    <row r="2441" spans="2:8" s="260" customFormat="1">
      <c r="B2441" s="255">
        <f t="shared" si="85"/>
        <v>2428</v>
      </c>
      <c r="C2441" s="273" t="s">
        <v>3005</v>
      </c>
      <c r="D2441" s="256" t="s">
        <v>79</v>
      </c>
      <c r="E2441" s="350">
        <v>265000</v>
      </c>
      <c r="F2441" s="256"/>
      <c r="G2441" s="258">
        <f t="shared" si="84"/>
        <v>265000</v>
      </c>
      <c r="H2441" s="259"/>
    </row>
    <row r="2442" spans="2:8" s="260" customFormat="1" ht="26.4">
      <c r="B2442" s="255">
        <f t="shared" si="85"/>
        <v>2429</v>
      </c>
      <c r="C2442" s="273" t="s">
        <v>3006</v>
      </c>
      <c r="D2442" s="256" t="s">
        <v>1377</v>
      </c>
      <c r="E2442" s="350">
        <v>3421.81</v>
      </c>
      <c r="F2442" s="256"/>
      <c r="G2442" s="258">
        <f t="shared" si="84"/>
        <v>3421.81</v>
      </c>
      <c r="H2442" s="259"/>
    </row>
    <row r="2443" spans="2:8" s="260" customFormat="1">
      <c r="B2443" s="255">
        <f t="shared" si="85"/>
        <v>2430</v>
      </c>
      <c r="C2443" s="273" t="s">
        <v>3007</v>
      </c>
      <c r="D2443" s="256" t="s">
        <v>79</v>
      </c>
      <c r="E2443" s="350">
        <v>1680000</v>
      </c>
      <c r="F2443" s="256"/>
      <c r="G2443" s="258">
        <f t="shared" si="84"/>
        <v>1680000</v>
      </c>
      <c r="H2443" s="259"/>
    </row>
    <row r="2444" spans="2:8" s="260" customFormat="1" ht="26.4">
      <c r="B2444" s="255">
        <f t="shared" si="85"/>
        <v>2431</v>
      </c>
      <c r="C2444" s="273" t="s">
        <v>3008</v>
      </c>
      <c r="D2444" s="256" t="s">
        <v>1377</v>
      </c>
      <c r="E2444" s="350">
        <v>73697.41</v>
      </c>
      <c r="F2444" s="256"/>
      <c r="G2444" s="258">
        <f t="shared" si="84"/>
        <v>73697.41</v>
      </c>
      <c r="H2444" s="259"/>
    </row>
    <row r="2445" spans="2:8" s="260" customFormat="1">
      <c r="B2445" s="255">
        <f t="shared" si="85"/>
        <v>2432</v>
      </c>
      <c r="C2445" s="273" t="s">
        <v>3009</v>
      </c>
      <c r="D2445" s="256" t="s">
        <v>82</v>
      </c>
      <c r="E2445" s="350">
        <v>16500</v>
      </c>
      <c r="F2445" s="256"/>
      <c r="G2445" s="258">
        <f t="shared" si="84"/>
        <v>16500</v>
      </c>
      <c r="H2445" s="259"/>
    </row>
    <row r="2446" spans="2:8" s="260" customFormat="1">
      <c r="B2446" s="255">
        <f t="shared" si="85"/>
        <v>2433</v>
      </c>
      <c r="C2446" s="273" t="s">
        <v>3010</v>
      </c>
      <c r="D2446" s="256" t="s">
        <v>79</v>
      </c>
      <c r="E2446" s="350">
        <v>12000</v>
      </c>
      <c r="F2446" s="256"/>
      <c r="G2446" s="258">
        <f t="shared" si="84"/>
        <v>12000</v>
      </c>
      <c r="H2446" s="259"/>
    </row>
    <row r="2447" spans="2:8" s="260" customFormat="1" ht="26.4">
      <c r="B2447" s="255">
        <f t="shared" si="85"/>
        <v>2434</v>
      </c>
      <c r="C2447" s="273" t="s">
        <v>3011</v>
      </c>
      <c r="D2447" s="256" t="s">
        <v>1377</v>
      </c>
      <c r="E2447" s="350">
        <v>16136</v>
      </c>
      <c r="F2447" s="256"/>
      <c r="G2447" s="258">
        <f t="shared" si="84"/>
        <v>16136</v>
      </c>
      <c r="H2447" s="259"/>
    </row>
    <row r="2448" spans="2:8" s="260" customFormat="1" ht="26.4">
      <c r="B2448" s="255">
        <f t="shared" si="85"/>
        <v>2435</v>
      </c>
      <c r="C2448" s="273" t="s">
        <v>3012</v>
      </c>
      <c r="D2448" s="256" t="s">
        <v>79</v>
      </c>
      <c r="E2448" s="350">
        <v>206021.67</v>
      </c>
      <c r="F2448" s="256"/>
      <c r="G2448" s="258">
        <f t="shared" si="84"/>
        <v>206021.67</v>
      </c>
      <c r="H2448" s="259"/>
    </row>
    <row r="2449" spans="2:8" s="260" customFormat="1" ht="26.4">
      <c r="B2449" s="255">
        <f t="shared" si="85"/>
        <v>2436</v>
      </c>
      <c r="C2449" s="273" t="s">
        <v>3013</v>
      </c>
      <c r="D2449" s="256" t="s">
        <v>79</v>
      </c>
      <c r="E2449" s="350">
        <v>144021.67000000001</v>
      </c>
      <c r="F2449" s="256"/>
      <c r="G2449" s="258">
        <f t="shared" si="84"/>
        <v>144021.67000000001</v>
      </c>
      <c r="H2449" s="259"/>
    </row>
    <row r="2450" spans="2:8" s="260" customFormat="1" ht="26.4">
      <c r="B2450" s="255">
        <f t="shared" si="85"/>
        <v>2437</v>
      </c>
      <c r="C2450" s="273" t="s">
        <v>3014</v>
      </c>
      <c r="D2450" s="256" t="s">
        <v>79</v>
      </c>
      <c r="E2450" s="350">
        <v>226021.67</v>
      </c>
      <c r="F2450" s="256"/>
      <c r="G2450" s="258">
        <f t="shared" si="84"/>
        <v>226021.67</v>
      </c>
      <c r="H2450" s="259"/>
    </row>
    <row r="2451" spans="2:8" s="260" customFormat="1" ht="26.4">
      <c r="B2451" s="255">
        <f t="shared" si="85"/>
        <v>2438</v>
      </c>
      <c r="C2451" s="273" t="s">
        <v>3015</v>
      </c>
      <c r="D2451" s="256" t="s">
        <v>79</v>
      </c>
      <c r="E2451" s="350">
        <v>211021.67</v>
      </c>
      <c r="F2451" s="256"/>
      <c r="G2451" s="258">
        <f t="shared" si="84"/>
        <v>211021.67</v>
      </c>
      <c r="H2451" s="259"/>
    </row>
    <row r="2452" spans="2:8" s="260" customFormat="1" ht="26.4">
      <c r="B2452" s="255">
        <f t="shared" si="85"/>
        <v>2439</v>
      </c>
      <c r="C2452" s="273" t="s">
        <v>3016</v>
      </c>
      <c r="D2452" s="256" t="s">
        <v>79</v>
      </c>
      <c r="E2452" s="350">
        <v>173684.75</v>
      </c>
      <c r="F2452" s="256"/>
      <c r="G2452" s="258">
        <f t="shared" si="84"/>
        <v>173684.75</v>
      </c>
      <c r="H2452" s="259"/>
    </row>
    <row r="2453" spans="2:8" s="260" customFormat="1">
      <c r="B2453" s="255">
        <f t="shared" si="85"/>
        <v>2440</v>
      </c>
      <c r="C2453" s="273" t="s">
        <v>3017</v>
      </c>
      <c r="D2453" s="256" t="s">
        <v>79</v>
      </c>
      <c r="E2453" s="350">
        <v>220684.75</v>
      </c>
      <c r="F2453" s="256"/>
      <c r="G2453" s="258">
        <f t="shared" si="84"/>
        <v>220684.75</v>
      </c>
      <c r="H2453" s="259"/>
    </row>
    <row r="2454" spans="2:8" s="260" customFormat="1" ht="26.4">
      <c r="B2454" s="255">
        <f t="shared" si="85"/>
        <v>2441</v>
      </c>
      <c r="C2454" s="273" t="s">
        <v>3018</v>
      </c>
      <c r="D2454" s="256" t="s">
        <v>79</v>
      </c>
      <c r="E2454" s="350">
        <v>203684.75</v>
      </c>
      <c r="F2454" s="256"/>
      <c r="G2454" s="258">
        <f t="shared" si="84"/>
        <v>203684.75</v>
      </c>
      <c r="H2454" s="259"/>
    </row>
    <row r="2455" spans="2:8" s="260" customFormat="1">
      <c r="B2455" s="255">
        <f t="shared" si="85"/>
        <v>2442</v>
      </c>
      <c r="C2455" s="273" t="s">
        <v>3019</v>
      </c>
      <c r="D2455" s="256" t="s">
        <v>79</v>
      </c>
      <c r="E2455" s="350">
        <v>288684.75</v>
      </c>
      <c r="F2455" s="256"/>
      <c r="G2455" s="258">
        <f t="shared" si="84"/>
        <v>288684.75</v>
      </c>
      <c r="H2455" s="259"/>
    </row>
    <row r="2456" spans="2:8" s="260" customFormat="1">
      <c r="B2456" s="255">
        <f t="shared" si="85"/>
        <v>2443</v>
      </c>
      <c r="C2456" s="273" t="s">
        <v>2122</v>
      </c>
      <c r="D2456" s="256" t="s">
        <v>82</v>
      </c>
      <c r="E2456" s="350">
        <v>17317</v>
      </c>
      <c r="F2456" s="256"/>
      <c r="G2456" s="258">
        <f t="shared" si="84"/>
        <v>17317</v>
      </c>
      <c r="H2456" s="259"/>
    </row>
    <row r="2457" spans="2:8" s="260" customFormat="1" ht="26.4">
      <c r="B2457" s="255">
        <f t="shared" si="85"/>
        <v>2444</v>
      </c>
      <c r="C2457" s="273" t="s">
        <v>3020</v>
      </c>
      <c r="D2457" s="256" t="s">
        <v>79</v>
      </c>
      <c r="E2457" s="350">
        <v>2020.18</v>
      </c>
      <c r="F2457" s="256"/>
      <c r="G2457" s="258">
        <f t="shared" ref="G2457:G2467" si="86">E2457*(1+F2457)</f>
        <v>2020.18</v>
      </c>
      <c r="H2457" s="259"/>
    </row>
    <row r="2458" spans="2:8" s="260" customFormat="1">
      <c r="B2458" s="255">
        <f t="shared" si="85"/>
        <v>2445</v>
      </c>
      <c r="C2458" s="273" t="s">
        <v>2123</v>
      </c>
      <c r="D2458" s="256" t="s">
        <v>82</v>
      </c>
      <c r="E2458" s="350">
        <v>25865</v>
      </c>
      <c r="F2458" s="256"/>
      <c r="G2458" s="258">
        <f t="shared" si="86"/>
        <v>25865</v>
      </c>
      <c r="H2458" s="259"/>
    </row>
    <row r="2459" spans="2:8" s="260" customFormat="1" ht="26.4">
      <c r="B2459" s="255">
        <f t="shared" si="85"/>
        <v>2446</v>
      </c>
      <c r="C2459" s="273" t="s">
        <v>3021</v>
      </c>
      <c r="D2459" s="256" t="s">
        <v>79</v>
      </c>
      <c r="E2459" s="350">
        <v>2100.12</v>
      </c>
      <c r="F2459" s="256"/>
      <c r="G2459" s="258">
        <f t="shared" si="86"/>
        <v>2100.12</v>
      </c>
      <c r="H2459" s="259"/>
    </row>
    <row r="2460" spans="2:8" s="260" customFormat="1" ht="26.4">
      <c r="B2460" s="255">
        <f t="shared" si="85"/>
        <v>2447</v>
      </c>
      <c r="C2460" s="273" t="s">
        <v>3022</v>
      </c>
      <c r="D2460" s="256" t="s">
        <v>79</v>
      </c>
      <c r="E2460" s="350">
        <v>560000</v>
      </c>
      <c r="F2460" s="256"/>
      <c r="G2460" s="258">
        <f t="shared" si="86"/>
        <v>560000</v>
      </c>
      <c r="H2460" s="259"/>
    </row>
    <row r="2461" spans="2:8" s="260" customFormat="1" ht="26.4">
      <c r="B2461" s="255">
        <f t="shared" si="85"/>
        <v>2448</v>
      </c>
      <c r="C2461" s="273" t="s">
        <v>3023</v>
      </c>
      <c r="D2461" s="256" t="s">
        <v>79</v>
      </c>
      <c r="E2461" s="350">
        <v>170000</v>
      </c>
      <c r="F2461" s="256"/>
      <c r="G2461" s="258">
        <f t="shared" si="86"/>
        <v>170000</v>
      </c>
      <c r="H2461" s="259"/>
    </row>
    <row r="2462" spans="2:8" s="260" customFormat="1" ht="26.4">
      <c r="B2462" s="255">
        <f t="shared" si="85"/>
        <v>2449</v>
      </c>
      <c r="C2462" s="273" t="s">
        <v>3024</v>
      </c>
      <c r="D2462" s="256" t="s">
        <v>79</v>
      </c>
      <c r="E2462" s="350">
        <v>23543.02</v>
      </c>
      <c r="F2462" s="256"/>
      <c r="G2462" s="258">
        <f t="shared" si="86"/>
        <v>23543.02</v>
      </c>
      <c r="H2462" s="259"/>
    </row>
    <row r="2463" spans="2:8" s="260" customFormat="1" ht="26.4">
      <c r="B2463" s="255">
        <f t="shared" si="85"/>
        <v>2450</v>
      </c>
      <c r="C2463" s="273" t="s">
        <v>3025</v>
      </c>
      <c r="D2463" s="256" t="s">
        <v>79</v>
      </c>
      <c r="E2463" s="350">
        <v>8507</v>
      </c>
      <c r="F2463" s="256"/>
      <c r="G2463" s="258">
        <f t="shared" si="86"/>
        <v>8507</v>
      </c>
      <c r="H2463" s="259"/>
    </row>
    <row r="2464" spans="2:8" s="260" customFormat="1">
      <c r="B2464" s="255">
        <f t="shared" si="85"/>
        <v>2451</v>
      </c>
      <c r="C2464" s="273" t="s">
        <v>3026</v>
      </c>
      <c r="D2464" s="256" t="s">
        <v>79</v>
      </c>
      <c r="E2464" s="350">
        <v>2000</v>
      </c>
      <c r="F2464" s="256"/>
      <c r="G2464" s="258">
        <f t="shared" si="86"/>
        <v>2000</v>
      </c>
      <c r="H2464" s="259"/>
    </row>
    <row r="2465" spans="2:8" s="260" customFormat="1" ht="26.4">
      <c r="B2465" s="255">
        <f t="shared" si="85"/>
        <v>2452</v>
      </c>
      <c r="C2465" s="273" t="s">
        <v>3027</v>
      </c>
      <c r="D2465" s="256" t="s">
        <v>79</v>
      </c>
      <c r="E2465" s="350">
        <v>17891.64</v>
      </c>
      <c r="F2465" s="256"/>
      <c r="G2465" s="258">
        <f t="shared" si="86"/>
        <v>17891.64</v>
      </c>
      <c r="H2465" s="259"/>
    </row>
    <row r="2466" spans="2:8" s="260" customFormat="1">
      <c r="B2466" s="255">
        <f t="shared" si="85"/>
        <v>2453</v>
      </c>
      <c r="C2466" s="273" t="s">
        <v>2124</v>
      </c>
      <c r="D2466" s="256" t="s">
        <v>82</v>
      </c>
      <c r="E2466" s="350">
        <v>36044</v>
      </c>
      <c r="F2466" s="256"/>
      <c r="G2466" s="258">
        <f t="shared" si="86"/>
        <v>36044</v>
      </c>
      <c r="H2466" s="259"/>
    </row>
    <row r="2467" spans="2:8" s="260" customFormat="1" ht="26.4">
      <c r="B2467" s="255">
        <f t="shared" si="85"/>
        <v>2454</v>
      </c>
      <c r="C2467" s="273" t="s">
        <v>3028</v>
      </c>
      <c r="D2467" s="256" t="s">
        <v>79</v>
      </c>
      <c r="E2467" s="350">
        <v>31246.45</v>
      </c>
      <c r="F2467" s="256"/>
      <c r="G2467" s="258">
        <f t="shared" si="86"/>
        <v>31246.45</v>
      </c>
      <c r="H2467" s="259"/>
    </row>
    <row r="2468" spans="2:8" s="260" customFormat="1">
      <c r="B2468" s="255">
        <f t="shared" si="85"/>
        <v>2455</v>
      </c>
      <c r="C2468" s="273" t="s">
        <v>3029</v>
      </c>
      <c r="D2468" s="256" t="s">
        <v>82</v>
      </c>
      <c r="E2468" s="350">
        <v>11133</v>
      </c>
      <c r="F2468" s="256"/>
      <c r="G2468" s="258">
        <f t="shared" si="84"/>
        <v>11133</v>
      </c>
      <c r="H2468" s="259"/>
    </row>
    <row r="2469" spans="2:8" s="260" customFormat="1" ht="26.4">
      <c r="B2469" s="255">
        <f t="shared" si="85"/>
        <v>2456</v>
      </c>
      <c r="C2469" s="273" t="s">
        <v>3030</v>
      </c>
      <c r="D2469" s="256" t="s">
        <v>79</v>
      </c>
      <c r="E2469" s="350">
        <v>4526.05</v>
      </c>
      <c r="F2469" s="256"/>
      <c r="G2469" s="258">
        <f t="shared" si="84"/>
        <v>4526.05</v>
      </c>
      <c r="H2469" s="259"/>
    </row>
    <row r="2470" spans="2:8" s="260" customFormat="1">
      <c r="B2470" s="255">
        <f t="shared" si="85"/>
        <v>2457</v>
      </c>
      <c r="C2470" s="273" t="s">
        <v>1897</v>
      </c>
      <c r="D2470" s="256" t="s">
        <v>79</v>
      </c>
      <c r="E2470" s="350">
        <v>15256</v>
      </c>
      <c r="F2470" s="256"/>
      <c r="G2470" s="258">
        <f t="shared" si="84"/>
        <v>15256</v>
      </c>
      <c r="H2470" s="259"/>
    </row>
    <row r="2471" spans="2:8" s="260" customFormat="1">
      <c r="B2471" s="255">
        <f t="shared" si="85"/>
        <v>2458</v>
      </c>
      <c r="C2471" s="273" t="s">
        <v>3031</v>
      </c>
      <c r="D2471" s="256" t="s">
        <v>79</v>
      </c>
      <c r="E2471" s="350">
        <v>45000</v>
      </c>
      <c r="F2471" s="256"/>
      <c r="G2471" s="258">
        <f t="shared" si="84"/>
        <v>45000</v>
      </c>
      <c r="H2471" s="259"/>
    </row>
    <row r="2472" spans="2:8" s="260" customFormat="1" ht="26.4">
      <c r="B2472" s="255">
        <f t="shared" si="85"/>
        <v>2459</v>
      </c>
      <c r="C2472" s="273" t="s">
        <v>3032</v>
      </c>
      <c r="D2472" s="256" t="s">
        <v>79</v>
      </c>
      <c r="E2472" s="350">
        <v>10266.049999999999</v>
      </c>
      <c r="F2472" s="256"/>
      <c r="G2472" s="258">
        <f t="shared" si="84"/>
        <v>10266.049999999999</v>
      </c>
      <c r="H2472" s="259"/>
    </row>
    <row r="2473" spans="2:8" s="260" customFormat="1" ht="26.4">
      <c r="B2473" s="255">
        <f t="shared" si="0"/>
        <v>2460</v>
      </c>
      <c r="C2473" s="273" t="s">
        <v>3033</v>
      </c>
      <c r="D2473" s="256" t="s">
        <v>79</v>
      </c>
      <c r="E2473" s="350">
        <v>206428.65</v>
      </c>
      <c r="F2473" s="256"/>
      <c r="G2473" s="258">
        <f t="shared" si="1"/>
        <v>206428.65</v>
      </c>
      <c r="H2473" s="259"/>
    </row>
    <row r="2474" spans="2:8" s="260" customFormat="1" ht="26.4">
      <c r="B2474" s="255">
        <f t="shared" si="0"/>
        <v>2461</v>
      </c>
      <c r="C2474" s="273" t="s">
        <v>3034</v>
      </c>
      <c r="D2474" s="256" t="s">
        <v>79</v>
      </c>
      <c r="E2474" s="350">
        <v>50000</v>
      </c>
      <c r="F2474" s="256"/>
      <c r="G2474" s="258">
        <f t="shared" ref="G2474:G2476" si="87">E2474*(1+F2474)</f>
        <v>50000</v>
      </c>
      <c r="H2474" s="259"/>
    </row>
    <row r="2475" spans="2:8" ht="26.4">
      <c r="B2475" s="255">
        <f t="shared" ref="B2475:B2485" si="88">B2474+1</f>
        <v>2462</v>
      </c>
      <c r="C2475" s="273" t="s">
        <v>3035</v>
      </c>
      <c r="D2475" s="256" t="s">
        <v>79</v>
      </c>
      <c r="E2475" s="350">
        <v>25000</v>
      </c>
      <c r="F2475" s="256"/>
      <c r="G2475" s="258">
        <f t="shared" si="87"/>
        <v>25000</v>
      </c>
      <c r="H2475" s="259"/>
    </row>
    <row r="2476" spans="2:8">
      <c r="B2476" s="255">
        <f t="shared" si="88"/>
        <v>2463</v>
      </c>
      <c r="C2476" s="273" t="s">
        <v>3044</v>
      </c>
      <c r="D2476" s="256" t="s">
        <v>79</v>
      </c>
      <c r="E2476" s="257">
        <v>172200</v>
      </c>
      <c r="F2476" s="256"/>
      <c r="G2476" s="258">
        <f t="shared" si="87"/>
        <v>172200</v>
      </c>
      <c r="H2476" s="259"/>
    </row>
    <row r="2477" spans="2:8">
      <c r="B2477" s="255">
        <f t="shared" si="88"/>
        <v>2464</v>
      </c>
      <c r="C2477" s="273" t="s">
        <v>3045</v>
      </c>
      <c r="D2477" s="256" t="s">
        <v>79</v>
      </c>
      <c r="E2477" s="257">
        <v>154300</v>
      </c>
      <c r="F2477" s="256"/>
      <c r="G2477" s="258">
        <f>E2477*(1+F2477)</f>
        <v>154300</v>
      </c>
      <c r="H2477" s="259"/>
    </row>
    <row r="2478" spans="2:8">
      <c r="B2478" s="255">
        <f t="shared" si="88"/>
        <v>2465</v>
      </c>
      <c r="C2478" s="273" t="s">
        <v>3046</v>
      </c>
      <c r="D2478" s="256" t="s">
        <v>79</v>
      </c>
      <c r="E2478" s="257">
        <v>111600</v>
      </c>
      <c r="F2478" s="256"/>
      <c r="G2478" s="258">
        <f t="shared" ref="G2478:G2485" si="89">E2478*(1+F2478)</f>
        <v>111600</v>
      </c>
      <c r="H2478" s="259"/>
    </row>
    <row r="2479" spans="2:8">
      <c r="B2479" s="255">
        <f t="shared" si="88"/>
        <v>2466</v>
      </c>
      <c r="C2479" s="273" t="s">
        <v>3047</v>
      </c>
      <c r="D2479" s="256" t="s">
        <v>79</v>
      </c>
      <c r="E2479" s="257">
        <v>247996</v>
      </c>
      <c r="F2479" s="256"/>
      <c r="G2479" s="258">
        <f t="shared" si="89"/>
        <v>247996</v>
      </c>
      <c r="H2479" s="259"/>
    </row>
    <row r="2480" spans="2:8">
      <c r="B2480" s="255">
        <f t="shared" si="88"/>
        <v>2467</v>
      </c>
      <c r="C2480" s="273" t="s">
        <v>3048</v>
      </c>
      <c r="D2480" s="256" t="s">
        <v>79</v>
      </c>
      <c r="E2480" s="257">
        <v>7900</v>
      </c>
      <c r="F2480" s="256"/>
      <c r="G2480" s="258">
        <f t="shared" si="89"/>
        <v>7900</v>
      </c>
      <c r="H2480" s="259"/>
    </row>
    <row r="2481" spans="2:8">
      <c r="B2481" s="255">
        <f t="shared" si="88"/>
        <v>2468</v>
      </c>
      <c r="C2481" s="273" t="s">
        <v>3049</v>
      </c>
      <c r="D2481" s="256" t="s">
        <v>79</v>
      </c>
      <c r="E2481" s="257">
        <v>17900</v>
      </c>
      <c r="F2481" s="256"/>
      <c r="G2481" s="258">
        <f t="shared" si="89"/>
        <v>17900</v>
      </c>
      <c r="H2481" s="259"/>
    </row>
    <row r="2482" spans="2:8">
      <c r="B2482" s="255">
        <f t="shared" si="88"/>
        <v>2469</v>
      </c>
      <c r="C2482" t="s">
        <v>3050</v>
      </c>
      <c r="D2482" s="256" t="s">
        <v>79</v>
      </c>
      <c r="E2482" s="257">
        <v>66900</v>
      </c>
      <c r="F2482" s="256"/>
      <c r="G2482" s="258">
        <f t="shared" si="89"/>
        <v>66900</v>
      </c>
      <c r="H2482" s="259"/>
    </row>
    <row r="2483" spans="2:8">
      <c r="B2483" s="255">
        <f t="shared" si="88"/>
        <v>2470</v>
      </c>
      <c r="C2483" s="273"/>
      <c r="D2483" s="256"/>
      <c r="E2483" s="257"/>
      <c r="F2483" s="256"/>
      <c r="G2483" s="258">
        <f t="shared" si="89"/>
        <v>0</v>
      </c>
      <c r="H2483" s="259"/>
    </row>
    <row r="2484" spans="2:8">
      <c r="B2484" s="255">
        <f t="shared" si="88"/>
        <v>2471</v>
      </c>
      <c r="C2484" s="273"/>
      <c r="D2484" s="256"/>
      <c r="E2484" s="257"/>
      <c r="F2484" s="256"/>
      <c r="G2484" s="258">
        <f t="shared" si="89"/>
        <v>0</v>
      </c>
      <c r="H2484" s="259"/>
    </row>
    <row r="2485" spans="2:8">
      <c r="B2485" s="255">
        <f t="shared" si="88"/>
        <v>2472</v>
      </c>
      <c r="C2485" s="273"/>
      <c r="D2485" s="256"/>
      <c r="E2485" s="257"/>
      <c r="F2485" s="256"/>
      <c r="G2485" s="258">
        <f t="shared" si="89"/>
        <v>0</v>
      </c>
      <c r="H2485" s="259"/>
    </row>
    <row r="2486" spans="2:8" ht="13.8" thickBot="1">
      <c r="B2486" s="261">
        <f>B2485+1</f>
        <v>2473</v>
      </c>
      <c r="C2486" s="274"/>
      <c r="D2486" s="262"/>
      <c r="E2486" s="267"/>
      <c r="F2486" s="262"/>
      <c r="G2486" s="268"/>
      <c r="H2486" s="263"/>
    </row>
  </sheetData>
  <mergeCells count="6">
    <mergeCell ref="B12:H12"/>
    <mergeCell ref="B2:B6"/>
    <mergeCell ref="C2:H4"/>
    <mergeCell ref="C5:H6"/>
    <mergeCell ref="B8:H8"/>
    <mergeCell ref="B10:H10"/>
  </mergeCells>
  <phoneticPr fontId="52" type="noConversion"/>
  <pageMargins left="0.70866141732283472" right="0.70866141732283472" top="0.74803149606299213" bottom="0.74803149606299213" header="0.31496062992125984" footer="0.31496062992125984"/>
  <pageSetup scale="66" fitToHeight="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CFBDD-7376-421E-A02B-977D7C785B42}">
  <sheetPr>
    <pageSetUpPr fitToPage="1"/>
  </sheetPr>
  <dimension ref="B1:K302"/>
  <sheetViews>
    <sheetView topLeftCell="A18" workbookViewId="0">
      <selection activeCell="C24" sqref="C24:G24"/>
    </sheetView>
  </sheetViews>
  <sheetFormatPr baseColWidth="10" defaultRowHeight="13.8"/>
  <cols>
    <col min="1" max="1" width="5" style="224" customWidth="1"/>
    <col min="2" max="2" width="15.21875" style="224" customWidth="1"/>
    <col min="3" max="3" width="52.33203125" style="224" customWidth="1"/>
    <col min="4" max="7" width="11.5546875" style="224"/>
    <col min="8" max="8" width="15.109375" style="224" bestFit="1" customWidth="1"/>
    <col min="9" max="9" width="13.77734375" style="224" bestFit="1" customWidth="1"/>
    <col min="10" max="10" width="30.88671875" style="224" customWidth="1"/>
    <col min="11" max="11" width="5" style="224" customWidth="1"/>
    <col min="12" max="16384" width="11.5546875" style="224"/>
  </cols>
  <sheetData>
    <row r="1" spans="2:11" customFormat="1" thickBot="1"/>
    <row r="2" spans="2:11" customFormat="1" ht="13.8" customHeight="1" thickBot="1">
      <c r="B2" s="632" t="e" vm="1">
        <v>#VALUE!</v>
      </c>
      <c r="C2" s="641" t="str">
        <f>PRESUPUESTO!C13</f>
        <v>CONSTRUCCIÓN DEL CENTRO DE DESARROLLO INFANTIL BRISAS DEL MUNICIPIO DE MOSQUERA, CUNDINAMARCA</v>
      </c>
      <c r="D2" s="642"/>
      <c r="E2" s="642"/>
      <c r="F2" s="642"/>
      <c r="G2" s="642"/>
      <c r="H2" s="642"/>
      <c r="I2" s="642"/>
      <c r="J2" s="643"/>
    </row>
    <row r="3" spans="2:11" customFormat="1" ht="13.8" customHeight="1" thickBot="1">
      <c r="B3" s="632"/>
      <c r="C3" s="641"/>
      <c r="D3" s="642"/>
      <c r="E3" s="642"/>
      <c r="F3" s="642"/>
      <c r="G3" s="642"/>
      <c r="H3" s="642"/>
      <c r="I3" s="642"/>
      <c r="J3" s="643"/>
    </row>
    <row r="4" spans="2:11" customFormat="1" ht="13.8" customHeight="1" thickBot="1">
      <c r="B4" s="632"/>
      <c r="C4" s="641"/>
      <c r="D4" s="642"/>
      <c r="E4" s="642"/>
      <c r="F4" s="642"/>
      <c r="G4" s="642"/>
      <c r="H4" s="642"/>
      <c r="I4" s="642"/>
      <c r="J4" s="643"/>
    </row>
    <row r="5" spans="2:11" customFormat="1" thickBot="1">
      <c r="B5" s="632"/>
      <c r="C5" s="638" t="s">
        <v>45</v>
      </c>
      <c r="D5" s="639"/>
      <c r="E5" s="639"/>
      <c r="F5" s="639"/>
      <c r="G5" s="639"/>
      <c r="H5" s="639"/>
      <c r="I5" s="639"/>
      <c r="J5" s="640"/>
    </row>
    <row r="6" spans="2:11" customFormat="1" thickBot="1">
      <c r="B6" s="632"/>
      <c r="C6" s="638"/>
      <c r="D6" s="639"/>
      <c r="E6" s="639"/>
      <c r="F6" s="639"/>
      <c r="G6" s="639"/>
      <c r="H6" s="639"/>
      <c r="I6" s="639"/>
      <c r="J6" s="640"/>
    </row>
    <row r="7" spans="2:11" customFormat="1" thickBot="1">
      <c r="B7" s="218"/>
      <c r="C7" s="219"/>
      <c r="D7" s="219"/>
      <c r="E7" s="219"/>
      <c r="F7" s="219"/>
      <c r="G7" s="219"/>
      <c r="H7" s="219"/>
    </row>
    <row r="8" spans="2:11" customFormat="1" ht="13.2" customHeight="1" thickBot="1">
      <c r="B8" s="629" t="s">
        <v>1213</v>
      </c>
      <c r="C8" s="630"/>
      <c r="D8" s="630"/>
      <c r="E8" s="630"/>
      <c r="F8" s="630"/>
      <c r="G8" s="630"/>
      <c r="H8" s="630"/>
      <c r="I8" s="630"/>
      <c r="J8" s="631"/>
    </row>
    <row r="9" spans="2:11" customFormat="1" ht="5.4" customHeight="1" thickBot="1">
      <c r="B9" s="217"/>
      <c r="C9" s="217"/>
      <c r="D9" s="217"/>
      <c r="E9" s="217"/>
      <c r="F9" s="217"/>
      <c r="G9" s="217"/>
      <c r="H9" s="217"/>
    </row>
    <row r="10" spans="2:11" customFormat="1" thickBot="1">
      <c r="B10" s="629" t="s">
        <v>1216</v>
      </c>
      <c r="C10" s="630"/>
      <c r="D10" s="630"/>
      <c r="E10" s="630"/>
      <c r="F10" s="630"/>
      <c r="G10" s="630"/>
      <c r="H10" s="630"/>
      <c r="I10" s="630"/>
      <c r="J10" s="631"/>
    </row>
    <row r="11" spans="2:11" ht="14.4" thickBot="1">
      <c r="B11" s="279"/>
    </row>
    <row r="12" spans="2:11" ht="15" thickBot="1">
      <c r="B12" s="648" t="s">
        <v>1217</v>
      </c>
      <c r="C12" s="648"/>
      <c r="D12" s="648"/>
      <c r="E12" s="648"/>
      <c r="F12" s="648"/>
      <c r="G12" s="648"/>
      <c r="H12" s="648"/>
      <c r="I12" s="648"/>
      <c r="J12" s="648"/>
      <c r="K12" s="223"/>
    </row>
    <row r="13" spans="2:11" ht="25.8" customHeight="1" thickBot="1">
      <c r="B13" s="232" t="s">
        <v>1207</v>
      </c>
      <c r="C13" s="233" t="s">
        <v>1218</v>
      </c>
      <c r="D13" s="234" t="s">
        <v>56</v>
      </c>
      <c r="E13" s="649" t="s">
        <v>1219</v>
      </c>
      <c r="F13" s="649"/>
      <c r="G13" s="234" t="s">
        <v>1210</v>
      </c>
      <c r="H13" s="235" t="s">
        <v>1220</v>
      </c>
      <c r="I13" s="235" t="s">
        <v>73</v>
      </c>
      <c r="J13" s="233" t="s">
        <v>1221</v>
      </c>
      <c r="K13" s="223"/>
    </row>
    <row r="14" spans="2:11" ht="15" thickBot="1">
      <c r="B14" s="236">
        <v>1</v>
      </c>
      <c r="C14" s="317" t="s">
        <v>1222</v>
      </c>
      <c r="D14" s="225" t="s">
        <v>1223</v>
      </c>
      <c r="E14" s="645">
        <v>190265</v>
      </c>
      <c r="F14" s="646"/>
      <c r="G14" s="227"/>
      <c r="H14" s="226">
        <f>E14*(G14+1)</f>
        <v>190265</v>
      </c>
      <c r="I14" s="230">
        <v>2</v>
      </c>
      <c r="J14" s="231">
        <f t="shared" ref="J14:J33" si="0">IFERROR(ROUND(H14*I14,0),0)</f>
        <v>380530</v>
      </c>
      <c r="K14" s="223"/>
    </row>
    <row r="15" spans="2:11" ht="15" thickBot="1">
      <c r="B15" s="236">
        <v>2</v>
      </c>
      <c r="C15" s="317" t="s">
        <v>1224</v>
      </c>
      <c r="D15" s="225" t="s">
        <v>1223</v>
      </c>
      <c r="E15" s="645">
        <v>75872.5</v>
      </c>
      <c r="F15" s="646"/>
      <c r="G15" s="227"/>
      <c r="H15" s="226">
        <f t="shared" ref="H15:H33" si="1">E15*(G15+1)</f>
        <v>75872.5</v>
      </c>
      <c r="I15" s="230">
        <v>2</v>
      </c>
      <c r="J15" s="231">
        <f t="shared" si="0"/>
        <v>151745</v>
      </c>
      <c r="K15" s="223"/>
    </row>
    <row r="16" spans="2:11" ht="15" thickBot="1">
      <c r="B16" s="236">
        <v>3</v>
      </c>
      <c r="C16" s="317" t="s">
        <v>2243</v>
      </c>
      <c r="D16" s="225" t="s">
        <v>1223</v>
      </c>
      <c r="E16" s="645">
        <v>151745</v>
      </c>
      <c r="F16" s="646"/>
      <c r="G16" s="227"/>
      <c r="H16" s="226">
        <f t="shared" ref="H16:H32" si="2">E16*(G16+1)</f>
        <v>151745</v>
      </c>
      <c r="I16" s="230">
        <v>2</v>
      </c>
      <c r="J16" s="231">
        <f t="shared" si="0"/>
        <v>303490</v>
      </c>
      <c r="K16" s="223"/>
    </row>
    <row r="17" spans="2:11" ht="15" thickBot="1">
      <c r="B17" s="236">
        <v>4</v>
      </c>
      <c r="C17" s="317" t="s">
        <v>1225</v>
      </c>
      <c r="D17" s="225" t="s">
        <v>1223</v>
      </c>
      <c r="E17" s="645">
        <v>212968.8944964</v>
      </c>
      <c r="F17" s="646"/>
      <c r="G17" s="227"/>
      <c r="H17" s="226">
        <f t="shared" si="2"/>
        <v>212968.8944964</v>
      </c>
      <c r="I17" s="230">
        <v>2</v>
      </c>
      <c r="J17" s="231">
        <f t="shared" si="0"/>
        <v>425938</v>
      </c>
      <c r="K17" s="223"/>
    </row>
    <row r="18" spans="2:11" ht="15" thickBot="1">
      <c r="B18" s="236">
        <v>5</v>
      </c>
      <c r="C18" s="317" t="s">
        <v>1226</v>
      </c>
      <c r="D18" s="225" t="s">
        <v>1223</v>
      </c>
      <c r="E18" s="645">
        <v>248532.5022516</v>
      </c>
      <c r="F18" s="646"/>
      <c r="G18" s="227"/>
      <c r="H18" s="226">
        <f t="shared" si="2"/>
        <v>248532.5022516</v>
      </c>
      <c r="I18" s="230">
        <v>2</v>
      </c>
      <c r="J18" s="231">
        <f t="shared" si="0"/>
        <v>497065</v>
      </c>
      <c r="K18" s="223"/>
    </row>
    <row r="19" spans="2:11" ht="15" thickBot="1">
      <c r="B19" s="236">
        <v>6</v>
      </c>
      <c r="C19" s="317" t="s">
        <v>1227</v>
      </c>
      <c r="D19" s="225" t="s">
        <v>1223</v>
      </c>
      <c r="E19" s="645">
        <v>95295.520466999995</v>
      </c>
      <c r="F19" s="646"/>
      <c r="G19" s="227"/>
      <c r="H19" s="226">
        <f t="shared" si="2"/>
        <v>95295.520466999995</v>
      </c>
      <c r="I19" s="230">
        <v>2</v>
      </c>
      <c r="J19" s="231">
        <f t="shared" si="0"/>
        <v>190591</v>
      </c>
      <c r="K19" s="223"/>
    </row>
    <row r="20" spans="2:11" ht="15" thickBot="1">
      <c r="B20" s="236">
        <v>7</v>
      </c>
      <c r="C20" s="317" t="s">
        <v>1228</v>
      </c>
      <c r="D20" s="225" t="s">
        <v>1223</v>
      </c>
      <c r="E20" s="645">
        <v>208071.6954</v>
      </c>
      <c r="F20" s="646"/>
      <c r="G20" s="227"/>
      <c r="H20" s="226">
        <f t="shared" si="2"/>
        <v>208071.6954</v>
      </c>
      <c r="I20" s="230">
        <v>2</v>
      </c>
      <c r="J20" s="231">
        <f t="shared" si="0"/>
        <v>416143</v>
      </c>
      <c r="K20" s="223"/>
    </row>
    <row r="21" spans="2:11" ht="15" thickBot="1">
      <c r="B21" s="236">
        <v>8</v>
      </c>
      <c r="C21" s="317" t="s">
        <v>1229</v>
      </c>
      <c r="D21" s="225" t="s">
        <v>1223</v>
      </c>
      <c r="E21" s="645">
        <v>95295.520466999995</v>
      </c>
      <c r="F21" s="646"/>
      <c r="G21" s="227"/>
      <c r="H21" s="226">
        <f t="shared" si="2"/>
        <v>95295.520466999995</v>
      </c>
      <c r="I21" s="230">
        <v>2</v>
      </c>
      <c r="J21" s="231">
        <f t="shared" si="0"/>
        <v>190591</v>
      </c>
      <c r="K21" s="223"/>
    </row>
    <row r="22" spans="2:11" ht="15" thickBot="1">
      <c r="B22" s="236">
        <v>9</v>
      </c>
      <c r="C22" s="317" t="s">
        <v>1230</v>
      </c>
      <c r="D22" s="225" t="s">
        <v>1223</v>
      </c>
      <c r="E22" s="645">
        <v>161506.89642779998</v>
      </c>
      <c r="F22" s="646"/>
      <c r="G22" s="227"/>
      <c r="H22" s="226">
        <f t="shared" si="2"/>
        <v>161506.89642779998</v>
      </c>
      <c r="I22" s="230">
        <v>2</v>
      </c>
      <c r="J22" s="231">
        <f t="shared" si="0"/>
        <v>323014</v>
      </c>
      <c r="K22" s="223"/>
    </row>
    <row r="23" spans="2:11" ht="15" thickBot="1">
      <c r="B23" s="236">
        <v>10</v>
      </c>
      <c r="C23" s="317" t="s">
        <v>1231</v>
      </c>
      <c r="D23" s="225" t="s">
        <v>1223</v>
      </c>
      <c r="E23" s="645">
        <v>161320.97208780001</v>
      </c>
      <c r="F23" s="646"/>
      <c r="G23" s="227"/>
      <c r="H23" s="226">
        <f t="shared" si="2"/>
        <v>161320.97208780001</v>
      </c>
      <c r="I23" s="230">
        <v>2</v>
      </c>
      <c r="J23" s="231">
        <f t="shared" si="0"/>
        <v>322642</v>
      </c>
      <c r="K23" s="223"/>
    </row>
    <row r="24" spans="2:11" ht="15" thickBot="1">
      <c r="B24" s="236">
        <v>11</v>
      </c>
      <c r="C24" s="317" t="s">
        <v>1232</v>
      </c>
      <c r="D24" s="225" t="s">
        <v>1223</v>
      </c>
      <c r="E24" s="645">
        <v>161320.97208780001</v>
      </c>
      <c r="F24" s="646"/>
      <c r="G24" s="227"/>
      <c r="H24" s="226">
        <f t="shared" si="2"/>
        <v>161320.97208780001</v>
      </c>
      <c r="I24" s="230">
        <v>2</v>
      </c>
      <c r="J24" s="231">
        <f t="shared" si="0"/>
        <v>322642</v>
      </c>
      <c r="K24" s="223"/>
    </row>
    <row r="25" spans="2:11" ht="15" thickBot="1">
      <c r="B25" s="236">
        <v>12</v>
      </c>
      <c r="C25" s="317" t="s">
        <v>1233</v>
      </c>
      <c r="D25" s="225" t="s">
        <v>1223</v>
      </c>
      <c r="E25" s="645">
        <v>227348.28295199995</v>
      </c>
      <c r="F25" s="646"/>
      <c r="G25" s="227"/>
      <c r="H25" s="226">
        <f t="shared" si="2"/>
        <v>227348.28295199995</v>
      </c>
      <c r="I25" s="230">
        <v>2</v>
      </c>
      <c r="J25" s="231">
        <f t="shared" si="0"/>
        <v>454697</v>
      </c>
      <c r="K25" s="223"/>
    </row>
    <row r="26" spans="2:11" ht="15" thickBot="1">
      <c r="B26" s="236">
        <v>13</v>
      </c>
      <c r="C26" s="317" t="s">
        <v>1234</v>
      </c>
      <c r="D26" s="225" t="s">
        <v>1223</v>
      </c>
      <c r="E26" s="645">
        <v>80668.852639199991</v>
      </c>
      <c r="F26" s="646"/>
      <c r="G26" s="227"/>
      <c r="H26" s="226">
        <f t="shared" si="2"/>
        <v>80668.852639199991</v>
      </c>
      <c r="I26" s="230">
        <v>2</v>
      </c>
      <c r="J26" s="231">
        <f t="shared" si="0"/>
        <v>161338</v>
      </c>
      <c r="K26" s="223"/>
    </row>
    <row r="27" spans="2:11" ht="15" thickBot="1">
      <c r="B27" s="236">
        <v>14</v>
      </c>
      <c r="C27" s="317" t="s">
        <v>1235</v>
      </c>
      <c r="D27" s="225" t="s">
        <v>1223</v>
      </c>
      <c r="E27" s="645">
        <v>232226.9376336</v>
      </c>
      <c r="F27" s="646"/>
      <c r="G27" s="227"/>
      <c r="H27" s="226">
        <f t="shared" si="2"/>
        <v>232226.9376336</v>
      </c>
      <c r="I27" s="230">
        <v>2</v>
      </c>
      <c r="J27" s="231">
        <f t="shared" si="0"/>
        <v>464454</v>
      </c>
      <c r="K27" s="223"/>
    </row>
    <row r="28" spans="2:11" ht="15" thickBot="1">
      <c r="B28" s="236">
        <v>15</v>
      </c>
      <c r="C28" s="317" t="s">
        <v>1236</v>
      </c>
      <c r="D28" s="225" t="s">
        <v>1223</v>
      </c>
      <c r="E28" s="645">
        <v>232226.9376336</v>
      </c>
      <c r="F28" s="646"/>
      <c r="G28" s="227"/>
      <c r="H28" s="226">
        <f t="shared" si="2"/>
        <v>232226.9376336</v>
      </c>
      <c r="I28" s="230">
        <v>2</v>
      </c>
      <c r="J28" s="231">
        <f t="shared" si="0"/>
        <v>464454</v>
      </c>
      <c r="K28" s="223"/>
    </row>
    <row r="29" spans="2:11" ht="15" thickBot="1">
      <c r="B29" s="236">
        <v>16</v>
      </c>
      <c r="C29" s="317" t="s">
        <v>1237</v>
      </c>
      <c r="D29" s="225" t="s">
        <v>1223</v>
      </c>
      <c r="E29" s="645">
        <v>171078.28145099999</v>
      </c>
      <c r="F29" s="646"/>
      <c r="G29" s="227"/>
      <c r="H29" s="226">
        <f t="shared" si="2"/>
        <v>171078.28145099999</v>
      </c>
      <c r="I29" s="230">
        <v>2</v>
      </c>
      <c r="J29" s="231">
        <f t="shared" si="0"/>
        <v>342157</v>
      </c>
      <c r="K29" s="223"/>
    </row>
    <row r="30" spans="2:11" ht="15" thickBot="1">
      <c r="B30" s="236">
        <v>17</v>
      </c>
      <c r="C30" s="317" t="s">
        <v>1238</v>
      </c>
      <c r="D30" s="225" t="s">
        <v>1223</v>
      </c>
      <c r="E30" s="645">
        <v>110387.66424</v>
      </c>
      <c r="F30" s="646"/>
      <c r="G30" s="227"/>
      <c r="H30" s="226">
        <f t="shared" si="2"/>
        <v>110387.66424</v>
      </c>
      <c r="I30" s="230">
        <v>2</v>
      </c>
      <c r="J30" s="231">
        <f t="shared" si="0"/>
        <v>220775</v>
      </c>
      <c r="K30" s="223"/>
    </row>
    <row r="31" spans="2:11" ht="15" thickBot="1">
      <c r="B31" s="236">
        <v>18</v>
      </c>
      <c r="C31" s="317" t="s">
        <v>1239</v>
      </c>
      <c r="D31" s="225" t="s">
        <v>1223</v>
      </c>
      <c r="E31" s="645">
        <v>110387.66424</v>
      </c>
      <c r="F31" s="646"/>
      <c r="G31" s="227"/>
      <c r="H31" s="226">
        <f t="shared" si="2"/>
        <v>110387.66424</v>
      </c>
      <c r="I31" s="230">
        <v>2</v>
      </c>
      <c r="J31" s="231">
        <f t="shared" si="0"/>
        <v>220775</v>
      </c>
      <c r="K31" s="223"/>
    </row>
    <row r="32" spans="2:11" ht="15" thickBot="1">
      <c r="B32" s="236">
        <v>19</v>
      </c>
      <c r="C32" s="317" t="s">
        <v>2263</v>
      </c>
      <c r="D32" s="225" t="s">
        <v>1223</v>
      </c>
      <c r="E32" s="645">
        <v>200000</v>
      </c>
      <c r="F32" s="646"/>
      <c r="G32" s="227"/>
      <c r="H32" s="226">
        <f t="shared" si="2"/>
        <v>200000</v>
      </c>
      <c r="I32" s="230">
        <v>2</v>
      </c>
      <c r="J32" s="231">
        <f t="shared" si="0"/>
        <v>400000</v>
      </c>
      <c r="K32" s="223"/>
    </row>
    <row r="33" spans="2:11" ht="15" thickBot="1">
      <c r="B33" s="236">
        <v>20</v>
      </c>
      <c r="C33" s="317" t="s">
        <v>2264</v>
      </c>
      <c r="D33" s="225" t="s">
        <v>1223</v>
      </c>
      <c r="E33" s="645">
        <v>150000</v>
      </c>
      <c r="F33" s="646"/>
      <c r="G33" s="227"/>
      <c r="H33" s="226">
        <f t="shared" si="1"/>
        <v>150000</v>
      </c>
      <c r="I33" s="230">
        <v>2</v>
      </c>
      <c r="J33" s="231">
        <f t="shared" si="0"/>
        <v>300000</v>
      </c>
      <c r="K33" s="223"/>
    </row>
    <row r="34" spans="2:11">
      <c r="K34" s="223"/>
    </row>
    <row r="35" spans="2:11">
      <c r="K35" s="223"/>
    </row>
    <row r="36" spans="2:11">
      <c r="K36" s="223"/>
    </row>
    <row r="37" spans="2:11">
      <c r="K37" s="223"/>
    </row>
    <row r="38" spans="2:11">
      <c r="K38" s="223"/>
    </row>
    <row r="39" spans="2:11">
      <c r="K39" s="223"/>
    </row>
    <row r="40" spans="2:11">
      <c r="K40" s="223"/>
    </row>
    <row r="41" spans="2:11">
      <c r="K41" s="223"/>
    </row>
    <row r="42" spans="2:11">
      <c r="K42" s="223"/>
    </row>
    <row r="43" spans="2:11">
      <c r="K43" s="223"/>
    </row>
    <row r="44" spans="2:11">
      <c r="K44" s="223"/>
    </row>
    <row r="45" spans="2:11">
      <c r="K45" s="223"/>
    </row>
    <row r="46" spans="2:11">
      <c r="K46" s="223"/>
    </row>
    <row r="47" spans="2:11">
      <c r="K47" s="223"/>
    </row>
    <row r="48" spans="2:11">
      <c r="K48" s="223"/>
    </row>
    <row r="49" spans="11:11">
      <c r="K49" s="223"/>
    </row>
    <row r="50" spans="11:11">
      <c r="K50" s="223"/>
    </row>
    <row r="51" spans="11:11">
      <c r="K51" s="223"/>
    </row>
    <row r="52" spans="11:11">
      <c r="K52" s="223"/>
    </row>
    <row r="53" spans="11:11">
      <c r="K53" s="223"/>
    </row>
    <row r="54" spans="11:11">
      <c r="K54" s="223"/>
    </row>
    <row r="55" spans="11:11">
      <c r="K55" s="223"/>
    </row>
    <row r="56" spans="11:11">
      <c r="K56" s="223"/>
    </row>
    <row r="57" spans="11:11">
      <c r="K57" s="223"/>
    </row>
    <row r="58" spans="11:11">
      <c r="K58" s="223"/>
    </row>
    <row r="59" spans="11:11">
      <c r="K59" s="223"/>
    </row>
    <row r="60" spans="11:11">
      <c r="K60" s="223"/>
    </row>
    <row r="61" spans="11:11">
      <c r="K61" s="223"/>
    </row>
    <row r="62" spans="11:11">
      <c r="K62" s="223"/>
    </row>
    <row r="63" spans="11:11">
      <c r="K63" s="223"/>
    </row>
    <row r="64" spans="11:11">
      <c r="K64" s="223"/>
    </row>
    <row r="65" spans="11:11">
      <c r="K65" s="223"/>
    </row>
    <row r="66" spans="11:11">
      <c r="K66" s="223"/>
    </row>
    <row r="67" spans="11:11">
      <c r="K67" s="223"/>
    </row>
    <row r="68" spans="11:11">
      <c r="K68" s="223"/>
    </row>
    <row r="69" spans="11:11">
      <c r="K69" s="223"/>
    </row>
    <row r="70" spans="11:11">
      <c r="K70" s="223"/>
    </row>
    <row r="71" spans="11:11">
      <c r="K71" s="223"/>
    </row>
    <row r="72" spans="11:11">
      <c r="K72" s="223"/>
    </row>
    <row r="73" spans="11:11">
      <c r="K73" s="223"/>
    </row>
    <row r="74" spans="11:11">
      <c r="K74" s="223"/>
    </row>
    <row r="75" spans="11:11">
      <c r="K75" s="223"/>
    </row>
    <row r="76" spans="11:11">
      <c r="K76" s="223"/>
    </row>
    <row r="77" spans="11:11">
      <c r="K77" s="223"/>
    </row>
    <row r="78" spans="11:11">
      <c r="K78" s="223"/>
    </row>
    <row r="79" spans="11:11">
      <c r="K79" s="223"/>
    </row>
    <row r="80" spans="11:11">
      <c r="K80" s="223"/>
    </row>
    <row r="81" spans="11:11">
      <c r="K81" s="223"/>
    </row>
    <row r="82" spans="11:11">
      <c r="K82" s="223"/>
    </row>
    <row r="83" spans="11:11">
      <c r="K83" s="223"/>
    </row>
    <row r="84" spans="11:11">
      <c r="K84" s="223"/>
    </row>
    <row r="85" spans="11:11">
      <c r="K85" s="223"/>
    </row>
    <row r="86" spans="11:11">
      <c r="K86" s="223"/>
    </row>
    <row r="87" spans="11:11">
      <c r="K87" s="223"/>
    </row>
    <row r="88" spans="11:11">
      <c r="K88" s="223"/>
    </row>
    <row r="89" spans="11:11">
      <c r="K89" s="223"/>
    </row>
    <row r="90" spans="11:11">
      <c r="K90" s="223"/>
    </row>
    <row r="91" spans="11:11">
      <c r="K91" s="223"/>
    </row>
    <row r="92" spans="11:11">
      <c r="K92" s="223"/>
    </row>
    <row r="93" spans="11:11">
      <c r="K93" s="223"/>
    </row>
    <row r="94" spans="11:11">
      <c r="K94" s="223"/>
    </row>
    <row r="95" spans="11:11">
      <c r="K95" s="223"/>
    </row>
    <row r="96" spans="11:11">
      <c r="K96" s="223"/>
    </row>
    <row r="97" spans="11:11">
      <c r="K97" s="223"/>
    </row>
    <row r="98" spans="11:11">
      <c r="K98" s="223"/>
    </row>
    <row r="99" spans="11:11">
      <c r="K99" s="223"/>
    </row>
    <row r="100" spans="11:11">
      <c r="K100" s="223"/>
    </row>
    <row r="101" spans="11:11">
      <c r="K101" s="223"/>
    </row>
    <row r="102" spans="11:11">
      <c r="K102" s="223"/>
    </row>
    <row r="103" spans="11:11">
      <c r="K103" s="223"/>
    </row>
    <row r="104" spans="11:11">
      <c r="K104" s="223"/>
    </row>
    <row r="105" spans="11:11">
      <c r="K105" s="223"/>
    </row>
    <row r="106" spans="11:11">
      <c r="K106" s="223"/>
    </row>
    <row r="107" spans="11:11">
      <c r="K107" s="223"/>
    </row>
    <row r="108" spans="11:11">
      <c r="K108" s="223"/>
    </row>
    <row r="109" spans="11:11">
      <c r="K109" s="223"/>
    </row>
    <row r="110" spans="11:11">
      <c r="K110" s="223"/>
    </row>
    <row r="111" spans="11:11">
      <c r="K111" s="223"/>
    </row>
    <row r="112" spans="11:11">
      <c r="K112" s="223"/>
    </row>
    <row r="113" spans="11:11">
      <c r="K113" s="223"/>
    </row>
    <row r="114" spans="11:11">
      <c r="K114" s="223"/>
    </row>
    <row r="115" spans="11:11">
      <c r="K115" s="223"/>
    </row>
    <row r="116" spans="11:11">
      <c r="K116" s="223"/>
    </row>
    <row r="117" spans="11:11">
      <c r="K117" s="223"/>
    </row>
    <row r="118" spans="11:11">
      <c r="K118" s="223"/>
    </row>
    <row r="119" spans="11:11">
      <c r="K119" s="223"/>
    </row>
    <row r="120" spans="11:11">
      <c r="K120" s="223"/>
    </row>
    <row r="121" spans="11:11">
      <c r="K121" s="223"/>
    </row>
    <row r="122" spans="11:11">
      <c r="K122" s="223"/>
    </row>
    <row r="123" spans="11:11">
      <c r="K123" s="223"/>
    </row>
    <row r="124" spans="11:11">
      <c r="K124" s="223"/>
    </row>
    <row r="125" spans="11:11">
      <c r="K125" s="223"/>
    </row>
    <row r="126" spans="11:11">
      <c r="K126" s="223"/>
    </row>
    <row r="127" spans="11:11">
      <c r="K127" s="223"/>
    </row>
    <row r="128" spans="11:11">
      <c r="K128" s="223"/>
    </row>
    <row r="129" spans="11:11">
      <c r="K129" s="223"/>
    </row>
    <row r="130" spans="11:11">
      <c r="K130" s="223"/>
    </row>
    <row r="131" spans="11:11">
      <c r="K131" s="223"/>
    </row>
    <row r="132" spans="11:11">
      <c r="K132" s="223"/>
    </row>
    <row r="133" spans="11:11">
      <c r="K133" s="223"/>
    </row>
    <row r="134" spans="11:11">
      <c r="K134" s="223"/>
    </row>
    <row r="135" spans="11:11">
      <c r="K135" s="223"/>
    </row>
    <row r="136" spans="11:11">
      <c r="K136" s="223"/>
    </row>
    <row r="137" spans="11:11">
      <c r="K137" s="223"/>
    </row>
    <row r="138" spans="11:11">
      <c r="K138" s="223"/>
    </row>
    <row r="139" spans="11:11">
      <c r="K139" s="223"/>
    </row>
    <row r="140" spans="11:11">
      <c r="K140" s="223"/>
    </row>
    <row r="141" spans="11:11">
      <c r="K141" s="223"/>
    </row>
    <row r="142" spans="11:11">
      <c r="K142" s="223"/>
    </row>
    <row r="143" spans="11:11">
      <c r="K143" s="223"/>
    </row>
    <row r="144" spans="11:11">
      <c r="K144" s="223"/>
    </row>
    <row r="145" spans="11:11">
      <c r="K145" s="223"/>
    </row>
    <row r="146" spans="11:11">
      <c r="K146" s="223"/>
    </row>
    <row r="147" spans="11:11">
      <c r="K147" s="223"/>
    </row>
    <row r="148" spans="11:11">
      <c r="K148" s="223"/>
    </row>
    <row r="149" spans="11:11">
      <c r="K149" s="223"/>
    </row>
    <row r="150" spans="11:11">
      <c r="K150" s="223"/>
    </row>
    <row r="151" spans="11:11">
      <c r="K151" s="223"/>
    </row>
    <row r="152" spans="11:11">
      <c r="K152" s="223"/>
    </row>
    <row r="153" spans="11:11">
      <c r="K153" s="223"/>
    </row>
    <row r="154" spans="11:11">
      <c r="K154" s="223"/>
    </row>
    <row r="155" spans="11:11">
      <c r="K155" s="223"/>
    </row>
    <row r="156" spans="11:11">
      <c r="K156" s="223"/>
    </row>
    <row r="157" spans="11:11">
      <c r="K157" s="223"/>
    </row>
    <row r="158" spans="11:11">
      <c r="K158" s="223"/>
    </row>
    <row r="159" spans="11:11">
      <c r="K159" s="223"/>
    </row>
    <row r="160" spans="11:11">
      <c r="K160" s="223"/>
    </row>
    <row r="161" spans="2:11" ht="14.4" thickBot="1">
      <c r="K161" s="223"/>
    </row>
    <row r="162" spans="2:11" ht="14.4" thickBot="1">
      <c r="B162" s="647" t="s">
        <v>1240</v>
      </c>
      <c r="C162" s="647"/>
      <c r="D162" s="647"/>
      <c r="E162" s="647"/>
      <c r="F162" s="647"/>
      <c r="G162" s="647"/>
      <c r="H162" s="647"/>
      <c r="I162" s="647"/>
      <c r="J162" s="647"/>
      <c r="K162" s="223"/>
    </row>
    <row r="163" spans="2:11" ht="15" customHeight="1" thickBot="1">
      <c r="B163" s="228" t="s">
        <v>1207</v>
      </c>
      <c r="C163" s="647" t="s">
        <v>65</v>
      </c>
      <c r="D163" s="647"/>
      <c r="E163" s="228"/>
      <c r="F163" s="228"/>
      <c r="G163" s="228"/>
      <c r="H163" s="228" t="s">
        <v>56</v>
      </c>
      <c r="I163" s="228" t="s">
        <v>1241</v>
      </c>
      <c r="J163" s="228" t="s">
        <v>1212</v>
      </c>
      <c r="K163" s="223"/>
    </row>
    <row r="164" spans="2:11" ht="15" customHeight="1" thickBot="1">
      <c r="B164" s="229"/>
      <c r="C164" s="644"/>
      <c r="D164" s="644"/>
      <c r="E164" s="229"/>
      <c r="F164" s="229"/>
      <c r="G164" s="229"/>
      <c r="H164" s="229"/>
      <c r="I164" s="229"/>
      <c r="J164" s="229"/>
      <c r="K164" s="223"/>
    </row>
    <row r="165" spans="2:11" ht="15" customHeight="1" thickBot="1">
      <c r="B165" s="229"/>
      <c r="C165" s="644"/>
      <c r="D165" s="644"/>
      <c r="E165" s="229"/>
      <c r="F165" s="229"/>
      <c r="G165" s="229"/>
      <c r="H165" s="229"/>
      <c r="I165" s="229"/>
      <c r="J165" s="229"/>
      <c r="K165" s="223"/>
    </row>
    <row r="166" spans="2:11" ht="15" customHeight="1" thickBot="1">
      <c r="B166" s="229"/>
      <c r="C166" s="644"/>
      <c r="D166" s="644"/>
      <c r="E166" s="229"/>
      <c r="F166" s="229"/>
      <c r="G166" s="229"/>
      <c r="H166" s="229"/>
      <c r="I166" s="229"/>
      <c r="J166" s="229"/>
      <c r="K166" s="223"/>
    </row>
    <row r="167" spans="2:11" ht="15" customHeight="1" thickBot="1">
      <c r="B167" s="229"/>
      <c r="C167" s="644"/>
      <c r="D167" s="644"/>
      <c r="E167" s="229"/>
      <c r="F167" s="229"/>
      <c r="G167" s="229"/>
      <c r="H167" s="229"/>
      <c r="I167" s="229"/>
      <c r="J167" s="229"/>
      <c r="K167" s="223"/>
    </row>
    <row r="168" spans="2:11" ht="15" customHeight="1" thickBot="1">
      <c r="B168" s="229"/>
      <c r="C168" s="644"/>
      <c r="D168" s="644"/>
      <c r="E168" s="229"/>
      <c r="F168" s="229"/>
      <c r="G168" s="229"/>
      <c r="H168" s="229"/>
      <c r="I168" s="229"/>
      <c r="J168" s="229"/>
      <c r="K168" s="223"/>
    </row>
    <row r="169" spans="2:11" ht="15" customHeight="1" thickBot="1">
      <c r="B169" s="229"/>
      <c r="C169" s="644"/>
      <c r="D169" s="644"/>
      <c r="E169" s="229"/>
      <c r="F169" s="229"/>
      <c r="G169" s="229"/>
      <c r="H169" s="229"/>
      <c r="I169" s="229"/>
      <c r="J169" s="229"/>
      <c r="K169" s="223"/>
    </row>
    <row r="170" spans="2:11" ht="15" customHeight="1" thickBot="1">
      <c r="B170" s="229"/>
      <c r="C170" s="644"/>
      <c r="D170" s="644"/>
      <c r="E170" s="229"/>
      <c r="F170" s="229"/>
      <c r="G170" s="229"/>
      <c r="H170" s="229"/>
      <c r="I170" s="229"/>
      <c r="J170" s="229"/>
      <c r="K170" s="223"/>
    </row>
    <row r="171" spans="2:11" ht="15" customHeight="1" thickBot="1">
      <c r="B171" s="229"/>
      <c r="C171" s="644"/>
      <c r="D171" s="644"/>
      <c r="E171" s="229"/>
      <c r="F171" s="229"/>
      <c r="G171" s="229"/>
      <c r="H171" s="229"/>
      <c r="I171" s="229"/>
      <c r="J171" s="229"/>
      <c r="K171" s="223"/>
    </row>
    <row r="172" spans="2:11" ht="15" customHeight="1" thickBot="1">
      <c r="B172" s="229"/>
      <c r="C172" s="644"/>
      <c r="D172" s="644"/>
      <c r="E172" s="229"/>
      <c r="F172" s="229"/>
      <c r="G172" s="229"/>
      <c r="H172" s="229"/>
      <c r="I172" s="229"/>
      <c r="J172" s="229"/>
      <c r="K172" s="223"/>
    </row>
    <row r="173" spans="2:11" ht="15" customHeight="1" thickBot="1">
      <c r="B173" s="229"/>
      <c r="C173" s="644"/>
      <c r="D173" s="644"/>
      <c r="E173" s="229"/>
      <c r="F173" s="229"/>
      <c r="G173" s="229"/>
      <c r="H173" s="229"/>
      <c r="I173" s="229"/>
      <c r="J173" s="229"/>
      <c r="K173" s="223"/>
    </row>
    <row r="174" spans="2:11" ht="15" customHeight="1" thickBot="1">
      <c r="B174" s="229"/>
      <c r="C174" s="644"/>
      <c r="D174" s="644"/>
      <c r="E174" s="229"/>
      <c r="F174" s="229"/>
      <c r="G174" s="229"/>
      <c r="H174" s="229"/>
      <c r="I174" s="229"/>
      <c r="J174" s="229"/>
      <c r="K174" s="223"/>
    </row>
    <row r="175" spans="2:11" ht="15" customHeight="1" thickBot="1">
      <c r="B175" s="229"/>
      <c r="C175" s="644"/>
      <c r="D175" s="644"/>
      <c r="E175" s="229"/>
      <c r="F175" s="229"/>
      <c r="G175" s="229"/>
      <c r="H175" s="229"/>
      <c r="I175" s="229"/>
      <c r="J175" s="229"/>
      <c r="K175" s="223"/>
    </row>
    <row r="176" spans="2:11" ht="15" customHeight="1" thickBot="1">
      <c r="B176" s="229"/>
      <c r="C176" s="644"/>
      <c r="D176" s="644"/>
      <c r="E176" s="229"/>
      <c r="F176" s="229"/>
      <c r="G176" s="229"/>
      <c r="H176" s="229"/>
      <c r="I176" s="229"/>
      <c r="J176" s="229"/>
      <c r="K176" s="223"/>
    </row>
    <row r="177" spans="2:11" ht="15" customHeight="1" thickBot="1">
      <c r="B177" s="229"/>
      <c r="C177" s="644"/>
      <c r="D177" s="644"/>
      <c r="E177" s="229"/>
      <c r="F177" s="229"/>
      <c r="G177" s="229"/>
      <c r="H177" s="229"/>
      <c r="I177" s="229"/>
      <c r="J177" s="229"/>
      <c r="K177" s="223"/>
    </row>
    <row r="178" spans="2:11" ht="15" customHeight="1" thickBot="1">
      <c r="B178" s="229"/>
      <c r="C178" s="644"/>
      <c r="D178" s="644"/>
      <c r="E178" s="229"/>
      <c r="F178" s="229"/>
      <c r="G178" s="229"/>
      <c r="H178" s="229"/>
      <c r="I178" s="229"/>
      <c r="J178" s="229"/>
      <c r="K178" s="223"/>
    </row>
    <row r="179" spans="2:11" ht="15" customHeight="1" thickBot="1">
      <c r="B179" s="229"/>
      <c r="C179" s="644"/>
      <c r="D179" s="644"/>
      <c r="E179" s="229"/>
      <c r="F179" s="229"/>
      <c r="G179" s="229"/>
      <c r="H179" s="229"/>
      <c r="I179" s="229"/>
      <c r="J179" s="229"/>
      <c r="K179" s="223"/>
    </row>
    <row r="180" spans="2:11" ht="15" customHeight="1" thickBot="1">
      <c r="B180" s="229"/>
      <c r="C180" s="644"/>
      <c r="D180" s="644"/>
      <c r="E180" s="229"/>
      <c r="F180" s="229"/>
      <c r="G180" s="229"/>
      <c r="H180" s="229"/>
      <c r="I180" s="229"/>
      <c r="J180" s="229"/>
      <c r="K180" s="223"/>
    </row>
    <row r="181" spans="2:11" ht="15" customHeight="1" thickBot="1">
      <c r="B181" s="229"/>
      <c r="C181" s="644"/>
      <c r="D181" s="644"/>
      <c r="E181" s="229"/>
      <c r="F181" s="229"/>
      <c r="G181" s="229"/>
      <c r="H181" s="229"/>
      <c r="I181" s="229"/>
      <c r="J181" s="229"/>
      <c r="K181" s="223"/>
    </row>
    <row r="182" spans="2:11" ht="15" customHeight="1" thickBot="1">
      <c r="B182" s="229"/>
      <c r="C182" s="644"/>
      <c r="D182" s="644"/>
      <c r="E182" s="229"/>
      <c r="F182" s="229"/>
      <c r="G182" s="229"/>
      <c r="H182" s="229"/>
      <c r="I182" s="229"/>
      <c r="J182" s="229"/>
      <c r="K182" s="223"/>
    </row>
    <row r="183" spans="2:11" ht="15" customHeight="1" thickBot="1">
      <c r="B183" s="229"/>
      <c r="C183" s="644"/>
      <c r="D183" s="644"/>
      <c r="E183" s="229"/>
      <c r="F183" s="229"/>
      <c r="G183" s="229"/>
      <c r="H183" s="229"/>
      <c r="I183" s="229"/>
      <c r="J183" s="229"/>
      <c r="K183" s="223"/>
    </row>
    <row r="184" spans="2:11" ht="15" customHeight="1" thickBot="1">
      <c r="B184" s="229"/>
      <c r="C184" s="644"/>
      <c r="D184" s="644"/>
      <c r="E184" s="229"/>
      <c r="F184" s="229"/>
      <c r="G184" s="229"/>
      <c r="H184" s="229"/>
      <c r="I184" s="229"/>
      <c r="J184" s="229"/>
      <c r="K184" s="223"/>
    </row>
    <row r="185" spans="2:11" ht="15" customHeight="1" thickBot="1">
      <c r="B185" s="229"/>
      <c r="C185" s="644"/>
      <c r="D185" s="644"/>
      <c r="E185" s="229"/>
      <c r="F185" s="229"/>
      <c r="G185" s="229"/>
      <c r="H185" s="229"/>
      <c r="I185" s="229"/>
      <c r="J185" s="229"/>
      <c r="K185" s="223"/>
    </row>
    <row r="186" spans="2:11" ht="15" customHeight="1" thickBot="1">
      <c r="B186" s="229"/>
      <c r="C186" s="644"/>
      <c r="D186" s="644"/>
      <c r="E186" s="229"/>
      <c r="F186" s="229"/>
      <c r="G186" s="229"/>
      <c r="H186" s="229"/>
      <c r="I186" s="229"/>
      <c r="J186" s="229"/>
      <c r="K186" s="223"/>
    </row>
    <row r="187" spans="2:11" ht="15" customHeight="1" thickBot="1">
      <c r="B187" s="229"/>
      <c r="C187" s="644"/>
      <c r="D187" s="644"/>
      <c r="E187" s="229"/>
      <c r="F187" s="229"/>
      <c r="G187" s="229"/>
      <c r="H187" s="229"/>
      <c r="I187" s="229"/>
      <c r="J187" s="229"/>
      <c r="K187" s="223"/>
    </row>
    <row r="188" spans="2:11" ht="15" customHeight="1" thickBot="1">
      <c r="B188" s="229"/>
      <c r="C188" s="644"/>
      <c r="D188" s="644"/>
      <c r="E188" s="229"/>
      <c r="F188" s="229"/>
      <c r="G188" s="229"/>
      <c r="H188" s="229"/>
      <c r="I188" s="229"/>
      <c r="J188" s="229"/>
      <c r="K188" s="223"/>
    </row>
    <row r="189" spans="2:11" ht="15" customHeight="1" thickBot="1">
      <c r="B189" s="229"/>
      <c r="C189" s="644"/>
      <c r="D189" s="644"/>
      <c r="E189" s="229"/>
      <c r="F189" s="229"/>
      <c r="G189" s="229"/>
      <c r="H189" s="229"/>
      <c r="I189" s="229"/>
      <c r="J189" s="229"/>
      <c r="K189" s="223"/>
    </row>
    <row r="190" spans="2:11" ht="15" customHeight="1" thickBot="1">
      <c r="B190" s="229"/>
      <c r="C190" s="644"/>
      <c r="D190" s="644"/>
      <c r="E190" s="229"/>
      <c r="F190" s="229"/>
      <c r="G190" s="229"/>
      <c r="H190" s="229"/>
      <c r="I190" s="229"/>
      <c r="J190" s="229"/>
      <c r="K190" s="223"/>
    </row>
    <row r="191" spans="2:11" ht="15" customHeight="1" thickBot="1">
      <c r="B191" s="229"/>
      <c r="C191" s="644"/>
      <c r="D191" s="644"/>
      <c r="E191" s="229"/>
      <c r="F191" s="229"/>
      <c r="G191" s="229"/>
      <c r="H191" s="229"/>
      <c r="I191" s="229"/>
      <c r="J191" s="229"/>
      <c r="K191" s="223"/>
    </row>
    <row r="192" spans="2:11" ht="15" customHeight="1" thickBot="1">
      <c r="B192" s="229"/>
      <c r="C192" s="644"/>
      <c r="D192" s="644"/>
      <c r="E192" s="229"/>
      <c r="F192" s="229"/>
      <c r="G192" s="229"/>
      <c r="H192" s="229"/>
      <c r="I192" s="229"/>
      <c r="J192" s="229"/>
      <c r="K192" s="223"/>
    </row>
    <row r="193" spans="2:11" ht="15" customHeight="1" thickBot="1">
      <c r="B193" s="229"/>
      <c r="C193" s="644"/>
      <c r="D193" s="644"/>
      <c r="E193" s="229"/>
      <c r="F193" s="229"/>
      <c r="G193" s="229"/>
      <c r="H193" s="229"/>
      <c r="I193" s="229"/>
      <c r="J193" s="229"/>
      <c r="K193" s="223"/>
    </row>
    <row r="194" spans="2:11" ht="15" customHeight="1" thickBot="1">
      <c r="B194" s="229"/>
      <c r="C194" s="644"/>
      <c r="D194" s="644"/>
      <c r="E194" s="229"/>
      <c r="F194" s="229"/>
      <c r="G194" s="229"/>
      <c r="H194" s="229"/>
      <c r="I194" s="229"/>
      <c r="J194" s="229"/>
      <c r="K194" s="223"/>
    </row>
    <row r="195" spans="2:11" ht="15" customHeight="1" thickBot="1">
      <c r="B195" s="229"/>
      <c r="C195" s="644"/>
      <c r="D195" s="644"/>
      <c r="E195" s="229"/>
      <c r="F195" s="229"/>
      <c r="G195" s="229"/>
      <c r="H195" s="229"/>
      <c r="I195" s="229"/>
      <c r="J195" s="229"/>
      <c r="K195" s="223"/>
    </row>
    <row r="196" spans="2:11" ht="15" customHeight="1" thickBot="1">
      <c r="B196" s="229"/>
      <c r="C196" s="644"/>
      <c r="D196" s="644"/>
      <c r="E196" s="229"/>
      <c r="F196" s="229"/>
      <c r="G196" s="229"/>
      <c r="H196" s="229"/>
      <c r="I196" s="229"/>
      <c r="J196" s="229"/>
      <c r="K196" s="223"/>
    </row>
    <row r="197" spans="2:11" ht="15" customHeight="1" thickBot="1">
      <c r="B197" s="229"/>
      <c r="C197" s="644"/>
      <c r="D197" s="644"/>
      <c r="E197" s="229"/>
      <c r="F197" s="229"/>
      <c r="G197" s="229"/>
      <c r="H197" s="229"/>
      <c r="I197" s="229"/>
      <c r="J197" s="229"/>
      <c r="K197" s="223"/>
    </row>
    <row r="198" spans="2:11" ht="15" customHeight="1" thickBot="1">
      <c r="B198" s="229"/>
      <c r="C198" s="644"/>
      <c r="D198" s="644"/>
      <c r="E198" s="229"/>
      <c r="F198" s="229"/>
      <c r="G198" s="229"/>
      <c r="H198" s="229"/>
      <c r="I198" s="229"/>
      <c r="J198" s="229"/>
      <c r="K198" s="223"/>
    </row>
    <row r="199" spans="2:11" ht="15" customHeight="1" thickBot="1">
      <c r="B199" s="229"/>
      <c r="C199" s="644"/>
      <c r="D199" s="644"/>
      <c r="E199" s="229"/>
      <c r="F199" s="229"/>
      <c r="G199" s="229"/>
      <c r="H199" s="229"/>
      <c r="I199" s="229"/>
      <c r="J199" s="229"/>
      <c r="K199" s="223"/>
    </row>
    <row r="200" spans="2:11" ht="15" customHeight="1" thickBot="1">
      <c r="B200" s="229"/>
      <c r="C200" s="644"/>
      <c r="D200" s="644"/>
      <c r="E200" s="229"/>
      <c r="F200" s="229"/>
      <c r="G200" s="229"/>
      <c r="H200" s="229"/>
      <c r="I200" s="229"/>
      <c r="J200" s="229"/>
      <c r="K200" s="223"/>
    </row>
    <row r="201" spans="2:11" ht="15" customHeight="1" thickBot="1">
      <c r="B201" s="229"/>
      <c r="C201" s="644"/>
      <c r="D201" s="644"/>
      <c r="E201" s="229"/>
      <c r="F201" s="229"/>
      <c r="G201" s="229"/>
      <c r="H201" s="229"/>
      <c r="I201" s="229"/>
      <c r="J201" s="229"/>
      <c r="K201" s="223"/>
    </row>
    <row r="202" spans="2:11" ht="15" customHeight="1" thickBot="1">
      <c r="B202" s="229"/>
      <c r="C202" s="644"/>
      <c r="D202" s="644"/>
      <c r="E202" s="229"/>
      <c r="F202" s="229"/>
      <c r="G202" s="229"/>
      <c r="H202" s="229"/>
      <c r="I202" s="229"/>
      <c r="J202" s="229"/>
      <c r="K202" s="223"/>
    </row>
    <row r="203" spans="2:11" ht="15" customHeight="1" thickBot="1">
      <c r="B203" s="229"/>
      <c r="C203" s="644"/>
      <c r="D203" s="644"/>
      <c r="E203" s="229"/>
      <c r="F203" s="229"/>
      <c r="G203" s="229"/>
      <c r="H203" s="229"/>
      <c r="I203" s="229"/>
      <c r="J203" s="229"/>
      <c r="K203" s="223"/>
    </row>
    <row r="204" spans="2:11" ht="15" customHeight="1" thickBot="1">
      <c r="B204" s="229"/>
      <c r="C204" s="644"/>
      <c r="D204" s="644"/>
      <c r="E204" s="229"/>
      <c r="F204" s="229"/>
      <c r="G204" s="229"/>
      <c r="H204" s="229"/>
      <c r="I204" s="229"/>
      <c r="J204" s="229"/>
      <c r="K204" s="223"/>
    </row>
    <row r="205" spans="2:11" ht="15" customHeight="1" thickBot="1">
      <c r="B205" s="229"/>
      <c r="C205" s="644"/>
      <c r="D205" s="644"/>
      <c r="E205" s="229"/>
      <c r="F205" s="229"/>
      <c r="G205" s="229"/>
      <c r="H205" s="229"/>
      <c r="I205" s="229"/>
      <c r="J205" s="229"/>
      <c r="K205" s="223"/>
    </row>
    <row r="206" spans="2:11" ht="15" customHeight="1" thickBot="1">
      <c r="B206" s="229"/>
      <c r="C206" s="644"/>
      <c r="D206" s="644"/>
      <c r="E206" s="229"/>
      <c r="F206" s="229"/>
      <c r="G206" s="229"/>
      <c r="H206" s="229"/>
      <c r="I206" s="229"/>
      <c r="J206" s="229"/>
      <c r="K206" s="223"/>
    </row>
    <row r="207" spans="2:11" ht="15" customHeight="1" thickBot="1">
      <c r="B207" s="229"/>
      <c r="C207" s="644"/>
      <c r="D207" s="644"/>
      <c r="E207" s="229"/>
      <c r="F207" s="229"/>
      <c r="G207" s="229"/>
      <c r="H207" s="229"/>
      <c r="I207" s="229"/>
      <c r="J207" s="229"/>
      <c r="K207" s="223"/>
    </row>
    <row r="208" spans="2:11" ht="15" customHeight="1" thickBot="1">
      <c r="B208" s="229"/>
      <c r="C208" s="644"/>
      <c r="D208" s="644"/>
      <c r="E208" s="229"/>
      <c r="F208" s="229"/>
      <c r="G208" s="229"/>
      <c r="H208" s="229"/>
      <c r="I208" s="229"/>
      <c r="J208" s="229"/>
      <c r="K208" s="223"/>
    </row>
    <row r="209" spans="2:11" ht="15" customHeight="1" thickBot="1">
      <c r="B209" s="229"/>
      <c r="C209" s="644"/>
      <c r="D209" s="644"/>
      <c r="E209" s="229"/>
      <c r="F209" s="229"/>
      <c r="G209" s="229"/>
      <c r="H209" s="229"/>
      <c r="I209" s="229"/>
      <c r="J209" s="229"/>
      <c r="K209" s="223"/>
    </row>
    <row r="210" spans="2:11" ht="15" customHeight="1" thickBot="1">
      <c r="B210" s="229"/>
      <c r="C210" s="644"/>
      <c r="D210" s="644"/>
      <c r="E210" s="229"/>
      <c r="F210" s="229"/>
      <c r="G210" s="229"/>
      <c r="H210" s="229"/>
      <c r="I210" s="229"/>
      <c r="J210" s="229"/>
      <c r="K210" s="223"/>
    </row>
    <row r="211" spans="2:11" ht="15" customHeight="1" thickBot="1">
      <c r="B211" s="229"/>
      <c r="C211" s="644"/>
      <c r="D211" s="644"/>
      <c r="E211" s="229"/>
      <c r="F211" s="229"/>
      <c r="G211" s="229"/>
      <c r="H211" s="229"/>
      <c r="I211" s="229"/>
      <c r="J211" s="229"/>
      <c r="K211" s="223"/>
    </row>
    <row r="212" spans="2:11" ht="15" customHeight="1" thickBot="1">
      <c r="B212" s="229"/>
      <c r="C212" s="644"/>
      <c r="D212" s="644"/>
      <c r="E212" s="229"/>
      <c r="F212" s="229"/>
      <c r="G212" s="229"/>
      <c r="H212" s="229"/>
      <c r="I212" s="229"/>
      <c r="J212" s="229"/>
      <c r="K212" s="223"/>
    </row>
    <row r="213" spans="2:11" ht="15" customHeight="1" thickBot="1">
      <c r="B213" s="229"/>
      <c r="C213" s="644"/>
      <c r="D213" s="644"/>
      <c r="E213" s="229"/>
      <c r="F213" s="229"/>
      <c r="G213" s="229"/>
      <c r="H213" s="229"/>
      <c r="I213" s="229"/>
      <c r="J213" s="229"/>
      <c r="K213" s="223"/>
    </row>
    <row r="214" spans="2:11" ht="15" customHeight="1" thickBot="1">
      <c r="B214" s="229"/>
      <c r="C214" s="644"/>
      <c r="D214" s="644"/>
      <c r="E214" s="229"/>
      <c r="F214" s="229"/>
      <c r="G214" s="229"/>
      <c r="H214" s="229"/>
      <c r="I214" s="229"/>
      <c r="J214" s="229"/>
      <c r="K214" s="223"/>
    </row>
    <row r="215" spans="2:11" ht="15" customHeight="1" thickBot="1">
      <c r="B215" s="229"/>
      <c r="C215" s="644"/>
      <c r="D215" s="644"/>
      <c r="E215" s="229"/>
      <c r="F215" s="229"/>
      <c r="G215" s="229"/>
      <c r="H215" s="229"/>
      <c r="I215" s="229"/>
      <c r="J215" s="229"/>
      <c r="K215" s="223"/>
    </row>
    <row r="216" spans="2:11" ht="15" customHeight="1" thickBot="1">
      <c r="B216" s="229"/>
      <c r="C216" s="644"/>
      <c r="D216" s="644"/>
      <c r="E216" s="229"/>
      <c r="F216" s="229"/>
      <c r="G216" s="229"/>
      <c r="H216" s="229"/>
      <c r="I216" s="229"/>
      <c r="J216" s="229"/>
      <c r="K216" s="223"/>
    </row>
    <row r="217" spans="2:11" ht="15" customHeight="1" thickBot="1">
      <c r="B217" s="229"/>
      <c r="C217" s="644"/>
      <c r="D217" s="644"/>
      <c r="E217" s="229"/>
      <c r="F217" s="229"/>
      <c r="G217" s="229"/>
      <c r="H217" s="229"/>
      <c r="I217" s="229"/>
      <c r="J217" s="229"/>
      <c r="K217" s="223"/>
    </row>
    <row r="218" spans="2:11" ht="15" customHeight="1" thickBot="1">
      <c r="B218" s="229"/>
      <c r="C218" s="644"/>
      <c r="D218" s="644"/>
      <c r="E218" s="229"/>
      <c r="F218" s="229"/>
      <c r="G218" s="229"/>
      <c r="H218" s="229"/>
      <c r="I218" s="229"/>
      <c r="J218" s="229"/>
      <c r="K218" s="223"/>
    </row>
    <row r="219" spans="2:11" ht="15" customHeight="1" thickBot="1">
      <c r="B219" s="229"/>
      <c r="C219" s="644"/>
      <c r="D219" s="644"/>
      <c r="E219" s="229"/>
      <c r="F219" s="229"/>
      <c r="G219" s="229"/>
      <c r="H219" s="229"/>
      <c r="I219" s="229"/>
      <c r="J219" s="229"/>
      <c r="K219" s="223"/>
    </row>
    <row r="220" spans="2:11" ht="15" customHeight="1" thickBot="1">
      <c r="B220" s="229"/>
      <c r="C220" s="644"/>
      <c r="D220" s="644"/>
      <c r="E220" s="229"/>
      <c r="F220" s="229"/>
      <c r="G220" s="229"/>
      <c r="H220" s="229"/>
      <c r="I220" s="229"/>
      <c r="J220" s="229"/>
      <c r="K220" s="223"/>
    </row>
    <row r="221" spans="2:11" ht="15" customHeight="1" thickBot="1">
      <c r="B221" s="229"/>
      <c r="C221" s="644"/>
      <c r="D221" s="644"/>
      <c r="E221" s="229"/>
      <c r="F221" s="229"/>
      <c r="G221" s="229"/>
      <c r="H221" s="229"/>
      <c r="I221" s="229"/>
      <c r="J221" s="229"/>
      <c r="K221" s="223"/>
    </row>
    <row r="222" spans="2:11" ht="15" customHeight="1" thickBot="1">
      <c r="B222" s="229"/>
      <c r="C222" s="644"/>
      <c r="D222" s="644"/>
      <c r="E222" s="229"/>
      <c r="F222" s="229"/>
      <c r="G222" s="229"/>
      <c r="H222" s="229"/>
      <c r="I222" s="229"/>
      <c r="J222" s="229"/>
      <c r="K222" s="223"/>
    </row>
    <row r="223" spans="2:11" ht="15" customHeight="1" thickBot="1">
      <c r="B223" s="229"/>
      <c r="C223" s="644"/>
      <c r="D223" s="644"/>
      <c r="E223" s="229"/>
      <c r="F223" s="229"/>
      <c r="G223" s="229"/>
      <c r="H223" s="229"/>
      <c r="I223" s="229"/>
      <c r="J223" s="229"/>
      <c r="K223" s="223"/>
    </row>
    <row r="224" spans="2:11" ht="15" customHeight="1" thickBot="1">
      <c r="B224" s="229"/>
      <c r="C224" s="644"/>
      <c r="D224" s="644"/>
      <c r="E224" s="229"/>
      <c r="F224" s="229"/>
      <c r="G224" s="229"/>
      <c r="H224" s="229"/>
      <c r="I224" s="229"/>
      <c r="J224" s="229"/>
      <c r="K224" s="223"/>
    </row>
    <row r="225" spans="2:11" ht="15" customHeight="1" thickBot="1">
      <c r="B225" s="229"/>
      <c r="C225" s="644"/>
      <c r="D225" s="644"/>
      <c r="E225" s="229"/>
      <c r="F225" s="229"/>
      <c r="G225" s="229"/>
      <c r="H225" s="229"/>
      <c r="I225" s="229"/>
      <c r="J225" s="229"/>
      <c r="K225" s="223"/>
    </row>
    <row r="226" spans="2:11" ht="15" customHeight="1" thickBot="1">
      <c r="B226" s="229"/>
      <c r="C226" s="644"/>
      <c r="D226" s="644"/>
      <c r="E226" s="229"/>
      <c r="F226" s="229"/>
      <c r="G226" s="229"/>
      <c r="H226" s="229"/>
      <c r="I226" s="229"/>
      <c r="J226" s="229"/>
      <c r="K226" s="223"/>
    </row>
    <row r="227" spans="2:11" ht="15" customHeight="1" thickBot="1">
      <c r="B227" s="229"/>
      <c r="C227" s="644"/>
      <c r="D227" s="644"/>
      <c r="E227" s="229"/>
      <c r="F227" s="229"/>
      <c r="G227" s="229"/>
      <c r="H227" s="229"/>
      <c r="I227" s="229"/>
      <c r="J227" s="229"/>
      <c r="K227" s="223"/>
    </row>
    <row r="228" spans="2:11" ht="15" customHeight="1" thickBot="1">
      <c r="B228" s="229"/>
      <c r="C228" s="644"/>
      <c r="D228" s="644"/>
      <c r="E228" s="229"/>
      <c r="F228" s="229"/>
      <c r="G228" s="229"/>
      <c r="H228" s="229"/>
      <c r="I228" s="229"/>
      <c r="J228" s="229"/>
      <c r="K228" s="223"/>
    </row>
    <row r="229" spans="2:11" ht="15" customHeight="1" thickBot="1">
      <c r="B229" s="229"/>
      <c r="C229" s="644"/>
      <c r="D229" s="644"/>
      <c r="E229" s="229"/>
      <c r="F229" s="229"/>
      <c r="G229" s="229"/>
      <c r="H229" s="229"/>
      <c r="I229" s="229"/>
      <c r="J229" s="229"/>
      <c r="K229" s="223"/>
    </row>
    <row r="230" spans="2:11" ht="15" customHeight="1" thickBot="1">
      <c r="B230" s="229"/>
      <c r="C230" s="644"/>
      <c r="D230" s="644"/>
      <c r="E230" s="229"/>
      <c r="F230" s="229"/>
      <c r="G230" s="229"/>
      <c r="H230" s="229"/>
      <c r="I230" s="229"/>
      <c r="J230" s="229"/>
      <c r="K230" s="223"/>
    </row>
    <row r="231" spans="2:11" ht="15" customHeight="1" thickBot="1">
      <c r="B231" s="229"/>
      <c r="C231" s="644"/>
      <c r="D231" s="644"/>
      <c r="E231" s="229"/>
      <c r="F231" s="229"/>
      <c r="G231" s="229"/>
      <c r="H231" s="229"/>
      <c r="I231" s="229"/>
      <c r="J231" s="229"/>
      <c r="K231" s="223"/>
    </row>
    <row r="232" spans="2:11" ht="15" customHeight="1" thickBot="1">
      <c r="B232" s="229"/>
      <c r="C232" s="644"/>
      <c r="D232" s="644"/>
      <c r="E232" s="229"/>
      <c r="F232" s="229"/>
      <c r="G232" s="229"/>
      <c r="H232" s="229"/>
      <c r="I232" s="229"/>
      <c r="J232" s="229"/>
      <c r="K232" s="223"/>
    </row>
    <row r="233" spans="2:11" ht="15" customHeight="1" thickBot="1">
      <c r="B233" s="229"/>
      <c r="C233" s="644"/>
      <c r="D233" s="644"/>
      <c r="E233" s="229"/>
      <c r="F233" s="229"/>
      <c r="G233" s="229"/>
      <c r="H233" s="229"/>
      <c r="I233" s="229"/>
      <c r="J233" s="229"/>
      <c r="K233" s="223"/>
    </row>
    <row r="234" spans="2:11" ht="15" customHeight="1" thickBot="1">
      <c r="B234" s="229"/>
      <c r="C234" s="644"/>
      <c r="D234" s="644"/>
      <c r="E234" s="229"/>
      <c r="F234" s="229"/>
      <c r="G234" s="229"/>
      <c r="H234" s="229"/>
      <c r="I234" s="229"/>
      <c r="J234" s="229"/>
      <c r="K234" s="223"/>
    </row>
    <row r="235" spans="2:11" ht="15" customHeight="1" thickBot="1">
      <c r="B235" s="229"/>
      <c r="C235" s="644"/>
      <c r="D235" s="644"/>
      <c r="E235" s="229"/>
      <c r="F235" s="229"/>
      <c r="G235" s="229"/>
      <c r="H235" s="229"/>
      <c r="I235" s="229"/>
      <c r="J235" s="229"/>
      <c r="K235" s="223"/>
    </row>
    <row r="236" spans="2:11" ht="15" customHeight="1" thickBot="1">
      <c r="B236" s="229"/>
      <c r="C236" s="644"/>
      <c r="D236" s="644"/>
      <c r="E236" s="229"/>
      <c r="F236" s="229"/>
      <c r="G236" s="229"/>
      <c r="H236" s="229"/>
      <c r="I236" s="229"/>
      <c r="J236" s="229"/>
      <c r="K236" s="223"/>
    </row>
    <row r="237" spans="2:11" ht="15" customHeight="1" thickBot="1">
      <c r="B237" s="229"/>
      <c r="C237" s="644"/>
      <c r="D237" s="644"/>
      <c r="E237" s="229"/>
      <c r="F237" s="229"/>
      <c r="G237" s="229"/>
      <c r="H237" s="229"/>
      <c r="I237" s="229"/>
      <c r="J237" s="229"/>
      <c r="K237" s="223"/>
    </row>
    <row r="238" spans="2:11" ht="15" customHeight="1" thickBot="1">
      <c r="B238" s="229"/>
      <c r="C238" s="644"/>
      <c r="D238" s="644"/>
      <c r="E238" s="229"/>
      <c r="F238" s="229"/>
      <c r="G238" s="229"/>
      <c r="H238" s="229"/>
      <c r="I238" s="229"/>
      <c r="J238" s="229"/>
      <c r="K238" s="223"/>
    </row>
    <row r="239" spans="2:11" ht="15" customHeight="1" thickBot="1">
      <c r="B239" s="229"/>
      <c r="C239" s="644"/>
      <c r="D239" s="644"/>
      <c r="E239" s="229"/>
      <c r="F239" s="229"/>
      <c r="G239" s="229"/>
      <c r="H239" s="229"/>
      <c r="I239" s="229"/>
      <c r="J239" s="229"/>
      <c r="K239" s="223"/>
    </row>
    <row r="240" spans="2:11" ht="15" customHeight="1" thickBot="1">
      <c r="B240" s="229"/>
      <c r="C240" s="644"/>
      <c r="D240" s="644"/>
      <c r="E240" s="229"/>
      <c r="F240" s="229"/>
      <c r="G240" s="229"/>
      <c r="H240" s="229"/>
      <c r="I240" s="229"/>
      <c r="J240" s="229"/>
      <c r="K240" s="223"/>
    </row>
    <row r="241" spans="2:11" ht="15" customHeight="1" thickBot="1">
      <c r="B241" s="229"/>
      <c r="C241" s="644"/>
      <c r="D241" s="644"/>
      <c r="E241" s="229"/>
      <c r="F241" s="229"/>
      <c r="G241" s="229"/>
      <c r="H241" s="229"/>
      <c r="I241" s="229"/>
      <c r="J241" s="229"/>
      <c r="K241" s="223"/>
    </row>
    <row r="242" spans="2:11" ht="15" customHeight="1" thickBot="1">
      <c r="B242" s="229"/>
      <c r="C242" s="644"/>
      <c r="D242" s="644"/>
      <c r="E242" s="229"/>
      <c r="F242" s="229"/>
      <c r="G242" s="229"/>
      <c r="H242" s="229"/>
      <c r="I242" s="229"/>
      <c r="J242" s="229"/>
      <c r="K242" s="223"/>
    </row>
    <row r="243" spans="2:11" ht="15" customHeight="1" thickBot="1">
      <c r="B243" s="229"/>
      <c r="C243" s="644"/>
      <c r="D243" s="644"/>
      <c r="E243" s="229"/>
      <c r="F243" s="229"/>
      <c r="G243" s="229"/>
      <c r="H243" s="229"/>
      <c r="I243" s="229"/>
      <c r="J243" s="229"/>
      <c r="K243" s="223"/>
    </row>
    <row r="244" spans="2:11" ht="15" customHeight="1" thickBot="1">
      <c r="B244" s="229"/>
      <c r="C244" s="644"/>
      <c r="D244" s="644"/>
      <c r="E244" s="229"/>
      <c r="F244" s="229"/>
      <c r="G244" s="229"/>
      <c r="H244" s="229"/>
      <c r="I244" s="229"/>
      <c r="J244" s="229"/>
      <c r="K244" s="223"/>
    </row>
    <row r="245" spans="2:11" ht="15" customHeight="1" thickBot="1">
      <c r="B245" s="229"/>
      <c r="C245" s="644"/>
      <c r="D245" s="644"/>
      <c r="E245" s="229"/>
      <c r="F245" s="229"/>
      <c r="G245" s="229"/>
      <c r="H245" s="229"/>
      <c r="I245" s="229"/>
      <c r="J245" s="229"/>
      <c r="K245" s="223"/>
    </row>
    <row r="246" spans="2:11" ht="15" customHeight="1" thickBot="1">
      <c r="B246" s="229"/>
      <c r="C246" s="644"/>
      <c r="D246" s="644"/>
      <c r="E246" s="229"/>
      <c r="F246" s="229"/>
      <c r="G246" s="229"/>
      <c r="H246" s="229"/>
      <c r="I246" s="229"/>
      <c r="J246" s="229"/>
      <c r="K246" s="223"/>
    </row>
    <row r="247" spans="2:11" ht="15" customHeight="1" thickBot="1">
      <c r="B247" s="229"/>
      <c r="C247" s="644"/>
      <c r="D247" s="644"/>
      <c r="E247" s="229"/>
      <c r="F247" s="229"/>
      <c r="G247" s="229"/>
      <c r="H247" s="229"/>
      <c r="I247" s="229"/>
      <c r="J247" s="229"/>
      <c r="K247" s="223"/>
    </row>
    <row r="248" spans="2:11" ht="15" customHeight="1" thickBot="1">
      <c r="B248" s="229"/>
      <c r="C248" s="644"/>
      <c r="D248" s="644"/>
      <c r="E248" s="229"/>
      <c r="F248" s="229"/>
      <c r="G248" s="229"/>
      <c r="H248" s="229"/>
      <c r="I248" s="229"/>
      <c r="J248" s="229"/>
      <c r="K248" s="223"/>
    </row>
    <row r="249" spans="2:11" ht="15" customHeight="1" thickBot="1">
      <c r="B249" s="229"/>
      <c r="C249" s="644"/>
      <c r="D249" s="644"/>
      <c r="E249" s="229"/>
      <c r="F249" s="229"/>
      <c r="G249" s="229"/>
      <c r="H249" s="229"/>
      <c r="I249" s="229"/>
      <c r="J249" s="229"/>
      <c r="K249" s="223"/>
    </row>
    <row r="250" spans="2:11" ht="15" customHeight="1" thickBot="1">
      <c r="B250" s="229"/>
      <c r="C250" s="644"/>
      <c r="D250" s="644"/>
      <c r="E250" s="229"/>
      <c r="F250" s="229"/>
      <c r="G250" s="229"/>
      <c r="H250" s="229"/>
      <c r="I250" s="229"/>
      <c r="J250" s="229"/>
      <c r="K250" s="223"/>
    </row>
    <row r="251" spans="2:11" ht="15" customHeight="1" thickBot="1">
      <c r="B251" s="229"/>
      <c r="C251" s="644"/>
      <c r="D251" s="644"/>
      <c r="E251" s="229"/>
      <c r="F251" s="229"/>
      <c r="G251" s="229"/>
      <c r="H251" s="229"/>
      <c r="I251" s="229"/>
      <c r="J251" s="229"/>
      <c r="K251" s="223"/>
    </row>
    <row r="252" spans="2:11" ht="15" customHeight="1" thickBot="1">
      <c r="B252" s="229"/>
      <c r="C252" s="644"/>
      <c r="D252" s="644"/>
      <c r="E252" s="229"/>
      <c r="F252" s="229"/>
      <c r="G252" s="229"/>
      <c r="H252" s="229"/>
      <c r="I252" s="229"/>
      <c r="J252" s="229"/>
      <c r="K252" s="223"/>
    </row>
    <row r="253" spans="2:11" ht="15" customHeight="1" thickBot="1">
      <c r="B253" s="229"/>
      <c r="C253" s="644"/>
      <c r="D253" s="644"/>
      <c r="E253" s="229"/>
      <c r="F253" s="229"/>
      <c r="G253" s="229"/>
      <c r="H253" s="229"/>
      <c r="I253" s="229"/>
      <c r="J253" s="229"/>
      <c r="K253" s="223"/>
    </row>
    <row r="254" spans="2:11" ht="15" customHeight="1" thickBot="1">
      <c r="B254" s="229"/>
      <c r="C254" s="644"/>
      <c r="D254" s="644"/>
      <c r="E254" s="229"/>
      <c r="F254" s="229"/>
      <c r="G254" s="229"/>
      <c r="H254" s="229"/>
      <c r="I254" s="229"/>
      <c r="J254" s="229"/>
      <c r="K254" s="223"/>
    </row>
    <row r="255" spans="2:11" ht="15" customHeight="1" thickBot="1">
      <c r="B255" s="229"/>
      <c r="C255" s="644"/>
      <c r="D255" s="644"/>
      <c r="E255" s="229"/>
      <c r="F255" s="229"/>
      <c r="G255" s="229"/>
      <c r="H255" s="229"/>
      <c r="I255" s="229"/>
      <c r="J255" s="229"/>
      <c r="K255" s="223"/>
    </row>
    <row r="256" spans="2:11" ht="15" customHeight="1" thickBot="1">
      <c r="B256" s="229"/>
      <c r="C256" s="644"/>
      <c r="D256" s="644"/>
      <c r="E256" s="229"/>
      <c r="F256" s="229"/>
      <c r="G256" s="229"/>
      <c r="H256" s="229"/>
      <c r="I256" s="229"/>
      <c r="J256" s="229"/>
      <c r="K256" s="223"/>
    </row>
    <row r="257" spans="2:11" ht="15" customHeight="1" thickBot="1">
      <c r="B257" s="229"/>
      <c r="C257" s="644"/>
      <c r="D257" s="644"/>
      <c r="E257" s="229"/>
      <c r="F257" s="229"/>
      <c r="G257" s="229"/>
      <c r="H257" s="229"/>
      <c r="I257" s="229"/>
      <c r="J257" s="229"/>
      <c r="K257" s="223"/>
    </row>
    <row r="258" spans="2:11" ht="15" customHeight="1" thickBot="1">
      <c r="B258" s="229"/>
      <c r="C258" s="644"/>
      <c r="D258" s="644"/>
      <c r="E258" s="229"/>
      <c r="F258" s="229"/>
      <c r="G258" s="229"/>
      <c r="H258" s="229"/>
      <c r="I258" s="229"/>
      <c r="J258" s="229"/>
      <c r="K258" s="223"/>
    </row>
    <row r="259" spans="2:11" ht="15" customHeight="1" thickBot="1">
      <c r="B259" s="229"/>
      <c r="C259" s="644"/>
      <c r="D259" s="644"/>
      <c r="E259" s="229"/>
      <c r="F259" s="229"/>
      <c r="G259" s="229"/>
      <c r="H259" s="229"/>
      <c r="I259" s="229"/>
      <c r="J259" s="229"/>
      <c r="K259" s="223"/>
    </row>
    <row r="260" spans="2:11" ht="15" customHeight="1" thickBot="1">
      <c r="B260" s="229"/>
      <c r="C260" s="644"/>
      <c r="D260" s="644"/>
      <c r="E260" s="229"/>
      <c r="F260" s="229"/>
      <c r="G260" s="229"/>
      <c r="H260" s="229"/>
      <c r="I260" s="229"/>
      <c r="J260" s="229"/>
      <c r="K260" s="223"/>
    </row>
    <row r="261" spans="2:11" ht="15" customHeight="1" thickBot="1">
      <c r="B261" s="229"/>
      <c r="C261" s="644"/>
      <c r="D261" s="644"/>
      <c r="E261" s="229"/>
      <c r="F261" s="229"/>
      <c r="G261" s="229"/>
      <c r="H261" s="229"/>
      <c r="I261" s="229"/>
      <c r="J261" s="229"/>
      <c r="K261" s="223"/>
    </row>
    <row r="262" spans="2:11" ht="15" customHeight="1" thickBot="1">
      <c r="B262" s="229"/>
      <c r="C262" s="644"/>
      <c r="D262" s="644"/>
      <c r="E262" s="229"/>
      <c r="F262" s="229"/>
      <c r="G262" s="229"/>
      <c r="H262" s="229"/>
      <c r="I262" s="229"/>
      <c r="J262" s="229"/>
      <c r="K262" s="223"/>
    </row>
    <row r="263" spans="2:11" ht="15" customHeight="1" thickBot="1">
      <c r="B263" s="229"/>
      <c r="C263" s="644"/>
      <c r="D263" s="644"/>
      <c r="E263" s="229"/>
      <c r="F263" s="229"/>
      <c r="G263" s="229"/>
      <c r="H263" s="229"/>
      <c r="I263" s="229"/>
      <c r="J263" s="229"/>
      <c r="K263" s="223"/>
    </row>
    <row r="264" spans="2:11" ht="15" customHeight="1" thickBot="1">
      <c r="B264" s="229"/>
      <c r="C264" s="644"/>
      <c r="D264" s="644"/>
      <c r="E264" s="229"/>
      <c r="F264" s="229"/>
      <c r="G264" s="229"/>
      <c r="H264" s="229"/>
      <c r="I264" s="229"/>
      <c r="J264" s="229"/>
      <c r="K264" s="223"/>
    </row>
    <row r="265" spans="2:11" ht="15" customHeight="1" thickBot="1">
      <c r="B265" s="229"/>
      <c r="C265" s="644"/>
      <c r="D265" s="644"/>
      <c r="E265" s="229"/>
      <c r="F265" s="229"/>
      <c r="G265" s="229"/>
      <c r="H265" s="229"/>
      <c r="I265" s="229"/>
      <c r="J265" s="229"/>
      <c r="K265" s="223"/>
    </row>
    <row r="266" spans="2:11" ht="15" customHeight="1" thickBot="1">
      <c r="B266" s="229"/>
      <c r="C266" s="644"/>
      <c r="D266" s="644"/>
      <c r="E266" s="229"/>
      <c r="F266" s="229"/>
      <c r="G266" s="229"/>
      <c r="H266" s="229"/>
      <c r="I266" s="229"/>
      <c r="J266" s="229"/>
      <c r="K266" s="223"/>
    </row>
    <row r="267" spans="2:11" ht="15" customHeight="1" thickBot="1">
      <c r="B267" s="229"/>
      <c r="C267" s="644"/>
      <c r="D267" s="644"/>
      <c r="E267" s="229"/>
      <c r="F267" s="229"/>
      <c r="G267" s="229"/>
      <c r="H267" s="229"/>
      <c r="I267" s="229"/>
      <c r="J267" s="229"/>
      <c r="K267" s="223"/>
    </row>
    <row r="268" spans="2:11" ht="15" customHeight="1" thickBot="1">
      <c r="B268" s="229"/>
      <c r="C268" s="644"/>
      <c r="D268" s="644"/>
      <c r="E268" s="229"/>
      <c r="F268" s="229"/>
      <c r="G268" s="229"/>
      <c r="H268" s="229"/>
      <c r="I268" s="229"/>
      <c r="J268" s="229"/>
      <c r="K268" s="223"/>
    </row>
    <row r="269" spans="2:11" ht="15" customHeight="1" thickBot="1">
      <c r="B269" s="229"/>
      <c r="C269" s="644"/>
      <c r="D269" s="644"/>
      <c r="E269" s="229"/>
      <c r="F269" s="229"/>
      <c r="G269" s="229"/>
      <c r="H269" s="229"/>
      <c r="I269" s="229"/>
      <c r="J269" s="229"/>
      <c r="K269" s="223"/>
    </row>
    <row r="270" spans="2:11" ht="15" customHeight="1" thickBot="1">
      <c r="B270" s="229"/>
      <c r="C270" s="644"/>
      <c r="D270" s="644"/>
      <c r="E270" s="229"/>
      <c r="F270" s="229"/>
      <c r="G270" s="229"/>
      <c r="H270" s="229"/>
      <c r="I270" s="229"/>
      <c r="J270" s="229"/>
      <c r="K270" s="223"/>
    </row>
    <row r="271" spans="2:11" ht="15" customHeight="1" thickBot="1">
      <c r="B271" s="229"/>
      <c r="C271" s="644"/>
      <c r="D271" s="644"/>
      <c r="E271" s="229"/>
      <c r="F271" s="229"/>
      <c r="G271" s="229"/>
      <c r="H271" s="229"/>
      <c r="I271" s="229"/>
      <c r="J271" s="229"/>
      <c r="K271" s="223"/>
    </row>
    <row r="272" spans="2:11" ht="15" customHeight="1" thickBot="1">
      <c r="B272" s="229"/>
      <c r="C272" s="644"/>
      <c r="D272" s="644"/>
      <c r="E272" s="229"/>
      <c r="F272" s="229"/>
      <c r="G272" s="229"/>
      <c r="H272" s="229"/>
      <c r="I272" s="229"/>
      <c r="J272" s="229"/>
      <c r="K272" s="223"/>
    </row>
    <row r="273" spans="2:11" ht="15" customHeight="1" thickBot="1">
      <c r="B273" s="229"/>
      <c r="C273" s="644"/>
      <c r="D273" s="644"/>
      <c r="E273" s="229"/>
      <c r="F273" s="229"/>
      <c r="G273" s="229"/>
      <c r="H273" s="229"/>
      <c r="I273" s="229"/>
      <c r="J273" s="229"/>
      <c r="K273" s="223"/>
    </row>
    <row r="274" spans="2:11" ht="15" customHeight="1" thickBot="1">
      <c r="B274" s="229"/>
      <c r="C274" s="644"/>
      <c r="D274" s="644"/>
      <c r="E274" s="229"/>
      <c r="F274" s="229"/>
      <c r="G274" s="229"/>
      <c r="H274" s="229"/>
      <c r="I274" s="229"/>
      <c r="J274" s="229"/>
      <c r="K274" s="223"/>
    </row>
    <row r="275" spans="2:11" ht="15" customHeight="1" thickBot="1">
      <c r="B275" s="229"/>
      <c r="C275" s="644"/>
      <c r="D275" s="644"/>
      <c r="E275" s="229"/>
      <c r="F275" s="229"/>
      <c r="G275" s="229"/>
      <c r="H275" s="229"/>
      <c r="I275" s="229"/>
      <c r="J275" s="229"/>
      <c r="K275" s="223"/>
    </row>
    <row r="276" spans="2:11" ht="15" customHeight="1" thickBot="1">
      <c r="B276" s="229"/>
      <c r="C276" s="644"/>
      <c r="D276" s="644"/>
      <c r="E276" s="229"/>
      <c r="F276" s="229"/>
      <c r="G276" s="229"/>
      <c r="H276" s="229"/>
      <c r="I276" s="229"/>
      <c r="J276" s="229"/>
      <c r="K276" s="223"/>
    </row>
    <row r="277" spans="2:11" ht="15" customHeight="1" thickBot="1">
      <c r="B277" s="229"/>
      <c r="C277" s="644"/>
      <c r="D277" s="644"/>
      <c r="E277" s="229"/>
      <c r="F277" s="229"/>
      <c r="G277" s="229"/>
      <c r="H277" s="229"/>
      <c r="I277" s="229"/>
      <c r="J277" s="229"/>
      <c r="K277" s="223"/>
    </row>
    <row r="278" spans="2:11" ht="15" customHeight="1" thickBot="1">
      <c r="B278" s="229"/>
      <c r="C278" s="644"/>
      <c r="D278" s="644"/>
      <c r="E278" s="229"/>
      <c r="F278" s="229"/>
      <c r="G278" s="229"/>
      <c r="H278" s="229"/>
      <c r="I278" s="229"/>
      <c r="J278" s="229"/>
      <c r="K278" s="223"/>
    </row>
    <row r="279" spans="2:11" ht="15" customHeight="1" thickBot="1">
      <c r="B279" s="229"/>
      <c r="C279" s="644"/>
      <c r="D279" s="644"/>
      <c r="E279" s="229"/>
      <c r="F279" s="229"/>
      <c r="G279" s="229"/>
      <c r="H279" s="229"/>
      <c r="I279" s="229"/>
      <c r="J279" s="229"/>
      <c r="K279" s="223"/>
    </row>
    <row r="280" spans="2:11" ht="15" customHeight="1" thickBot="1">
      <c r="B280" s="229"/>
      <c r="C280" s="644"/>
      <c r="D280" s="644"/>
      <c r="E280" s="229"/>
      <c r="F280" s="229"/>
      <c r="G280" s="229"/>
      <c r="H280" s="229"/>
      <c r="I280" s="229"/>
      <c r="J280" s="229"/>
      <c r="K280" s="223"/>
    </row>
    <row r="281" spans="2:11" ht="15" customHeight="1" thickBot="1">
      <c r="B281" s="229"/>
      <c r="C281" s="644"/>
      <c r="D281" s="644"/>
      <c r="E281" s="229"/>
      <c r="F281" s="229"/>
      <c r="G281" s="229"/>
      <c r="H281" s="229"/>
      <c r="I281" s="229"/>
      <c r="J281" s="229"/>
      <c r="K281" s="223"/>
    </row>
    <row r="282" spans="2:11" ht="15" customHeight="1" thickBot="1">
      <c r="B282" s="229"/>
      <c r="C282" s="644"/>
      <c r="D282" s="644"/>
      <c r="E282" s="229"/>
      <c r="F282" s="229"/>
      <c r="G282" s="229"/>
      <c r="H282" s="229"/>
      <c r="I282" s="229"/>
      <c r="J282" s="229"/>
      <c r="K282" s="223"/>
    </row>
    <row r="283" spans="2:11" ht="15" customHeight="1" thickBot="1">
      <c r="B283" s="229"/>
      <c r="C283" s="644"/>
      <c r="D283" s="644"/>
      <c r="E283" s="229"/>
      <c r="F283" s="229"/>
      <c r="G283" s="229"/>
      <c r="H283" s="229"/>
      <c r="I283" s="229"/>
      <c r="J283" s="229"/>
      <c r="K283" s="223"/>
    </row>
    <row r="284" spans="2:11" ht="15" customHeight="1" thickBot="1">
      <c r="B284" s="229"/>
      <c r="C284" s="644"/>
      <c r="D284" s="644"/>
      <c r="E284" s="229"/>
      <c r="F284" s="229"/>
      <c r="G284" s="229"/>
      <c r="H284" s="229"/>
      <c r="I284" s="229"/>
      <c r="J284" s="229"/>
      <c r="K284" s="223"/>
    </row>
    <row r="285" spans="2:11" ht="15" customHeight="1" thickBot="1">
      <c r="B285" s="229"/>
      <c r="C285" s="644"/>
      <c r="D285" s="644"/>
      <c r="E285" s="229"/>
      <c r="F285" s="229"/>
      <c r="G285" s="229"/>
      <c r="H285" s="229"/>
      <c r="I285" s="229"/>
      <c r="J285" s="229"/>
      <c r="K285" s="223"/>
    </row>
    <row r="286" spans="2:11" ht="15" customHeight="1" thickBot="1">
      <c r="B286" s="229"/>
      <c r="C286" s="644"/>
      <c r="D286" s="644"/>
      <c r="E286" s="229"/>
      <c r="F286" s="229"/>
      <c r="G286" s="229"/>
      <c r="H286" s="229"/>
      <c r="I286" s="229"/>
      <c r="J286" s="229"/>
      <c r="K286" s="223"/>
    </row>
    <row r="287" spans="2:11" ht="15" customHeight="1" thickBot="1">
      <c r="B287" s="229"/>
      <c r="C287" s="644"/>
      <c r="D287" s="644"/>
      <c r="E287" s="229"/>
      <c r="F287" s="229"/>
      <c r="G287" s="229"/>
      <c r="H287" s="229"/>
      <c r="I287" s="229"/>
      <c r="J287" s="229"/>
      <c r="K287" s="223"/>
    </row>
    <row r="288" spans="2:11" ht="15" customHeight="1" thickBot="1">
      <c r="B288" s="229"/>
      <c r="C288" s="644"/>
      <c r="D288" s="644"/>
      <c r="E288" s="229"/>
      <c r="F288" s="229"/>
      <c r="G288" s="229"/>
      <c r="H288" s="229"/>
      <c r="I288" s="229"/>
      <c r="J288" s="229"/>
      <c r="K288" s="223"/>
    </row>
    <row r="289" spans="2:11" ht="15" customHeight="1" thickBot="1">
      <c r="B289" s="229"/>
      <c r="C289" s="644"/>
      <c r="D289" s="644"/>
      <c r="E289" s="229"/>
      <c r="F289" s="229"/>
      <c r="G289" s="229"/>
      <c r="H289" s="229"/>
      <c r="I289" s="229"/>
      <c r="J289" s="229"/>
      <c r="K289" s="223"/>
    </row>
    <row r="290" spans="2:11" ht="15" customHeight="1" thickBot="1">
      <c r="B290" s="229"/>
      <c r="C290" s="644"/>
      <c r="D290" s="644"/>
      <c r="E290" s="229"/>
      <c r="F290" s="229"/>
      <c r="G290" s="229"/>
      <c r="H290" s="229"/>
      <c r="I290" s="229"/>
      <c r="J290" s="229"/>
      <c r="K290" s="223"/>
    </row>
    <row r="291" spans="2:11" ht="15" customHeight="1" thickBot="1">
      <c r="B291" s="229"/>
      <c r="C291" s="644"/>
      <c r="D291" s="644"/>
      <c r="E291" s="229"/>
      <c r="F291" s="229"/>
      <c r="G291" s="229"/>
      <c r="H291" s="229"/>
      <c r="I291" s="229"/>
      <c r="J291" s="229"/>
      <c r="K291" s="223"/>
    </row>
    <row r="292" spans="2:11" ht="15" customHeight="1" thickBot="1">
      <c r="B292" s="229"/>
      <c r="C292" s="644"/>
      <c r="D292" s="644"/>
      <c r="E292" s="229"/>
      <c r="F292" s="229"/>
      <c r="G292" s="229"/>
      <c r="H292" s="229"/>
      <c r="I292" s="229"/>
      <c r="J292" s="229"/>
      <c r="K292" s="223"/>
    </row>
    <row r="293" spans="2:11" ht="15" customHeight="1" thickBot="1">
      <c r="B293" s="229"/>
      <c r="C293" s="644"/>
      <c r="D293" s="644"/>
      <c r="E293" s="229"/>
      <c r="F293" s="229"/>
      <c r="G293" s="229"/>
      <c r="H293" s="229"/>
      <c r="I293" s="229"/>
      <c r="J293" s="229"/>
      <c r="K293" s="223"/>
    </row>
    <row r="294" spans="2:11" ht="15" customHeight="1" thickBot="1">
      <c r="B294" s="229"/>
      <c r="C294" s="644"/>
      <c r="D294" s="644"/>
      <c r="E294" s="229"/>
      <c r="F294" s="229"/>
      <c r="G294" s="229"/>
      <c r="H294" s="229"/>
      <c r="I294" s="229"/>
      <c r="J294" s="229"/>
      <c r="K294" s="223"/>
    </row>
    <row r="295" spans="2:11" ht="15" customHeight="1" thickBot="1">
      <c r="B295" s="229"/>
      <c r="C295" s="644"/>
      <c r="D295" s="644"/>
      <c r="E295" s="229"/>
      <c r="F295" s="229"/>
      <c r="G295" s="229"/>
      <c r="H295" s="229"/>
      <c r="I295" s="229"/>
      <c r="J295" s="229"/>
      <c r="K295" s="223"/>
    </row>
    <row r="296" spans="2:11" ht="15" customHeight="1" thickBot="1">
      <c r="B296" s="229"/>
      <c r="C296" s="644"/>
      <c r="D296" s="644"/>
      <c r="E296" s="229"/>
      <c r="F296" s="229"/>
      <c r="G296" s="229"/>
      <c r="H296" s="229"/>
      <c r="I296" s="229"/>
      <c r="J296" s="229"/>
      <c r="K296" s="223"/>
    </row>
    <row r="297" spans="2:11" ht="15" customHeight="1" thickBot="1">
      <c r="B297" s="229"/>
      <c r="C297" s="644"/>
      <c r="D297" s="644"/>
      <c r="E297" s="229"/>
      <c r="F297" s="229"/>
      <c r="G297" s="229"/>
      <c r="H297" s="229"/>
      <c r="I297" s="229"/>
      <c r="J297" s="229"/>
      <c r="K297" s="223"/>
    </row>
    <row r="298" spans="2:11" ht="15" customHeight="1" thickBot="1">
      <c r="B298" s="229"/>
      <c r="C298" s="644"/>
      <c r="D298" s="644"/>
      <c r="E298" s="229"/>
      <c r="F298" s="229"/>
      <c r="G298" s="229"/>
      <c r="H298" s="229"/>
      <c r="I298" s="229"/>
      <c r="J298" s="229"/>
      <c r="K298" s="223"/>
    </row>
    <row r="299" spans="2:11" ht="15" customHeight="1" thickBot="1">
      <c r="B299" s="229"/>
      <c r="C299" s="644"/>
      <c r="D299" s="644"/>
      <c r="E299" s="229"/>
      <c r="F299" s="229"/>
      <c r="G299" s="229"/>
      <c r="H299" s="229"/>
      <c r="I299" s="229"/>
      <c r="J299" s="229"/>
      <c r="K299" s="223"/>
    </row>
    <row r="300" spans="2:11" ht="15" customHeight="1" thickBot="1">
      <c r="B300" s="229"/>
      <c r="C300" s="644"/>
      <c r="D300" s="644"/>
      <c r="E300" s="229"/>
      <c r="F300" s="229"/>
      <c r="G300" s="229"/>
      <c r="H300" s="229"/>
      <c r="I300" s="229"/>
      <c r="J300" s="229"/>
      <c r="K300" s="223"/>
    </row>
    <row r="301" spans="2:11" ht="15" customHeight="1" thickBot="1">
      <c r="B301" s="229"/>
      <c r="C301" s="644"/>
      <c r="D301" s="644"/>
      <c r="E301" s="229"/>
      <c r="F301" s="229"/>
      <c r="G301" s="229"/>
      <c r="H301" s="229"/>
      <c r="I301" s="229"/>
      <c r="J301" s="229"/>
      <c r="K301" s="223"/>
    </row>
    <row r="302" spans="2:11" ht="15" customHeight="1" thickBot="1">
      <c r="B302" s="229"/>
      <c r="C302" s="644"/>
      <c r="D302" s="644"/>
      <c r="E302" s="229"/>
      <c r="F302" s="229"/>
      <c r="G302" s="229"/>
      <c r="H302" s="229"/>
      <c r="I302" s="229"/>
      <c r="J302" s="229"/>
      <c r="K302" s="223"/>
    </row>
  </sheetData>
  <mergeCells count="168">
    <mergeCell ref="B12:J12"/>
    <mergeCell ref="E13:F13"/>
    <mergeCell ref="B8:J8"/>
    <mergeCell ref="E22:F22"/>
    <mergeCell ref="E23:F23"/>
    <mergeCell ref="E20:F20"/>
    <mergeCell ref="E21:F21"/>
    <mergeCell ref="E18:F18"/>
    <mergeCell ref="E19:F19"/>
    <mergeCell ref="E16:F16"/>
    <mergeCell ref="E17:F17"/>
    <mergeCell ref="E14:F14"/>
    <mergeCell ref="E15:F15"/>
    <mergeCell ref="E33:F33"/>
    <mergeCell ref="B162:J162"/>
    <mergeCell ref="C163:D163"/>
    <mergeCell ref="E28:F28"/>
    <mergeCell ref="E32:F32"/>
    <mergeCell ref="E26:F26"/>
    <mergeCell ref="E27:F27"/>
    <mergeCell ref="E24:F24"/>
    <mergeCell ref="E25:F25"/>
    <mergeCell ref="E29:F29"/>
    <mergeCell ref="E30:F30"/>
    <mergeCell ref="E31:F31"/>
    <mergeCell ref="C172:D172"/>
    <mergeCell ref="C173:D173"/>
    <mergeCell ref="C170:D170"/>
    <mergeCell ref="C171:D171"/>
    <mergeCell ref="C168:D168"/>
    <mergeCell ref="C169:D169"/>
    <mergeCell ref="C166:D166"/>
    <mergeCell ref="C167:D167"/>
    <mergeCell ref="C164:D164"/>
    <mergeCell ref="C165:D165"/>
    <mergeCell ref="C182:D182"/>
    <mergeCell ref="C183:D183"/>
    <mergeCell ref="C180:D180"/>
    <mergeCell ref="C181:D181"/>
    <mergeCell ref="C178:D178"/>
    <mergeCell ref="C179:D179"/>
    <mergeCell ref="C176:D176"/>
    <mergeCell ref="C177:D177"/>
    <mergeCell ref="C174:D174"/>
    <mergeCell ref="C175:D175"/>
    <mergeCell ref="C192:D192"/>
    <mergeCell ref="C193:D193"/>
    <mergeCell ref="C190:D190"/>
    <mergeCell ref="C191:D191"/>
    <mergeCell ref="C188:D188"/>
    <mergeCell ref="C189:D189"/>
    <mergeCell ref="C186:D186"/>
    <mergeCell ref="C187:D187"/>
    <mergeCell ref="C184:D184"/>
    <mergeCell ref="C185:D185"/>
    <mergeCell ref="C202:D202"/>
    <mergeCell ref="C203:D203"/>
    <mergeCell ref="C200:D200"/>
    <mergeCell ref="C201:D201"/>
    <mergeCell ref="C198:D198"/>
    <mergeCell ref="C199:D199"/>
    <mergeCell ref="C196:D196"/>
    <mergeCell ref="C197:D197"/>
    <mergeCell ref="C194:D194"/>
    <mergeCell ref="C195:D195"/>
    <mergeCell ref="C212:D212"/>
    <mergeCell ref="C213:D213"/>
    <mergeCell ref="C210:D210"/>
    <mergeCell ref="C211:D211"/>
    <mergeCell ref="C208:D208"/>
    <mergeCell ref="C209:D209"/>
    <mergeCell ref="C206:D206"/>
    <mergeCell ref="C207:D207"/>
    <mergeCell ref="C204:D204"/>
    <mergeCell ref="C205:D205"/>
    <mergeCell ref="C222:D222"/>
    <mergeCell ref="C223:D223"/>
    <mergeCell ref="C220:D220"/>
    <mergeCell ref="C221:D221"/>
    <mergeCell ref="C218:D218"/>
    <mergeCell ref="C219:D219"/>
    <mergeCell ref="C216:D216"/>
    <mergeCell ref="C217:D217"/>
    <mergeCell ref="C214:D214"/>
    <mergeCell ref="C215:D215"/>
    <mergeCell ref="C232:D232"/>
    <mergeCell ref="C233:D233"/>
    <mergeCell ref="C230:D230"/>
    <mergeCell ref="C231:D231"/>
    <mergeCell ref="C228:D228"/>
    <mergeCell ref="C229:D229"/>
    <mergeCell ref="C226:D226"/>
    <mergeCell ref="C227:D227"/>
    <mergeCell ref="C224:D224"/>
    <mergeCell ref="C225:D225"/>
    <mergeCell ref="C242:D242"/>
    <mergeCell ref="C243:D243"/>
    <mergeCell ref="C240:D240"/>
    <mergeCell ref="C241:D241"/>
    <mergeCell ref="C238:D238"/>
    <mergeCell ref="C239:D239"/>
    <mergeCell ref="C236:D236"/>
    <mergeCell ref="C237:D237"/>
    <mergeCell ref="C234:D234"/>
    <mergeCell ref="C235:D235"/>
    <mergeCell ref="C252:D252"/>
    <mergeCell ref="C253:D253"/>
    <mergeCell ref="C250:D250"/>
    <mergeCell ref="C251:D251"/>
    <mergeCell ref="C248:D248"/>
    <mergeCell ref="C249:D249"/>
    <mergeCell ref="C246:D246"/>
    <mergeCell ref="C247:D247"/>
    <mergeCell ref="C244:D244"/>
    <mergeCell ref="C245:D245"/>
    <mergeCell ref="C262:D262"/>
    <mergeCell ref="C263:D263"/>
    <mergeCell ref="C260:D260"/>
    <mergeCell ref="C261:D261"/>
    <mergeCell ref="C258:D258"/>
    <mergeCell ref="C259:D259"/>
    <mergeCell ref="C256:D256"/>
    <mergeCell ref="C257:D257"/>
    <mergeCell ref="C254:D254"/>
    <mergeCell ref="C255:D255"/>
    <mergeCell ref="C272:D272"/>
    <mergeCell ref="C273:D273"/>
    <mergeCell ref="C270:D270"/>
    <mergeCell ref="C271:D271"/>
    <mergeCell ref="C268:D268"/>
    <mergeCell ref="C269:D269"/>
    <mergeCell ref="C266:D266"/>
    <mergeCell ref="C267:D267"/>
    <mergeCell ref="C264:D264"/>
    <mergeCell ref="C265:D265"/>
    <mergeCell ref="C283:D283"/>
    <mergeCell ref="C280:D280"/>
    <mergeCell ref="C281:D281"/>
    <mergeCell ref="C278:D278"/>
    <mergeCell ref="C279:D279"/>
    <mergeCell ref="C276:D276"/>
    <mergeCell ref="C277:D277"/>
    <mergeCell ref="C274:D274"/>
    <mergeCell ref="C275:D275"/>
    <mergeCell ref="C5:J6"/>
    <mergeCell ref="C2:J4"/>
    <mergeCell ref="C302:D302"/>
    <mergeCell ref="B2:B6"/>
    <mergeCell ref="B10:J10"/>
    <mergeCell ref="C300:D300"/>
    <mergeCell ref="C301:D301"/>
    <mergeCell ref="C298:D298"/>
    <mergeCell ref="C299:D299"/>
    <mergeCell ref="C296:D296"/>
    <mergeCell ref="C297:D297"/>
    <mergeCell ref="C294:D294"/>
    <mergeCell ref="C295:D295"/>
    <mergeCell ref="C292:D292"/>
    <mergeCell ref="C293:D293"/>
    <mergeCell ref="C290:D290"/>
    <mergeCell ref="C291:D291"/>
    <mergeCell ref="C288:D288"/>
    <mergeCell ref="C289:D289"/>
    <mergeCell ref="C286:D286"/>
    <mergeCell ref="C287:D287"/>
    <mergeCell ref="C284:D284"/>
    <mergeCell ref="C285:D285"/>
    <mergeCell ref="C282:D282"/>
  </mergeCells>
  <pageMargins left="0.70866141732283472" right="0.70866141732283472" top="0.74803149606299213" bottom="0.74803149606299213" header="0.31496062992125984" footer="0.31496062992125984"/>
  <pageSetup scale="50" fitToHeight="0" orientation="portrait" r:id="rId1"/>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86DBE-4ADA-445B-9A5E-7C23C3CC7563}">
  <sheetPr>
    <pageSetUpPr fitToPage="1"/>
  </sheetPr>
  <dimension ref="B1:H28"/>
  <sheetViews>
    <sheetView workbookViewId="0">
      <selection activeCell="C24" sqref="C24:G24"/>
    </sheetView>
  </sheetViews>
  <sheetFormatPr baseColWidth="10" defaultRowHeight="13.2"/>
  <cols>
    <col min="1" max="1" width="3.5546875" customWidth="1"/>
    <col min="2" max="2" width="22.77734375" customWidth="1"/>
    <col min="3" max="3" width="47.44140625" bestFit="1" customWidth="1"/>
    <col min="5" max="5" width="13.44140625" bestFit="1" customWidth="1"/>
    <col min="6" max="6" width="4" bestFit="1" customWidth="1"/>
    <col min="7" max="7" width="14.5546875" bestFit="1" customWidth="1"/>
    <col min="8" max="8" width="18.44140625" customWidth="1"/>
    <col min="9" max="9" width="3.5546875" customWidth="1"/>
  </cols>
  <sheetData>
    <row r="1" spans="2:8" ht="13.8" thickBot="1"/>
    <row r="2" spans="2:8" ht="13.8" thickBot="1">
      <c r="B2" s="632" t="e" vm="1">
        <v>#VALUE!</v>
      </c>
      <c r="C2" s="633" t="str">
        <f>PRESUPUESTO!C13</f>
        <v>CONSTRUCCIÓN DEL CENTRO DE DESARROLLO INFANTIL BRISAS DEL MUNICIPIO DE MOSQUERA, CUNDINAMARCA</v>
      </c>
      <c r="D2" s="633"/>
      <c r="E2" s="633"/>
      <c r="F2" s="633"/>
      <c r="G2" s="633"/>
      <c r="H2" s="633"/>
    </row>
    <row r="3" spans="2:8" ht="13.8" thickBot="1">
      <c r="B3" s="632"/>
      <c r="C3" s="633"/>
      <c r="D3" s="633"/>
      <c r="E3" s="633"/>
      <c r="F3" s="633"/>
      <c r="G3" s="633"/>
      <c r="H3" s="633"/>
    </row>
    <row r="4" spans="2:8" ht="13.8" thickBot="1">
      <c r="B4" s="632"/>
      <c r="C4" s="633"/>
      <c r="D4" s="633"/>
      <c r="E4" s="633"/>
      <c r="F4" s="633"/>
      <c r="G4" s="633"/>
      <c r="H4" s="633"/>
    </row>
    <row r="5" spans="2:8" ht="13.8" thickBot="1">
      <c r="B5" s="632"/>
      <c r="C5" s="634" t="s">
        <v>45</v>
      </c>
      <c r="D5" s="634"/>
      <c r="E5" s="634"/>
      <c r="F5" s="634"/>
      <c r="G5" s="634"/>
      <c r="H5" s="634"/>
    </row>
    <row r="6" spans="2:8" ht="13.8" thickBot="1">
      <c r="B6" s="632"/>
      <c r="C6" s="634"/>
      <c r="D6" s="634"/>
      <c r="E6" s="634"/>
      <c r="F6" s="634"/>
      <c r="G6" s="634"/>
      <c r="H6" s="634"/>
    </row>
    <row r="7" spans="2:8" ht="13.8" thickBot="1">
      <c r="B7" s="218"/>
      <c r="C7" s="219"/>
      <c r="D7" s="219"/>
      <c r="E7" s="219"/>
      <c r="F7" s="219"/>
      <c r="G7" s="219"/>
      <c r="H7" s="219"/>
    </row>
    <row r="8" spans="2:8" ht="13.2" customHeight="1" thickBot="1">
      <c r="B8" s="629" t="s">
        <v>1213</v>
      </c>
      <c r="C8" s="630"/>
      <c r="D8" s="630"/>
      <c r="E8" s="630"/>
      <c r="F8" s="630"/>
      <c r="G8" s="630"/>
      <c r="H8" s="631"/>
    </row>
    <row r="9" spans="2:8" ht="5.4" customHeight="1" thickBot="1">
      <c r="B9" s="217"/>
      <c r="C9" s="217"/>
      <c r="D9" s="217"/>
      <c r="E9" s="217"/>
      <c r="F9" s="217"/>
      <c r="G9" s="217"/>
      <c r="H9" s="217"/>
    </row>
    <row r="10" spans="2:8" ht="13.8" thickBot="1">
      <c r="B10" s="629" t="s">
        <v>1242</v>
      </c>
      <c r="C10" s="630"/>
      <c r="D10" s="630"/>
      <c r="E10" s="630"/>
      <c r="F10" s="630"/>
      <c r="G10" s="630"/>
      <c r="H10" s="631"/>
    </row>
    <row r="11" spans="2:8" ht="13.8" thickBot="1"/>
    <row r="12" spans="2:8" ht="13.8" thickBot="1">
      <c r="B12" s="629" t="s">
        <v>1243</v>
      </c>
      <c r="C12" s="630"/>
      <c r="D12" s="630"/>
      <c r="E12" s="630"/>
      <c r="F12" s="630"/>
      <c r="G12" s="630"/>
      <c r="H12" s="631"/>
    </row>
    <row r="13" spans="2:8">
      <c r="B13" s="220" t="s">
        <v>1207</v>
      </c>
      <c r="C13" s="221" t="s">
        <v>1243</v>
      </c>
      <c r="D13" s="221" t="s">
        <v>56</v>
      </c>
      <c r="E13" s="221" t="s">
        <v>1209</v>
      </c>
      <c r="F13" s="221" t="s">
        <v>1210</v>
      </c>
      <c r="G13" s="221" t="s">
        <v>1211</v>
      </c>
      <c r="H13" s="222" t="s">
        <v>1212</v>
      </c>
    </row>
    <row r="14" spans="2:8">
      <c r="B14" s="255">
        <v>1</v>
      </c>
      <c r="C14" s="256" t="s">
        <v>1251</v>
      </c>
      <c r="D14" s="256" t="s">
        <v>1252</v>
      </c>
      <c r="E14" s="277">
        <v>514637</v>
      </c>
      <c r="F14" s="256"/>
      <c r="G14" s="258">
        <f t="shared" ref="G14:G16" si="0">E14*(1+F14)</f>
        <v>514637</v>
      </c>
      <c r="H14" s="259" t="s">
        <v>1310</v>
      </c>
    </row>
    <row r="15" spans="2:8">
      <c r="B15" s="255">
        <v>2</v>
      </c>
      <c r="C15" s="256" t="s">
        <v>2205</v>
      </c>
      <c r="D15" s="256" t="s">
        <v>1246</v>
      </c>
      <c r="E15" s="277">
        <v>149084</v>
      </c>
      <c r="F15" s="256"/>
      <c r="G15" s="258">
        <f t="shared" si="0"/>
        <v>149084</v>
      </c>
      <c r="H15" s="259" t="s">
        <v>1310</v>
      </c>
    </row>
    <row r="16" spans="2:8">
      <c r="B16" s="255">
        <v>3</v>
      </c>
      <c r="C16" s="256" t="s">
        <v>2206</v>
      </c>
      <c r="D16" s="256" t="s">
        <v>1246</v>
      </c>
      <c r="E16" s="277">
        <v>83867</v>
      </c>
      <c r="F16" s="256"/>
      <c r="G16" s="258">
        <f t="shared" si="0"/>
        <v>83867</v>
      </c>
      <c r="H16" s="259" t="s">
        <v>1310</v>
      </c>
    </row>
    <row r="17" spans="2:8">
      <c r="B17" s="255">
        <v>4</v>
      </c>
      <c r="C17" s="256" t="s">
        <v>2207</v>
      </c>
      <c r="D17" s="256" t="s">
        <v>1246</v>
      </c>
      <c r="E17" s="277">
        <v>116097</v>
      </c>
      <c r="F17" s="256"/>
      <c r="G17" s="258">
        <f t="shared" ref="G17:G19" si="1">E17*(1+F17)</f>
        <v>116097</v>
      </c>
      <c r="H17" s="259" t="s">
        <v>1310</v>
      </c>
    </row>
    <row r="18" spans="2:8">
      <c r="B18" s="255">
        <v>5</v>
      </c>
      <c r="C18" s="256" t="s">
        <v>2208</v>
      </c>
      <c r="D18" s="256" t="s">
        <v>1252</v>
      </c>
      <c r="E18" s="277">
        <v>1746646</v>
      </c>
      <c r="F18" s="256"/>
      <c r="G18" s="258">
        <f t="shared" si="1"/>
        <v>1746646</v>
      </c>
      <c r="H18" s="259" t="s">
        <v>1310</v>
      </c>
    </row>
    <row r="19" spans="2:8">
      <c r="B19" s="255">
        <v>6</v>
      </c>
      <c r="C19" s="256" t="s">
        <v>2209</v>
      </c>
      <c r="D19" s="256" t="s">
        <v>1246</v>
      </c>
      <c r="E19" s="277">
        <v>162383</v>
      </c>
      <c r="F19" s="256"/>
      <c r="G19" s="258">
        <f t="shared" si="1"/>
        <v>162383</v>
      </c>
      <c r="H19" s="259" t="s">
        <v>1310</v>
      </c>
    </row>
    <row r="20" spans="2:8">
      <c r="B20" s="255">
        <f t="shared" ref="B20:B28" si="2">B19+1</f>
        <v>7</v>
      </c>
      <c r="C20" s="256"/>
      <c r="D20" s="256"/>
      <c r="E20" s="256"/>
      <c r="F20" s="256"/>
      <c r="G20" s="256"/>
      <c r="H20" s="259"/>
    </row>
    <row r="21" spans="2:8">
      <c r="B21" s="255">
        <f t="shared" si="2"/>
        <v>8</v>
      </c>
      <c r="C21" s="256"/>
      <c r="D21" s="256"/>
      <c r="E21" s="256"/>
      <c r="F21" s="256"/>
      <c r="G21" s="256"/>
      <c r="H21" s="259"/>
    </row>
    <row r="22" spans="2:8">
      <c r="B22" s="255">
        <f t="shared" si="2"/>
        <v>9</v>
      </c>
      <c r="C22" s="256"/>
      <c r="D22" s="256"/>
      <c r="E22" s="256"/>
      <c r="F22" s="256"/>
      <c r="G22" s="256"/>
      <c r="H22" s="259"/>
    </row>
    <row r="23" spans="2:8">
      <c r="B23" s="255">
        <f t="shared" si="2"/>
        <v>10</v>
      </c>
      <c r="C23" s="256"/>
      <c r="D23" s="256"/>
      <c r="E23" s="256"/>
      <c r="F23" s="256"/>
      <c r="G23" s="256"/>
      <c r="H23" s="259"/>
    </row>
    <row r="24" spans="2:8">
      <c r="B24" s="255">
        <f t="shared" si="2"/>
        <v>11</v>
      </c>
      <c r="C24" s="256"/>
      <c r="D24" s="256"/>
      <c r="E24" s="256"/>
      <c r="F24" s="256"/>
      <c r="G24" s="256"/>
      <c r="H24" s="259"/>
    </row>
    <row r="25" spans="2:8">
      <c r="B25" s="255">
        <f t="shared" si="2"/>
        <v>12</v>
      </c>
      <c r="C25" s="256"/>
      <c r="D25" s="256"/>
      <c r="E25" s="256"/>
      <c r="F25" s="256"/>
      <c r="G25" s="256"/>
      <c r="H25" s="259"/>
    </row>
    <row r="26" spans="2:8">
      <c r="B26" s="255">
        <f t="shared" si="2"/>
        <v>13</v>
      </c>
      <c r="C26" s="256"/>
      <c r="D26" s="256"/>
      <c r="E26" s="256"/>
      <c r="F26" s="256"/>
      <c r="G26" s="256"/>
      <c r="H26" s="259"/>
    </row>
    <row r="27" spans="2:8">
      <c r="B27" s="255">
        <f t="shared" si="2"/>
        <v>14</v>
      </c>
      <c r="C27" s="256"/>
      <c r="D27" s="256"/>
      <c r="E27" s="256"/>
      <c r="F27" s="256"/>
      <c r="G27" s="256"/>
      <c r="H27" s="259"/>
    </row>
    <row r="28" spans="2:8" ht="13.8" thickBot="1">
      <c r="B28" s="261">
        <f t="shared" si="2"/>
        <v>15</v>
      </c>
      <c r="C28" s="262"/>
      <c r="D28" s="262"/>
      <c r="E28" s="262"/>
      <c r="F28" s="262"/>
      <c r="G28" s="262"/>
      <c r="H28" s="263"/>
    </row>
  </sheetData>
  <mergeCells count="6">
    <mergeCell ref="B12:H12"/>
    <mergeCell ref="B2:B6"/>
    <mergeCell ref="C2:H4"/>
    <mergeCell ref="C5:H6"/>
    <mergeCell ref="B8:H8"/>
    <mergeCell ref="B10:H10"/>
  </mergeCells>
  <phoneticPr fontId="10" type="noConversion"/>
  <pageMargins left="0.70866141732283472" right="0.70866141732283472" top="0.74803149606299213" bottom="0.74803149606299213" header="0.31496062992125984" footer="0.31496062992125984"/>
  <pageSetup scale="66" fitToHeight="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EF759-9D23-41C9-8715-E042BAEB0ACA}">
  <sheetPr>
    <pageSetUpPr fitToPage="1"/>
  </sheetPr>
  <dimension ref="B2:H2074"/>
  <sheetViews>
    <sheetView workbookViewId="0">
      <selection activeCell="C24" sqref="C24:G24"/>
    </sheetView>
  </sheetViews>
  <sheetFormatPr baseColWidth="10" defaultRowHeight="13.2"/>
  <cols>
    <col min="1" max="1" width="6.5546875" customWidth="1"/>
    <col min="2" max="2" width="11.33203125" bestFit="1" customWidth="1"/>
    <col min="3" max="3" width="8.21875" bestFit="1" customWidth="1"/>
    <col min="4" max="4" width="55.6640625" customWidth="1"/>
    <col min="5" max="5" width="6.44140625" bestFit="1" customWidth="1"/>
    <col min="6" max="6" width="17.44140625" customWidth="1"/>
    <col min="7" max="7" width="13.21875" style="320" customWidth="1"/>
    <col min="8" max="8" width="11.5546875" style="320"/>
  </cols>
  <sheetData>
    <row r="2" spans="2:8">
      <c r="B2" s="650" t="s">
        <v>1203</v>
      </c>
      <c r="C2" s="650"/>
      <c r="D2" s="650"/>
      <c r="E2" s="650"/>
      <c r="F2" s="650"/>
    </row>
    <row r="3" spans="2:8">
      <c r="C3" t="s">
        <v>1205</v>
      </c>
    </row>
    <row r="4" spans="2:8">
      <c r="B4" s="651" t="s">
        <v>1204</v>
      </c>
      <c r="C4" s="651"/>
      <c r="D4" s="651"/>
      <c r="E4" s="651"/>
      <c r="F4" s="651"/>
    </row>
    <row r="5" spans="2:8" ht="13.8" thickBot="1"/>
    <row r="6" spans="2:8" ht="13.8" thickBot="1">
      <c r="B6" s="192" t="s">
        <v>55</v>
      </c>
      <c r="C6" s="105"/>
      <c r="D6" s="106" t="s">
        <v>10</v>
      </c>
      <c r="E6" s="106" t="s">
        <v>56</v>
      </c>
      <c r="F6" s="322" t="s">
        <v>75</v>
      </c>
    </row>
    <row r="7" spans="2:8" ht="16.2" thickBot="1">
      <c r="B7" s="191" t="s">
        <v>76</v>
      </c>
      <c r="C7" s="107"/>
      <c r="D7" s="107"/>
      <c r="E7" s="107"/>
      <c r="F7" s="323"/>
    </row>
    <row r="8" spans="2:8">
      <c r="B8" s="193">
        <v>1</v>
      </c>
      <c r="C8" s="108"/>
      <c r="D8" s="109" t="s">
        <v>77</v>
      </c>
      <c r="E8" s="110"/>
      <c r="F8" s="324"/>
    </row>
    <row r="9" spans="2:8">
      <c r="B9" s="194">
        <v>1.1000000000000001</v>
      </c>
      <c r="C9" s="111"/>
      <c r="D9" s="112" t="s">
        <v>78</v>
      </c>
      <c r="E9" s="113" t="s">
        <v>79</v>
      </c>
      <c r="F9" s="325">
        <v>3221690</v>
      </c>
      <c r="G9" s="320" t="str">
        <f>H9&amp;" - C"</f>
        <v>1,1 - C</v>
      </c>
      <c r="H9" s="320">
        <f>ROUND(B9,2)</f>
        <v>1.1000000000000001</v>
      </c>
    </row>
    <row r="10" spans="2:8" ht="20.399999999999999">
      <c r="B10" s="194">
        <v>1.2</v>
      </c>
      <c r="C10" s="111"/>
      <c r="D10" s="114" t="s">
        <v>80</v>
      </c>
      <c r="E10" s="113" t="s">
        <v>79</v>
      </c>
      <c r="F10" s="325">
        <v>1791322</v>
      </c>
      <c r="G10" s="320" t="str">
        <f t="shared" ref="G10:G73" si="0">H10&amp;" - C"</f>
        <v>1,2 - C</v>
      </c>
      <c r="H10" s="320">
        <f t="shared" ref="H10:H73" si="1">ROUND(B10,2)</f>
        <v>1.2</v>
      </c>
    </row>
    <row r="11" spans="2:8">
      <c r="B11" s="194">
        <v>1.3</v>
      </c>
      <c r="C11" s="111"/>
      <c r="D11" s="115" t="s">
        <v>81</v>
      </c>
      <c r="E11" s="116" t="s">
        <v>82</v>
      </c>
      <c r="F11" s="325">
        <v>19160</v>
      </c>
      <c r="G11" s="320" t="str">
        <f t="shared" si="0"/>
        <v>1,3 - C</v>
      </c>
      <c r="H11" s="320">
        <f t="shared" si="1"/>
        <v>1.3</v>
      </c>
    </row>
    <row r="12" spans="2:8">
      <c r="B12" s="194">
        <v>1.4</v>
      </c>
      <c r="C12" s="111"/>
      <c r="D12" s="115" t="s">
        <v>83</v>
      </c>
      <c r="E12" s="113" t="s">
        <v>82</v>
      </c>
      <c r="F12" s="325">
        <v>22090</v>
      </c>
      <c r="G12" s="320" t="str">
        <f t="shared" si="0"/>
        <v>1,4 - C</v>
      </c>
      <c r="H12" s="320">
        <f t="shared" si="1"/>
        <v>1.4</v>
      </c>
    </row>
    <row r="13" spans="2:8">
      <c r="B13" s="194">
        <v>1.5</v>
      </c>
      <c r="C13" s="111"/>
      <c r="D13" s="115" t="s">
        <v>84</v>
      </c>
      <c r="E13" s="113" t="s">
        <v>82</v>
      </c>
      <c r="F13" s="325">
        <v>25532</v>
      </c>
      <c r="G13" s="320" t="str">
        <f t="shared" si="0"/>
        <v>1,5 - C</v>
      </c>
      <c r="H13" s="320">
        <f t="shared" si="1"/>
        <v>1.5</v>
      </c>
    </row>
    <row r="14" spans="2:8">
      <c r="B14" s="194">
        <v>1.6</v>
      </c>
      <c r="C14" s="111"/>
      <c r="D14" s="112" t="s">
        <v>85</v>
      </c>
      <c r="E14" s="113" t="s">
        <v>82</v>
      </c>
      <c r="F14" s="325">
        <v>100808</v>
      </c>
      <c r="G14" s="320" t="str">
        <f t="shared" si="0"/>
        <v>1,6 - C</v>
      </c>
      <c r="H14" s="320">
        <f t="shared" si="1"/>
        <v>1.6</v>
      </c>
    </row>
    <row r="15" spans="2:8">
      <c r="B15" s="194">
        <v>1.7</v>
      </c>
      <c r="C15" s="111"/>
      <c r="D15" s="115" t="s">
        <v>86</v>
      </c>
      <c r="E15" s="116" t="s">
        <v>82</v>
      </c>
      <c r="F15" s="325">
        <v>71324</v>
      </c>
      <c r="G15" s="320" t="str">
        <f t="shared" si="0"/>
        <v>1,7 - C</v>
      </c>
      <c r="H15" s="320">
        <f t="shared" si="1"/>
        <v>1.7</v>
      </c>
    </row>
    <row r="16" spans="2:8">
      <c r="B16" s="194">
        <v>1.8</v>
      </c>
      <c r="C16" s="111"/>
      <c r="D16" s="115" t="s">
        <v>87</v>
      </c>
      <c r="E16" s="116" t="s">
        <v>82</v>
      </c>
      <c r="F16" s="325">
        <v>34513</v>
      </c>
      <c r="G16" s="320" t="str">
        <f t="shared" si="0"/>
        <v>1,8 - C</v>
      </c>
      <c r="H16" s="320">
        <f t="shared" si="1"/>
        <v>1.8</v>
      </c>
    </row>
    <row r="17" spans="2:8">
      <c r="B17" s="194">
        <v>1.9</v>
      </c>
      <c r="C17" s="111"/>
      <c r="D17" s="115" t="s">
        <v>88</v>
      </c>
      <c r="E17" s="116" t="s">
        <v>89</v>
      </c>
      <c r="F17" s="325">
        <v>101530</v>
      </c>
      <c r="G17" s="320" t="str">
        <f t="shared" si="0"/>
        <v>1,9 - C</v>
      </c>
      <c r="H17" s="320">
        <f t="shared" si="1"/>
        <v>1.9</v>
      </c>
    </row>
    <row r="18" spans="2:8">
      <c r="B18" s="195">
        <v>1.1000000000000001</v>
      </c>
      <c r="C18" s="117"/>
      <c r="D18" s="115" t="s">
        <v>90</v>
      </c>
      <c r="E18" s="116" t="s">
        <v>89</v>
      </c>
      <c r="F18" s="325">
        <v>13166</v>
      </c>
      <c r="G18" s="320" t="str">
        <f>SUBSTITUTE(TEXT(B18,"0,00"),",",".")&amp;" - C"</f>
        <v>1.10 - C</v>
      </c>
      <c r="H18" s="321">
        <f>ROUND(B18,3)</f>
        <v>1.1000000000000001</v>
      </c>
    </row>
    <row r="19" spans="2:8">
      <c r="B19" s="194">
        <v>1.1100000000000001</v>
      </c>
      <c r="C19" s="111"/>
      <c r="D19" s="115" t="s">
        <v>91</v>
      </c>
      <c r="E19" s="116" t="s">
        <v>89</v>
      </c>
      <c r="F19" s="325">
        <v>18542</v>
      </c>
      <c r="G19" s="320" t="str">
        <f t="shared" si="0"/>
        <v>1,11 - C</v>
      </c>
      <c r="H19" s="320">
        <f t="shared" si="1"/>
        <v>1.1100000000000001</v>
      </c>
    </row>
    <row r="20" spans="2:8">
      <c r="B20" s="195">
        <v>1.1200000000000001</v>
      </c>
      <c r="C20" s="117"/>
      <c r="D20" s="115" t="s">
        <v>92</v>
      </c>
      <c r="E20" s="116" t="s">
        <v>89</v>
      </c>
      <c r="F20" s="325">
        <v>14116</v>
      </c>
      <c r="G20" s="320" t="str">
        <f t="shared" si="0"/>
        <v>1,12 - C</v>
      </c>
      <c r="H20" s="320">
        <f t="shared" si="1"/>
        <v>1.1200000000000001</v>
      </c>
    </row>
    <row r="21" spans="2:8">
      <c r="B21" s="194">
        <v>1.1299999999999999</v>
      </c>
      <c r="C21" s="111"/>
      <c r="D21" s="118" t="s">
        <v>93</v>
      </c>
      <c r="E21" s="116" t="s">
        <v>89</v>
      </c>
      <c r="F21" s="325">
        <v>14955</v>
      </c>
      <c r="G21" s="320" t="str">
        <f t="shared" si="0"/>
        <v>1,13 - C</v>
      </c>
      <c r="H21" s="320">
        <f t="shared" si="1"/>
        <v>1.1299999999999999</v>
      </c>
    </row>
    <row r="22" spans="2:8">
      <c r="B22" s="195">
        <v>1.1399999999999999</v>
      </c>
      <c r="C22" s="117"/>
      <c r="D22" s="118" t="s">
        <v>94</v>
      </c>
      <c r="E22" s="116" t="s">
        <v>89</v>
      </c>
      <c r="F22" s="325">
        <v>19555</v>
      </c>
      <c r="G22" s="320" t="str">
        <f t="shared" si="0"/>
        <v>1,14 - C</v>
      </c>
      <c r="H22" s="320">
        <f t="shared" si="1"/>
        <v>1.1399999999999999</v>
      </c>
    </row>
    <row r="23" spans="2:8">
      <c r="B23" s="194">
        <v>1.1499999999999999</v>
      </c>
      <c r="C23" s="111"/>
      <c r="D23" s="118" t="s">
        <v>95</v>
      </c>
      <c r="E23" s="116" t="s">
        <v>89</v>
      </c>
      <c r="F23" s="325">
        <v>16736</v>
      </c>
      <c r="G23" s="320" t="str">
        <f t="shared" si="0"/>
        <v>1,15 - C</v>
      </c>
      <c r="H23" s="320">
        <f t="shared" si="1"/>
        <v>1.1499999999999999</v>
      </c>
    </row>
    <row r="24" spans="2:8">
      <c r="B24" s="195">
        <v>1.1599999999999999</v>
      </c>
      <c r="C24" s="117"/>
      <c r="D24" s="118" t="s">
        <v>96</v>
      </c>
      <c r="E24" s="116" t="s">
        <v>89</v>
      </c>
      <c r="F24" s="325">
        <v>26178</v>
      </c>
      <c r="G24" s="320" t="str">
        <f t="shared" si="0"/>
        <v>1,16 - C</v>
      </c>
      <c r="H24" s="320">
        <f t="shared" si="1"/>
        <v>1.1599999999999999</v>
      </c>
    </row>
    <row r="25" spans="2:8">
      <c r="B25" s="194">
        <v>1.17</v>
      </c>
      <c r="C25" s="111"/>
      <c r="D25" s="118" t="s">
        <v>97</v>
      </c>
      <c r="E25" s="116" t="s">
        <v>89</v>
      </c>
      <c r="F25" s="325">
        <v>34942</v>
      </c>
      <c r="G25" s="320" t="str">
        <f t="shared" si="0"/>
        <v>1,17 - C</v>
      </c>
      <c r="H25" s="320">
        <f t="shared" si="1"/>
        <v>1.17</v>
      </c>
    </row>
    <row r="26" spans="2:8">
      <c r="B26" s="195">
        <v>1.18</v>
      </c>
      <c r="C26" s="117"/>
      <c r="D26" s="118" t="s">
        <v>98</v>
      </c>
      <c r="E26" s="116" t="s">
        <v>89</v>
      </c>
      <c r="F26" s="325">
        <v>52972</v>
      </c>
      <c r="G26" s="320" t="str">
        <f t="shared" si="0"/>
        <v>1,18 - C</v>
      </c>
      <c r="H26" s="320">
        <f t="shared" si="1"/>
        <v>1.18</v>
      </c>
    </row>
    <row r="27" spans="2:8">
      <c r="B27" s="194">
        <v>1.19</v>
      </c>
      <c r="C27" s="111"/>
      <c r="D27" s="119" t="s">
        <v>99</v>
      </c>
      <c r="E27" s="116" t="s">
        <v>89</v>
      </c>
      <c r="F27" s="325">
        <v>71917</v>
      </c>
      <c r="G27" s="320" t="str">
        <f t="shared" si="0"/>
        <v>1,19 - C</v>
      </c>
      <c r="H27" s="320">
        <f t="shared" si="1"/>
        <v>1.19</v>
      </c>
    </row>
    <row r="28" spans="2:8">
      <c r="B28" s="195">
        <v>1.2</v>
      </c>
      <c r="C28" s="117"/>
      <c r="D28" s="119" t="s">
        <v>100</v>
      </c>
      <c r="E28" s="116" t="s">
        <v>89</v>
      </c>
      <c r="F28" s="325">
        <v>87588</v>
      </c>
      <c r="G28" s="320" t="str">
        <f>SUBSTITUTE(TEXT(B28,"0,00"),",",".")&amp;" - C"</f>
        <v>1.20 - C</v>
      </c>
      <c r="H28" s="321">
        <f>ROUND(B28,3)</f>
        <v>1.2</v>
      </c>
    </row>
    <row r="29" spans="2:8">
      <c r="B29" s="194">
        <v>1.21</v>
      </c>
      <c r="C29" s="111"/>
      <c r="D29" s="112" t="s">
        <v>101</v>
      </c>
      <c r="E29" s="116" t="s">
        <v>89</v>
      </c>
      <c r="F29" s="325">
        <v>47422</v>
      </c>
      <c r="G29" s="320" t="str">
        <f t="shared" si="0"/>
        <v>1,21 - C</v>
      </c>
      <c r="H29" s="320">
        <f t="shared" si="1"/>
        <v>1.21</v>
      </c>
    </row>
    <row r="30" spans="2:8">
      <c r="B30" s="195">
        <v>1.22</v>
      </c>
      <c r="C30" s="117"/>
      <c r="D30" s="119" t="s">
        <v>102</v>
      </c>
      <c r="E30" s="116" t="s">
        <v>89</v>
      </c>
      <c r="F30" s="325">
        <v>64928</v>
      </c>
      <c r="G30" s="320" t="str">
        <f t="shared" si="0"/>
        <v>1,22 - C</v>
      </c>
      <c r="H30" s="320">
        <f t="shared" si="1"/>
        <v>1.22</v>
      </c>
    </row>
    <row r="31" spans="2:8">
      <c r="B31" s="194">
        <v>1.23</v>
      </c>
      <c r="C31" s="111"/>
      <c r="D31" s="119" t="s">
        <v>103</v>
      </c>
      <c r="E31" s="116" t="s">
        <v>89</v>
      </c>
      <c r="F31" s="325">
        <v>88053</v>
      </c>
      <c r="G31" s="320" t="str">
        <f t="shared" si="0"/>
        <v>1,23 - C</v>
      </c>
      <c r="H31" s="320">
        <f t="shared" si="1"/>
        <v>1.23</v>
      </c>
    </row>
    <row r="32" spans="2:8">
      <c r="B32" s="195">
        <v>1.24</v>
      </c>
      <c r="C32" s="117"/>
      <c r="D32" s="119" t="s">
        <v>104</v>
      </c>
      <c r="E32" s="116" t="s">
        <v>89</v>
      </c>
      <c r="F32" s="325">
        <v>101530</v>
      </c>
      <c r="G32" s="320" t="str">
        <f t="shared" si="0"/>
        <v>1,24 - C</v>
      </c>
      <c r="H32" s="320">
        <f t="shared" si="1"/>
        <v>1.24</v>
      </c>
    </row>
    <row r="33" spans="2:8">
      <c r="B33" s="194">
        <v>1.25</v>
      </c>
      <c r="C33" s="111"/>
      <c r="D33" s="119" t="s">
        <v>105</v>
      </c>
      <c r="E33" s="116" t="s">
        <v>89</v>
      </c>
      <c r="F33" s="325">
        <v>17681</v>
      </c>
      <c r="G33" s="320" t="str">
        <f t="shared" si="0"/>
        <v>1,25 - C</v>
      </c>
      <c r="H33" s="320">
        <f t="shared" si="1"/>
        <v>1.25</v>
      </c>
    </row>
    <row r="34" spans="2:8">
      <c r="B34" s="195">
        <v>1.26</v>
      </c>
      <c r="C34" s="117"/>
      <c r="D34" s="119" t="s">
        <v>106</v>
      </c>
      <c r="E34" s="116" t="s">
        <v>89</v>
      </c>
      <c r="F34" s="325">
        <v>29615</v>
      </c>
      <c r="G34" s="320" t="str">
        <f t="shared" si="0"/>
        <v>1,26 - C</v>
      </c>
      <c r="H34" s="320">
        <f t="shared" si="1"/>
        <v>1.26</v>
      </c>
    </row>
    <row r="35" spans="2:8">
      <c r="B35" s="194">
        <v>1.27</v>
      </c>
      <c r="C35" s="111"/>
      <c r="D35" s="119" t="s">
        <v>107</v>
      </c>
      <c r="E35" s="116" t="s">
        <v>89</v>
      </c>
      <c r="F35" s="325">
        <v>42423</v>
      </c>
      <c r="G35" s="320" t="str">
        <f t="shared" si="0"/>
        <v>1,27 - C</v>
      </c>
      <c r="H35" s="320">
        <f t="shared" si="1"/>
        <v>1.27</v>
      </c>
    </row>
    <row r="36" spans="2:8">
      <c r="B36" s="195">
        <v>1.28</v>
      </c>
      <c r="C36" s="117"/>
      <c r="D36" s="119" t="s">
        <v>108</v>
      </c>
      <c r="E36" s="116" t="s">
        <v>89</v>
      </c>
      <c r="F36" s="325">
        <v>60100</v>
      </c>
      <c r="G36" s="320" t="str">
        <f t="shared" si="0"/>
        <v>1,28 - C</v>
      </c>
      <c r="H36" s="320">
        <f t="shared" si="1"/>
        <v>1.28</v>
      </c>
    </row>
    <row r="37" spans="2:8">
      <c r="B37" s="194">
        <v>1.29</v>
      </c>
      <c r="C37" s="111"/>
      <c r="D37" s="119" t="s">
        <v>109</v>
      </c>
      <c r="E37" s="116" t="s">
        <v>110</v>
      </c>
      <c r="F37" s="325">
        <v>324368</v>
      </c>
      <c r="G37" s="320" t="str">
        <f t="shared" si="0"/>
        <v>1,29 - C</v>
      </c>
      <c r="H37" s="320">
        <f t="shared" si="1"/>
        <v>1.29</v>
      </c>
    </row>
    <row r="38" spans="2:8">
      <c r="B38" s="195">
        <v>1.3</v>
      </c>
      <c r="C38" s="117"/>
      <c r="D38" s="119" t="s">
        <v>111</v>
      </c>
      <c r="E38" s="116" t="s">
        <v>89</v>
      </c>
      <c r="F38" s="325">
        <v>2142</v>
      </c>
      <c r="G38" s="320" t="str">
        <f>SUBSTITUTE(TEXT(B38,"0,00"),",",".")&amp;" - C"</f>
        <v>1.30 - C</v>
      </c>
      <c r="H38" s="320">
        <f t="shared" si="1"/>
        <v>1.3</v>
      </c>
    </row>
    <row r="39" spans="2:8">
      <c r="B39" s="194">
        <v>1.31</v>
      </c>
      <c r="C39" s="111"/>
      <c r="D39" s="119" t="s">
        <v>112</v>
      </c>
      <c r="E39" s="116" t="s">
        <v>89</v>
      </c>
      <c r="F39" s="325">
        <v>11851</v>
      </c>
      <c r="G39" s="320" t="str">
        <f t="shared" si="0"/>
        <v>1,31 - C</v>
      </c>
      <c r="H39" s="320">
        <f t="shared" si="1"/>
        <v>1.31</v>
      </c>
    </row>
    <row r="40" spans="2:8">
      <c r="B40" s="195">
        <v>1.32</v>
      </c>
      <c r="C40" s="117"/>
      <c r="D40" s="119" t="s">
        <v>113</v>
      </c>
      <c r="E40" s="116" t="s">
        <v>79</v>
      </c>
      <c r="F40" s="325">
        <v>40253</v>
      </c>
      <c r="G40" s="320" t="str">
        <f t="shared" si="0"/>
        <v>1,32 - C</v>
      </c>
      <c r="H40" s="320">
        <f t="shared" si="1"/>
        <v>1.32</v>
      </c>
    </row>
    <row r="41" spans="2:8">
      <c r="B41" s="194">
        <v>1.33</v>
      </c>
      <c r="C41" s="111"/>
      <c r="D41" s="119" t="s">
        <v>114</v>
      </c>
      <c r="E41" s="116" t="s">
        <v>89</v>
      </c>
      <c r="F41" s="325">
        <v>23049</v>
      </c>
      <c r="G41" s="320" t="str">
        <f t="shared" si="0"/>
        <v>1,33 - C</v>
      </c>
      <c r="H41" s="320">
        <f t="shared" si="1"/>
        <v>1.33</v>
      </c>
    </row>
    <row r="42" spans="2:8">
      <c r="B42" s="195">
        <v>1.34</v>
      </c>
      <c r="C42" s="117"/>
      <c r="D42" s="119" t="s">
        <v>115</v>
      </c>
      <c r="E42" s="116" t="s">
        <v>89</v>
      </c>
      <c r="F42" s="325">
        <v>21651</v>
      </c>
      <c r="G42" s="320" t="str">
        <f t="shared" si="0"/>
        <v>1,34 - C</v>
      </c>
      <c r="H42" s="320">
        <f t="shared" si="1"/>
        <v>1.34</v>
      </c>
    </row>
    <row r="43" spans="2:8">
      <c r="B43" s="194">
        <v>1.35</v>
      </c>
      <c r="C43" s="111"/>
      <c r="D43" s="119" t="s">
        <v>116</v>
      </c>
      <c r="E43" s="116" t="s">
        <v>89</v>
      </c>
      <c r="F43" s="325">
        <v>20064</v>
      </c>
      <c r="G43" s="320" t="str">
        <f t="shared" si="0"/>
        <v>1,35 - C</v>
      </c>
      <c r="H43" s="320">
        <f t="shared" si="1"/>
        <v>1.35</v>
      </c>
    </row>
    <row r="44" spans="2:8">
      <c r="B44" s="195">
        <v>1.36</v>
      </c>
      <c r="C44" s="117"/>
      <c r="D44" s="119" t="s">
        <v>117</v>
      </c>
      <c r="E44" s="116" t="s">
        <v>89</v>
      </c>
      <c r="F44" s="325">
        <v>19374</v>
      </c>
      <c r="G44" s="320" t="str">
        <f t="shared" si="0"/>
        <v>1,36 - C</v>
      </c>
      <c r="H44" s="320">
        <f t="shared" si="1"/>
        <v>1.36</v>
      </c>
    </row>
    <row r="45" spans="2:8">
      <c r="B45" s="194">
        <v>1.37</v>
      </c>
      <c r="C45" s="111"/>
      <c r="D45" s="119" t="s">
        <v>118</v>
      </c>
      <c r="E45" s="116" t="s">
        <v>89</v>
      </c>
      <c r="F45" s="325">
        <v>29910</v>
      </c>
      <c r="G45" s="320" t="str">
        <f t="shared" si="0"/>
        <v>1,37 - C</v>
      </c>
      <c r="H45" s="320">
        <f t="shared" si="1"/>
        <v>1.37</v>
      </c>
    </row>
    <row r="46" spans="2:8">
      <c r="B46" s="195">
        <v>1.38</v>
      </c>
      <c r="C46" s="117"/>
      <c r="D46" s="119" t="s">
        <v>119</v>
      </c>
      <c r="E46" s="116" t="s">
        <v>79</v>
      </c>
      <c r="F46" s="325">
        <v>26090</v>
      </c>
      <c r="G46" s="320" t="str">
        <f t="shared" si="0"/>
        <v>1,38 - C</v>
      </c>
      <c r="H46" s="320">
        <f t="shared" si="1"/>
        <v>1.38</v>
      </c>
    </row>
    <row r="47" spans="2:8">
      <c r="B47" s="194">
        <v>1.39</v>
      </c>
      <c r="C47" s="111"/>
      <c r="D47" s="119" t="s">
        <v>120</v>
      </c>
      <c r="E47" s="116" t="s">
        <v>89</v>
      </c>
      <c r="F47" s="325">
        <v>18338</v>
      </c>
      <c r="G47" s="320" t="str">
        <f t="shared" si="0"/>
        <v>1,39 - C</v>
      </c>
      <c r="H47" s="320">
        <f t="shared" si="1"/>
        <v>1.39</v>
      </c>
    </row>
    <row r="48" spans="2:8">
      <c r="B48" s="195">
        <v>1.4</v>
      </c>
      <c r="C48" s="117"/>
      <c r="D48" s="119" t="s">
        <v>121</v>
      </c>
      <c r="E48" s="116" t="s">
        <v>79</v>
      </c>
      <c r="F48" s="325">
        <v>1349042</v>
      </c>
      <c r="G48" s="320" t="str">
        <f>SUBSTITUTE(TEXT(B48,"0,00"),",",".")&amp;" - C"</f>
        <v>1.40 - C</v>
      </c>
      <c r="H48" s="320">
        <f t="shared" si="1"/>
        <v>1.4</v>
      </c>
    </row>
    <row r="49" spans="2:8" ht="20.399999999999999">
      <c r="B49" s="194">
        <v>1.41</v>
      </c>
      <c r="C49" s="111"/>
      <c r="D49" s="119" t="s">
        <v>122</v>
      </c>
      <c r="E49" s="116" t="s">
        <v>89</v>
      </c>
      <c r="F49" s="325">
        <v>6661</v>
      </c>
      <c r="G49" s="320" t="str">
        <f t="shared" si="0"/>
        <v>1,41 - C</v>
      </c>
      <c r="H49" s="320">
        <f t="shared" si="1"/>
        <v>1.41</v>
      </c>
    </row>
    <row r="50" spans="2:8">
      <c r="B50" s="195">
        <v>1.42</v>
      </c>
      <c r="C50" s="117"/>
      <c r="D50" s="119" t="s">
        <v>123</v>
      </c>
      <c r="E50" s="116" t="s">
        <v>89</v>
      </c>
      <c r="F50" s="325">
        <v>4926</v>
      </c>
      <c r="G50" s="320" t="str">
        <f t="shared" si="0"/>
        <v>1,42 - C</v>
      </c>
      <c r="H50" s="320">
        <f t="shared" si="1"/>
        <v>1.42</v>
      </c>
    </row>
    <row r="51" spans="2:8">
      <c r="B51" s="194">
        <v>1.43</v>
      </c>
      <c r="C51" s="111"/>
      <c r="D51" s="119" t="s">
        <v>124</v>
      </c>
      <c r="E51" s="116" t="s">
        <v>79</v>
      </c>
      <c r="F51" s="325">
        <v>4273110</v>
      </c>
      <c r="G51" s="320" t="str">
        <f t="shared" si="0"/>
        <v>1,43 - C</v>
      </c>
      <c r="H51" s="320">
        <f t="shared" si="1"/>
        <v>1.43</v>
      </c>
    </row>
    <row r="52" spans="2:8">
      <c r="B52" s="195">
        <v>1.44</v>
      </c>
      <c r="C52" s="117"/>
      <c r="D52" s="112" t="s">
        <v>125</v>
      </c>
      <c r="E52" s="116" t="s">
        <v>79</v>
      </c>
      <c r="F52" s="325">
        <v>388226</v>
      </c>
      <c r="G52" s="320" t="str">
        <f t="shared" si="0"/>
        <v>1,44 - C</v>
      </c>
      <c r="H52" s="320">
        <f t="shared" si="1"/>
        <v>1.44</v>
      </c>
    </row>
    <row r="53" spans="2:8">
      <c r="B53" s="194">
        <v>1.45</v>
      </c>
      <c r="C53" s="111"/>
      <c r="D53" s="112" t="s">
        <v>126</v>
      </c>
      <c r="E53" s="116" t="s">
        <v>110</v>
      </c>
      <c r="F53" s="325">
        <v>12762</v>
      </c>
      <c r="G53" s="320" t="str">
        <f t="shared" si="0"/>
        <v>1,45 - C</v>
      </c>
      <c r="H53" s="320">
        <f t="shared" si="1"/>
        <v>1.45</v>
      </c>
    </row>
    <row r="54" spans="2:8" ht="20.399999999999999">
      <c r="B54" s="194">
        <v>1.46</v>
      </c>
      <c r="C54" s="111"/>
      <c r="D54" s="112" t="s">
        <v>127</v>
      </c>
      <c r="E54" s="116" t="s">
        <v>110</v>
      </c>
      <c r="F54" s="325">
        <v>17962</v>
      </c>
      <c r="G54" s="320" t="str">
        <f t="shared" si="0"/>
        <v>1,46 - C</v>
      </c>
      <c r="H54" s="320">
        <f t="shared" si="1"/>
        <v>1.46</v>
      </c>
    </row>
    <row r="55" spans="2:8">
      <c r="B55" s="196">
        <v>2</v>
      </c>
      <c r="C55" s="120"/>
      <c r="D55" s="121" t="s">
        <v>128</v>
      </c>
      <c r="E55" s="122"/>
      <c r="F55" s="326"/>
      <c r="G55" s="320" t="str">
        <f t="shared" si="0"/>
        <v>2 - C</v>
      </c>
      <c r="H55" s="320">
        <f t="shared" si="1"/>
        <v>2</v>
      </c>
    </row>
    <row r="56" spans="2:8">
      <c r="B56" s="194">
        <v>2.1</v>
      </c>
      <c r="C56" s="111"/>
      <c r="D56" s="119" t="s">
        <v>129</v>
      </c>
      <c r="E56" s="116" t="s">
        <v>110</v>
      </c>
      <c r="F56" s="325">
        <v>109894</v>
      </c>
      <c r="G56" s="320" t="str">
        <f t="shared" si="0"/>
        <v>2,1 - C</v>
      </c>
      <c r="H56" s="320">
        <f t="shared" si="1"/>
        <v>2.1</v>
      </c>
    </row>
    <row r="57" spans="2:8">
      <c r="B57" s="194">
        <v>2.2000000000000002</v>
      </c>
      <c r="C57" s="111"/>
      <c r="D57" s="112" t="s">
        <v>130</v>
      </c>
      <c r="E57" s="116" t="s">
        <v>110</v>
      </c>
      <c r="F57" s="325">
        <v>303340</v>
      </c>
      <c r="G57" s="320" t="str">
        <f t="shared" si="0"/>
        <v>2,2 - C</v>
      </c>
      <c r="H57" s="320">
        <f t="shared" si="1"/>
        <v>2.2000000000000002</v>
      </c>
    </row>
    <row r="58" spans="2:8">
      <c r="B58" s="194">
        <v>2.2999999999999998</v>
      </c>
      <c r="C58" s="111"/>
      <c r="D58" s="112" t="s">
        <v>131</v>
      </c>
      <c r="E58" s="116" t="s">
        <v>110</v>
      </c>
      <c r="F58" s="325">
        <v>383747</v>
      </c>
      <c r="G58" s="320" t="str">
        <f t="shared" si="0"/>
        <v>2,3 - C</v>
      </c>
      <c r="H58" s="320">
        <f t="shared" si="1"/>
        <v>2.2999999999999998</v>
      </c>
    </row>
    <row r="59" spans="2:8" ht="13.8">
      <c r="B59" s="194">
        <v>2.4</v>
      </c>
      <c r="C59" s="111"/>
      <c r="D59" s="123" t="s">
        <v>132</v>
      </c>
      <c r="E59" s="116" t="s">
        <v>110</v>
      </c>
      <c r="F59" s="325">
        <v>315727</v>
      </c>
      <c r="G59" s="320" t="str">
        <f t="shared" si="0"/>
        <v>2,4 - C</v>
      </c>
      <c r="H59" s="320">
        <f t="shared" si="1"/>
        <v>2.4</v>
      </c>
    </row>
    <row r="60" spans="2:8">
      <c r="B60" s="194">
        <v>2.5</v>
      </c>
      <c r="C60" s="111"/>
      <c r="D60" s="115" t="s">
        <v>133</v>
      </c>
      <c r="E60" s="116" t="s">
        <v>89</v>
      </c>
      <c r="F60" s="325">
        <v>55037</v>
      </c>
      <c r="G60" s="320" t="str">
        <f t="shared" si="0"/>
        <v>2,5 - C</v>
      </c>
      <c r="H60" s="320">
        <f t="shared" si="1"/>
        <v>2.5</v>
      </c>
    </row>
    <row r="61" spans="2:8">
      <c r="B61" s="194">
        <v>2.6</v>
      </c>
      <c r="C61" s="111"/>
      <c r="D61" s="112" t="s">
        <v>134</v>
      </c>
      <c r="E61" s="116" t="s">
        <v>110</v>
      </c>
      <c r="F61" s="325">
        <v>930207</v>
      </c>
      <c r="G61" s="320" t="str">
        <f t="shared" si="0"/>
        <v>2,6 - C</v>
      </c>
      <c r="H61" s="320">
        <f t="shared" si="1"/>
        <v>2.6</v>
      </c>
    </row>
    <row r="62" spans="2:8">
      <c r="B62" s="194">
        <v>2.7</v>
      </c>
      <c r="C62" s="111"/>
      <c r="D62" s="119" t="s">
        <v>135</v>
      </c>
      <c r="E62" s="116" t="s">
        <v>110</v>
      </c>
      <c r="F62" s="325">
        <v>1042683</v>
      </c>
      <c r="G62" s="320" t="str">
        <f t="shared" si="0"/>
        <v>2,7 - C</v>
      </c>
      <c r="H62" s="320">
        <f t="shared" si="1"/>
        <v>2.7</v>
      </c>
    </row>
    <row r="63" spans="2:8">
      <c r="B63" s="194">
        <v>2.8</v>
      </c>
      <c r="C63" s="111"/>
      <c r="D63" s="119" t="s">
        <v>136</v>
      </c>
      <c r="E63" s="116" t="s">
        <v>110</v>
      </c>
      <c r="F63" s="325">
        <v>949754</v>
      </c>
      <c r="G63" s="320" t="str">
        <f t="shared" si="0"/>
        <v>2,8 - C</v>
      </c>
      <c r="H63" s="320">
        <f t="shared" si="1"/>
        <v>2.8</v>
      </c>
    </row>
    <row r="64" spans="2:8">
      <c r="B64" s="194">
        <v>2.9</v>
      </c>
      <c r="C64" s="111"/>
      <c r="D64" s="119" t="s">
        <v>137</v>
      </c>
      <c r="E64" s="116" t="s">
        <v>82</v>
      </c>
      <c r="F64" s="325">
        <v>74689</v>
      </c>
      <c r="G64" s="320" t="str">
        <f t="shared" si="0"/>
        <v>2,9 - C</v>
      </c>
      <c r="H64" s="320">
        <f t="shared" si="1"/>
        <v>2.9</v>
      </c>
    </row>
    <row r="65" spans="2:8" ht="27.6">
      <c r="B65" s="195">
        <v>2.1</v>
      </c>
      <c r="C65" s="117"/>
      <c r="D65" s="124" t="s">
        <v>138</v>
      </c>
      <c r="E65" s="116" t="s">
        <v>82</v>
      </c>
      <c r="F65" s="325">
        <v>237124</v>
      </c>
      <c r="G65" s="320" t="str">
        <f>SUBSTITUTE(TEXT(B65,"0,00"),",",".")&amp;" - C"</f>
        <v>2.10 - C</v>
      </c>
      <c r="H65" s="320">
        <f t="shared" si="1"/>
        <v>2.1</v>
      </c>
    </row>
    <row r="66" spans="2:8" ht="27.6">
      <c r="B66" s="194">
        <v>2.11</v>
      </c>
      <c r="C66" s="111"/>
      <c r="D66" s="124" t="s">
        <v>139</v>
      </c>
      <c r="E66" s="116" t="s">
        <v>82</v>
      </c>
      <c r="F66" s="325">
        <v>294355</v>
      </c>
      <c r="G66" s="320" t="str">
        <f t="shared" si="0"/>
        <v>2,11 - C</v>
      </c>
      <c r="H66" s="320">
        <f t="shared" si="1"/>
        <v>2.11</v>
      </c>
    </row>
    <row r="67" spans="2:8" ht="27.6">
      <c r="B67" s="195">
        <v>2.12</v>
      </c>
      <c r="C67" s="117"/>
      <c r="D67" s="124" t="s">
        <v>140</v>
      </c>
      <c r="E67" s="116" t="s">
        <v>82</v>
      </c>
      <c r="F67" s="325">
        <v>370880</v>
      </c>
      <c r="G67" s="320" t="str">
        <f t="shared" si="0"/>
        <v>2,12 - C</v>
      </c>
      <c r="H67" s="320">
        <f t="shared" si="1"/>
        <v>2.12</v>
      </c>
    </row>
    <row r="68" spans="2:8" ht="27.6">
      <c r="B68" s="194">
        <v>2.13</v>
      </c>
      <c r="C68" s="111"/>
      <c r="D68" s="124" t="s">
        <v>141</v>
      </c>
      <c r="E68" s="116" t="s">
        <v>82</v>
      </c>
      <c r="F68" s="325">
        <v>466332</v>
      </c>
      <c r="G68" s="320" t="str">
        <f t="shared" si="0"/>
        <v>2,13 - C</v>
      </c>
      <c r="H68" s="320">
        <f t="shared" si="1"/>
        <v>2.13</v>
      </c>
    </row>
    <row r="69" spans="2:8">
      <c r="B69" s="195">
        <v>2.14</v>
      </c>
      <c r="C69" s="117"/>
      <c r="D69" s="119" t="s">
        <v>142</v>
      </c>
      <c r="E69" s="116" t="s">
        <v>82</v>
      </c>
      <c r="F69" s="325">
        <v>164808</v>
      </c>
      <c r="G69" s="320" t="str">
        <f t="shared" si="0"/>
        <v>2,14 - C</v>
      </c>
      <c r="H69" s="320">
        <f t="shared" si="1"/>
        <v>2.14</v>
      </c>
    </row>
    <row r="70" spans="2:8">
      <c r="B70" s="194">
        <v>2.15</v>
      </c>
      <c r="C70" s="111"/>
      <c r="D70" s="119" t="s">
        <v>143</v>
      </c>
      <c r="E70" s="116" t="s">
        <v>82</v>
      </c>
      <c r="F70" s="325">
        <v>205621</v>
      </c>
      <c r="G70" s="320" t="str">
        <f t="shared" si="0"/>
        <v>2,15 - C</v>
      </c>
      <c r="H70" s="320">
        <f t="shared" si="1"/>
        <v>2.15</v>
      </c>
    </row>
    <row r="71" spans="2:8">
      <c r="B71" s="195">
        <v>2.16</v>
      </c>
      <c r="C71" s="117"/>
      <c r="D71" s="119" t="s">
        <v>144</v>
      </c>
      <c r="E71" s="116" t="s">
        <v>110</v>
      </c>
      <c r="F71" s="325">
        <v>949754</v>
      </c>
      <c r="G71" s="320" t="str">
        <f t="shared" si="0"/>
        <v>2,16 - C</v>
      </c>
      <c r="H71" s="320">
        <f t="shared" si="1"/>
        <v>2.16</v>
      </c>
    </row>
    <row r="72" spans="2:8" ht="27.6">
      <c r="B72" s="194">
        <v>2.17</v>
      </c>
      <c r="C72" s="111"/>
      <c r="D72" s="125" t="s">
        <v>145</v>
      </c>
      <c r="E72" s="116" t="s">
        <v>82</v>
      </c>
      <c r="F72" s="325">
        <v>135189</v>
      </c>
      <c r="G72" s="320" t="str">
        <f t="shared" si="0"/>
        <v>2,17 - C</v>
      </c>
      <c r="H72" s="320">
        <f t="shared" si="1"/>
        <v>2.17</v>
      </c>
    </row>
    <row r="73" spans="2:8">
      <c r="B73" s="196">
        <v>3</v>
      </c>
      <c r="C73" s="120"/>
      <c r="D73" s="121" t="s">
        <v>146</v>
      </c>
      <c r="E73" s="122"/>
      <c r="F73" s="326"/>
      <c r="G73" s="320" t="str">
        <f t="shared" si="0"/>
        <v>3 - C</v>
      </c>
      <c r="H73" s="320">
        <f t="shared" si="1"/>
        <v>3</v>
      </c>
    </row>
    <row r="74" spans="2:8">
      <c r="B74" s="194">
        <v>3.1</v>
      </c>
      <c r="C74" s="111"/>
      <c r="D74" s="119" t="s">
        <v>147</v>
      </c>
      <c r="E74" s="113" t="s">
        <v>79</v>
      </c>
      <c r="F74" s="325">
        <v>62853</v>
      </c>
      <c r="G74" s="320" t="str">
        <f t="shared" ref="G74:G137" si="2">H74&amp;" - C"</f>
        <v>3,1 - C</v>
      </c>
      <c r="H74" s="320">
        <f t="shared" ref="H74:H137" si="3">ROUND(B74,2)</f>
        <v>3.1</v>
      </c>
    </row>
    <row r="75" spans="2:8">
      <c r="B75" s="194">
        <v>3.2</v>
      </c>
      <c r="C75" s="111"/>
      <c r="D75" s="119" t="s">
        <v>148</v>
      </c>
      <c r="E75" s="113" t="s">
        <v>79</v>
      </c>
      <c r="F75" s="325">
        <v>300102</v>
      </c>
      <c r="G75" s="320" t="str">
        <f t="shared" si="2"/>
        <v>3,2 - C</v>
      </c>
      <c r="H75" s="320">
        <f t="shared" si="3"/>
        <v>3.2</v>
      </c>
    </row>
    <row r="76" spans="2:8">
      <c r="B76" s="194">
        <v>3.3</v>
      </c>
      <c r="C76" s="111"/>
      <c r="D76" s="119" t="s">
        <v>149</v>
      </c>
      <c r="E76" s="113" t="s">
        <v>79</v>
      </c>
      <c r="F76" s="325">
        <v>649089</v>
      </c>
      <c r="G76" s="320" t="str">
        <f t="shared" si="2"/>
        <v>3,3 - C</v>
      </c>
      <c r="H76" s="320">
        <f t="shared" si="3"/>
        <v>3.3</v>
      </c>
    </row>
    <row r="77" spans="2:8">
      <c r="B77" s="194">
        <v>3.4</v>
      </c>
      <c r="C77" s="111"/>
      <c r="D77" s="112" t="s">
        <v>150</v>
      </c>
      <c r="E77" s="113" t="s">
        <v>79</v>
      </c>
      <c r="F77" s="325">
        <v>285357</v>
      </c>
      <c r="G77" s="320" t="str">
        <f t="shared" si="2"/>
        <v>3,4 - C</v>
      </c>
      <c r="H77" s="320">
        <f t="shared" si="3"/>
        <v>3.4</v>
      </c>
    </row>
    <row r="78" spans="2:8">
      <c r="B78" s="194">
        <v>3.5</v>
      </c>
      <c r="C78" s="111"/>
      <c r="D78" s="112" t="s">
        <v>151</v>
      </c>
      <c r="E78" s="113" t="s">
        <v>79</v>
      </c>
      <c r="F78" s="325">
        <v>364975</v>
      </c>
      <c r="G78" s="320" t="str">
        <f t="shared" si="2"/>
        <v>3,5 - C</v>
      </c>
      <c r="H78" s="320">
        <f t="shared" si="3"/>
        <v>3.5</v>
      </c>
    </row>
    <row r="79" spans="2:8">
      <c r="B79" s="194">
        <v>3.6</v>
      </c>
      <c r="C79" s="111"/>
      <c r="D79" s="112" t="s">
        <v>152</v>
      </c>
      <c r="E79" s="113" t="s">
        <v>79</v>
      </c>
      <c r="F79" s="325">
        <v>495188</v>
      </c>
      <c r="G79" s="320" t="str">
        <f t="shared" si="2"/>
        <v>3,6 - C</v>
      </c>
      <c r="H79" s="320">
        <f t="shared" si="3"/>
        <v>3.6</v>
      </c>
    </row>
    <row r="80" spans="2:8">
      <c r="B80" s="194">
        <v>3.7</v>
      </c>
      <c r="C80" s="111"/>
      <c r="D80" s="112" t="s">
        <v>153</v>
      </c>
      <c r="E80" s="113" t="s">
        <v>82</v>
      </c>
      <c r="F80" s="325">
        <v>51208</v>
      </c>
      <c r="G80" s="320" t="str">
        <f t="shared" si="2"/>
        <v>3,7 - C</v>
      </c>
      <c r="H80" s="320">
        <f t="shared" si="3"/>
        <v>3.7</v>
      </c>
    </row>
    <row r="81" spans="2:8">
      <c r="B81" s="194">
        <v>3.8</v>
      </c>
      <c r="C81" s="111"/>
      <c r="D81" s="112" t="s">
        <v>154</v>
      </c>
      <c r="E81" s="113" t="s">
        <v>79</v>
      </c>
      <c r="F81" s="325">
        <v>1922733</v>
      </c>
      <c r="G81" s="320" t="str">
        <f t="shared" si="2"/>
        <v>3,8 - C</v>
      </c>
      <c r="H81" s="320">
        <f t="shared" si="3"/>
        <v>3.8</v>
      </c>
    </row>
    <row r="82" spans="2:8" ht="27.6">
      <c r="B82" s="194">
        <v>3.9</v>
      </c>
      <c r="C82" s="111"/>
      <c r="D82" s="123" t="s">
        <v>155</v>
      </c>
      <c r="E82" s="113" t="s">
        <v>82</v>
      </c>
      <c r="F82" s="325">
        <v>138591</v>
      </c>
      <c r="G82" s="320" t="str">
        <f t="shared" si="2"/>
        <v>3,9 - C</v>
      </c>
      <c r="H82" s="320">
        <f t="shared" si="3"/>
        <v>3.9</v>
      </c>
    </row>
    <row r="83" spans="2:8" ht="27.6">
      <c r="B83" s="195">
        <v>3.1</v>
      </c>
      <c r="C83" s="117"/>
      <c r="D83" s="123" t="s">
        <v>156</v>
      </c>
      <c r="E83" s="113" t="s">
        <v>82</v>
      </c>
      <c r="F83" s="325">
        <v>100548</v>
      </c>
      <c r="G83" s="320" t="str">
        <f>SUBSTITUTE(TEXT(B83,"0,00"),",",".")&amp;" - C"</f>
        <v>3.10 - C</v>
      </c>
      <c r="H83" s="320">
        <f t="shared" si="3"/>
        <v>3.1</v>
      </c>
    </row>
    <row r="84" spans="2:8" ht="13.8">
      <c r="B84" s="194">
        <v>3.11</v>
      </c>
      <c r="C84" s="111"/>
      <c r="D84" s="123" t="s">
        <v>157</v>
      </c>
      <c r="E84" s="113" t="s">
        <v>82</v>
      </c>
      <c r="F84" s="325">
        <v>35041</v>
      </c>
      <c r="G84" s="320" t="str">
        <f t="shared" si="2"/>
        <v>3,11 - C</v>
      </c>
      <c r="H84" s="320">
        <f t="shared" si="3"/>
        <v>3.11</v>
      </c>
    </row>
    <row r="85" spans="2:8" ht="13.8">
      <c r="B85" s="195">
        <v>3.12</v>
      </c>
      <c r="C85" s="117"/>
      <c r="D85" s="123" t="s">
        <v>158</v>
      </c>
      <c r="E85" s="113" t="s">
        <v>82</v>
      </c>
      <c r="F85" s="325">
        <v>59855</v>
      </c>
      <c r="G85" s="320" t="str">
        <f t="shared" si="2"/>
        <v>3,12 - C</v>
      </c>
      <c r="H85" s="320">
        <f t="shared" si="3"/>
        <v>3.12</v>
      </c>
    </row>
    <row r="86" spans="2:8" ht="13.8">
      <c r="B86" s="194">
        <v>3.13</v>
      </c>
      <c r="C86" s="111"/>
      <c r="D86" s="123" t="s">
        <v>159</v>
      </c>
      <c r="E86" s="113" t="s">
        <v>82</v>
      </c>
      <c r="F86" s="325">
        <v>80556</v>
      </c>
      <c r="G86" s="320" t="str">
        <f t="shared" si="2"/>
        <v>3,13 - C</v>
      </c>
      <c r="H86" s="320">
        <f t="shared" si="3"/>
        <v>3.13</v>
      </c>
    </row>
    <row r="87" spans="2:8" ht="13.8">
      <c r="B87" s="195">
        <v>3.14</v>
      </c>
      <c r="C87" s="117"/>
      <c r="D87" s="123" t="s">
        <v>160</v>
      </c>
      <c r="E87" s="113" t="s">
        <v>82</v>
      </c>
      <c r="F87" s="325">
        <v>115499</v>
      </c>
      <c r="G87" s="320" t="str">
        <f t="shared" si="2"/>
        <v>3,14 - C</v>
      </c>
      <c r="H87" s="320">
        <f t="shared" si="3"/>
        <v>3.14</v>
      </c>
    </row>
    <row r="88" spans="2:8" ht="13.8">
      <c r="B88" s="194">
        <v>3.15</v>
      </c>
      <c r="C88" s="111"/>
      <c r="D88" s="123" t="s">
        <v>161</v>
      </c>
      <c r="E88" s="113" t="s">
        <v>82</v>
      </c>
      <c r="F88" s="325">
        <v>165190</v>
      </c>
      <c r="G88" s="320" t="str">
        <f t="shared" si="2"/>
        <v>3,15 - C</v>
      </c>
      <c r="H88" s="320">
        <f t="shared" si="3"/>
        <v>3.15</v>
      </c>
    </row>
    <row r="89" spans="2:8">
      <c r="B89" s="195">
        <v>3.16</v>
      </c>
      <c r="C89" s="117"/>
      <c r="D89" s="119" t="s">
        <v>162</v>
      </c>
      <c r="E89" s="116" t="s">
        <v>79</v>
      </c>
      <c r="F89" s="325">
        <v>1475863</v>
      </c>
      <c r="G89" s="320" t="str">
        <f t="shared" si="2"/>
        <v>3,16 - C</v>
      </c>
      <c r="H89" s="320">
        <f t="shared" si="3"/>
        <v>3.16</v>
      </c>
    </row>
    <row r="90" spans="2:8">
      <c r="B90" s="194">
        <v>3.17</v>
      </c>
      <c r="C90" s="111"/>
      <c r="D90" s="119" t="s">
        <v>163</v>
      </c>
      <c r="E90" s="116" t="s">
        <v>79</v>
      </c>
      <c r="F90" s="325">
        <v>2099081</v>
      </c>
      <c r="G90" s="320" t="str">
        <f t="shared" si="2"/>
        <v>3,17 - C</v>
      </c>
      <c r="H90" s="320">
        <f t="shared" si="3"/>
        <v>3.17</v>
      </c>
    </row>
    <row r="91" spans="2:8">
      <c r="B91" s="195">
        <v>3.18</v>
      </c>
      <c r="C91" s="117"/>
      <c r="D91" s="119" t="s">
        <v>164</v>
      </c>
      <c r="E91" s="116" t="s">
        <v>79</v>
      </c>
      <c r="F91" s="325">
        <v>2790022</v>
      </c>
      <c r="G91" s="320" t="str">
        <f t="shared" si="2"/>
        <v>3,18 - C</v>
      </c>
      <c r="H91" s="320">
        <f t="shared" si="3"/>
        <v>3.18</v>
      </c>
    </row>
    <row r="92" spans="2:8" ht="20.399999999999999">
      <c r="B92" s="195">
        <v>3.19</v>
      </c>
      <c r="C92" s="117"/>
      <c r="D92" s="119" t="s">
        <v>165</v>
      </c>
      <c r="E92" s="116" t="s">
        <v>82</v>
      </c>
      <c r="F92" s="325">
        <v>108261</v>
      </c>
      <c r="G92" s="320" t="str">
        <f t="shared" si="2"/>
        <v>3,19 - C</v>
      </c>
      <c r="H92" s="320">
        <f t="shared" si="3"/>
        <v>3.19</v>
      </c>
    </row>
    <row r="93" spans="2:8">
      <c r="B93" s="196">
        <v>4</v>
      </c>
      <c r="C93" s="120"/>
      <c r="D93" s="121" t="s">
        <v>166</v>
      </c>
      <c r="E93" s="122"/>
      <c r="F93" s="326"/>
      <c r="G93" s="320" t="str">
        <f t="shared" si="2"/>
        <v>4 - C</v>
      </c>
      <c r="H93" s="320">
        <f t="shared" si="3"/>
        <v>4</v>
      </c>
    </row>
    <row r="94" spans="2:8">
      <c r="B94" s="194">
        <v>4.0999999999999996</v>
      </c>
      <c r="C94" s="111"/>
      <c r="D94" s="126" t="s">
        <v>167</v>
      </c>
      <c r="E94" s="116" t="s">
        <v>89</v>
      </c>
      <c r="F94" s="325">
        <v>46920</v>
      </c>
      <c r="G94" s="320" t="str">
        <f t="shared" si="2"/>
        <v>4,1 - C</v>
      </c>
      <c r="H94" s="320">
        <f t="shared" si="3"/>
        <v>4.0999999999999996</v>
      </c>
    </row>
    <row r="95" spans="2:8">
      <c r="B95" s="194">
        <v>4.2</v>
      </c>
      <c r="C95" s="111"/>
      <c r="D95" s="119" t="s">
        <v>168</v>
      </c>
      <c r="E95" s="116" t="s">
        <v>89</v>
      </c>
      <c r="F95" s="325">
        <v>85105</v>
      </c>
      <c r="G95" s="320" t="str">
        <f t="shared" si="2"/>
        <v>4,2 - C</v>
      </c>
      <c r="H95" s="320">
        <f t="shared" si="3"/>
        <v>4.2</v>
      </c>
    </row>
    <row r="96" spans="2:8">
      <c r="B96" s="194">
        <v>4.3</v>
      </c>
      <c r="C96" s="111"/>
      <c r="D96" s="119" t="s">
        <v>169</v>
      </c>
      <c r="E96" s="116" t="s">
        <v>110</v>
      </c>
      <c r="F96" s="325">
        <v>1279454</v>
      </c>
      <c r="G96" s="320" t="str">
        <f t="shared" si="2"/>
        <v>4,3 - C</v>
      </c>
      <c r="H96" s="320">
        <f t="shared" si="3"/>
        <v>4.3</v>
      </c>
    </row>
    <row r="97" spans="2:8">
      <c r="B97" s="194">
        <v>4.4000000000000004</v>
      </c>
      <c r="C97" s="111"/>
      <c r="D97" s="119" t="s">
        <v>170</v>
      </c>
      <c r="E97" s="116" t="s">
        <v>110</v>
      </c>
      <c r="F97" s="325">
        <v>402877</v>
      </c>
      <c r="G97" s="320" t="str">
        <f t="shared" si="2"/>
        <v>4,4 - C</v>
      </c>
      <c r="H97" s="320">
        <f t="shared" si="3"/>
        <v>4.4000000000000004</v>
      </c>
    </row>
    <row r="98" spans="2:8" ht="20.399999999999999">
      <c r="B98" s="194">
        <v>4.5</v>
      </c>
      <c r="C98" s="111"/>
      <c r="D98" s="119" t="s">
        <v>171</v>
      </c>
      <c r="E98" s="116" t="s">
        <v>89</v>
      </c>
      <c r="F98" s="325">
        <v>192593</v>
      </c>
      <c r="G98" s="320" t="str">
        <f t="shared" si="2"/>
        <v>4,5 - C</v>
      </c>
      <c r="H98" s="320">
        <f t="shared" si="3"/>
        <v>4.5</v>
      </c>
    </row>
    <row r="99" spans="2:8" ht="20.399999999999999">
      <c r="B99" s="194">
        <v>4.5999999999999996</v>
      </c>
      <c r="C99" s="111"/>
      <c r="D99" s="119" t="s">
        <v>172</v>
      </c>
      <c r="E99" s="116" t="s">
        <v>89</v>
      </c>
      <c r="F99" s="325">
        <v>260603</v>
      </c>
      <c r="G99" s="320" t="str">
        <f t="shared" si="2"/>
        <v>4,6 - C</v>
      </c>
      <c r="H99" s="320">
        <f t="shared" si="3"/>
        <v>4.5999999999999996</v>
      </c>
    </row>
    <row r="100" spans="2:8">
      <c r="B100" s="194">
        <v>4.7</v>
      </c>
      <c r="C100" s="111"/>
      <c r="D100" s="119" t="s">
        <v>173</v>
      </c>
      <c r="E100" s="116" t="s">
        <v>89</v>
      </c>
      <c r="F100" s="325">
        <v>209964</v>
      </c>
      <c r="G100" s="320" t="str">
        <f t="shared" si="2"/>
        <v>4,7 - C</v>
      </c>
      <c r="H100" s="320">
        <f t="shared" si="3"/>
        <v>4.7</v>
      </c>
    </row>
    <row r="101" spans="2:8">
      <c r="B101" s="194">
        <v>4.8</v>
      </c>
      <c r="C101" s="111"/>
      <c r="D101" s="119" t="s">
        <v>174</v>
      </c>
      <c r="E101" s="116" t="s">
        <v>89</v>
      </c>
      <c r="F101" s="325">
        <v>230996</v>
      </c>
      <c r="G101" s="320" t="str">
        <f t="shared" si="2"/>
        <v>4,8 - C</v>
      </c>
      <c r="H101" s="320">
        <f t="shared" si="3"/>
        <v>4.8</v>
      </c>
    </row>
    <row r="102" spans="2:8">
      <c r="B102" s="194">
        <v>4.9000000000000004</v>
      </c>
      <c r="C102" s="111"/>
      <c r="D102" s="119" t="s">
        <v>175</v>
      </c>
      <c r="E102" s="116" t="s">
        <v>89</v>
      </c>
      <c r="F102" s="325">
        <v>254717</v>
      </c>
      <c r="G102" s="320" t="str">
        <f t="shared" si="2"/>
        <v>4,9 - C</v>
      </c>
      <c r="H102" s="320">
        <f t="shared" si="3"/>
        <v>4.9000000000000004</v>
      </c>
    </row>
    <row r="103" spans="2:8">
      <c r="B103" s="195">
        <v>4.0999999999999996</v>
      </c>
      <c r="C103" s="117"/>
      <c r="D103" s="119" t="s">
        <v>176</v>
      </c>
      <c r="E103" s="116" t="s">
        <v>89</v>
      </c>
      <c r="F103" s="325">
        <v>286843</v>
      </c>
      <c r="G103" s="320" t="str">
        <f>SUBSTITUTE(TEXT(B103,"0,00"),",",".")&amp;" - C"</f>
        <v>4.10 - C</v>
      </c>
      <c r="H103" s="320">
        <f t="shared" si="3"/>
        <v>4.0999999999999996</v>
      </c>
    </row>
    <row r="104" spans="2:8">
      <c r="B104" s="194">
        <v>4.1100000000000003</v>
      </c>
      <c r="C104" s="111"/>
      <c r="D104" s="119" t="s">
        <v>177</v>
      </c>
      <c r="E104" s="116" t="s">
        <v>89</v>
      </c>
      <c r="F104" s="325">
        <v>318452</v>
      </c>
      <c r="G104" s="320" t="str">
        <f t="shared" si="2"/>
        <v>4,11 - C</v>
      </c>
      <c r="H104" s="320">
        <f t="shared" si="3"/>
        <v>4.1100000000000003</v>
      </c>
    </row>
    <row r="105" spans="2:8" ht="13.8">
      <c r="B105" s="195">
        <v>4.12</v>
      </c>
      <c r="C105" s="117"/>
      <c r="D105" s="125" t="s">
        <v>178</v>
      </c>
      <c r="E105" s="116" t="s">
        <v>89</v>
      </c>
      <c r="F105" s="325">
        <v>159228</v>
      </c>
      <c r="G105" s="320" t="str">
        <f t="shared" si="2"/>
        <v>4,12 - C</v>
      </c>
      <c r="H105" s="320">
        <f t="shared" si="3"/>
        <v>4.12</v>
      </c>
    </row>
    <row r="106" spans="2:8">
      <c r="B106" s="194">
        <v>4.13</v>
      </c>
      <c r="C106" s="111"/>
      <c r="D106" s="119" t="s">
        <v>179</v>
      </c>
      <c r="E106" s="116" t="s">
        <v>110</v>
      </c>
      <c r="F106" s="325">
        <v>1389968</v>
      </c>
      <c r="G106" s="320" t="str">
        <f t="shared" si="2"/>
        <v>4,13 - C</v>
      </c>
      <c r="H106" s="320">
        <f t="shared" si="3"/>
        <v>4.13</v>
      </c>
    </row>
    <row r="107" spans="2:8">
      <c r="B107" s="195">
        <v>4.1399999999999997</v>
      </c>
      <c r="C107" s="117"/>
      <c r="D107" s="119" t="s">
        <v>180</v>
      </c>
      <c r="E107" s="116" t="s">
        <v>89</v>
      </c>
      <c r="F107" s="325">
        <v>144492</v>
      </c>
      <c r="G107" s="320" t="str">
        <f t="shared" si="2"/>
        <v>4,14 - C</v>
      </c>
      <c r="H107" s="320">
        <f t="shared" si="3"/>
        <v>4.1399999999999997</v>
      </c>
    </row>
    <row r="108" spans="2:8">
      <c r="B108" s="194">
        <v>4.1500000000000004</v>
      </c>
      <c r="C108" s="111"/>
      <c r="D108" s="119" t="s">
        <v>181</v>
      </c>
      <c r="E108" s="116" t="s">
        <v>89</v>
      </c>
      <c r="F108" s="325">
        <v>121080</v>
      </c>
      <c r="G108" s="320" t="str">
        <f t="shared" si="2"/>
        <v>4,15 - C</v>
      </c>
      <c r="H108" s="320">
        <f t="shared" si="3"/>
        <v>4.1500000000000004</v>
      </c>
    </row>
    <row r="109" spans="2:8">
      <c r="B109" s="195">
        <v>4.16</v>
      </c>
      <c r="C109" s="117"/>
      <c r="D109" s="119" t="s">
        <v>182</v>
      </c>
      <c r="E109" s="116" t="s">
        <v>89</v>
      </c>
      <c r="F109" s="325">
        <v>134271</v>
      </c>
      <c r="G109" s="320" t="str">
        <f t="shared" si="2"/>
        <v>4,16 - C</v>
      </c>
      <c r="H109" s="320">
        <f t="shared" si="3"/>
        <v>4.16</v>
      </c>
    </row>
    <row r="110" spans="2:8">
      <c r="B110" s="194">
        <v>4.17</v>
      </c>
      <c r="C110" s="111"/>
      <c r="D110" s="119" t="s">
        <v>183</v>
      </c>
      <c r="E110" s="116" t="s">
        <v>89</v>
      </c>
      <c r="F110" s="325">
        <v>154602</v>
      </c>
      <c r="G110" s="320" t="str">
        <f t="shared" si="2"/>
        <v>4,17 - C</v>
      </c>
      <c r="H110" s="320">
        <f t="shared" si="3"/>
        <v>4.17</v>
      </c>
    </row>
    <row r="111" spans="2:8">
      <c r="B111" s="195">
        <v>4.1800000000000104</v>
      </c>
      <c r="C111" s="117"/>
      <c r="D111" s="119" t="s">
        <v>184</v>
      </c>
      <c r="E111" s="116" t="s">
        <v>110</v>
      </c>
      <c r="F111" s="325">
        <v>1199788</v>
      </c>
      <c r="G111" s="320" t="str">
        <f t="shared" si="2"/>
        <v>4,18 - C</v>
      </c>
      <c r="H111" s="320">
        <f t="shared" si="3"/>
        <v>4.18</v>
      </c>
    </row>
    <row r="112" spans="2:8">
      <c r="B112" s="194">
        <v>4.1900000000000102</v>
      </c>
      <c r="C112" s="111"/>
      <c r="D112" s="119" t="s">
        <v>185</v>
      </c>
      <c r="E112" s="116" t="s">
        <v>79</v>
      </c>
      <c r="F112" s="325">
        <v>95443</v>
      </c>
      <c r="G112" s="320" t="str">
        <f t="shared" si="2"/>
        <v>4,19 - C</v>
      </c>
      <c r="H112" s="320">
        <f t="shared" si="3"/>
        <v>4.1900000000000004</v>
      </c>
    </row>
    <row r="113" spans="2:8">
      <c r="B113" s="195">
        <v>4.2000000000000099</v>
      </c>
      <c r="C113" s="117"/>
      <c r="D113" s="119" t="s">
        <v>186</v>
      </c>
      <c r="E113" s="116" t="s">
        <v>89</v>
      </c>
      <c r="F113" s="325">
        <v>429181</v>
      </c>
      <c r="G113" s="320" t="str">
        <f>SUBSTITUTE(TEXT(B113,"0,00"),",",".")&amp;" - C"</f>
        <v>4.20 - C</v>
      </c>
      <c r="H113" s="320">
        <f t="shared" si="3"/>
        <v>4.2</v>
      </c>
    </row>
    <row r="114" spans="2:8">
      <c r="B114" s="194">
        <v>4.2100000000000097</v>
      </c>
      <c r="C114" s="111"/>
      <c r="D114" s="119" t="s">
        <v>187</v>
      </c>
      <c r="E114" s="116" t="s">
        <v>188</v>
      </c>
      <c r="F114" s="325">
        <v>8236</v>
      </c>
      <c r="G114" s="320" t="str">
        <f t="shared" si="2"/>
        <v>4,21 - C</v>
      </c>
      <c r="H114" s="320">
        <f t="shared" si="3"/>
        <v>4.21</v>
      </c>
    </row>
    <row r="115" spans="2:8">
      <c r="B115" s="195">
        <v>4.2200000000000104</v>
      </c>
      <c r="C115" s="117"/>
      <c r="D115" s="119" t="s">
        <v>189</v>
      </c>
      <c r="E115" s="116" t="s">
        <v>188</v>
      </c>
      <c r="F115" s="325">
        <v>8453</v>
      </c>
      <c r="G115" s="320" t="str">
        <f t="shared" si="2"/>
        <v>4,22 - C</v>
      </c>
      <c r="H115" s="320">
        <f t="shared" si="3"/>
        <v>4.22</v>
      </c>
    </row>
    <row r="116" spans="2:8">
      <c r="B116" s="194">
        <v>4.2300000000000102</v>
      </c>
      <c r="C116" s="111"/>
      <c r="D116" s="119" t="s">
        <v>190</v>
      </c>
      <c r="E116" s="127" t="s">
        <v>188</v>
      </c>
      <c r="F116" s="325">
        <v>11086</v>
      </c>
      <c r="G116" s="320" t="str">
        <f t="shared" si="2"/>
        <v>4,23 - C</v>
      </c>
      <c r="H116" s="320">
        <f t="shared" si="3"/>
        <v>4.2300000000000004</v>
      </c>
    </row>
    <row r="117" spans="2:8">
      <c r="B117" s="195">
        <v>4.24000000000001</v>
      </c>
      <c r="C117" s="117"/>
      <c r="D117" s="119" t="s">
        <v>191</v>
      </c>
      <c r="E117" s="127" t="s">
        <v>110</v>
      </c>
      <c r="F117" s="325">
        <v>1311311</v>
      </c>
      <c r="G117" s="320" t="str">
        <f t="shared" si="2"/>
        <v>4,24 - C</v>
      </c>
      <c r="H117" s="320">
        <f t="shared" si="3"/>
        <v>4.24</v>
      </c>
    </row>
    <row r="118" spans="2:8">
      <c r="B118" s="194">
        <v>4.2500000000000098</v>
      </c>
      <c r="C118" s="111"/>
      <c r="D118" s="119" t="s">
        <v>192</v>
      </c>
      <c r="E118" s="127" t="s">
        <v>110</v>
      </c>
      <c r="F118" s="325">
        <v>1282357</v>
      </c>
      <c r="G118" s="320" t="str">
        <f t="shared" si="2"/>
        <v>4,25 - C</v>
      </c>
      <c r="H118" s="320">
        <f t="shared" si="3"/>
        <v>4.25</v>
      </c>
    </row>
    <row r="119" spans="2:8">
      <c r="B119" s="195">
        <v>4.2600000000000096</v>
      </c>
      <c r="C119" s="117"/>
      <c r="D119" s="119" t="s">
        <v>193</v>
      </c>
      <c r="E119" s="127" t="s">
        <v>110</v>
      </c>
      <c r="F119" s="325">
        <v>1269735</v>
      </c>
      <c r="G119" s="320" t="str">
        <f t="shared" si="2"/>
        <v>4,26 - C</v>
      </c>
      <c r="H119" s="320">
        <f t="shared" si="3"/>
        <v>4.26</v>
      </c>
    </row>
    <row r="120" spans="2:8">
      <c r="B120" s="194">
        <v>4.2700000000000102</v>
      </c>
      <c r="C120" s="111"/>
      <c r="D120" s="119" t="s">
        <v>194</v>
      </c>
      <c r="E120" s="127" t="s">
        <v>110</v>
      </c>
      <c r="F120" s="325">
        <v>1344715</v>
      </c>
      <c r="G120" s="320" t="str">
        <f t="shared" si="2"/>
        <v>4,27 - C</v>
      </c>
      <c r="H120" s="320">
        <f t="shared" si="3"/>
        <v>4.2699999999999996</v>
      </c>
    </row>
    <row r="121" spans="2:8">
      <c r="B121" s="195">
        <v>4.28000000000001</v>
      </c>
      <c r="C121" s="117"/>
      <c r="D121" s="119" t="s">
        <v>195</v>
      </c>
      <c r="E121" s="127" t="s">
        <v>110</v>
      </c>
      <c r="F121" s="325">
        <v>1459183</v>
      </c>
      <c r="G121" s="320" t="str">
        <f t="shared" si="2"/>
        <v>4,28 - C</v>
      </c>
      <c r="H121" s="320">
        <f t="shared" si="3"/>
        <v>4.28</v>
      </c>
    </row>
    <row r="122" spans="2:8">
      <c r="B122" s="194">
        <v>4.2900000000000098</v>
      </c>
      <c r="C122" s="111"/>
      <c r="D122" s="119" t="s">
        <v>196</v>
      </c>
      <c r="E122" s="127" t="s">
        <v>110</v>
      </c>
      <c r="F122" s="325">
        <v>516879</v>
      </c>
      <c r="G122" s="320" t="str">
        <f t="shared" si="2"/>
        <v>4,29 - C</v>
      </c>
      <c r="H122" s="320">
        <f t="shared" si="3"/>
        <v>4.29</v>
      </c>
    </row>
    <row r="123" spans="2:8">
      <c r="B123" s="195">
        <v>4.3</v>
      </c>
      <c r="C123" s="117"/>
      <c r="D123" s="119" t="s">
        <v>197</v>
      </c>
      <c r="E123" s="127" t="s">
        <v>89</v>
      </c>
      <c r="F123" s="325">
        <v>44949</v>
      </c>
      <c r="G123" s="320" t="str">
        <f>SUBSTITUTE(TEXT(B123,"0,00"),",",".")&amp;" - C"</f>
        <v>4.30 - C</v>
      </c>
      <c r="H123" s="320">
        <f t="shared" si="3"/>
        <v>4.3</v>
      </c>
    </row>
    <row r="124" spans="2:8">
      <c r="B124" s="196">
        <v>5</v>
      </c>
      <c r="C124" s="120"/>
      <c r="D124" s="121" t="s">
        <v>198</v>
      </c>
      <c r="E124" s="122"/>
      <c r="F124" s="326"/>
      <c r="G124" s="320" t="str">
        <f t="shared" si="2"/>
        <v>5 - C</v>
      </c>
      <c r="H124" s="320">
        <f t="shared" si="3"/>
        <v>5</v>
      </c>
    </row>
    <row r="125" spans="2:8">
      <c r="B125" s="194">
        <v>5.0999999999999996</v>
      </c>
      <c r="C125" s="111"/>
      <c r="D125" s="112" t="s">
        <v>199</v>
      </c>
      <c r="E125" s="116" t="s">
        <v>82</v>
      </c>
      <c r="F125" s="325">
        <v>44505</v>
      </c>
      <c r="G125" s="320" t="str">
        <f t="shared" si="2"/>
        <v>5,1 - C</v>
      </c>
      <c r="H125" s="320">
        <f t="shared" si="3"/>
        <v>5.0999999999999996</v>
      </c>
    </row>
    <row r="126" spans="2:8">
      <c r="B126" s="194">
        <v>5.2</v>
      </c>
      <c r="C126" s="111"/>
      <c r="D126" s="112" t="s">
        <v>200</v>
      </c>
      <c r="E126" s="116" t="s">
        <v>82</v>
      </c>
      <c r="F126" s="325">
        <v>53316</v>
      </c>
      <c r="G126" s="320" t="str">
        <f t="shared" si="2"/>
        <v>5,2 - C</v>
      </c>
      <c r="H126" s="320">
        <f t="shared" si="3"/>
        <v>5.2</v>
      </c>
    </row>
    <row r="127" spans="2:8">
      <c r="B127" s="194">
        <v>5.3</v>
      </c>
      <c r="C127" s="111"/>
      <c r="D127" s="112" t="s">
        <v>201</v>
      </c>
      <c r="E127" s="116" t="s">
        <v>82</v>
      </c>
      <c r="F127" s="325">
        <v>51553</v>
      </c>
      <c r="G127" s="320" t="str">
        <f t="shared" si="2"/>
        <v>5,3 - C</v>
      </c>
      <c r="H127" s="320">
        <f t="shared" si="3"/>
        <v>5.3</v>
      </c>
    </row>
    <row r="128" spans="2:8">
      <c r="B128" s="194">
        <v>5.4</v>
      </c>
      <c r="C128" s="111"/>
      <c r="D128" s="112" t="s">
        <v>202</v>
      </c>
      <c r="E128" s="116" t="s">
        <v>82</v>
      </c>
      <c r="F128" s="325">
        <v>236898</v>
      </c>
      <c r="G128" s="320" t="str">
        <f t="shared" si="2"/>
        <v>5,4 - C</v>
      </c>
      <c r="H128" s="320">
        <f t="shared" si="3"/>
        <v>5.4</v>
      </c>
    </row>
    <row r="129" spans="2:8">
      <c r="B129" s="194">
        <v>5.5</v>
      </c>
      <c r="C129" s="111"/>
      <c r="D129" s="119" t="s">
        <v>203</v>
      </c>
      <c r="E129" s="127" t="s">
        <v>82</v>
      </c>
      <c r="F129" s="325">
        <v>76152</v>
      </c>
      <c r="G129" s="320" t="str">
        <f t="shared" si="2"/>
        <v>5,5 - C</v>
      </c>
      <c r="H129" s="320">
        <f t="shared" si="3"/>
        <v>5.5</v>
      </c>
    </row>
    <row r="130" spans="2:8">
      <c r="B130" s="194">
        <v>5.6</v>
      </c>
      <c r="C130" s="111"/>
      <c r="D130" s="112" t="s">
        <v>204</v>
      </c>
      <c r="E130" s="116" t="s">
        <v>82</v>
      </c>
      <c r="F130" s="325">
        <v>50865</v>
      </c>
      <c r="G130" s="320" t="str">
        <f t="shared" si="2"/>
        <v>5,6 - C</v>
      </c>
      <c r="H130" s="320">
        <f t="shared" si="3"/>
        <v>5.6</v>
      </c>
    </row>
    <row r="131" spans="2:8">
      <c r="B131" s="194">
        <v>5.7</v>
      </c>
      <c r="C131" s="111"/>
      <c r="D131" s="119" t="s">
        <v>205</v>
      </c>
      <c r="E131" s="116" t="s">
        <v>89</v>
      </c>
      <c r="F131" s="325">
        <v>167827</v>
      </c>
      <c r="G131" s="320" t="str">
        <f t="shared" si="2"/>
        <v>5,7 - C</v>
      </c>
      <c r="H131" s="320">
        <f t="shared" si="3"/>
        <v>5.7</v>
      </c>
    </row>
    <row r="132" spans="2:8">
      <c r="B132" s="194">
        <v>5.8</v>
      </c>
      <c r="C132" s="111"/>
      <c r="D132" s="119" t="s">
        <v>206</v>
      </c>
      <c r="E132" s="116" t="s">
        <v>89</v>
      </c>
      <c r="F132" s="325">
        <v>159303</v>
      </c>
      <c r="G132" s="320" t="str">
        <f t="shared" si="2"/>
        <v>5,8 - C</v>
      </c>
      <c r="H132" s="320">
        <f t="shared" si="3"/>
        <v>5.8</v>
      </c>
    </row>
    <row r="133" spans="2:8">
      <c r="B133" s="194">
        <v>5.9</v>
      </c>
      <c r="C133" s="111"/>
      <c r="D133" s="119" t="s">
        <v>207</v>
      </c>
      <c r="E133" s="116" t="s">
        <v>89</v>
      </c>
      <c r="F133" s="325">
        <v>139718</v>
      </c>
      <c r="G133" s="320" t="str">
        <f t="shared" si="2"/>
        <v>5,9 - C</v>
      </c>
      <c r="H133" s="320">
        <f t="shared" si="3"/>
        <v>5.9</v>
      </c>
    </row>
    <row r="134" spans="2:8">
      <c r="B134" s="195">
        <v>5.0999999999999996</v>
      </c>
      <c r="C134" s="117"/>
      <c r="D134" s="119" t="s">
        <v>208</v>
      </c>
      <c r="E134" s="116" t="s">
        <v>82</v>
      </c>
      <c r="F134" s="325">
        <v>89030</v>
      </c>
      <c r="G134" s="320" t="str">
        <f>SUBSTITUTE(TEXT(B134,"0,00"),",",".")&amp;" - C"</f>
        <v>5.10 - C</v>
      </c>
      <c r="H134" s="320">
        <f t="shared" si="3"/>
        <v>5.0999999999999996</v>
      </c>
    </row>
    <row r="135" spans="2:8">
      <c r="B135" s="194">
        <v>5.1100000000000003</v>
      </c>
      <c r="C135" s="111"/>
      <c r="D135" s="119" t="s">
        <v>209</v>
      </c>
      <c r="E135" s="116" t="s">
        <v>89</v>
      </c>
      <c r="F135" s="325">
        <v>131048</v>
      </c>
      <c r="G135" s="320" t="str">
        <f t="shared" si="2"/>
        <v>5,11 - C</v>
      </c>
      <c r="H135" s="320">
        <f t="shared" si="3"/>
        <v>5.1100000000000003</v>
      </c>
    </row>
    <row r="136" spans="2:8">
      <c r="B136" s="195">
        <v>5.12</v>
      </c>
      <c r="C136" s="117"/>
      <c r="D136" s="119" t="s">
        <v>210</v>
      </c>
      <c r="E136" s="116" t="s">
        <v>82</v>
      </c>
      <c r="F136" s="325">
        <v>86671</v>
      </c>
      <c r="G136" s="320" t="str">
        <f t="shared" si="2"/>
        <v>5,12 - C</v>
      </c>
      <c r="H136" s="320">
        <f t="shared" si="3"/>
        <v>5.12</v>
      </c>
    </row>
    <row r="137" spans="2:8">
      <c r="B137" s="194">
        <v>5.13</v>
      </c>
      <c r="C137" s="111"/>
      <c r="D137" s="119" t="s">
        <v>211</v>
      </c>
      <c r="E137" s="116" t="s">
        <v>89</v>
      </c>
      <c r="F137" s="325">
        <v>170209</v>
      </c>
      <c r="G137" s="320" t="str">
        <f t="shared" si="2"/>
        <v>5,13 - C</v>
      </c>
      <c r="H137" s="320">
        <f t="shared" si="3"/>
        <v>5.13</v>
      </c>
    </row>
    <row r="138" spans="2:8">
      <c r="B138" s="195">
        <v>5.14</v>
      </c>
      <c r="C138" s="117"/>
      <c r="D138" s="119" t="s">
        <v>212</v>
      </c>
      <c r="E138" s="116" t="s">
        <v>82</v>
      </c>
      <c r="F138" s="325">
        <v>104512</v>
      </c>
      <c r="G138" s="320" t="str">
        <f t="shared" ref="G138:G201" si="4">H138&amp;" - C"</f>
        <v>5,14 - C</v>
      </c>
      <c r="H138" s="320">
        <f t="shared" ref="H138:H201" si="5">ROUND(B138,2)</f>
        <v>5.14</v>
      </c>
    </row>
    <row r="139" spans="2:8">
      <c r="B139" s="194">
        <v>5.15</v>
      </c>
      <c r="C139" s="111"/>
      <c r="D139" s="119" t="s">
        <v>213</v>
      </c>
      <c r="E139" s="116" t="s">
        <v>89</v>
      </c>
      <c r="F139" s="325">
        <v>186223</v>
      </c>
      <c r="G139" s="320" t="str">
        <f t="shared" si="4"/>
        <v>5,15 - C</v>
      </c>
      <c r="H139" s="320">
        <f t="shared" si="5"/>
        <v>5.15</v>
      </c>
    </row>
    <row r="140" spans="2:8">
      <c r="B140" s="195">
        <v>5.16</v>
      </c>
      <c r="C140" s="117"/>
      <c r="D140" s="119" t="s">
        <v>214</v>
      </c>
      <c r="E140" s="116" t="s">
        <v>82</v>
      </c>
      <c r="F140" s="325">
        <v>112520</v>
      </c>
      <c r="G140" s="320" t="str">
        <f t="shared" si="4"/>
        <v>5,16 - C</v>
      </c>
      <c r="H140" s="320">
        <f t="shared" si="5"/>
        <v>5.16</v>
      </c>
    </row>
    <row r="141" spans="2:8">
      <c r="B141" s="194">
        <v>5.17</v>
      </c>
      <c r="C141" s="111"/>
      <c r="D141" s="119" t="s">
        <v>215</v>
      </c>
      <c r="E141" s="116" t="s">
        <v>89</v>
      </c>
      <c r="F141" s="325">
        <v>64738</v>
      </c>
      <c r="G141" s="320" t="str">
        <f t="shared" si="4"/>
        <v>5,17 - C</v>
      </c>
      <c r="H141" s="320">
        <f t="shared" si="5"/>
        <v>5.17</v>
      </c>
    </row>
    <row r="142" spans="2:8">
      <c r="B142" s="195">
        <v>5.1800000000000104</v>
      </c>
      <c r="C142" s="117"/>
      <c r="D142" s="119" t="s">
        <v>216</v>
      </c>
      <c r="E142" s="116" t="s">
        <v>82</v>
      </c>
      <c r="F142" s="325">
        <v>41110</v>
      </c>
      <c r="G142" s="320" t="str">
        <f t="shared" si="4"/>
        <v>5,18 - C</v>
      </c>
      <c r="H142" s="320">
        <f t="shared" si="5"/>
        <v>5.18</v>
      </c>
    </row>
    <row r="143" spans="2:8">
      <c r="B143" s="194">
        <v>5.1900000000000102</v>
      </c>
      <c r="C143" s="111"/>
      <c r="D143" s="119" t="s">
        <v>217</v>
      </c>
      <c r="E143" s="116" t="s">
        <v>89</v>
      </c>
      <c r="F143" s="325">
        <v>84367</v>
      </c>
      <c r="G143" s="320" t="str">
        <f t="shared" si="4"/>
        <v>5,19 - C</v>
      </c>
      <c r="H143" s="320">
        <f t="shared" si="5"/>
        <v>5.19</v>
      </c>
    </row>
    <row r="144" spans="2:8">
      <c r="B144" s="195">
        <v>5.2000000000000099</v>
      </c>
      <c r="C144" s="117"/>
      <c r="D144" s="119" t="s">
        <v>218</v>
      </c>
      <c r="E144" s="116" t="s">
        <v>82</v>
      </c>
      <c r="F144" s="325">
        <v>51769</v>
      </c>
      <c r="G144" s="320" t="str">
        <f>SUBSTITUTE(TEXT(B144,"0,00"),",",".")&amp;" - C"</f>
        <v>5.20 - C</v>
      </c>
      <c r="H144" s="320">
        <f t="shared" si="5"/>
        <v>5.2</v>
      </c>
    </row>
    <row r="145" spans="2:8">
      <c r="B145" s="194">
        <v>5.2100000000000097</v>
      </c>
      <c r="C145" s="111"/>
      <c r="D145" s="119" t="s">
        <v>219</v>
      </c>
      <c r="E145" s="116" t="s">
        <v>89</v>
      </c>
      <c r="F145" s="325">
        <v>92816</v>
      </c>
      <c r="G145" s="320" t="str">
        <f t="shared" si="4"/>
        <v>5,21 - C</v>
      </c>
      <c r="H145" s="320">
        <f t="shared" si="5"/>
        <v>5.21</v>
      </c>
    </row>
    <row r="146" spans="2:8">
      <c r="B146" s="195">
        <v>5.2200000000000104</v>
      </c>
      <c r="C146" s="117"/>
      <c r="D146" s="119" t="s">
        <v>220</v>
      </c>
      <c r="E146" s="116" t="s">
        <v>82</v>
      </c>
      <c r="F146" s="325">
        <v>55594</v>
      </c>
      <c r="G146" s="320" t="str">
        <f t="shared" si="4"/>
        <v>5,22 - C</v>
      </c>
      <c r="H146" s="320">
        <f t="shared" si="5"/>
        <v>5.22</v>
      </c>
    </row>
    <row r="147" spans="2:8">
      <c r="B147" s="194">
        <v>5.2300000000000102</v>
      </c>
      <c r="C147" s="111"/>
      <c r="D147" s="119" t="s">
        <v>221</v>
      </c>
      <c r="E147" s="116" t="s">
        <v>89</v>
      </c>
      <c r="F147" s="325">
        <v>153714</v>
      </c>
      <c r="G147" s="320" t="str">
        <f t="shared" si="4"/>
        <v>5,23 - C</v>
      </c>
      <c r="H147" s="320">
        <f t="shared" si="5"/>
        <v>5.23</v>
      </c>
    </row>
    <row r="148" spans="2:8">
      <c r="B148" s="195">
        <v>5.24000000000001</v>
      </c>
      <c r="C148" s="117"/>
      <c r="D148" s="119" t="s">
        <v>222</v>
      </c>
      <c r="E148" s="116" t="s">
        <v>82</v>
      </c>
      <c r="F148" s="325">
        <v>88641</v>
      </c>
      <c r="G148" s="320" t="str">
        <f t="shared" si="4"/>
        <v>5,24 - C</v>
      </c>
      <c r="H148" s="320">
        <f t="shared" si="5"/>
        <v>5.24</v>
      </c>
    </row>
    <row r="149" spans="2:8">
      <c r="B149" s="194">
        <v>5.2500000000000098</v>
      </c>
      <c r="C149" s="111"/>
      <c r="D149" s="119" t="s">
        <v>223</v>
      </c>
      <c r="E149" s="116" t="s">
        <v>89</v>
      </c>
      <c r="F149" s="325">
        <v>59456</v>
      </c>
      <c r="G149" s="320" t="str">
        <f t="shared" si="4"/>
        <v>5,25 - C</v>
      </c>
      <c r="H149" s="320">
        <f t="shared" si="5"/>
        <v>5.25</v>
      </c>
    </row>
    <row r="150" spans="2:8">
      <c r="B150" s="195">
        <v>5.2600000000000096</v>
      </c>
      <c r="C150" s="117"/>
      <c r="D150" s="119" t="s">
        <v>224</v>
      </c>
      <c r="E150" s="116" t="s">
        <v>82</v>
      </c>
      <c r="F150" s="325">
        <v>38323</v>
      </c>
      <c r="G150" s="320" t="str">
        <f t="shared" si="4"/>
        <v>5,26 - C</v>
      </c>
      <c r="H150" s="320">
        <f t="shared" si="5"/>
        <v>5.26</v>
      </c>
    </row>
    <row r="151" spans="2:8">
      <c r="B151" s="194">
        <v>5.2700000000000102</v>
      </c>
      <c r="C151" s="111"/>
      <c r="D151" s="119" t="s">
        <v>225</v>
      </c>
      <c r="E151" s="116" t="s">
        <v>89</v>
      </c>
      <c r="F151" s="325">
        <v>121440</v>
      </c>
      <c r="G151" s="320" t="str">
        <f t="shared" si="4"/>
        <v>5,27 - C</v>
      </c>
      <c r="H151" s="320">
        <f t="shared" si="5"/>
        <v>5.27</v>
      </c>
    </row>
    <row r="152" spans="2:8">
      <c r="B152" s="195">
        <v>5.28000000000001</v>
      </c>
      <c r="C152" s="117"/>
      <c r="D152" s="119" t="s">
        <v>226</v>
      </c>
      <c r="E152" s="116" t="s">
        <v>82</v>
      </c>
      <c r="F152" s="325">
        <v>72504</v>
      </c>
      <c r="G152" s="320" t="str">
        <f t="shared" si="4"/>
        <v>5,28 - C</v>
      </c>
      <c r="H152" s="320">
        <f t="shared" si="5"/>
        <v>5.28</v>
      </c>
    </row>
    <row r="153" spans="2:8">
      <c r="B153" s="194">
        <v>5.2900000000000098</v>
      </c>
      <c r="C153" s="111"/>
      <c r="D153" s="119" t="s">
        <v>227</v>
      </c>
      <c r="E153" s="116" t="s">
        <v>89</v>
      </c>
      <c r="F153" s="325">
        <v>137260</v>
      </c>
      <c r="G153" s="320" t="str">
        <f t="shared" si="4"/>
        <v>5,29 - C</v>
      </c>
      <c r="H153" s="320">
        <f t="shared" si="5"/>
        <v>5.29</v>
      </c>
    </row>
    <row r="154" spans="2:8">
      <c r="B154" s="195">
        <v>5.3000000000000096</v>
      </c>
      <c r="C154" s="117"/>
      <c r="D154" s="119" t="s">
        <v>228</v>
      </c>
      <c r="E154" s="116" t="s">
        <v>82</v>
      </c>
      <c r="F154" s="325">
        <v>78616</v>
      </c>
      <c r="G154" s="320" t="str">
        <f>SUBSTITUTE(TEXT(B154,"0,00"),",",".")&amp;" - C"</f>
        <v>5.30 - C</v>
      </c>
      <c r="H154" s="320">
        <f t="shared" si="5"/>
        <v>5.3</v>
      </c>
    </row>
    <row r="155" spans="2:8">
      <c r="B155" s="194">
        <v>5.3100000000000103</v>
      </c>
      <c r="C155" s="111"/>
      <c r="D155" s="119" t="s">
        <v>229</v>
      </c>
      <c r="E155" s="116" t="s">
        <v>89</v>
      </c>
      <c r="F155" s="325">
        <v>274400</v>
      </c>
      <c r="G155" s="320" t="str">
        <f t="shared" si="4"/>
        <v>5,31 - C</v>
      </c>
      <c r="H155" s="320">
        <f t="shared" si="5"/>
        <v>5.31</v>
      </c>
    </row>
    <row r="156" spans="2:8">
      <c r="B156" s="195">
        <v>5.3200000000000101</v>
      </c>
      <c r="C156" s="117"/>
      <c r="D156" s="119" t="s">
        <v>230</v>
      </c>
      <c r="E156" s="116" t="s">
        <v>82</v>
      </c>
      <c r="F156" s="325">
        <v>151433</v>
      </c>
      <c r="G156" s="320" t="str">
        <f t="shared" si="4"/>
        <v>5,32 - C</v>
      </c>
      <c r="H156" s="320">
        <f t="shared" si="5"/>
        <v>5.32</v>
      </c>
    </row>
    <row r="157" spans="2:8">
      <c r="B157" s="194">
        <v>5.3300000000000196</v>
      </c>
      <c r="C157" s="111"/>
      <c r="D157" s="119" t="s">
        <v>231</v>
      </c>
      <c r="E157" s="116" t="s">
        <v>89</v>
      </c>
      <c r="F157" s="325">
        <v>138339</v>
      </c>
      <c r="G157" s="320" t="str">
        <f t="shared" si="4"/>
        <v>5,33 - C</v>
      </c>
      <c r="H157" s="320">
        <f t="shared" si="5"/>
        <v>5.33</v>
      </c>
    </row>
    <row r="158" spans="2:8">
      <c r="B158" s="195">
        <v>5.3400000000000203</v>
      </c>
      <c r="C158" s="117"/>
      <c r="D158" s="119" t="s">
        <v>232</v>
      </c>
      <c r="E158" s="116" t="s">
        <v>82</v>
      </c>
      <c r="F158" s="325">
        <v>78058</v>
      </c>
      <c r="G158" s="320" t="str">
        <f t="shared" si="4"/>
        <v>5,34 - C</v>
      </c>
      <c r="H158" s="320">
        <f t="shared" si="5"/>
        <v>5.34</v>
      </c>
    </row>
    <row r="159" spans="2:8">
      <c r="B159" s="194">
        <v>5.3500000000000201</v>
      </c>
      <c r="C159" s="111"/>
      <c r="D159" s="119" t="s">
        <v>233</v>
      </c>
      <c r="E159" s="116" t="s">
        <v>89</v>
      </c>
      <c r="F159" s="325">
        <v>77947</v>
      </c>
      <c r="G159" s="320" t="str">
        <f t="shared" si="4"/>
        <v>5,35 - C</v>
      </c>
      <c r="H159" s="320">
        <f t="shared" si="5"/>
        <v>5.35</v>
      </c>
    </row>
    <row r="160" spans="2:8">
      <c r="B160" s="195">
        <v>5.3600000000000199</v>
      </c>
      <c r="C160" s="117"/>
      <c r="D160" s="119" t="s">
        <v>234</v>
      </c>
      <c r="E160" s="116" t="s">
        <v>82</v>
      </c>
      <c r="F160" s="325">
        <v>48451</v>
      </c>
      <c r="G160" s="320" t="str">
        <f t="shared" si="4"/>
        <v>5,36 - C</v>
      </c>
      <c r="H160" s="320">
        <f t="shared" si="5"/>
        <v>5.36</v>
      </c>
    </row>
    <row r="161" spans="2:8">
      <c r="B161" s="194">
        <v>5.3700000000000196</v>
      </c>
      <c r="C161" s="111"/>
      <c r="D161" s="119" t="s">
        <v>235</v>
      </c>
      <c r="E161" s="116" t="s">
        <v>89</v>
      </c>
      <c r="F161" s="325">
        <v>57455</v>
      </c>
      <c r="G161" s="320" t="str">
        <f t="shared" si="4"/>
        <v>5,37 - C</v>
      </c>
      <c r="H161" s="320">
        <f t="shared" si="5"/>
        <v>5.37</v>
      </c>
    </row>
    <row r="162" spans="2:8">
      <c r="B162" s="195">
        <v>5.3800000000000203</v>
      </c>
      <c r="C162" s="117"/>
      <c r="D162" s="119" t="s">
        <v>236</v>
      </c>
      <c r="E162" s="116" t="s">
        <v>82</v>
      </c>
      <c r="F162" s="325">
        <v>36958</v>
      </c>
      <c r="G162" s="320" t="str">
        <f t="shared" si="4"/>
        <v>5,38 - C</v>
      </c>
      <c r="H162" s="320">
        <f t="shared" si="5"/>
        <v>5.38</v>
      </c>
    </row>
    <row r="163" spans="2:8">
      <c r="B163" s="194">
        <v>5.3900000000000201</v>
      </c>
      <c r="C163" s="111"/>
      <c r="D163" s="119" t="s">
        <v>237</v>
      </c>
      <c r="E163" s="116" t="s">
        <v>89</v>
      </c>
      <c r="F163" s="325">
        <v>80742</v>
      </c>
      <c r="G163" s="320" t="str">
        <f t="shared" si="4"/>
        <v>5,39 - C</v>
      </c>
      <c r="H163" s="320">
        <f t="shared" si="5"/>
        <v>5.39</v>
      </c>
    </row>
    <row r="164" spans="2:8">
      <c r="B164" s="195">
        <v>5.4000000000000199</v>
      </c>
      <c r="C164" s="117"/>
      <c r="D164" s="119" t="s">
        <v>238</v>
      </c>
      <c r="E164" s="116" t="s">
        <v>82</v>
      </c>
      <c r="F164" s="325">
        <v>48601</v>
      </c>
      <c r="G164" s="320" t="str">
        <f>SUBSTITUTE(TEXT(B164,"0,00"),",",".")&amp;" - C"</f>
        <v>5.40 - C</v>
      </c>
      <c r="H164" s="320">
        <f t="shared" si="5"/>
        <v>5.4</v>
      </c>
    </row>
    <row r="165" spans="2:8">
      <c r="B165" s="194">
        <v>5.4100000000000197</v>
      </c>
      <c r="C165" s="111"/>
      <c r="D165" s="119" t="s">
        <v>239</v>
      </c>
      <c r="E165" s="116" t="s">
        <v>89</v>
      </c>
      <c r="F165" s="325">
        <v>154506</v>
      </c>
      <c r="G165" s="320" t="str">
        <f t="shared" si="4"/>
        <v>5,41 - C</v>
      </c>
      <c r="H165" s="320">
        <f t="shared" si="5"/>
        <v>5.41</v>
      </c>
    </row>
    <row r="166" spans="2:8">
      <c r="B166" s="195">
        <v>5.4200000000000204</v>
      </c>
      <c r="C166" s="117"/>
      <c r="D166" s="119" t="s">
        <v>240</v>
      </c>
      <c r="E166" s="116" t="s">
        <v>82</v>
      </c>
      <c r="F166" s="325">
        <v>89037</v>
      </c>
      <c r="G166" s="320" t="str">
        <f t="shared" si="4"/>
        <v>5,42 - C</v>
      </c>
      <c r="H166" s="320">
        <f t="shared" si="5"/>
        <v>5.42</v>
      </c>
    </row>
    <row r="167" spans="2:8">
      <c r="B167" s="194">
        <v>5.4300000000000201</v>
      </c>
      <c r="C167" s="111"/>
      <c r="D167" s="119" t="s">
        <v>241</v>
      </c>
      <c r="E167" s="116" t="s">
        <v>89</v>
      </c>
      <c r="F167" s="325">
        <v>114322</v>
      </c>
      <c r="G167" s="320" t="str">
        <f t="shared" si="4"/>
        <v>5,43 - C</v>
      </c>
      <c r="H167" s="320">
        <f t="shared" si="5"/>
        <v>5.43</v>
      </c>
    </row>
    <row r="168" spans="2:8">
      <c r="B168" s="195">
        <v>5.4400000000000199</v>
      </c>
      <c r="C168" s="117"/>
      <c r="D168" s="119" t="s">
        <v>242</v>
      </c>
      <c r="E168" s="116" t="s">
        <v>82</v>
      </c>
      <c r="F168" s="325">
        <v>69142</v>
      </c>
      <c r="G168" s="320" t="str">
        <f t="shared" si="4"/>
        <v>5,44 - C</v>
      </c>
      <c r="H168" s="320">
        <f t="shared" si="5"/>
        <v>5.44</v>
      </c>
    </row>
    <row r="169" spans="2:8">
      <c r="B169" s="194">
        <v>5.4500000000000197</v>
      </c>
      <c r="C169" s="111"/>
      <c r="D169" s="119" t="s">
        <v>243</v>
      </c>
      <c r="E169" s="116" t="s">
        <v>89</v>
      </c>
      <c r="F169" s="325">
        <v>231228</v>
      </c>
      <c r="G169" s="320" t="str">
        <f t="shared" si="4"/>
        <v>5,45 - C</v>
      </c>
      <c r="H169" s="320">
        <f t="shared" si="5"/>
        <v>5.45</v>
      </c>
    </row>
    <row r="170" spans="2:8">
      <c r="B170" s="195">
        <v>5.4600000000000204</v>
      </c>
      <c r="C170" s="117"/>
      <c r="D170" s="119" t="s">
        <v>244</v>
      </c>
      <c r="E170" s="116" t="s">
        <v>82</v>
      </c>
      <c r="F170" s="325">
        <v>134059</v>
      </c>
      <c r="G170" s="320" t="str">
        <f t="shared" si="4"/>
        <v>5,46 - C</v>
      </c>
      <c r="H170" s="320">
        <f t="shared" si="5"/>
        <v>5.46</v>
      </c>
    </row>
    <row r="171" spans="2:8">
      <c r="B171" s="194">
        <v>5.4700000000000202</v>
      </c>
      <c r="C171" s="111"/>
      <c r="D171" s="119" t="s">
        <v>245</v>
      </c>
      <c r="E171" s="116" t="s">
        <v>82</v>
      </c>
      <c r="F171" s="325">
        <v>55242</v>
      </c>
      <c r="G171" s="320" t="str">
        <f t="shared" si="4"/>
        <v>5,47 - C</v>
      </c>
      <c r="H171" s="320">
        <f t="shared" si="5"/>
        <v>5.47</v>
      </c>
    </row>
    <row r="172" spans="2:8">
      <c r="B172" s="195">
        <v>5.4800000000000297</v>
      </c>
      <c r="C172" s="117"/>
      <c r="D172" s="119" t="s">
        <v>246</v>
      </c>
      <c r="E172" s="116" t="s">
        <v>82</v>
      </c>
      <c r="F172" s="325">
        <v>59319</v>
      </c>
      <c r="G172" s="320" t="str">
        <f t="shared" si="4"/>
        <v>5,48 - C</v>
      </c>
      <c r="H172" s="320">
        <f t="shared" si="5"/>
        <v>5.48</v>
      </c>
    </row>
    <row r="173" spans="2:8">
      <c r="B173" s="194">
        <v>5.4900000000000304</v>
      </c>
      <c r="C173" s="111"/>
      <c r="D173" s="112" t="s">
        <v>247</v>
      </c>
      <c r="E173" s="116" t="s">
        <v>82</v>
      </c>
      <c r="F173" s="325">
        <v>101019</v>
      </c>
      <c r="G173" s="320" t="str">
        <f t="shared" si="4"/>
        <v>5,49 - C</v>
      </c>
      <c r="H173" s="320">
        <f t="shared" si="5"/>
        <v>5.49</v>
      </c>
    </row>
    <row r="174" spans="2:8">
      <c r="B174" s="195">
        <v>5.5000000000000302</v>
      </c>
      <c r="C174" s="117"/>
      <c r="D174" s="119" t="s">
        <v>248</v>
      </c>
      <c r="E174" s="116" t="s">
        <v>89</v>
      </c>
      <c r="F174" s="325">
        <v>12743</v>
      </c>
      <c r="G174" s="320" t="str">
        <f>SUBSTITUTE(TEXT(B174,"0,00"),",",".")&amp;" - C"</f>
        <v>5.50 - C</v>
      </c>
      <c r="H174" s="320">
        <f t="shared" si="5"/>
        <v>5.5</v>
      </c>
    </row>
    <row r="175" spans="2:8">
      <c r="B175" s="194">
        <v>5.51000000000003</v>
      </c>
      <c r="C175" s="111"/>
      <c r="D175" s="119" t="s">
        <v>249</v>
      </c>
      <c r="E175" s="116" t="s">
        <v>82</v>
      </c>
      <c r="F175" s="325">
        <v>60169</v>
      </c>
      <c r="G175" s="320" t="str">
        <f t="shared" si="4"/>
        <v>5,51 - C</v>
      </c>
      <c r="H175" s="320">
        <f t="shared" si="5"/>
        <v>5.51</v>
      </c>
    </row>
    <row r="176" spans="2:8">
      <c r="B176" s="195">
        <v>5.5200000000000298</v>
      </c>
      <c r="C176" s="117"/>
      <c r="D176" s="119" t="s">
        <v>250</v>
      </c>
      <c r="E176" s="116" t="s">
        <v>82</v>
      </c>
      <c r="F176" s="325">
        <v>9530</v>
      </c>
      <c r="G176" s="320" t="str">
        <f t="shared" si="4"/>
        <v>5,52 - C</v>
      </c>
      <c r="H176" s="320">
        <f t="shared" si="5"/>
        <v>5.52</v>
      </c>
    </row>
    <row r="177" spans="2:8" ht="13.8">
      <c r="B177" s="194">
        <v>5.5300000000000296</v>
      </c>
      <c r="C177" s="111"/>
      <c r="D177" s="125" t="s">
        <v>251</v>
      </c>
      <c r="E177" s="116" t="s">
        <v>79</v>
      </c>
      <c r="F177" s="325">
        <v>16158</v>
      </c>
      <c r="G177" s="320" t="str">
        <f t="shared" si="4"/>
        <v>5,53 - C</v>
      </c>
      <c r="H177" s="320">
        <f t="shared" si="5"/>
        <v>5.53</v>
      </c>
    </row>
    <row r="178" spans="2:8" ht="13.8">
      <c r="B178" s="195">
        <v>5.5400000000000302</v>
      </c>
      <c r="C178" s="117"/>
      <c r="D178" s="125" t="s">
        <v>252</v>
      </c>
      <c r="E178" s="116" t="s">
        <v>79</v>
      </c>
      <c r="F178" s="325">
        <v>20555</v>
      </c>
      <c r="G178" s="320" t="str">
        <f t="shared" si="4"/>
        <v>5,54 - C</v>
      </c>
      <c r="H178" s="320">
        <f t="shared" si="5"/>
        <v>5.54</v>
      </c>
    </row>
    <row r="179" spans="2:8" ht="13.8">
      <c r="B179" s="194">
        <v>5.55000000000003</v>
      </c>
      <c r="C179" s="111"/>
      <c r="D179" s="125" t="s">
        <v>253</v>
      </c>
      <c r="E179" s="116" t="s">
        <v>79</v>
      </c>
      <c r="F179" s="325">
        <v>24380</v>
      </c>
      <c r="G179" s="320" t="str">
        <f t="shared" si="4"/>
        <v>5,55 - C</v>
      </c>
      <c r="H179" s="320">
        <f t="shared" si="5"/>
        <v>5.55</v>
      </c>
    </row>
    <row r="180" spans="2:8" ht="13.8">
      <c r="B180" s="195">
        <v>5.5600000000000298</v>
      </c>
      <c r="C180" s="117"/>
      <c r="D180" s="125" t="s">
        <v>254</v>
      </c>
      <c r="E180" s="116" t="s">
        <v>79</v>
      </c>
      <c r="F180" s="325">
        <v>33374</v>
      </c>
      <c r="G180" s="320" t="str">
        <f t="shared" si="4"/>
        <v>5,56 - C</v>
      </c>
      <c r="H180" s="320">
        <f t="shared" si="5"/>
        <v>5.56</v>
      </c>
    </row>
    <row r="181" spans="2:8" ht="13.8">
      <c r="B181" s="194">
        <v>5.5700000000000296</v>
      </c>
      <c r="C181" s="111"/>
      <c r="D181" s="125" t="s">
        <v>255</v>
      </c>
      <c r="E181" s="116" t="s">
        <v>79</v>
      </c>
      <c r="F181" s="325">
        <v>44356</v>
      </c>
      <c r="G181" s="320" t="str">
        <f t="shared" si="4"/>
        <v>5,57 - C</v>
      </c>
      <c r="H181" s="320">
        <f t="shared" si="5"/>
        <v>5.57</v>
      </c>
    </row>
    <row r="182" spans="2:8">
      <c r="B182" s="195"/>
      <c r="C182" s="117"/>
      <c r="D182" s="112"/>
      <c r="E182" s="116"/>
      <c r="F182" s="327"/>
      <c r="G182" s="320" t="str">
        <f t="shared" si="4"/>
        <v>0 - C</v>
      </c>
      <c r="H182" s="320">
        <f t="shared" si="5"/>
        <v>0</v>
      </c>
    </row>
    <row r="183" spans="2:8">
      <c r="B183" s="196">
        <v>6</v>
      </c>
      <c r="C183" s="120"/>
      <c r="D183" s="121" t="s">
        <v>256</v>
      </c>
      <c r="E183" s="122"/>
      <c r="F183" s="326"/>
      <c r="G183" s="320" t="str">
        <f t="shared" si="4"/>
        <v>6 - C</v>
      </c>
      <c r="H183" s="320">
        <f t="shared" si="5"/>
        <v>6</v>
      </c>
    </row>
    <row r="184" spans="2:8">
      <c r="B184" s="194">
        <v>6.1</v>
      </c>
      <c r="C184" s="111"/>
      <c r="D184" s="112" t="s">
        <v>257</v>
      </c>
      <c r="E184" s="116" t="s">
        <v>89</v>
      </c>
      <c r="F184" s="325">
        <v>34201</v>
      </c>
      <c r="G184" s="320" t="str">
        <f t="shared" si="4"/>
        <v>6,1 - C</v>
      </c>
      <c r="H184" s="320">
        <f t="shared" si="5"/>
        <v>6.1</v>
      </c>
    </row>
    <row r="185" spans="2:8">
      <c r="B185" s="194">
        <v>6.2</v>
      </c>
      <c r="C185" s="111"/>
      <c r="D185" s="119" t="s">
        <v>258</v>
      </c>
      <c r="E185" s="116" t="s">
        <v>82</v>
      </c>
      <c r="F185" s="325">
        <v>8368</v>
      </c>
      <c r="G185" s="320" t="str">
        <f t="shared" si="4"/>
        <v>6,2 - C</v>
      </c>
      <c r="H185" s="320">
        <f t="shared" si="5"/>
        <v>6.2</v>
      </c>
    </row>
    <row r="186" spans="2:8">
      <c r="B186" s="194">
        <v>6.3</v>
      </c>
      <c r="C186" s="111"/>
      <c r="D186" s="119" t="s">
        <v>259</v>
      </c>
      <c r="E186" s="116" t="s">
        <v>82</v>
      </c>
      <c r="F186" s="325">
        <v>7959</v>
      </c>
      <c r="G186" s="320" t="str">
        <f t="shared" si="4"/>
        <v>6,3 - C</v>
      </c>
      <c r="H186" s="320">
        <f t="shared" si="5"/>
        <v>6.3</v>
      </c>
    </row>
    <row r="187" spans="2:8">
      <c r="B187" s="194">
        <v>6.4</v>
      </c>
      <c r="C187" s="111"/>
      <c r="D187" s="119" t="s">
        <v>260</v>
      </c>
      <c r="E187" s="116" t="s">
        <v>82</v>
      </c>
      <c r="F187" s="325">
        <v>14082</v>
      </c>
      <c r="G187" s="320" t="str">
        <f t="shared" si="4"/>
        <v>6,4 - C</v>
      </c>
      <c r="H187" s="320">
        <f t="shared" si="5"/>
        <v>6.4</v>
      </c>
    </row>
    <row r="188" spans="2:8">
      <c r="B188" s="194">
        <v>6.5</v>
      </c>
      <c r="C188" s="111"/>
      <c r="D188" s="119" t="s">
        <v>261</v>
      </c>
      <c r="E188" s="116" t="s">
        <v>89</v>
      </c>
      <c r="F188" s="325">
        <v>25883</v>
      </c>
      <c r="G188" s="320" t="str">
        <f t="shared" si="4"/>
        <v>6,5 - C</v>
      </c>
      <c r="H188" s="320">
        <f t="shared" si="5"/>
        <v>6.5</v>
      </c>
    </row>
    <row r="189" spans="2:8">
      <c r="B189" s="194">
        <v>6.6</v>
      </c>
      <c r="C189" s="111"/>
      <c r="D189" s="119" t="s">
        <v>262</v>
      </c>
      <c r="E189" s="116" t="s">
        <v>89</v>
      </c>
      <c r="F189" s="325">
        <v>18387</v>
      </c>
      <c r="G189" s="320" t="str">
        <f t="shared" si="4"/>
        <v>6,6 - C</v>
      </c>
      <c r="H189" s="320">
        <f t="shared" si="5"/>
        <v>6.6</v>
      </c>
    </row>
    <row r="190" spans="2:8">
      <c r="B190" s="194">
        <v>6.7</v>
      </c>
      <c r="C190" s="111"/>
      <c r="D190" s="119" t="s">
        <v>263</v>
      </c>
      <c r="E190" s="116" t="s">
        <v>89</v>
      </c>
      <c r="F190" s="325">
        <v>35526</v>
      </c>
      <c r="G190" s="320" t="str">
        <f t="shared" si="4"/>
        <v>6,7 - C</v>
      </c>
      <c r="H190" s="320">
        <f t="shared" si="5"/>
        <v>6.7</v>
      </c>
    </row>
    <row r="191" spans="2:8">
      <c r="B191" s="194">
        <v>6.8</v>
      </c>
      <c r="C191" s="111"/>
      <c r="D191" s="119" t="s">
        <v>264</v>
      </c>
      <c r="E191" s="116" t="s">
        <v>82</v>
      </c>
      <c r="F191" s="325">
        <v>22316</v>
      </c>
      <c r="G191" s="320" t="str">
        <f t="shared" si="4"/>
        <v>6,8 - C</v>
      </c>
      <c r="H191" s="320">
        <f t="shared" si="5"/>
        <v>6.8</v>
      </c>
    </row>
    <row r="192" spans="2:8">
      <c r="B192" s="194">
        <v>6.9</v>
      </c>
      <c r="C192" s="111"/>
      <c r="D192" s="119" t="s">
        <v>265</v>
      </c>
      <c r="E192" s="116" t="s">
        <v>89</v>
      </c>
      <c r="F192" s="325">
        <v>35287</v>
      </c>
      <c r="G192" s="320" t="str">
        <f t="shared" si="4"/>
        <v>6,9 - C</v>
      </c>
      <c r="H192" s="320">
        <f t="shared" si="5"/>
        <v>6.9</v>
      </c>
    </row>
    <row r="193" spans="2:8">
      <c r="B193" s="195">
        <v>6.1</v>
      </c>
      <c r="C193" s="117"/>
      <c r="D193" s="119" t="s">
        <v>266</v>
      </c>
      <c r="E193" s="116" t="s">
        <v>82</v>
      </c>
      <c r="F193" s="325">
        <v>22900</v>
      </c>
      <c r="G193" s="320" t="str">
        <f>SUBSTITUTE(TEXT(B193,"0,00"),",",".")&amp;" - C"</f>
        <v>6.10 - C</v>
      </c>
      <c r="H193" s="320">
        <f t="shared" si="5"/>
        <v>6.1</v>
      </c>
    </row>
    <row r="194" spans="2:8">
      <c r="B194" s="194">
        <v>6.11</v>
      </c>
      <c r="C194" s="111"/>
      <c r="D194" s="119" t="s">
        <v>267</v>
      </c>
      <c r="E194" s="116" t="s">
        <v>89</v>
      </c>
      <c r="F194" s="325">
        <v>34120</v>
      </c>
      <c r="G194" s="320" t="str">
        <f t="shared" si="4"/>
        <v>6,11 - C</v>
      </c>
      <c r="H194" s="320">
        <f t="shared" si="5"/>
        <v>6.11</v>
      </c>
    </row>
    <row r="195" spans="2:8">
      <c r="B195" s="195">
        <v>6.12</v>
      </c>
      <c r="C195" s="117"/>
      <c r="D195" s="119" t="s">
        <v>268</v>
      </c>
      <c r="E195" s="116" t="s">
        <v>82</v>
      </c>
      <c r="F195" s="325">
        <v>22316</v>
      </c>
      <c r="G195" s="320" t="str">
        <f t="shared" si="4"/>
        <v>6,12 - C</v>
      </c>
      <c r="H195" s="320">
        <f t="shared" si="5"/>
        <v>6.12</v>
      </c>
    </row>
    <row r="196" spans="2:8">
      <c r="B196" s="194">
        <v>6.13</v>
      </c>
      <c r="C196" s="111"/>
      <c r="D196" s="119" t="s">
        <v>269</v>
      </c>
      <c r="E196" s="116" t="s">
        <v>89</v>
      </c>
      <c r="F196" s="325">
        <v>35287</v>
      </c>
      <c r="G196" s="320" t="str">
        <f t="shared" si="4"/>
        <v>6,13 - C</v>
      </c>
      <c r="H196" s="320">
        <f t="shared" si="5"/>
        <v>6.13</v>
      </c>
    </row>
    <row r="197" spans="2:8">
      <c r="B197" s="195">
        <v>6.14</v>
      </c>
      <c r="C197" s="117"/>
      <c r="D197" s="119" t="s">
        <v>270</v>
      </c>
      <c r="E197" s="116" t="s">
        <v>82</v>
      </c>
      <c r="F197" s="325">
        <v>23617</v>
      </c>
      <c r="G197" s="320" t="str">
        <f t="shared" si="4"/>
        <v>6,14 - C</v>
      </c>
      <c r="H197" s="320">
        <f t="shared" si="5"/>
        <v>6.14</v>
      </c>
    </row>
    <row r="198" spans="2:8">
      <c r="B198" s="194">
        <v>6.15</v>
      </c>
      <c r="C198" s="111"/>
      <c r="D198" s="119" t="s">
        <v>271</v>
      </c>
      <c r="E198" s="116" t="s">
        <v>89</v>
      </c>
      <c r="F198" s="325">
        <v>34666</v>
      </c>
      <c r="G198" s="320" t="str">
        <f t="shared" si="4"/>
        <v>6,15 - C</v>
      </c>
      <c r="H198" s="320">
        <f t="shared" si="5"/>
        <v>6.15</v>
      </c>
    </row>
    <row r="199" spans="2:8">
      <c r="B199" s="195">
        <v>6.16</v>
      </c>
      <c r="C199" s="117"/>
      <c r="D199" s="119" t="s">
        <v>272</v>
      </c>
      <c r="E199" s="116" t="s">
        <v>82</v>
      </c>
      <c r="F199" s="325">
        <v>23555</v>
      </c>
      <c r="G199" s="320" t="str">
        <f t="shared" si="4"/>
        <v>6,16 - C</v>
      </c>
      <c r="H199" s="320">
        <f t="shared" si="5"/>
        <v>6.16</v>
      </c>
    </row>
    <row r="200" spans="2:8">
      <c r="B200" s="194">
        <v>6.17</v>
      </c>
      <c r="C200" s="111"/>
      <c r="D200" s="119" t="s">
        <v>273</v>
      </c>
      <c r="E200" s="116" t="s">
        <v>89</v>
      </c>
      <c r="F200" s="325">
        <v>29423</v>
      </c>
      <c r="G200" s="320" t="str">
        <f t="shared" si="4"/>
        <v>6,17 - C</v>
      </c>
      <c r="H200" s="320">
        <f t="shared" si="5"/>
        <v>6.17</v>
      </c>
    </row>
    <row r="201" spans="2:8">
      <c r="B201" s="195">
        <v>6.1800000000000104</v>
      </c>
      <c r="C201" s="117"/>
      <c r="D201" s="119" t="s">
        <v>274</v>
      </c>
      <c r="E201" s="116" t="s">
        <v>82</v>
      </c>
      <c r="F201" s="325">
        <v>19156</v>
      </c>
      <c r="G201" s="320" t="str">
        <f t="shared" si="4"/>
        <v>6,18 - C</v>
      </c>
      <c r="H201" s="320">
        <f t="shared" si="5"/>
        <v>6.18</v>
      </c>
    </row>
    <row r="202" spans="2:8">
      <c r="B202" s="194">
        <v>6.1900000000000102</v>
      </c>
      <c r="C202" s="111"/>
      <c r="D202" s="119" t="s">
        <v>275</v>
      </c>
      <c r="E202" s="116" t="s">
        <v>89</v>
      </c>
      <c r="F202" s="325">
        <v>28533</v>
      </c>
      <c r="G202" s="320" t="str">
        <f t="shared" ref="G202:G265" si="6">H202&amp;" - C"</f>
        <v>6,19 - C</v>
      </c>
      <c r="H202" s="320">
        <f t="shared" ref="H202:H265" si="7">ROUND(B202,2)</f>
        <v>6.19</v>
      </c>
    </row>
    <row r="203" spans="2:8">
      <c r="B203" s="195">
        <v>6.2000000000000099</v>
      </c>
      <c r="C203" s="117"/>
      <c r="D203" s="119" t="s">
        <v>276</v>
      </c>
      <c r="E203" s="116" t="s">
        <v>82</v>
      </c>
      <c r="F203" s="325">
        <v>18711</v>
      </c>
      <c r="G203" s="320" t="str">
        <f>SUBSTITUTE(TEXT(B203,"0,00"),",",".")&amp;" - C"</f>
        <v>6.20 - C</v>
      </c>
      <c r="H203" s="320">
        <f t="shared" si="7"/>
        <v>6.2</v>
      </c>
    </row>
    <row r="204" spans="2:8">
      <c r="B204" s="194">
        <v>6.2100000000000097</v>
      </c>
      <c r="C204" s="111"/>
      <c r="D204" s="119" t="s">
        <v>277</v>
      </c>
      <c r="E204" s="116" t="s">
        <v>89</v>
      </c>
      <c r="F204" s="325">
        <v>32898</v>
      </c>
      <c r="G204" s="320" t="str">
        <f t="shared" si="6"/>
        <v>6,21 - C</v>
      </c>
      <c r="H204" s="320">
        <f t="shared" si="7"/>
        <v>6.21</v>
      </c>
    </row>
    <row r="205" spans="2:8">
      <c r="B205" s="195">
        <v>6.2200000000000104</v>
      </c>
      <c r="C205" s="117"/>
      <c r="D205" s="119" t="s">
        <v>278</v>
      </c>
      <c r="E205" s="116" t="s">
        <v>82</v>
      </c>
      <c r="F205" s="325">
        <v>22238</v>
      </c>
      <c r="G205" s="320" t="str">
        <f t="shared" si="6"/>
        <v>6,22 - C</v>
      </c>
      <c r="H205" s="320">
        <f t="shared" si="7"/>
        <v>6.22</v>
      </c>
    </row>
    <row r="206" spans="2:8">
      <c r="B206" s="194">
        <v>6.2300000000000102</v>
      </c>
      <c r="C206" s="111"/>
      <c r="D206" s="119" t="s">
        <v>279</v>
      </c>
      <c r="E206" s="116" t="s">
        <v>89</v>
      </c>
      <c r="F206" s="325">
        <v>31731</v>
      </c>
      <c r="G206" s="320" t="str">
        <f t="shared" si="6"/>
        <v>6,23 - C</v>
      </c>
      <c r="H206" s="320">
        <f t="shared" si="7"/>
        <v>6.23</v>
      </c>
    </row>
    <row r="207" spans="2:8">
      <c r="B207" s="195">
        <v>6.24000000000001</v>
      </c>
      <c r="C207" s="117"/>
      <c r="D207" s="119" t="s">
        <v>280</v>
      </c>
      <c r="E207" s="116" t="s">
        <v>82</v>
      </c>
      <c r="F207" s="325">
        <v>21655</v>
      </c>
      <c r="G207" s="320" t="str">
        <f t="shared" si="6"/>
        <v>6,24 - C</v>
      </c>
      <c r="H207" s="320">
        <f t="shared" si="7"/>
        <v>6.24</v>
      </c>
    </row>
    <row r="208" spans="2:8">
      <c r="B208" s="194">
        <v>6.2500000000000098</v>
      </c>
      <c r="C208" s="111"/>
      <c r="D208" s="119" t="s">
        <v>281</v>
      </c>
      <c r="E208" s="116" t="s">
        <v>89</v>
      </c>
      <c r="F208" s="325">
        <v>27546</v>
      </c>
      <c r="G208" s="320" t="str">
        <f t="shared" si="6"/>
        <v>6,25 - C</v>
      </c>
      <c r="H208" s="320">
        <f t="shared" si="7"/>
        <v>6.25</v>
      </c>
    </row>
    <row r="209" spans="2:8">
      <c r="B209" s="195">
        <v>6.2600000000000096</v>
      </c>
      <c r="C209" s="117"/>
      <c r="D209" s="119" t="s">
        <v>282</v>
      </c>
      <c r="E209" s="116" t="s">
        <v>82</v>
      </c>
      <c r="F209" s="325">
        <v>20489</v>
      </c>
      <c r="G209" s="320" t="str">
        <f t="shared" si="6"/>
        <v>6,26 - C</v>
      </c>
      <c r="H209" s="320">
        <f t="shared" si="7"/>
        <v>6.26</v>
      </c>
    </row>
    <row r="210" spans="2:8">
      <c r="B210" s="194">
        <v>6.2700000000000102</v>
      </c>
      <c r="C210" s="111"/>
      <c r="D210" s="119" t="s">
        <v>283</v>
      </c>
      <c r="E210" s="116" t="s">
        <v>89</v>
      </c>
      <c r="F210" s="325">
        <v>31731</v>
      </c>
      <c r="G210" s="320" t="str">
        <f t="shared" si="6"/>
        <v>6,27 - C</v>
      </c>
      <c r="H210" s="320">
        <f t="shared" si="7"/>
        <v>6.27</v>
      </c>
    </row>
    <row r="211" spans="2:8">
      <c r="B211" s="195">
        <v>6.28000000000001</v>
      </c>
      <c r="C211" s="117"/>
      <c r="D211" s="119" t="s">
        <v>284</v>
      </c>
      <c r="E211" s="116" t="s">
        <v>82</v>
      </c>
      <c r="F211" s="325">
        <v>22316</v>
      </c>
      <c r="G211" s="320" t="str">
        <f t="shared" si="6"/>
        <v>6,28 - C</v>
      </c>
      <c r="H211" s="320">
        <f t="shared" si="7"/>
        <v>6.28</v>
      </c>
    </row>
    <row r="212" spans="2:8">
      <c r="B212" s="194"/>
      <c r="C212" s="111"/>
      <c r="D212" s="112"/>
      <c r="E212" s="116"/>
      <c r="F212" s="327"/>
      <c r="G212" s="320" t="str">
        <f t="shared" si="6"/>
        <v>0 - C</v>
      </c>
      <c r="H212" s="320">
        <f t="shared" si="7"/>
        <v>0</v>
      </c>
    </row>
    <row r="213" spans="2:8">
      <c r="B213" s="196">
        <v>7</v>
      </c>
      <c r="C213" s="120"/>
      <c r="D213" s="121" t="s">
        <v>285</v>
      </c>
      <c r="E213" s="122"/>
      <c r="F213" s="326"/>
      <c r="G213" s="320" t="str">
        <f t="shared" si="6"/>
        <v>7 - C</v>
      </c>
      <c r="H213" s="320">
        <f t="shared" si="7"/>
        <v>7</v>
      </c>
    </row>
    <row r="214" spans="2:8">
      <c r="B214" s="194">
        <v>7.1</v>
      </c>
      <c r="C214" s="111"/>
      <c r="D214" s="112" t="s">
        <v>286</v>
      </c>
      <c r="E214" s="116" t="s">
        <v>89</v>
      </c>
      <c r="F214" s="325">
        <v>39324</v>
      </c>
      <c r="G214" s="320" t="str">
        <f t="shared" si="6"/>
        <v>7,1 - C</v>
      </c>
      <c r="H214" s="320">
        <f t="shared" si="7"/>
        <v>7.1</v>
      </c>
    </row>
    <row r="215" spans="2:8" ht="20.399999999999999">
      <c r="B215" s="194">
        <v>7.2</v>
      </c>
      <c r="C215" s="111"/>
      <c r="D215" s="112" t="s">
        <v>287</v>
      </c>
      <c r="E215" s="116" t="s">
        <v>89</v>
      </c>
      <c r="F215" s="325">
        <v>62654</v>
      </c>
      <c r="G215" s="320" t="str">
        <f t="shared" si="6"/>
        <v>7,2 - C</v>
      </c>
      <c r="H215" s="320">
        <f t="shared" si="7"/>
        <v>7.2</v>
      </c>
    </row>
    <row r="216" spans="2:8">
      <c r="B216" s="194">
        <v>7.3</v>
      </c>
      <c r="C216" s="111"/>
      <c r="D216" s="112" t="s">
        <v>288</v>
      </c>
      <c r="E216" s="116" t="s">
        <v>82</v>
      </c>
      <c r="F216" s="325">
        <v>84363</v>
      </c>
      <c r="G216" s="320" t="str">
        <f t="shared" si="6"/>
        <v>7,3 - C</v>
      </c>
      <c r="H216" s="320">
        <f t="shared" si="7"/>
        <v>7.3</v>
      </c>
    </row>
    <row r="217" spans="2:8">
      <c r="B217" s="194">
        <v>7.4</v>
      </c>
      <c r="C217" s="111"/>
      <c r="D217" s="112" t="s">
        <v>289</v>
      </c>
      <c r="E217" s="116" t="s">
        <v>82</v>
      </c>
      <c r="F217" s="325">
        <v>38478</v>
      </c>
      <c r="G217" s="320" t="str">
        <f t="shared" si="6"/>
        <v>7,4 - C</v>
      </c>
      <c r="H217" s="320">
        <f t="shared" si="7"/>
        <v>7.4</v>
      </c>
    </row>
    <row r="218" spans="2:8">
      <c r="B218" s="194">
        <v>7.5</v>
      </c>
      <c r="C218" s="111"/>
      <c r="D218" s="126" t="s">
        <v>290</v>
      </c>
      <c r="E218" s="116" t="s">
        <v>82</v>
      </c>
      <c r="F218" s="325">
        <v>58929</v>
      </c>
      <c r="G218" s="320" t="str">
        <f t="shared" si="6"/>
        <v>7,5 - C</v>
      </c>
      <c r="H218" s="320">
        <f t="shared" si="7"/>
        <v>7.5</v>
      </c>
    </row>
    <row r="219" spans="2:8">
      <c r="B219" s="194">
        <v>7.6</v>
      </c>
      <c r="C219" s="111"/>
      <c r="D219" s="112" t="s">
        <v>291</v>
      </c>
      <c r="E219" s="116" t="s">
        <v>82</v>
      </c>
      <c r="F219" s="325">
        <v>122554</v>
      </c>
      <c r="G219" s="320" t="str">
        <f t="shared" si="6"/>
        <v>7,6 - C</v>
      </c>
      <c r="H219" s="320">
        <f t="shared" si="7"/>
        <v>7.6</v>
      </c>
    </row>
    <row r="220" spans="2:8">
      <c r="B220" s="194">
        <v>7.7</v>
      </c>
      <c r="C220" s="111"/>
      <c r="D220" s="112" t="s">
        <v>292</v>
      </c>
      <c r="E220" s="116" t="s">
        <v>82</v>
      </c>
      <c r="F220" s="325">
        <v>98125</v>
      </c>
      <c r="G220" s="320" t="str">
        <f t="shared" si="6"/>
        <v>7,7 - C</v>
      </c>
      <c r="H220" s="320">
        <f t="shared" si="7"/>
        <v>7.7</v>
      </c>
    </row>
    <row r="221" spans="2:8">
      <c r="B221" s="194">
        <v>7.8</v>
      </c>
      <c r="C221" s="111"/>
      <c r="D221" s="112" t="s">
        <v>293</v>
      </c>
      <c r="E221" s="116" t="s">
        <v>82</v>
      </c>
      <c r="F221" s="325">
        <v>56050</v>
      </c>
      <c r="G221" s="320" t="str">
        <f t="shared" si="6"/>
        <v>7,8 - C</v>
      </c>
      <c r="H221" s="320">
        <f t="shared" si="7"/>
        <v>7.8</v>
      </c>
    </row>
    <row r="222" spans="2:8">
      <c r="B222" s="194">
        <v>7.9</v>
      </c>
      <c r="C222" s="111"/>
      <c r="D222" s="112" t="s">
        <v>294</v>
      </c>
      <c r="E222" s="116" t="s">
        <v>82</v>
      </c>
      <c r="F222" s="325">
        <v>131665</v>
      </c>
      <c r="G222" s="320" t="str">
        <f t="shared" si="6"/>
        <v>7,9 - C</v>
      </c>
      <c r="H222" s="320">
        <f t="shared" si="7"/>
        <v>7.9</v>
      </c>
    </row>
    <row r="223" spans="2:8">
      <c r="B223" s="195">
        <v>7.1</v>
      </c>
      <c r="C223" s="117"/>
      <c r="D223" s="112" t="s">
        <v>295</v>
      </c>
      <c r="E223" s="116" t="s">
        <v>82</v>
      </c>
      <c r="F223" s="325">
        <v>159507</v>
      </c>
      <c r="G223" s="320" t="str">
        <f>SUBSTITUTE(TEXT(B223,"0,00"),",",".")&amp;" - C"</f>
        <v>7.10 - C</v>
      </c>
      <c r="H223" s="320">
        <f t="shared" si="7"/>
        <v>7.1</v>
      </c>
    </row>
    <row r="224" spans="2:8">
      <c r="B224" s="194">
        <v>7.11</v>
      </c>
      <c r="C224" s="111"/>
      <c r="D224" s="112" t="s">
        <v>296</v>
      </c>
      <c r="E224" s="116" t="s">
        <v>82</v>
      </c>
      <c r="F224" s="325">
        <v>232596</v>
      </c>
      <c r="G224" s="320" t="str">
        <f t="shared" si="6"/>
        <v>7,11 - C</v>
      </c>
      <c r="H224" s="320">
        <f t="shared" si="7"/>
        <v>7.11</v>
      </c>
    </row>
    <row r="225" spans="2:8">
      <c r="B225" s="195">
        <v>7.12</v>
      </c>
      <c r="C225" s="117"/>
      <c r="D225" s="112" t="s">
        <v>297</v>
      </c>
      <c r="E225" s="116" t="s">
        <v>82</v>
      </c>
      <c r="F225" s="325">
        <v>89478</v>
      </c>
      <c r="G225" s="320" t="str">
        <f t="shared" si="6"/>
        <v>7,12 - C</v>
      </c>
      <c r="H225" s="320">
        <f t="shared" si="7"/>
        <v>7.12</v>
      </c>
    </row>
    <row r="226" spans="2:8">
      <c r="B226" s="194">
        <v>7.13</v>
      </c>
      <c r="C226" s="111"/>
      <c r="D226" s="112" t="s">
        <v>298</v>
      </c>
      <c r="E226" s="116" t="s">
        <v>82</v>
      </c>
      <c r="F226" s="325">
        <v>117559</v>
      </c>
      <c r="G226" s="320" t="str">
        <f t="shared" si="6"/>
        <v>7,13 - C</v>
      </c>
      <c r="H226" s="320">
        <f t="shared" si="7"/>
        <v>7.13</v>
      </c>
    </row>
    <row r="227" spans="2:8">
      <c r="B227" s="195">
        <v>7.14</v>
      </c>
      <c r="C227" s="117"/>
      <c r="D227" s="112" t="s">
        <v>299</v>
      </c>
      <c r="E227" s="116" t="s">
        <v>82</v>
      </c>
      <c r="F227" s="325">
        <v>100062</v>
      </c>
      <c r="G227" s="320" t="str">
        <f t="shared" si="6"/>
        <v>7,14 - C</v>
      </c>
      <c r="H227" s="320">
        <f t="shared" si="7"/>
        <v>7.14</v>
      </c>
    </row>
    <row r="228" spans="2:8">
      <c r="B228" s="194">
        <v>7.15</v>
      </c>
      <c r="C228" s="111"/>
      <c r="D228" s="126" t="s">
        <v>300</v>
      </c>
      <c r="E228" s="128" t="s">
        <v>89</v>
      </c>
      <c r="F228" s="325">
        <v>189593</v>
      </c>
      <c r="G228" s="320" t="str">
        <f t="shared" si="6"/>
        <v>7,15 - C</v>
      </c>
      <c r="H228" s="320">
        <f t="shared" si="7"/>
        <v>7.15</v>
      </c>
    </row>
    <row r="229" spans="2:8">
      <c r="B229" s="195">
        <v>7.16</v>
      </c>
      <c r="C229" s="117"/>
      <c r="D229" s="126" t="s">
        <v>301</v>
      </c>
      <c r="E229" s="128" t="s">
        <v>89</v>
      </c>
      <c r="F229" s="325">
        <v>128913</v>
      </c>
      <c r="G229" s="320" t="str">
        <f t="shared" si="6"/>
        <v>7,16 - C</v>
      </c>
      <c r="H229" s="320">
        <f t="shared" si="7"/>
        <v>7.16</v>
      </c>
    </row>
    <row r="230" spans="2:8">
      <c r="B230" s="194">
        <v>7.17</v>
      </c>
      <c r="C230" s="111"/>
      <c r="D230" s="126" t="s">
        <v>302</v>
      </c>
      <c r="E230" s="128" t="s">
        <v>89</v>
      </c>
      <c r="F230" s="325">
        <v>93569</v>
      </c>
      <c r="G230" s="320" t="str">
        <f t="shared" si="6"/>
        <v>7,17 - C</v>
      </c>
      <c r="H230" s="320">
        <f t="shared" si="7"/>
        <v>7.17</v>
      </c>
    </row>
    <row r="231" spans="2:8">
      <c r="B231" s="195">
        <v>7.1800000000000104</v>
      </c>
      <c r="C231" s="117"/>
      <c r="D231" s="112" t="s">
        <v>303</v>
      </c>
      <c r="E231" s="116" t="s">
        <v>82</v>
      </c>
      <c r="F231" s="325">
        <v>49882</v>
      </c>
      <c r="G231" s="320" t="str">
        <f t="shared" si="6"/>
        <v>7,18 - C</v>
      </c>
      <c r="H231" s="320">
        <f t="shared" si="7"/>
        <v>7.18</v>
      </c>
    </row>
    <row r="232" spans="2:8">
      <c r="B232" s="194">
        <v>7.1900000000000102</v>
      </c>
      <c r="C232" s="111"/>
      <c r="D232" s="119" t="s">
        <v>304</v>
      </c>
      <c r="E232" s="116" t="s">
        <v>89</v>
      </c>
      <c r="F232" s="325">
        <v>86802</v>
      </c>
      <c r="G232" s="320" t="str">
        <f t="shared" si="6"/>
        <v>7,19 - C</v>
      </c>
      <c r="H232" s="320">
        <f t="shared" si="7"/>
        <v>7.19</v>
      </c>
    </row>
    <row r="233" spans="2:8">
      <c r="B233" s="195">
        <v>7.2000000000000099</v>
      </c>
      <c r="C233" s="117"/>
      <c r="D233" s="119" t="s">
        <v>305</v>
      </c>
      <c r="E233" s="116" t="s">
        <v>89</v>
      </c>
      <c r="F233" s="325">
        <v>78423</v>
      </c>
      <c r="G233" s="320" t="str">
        <f>SUBSTITUTE(TEXT(B233,"0,00"),",",".")&amp;" - C"</f>
        <v>7.20 - C</v>
      </c>
      <c r="H233" s="320">
        <f t="shared" si="7"/>
        <v>7.2</v>
      </c>
    </row>
    <row r="234" spans="2:8">
      <c r="B234" s="194">
        <v>7.2100000000000097</v>
      </c>
      <c r="C234" s="111"/>
      <c r="D234" s="119" t="s">
        <v>306</v>
      </c>
      <c r="E234" s="116" t="s">
        <v>89</v>
      </c>
      <c r="F234" s="325">
        <v>70658</v>
      </c>
      <c r="G234" s="320" t="str">
        <f t="shared" si="6"/>
        <v>7,21 - C</v>
      </c>
      <c r="H234" s="320">
        <f t="shared" si="7"/>
        <v>7.21</v>
      </c>
    </row>
    <row r="235" spans="2:8">
      <c r="B235" s="195">
        <v>7.2200000000000104</v>
      </c>
      <c r="C235" s="117"/>
      <c r="D235" s="119" t="s">
        <v>307</v>
      </c>
      <c r="E235" s="116" t="s">
        <v>89</v>
      </c>
      <c r="F235" s="325">
        <v>53225</v>
      </c>
      <c r="G235" s="320" t="str">
        <f t="shared" si="6"/>
        <v>7,22 - C</v>
      </c>
      <c r="H235" s="320">
        <f t="shared" si="7"/>
        <v>7.22</v>
      </c>
    </row>
    <row r="236" spans="2:8">
      <c r="B236" s="194">
        <v>7.2300000000000102</v>
      </c>
      <c r="C236" s="111"/>
      <c r="D236" s="119" t="s">
        <v>308</v>
      </c>
      <c r="E236" s="127" t="s">
        <v>89</v>
      </c>
      <c r="F236" s="325">
        <v>53384</v>
      </c>
      <c r="G236" s="320" t="str">
        <f t="shared" si="6"/>
        <v>7,23 - C</v>
      </c>
      <c r="H236" s="320">
        <f t="shared" si="7"/>
        <v>7.23</v>
      </c>
    </row>
    <row r="237" spans="2:8">
      <c r="B237" s="195">
        <v>7.24000000000001</v>
      </c>
      <c r="C237" s="117"/>
      <c r="D237" s="119" t="s">
        <v>309</v>
      </c>
      <c r="E237" s="127" t="s">
        <v>89</v>
      </c>
      <c r="F237" s="325">
        <v>53758</v>
      </c>
      <c r="G237" s="320" t="str">
        <f t="shared" si="6"/>
        <v>7,24 - C</v>
      </c>
      <c r="H237" s="320">
        <f t="shared" si="7"/>
        <v>7.24</v>
      </c>
    </row>
    <row r="238" spans="2:8">
      <c r="B238" s="194">
        <v>7.2500000000000098</v>
      </c>
      <c r="C238" s="111"/>
      <c r="D238" s="119" t="s">
        <v>310</v>
      </c>
      <c r="E238" s="127" t="s">
        <v>89</v>
      </c>
      <c r="F238" s="325">
        <v>77517</v>
      </c>
      <c r="G238" s="320" t="str">
        <f t="shared" si="6"/>
        <v>7,25 - C</v>
      </c>
      <c r="H238" s="320">
        <f t="shared" si="7"/>
        <v>7.25</v>
      </c>
    </row>
    <row r="239" spans="2:8">
      <c r="B239" s="195">
        <v>7.2600000000000096</v>
      </c>
      <c r="C239" s="117"/>
      <c r="D239" s="119" t="s">
        <v>311</v>
      </c>
      <c r="E239" s="127" t="s">
        <v>89</v>
      </c>
      <c r="F239" s="325">
        <v>69008</v>
      </c>
      <c r="G239" s="320" t="str">
        <f t="shared" si="6"/>
        <v>7,26 - C</v>
      </c>
      <c r="H239" s="320">
        <f t="shared" si="7"/>
        <v>7.26</v>
      </c>
    </row>
    <row r="240" spans="2:8">
      <c r="B240" s="194">
        <v>7.2700000000000102</v>
      </c>
      <c r="C240" s="111"/>
      <c r="D240" s="119" t="s">
        <v>312</v>
      </c>
      <c r="E240" s="127" t="s">
        <v>89</v>
      </c>
      <c r="F240" s="325">
        <v>121009</v>
      </c>
      <c r="G240" s="320" t="str">
        <f t="shared" si="6"/>
        <v>7,27 - C</v>
      </c>
      <c r="H240" s="320">
        <f t="shared" si="7"/>
        <v>7.27</v>
      </c>
    </row>
    <row r="241" spans="2:8">
      <c r="B241" s="195">
        <v>7.28000000000001</v>
      </c>
      <c r="C241" s="117"/>
      <c r="D241" s="119" t="s">
        <v>313</v>
      </c>
      <c r="E241" s="116" t="s">
        <v>89</v>
      </c>
      <c r="F241" s="325">
        <v>220111</v>
      </c>
      <c r="G241" s="320" t="str">
        <f t="shared" si="6"/>
        <v>7,28 - C</v>
      </c>
      <c r="H241" s="320">
        <f t="shared" si="7"/>
        <v>7.28</v>
      </c>
    </row>
    <row r="242" spans="2:8">
      <c r="B242" s="194">
        <v>7.2900000000000098</v>
      </c>
      <c r="C242" s="111"/>
      <c r="D242" s="119" t="s">
        <v>314</v>
      </c>
      <c r="E242" s="116" t="s">
        <v>89</v>
      </c>
      <c r="F242" s="325">
        <v>101788</v>
      </c>
      <c r="G242" s="320" t="str">
        <f t="shared" si="6"/>
        <v>7,29 - C</v>
      </c>
      <c r="H242" s="320">
        <f t="shared" si="7"/>
        <v>7.29</v>
      </c>
    </row>
    <row r="243" spans="2:8">
      <c r="B243" s="195">
        <v>7.3000000000000096</v>
      </c>
      <c r="C243" s="117"/>
      <c r="D243" s="119" t="s">
        <v>315</v>
      </c>
      <c r="E243" s="116" t="s">
        <v>89</v>
      </c>
      <c r="F243" s="325">
        <v>70055</v>
      </c>
      <c r="G243" s="320" t="str">
        <f>SUBSTITUTE(TEXT(B243,"0,00"),",",".")&amp;" - C"</f>
        <v>7.30 - C</v>
      </c>
      <c r="H243" s="320">
        <f t="shared" si="7"/>
        <v>7.3</v>
      </c>
    </row>
    <row r="244" spans="2:8">
      <c r="B244" s="194">
        <v>7.3100000000000103</v>
      </c>
      <c r="C244" s="111"/>
      <c r="D244" s="119" t="s">
        <v>316</v>
      </c>
      <c r="E244" s="116" t="s">
        <v>89</v>
      </c>
      <c r="F244" s="325">
        <v>64022</v>
      </c>
      <c r="G244" s="320" t="str">
        <f t="shared" si="6"/>
        <v>7,31 - C</v>
      </c>
      <c r="H244" s="320">
        <f t="shared" si="7"/>
        <v>7.31</v>
      </c>
    </row>
    <row r="245" spans="2:8" ht="20.399999999999999">
      <c r="B245" s="195">
        <v>7.3200000000000101</v>
      </c>
      <c r="C245" s="117"/>
      <c r="D245" s="119" t="s">
        <v>317</v>
      </c>
      <c r="E245" s="116" t="s">
        <v>89</v>
      </c>
      <c r="F245" s="325">
        <v>93577</v>
      </c>
      <c r="G245" s="320" t="str">
        <f t="shared" si="6"/>
        <v>7,32 - C</v>
      </c>
      <c r="H245" s="320">
        <f t="shared" si="7"/>
        <v>7.32</v>
      </c>
    </row>
    <row r="246" spans="2:8">
      <c r="B246" s="194">
        <v>7.3300000000000196</v>
      </c>
      <c r="C246" s="111"/>
      <c r="D246" s="119" t="s">
        <v>318</v>
      </c>
      <c r="E246" s="116" t="s">
        <v>82</v>
      </c>
      <c r="F246" s="325">
        <v>31384</v>
      </c>
      <c r="G246" s="320" t="str">
        <f t="shared" si="6"/>
        <v>7,33 - C</v>
      </c>
      <c r="H246" s="320">
        <f t="shared" si="7"/>
        <v>7.33</v>
      </c>
    </row>
    <row r="247" spans="2:8">
      <c r="B247" s="195">
        <v>7.3400000000000203</v>
      </c>
      <c r="C247" s="117"/>
      <c r="D247" s="119" t="s">
        <v>319</v>
      </c>
      <c r="E247" s="116" t="s">
        <v>82</v>
      </c>
      <c r="F247" s="325">
        <v>36254</v>
      </c>
      <c r="G247" s="320" t="str">
        <f t="shared" si="6"/>
        <v>7,34 - C</v>
      </c>
      <c r="H247" s="320">
        <f t="shared" si="7"/>
        <v>7.34</v>
      </c>
    </row>
    <row r="248" spans="2:8">
      <c r="B248" s="194">
        <v>7.3500000000000201</v>
      </c>
      <c r="C248" s="111"/>
      <c r="D248" s="119" t="s">
        <v>320</v>
      </c>
      <c r="E248" s="116" t="s">
        <v>89</v>
      </c>
      <c r="F248" s="325">
        <v>51938</v>
      </c>
      <c r="G248" s="320" t="str">
        <f t="shared" si="6"/>
        <v>7,35 - C</v>
      </c>
      <c r="H248" s="320">
        <f t="shared" si="7"/>
        <v>7.35</v>
      </c>
    </row>
    <row r="249" spans="2:8">
      <c r="B249" s="195">
        <v>7.3600000000000199</v>
      </c>
      <c r="C249" s="117"/>
      <c r="D249" s="119" t="s">
        <v>321</v>
      </c>
      <c r="E249" s="116" t="s">
        <v>89</v>
      </c>
      <c r="F249" s="325">
        <v>67075</v>
      </c>
      <c r="G249" s="320" t="str">
        <f t="shared" si="6"/>
        <v>7,36 - C</v>
      </c>
      <c r="H249" s="320">
        <f t="shared" si="7"/>
        <v>7.36</v>
      </c>
    </row>
    <row r="250" spans="2:8">
      <c r="B250" s="194">
        <v>7.3700000000000196</v>
      </c>
      <c r="C250" s="111"/>
      <c r="D250" s="119" t="s">
        <v>322</v>
      </c>
      <c r="E250" s="116" t="s">
        <v>82</v>
      </c>
      <c r="F250" s="325">
        <v>33282</v>
      </c>
      <c r="G250" s="320" t="str">
        <f t="shared" si="6"/>
        <v>7,37 - C</v>
      </c>
      <c r="H250" s="320">
        <f t="shared" si="7"/>
        <v>7.37</v>
      </c>
    </row>
    <row r="251" spans="2:8">
      <c r="B251" s="195">
        <v>7.3800000000000203</v>
      </c>
      <c r="C251" s="117"/>
      <c r="D251" s="119" t="s">
        <v>323</v>
      </c>
      <c r="E251" s="116" t="s">
        <v>82</v>
      </c>
      <c r="F251" s="325">
        <v>84179</v>
      </c>
      <c r="G251" s="320" t="str">
        <f t="shared" si="6"/>
        <v>7,38 - C</v>
      </c>
      <c r="H251" s="320">
        <f t="shared" si="7"/>
        <v>7.38</v>
      </c>
    </row>
    <row r="252" spans="2:8">
      <c r="B252" s="194">
        <v>7.3900000000000201</v>
      </c>
      <c r="C252" s="111"/>
      <c r="D252" s="119" t="s">
        <v>324</v>
      </c>
      <c r="E252" s="116" t="s">
        <v>89</v>
      </c>
      <c r="F252" s="325">
        <v>513604</v>
      </c>
      <c r="G252" s="320" t="str">
        <f t="shared" si="6"/>
        <v>7,39 - C</v>
      </c>
      <c r="H252" s="320">
        <f t="shared" si="7"/>
        <v>7.39</v>
      </c>
    </row>
    <row r="253" spans="2:8">
      <c r="B253" s="195">
        <v>7.4000000000000199</v>
      </c>
      <c r="C253" s="117"/>
      <c r="D253" s="129" t="s">
        <v>325</v>
      </c>
      <c r="E253" s="116" t="s">
        <v>89</v>
      </c>
      <c r="F253" s="325">
        <v>207423</v>
      </c>
      <c r="G253" s="320" t="str">
        <f>SUBSTITUTE(TEXT(B253,"0,00"),",",".")&amp;" - C"</f>
        <v>7.40 - C</v>
      </c>
      <c r="H253" s="320">
        <f t="shared" si="7"/>
        <v>7.4</v>
      </c>
    </row>
    <row r="254" spans="2:8">
      <c r="B254" s="194">
        <v>7.4100000000000197</v>
      </c>
      <c r="C254" s="111"/>
      <c r="D254" s="119" t="s">
        <v>326</v>
      </c>
      <c r="E254" s="116" t="s">
        <v>89</v>
      </c>
      <c r="F254" s="325">
        <v>407154</v>
      </c>
      <c r="G254" s="320" t="str">
        <f t="shared" si="6"/>
        <v>7,41 - C</v>
      </c>
      <c r="H254" s="320">
        <f t="shared" si="7"/>
        <v>7.41</v>
      </c>
    </row>
    <row r="255" spans="2:8">
      <c r="B255" s="195">
        <v>7.4200000000000204</v>
      </c>
      <c r="C255" s="117"/>
      <c r="D255" s="119" t="s">
        <v>327</v>
      </c>
      <c r="E255" s="116" t="s">
        <v>89</v>
      </c>
      <c r="F255" s="325">
        <v>450400</v>
      </c>
      <c r="G255" s="320" t="str">
        <f t="shared" si="6"/>
        <v>7,42 - C</v>
      </c>
      <c r="H255" s="320">
        <f t="shared" si="7"/>
        <v>7.42</v>
      </c>
    </row>
    <row r="256" spans="2:8">
      <c r="B256" s="195">
        <v>7.4300000000000201</v>
      </c>
      <c r="C256" s="117"/>
      <c r="D256" s="119" t="s">
        <v>328</v>
      </c>
      <c r="E256" s="116" t="s">
        <v>89</v>
      </c>
      <c r="F256" s="325">
        <v>93013</v>
      </c>
      <c r="G256" s="320" t="str">
        <f t="shared" si="6"/>
        <v>7,43 - C</v>
      </c>
      <c r="H256" s="320">
        <f t="shared" si="7"/>
        <v>7.43</v>
      </c>
    </row>
    <row r="257" spans="2:8">
      <c r="B257" s="195">
        <v>7.4400000000000199</v>
      </c>
      <c r="C257" s="117"/>
      <c r="D257" s="119" t="s">
        <v>329</v>
      </c>
      <c r="E257" s="116" t="s">
        <v>89</v>
      </c>
      <c r="F257" s="325">
        <v>90139</v>
      </c>
      <c r="G257" s="320" t="str">
        <f t="shared" si="6"/>
        <v>7,44 - C</v>
      </c>
      <c r="H257" s="320">
        <f t="shared" si="7"/>
        <v>7.44</v>
      </c>
    </row>
    <row r="258" spans="2:8">
      <c r="B258" s="195">
        <v>7.4500000000000197</v>
      </c>
      <c r="C258" s="117"/>
      <c r="D258" s="119" t="s">
        <v>330</v>
      </c>
      <c r="E258" s="116" t="s">
        <v>89</v>
      </c>
      <c r="F258" s="325">
        <v>130100</v>
      </c>
      <c r="G258" s="320" t="str">
        <f t="shared" si="6"/>
        <v>7,45 - C</v>
      </c>
      <c r="H258" s="320">
        <f t="shared" si="7"/>
        <v>7.45</v>
      </c>
    </row>
    <row r="259" spans="2:8">
      <c r="B259" s="195">
        <v>7.46</v>
      </c>
      <c r="C259" s="117"/>
      <c r="D259" s="119" t="s">
        <v>331</v>
      </c>
      <c r="E259" s="116" t="s">
        <v>89</v>
      </c>
      <c r="F259" s="325">
        <v>83411</v>
      </c>
      <c r="G259" s="320" t="str">
        <f t="shared" si="6"/>
        <v>7,46 - C</v>
      </c>
      <c r="H259" s="320">
        <f t="shared" si="7"/>
        <v>7.46</v>
      </c>
    </row>
    <row r="260" spans="2:8" ht="20.399999999999999">
      <c r="B260" s="195">
        <v>7.47</v>
      </c>
      <c r="C260" s="117"/>
      <c r="D260" s="119" t="s">
        <v>332</v>
      </c>
      <c r="E260" s="116" t="s">
        <v>89</v>
      </c>
      <c r="F260" s="325">
        <v>627971</v>
      </c>
      <c r="G260" s="320" t="str">
        <f t="shared" si="6"/>
        <v>7,47 - C</v>
      </c>
      <c r="H260" s="320">
        <f t="shared" si="7"/>
        <v>7.47</v>
      </c>
    </row>
    <row r="261" spans="2:8">
      <c r="B261" s="196">
        <v>8</v>
      </c>
      <c r="C261" s="120"/>
      <c r="D261" s="121" t="s">
        <v>333</v>
      </c>
      <c r="E261" s="122"/>
      <c r="F261" s="326"/>
      <c r="G261" s="320" t="str">
        <f t="shared" si="6"/>
        <v>8 - C</v>
      </c>
      <c r="H261" s="320">
        <f t="shared" si="7"/>
        <v>8</v>
      </c>
    </row>
    <row r="262" spans="2:8">
      <c r="B262" s="197">
        <v>8.1</v>
      </c>
      <c r="C262" s="130">
        <v>8.1</v>
      </c>
      <c r="D262" s="112" t="s">
        <v>334</v>
      </c>
      <c r="E262" s="116" t="s">
        <v>110</v>
      </c>
      <c r="F262" s="325">
        <v>595148</v>
      </c>
      <c r="G262" s="320" t="str">
        <f t="shared" si="6"/>
        <v>8,1 - C</v>
      </c>
      <c r="H262" s="320">
        <f t="shared" si="7"/>
        <v>8.1</v>
      </c>
    </row>
    <row r="263" spans="2:8">
      <c r="B263" s="197">
        <v>8.1999999999999993</v>
      </c>
      <c r="C263" s="130">
        <v>8.1999999999999993</v>
      </c>
      <c r="D263" s="112" t="s">
        <v>335</v>
      </c>
      <c r="E263" s="116" t="s">
        <v>110</v>
      </c>
      <c r="F263" s="325">
        <v>568493</v>
      </c>
      <c r="G263" s="320" t="str">
        <f t="shared" si="6"/>
        <v>8,2 - C</v>
      </c>
      <c r="H263" s="320">
        <f t="shared" si="7"/>
        <v>8.1999999999999993</v>
      </c>
    </row>
    <row r="264" spans="2:8">
      <c r="B264" s="197">
        <v>8.3000000000000007</v>
      </c>
      <c r="C264" s="130">
        <v>8.3000000000000007</v>
      </c>
      <c r="D264" s="112" t="s">
        <v>336</v>
      </c>
      <c r="E264" s="116" t="s">
        <v>110</v>
      </c>
      <c r="F264" s="325">
        <v>535598</v>
      </c>
      <c r="G264" s="320" t="str">
        <f t="shared" si="6"/>
        <v>8,3 - C</v>
      </c>
      <c r="H264" s="320">
        <f t="shared" si="7"/>
        <v>8.3000000000000007</v>
      </c>
    </row>
    <row r="265" spans="2:8">
      <c r="B265" s="197">
        <v>8.4</v>
      </c>
      <c r="C265" s="130">
        <v>8.4</v>
      </c>
      <c r="D265" s="112" t="s">
        <v>337</v>
      </c>
      <c r="E265" s="116" t="s">
        <v>110</v>
      </c>
      <c r="F265" s="325">
        <v>490131</v>
      </c>
      <c r="G265" s="320" t="str">
        <f t="shared" si="6"/>
        <v>8,4 - C</v>
      </c>
      <c r="H265" s="320">
        <f t="shared" si="7"/>
        <v>8.4</v>
      </c>
    </row>
    <row r="266" spans="2:8">
      <c r="B266" s="197">
        <v>8.5</v>
      </c>
      <c r="C266" s="130">
        <v>8.5</v>
      </c>
      <c r="D266" s="112" t="s">
        <v>338</v>
      </c>
      <c r="E266" s="116" t="s">
        <v>110</v>
      </c>
      <c r="F266" s="325">
        <v>457027</v>
      </c>
      <c r="G266" s="320" t="str">
        <f t="shared" ref="G266:G329" si="8">H266&amp;" - C"</f>
        <v>8,5 - C</v>
      </c>
      <c r="H266" s="320">
        <f t="shared" ref="H266:H329" si="9">ROUND(B266,2)</f>
        <v>8.5</v>
      </c>
    </row>
    <row r="267" spans="2:8">
      <c r="B267" s="197">
        <v>8.6</v>
      </c>
      <c r="C267" s="130">
        <v>8.6</v>
      </c>
      <c r="D267" s="112" t="s">
        <v>339</v>
      </c>
      <c r="E267" s="116" t="s">
        <v>110</v>
      </c>
      <c r="F267" s="325">
        <v>424240</v>
      </c>
      <c r="G267" s="320" t="str">
        <f t="shared" si="8"/>
        <v>8,6 - C</v>
      </c>
      <c r="H267" s="320">
        <f t="shared" si="9"/>
        <v>8.6</v>
      </c>
    </row>
    <row r="268" spans="2:8">
      <c r="B268" s="197">
        <v>8.6999999999999993</v>
      </c>
      <c r="C268" s="130">
        <v>8.6999999999999993</v>
      </c>
      <c r="D268" s="112" t="s">
        <v>340</v>
      </c>
      <c r="E268" s="116" t="s">
        <v>110</v>
      </c>
      <c r="F268" s="325">
        <v>380268</v>
      </c>
      <c r="G268" s="320" t="str">
        <f t="shared" si="8"/>
        <v>8,7 - C</v>
      </c>
      <c r="H268" s="320">
        <f t="shared" si="9"/>
        <v>8.6999999999999993</v>
      </c>
    </row>
    <row r="269" spans="2:8">
      <c r="B269" s="197">
        <v>8.8000000000000007</v>
      </c>
      <c r="C269" s="130">
        <v>8.8000000000000007</v>
      </c>
      <c r="D269" s="112" t="s">
        <v>341</v>
      </c>
      <c r="E269" s="116" t="s">
        <v>110</v>
      </c>
      <c r="F269" s="325">
        <v>542652</v>
      </c>
      <c r="G269" s="320" t="str">
        <f t="shared" si="8"/>
        <v>8,8 - C</v>
      </c>
      <c r="H269" s="320">
        <f t="shared" si="9"/>
        <v>8.8000000000000007</v>
      </c>
    </row>
    <row r="270" spans="2:8">
      <c r="B270" s="197">
        <v>8.9</v>
      </c>
      <c r="C270" s="130">
        <v>8.9</v>
      </c>
      <c r="D270" s="112" t="s">
        <v>342</v>
      </c>
      <c r="E270" s="116" t="s">
        <v>110</v>
      </c>
      <c r="F270" s="325">
        <v>487072</v>
      </c>
      <c r="G270" s="320" t="str">
        <f t="shared" si="8"/>
        <v>8,9 - C</v>
      </c>
      <c r="H270" s="320">
        <f t="shared" si="9"/>
        <v>8.9</v>
      </c>
    </row>
    <row r="271" spans="2:8">
      <c r="B271" s="195">
        <v>8.1</v>
      </c>
      <c r="C271" s="117">
        <v>9</v>
      </c>
      <c r="D271" s="112" t="s">
        <v>343</v>
      </c>
      <c r="E271" s="116" t="s">
        <v>110</v>
      </c>
      <c r="F271" s="325">
        <v>555616</v>
      </c>
      <c r="G271" s="320" t="str">
        <f>SUBSTITUTE(TEXT(B271,"0,00"),",",".")&amp;" - C"</f>
        <v>8.10 - C</v>
      </c>
      <c r="H271" s="320">
        <f t="shared" si="9"/>
        <v>8.1</v>
      </c>
    </row>
    <row r="272" spans="2:8">
      <c r="B272" s="195">
        <v>8.11</v>
      </c>
      <c r="C272" s="117">
        <v>9.1</v>
      </c>
      <c r="D272" s="112" t="s">
        <v>344</v>
      </c>
      <c r="E272" s="116" t="s">
        <v>110</v>
      </c>
      <c r="F272" s="325">
        <v>870336</v>
      </c>
      <c r="G272" s="320" t="str">
        <f t="shared" si="8"/>
        <v>8,11 - C</v>
      </c>
      <c r="H272" s="320">
        <f t="shared" si="9"/>
        <v>8.11</v>
      </c>
    </row>
    <row r="273" spans="2:8">
      <c r="B273" s="194"/>
      <c r="C273" s="111"/>
      <c r="D273" s="112"/>
      <c r="E273" s="116"/>
      <c r="F273" s="327"/>
      <c r="G273" s="320" t="str">
        <f t="shared" si="8"/>
        <v>0 - C</v>
      </c>
      <c r="H273" s="320">
        <f t="shared" si="9"/>
        <v>0</v>
      </c>
    </row>
    <row r="274" spans="2:8">
      <c r="B274" s="196">
        <v>9</v>
      </c>
      <c r="C274" s="120"/>
      <c r="D274" s="121" t="s">
        <v>345</v>
      </c>
      <c r="E274" s="122"/>
      <c r="F274" s="326"/>
      <c r="G274" s="320" t="str">
        <f t="shared" si="8"/>
        <v>9 - C</v>
      </c>
      <c r="H274" s="320">
        <f t="shared" si="9"/>
        <v>9</v>
      </c>
    </row>
    <row r="275" spans="2:8">
      <c r="B275" s="197">
        <v>9.1</v>
      </c>
      <c r="C275" s="130">
        <v>8.1</v>
      </c>
      <c r="D275" s="112" t="s">
        <v>346</v>
      </c>
      <c r="E275" s="116" t="s">
        <v>82</v>
      </c>
      <c r="F275" s="325">
        <v>195999</v>
      </c>
      <c r="G275" s="320" t="str">
        <f t="shared" si="8"/>
        <v>9,1 - C</v>
      </c>
      <c r="H275" s="320">
        <f t="shared" si="9"/>
        <v>9.1</v>
      </c>
    </row>
    <row r="276" spans="2:8">
      <c r="B276" s="197">
        <v>9.1999999999999993</v>
      </c>
      <c r="C276" s="130">
        <v>8.1999999999999993</v>
      </c>
      <c r="D276" s="112" t="s">
        <v>347</v>
      </c>
      <c r="E276" s="116" t="s">
        <v>79</v>
      </c>
      <c r="F276" s="325">
        <v>6862</v>
      </c>
      <c r="G276" s="320" t="str">
        <f t="shared" si="8"/>
        <v>9,2 - C</v>
      </c>
      <c r="H276" s="320">
        <f t="shared" si="9"/>
        <v>9.1999999999999993</v>
      </c>
    </row>
    <row r="277" spans="2:8">
      <c r="B277" s="197">
        <v>9.3000000000000007</v>
      </c>
      <c r="C277" s="130">
        <v>8.3000000000000007</v>
      </c>
      <c r="D277" s="112" t="s">
        <v>348</v>
      </c>
      <c r="E277" s="116" t="s">
        <v>89</v>
      </c>
      <c r="F277" s="325">
        <v>210257</v>
      </c>
      <c r="G277" s="320" t="str">
        <f t="shared" si="8"/>
        <v>9,3 - C</v>
      </c>
      <c r="H277" s="320">
        <f t="shared" si="9"/>
        <v>9.3000000000000007</v>
      </c>
    </row>
    <row r="278" spans="2:8">
      <c r="B278" s="197">
        <v>9.4</v>
      </c>
      <c r="C278" s="130">
        <v>8.4</v>
      </c>
      <c r="D278" s="112" t="s">
        <v>349</v>
      </c>
      <c r="E278" s="116" t="s">
        <v>89</v>
      </c>
      <c r="F278" s="325">
        <v>269321</v>
      </c>
      <c r="G278" s="320" t="str">
        <f t="shared" si="8"/>
        <v>9,4 - C</v>
      </c>
      <c r="H278" s="320">
        <f t="shared" si="9"/>
        <v>9.4</v>
      </c>
    </row>
    <row r="279" spans="2:8">
      <c r="B279" s="197">
        <v>9.5</v>
      </c>
      <c r="C279" s="130">
        <v>8.5</v>
      </c>
      <c r="D279" s="112" t="s">
        <v>350</v>
      </c>
      <c r="E279" s="116" t="s">
        <v>79</v>
      </c>
      <c r="F279" s="325">
        <v>243951</v>
      </c>
      <c r="G279" s="320" t="str">
        <f t="shared" si="8"/>
        <v>9,5 - C</v>
      </c>
      <c r="H279" s="320">
        <f t="shared" si="9"/>
        <v>9.5</v>
      </c>
    </row>
    <row r="280" spans="2:8">
      <c r="B280" s="197">
        <v>9.6</v>
      </c>
      <c r="C280" s="130">
        <v>8.6</v>
      </c>
      <c r="D280" s="112" t="s">
        <v>351</v>
      </c>
      <c r="E280" s="116" t="s">
        <v>79</v>
      </c>
      <c r="F280" s="325">
        <v>279852</v>
      </c>
      <c r="G280" s="320" t="str">
        <f t="shared" si="8"/>
        <v>9,6 - C</v>
      </c>
      <c r="H280" s="320">
        <f t="shared" si="9"/>
        <v>9.6</v>
      </c>
    </row>
    <row r="281" spans="2:8">
      <c r="B281" s="197">
        <v>9.6999999999999993</v>
      </c>
      <c r="C281" s="130">
        <v>8.6999999999999993</v>
      </c>
      <c r="D281" s="112" t="s">
        <v>352</v>
      </c>
      <c r="E281" s="116" t="s">
        <v>79</v>
      </c>
      <c r="F281" s="325">
        <v>306778</v>
      </c>
      <c r="G281" s="320" t="str">
        <f t="shared" si="8"/>
        <v>9,7 - C</v>
      </c>
      <c r="H281" s="320">
        <f t="shared" si="9"/>
        <v>9.6999999999999993</v>
      </c>
    </row>
    <row r="282" spans="2:8">
      <c r="B282" s="197">
        <v>9.8000000000000007</v>
      </c>
      <c r="C282" s="130">
        <v>8.8000000000000007</v>
      </c>
      <c r="D282" s="112" t="s">
        <v>353</v>
      </c>
      <c r="E282" s="116" t="s">
        <v>79</v>
      </c>
      <c r="F282" s="325">
        <v>288033</v>
      </c>
      <c r="G282" s="320" t="str">
        <f t="shared" si="8"/>
        <v>9,8 - C</v>
      </c>
      <c r="H282" s="320">
        <f t="shared" si="9"/>
        <v>9.8000000000000007</v>
      </c>
    </row>
    <row r="283" spans="2:8">
      <c r="B283" s="197">
        <v>9.9</v>
      </c>
      <c r="C283" s="130">
        <v>8.9</v>
      </c>
      <c r="D283" s="112" t="s">
        <v>354</v>
      </c>
      <c r="E283" s="116" t="s">
        <v>79</v>
      </c>
      <c r="F283" s="325">
        <v>325198</v>
      </c>
      <c r="G283" s="320" t="str">
        <f t="shared" si="8"/>
        <v>9,9 - C</v>
      </c>
      <c r="H283" s="320">
        <f t="shared" si="9"/>
        <v>9.9</v>
      </c>
    </row>
    <row r="284" spans="2:8">
      <c r="B284" s="195">
        <v>9.1</v>
      </c>
      <c r="C284" s="117">
        <v>9</v>
      </c>
      <c r="D284" s="112" t="s">
        <v>355</v>
      </c>
      <c r="E284" s="116" t="s">
        <v>79</v>
      </c>
      <c r="F284" s="325">
        <v>473856</v>
      </c>
      <c r="G284" s="320" t="str">
        <f>SUBSTITUTE(TEXT(B284,"0,00"),",",".")&amp;" - C"</f>
        <v>9.10 - C</v>
      </c>
      <c r="H284" s="320">
        <f t="shared" si="9"/>
        <v>9.1</v>
      </c>
    </row>
    <row r="285" spans="2:8">
      <c r="B285" s="195">
        <v>9.11</v>
      </c>
      <c r="C285" s="117">
        <v>9.1</v>
      </c>
      <c r="D285" s="112" t="s">
        <v>356</v>
      </c>
      <c r="E285" s="116" t="s">
        <v>79</v>
      </c>
      <c r="F285" s="325">
        <v>189816</v>
      </c>
      <c r="G285" s="320" t="str">
        <f t="shared" si="8"/>
        <v>9,11 - C</v>
      </c>
      <c r="H285" s="320">
        <f t="shared" si="9"/>
        <v>9.11</v>
      </c>
    </row>
    <row r="286" spans="2:8">
      <c r="B286" s="195">
        <v>9.1199999999999992</v>
      </c>
      <c r="C286" s="117">
        <v>9.1999999999999993</v>
      </c>
      <c r="D286" s="112" t="s">
        <v>357</v>
      </c>
      <c r="E286" s="116" t="s">
        <v>79</v>
      </c>
      <c r="F286" s="325">
        <v>247422</v>
      </c>
      <c r="G286" s="320" t="str">
        <f t="shared" si="8"/>
        <v>9,12 - C</v>
      </c>
      <c r="H286" s="320">
        <f t="shared" si="9"/>
        <v>9.1199999999999992</v>
      </c>
    </row>
    <row r="287" spans="2:8">
      <c r="B287" s="195">
        <v>9.1300000000000008</v>
      </c>
      <c r="C287" s="117">
        <v>9.3000000000000007</v>
      </c>
      <c r="D287" s="112" t="s">
        <v>358</v>
      </c>
      <c r="E287" s="116" t="s">
        <v>79</v>
      </c>
      <c r="F287" s="325">
        <v>273437</v>
      </c>
      <c r="G287" s="320" t="str">
        <f t="shared" si="8"/>
        <v>9,13 - C</v>
      </c>
      <c r="H287" s="320">
        <f t="shared" si="9"/>
        <v>9.1300000000000008</v>
      </c>
    </row>
    <row r="288" spans="2:8">
      <c r="B288" s="195">
        <v>9.14</v>
      </c>
      <c r="C288" s="117">
        <v>9.4</v>
      </c>
      <c r="D288" s="112" t="s">
        <v>359</v>
      </c>
      <c r="E288" s="116" t="s">
        <v>79</v>
      </c>
      <c r="F288" s="325">
        <v>674816</v>
      </c>
      <c r="G288" s="320" t="str">
        <f t="shared" si="8"/>
        <v>9,14 - C</v>
      </c>
      <c r="H288" s="320">
        <f t="shared" si="9"/>
        <v>9.14</v>
      </c>
    </row>
    <row r="289" spans="2:8">
      <c r="B289" s="195">
        <v>9.15</v>
      </c>
      <c r="C289" s="117">
        <v>9.5</v>
      </c>
      <c r="D289" s="112" t="s">
        <v>360</v>
      </c>
      <c r="E289" s="116" t="s">
        <v>82</v>
      </c>
      <c r="F289" s="325">
        <v>69329</v>
      </c>
      <c r="G289" s="320" t="str">
        <f t="shared" si="8"/>
        <v>9,15 - C</v>
      </c>
      <c r="H289" s="320">
        <f t="shared" si="9"/>
        <v>9.15</v>
      </c>
    </row>
    <row r="290" spans="2:8">
      <c r="B290" s="195">
        <v>9.16</v>
      </c>
      <c r="C290" s="117">
        <v>9.6</v>
      </c>
      <c r="D290" s="112" t="s">
        <v>361</v>
      </c>
      <c r="E290" s="116" t="s">
        <v>82</v>
      </c>
      <c r="F290" s="325">
        <v>49035</v>
      </c>
      <c r="G290" s="320" t="str">
        <f t="shared" si="8"/>
        <v>9,16 - C</v>
      </c>
      <c r="H290" s="320">
        <f t="shared" si="9"/>
        <v>9.16</v>
      </c>
    </row>
    <row r="291" spans="2:8">
      <c r="B291" s="195">
        <v>9.17</v>
      </c>
      <c r="C291" s="117">
        <v>9.6999999999999993</v>
      </c>
      <c r="D291" s="112" t="s">
        <v>362</v>
      </c>
      <c r="E291" s="116" t="s">
        <v>89</v>
      </c>
      <c r="F291" s="325">
        <v>171730</v>
      </c>
      <c r="G291" s="320" t="str">
        <f t="shared" si="8"/>
        <v>9,17 - C</v>
      </c>
      <c r="H291" s="320">
        <f t="shared" si="9"/>
        <v>9.17</v>
      </c>
    </row>
    <row r="292" spans="2:8">
      <c r="B292" s="195">
        <v>9.18</v>
      </c>
      <c r="C292" s="117">
        <v>9.8000000000000007</v>
      </c>
      <c r="D292" s="112" t="s">
        <v>363</v>
      </c>
      <c r="E292" s="116" t="s">
        <v>79</v>
      </c>
      <c r="F292" s="325">
        <v>178913</v>
      </c>
      <c r="G292" s="320" t="str">
        <f t="shared" si="8"/>
        <v>9,18 - C</v>
      </c>
      <c r="H292" s="320">
        <f t="shared" si="9"/>
        <v>9.18</v>
      </c>
    </row>
    <row r="293" spans="2:8">
      <c r="B293" s="195">
        <v>9.19</v>
      </c>
      <c r="C293" s="117">
        <v>9.9</v>
      </c>
      <c r="D293" s="112" t="s">
        <v>364</v>
      </c>
      <c r="E293" s="116" t="s">
        <v>79</v>
      </c>
      <c r="F293" s="325">
        <v>141191</v>
      </c>
      <c r="G293" s="320" t="str">
        <f t="shared" si="8"/>
        <v>9,19 - C</v>
      </c>
      <c r="H293" s="320">
        <f t="shared" si="9"/>
        <v>9.19</v>
      </c>
    </row>
    <row r="294" spans="2:8">
      <c r="B294" s="195">
        <v>9.1999999999999993</v>
      </c>
      <c r="C294" s="117">
        <v>10</v>
      </c>
      <c r="D294" s="112" t="s">
        <v>365</v>
      </c>
      <c r="E294" s="116" t="s">
        <v>79</v>
      </c>
      <c r="F294" s="325">
        <v>50583</v>
      </c>
      <c r="G294" s="320" t="str">
        <f>SUBSTITUTE(TEXT(B294,"0,00"),",",".")&amp;" - C"</f>
        <v>9.20 - C</v>
      </c>
      <c r="H294" s="320">
        <f t="shared" si="9"/>
        <v>9.1999999999999993</v>
      </c>
    </row>
    <row r="295" spans="2:8">
      <c r="B295" s="195">
        <v>9.2100000000000009</v>
      </c>
      <c r="C295" s="117">
        <v>10.1</v>
      </c>
      <c r="D295" s="112" t="s">
        <v>366</v>
      </c>
      <c r="E295" s="116" t="s">
        <v>79</v>
      </c>
      <c r="F295" s="325">
        <v>50583</v>
      </c>
      <c r="G295" s="320" t="str">
        <f t="shared" si="8"/>
        <v>9,21 - C</v>
      </c>
      <c r="H295" s="320">
        <f t="shared" si="9"/>
        <v>9.2100000000000009</v>
      </c>
    </row>
    <row r="296" spans="2:8">
      <c r="B296" s="195">
        <v>9.2200000000000006</v>
      </c>
      <c r="C296" s="117">
        <v>10.199999999999999</v>
      </c>
      <c r="D296" s="112" t="s">
        <v>367</v>
      </c>
      <c r="E296" s="116" t="s">
        <v>79</v>
      </c>
      <c r="F296" s="325">
        <v>48465</v>
      </c>
      <c r="G296" s="320" t="str">
        <f t="shared" si="8"/>
        <v>9,22 - C</v>
      </c>
      <c r="H296" s="320">
        <f t="shared" si="9"/>
        <v>9.2200000000000006</v>
      </c>
    </row>
    <row r="297" spans="2:8">
      <c r="B297" s="195">
        <v>9.23</v>
      </c>
      <c r="C297" s="117">
        <v>10.3</v>
      </c>
      <c r="D297" s="112" t="s">
        <v>368</v>
      </c>
      <c r="E297" s="116" t="s">
        <v>89</v>
      </c>
      <c r="F297" s="325">
        <v>90884</v>
      </c>
      <c r="G297" s="320" t="str">
        <f t="shared" si="8"/>
        <v>9,23 - C</v>
      </c>
      <c r="H297" s="320">
        <f t="shared" si="9"/>
        <v>9.23</v>
      </c>
    </row>
    <row r="298" spans="2:8">
      <c r="B298" s="195">
        <v>9.24</v>
      </c>
      <c r="C298" s="117">
        <v>10.4</v>
      </c>
      <c r="D298" s="112" t="s">
        <v>369</v>
      </c>
      <c r="E298" s="116" t="s">
        <v>89</v>
      </c>
      <c r="F298" s="325">
        <v>112853</v>
      </c>
      <c r="G298" s="320" t="str">
        <f t="shared" si="8"/>
        <v>9,24 - C</v>
      </c>
      <c r="H298" s="320">
        <f t="shared" si="9"/>
        <v>9.24</v>
      </c>
    </row>
    <row r="299" spans="2:8">
      <c r="B299" s="195">
        <v>9.25</v>
      </c>
      <c r="C299" s="117">
        <v>10.5</v>
      </c>
      <c r="D299" s="112" t="s">
        <v>370</v>
      </c>
      <c r="E299" s="116" t="s">
        <v>89</v>
      </c>
      <c r="F299" s="325">
        <v>99116</v>
      </c>
      <c r="G299" s="320" t="str">
        <f t="shared" si="8"/>
        <v>9,25 - C</v>
      </c>
      <c r="H299" s="320">
        <f t="shared" si="9"/>
        <v>9.25</v>
      </c>
    </row>
    <row r="300" spans="2:8">
      <c r="B300" s="195">
        <v>9.26</v>
      </c>
      <c r="C300" s="117">
        <v>10.6</v>
      </c>
      <c r="D300" s="112" t="s">
        <v>371</v>
      </c>
      <c r="E300" s="116" t="s">
        <v>89</v>
      </c>
      <c r="F300" s="325">
        <v>117652</v>
      </c>
      <c r="G300" s="320" t="str">
        <f t="shared" si="8"/>
        <v>9,26 - C</v>
      </c>
      <c r="H300" s="320">
        <f t="shared" si="9"/>
        <v>9.26</v>
      </c>
    </row>
    <row r="301" spans="2:8">
      <c r="B301" s="195">
        <v>9.27</v>
      </c>
      <c r="C301" s="117">
        <v>10.7</v>
      </c>
      <c r="D301" s="112" t="s">
        <v>372</v>
      </c>
      <c r="E301" s="116" t="s">
        <v>89</v>
      </c>
      <c r="F301" s="325">
        <v>513600</v>
      </c>
      <c r="G301" s="320" t="str">
        <f t="shared" si="8"/>
        <v>9,27 - C</v>
      </c>
      <c r="H301" s="320">
        <f t="shared" si="9"/>
        <v>9.27</v>
      </c>
    </row>
    <row r="302" spans="2:8">
      <c r="B302" s="195">
        <v>9.2799999999999994</v>
      </c>
      <c r="C302" s="117">
        <v>10.8</v>
      </c>
      <c r="D302" s="112" t="s">
        <v>373</v>
      </c>
      <c r="E302" s="116" t="s">
        <v>89</v>
      </c>
      <c r="F302" s="325">
        <v>363454</v>
      </c>
      <c r="G302" s="320" t="str">
        <f t="shared" si="8"/>
        <v>9,28 - C</v>
      </c>
      <c r="H302" s="320">
        <f t="shared" si="9"/>
        <v>9.2799999999999994</v>
      </c>
    </row>
    <row r="303" spans="2:8">
      <c r="B303" s="195">
        <v>9.2899999999999991</v>
      </c>
      <c r="C303" s="117">
        <v>10.9</v>
      </c>
      <c r="D303" s="112" t="s">
        <v>374</v>
      </c>
      <c r="E303" s="116" t="s">
        <v>89</v>
      </c>
      <c r="F303" s="325">
        <v>56191</v>
      </c>
      <c r="G303" s="320" t="str">
        <f t="shared" si="8"/>
        <v>9,29 - C</v>
      </c>
      <c r="H303" s="320">
        <f t="shared" si="9"/>
        <v>9.2899999999999991</v>
      </c>
    </row>
    <row r="304" spans="2:8">
      <c r="B304" s="195">
        <v>9.3000000000000007</v>
      </c>
      <c r="C304" s="117">
        <v>11</v>
      </c>
      <c r="D304" s="112" t="s">
        <v>375</v>
      </c>
      <c r="E304" s="116" t="s">
        <v>89</v>
      </c>
      <c r="F304" s="325">
        <v>69848</v>
      </c>
      <c r="G304" s="320" t="str">
        <f>SUBSTITUTE(TEXT(B304,"0,00"),",",".")&amp;" - C"</f>
        <v>9.30 - C</v>
      </c>
      <c r="H304" s="320">
        <f t="shared" si="9"/>
        <v>9.3000000000000007</v>
      </c>
    </row>
    <row r="305" spans="2:8">
      <c r="B305" s="195">
        <v>9.31</v>
      </c>
      <c r="C305" s="117">
        <v>11.1</v>
      </c>
      <c r="D305" s="112" t="s">
        <v>376</v>
      </c>
      <c r="E305" s="116" t="s">
        <v>89</v>
      </c>
      <c r="F305" s="325">
        <v>81277</v>
      </c>
      <c r="G305" s="320" t="str">
        <f t="shared" si="8"/>
        <v>9,31 - C</v>
      </c>
      <c r="H305" s="320">
        <f t="shared" si="9"/>
        <v>9.31</v>
      </c>
    </row>
    <row r="306" spans="2:8">
      <c r="B306" s="195">
        <v>9.3199999999999896</v>
      </c>
      <c r="C306" s="117">
        <v>11.2</v>
      </c>
      <c r="D306" s="112" t="s">
        <v>377</v>
      </c>
      <c r="E306" s="116" t="s">
        <v>89</v>
      </c>
      <c r="F306" s="325">
        <v>103018</v>
      </c>
      <c r="G306" s="320" t="str">
        <f t="shared" si="8"/>
        <v>9,32 - C</v>
      </c>
      <c r="H306" s="320">
        <f t="shared" si="9"/>
        <v>9.32</v>
      </c>
    </row>
    <row r="307" spans="2:8">
      <c r="B307" s="195">
        <v>9.33</v>
      </c>
      <c r="C307" s="117">
        <v>11.2</v>
      </c>
      <c r="D307" s="112" t="s">
        <v>378</v>
      </c>
      <c r="E307" s="116" t="s">
        <v>89</v>
      </c>
      <c r="F307" s="325">
        <v>167021</v>
      </c>
      <c r="G307" s="320" t="str">
        <f t="shared" si="8"/>
        <v>9,33 - C</v>
      </c>
      <c r="H307" s="320">
        <f t="shared" si="9"/>
        <v>9.33</v>
      </c>
    </row>
    <row r="308" spans="2:8">
      <c r="B308" s="196">
        <v>10</v>
      </c>
      <c r="C308" s="120"/>
      <c r="D308" s="121" t="s">
        <v>379</v>
      </c>
      <c r="E308" s="122"/>
      <c r="F308" s="326"/>
      <c r="G308" s="320" t="str">
        <f t="shared" si="8"/>
        <v>10 - C</v>
      </c>
      <c r="H308" s="320">
        <f t="shared" si="9"/>
        <v>10</v>
      </c>
    </row>
    <row r="309" spans="2:8">
      <c r="B309" s="197">
        <v>10.1</v>
      </c>
      <c r="C309" s="130">
        <v>8.1</v>
      </c>
      <c r="D309" s="112" t="s">
        <v>380</v>
      </c>
      <c r="E309" s="116" t="s">
        <v>79</v>
      </c>
      <c r="F309" s="325">
        <v>123085</v>
      </c>
      <c r="G309" s="320" t="str">
        <f t="shared" si="8"/>
        <v>10,1 - C</v>
      </c>
      <c r="H309" s="320">
        <f t="shared" si="9"/>
        <v>10.1</v>
      </c>
    </row>
    <row r="310" spans="2:8">
      <c r="B310" s="197">
        <v>10.199999999999999</v>
      </c>
      <c r="C310" s="130">
        <v>8.1999999999999993</v>
      </c>
      <c r="D310" s="112" t="s">
        <v>381</v>
      </c>
      <c r="E310" s="116" t="s">
        <v>89</v>
      </c>
      <c r="F310" s="325">
        <v>336997</v>
      </c>
      <c r="G310" s="320" t="str">
        <f t="shared" si="8"/>
        <v>10,2 - C</v>
      </c>
      <c r="H310" s="320">
        <f t="shared" si="9"/>
        <v>10.199999999999999</v>
      </c>
    </row>
    <row r="311" spans="2:8" ht="20.399999999999999">
      <c r="B311" s="197">
        <v>10.3</v>
      </c>
      <c r="C311" s="130">
        <v>8.3000000000000007</v>
      </c>
      <c r="D311" s="112" t="s">
        <v>382</v>
      </c>
      <c r="E311" s="116" t="s">
        <v>82</v>
      </c>
      <c r="F311" s="325">
        <v>135028</v>
      </c>
      <c r="G311" s="320" t="str">
        <f t="shared" si="8"/>
        <v>10,3 - C</v>
      </c>
      <c r="H311" s="320">
        <f t="shared" si="9"/>
        <v>10.3</v>
      </c>
    </row>
    <row r="312" spans="2:8">
      <c r="B312" s="197">
        <v>10.4</v>
      </c>
      <c r="C312" s="130">
        <v>8.4</v>
      </c>
      <c r="D312" s="119" t="s">
        <v>383</v>
      </c>
      <c r="E312" s="116" t="s">
        <v>79</v>
      </c>
      <c r="F312" s="325">
        <v>235083</v>
      </c>
      <c r="G312" s="320" t="str">
        <f t="shared" si="8"/>
        <v>10,4 - C</v>
      </c>
      <c r="H312" s="320">
        <f t="shared" si="9"/>
        <v>10.4</v>
      </c>
    </row>
    <row r="313" spans="2:8">
      <c r="B313" s="197">
        <v>10.5</v>
      </c>
      <c r="C313" s="130">
        <v>8.5</v>
      </c>
      <c r="D313" s="119" t="s">
        <v>384</v>
      </c>
      <c r="E313" s="116" t="s">
        <v>79</v>
      </c>
      <c r="F313" s="325">
        <v>275439</v>
      </c>
      <c r="G313" s="320" t="str">
        <f t="shared" si="8"/>
        <v>10,5 - C</v>
      </c>
      <c r="H313" s="320">
        <f t="shared" si="9"/>
        <v>10.5</v>
      </c>
    </row>
    <row r="314" spans="2:8">
      <c r="B314" s="197">
        <v>10.6</v>
      </c>
      <c r="C314" s="130">
        <v>8.6</v>
      </c>
      <c r="D314" s="119" t="s">
        <v>385</v>
      </c>
      <c r="E314" s="116" t="s">
        <v>89</v>
      </c>
      <c r="F314" s="325">
        <v>149729</v>
      </c>
      <c r="G314" s="320" t="str">
        <f t="shared" si="8"/>
        <v>10,6 - C</v>
      </c>
      <c r="H314" s="320">
        <f t="shared" si="9"/>
        <v>10.6</v>
      </c>
    </row>
    <row r="315" spans="2:8">
      <c r="B315" s="197">
        <v>10.7</v>
      </c>
      <c r="C315" s="130">
        <v>8.6999999999999993</v>
      </c>
      <c r="D315" s="119" t="s">
        <v>386</v>
      </c>
      <c r="E315" s="116" t="s">
        <v>89</v>
      </c>
      <c r="F315" s="325">
        <v>339314</v>
      </c>
      <c r="G315" s="320" t="str">
        <f t="shared" si="8"/>
        <v>10,7 - C</v>
      </c>
      <c r="H315" s="320">
        <f t="shared" si="9"/>
        <v>10.7</v>
      </c>
    </row>
    <row r="316" spans="2:8">
      <c r="B316" s="197">
        <v>10.8</v>
      </c>
      <c r="C316" s="130">
        <v>8.8000000000000007</v>
      </c>
      <c r="D316" s="119" t="s">
        <v>387</v>
      </c>
      <c r="E316" s="116" t="s">
        <v>89</v>
      </c>
      <c r="F316" s="325">
        <v>223094</v>
      </c>
      <c r="G316" s="320" t="str">
        <f t="shared" si="8"/>
        <v>10,8 - C</v>
      </c>
      <c r="H316" s="320">
        <f t="shared" si="9"/>
        <v>10.8</v>
      </c>
    </row>
    <row r="317" spans="2:8">
      <c r="B317" s="197">
        <v>10.9</v>
      </c>
      <c r="C317" s="130">
        <v>8.9</v>
      </c>
      <c r="D317" s="119" t="s">
        <v>388</v>
      </c>
      <c r="E317" s="116" t="s">
        <v>188</v>
      </c>
      <c r="F317" s="325">
        <v>18194</v>
      </c>
      <c r="G317" s="320" t="str">
        <f t="shared" si="8"/>
        <v>10,9 - C</v>
      </c>
      <c r="H317" s="320">
        <f t="shared" si="9"/>
        <v>10.9</v>
      </c>
    </row>
    <row r="318" spans="2:8" ht="20.399999999999999">
      <c r="B318" s="195">
        <v>10.1</v>
      </c>
      <c r="C318" s="117">
        <v>9</v>
      </c>
      <c r="D318" s="119" t="s">
        <v>389</v>
      </c>
      <c r="E318" s="116" t="s">
        <v>89</v>
      </c>
      <c r="F318" s="325">
        <v>162037</v>
      </c>
      <c r="G318" s="320" t="str">
        <f>SUBSTITUTE(TEXT(B318,"0,00"),",",".")&amp;" - C"</f>
        <v>10.10 - C</v>
      </c>
      <c r="H318" s="320">
        <f t="shared" si="9"/>
        <v>10.1</v>
      </c>
    </row>
    <row r="319" spans="2:8">
      <c r="B319" s="195">
        <v>10.11</v>
      </c>
      <c r="C319" s="117">
        <v>9.1</v>
      </c>
      <c r="D319" s="119" t="s">
        <v>390</v>
      </c>
      <c r="E319" s="116" t="s">
        <v>82</v>
      </c>
      <c r="F319" s="325">
        <v>93835</v>
      </c>
      <c r="G319" s="320" t="str">
        <f t="shared" si="8"/>
        <v>10,11 - C</v>
      </c>
      <c r="H319" s="320">
        <f t="shared" si="9"/>
        <v>10.11</v>
      </c>
    </row>
    <row r="320" spans="2:8">
      <c r="B320" s="195">
        <v>10.119999999999999</v>
      </c>
      <c r="C320" s="117">
        <v>9.1999999999999993</v>
      </c>
      <c r="D320" s="119" t="s">
        <v>391</v>
      </c>
      <c r="E320" s="116" t="s">
        <v>89</v>
      </c>
      <c r="F320" s="325">
        <v>763847</v>
      </c>
      <c r="G320" s="320" t="str">
        <f t="shared" si="8"/>
        <v>10,12 - C</v>
      </c>
      <c r="H320" s="320">
        <f t="shared" si="9"/>
        <v>10.119999999999999</v>
      </c>
    </row>
    <row r="321" spans="2:8">
      <c r="B321" s="195">
        <v>10.130000000000001</v>
      </c>
      <c r="C321" s="117">
        <v>9.3000000000000007</v>
      </c>
      <c r="D321" s="119" t="s">
        <v>392</v>
      </c>
      <c r="E321" s="116" t="s">
        <v>89</v>
      </c>
      <c r="F321" s="325">
        <v>291655</v>
      </c>
      <c r="G321" s="320" t="str">
        <f t="shared" si="8"/>
        <v>10,13 - C</v>
      </c>
      <c r="H321" s="320">
        <f t="shared" si="9"/>
        <v>10.130000000000001</v>
      </c>
    </row>
    <row r="322" spans="2:8">
      <c r="B322" s="195">
        <v>10.14</v>
      </c>
      <c r="C322" s="117">
        <v>9.4</v>
      </c>
      <c r="D322" s="119" t="s">
        <v>393</v>
      </c>
      <c r="E322" s="116" t="s">
        <v>89</v>
      </c>
      <c r="F322" s="325">
        <v>340420</v>
      </c>
      <c r="G322" s="320" t="str">
        <f t="shared" si="8"/>
        <v>10,14 - C</v>
      </c>
      <c r="H322" s="320">
        <f t="shared" si="9"/>
        <v>10.14</v>
      </c>
    </row>
    <row r="323" spans="2:8" ht="20.399999999999999">
      <c r="B323" s="195">
        <v>10.15</v>
      </c>
      <c r="C323" s="117">
        <v>9.5</v>
      </c>
      <c r="D323" s="119" t="s">
        <v>394</v>
      </c>
      <c r="E323" s="116" t="s">
        <v>89</v>
      </c>
      <c r="F323" s="325">
        <v>1120237</v>
      </c>
      <c r="G323" s="320" t="str">
        <f t="shared" si="8"/>
        <v>10,15 - C</v>
      </c>
      <c r="H323" s="320">
        <f t="shared" si="9"/>
        <v>10.15</v>
      </c>
    </row>
    <row r="324" spans="2:8">
      <c r="B324" s="195">
        <v>10.16</v>
      </c>
      <c r="C324" s="117">
        <v>9.6</v>
      </c>
      <c r="D324" s="119" t="s">
        <v>395</v>
      </c>
      <c r="E324" s="116" t="s">
        <v>89</v>
      </c>
      <c r="F324" s="325">
        <v>248301</v>
      </c>
      <c r="G324" s="320" t="str">
        <f t="shared" si="8"/>
        <v>10,16 - C</v>
      </c>
      <c r="H324" s="320">
        <f t="shared" si="9"/>
        <v>10.16</v>
      </c>
    </row>
    <row r="325" spans="2:8">
      <c r="B325" s="195">
        <v>10.17</v>
      </c>
      <c r="C325" s="117">
        <v>9.6999999999999993</v>
      </c>
      <c r="D325" s="119" t="s">
        <v>396</v>
      </c>
      <c r="E325" s="116" t="s">
        <v>89</v>
      </c>
      <c r="F325" s="325">
        <v>567816</v>
      </c>
      <c r="G325" s="320" t="str">
        <f t="shared" si="8"/>
        <v>10,17 - C</v>
      </c>
      <c r="H325" s="320">
        <f t="shared" si="9"/>
        <v>10.17</v>
      </c>
    </row>
    <row r="326" spans="2:8">
      <c r="B326" s="195">
        <v>10.18</v>
      </c>
      <c r="C326" s="117">
        <v>9.8000000000000007</v>
      </c>
      <c r="D326" s="119" t="s">
        <v>397</v>
      </c>
      <c r="E326" s="116" t="s">
        <v>82</v>
      </c>
      <c r="F326" s="325">
        <v>10344</v>
      </c>
      <c r="G326" s="320" t="str">
        <f t="shared" si="8"/>
        <v>10,18 - C</v>
      </c>
      <c r="H326" s="320">
        <f t="shared" si="9"/>
        <v>10.18</v>
      </c>
    </row>
    <row r="327" spans="2:8">
      <c r="B327" s="195">
        <v>10.19</v>
      </c>
      <c r="C327" s="117">
        <v>9.9</v>
      </c>
      <c r="D327" s="119" t="s">
        <v>398</v>
      </c>
      <c r="E327" s="116" t="s">
        <v>89</v>
      </c>
      <c r="F327" s="325">
        <v>409853</v>
      </c>
      <c r="G327" s="320" t="str">
        <f t="shared" si="8"/>
        <v>10,19 - C</v>
      </c>
      <c r="H327" s="320">
        <f t="shared" si="9"/>
        <v>10.19</v>
      </c>
    </row>
    <row r="328" spans="2:8">
      <c r="B328" s="195">
        <v>10.199999999999999</v>
      </c>
      <c r="C328" s="117">
        <v>10</v>
      </c>
      <c r="D328" s="112" t="s">
        <v>399</v>
      </c>
      <c r="E328" s="116" t="s">
        <v>89</v>
      </c>
      <c r="F328" s="325">
        <v>215364</v>
      </c>
      <c r="G328" s="320" t="str">
        <f>SUBSTITUTE(TEXT(B328,"0,00"),",",".")&amp;" - C"</f>
        <v>10.20 - C</v>
      </c>
      <c r="H328" s="320">
        <f t="shared" si="9"/>
        <v>10.199999999999999</v>
      </c>
    </row>
    <row r="329" spans="2:8">
      <c r="B329" s="195">
        <v>10.210000000000001</v>
      </c>
      <c r="C329" s="117">
        <v>10.1</v>
      </c>
      <c r="D329" s="112" t="s">
        <v>400</v>
      </c>
      <c r="E329" s="116" t="s">
        <v>89</v>
      </c>
      <c r="F329" s="325">
        <v>160194</v>
      </c>
      <c r="G329" s="320" t="str">
        <f t="shared" si="8"/>
        <v>10,21 - C</v>
      </c>
      <c r="H329" s="320">
        <f t="shared" si="9"/>
        <v>10.210000000000001</v>
      </c>
    </row>
    <row r="330" spans="2:8">
      <c r="B330" s="195">
        <v>10.220000000000001</v>
      </c>
      <c r="C330" s="117">
        <v>10.199999999999999</v>
      </c>
      <c r="D330" s="112" t="s">
        <v>401</v>
      </c>
      <c r="E330" s="116" t="s">
        <v>79</v>
      </c>
      <c r="F330" s="325">
        <v>145389</v>
      </c>
      <c r="G330" s="320" t="str">
        <f t="shared" ref="G330:G393" si="10">H330&amp;" - C"</f>
        <v>10,22 - C</v>
      </c>
      <c r="H330" s="320">
        <f t="shared" ref="H330:H393" si="11">ROUND(B330,2)</f>
        <v>10.220000000000001</v>
      </c>
    </row>
    <row r="331" spans="2:8" ht="40.799999999999997">
      <c r="B331" s="195">
        <v>10.23</v>
      </c>
      <c r="C331" s="117">
        <v>10.3</v>
      </c>
      <c r="D331" s="129" t="s">
        <v>402</v>
      </c>
      <c r="E331" s="116" t="s">
        <v>188</v>
      </c>
      <c r="F331" s="325">
        <v>21577</v>
      </c>
      <c r="G331" s="320" t="str">
        <f t="shared" si="10"/>
        <v>10,23 - C</v>
      </c>
      <c r="H331" s="320">
        <f t="shared" si="11"/>
        <v>10.23</v>
      </c>
    </row>
    <row r="332" spans="2:8" ht="40.799999999999997">
      <c r="B332" s="195">
        <v>10.24</v>
      </c>
      <c r="C332" s="117">
        <v>10.4</v>
      </c>
      <c r="D332" s="129" t="s">
        <v>403</v>
      </c>
      <c r="E332" s="116" t="s">
        <v>188</v>
      </c>
      <c r="F332" s="325">
        <v>24472</v>
      </c>
      <c r="G332" s="320" t="str">
        <f t="shared" si="10"/>
        <v>10,24 - C</v>
      </c>
      <c r="H332" s="320">
        <f t="shared" si="11"/>
        <v>10.24</v>
      </c>
    </row>
    <row r="333" spans="2:8" ht="40.799999999999997">
      <c r="B333" s="195">
        <v>10.25</v>
      </c>
      <c r="C333" s="117">
        <v>10.5</v>
      </c>
      <c r="D333" s="129" t="s">
        <v>404</v>
      </c>
      <c r="E333" s="116" t="s">
        <v>188</v>
      </c>
      <c r="F333" s="325">
        <v>23929</v>
      </c>
      <c r="G333" s="320" t="str">
        <f t="shared" si="10"/>
        <v>10,25 - C</v>
      </c>
      <c r="H333" s="320">
        <f t="shared" si="11"/>
        <v>10.25</v>
      </c>
    </row>
    <row r="334" spans="2:8">
      <c r="B334" s="195">
        <v>10.26</v>
      </c>
      <c r="C334" s="117">
        <v>9</v>
      </c>
      <c r="D334" s="119" t="s">
        <v>405</v>
      </c>
      <c r="E334" s="116" t="s">
        <v>89</v>
      </c>
      <c r="F334" s="325">
        <v>212576</v>
      </c>
      <c r="G334" s="320" t="str">
        <f t="shared" si="10"/>
        <v>10,26 - C</v>
      </c>
      <c r="H334" s="320">
        <f t="shared" si="11"/>
        <v>10.26</v>
      </c>
    </row>
    <row r="335" spans="2:8">
      <c r="B335" s="195">
        <v>10.27</v>
      </c>
      <c r="C335" s="117">
        <v>9</v>
      </c>
      <c r="D335" s="119" t="s">
        <v>406</v>
      </c>
      <c r="E335" s="116" t="s">
        <v>89</v>
      </c>
      <c r="F335" s="325">
        <v>236929</v>
      </c>
      <c r="G335" s="320" t="str">
        <f t="shared" si="10"/>
        <v>10,27 - C</v>
      </c>
      <c r="H335" s="320">
        <f t="shared" si="11"/>
        <v>10.27</v>
      </c>
    </row>
    <row r="336" spans="2:8" ht="40.799999999999997">
      <c r="B336" s="195">
        <v>10.28</v>
      </c>
      <c r="C336" s="117">
        <v>10.4</v>
      </c>
      <c r="D336" s="129" t="s">
        <v>407</v>
      </c>
      <c r="E336" s="116" t="s">
        <v>188</v>
      </c>
      <c r="F336" s="325">
        <v>23929</v>
      </c>
      <c r="G336" s="320" t="str">
        <f t="shared" si="10"/>
        <v>10,28 - C</v>
      </c>
      <c r="H336" s="320">
        <f t="shared" si="11"/>
        <v>10.28</v>
      </c>
    </row>
    <row r="337" spans="2:8" ht="40.799999999999997">
      <c r="B337" s="195">
        <v>10.29</v>
      </c>
      <c r="C337" s="117">
        <v>10.5</v>
      </c>
      <c r="D337" s="129" t="s">
        <v>408</v>
      </c>
      <c r="E337" s="116" t="s">
        <v>188</v>
      </c>
      <c r="F337" s="325">
        <v>20203</v>
      </c>
      <c r="G337" s="320" t="str">
        <f t="shared" si="10"/>
        <v>10,29 - C</v>
      </c>
      <c r="H337" s="320">
        <f t="shared" si="11"/>
        <v>10.29</v>
      </c>
    </row>
    <row r="338" spans="2:8" ht="20.399999999999999">
      <c r="B338" s="195">
        <v>10.3</v>
      </c>
      <c r="C338" s="117">
        <v>10.5</v>
      </c>
      <c r="D338" s="129" t="s">
        <v>409</v>
      </c>
      <c r="E338" s="116" t="s">
        <v>82</v>
      </c>
      <c r="F338" s="325">
        <v>257426</v>
      </c>
      <c r="G338" s="320" t="str">
        <f>SUBSTITUTE(TEXT(B338,"0,00"),",",".")&amp;" - C"</f>
        <v>10.30 - C</v>
      </c>
      <c r="H338" s="320">
        <f t="shared" si="11"/>
        <v>10.3</v>
      </c>
    </row>
    <row r="339" spans="2:8">
      <c r="B339" s="196">
        <v>11</v>
      </c>
      <c r="C339" s="120"/>
      <c r="D339" s="121" t="s">
        <v>410</v>
      </c>
      <c r="E339" s="122"/>
      <c r="F339" s="326"/>
      <c r="G339" s="320" t="str">
        <f t="shared" si="10"/>
        <v>11 - C</v>
      </c>
      <c r="H339" s="320">
        <f t="shared" si="11"/>
        <v>11</v>
      </c>
    </row>
    <row r="340" spans="2:8">
      <c r="B340" s="197">
        <v>11.1</v>
      </c>
      <c r="C340" s="130">
        <v>8.1</v>
      </c>
      <c r="D340" s="112" t="s">
        <v>411</v>
      </c>
      <c r="E340" s="116" t="s">
        <v>79</v>
      </c>
      <c r="F340" s="325">
        <v>380190</v>
      </c>
      <c r="G340" s="320" t="str">
        <f t="shared" si="10"/>
        <v>11,1 - C</v>
      </c>
      <c r="H340" s="320">
        <f t="shared" si="11"/>
        <v>11.1</v>
      </c>
    </row>
    <row r="341" spans="2:8">
      <c r="B341" s="197">
        <v>11.2</v>
      </c>
      <c r="C341" s="130">
        <v>8.1999999999999993</v>
      </c>
      <c r="D341" s="112" t="s">
        <v>412</v>
      </c>
      <c r="E341" s="116" t="s">
        <v>79</v>
      </c>
      <c r="F341" s="325">
        <v>443604</v>
      </c>
      <c r="G341" s="320" t="str">
        <f t="shared" si="10"/>
        <v>11,2 - C</v>
      </c>
      <c r="H341" s="320">
        <f t="shared" si="11"/>
        <v>11.2</v>
      </c>
    </row>
    <row r="342" spans="2:8">
      <c r="B342" s="197">
        <v>11.3</v>
      </c>
      <c r="C342" s="130">
        <v>8.3000000000000007</v>
      </c>
      <c r="D342" s="112" t="s">
        <v>413</v>
      </c>
      <c r="E342" s="116" t="s">
        <v>82</v>
      </c>
      <c r="F342" s="325">
        <v>38478</v>
      </c>
      <c r="G342" s="320" t="str">
        <f t="shared" si="10"/>
        <v>11,3 - C</v>
      </c>
      <c r="H342" s="320">
        <f t="shared" si="11"/>
        <v>11.3</v>
      </c>
    </row>
    <row r="343" spans="2:8">
      <c r="B343" s="197">
        <v>11.4</v>
      </c>
      <c r="C343" s="130">
        <v>8.4</v>
      </c>
      <c r="D343" s="112" t="s">
        <v>414</v>
      </c>
      <c r="E343" s="116" t="s">
        <v>82</v>
      </c>
      <c r="F343" s="325">
        <v>58929</v>
      </c>
      <c r="G343" s="320" t="str">
        <f t="shared" si="10"/>
        <v>11,4 - C</v>
      </c>
      <c r="H343" s="320">
        <f t="shared" si="11"/>
        <v>11.4</v>
      </c>
    </row>
    <row r="344" spans="2:8">
      <c r="B344" s="197">
        <v>11.5</v>
      </c>
      <c r="C344" s="130">
        <v>8.5</v>
      </c>
      <c r="D344" s="112" t="s">
        <v>415</v>
      </c>
      <c r="E344" s="116" t="s">
        <v>82</v>
      </c>
      <c r="F344" s="325">
        <v>58704</v>
      </c>
      <c r="G344" s="320" t="str">
        <f t="shared" si="10"/>
        <v>11,5 - C</v>
      </c>
      <c r="H344" s="320">
        <f t="shared" si="11"/>
        <v>11.5</v>
      </c>
    </row>
    <row r="345" spans="2:8">
      <c r="B345" s="197">
        <v>11.6</v>
      </c>
      <c r="C345" s="130">
        <v>8.6</v>
      </c>
      <c r="D345" s="112" t="s">
        <v>416</v>
      </c>
      <c r="E345" s="116" t="s">
        <v>82</v>
      </c>
      <c r="F345" s="325">
        <v>72889</v>
      </c>
      <c r="G345" s="320" t="str">
        <f t="shared" si="10"/>
        <v>11,6 - C</v>
      </c>
      <c r="H345" s="320">
        <f t="shared" si="11"/>
        <v>11.6</v>
      </c>
    </row>
    <row r="346" spans="2:8">
      <c r="B346" s="197">
        <v>11.7</v>
      </c>
      <c r="C346" s="130">
        <v>8.6999999999999993</v>
      </c>
      <c r="D346" s="112" t="s">
        <v>417</v>
      </c>
      <c r="E346" s="116" t="s">
        <v>82</v>
      </c>
      <c r="F346" s="325">
        <v>143255</v>
      </c>
      <c r="G346" s="320" t="str">
        <f t="shared" si="10"/>
        <v>11,7 - C</v>
      </c>
      <c r="H346" s="320">
        <f t="shared" si="11"/>
        <v>11.7</v>
      </c>
    </row>
    <row r="347" spans="2:8">
      <c r="B347" s="197">
        <v>11.8</v>
      </c>
      <c r="C347" s="130">
        <v>8.8000000000000007</v>
      </c>
      <c r="D347" s="112" t="s">
        <v>418</v>
      </c>
      <c r="E347" s="116" t="s">
        <v>79</v>
      </c>
      <c r="F347" s="325">
        <v>387169</v>
      </c>
      <c r="G347" s="320" t="str">
        <f t="shared" si="10"/>
        <v>11,8 - C</v>
      </c>
      <c r="H347" s="320">
        <f t="shared" si="11"/>
        <v>11.8</v>
      </c>
    </row>
    <row r="348" spans="2:8">
      <c r="B348" s="197">
        <v>11.9</v>
      </c>
      <c r="C348" s="130">
        <v>8.9</v>
      </c>
      <c r="D348" s="112" t="s">
        <v>419</v>
      </c>
      <c r="E348" s="116" t="s">
        <v>79</v>
      </c>
      <c r="F348" s="325">
        <v>89497</v>
      </c>
      <c r="G348" s="320" t="str">
        <f t="shared" si="10"/>
        <v>11,9 - C</v>
      </c>
      <c r="H348" s="320">
        <f t="shared" si="11"/>
        <v>11.9</v>
      </c>
    </row>
    <row r="349" spans="2:8">
      <c r="B349" s="195">
        <v>11.1</v>
      </c>
      <c r="C349" s="117">
        <v>9</v>
      </c>
      <c r="D349" s="112" t="s">
        <v>420</v>
      </c>
      <c r="E349" s="116" t="s">
        <v>79</v>
      </c>
      <c r="F349" s="325">
        <v>1255752</v>
      </c>
      <c r="G349" s="320" t="str">
        <f>SUBSTITUTE(TEXT(B349,"0,00"),",",".")&amp;" - C"</f>
        <v>11.10 - C</v>
      </c>
      <c r="H349" s="320">
        <f t="shared" si="11"/>
        <v>11.1</v>
      </c>
    </row>
    <row r="350" spans="2:8">
      <c r="B350" s="195">
        <v>11.11</v>
      </c>
      <c r="C350" s="117">
        <v>9.1</v>
      </c>
      <c r="D350" s="112" t="s">
        <v>421</v>
      </c>
      <c r="E350" s="116" t="s">
        <v>79</v>
      </c>
      <c r="F350" s="325">
        <v>2585372</v>
      </c>
      <c r="G350" s="320" t="str">
        <f t="shared" si="10"/>
        <v>11,11 - C</v>
      </c>
      <c r="H350" s="320">
        <f t="shared" si="11"/>
        <v>11.11</v>
      </c>
    </row>
    <row r="351" spans="2:8">
      <c r="B351" s="195">
        <v>11.12</v>
      </c>
      <c r="C351" s="117">
        <v>9.1999999999999993</v>
      </c>
      <c r="D351" s="112" t="s">
        <v>422</v>
      </c>
      <c r="E351" s="116" t="s">
        <v>79</v>
      </c>
      <c r="F351" s="325">
        <v>60691</v>
      </c>
      <c r="G351" s="320" t="str">
        <f t="shared" si="10"/>
        <v>11,12 - C</v>
      </c>
      <c r="H351" s="320">
        <f t="shared" si="11"/>
        <v>11.12</v>
      </c>
    </row>
    <row r="352" spans="2:8">
      <c r="B352" s="195">
        <v>11.13</v>
      </c>
      <c r="C352" s="117">
        <v>9.3000000000000007</v>
      </c>
      <c r="D352" s="112" t="s">
        <v>423</v>
      </c>
      <c r="E352" s="116" t="s">
        <v>79</v>
      </c>
      <c r="F352" s="325">
        <v>121351</v>
      </c>
      <c r="G352" s="320" t="str">
        <f t="shared" si="10"/>
        <v>11,13 - C</v>
      </c>
      <c r="H352" s="320">
        <f t="shared" si="11"/>
        <v>11.13</v>
      </c>
    </row>
    <row r="353" spans="2:8">
      <c r="B353" s="195">
        <v>11.14</v>
      </c>
      <c r="C353" s="117">
        <v>9.4</v>
      </c>
      <c r="D353" s="112" t="s">
        <v>424</v>
      </c>
      <c r="E353" s="116" t="s">
        <v>79</v>
      </c>
      <c r="F353" s="325">
        <v>179464</v>
      </c>
      <c r="G353" s="320" t="str">
        <f t="shared" si="10"/>
        <v>11,14 - C</v>
      </c>
      <c r="H353" s="320">
        <f t="shared" si="11"/>
        <v>11.14</v>
      </c>
    </row>
    <row r="354" spans="2:8">
      <c r="B354" s="195">
        <v>11.15</v>
      </c>
      <c r="C354" s="117">
        <v>9.5</v>
      </c>
      <c r="D354" s="112" t="s">
        <v>425</v>
      </c>
      <c r="E354" s="116" t="s">
        <v>79</v>
      </c>
      <c r="F354" s="325">
        <v>146032</v>
      </c>
      <c r="G354" s="320" t="str">
        <f t="shared" si="10"/>
        <v>11,15 - C</v>
      </c>
      <c r="H354" s="320">
        <f t="shared" si="11"/>
        <v>11.15</v>
      </c>
    </row>
    <row r="355" spans="2:8">
      <c r="B355" s="195">
        <v>11.16</v>
      </c>
      <c r="C355" s="117">
        <v>9.6</v>
      </c>
      <c r="D355" s="112" t="s">
        <v>426</v>
      </c>
      <c r="E355" s="116" t="s">
        <v>79</v>
      </c>
      <c r="F355" s="325">
        <v>114586</v>
      </c>
      <c r="G355" s="320" t="str">
        <f t="shared" si="10"/>
        <v>11,16 - C</v>
      </c>
      <c r="H355" s="320">
        <f t="shared" si="11"/>
        <v>11.16</v>
      </c>
    </row>
    <row r="356" spans="2:8">
      <c r="B356" s="195">
        <v>11.17</v>
      </c>
      <c r="C356" s="117">
        <v>9.6999999999999993</v>
      </c>
      <c r="D356" s="112" t="s">
        <v>427</v>
      </c>
      <c r="E356" s="116" t="s">
        <v>79</v>
      </c>
      <c r="F356" s="325">
        <v>120025</v>
      </c>
      <c r="G356" s="320" t="str">
        <f t="shared" si="10"/>
        <v>11,17 - C</v>
      </c>
      <c r="H356" s="320">
        <f t="shared" si="11"/>
        <v>11.17</v>
      </c>
    </row>
    <row r="357" spans="2:8">
      <c r="B357" s="195">
        <v>11.18</v>
      </c>
      <c r="C357" s="117">
        <v>9.8000000000000007</v>
      </c>
      <c r="D357" s="119" t="s">
        <v>428</v>
      </c>
      <c r="E357" s="116" t="s">
        <v>79</v>
      </c>
      <c r="F357" s="325">
        <v>151326</v>
      </c>
      <c r="G357" s="320" t="str">
        <f t="shared" si="10"/>
        <v>11,18 - C</v>
      </c>
      <c r="H357" s="320">
        <f t="shared" si="11"/>
        <v>11.18</v>
      </c>
    </row>
    <row r="358" spans="2:8">
      <c r="B358" s="195">
        <v>11.19</v>
      </c>
      <c r="C358" s="117">
        <v>9.9</v>
      </c>
      <c r="D358" s="119" t="s">
        <v>429</v>
      </c>
      <c r="E358" s="116" t="s">
        <v>79</v>
      </c>
      <c r="F358" s="325">
        <v>118475</v>
      </c>
      <c r="G358" s="320" t="str">
        <f t="shared" si="10"/>
        <v>11,19 - C</v>
      </c>
      <c r="H358" s="320">
        <f t="shared" si="11"/>
        <v>11.19</v>
      </c>
    </row>
    <row r="359" spans="2:8">
      <c r="B359" s="195">
        <v>11.2</v>
      </c>
      <c r="C359" s="117">
        <v>10</v>
      </c>
      <c r="D359" s="119" t="s">
        <v>430</v>
      </c>
      <c r="E359" s="116" t="s">
        <v>79</v>
      </c>
      <c r="F359" s="325">
        <v>141911</v>
      </c>
      <c r="G359" s="320" t="str">
        <f>SUBSTITUTE(TEXT(B359,"0,00"),",",".")&amp;" - C"</f>
        <v>11.20 - C</v>
      </c>
      <c r="H359" s="320">
        <f t="shared" si="11"/>
        <v>11.2</v>
      </c>
    </row>
    <row r="360" spans="2:8">
      <c r="B360" s="195">
        <v>11.21</v>
      </c>
      <c r="C360" s="117">
        <v>10.1</v>
      </c>
      <c r="D360" s="119" t="s">
        <v>431</v>
      </c>
      <c r="E360" s="116" t="s">
        <v>79</v>
      </c>
      <c r="F360" s="325">
        <v>150174</v>
      </c>
      <c r="G360" s="320" t="str">
        <f t="shared" si="10"/>
        <v>11,21 - C</v>
      </c>
      <c r="H360" s="320">
        <f t="shared" si="11"/>
        <v>11.21</v>
      </c>
    </row>
    <row r="361" spans="2:8">
      <c r="B361" s="195">
        <v>11.22</v>
      </c>
      <c r="C361" s="117">
        <v>10.199999999999999</v>
      </c>
      <c r="D361" s="119" t="s">
        <v>432</v>
      </c>
      <c r="E361" s="116" t="s">
        <v>79</v>
      </c>
      <c r="F361" s="325">
        <v>117942</v>
      </c>
      <c r="G361" s="320" t="str">
        <f t="shared" si="10"/>
        <v>11,22 - C</v>
      </c>
      <c r="H361" s="320">
        <f t="shared" si="11"/>
        <v>11.22</v>
      </c>
    </row>
    <row r="362" spans="2:8">
      <c r="B362" s="195">
        <v>11.23</v>
      </c>
      <c r="C362" s="117">
        <v>10.3</v>
      </c>
      <c r="D362" s="119" t="s">
        <v>433</v>
      </c>
      <c r="E362" s="116" t="s">
        <v>82</v>
      </c>
      <c r="F362" s="325">
        <v>20346</v>
      </c>
      <c r="G362" s="320" t="str">
        <f t="shared" si="10"/>
        <v>11,23 - C</v>
      </c>
      <c r="H362" s="320">
        <f t="shared" si="11"/>
        <v>11.23</v>
      </c>
    </row>
    <row r="363" spans="2:8">
      <c r="B363" s="195">
        <v>11.24</v>
      </c>
      <c r="C363" s="117">
        <v>10.4</v>
      </c>
      <c r="D363" s="119" t="s">
        <v>434</v>
      </c>
      <c r="E363" s="116" t="s">
        <v>82</v>
      </c>
      <c r="F363" s="325">
        <v>27432</v>
      </c>
      <c r="G363" s="320" t="str">
        <f t="shared" si="10"/>
        <v>11,24 - C</v>
      </c>
      <c r="H363" s="320">
        <f t="shared" si="11"/>
        <v>11.24</v>
      </c>
    </row>
    <row r="364" spans="2:8">
      <c r="B364" s="195">
        <v>11.25</v>
      </c>
      <c r="C364" s="117">
        <v>10.5</v>
      </c>
      <c r="D364" s="119" t="s">
        <v>435</v>
      </c>
      <c r="E364" s="116" t="s">
        <v>82</v>
      </c>
      <c r="F364" s="325">
        <v>36240</v>
      </c>
      <c r="G364" s="320" t="str">
        <f t="shared" si="10"/>
        <v>11,25 - C</v>
      </c>
      <c r="H364" s="320">
        <f t="shared" si="11"/>
        <v>11.25</v>
      </c>
    </row>
    <row r="365" spans="2:8">
      <c r="B365" s="195">
        <v>11.26</v>
      </c>
      <c r="C365" s="117">
        <v>10.6</v>
      </c>
      <c r="D365" s="119" t="s">
        <v>436</v>
      </c>
      <c r="E365" s="116" t="s">
        <v>82</v>
      </c>
      <c r="F365" s="325">
        <v>23150</v>
      </c>
      <c r="G365" s="320" t="str">
        <f t="shared" si="10"/>
        <v>11,26 - C</v>
      </c>
      <c r="H365" s="320">
        <f t="shared" si="11"/>
        <v>11.26</v>
      </c>
    </row>
    <row r="366" spans="2:8">
      <c r="B366" s="195">
        <v>11.27</v>
      </c>
      <c r="C366" s="117">
        <v>10.7</v>
      </c>
      <c r="D366" s="119" t="s">
        <v>437</v>
      </c>
      <c r="E366" s="116" t="s">
        <v>82</v>
      </c>
      <c r="F366" s="325">
        <v>14281</v>
      </c>
      <c r="G366" s="320" t="str">
        <f t="shared" si="10"/>
        <v>11,27 - C</v>
      </c>
      <c r="H366" s="320">
        <f t="shared" si="11"/>
        <v>11.27</v>
      </c>
    </row>
    <row r="367" spans="2:8">
      <c r="B367" s="195">
        <v>11.28</v>
      </c>
      <c r="C367" s="117">
        <v>10.8</v>
      </c>
      <c r="D367" s="112" t="s">
        <v>438</v>
      </c>
      <c r="E367" s="116" t="s">
        <v>82</v>
      </c>
      <c r="F367" s="325">
        <v>77646</v>
      </c>
      <c r="G367" s="320" t="str">
        <f t="shared" si="10"/>
        <v>11,28 - C</v>
      </c>
      <c r="H367" s="320">
        <f t="shared" si="11"/>
        <v>11.28</v>
      </c>
    </row>
    <row r="368" spans="2:8">
      <c r="B368" s="195">
        <v>11.29</v>
      </c>
      <c r="C368" s="117">
        <v>10.9</v>
      </c>
      <c r="D368" s="112" t="s">
        <v>439</v>
      </c>
      <c r="E368" s="116" t="s">
        <v>82</v>
      </c>
      <c r="F368" s="325">
        <v>50715</v>
      </c>
      <c r="G368" s="320" t="str">
        <f t="shared" si="10"/>
        <v>11,29 - C</v>
      </c>
      <c r="H368" s="320">
        <f t="shared" si="11"/>
        <v>11.29</v>
      </c>
    </row>
    <row r="369" spans="2:8">
      <c r="B369" s="195">
        <v>11.3</v>
      </c>
      <c r="C369" s="117">
        <v>11</v>
      </c>
      <c r="D369" s="112" t="s">
        <v>440</v>
      </c>
      <c r="E369" s="116" t="s">
        <v>82</v>
      </c>
      <c r="F369" s="325">
        <v>17563</v>
      </c>
      <c r="G369" s="320" t="str">
        <f>SUBSTITUTE(TEXT(B369,"0,00"),",",".")&amp;" - C"</f>
        <v>11.30 - C</v>
      </c>
      <c r="H369" s="320">
        <f t="shared" si="11"/>
        <v>11.3</v>
      </c>
    </row>
    <row r="370" spans="2:8">
      <c r="B370" s="195">
        <v>11.31</v>
      </c>
      <c r="C370" s="117">
        <v>11.1</v>
      </c>
      <c r="D370" s="112" t="s">
        <v>441</v>
      </c>
      <c r="E370" s="116" t="s">
        <v>82</v>
      </c>
      <c r="F370" s="325">
        <v>40799</v>
      </c>
      <c r="G370" s="320" t="str">
        <f t="shared" si="10"/>
        <v>11,31 - C</v>
      </c>
      <c r="H370" s="320">
        <f t="shared" si="11"/>
        <v>11.31</v>
      </c>
    </row>
    <row r="371" spans="2:8">
      <c r="B371" s="195">
        <v>11.32</v>
      </c>
      <c r="C371" s="117">
        <v>11.2</v>
      </c>
      <c r="D371" s="112" t="s">
        <v>442</v>
      </c>
      <c r="E371" s="116" t="s">
        <v>82</v>
      </c>
      <c r="F371" s="325">
        <v>55589</v>
      </c>
      <c r="G371" s="320" t="str">
        <f t="shared" si="10"/>
        <v>11,32 - C</v>
      </c>
      <c r="H371" s="320">
        <f t="shared" si="11"/>
        <v>11.32</v>
      </c>
    </row>
    <row r="372" spans="2:8">
      <c r="B372" s="195">
        <v>11.33</v>
      </c>
      <c r="C372" s="117">
        <v>11.3</v>
      </c>
      <c r="D372" s="112" t="s">
        <v>443</v>
      </c>
      <c r="E372" s="116" t="s">
        <v>82</v>
      </c>
      <c r="F372" s="325">
        <v>74978</v>
      </c>
      <c r="G372" s="320" t="str">
        <f t="shared" si="10"/>
        <v>11,33 - C</v>
      </c>
      <c r="H372" s="320">
        <f t="shared" si="11"/>
        <v>11.33</v>
      </c>
    </row>
    <row r="373" spans="2:8">
      <c r="B373" s="195">
        <v>11.34</v>
      </c>
      <c r="C373" s="117">
        <v>11.4</v>
      </c>
      <c r="D373" s="112" t="s">
        <v>444</v>
      </c>
      <c r="E373" s="116" t="s">
        <v>82</v>
      </c>
      <c r="F373" s="325">
        <v>133049</v>
      </c>
      <c r="G373" s="320" t="str">
        <f t="shared" si="10"/>
        <v>11,34 - C</v>
      </c>
      <c r="H373" s="320">
        <f t="shared" si="11"/>
        <v>11.34</v>
      </c>
    </row>
    <row r="374" spans="2:8">
      <c r="B374" s="195">
        <v>11.35</v>
      </c>
      <c r="C374" s="117">
        <v>11.5</v>
      </c>
      <c r="D374" s="112" t="s">
        <v>445</v>
      </c>
      <c r="E374" s="116" t="s">
        <v>79</v>
      </c>
      <c r="F374" s="325">
        <v>164550</v>
      </c>
      <c r="G374" s="320" t="str">
        <f t="shared" si="10"/>
        <v>11,35 - C</v>
      </c>
      <c r="H374" s="320">
        <f t="shared" si="11"/>
        <v>11.35</v>
      </c>
    </row>
    <row r="375" spans="2:8">
      <c r="B375" s="195">
        <v>11.36</v>
      </c>
      <c r="C375" s="117">
        <v>11.6</v>
      </c>
      <c r="D375" s="112" t="s">
        <v>446</v>
      </c>
      <c r="E375" s="116" t="s">
        <v>79</v>
      </c>
      <c r="F375" s="325">
        <v>92702</v>
      </c>
      <c r="G375" s="320" t="str">
        <f t="shared" si="10"/>
        <v>11,36 - C</v>
      </c>
      <c r="H375" s="320">
        <f t="shared" si="11"/>
        <v>11.36</v>
      </c>
    </row>
    <row r="376" spans="2:8">
      <c r="B376" s="195">
        <v>11.37</v>
      </c>
      <c r="C376" s="117">
        <v>11.7</v>
      </c>
      <c r="D376" s="112" t="s">
        <v>447</v>
      </c>
      <c r="E376" s="116" t="s">
        <v>79</v>
      </c>
      <c r="F376" s="325">
        <v>115595</v>
      </c>
      <c r="G376" s="320" t="str">
        <f t="shared" si="10"/>
        <v>11,37 - C</v>
      </c>
      <c r="H376" s="320">
        <f t="shared" si="11"/>
        <v>11.37</v>
      </c>
    </row>
    <row r="377" spans="2:8">
      <c r="B377" s="195">
        <v>11.38</v>
      </c>
      <c r="C377" s="117">
        <v>11.8</v>
      </c>
      <c r="D377" s="112" t="s">
        <v>448</v>
      </c>
      <c r="E377" s="116" t="s">
        <v>79</v>
      </c>
      <c r="F377" s="325">
        <v>271957</v>
      </c>
      <c r="G377" s="320" t="str">
        <f t="shared" si="10"/>
        <v>11,38 - C</v>
      </c>
      <c r="H377" s="320">
        <f t="shared" si="11"/>
        <v>11.38</v>
      </c>
    </row>
    <row r="378" spans="2:8">
      <c r="B378" s="195">
        <v>11.39</v>
      </c>
      <c r="C378" s="117">
        <v>11.9</v>
      </c>
      <c r="D378" s="112" t="s">
        <v>449</v>
      </c>
      <c r="E378" s="116" t="s">
        <v>79</v>
      </c>
      <c r="F378" s="325">
        <v>549230</v>
      </c>
      <c r="G378" s="320" t="str">
        <f t="shared" si="10"/>
        <v>11,39 - C</v>
      </c>
      <c r="H378" s="320">
        <f t="shared" si="11"/>
        <v>11.39</v>
      </c>
    </row>
    <row r="379" spans="2:8">
      <c r="B379" s="195">
        <v>11.4</v>
      </c>
      <c r="C379" s="117">
        <v>12</v>
      </c>
      <c r="D379" s="112" t="s">
        <v>450</v>
      </c>
      <c r="E379" s="116" t="s">
        <v>79</v>
      </c>
      <c r="F379" s="325">
        <v>410450</v>
      </c>
      <c r="G379" s="320" t="str">
        <f>SUBSTITUTE(TEXT(B379,"0,00"),",",".")&amp;" - C"</f>
        <v>11.40 - C</v>
      </c>
      <c r="H379" s="320">
        <f t="shared" si="11"/>
        <v>11.4</v>
      </c>
    </row>
    <row r="380" spans="2:8">
      <c r="B380" s="195">
        <v>11.41</v>
      </c>
      <c r="C380" s="117">
        <v>12.1</v>
      </c>
      <c r="D380" s="112" t="s">
        <v>451</v>
      </c>
      <c r="E380" s="116" t="s">
        <v>82</v>
      </c>
      <c r="F380" s="325">
        <v>29141</v>
      </c>
      <c r="G380" s="320" t="str">
        <f t="shared" si="10"/>
        <v>11,41 - C</v>
      </c>
      <c r="H380" s="320">
        <f t="shared" si="11"/>
        <v>11.41</v>
      </c>
    </row>
    <row r="381" spans="2:8">
      <c r="B381" s="195">
        <v>11.42</v>
      </c>
      <c r="C381" s="117">
        <v>12.2</v>
      </c>
      <c r="D381" s="112" t="s">
        <v>452</v>
      </c>
      <c r="E381" s="116" t="s">
        <v>82</v>
      </c>
      <c r="F381" s="325">
        <v>36468</v>
      </c>
      <c r="G381" s="320" t="str">
        <f t="shared" si="10"/>
        <v>11,42 - C</v>
      </c>
      <c r="H381" s="320">
        <f t="shared" si="11"/>
        <v>11.42</v>
      </c>
    </row>
    <row r="382" spans="2:8">
      <c r="B382" s="195">
        <v>11.43</v>
      </c>
      <c r="C382" s="117">
        <v>12.3</v>
      </c>
      <c r="D382" s="112" t="s">
        <v>453</v>
      </c>
      <c r="E382" s="116" t="s">
        <v>79</v>
      </c>
      <c r="F382" s="325">
        <v>406527</v>
      </c>
      <c r="G382" s="320" t="str">
        <f t="shared" si="10"/>
        <v>11,43 - C</v>
      </c>
      <c r="H382" s="320">
        <f t="shared" si="11"/>
        <v>11.43</v>
      </c>
    </row>
    <row r="383" spans="2:8">
      <c r="B383" s="195">
        <v>11.44</v>
      </c>
      <c r="C383" s="117">
        <v>12.4</v>
      </c>
      <c r="D383" s="112" t="s">
        <v>454</v>
      </c>
      <c r="E383" s="116" t="s">
        <v>79</v>
      </c>
      <c r="F383" s="325">
        <v>529776</v>
      </c>
      <c r="G383" s="320" t="str">
        <f t="shared" si="10"/>
        <v>11,44 - C</v>
      </c>
      <c r="H383" s="320">
        <f t="shared" si="11"/>
        <v>11.44</v>
      </c>
    </row>
    <row r="384" spans="2:8">
      <c r="B384" s="195">
        <v>11.45</v>
      </c>
      <c r="C384" s="117">
        <v>12.5</v>
      </c>
      <c r="D384" s="119" t="s">
        <v>455</v>
      </c>
      <c r="E384" s="131" t="s">
        <v>79</v>
      </c>
      <c r="F384" s="325">
        <v>955402</v>
      </c>
      <c r="G384" s="320" t="str">
        <f t="shared" si="10"/>
        <v>11,45 - C</v>
      </c>
      <c r="H384" s="320">
        <f t="shared" si="11"/>
        <v>11.45</v>
      </c>
    </row>
    <row r="385" spans="2:8">
      <c r="B385" s="195">
        <v>11.46</v>
      </c>
      <c r="C385" s="117">
        <v>12.6</v>
      </c>
      <c r="D385" s="119" t="s">
        <v>456</v>
      </c>
      <c r="E385" s="116" t="s">
        <v>82</v>
      </c>
      <c r="F385" s="325">
        <v>59949</v>
      </c>
      <c r="G385" s="320" t="str">
        <f t="shared" si="10"/>
        <v>11,46 - C</v>
      </c>
      <c r="H385" s="320">
        <f t="shared" si="11"/>
        <v>11.46</v>
      </c>
    </row>
    <row r="386" spans="2:8">
      <c r="B386" s="195">
        <v>11.47</v>
      </c>
      <c r="C386" s="117">
        <v>12.7</v>
      </c>
      <c r="D386" s="119" t="s">
        <v>457</v>
      </c>
      <c r="E386" s="116" t="s">
        <v>82</v>
      </c>
      <c r="F386" s="325">
        <v>70699</v>
      </c>
      <c r="G386" s="320" t="str">
        <f t="shared" si="10"/>
        <v>11,47 - C</v>
      </c>
      <c r="H386" s="320">
        <f t="shared" si="11"/>
        <v>11.47</v>
      </c>
    </row>
    <row r="387" spans="2:8">
      <c r="B387" s="195">
        <v>11.48</v>
      </c>
      <c r="C387" s="117">
        <v>12.8</v>
      </c>
      <c r="D387" s="119" t="s">
        <v>458</v>
      </c>
      <c r="E387" s="116" t="s">
        <v>82</v>
      </c>
      <c r="F387" s="325">
        <v>93626</v>
      </c>
      <c r="G387" s="320" t="str">
        <f t="shared" si="10"/>
        <v>11,48 - C</v>
      </c>
      <c r="H387" s="320">
        <f t="shared" si="11"/>
        <v>11.48</v>
      </c>
    </row>
    <row r="388" spans="2:8">
      <c r="B388" s="195">
        <v>11.49</v>
      </c>
      <c r="C388" s="117">
        <v>12.9</v>
      </c>
      <c r="D388" s="119" t="s">
        <v>459</v>
      </c>
      <c r="E388" s="116" t="s">
        <v>82</v>
      </c>
      <c r="F388" s="325">
        <v>104951</v>
      </c>
      <c r="G388" s="320" t="str">
        <f t="shared" si="10"/>
        <v>11,49 - C</v>
      </c>
      <c r="H388" s="320">
        <f t="shared" si="11"/>
        <v>11.49</v>
      </c>
    </row>
    <row r="389" spans="2:8">
      <c r="B389" s="195">
        <v>11.5</v>
      </c>
      <c r="C389" s="117">
        <v>13</v>
      </c>
      <c r="D389" s="119" t="s">
        <v>460</v>
      </c>
      <c r="E389" s="116" t="s">
        <v>82</v>
      </c>
      <c r="F389" s="325">
        <v>135138</v>
      </c>
      <c r="G389" s="320" t="str">
        <f>SUBSTITUTE(TEXT(B389,"0,00"),",",".")&amp;" - C"</f>
        <v>11.50 - C</v>
      </c>
      <c r="H389" s="320">
        <f t="shared" si="11"/>
        <v>11.5</v>
      </c>
    </row>
    <row r="390" spans="2:8">
      <c r="B390" s="195">
        <v>11.51</v>
      </c>
      <c r="C390" s="117">
        <v>13.1</v>
      </c>
      <c r="D390" s="119" t="s">
        <v>461</v>
      </c>
      <c r="E390" s="116" t="s">
        <v>82</v>
      </c>
      <c r="F390" s="325">
        <v>161521</v>
      </c>
      <c r="G390" s="320" t="str">
        <f t="shared" si="10"/>
        <v>11,51 - C</v>
      </c>
      <c r="H390" s="320">
        <f t="shared" si="11"/>
        <v>11.51</v>
      </c>
    </row>
    <row r="391" spans="2:8">
      <c r="B391" s="195">
        <v>11.52</v>
      </c>
      <c r="C391" s="117">
        <v>13.2</v>
      </c>
      <c r="D391" s="119" t="s">
        <v>462</v>
      </c>
      <c r="E391" s="116" t="s">
        <v>82</v>
      </c>
      <c r="F391" s="325">
        <v>238680</v>
      </c>
      <c r="G391" s="320" t="str">
        <f t="shared" si="10"/>
        <v>11,52 - C</v>
      </c>
      <c r="H391" s="320">
        <f t="shared" si="11"/>
        <v>11.52</v>
      </c>
    </row>
    <row r="392" spans="2:8">
      <c r="B392" s="195">
        <v>11.53</v>
      </c>
      <c r="C392" s="117">
        <v>13.3</v>
      </c>
      <c r="D392" s="119" t="s">
        <v>463</v>
      </c>
      <c r="E392" s="116" t="s">
        <v>79</v>
      </c>
      <c r="F392" s="325">
        <v>103419</v>
      </c>
      <c r="G392" s="320" t="str">
        <f t="shared" si="10"/>
        <v>11,53 - C</v>
      </c>
      <c r="H392" s="320">
        <f t="shared" si="11"/>
        <v>11.53</v>
      </c>
    </row>
    <row r="393" spans="2:8">
      <c r="B393" s="195">
        <v>11.54</v>
      </c>
      <c r="C393" s="117">
        <v>13.4</v>
      </c>
      <c r="D393" s="119" t="s">
        <v>464</v>
      </c>
      <c r="E393" s="116" t="s">
        <v>79</v>
      </c>
      <c r="F393" s="325">
        <v>103770</v>
      </c>
      <c r="G393" s="320" t="str">
        <f t="shared" si="10"/>
        <v>11,54 - C</v>
      </c>
      <c r="H393" s="320">
        <f t="shared" si="11"/>
        <v>11.54</v>
      </c>
    </row>
    <row r="394" spans="2:8">
      <c r="B394" s="195">
        <v>11.55</v>
      </c>
      <c r="C394" s="117">
        <v>13.5</v>
      </c>
      <c r="D394" s="119" t="s">
        <v>465</v>
      </c>
      <c r="E394" s="116" t="s">
        <v>79</v>
      </c>
      <c r="F394" s="325">
        <v>62319</v>
      </c>
      <c r="G394" s="320" t="str">
        <f t="shared" ref="G394:G457" si="12">H394&amp;" - C"</f>
        <v>11,55 - C</v>
      </c>
      <c r="H394" s="320">
        <f t="shared" ref="H394:H457" si="13">ROUND(B394,2)</f>
        <v>11.55</v>
      </c>
    </row>
    <row r="395" spans="2:8">
      <c r="B395" s="195">
        <v>11.56</v>
      </c>
      <c r="C395" s="117">
        <v>13.6</v>
      </c>
      <c r="D395" s="119" t="s">
        <v>466</v>
      </c>
      <c r="E395" s="116" t="s">
        <v>79</v>
      </c>
      <c r="F395" s="325">
        <v>75253</v>
      </c>
      <c r="G395" s="320" t="str">
        <f t="shared" si="12"/>
        <v>11,56 - C</v>
      </c>
      <c r="H395" s="320">
        <f t="shared" si="13"/>
        <v>11.56</v>
      </c>
    </row>
    <row r="396" spans="2:8">
      <c r="B396" s="195">
        <v>11.57</v>
      </c>
      <c r="C396" s="117">
        <v>13.7</v>
      </c>
      <c r="D396" s="119" t="s">
        <v>467</v>
      </c>
      <c r="E396" s="116" t="s">
        <v>82</v>
      </c>
      <c r="F396" s="325">
        <v>6049</v>
      </c>
      <c r="G396" s="320" t="str">
        <f t="shared" si="12"/>
        <v>11,57 - C</v>
      </c>
      <c r="H396" s="320">
        <f t="shared" si="13"/>
        <v>11.57</v>
      </c>
    </row>
    <row r="397" spans="2:8">
      <c r="B397" s="195">
        <v>11.58</v>
      </c>
      <c r="C397" s="117">
        <v>13.8</v>
      </c>
      <c r="D397" s="119" t="s">
        <v>468</v>
      </c>
      <c r="E397" s="116" t="s">
        <v>82</v>
      </c>
      <c r="F397" s="325">
        <v>9393</v>
      </c>
      <c r="G397" s="320" t="str">
        <f t="shared" si="12"/>
        <v>11,58 - C</v>
      </c>
      <c r="H397" s="320">
        <f t="shared" si="13"/>
        <v>11.58</v>
      </c>
    </row>
    <row r="398" spans="2:8">
      <c r="B398" s="195">
        <v>11.59</v>
      </c>
      <c r="C398" s="117">
        <v>13.9</v>
      </c>
      <c r="D398" s="119" t="s">
        <v>469</v>
      </c>
      <c r="E398" s="116" t="s">
        <v>79</v>
      </c>
      <c r="F398" s="325">
        <v>1474807</v>
      </c>
      <c r="G398" s="320" t="str">
        <f t="shared" si="12"/>
        <v>11,59 - C</v>
      </c>
      <c r="H398" s="320">
        <f t="shared" si="13"/>
        <v>11.59</v>
      </c>
    </row>
    <row r="399" spans="2:8">
      <c r="B399" s="195">
        <v>11.6</v>
      </c>
      <c r="C399" s="117">
        <v>14</v>
      </c>
      <c r="D399" s="119" t="s">
        <v>470</v>
      </c>
      <c r="E399" s="116" t="s">
        <v>79</v>
      </c>
      <c r="F399" s="325">
        <v>1140696</v>
      </c>
      <c r="G399" s="320" t="str">
        <f>SUBSTITUTE(TEXT(B399,"0,00"),",",".")&amp;" - C"</f>
        <v>11.60 - C</v>
      </c>
      <c r="H399" s="320">
        <f t="shared" si="13"/>
        <v>11.6</v>
      </c>
    </row>
    <row r="400" spans="2:8">
      <c r="B400" s="195">
        <v>11.61</v>
      </c>
      <c r="C400" s="117">
        <v>14.1</v>
      </c>
      <c r="D400" s="119" t="s">
        <v>471</v>
      </c>
      <c r="E400" s="116" t="s">
        <v>79</v>
      </c>
      <c r="F400" s="325">
        <v>3723679</v>
      </c>
      <c r="G400" s="320" t="str">
        <f t="shared" si="12"/>
        <v>11,61 - C</v>
      </c>
      <c r="H400" s="320">
        <f t="shared" si="13"/>
        <v>11.61</v>
      </c>
    </row>
    <row r="401" spans="2:8">
      <c r="B401" s="195">
        <v>11.62</v>
      </c>
      <c r="C401" s="117">
        <v>14.2</v>
      </c>
      <c r="D401" s="119" t="s">
        <v>472</v>
      </c>
      <c r="E401" s="116" t="s">
        <v>79</v>
      </c>
      <c r="F401" s="325">
        <v>3119262</v>
      </c>
      <c r="G401" s="320" t="str">
        <f t="shared" si="12"/>
        <v>11,62 - C</v>
      </c>
      <c r="H401" s="320">
        <f t="shared" si="13"/>
        <v>11.62</v>
      </c>
    </row>
    <row r="402" spans="2:8">
      <c r="B402" s="195">
        <v>11.63</v>
      </c>
      <c r="C402" s="117">
        <v>14.3</v>
      </c>
      <c r="D402" s="119" t="s">
        <v>473</v>
      </c>
      <c r="E402" s="116" t="s">
        <v>79</v>
      </c>
      <c r="F402" s="325">
        <v>958810</v>
      </c>
      <c r="G402" s="320" t="str">
        <f t="shared" si="12"/>
        <v>11,63 - C</v>
      </c>
      <c r="H402" s="320">
        <f t="shared" si="13"/>
        <v>11.63</v>
      </c>
    </row>
    <row r="403" spans="2:8">
      <c r="B403" s="195">
        <v>11.64</v>
      </c>
      <c r="C403" s="117">
        <v>14.4</v>
      </c>
      <c r="D403" s="119" t="s">
        <v>474</v>
      </c>
      <c r="E403" s="116" t="s">
        <v>79</v>
      </c>
      <c r="F403" s="325">
        <v>1217476</v>
      </c>
      <c r="G403" s="320" t="str">
        <f t="shared" si="12"/>
        <v>11,64 - C</v>
      </c>
      <c r="H403" s="320">
        <f t="shared" si="13"/>
        <v>11.64</v>
      </c>
    </row>
    <row r="404" spans="2:8">
      <c r="B404" s="195">
        <v>11.65</v>
      </c>
      <c r="C404" s="117">
        <v>14.5</v>
      </c>
      <c r="D404" s="119" t="s">
        <v>475</v>
      </c>
      <c r="E404" s="116" t="s">
        <v>79</v>
      </c>
      <c r="F404" s="325">
        <v>444668</v>
      </c>
      <c r="G404" s="320" t="str">
        <f t="shared" si="12"/>
        <v>11,65 - C</v>
      </c>
      <c r="H404" s="320">
        <f t="shared" si="13"/>
        <v>11.65</v>
      </c>
    </row>
    <row r="405" spans="2:8">
      <c r="B405" s="194"/>
      <c r="C405" s="111"/>
      <c r="D405" s="112"/>
      <c r="E405" s="132"/>
      <c r="F405" s="327"/>
      <c r="G405" s="320" t="str">
        <f t="shared" si="12"/>
        <v>0 - C</v>
      </c>
      <c r="H405" s="320">
        <f t="shared" si="13"/>
        <v>0</v>
      </c>
    </row>
    <row r="406" spans="2:8">
      <c r="B406" s="196">
        <v>12</v>
      </c>
      <c r="C406" s="120"/>
      <c r="D406" s="121" t="s">
        <v>476</v>
      </c>
      <c r="E406" s="122"/>
      <c r="F406" s="326"/>
      <c r="G406" s="320" t="str">
        <f t="shared" si="12"/>
        <v>12 - C</v>
      </c>
      <c r="H406" s="320">
        <f t="shared" si="13"/>
        <v>12</v>
      </c>
    </row>
    <row r="407" spans="2:8">
      <c r="B407" s="197">
        <v>12.1</v>
      </c>
      <c r="C407" s="130">
        <v>8.1</v>
      </c>
      <c r="D407" s="112" t="s">
        <v>477</v>
      </c>
      <c r="E407" s="116" t="s">
        <v>79</v>
      </c>
      <c r="F407" s="325">
        <v>529760</v>
      </c>
      <c r="G407" s="320" t="str">
        <f t="shared" si="12"/>
        <v>12,1 - C</v>
      </c>
      <c r="H407" s="320">
        <f t="shared" si="13"/>
        <v>12.1</v>
      </c>
    </row>
    <row r="408" spans="2:8">
      <c r="B408" s="197">
        <v>12.2</v>
      </c>
      <c r="C408" s="130">
        <v>8.1999999999999993</v>
      </c>
      <c r="D408" s="119" t="s">
        <v>478</v>
      </c>
      <c r="E408" s="116" t="s">
        <v>79</v>
      </c>
      <c r="F408" s="325">
        <v>105856</v>
      </c>
      <c r="G408" s="320" t="str">
        <f t="shared" si="12"/>
        <v>12,2 - C</v>
      </c>
      <c r="H408" s="320">
        <f t="shared" si="13"/>
        <v>12.2</v>
      </c>
    </row>
    <row r="409" spans="2:8">
      <c r="B409" s="197">
        <v>12.3</v>
      </c>
      <c r="C409" s="130">
        <v>8.3000000000000007</v>
      </c>
      <c r="D409" s="119" t="s">
        <v>479</v>
      </c>
      <c r="E409" s="116" t="s">
        <v>79</v>
      </c>
      <c r="F409" s="325">
        <v>126882</v>
      </c>
      <c r="G409" s="320" t="str">
        <f t="shared" si="12"/>
        <v>12,3 - C</v>
      </c>
      <c r="H409" s="320">
        <f t="shared" si="13"/>
        <v>12.3</v>
      </c>
    </row>
    <row r="410" spans="2:8">
      <c r="B410" s="197">
        <v>12.4</v>
      </c>
      <c r="C410" s="130">
        <v>8.4</v>
      </c>
      <c r="D410" s="119" t="s">
        <v>480</v>
      </c>
      <c r="E410" s="116" t="s">
        <v>79</v>
      </c>
      <c r="F410" s="325">
        <v>124800</v>
      </c>
      <c r="G410" s="320" t="str">
        <f t="shared" si="12"/>
        <v>12,4 - C</v>
      </c>
      <c r="H410" s="320">
        <f t="shared" si="13"/>
        <v>12.4</v>
      </c>
    </row>
    <row r="411" spans="2:8">
      <c r="B411" s="197">
        <v>12.5</v>
      </c>
      <c r="C411" s="130">
        <v>8.5</v>
      </c>
      <c r="D411" s="119" t="s">
        <v>481</v>
      </c>
      <c r="E411" s="116" t="s">
        <v>79</v>
      </c>
      <c r="F411" s="325">
        <v>151500</v>
      </c>
      <c r="G411" s="320" t="str">
        <f t="shared" si="12"/>
        <v>12,5 - C</v>
      </c>
      <c r="H411" s="320">
        <f t="shared" si="13"/>
        <v>12.5</v>
      </c>
    </row>
    <row r="412" spans="2:8">
      <c r="B412" s="197">
        <v>12.6</v>
      </c>
      <c r="C412" s="130">
        <v>8.6</v>
      </c>
      <c r="D412" s="119" t="s">
        <v>482</v>
      </c>
      <c r="E412" s="116" t="s">
        <v>79</v>
      </c>
      <c r="F412" s="325">
        <v>87192</v>
      </c>
      <c r="G412" s="320" t="str">
        <f t="shared" si="12"/>
        <v>12,6 - C</v>
      </c>
      <c r="H412" s="320">
        <f t="shared" si="13"/>
        <v>12.6</v>
      </c>
    </row>
    <row r="413" spans="2:8">
      <c r="B413" s="197">
        <v>12.7</v>
      </c>
      <c r="C413" s="130">
        <v>8.6999999999999993</v>
      </c>
      <c r="D413" s="119" t="s">
        <v>483</v>
      </c>
      <c r="E413" s="116" t="s">
        <v>79</v>
      </c>
      <c r="F413" s="325">
        <v>96475</v>
      </c>
      <c r="G413" s="320" t="str">
        <f t="shared" si="12"/>
        <v>12,7 - C</v>
      </c>
      <c r="H413" s="320">
        <f t="shared" si="13"/>
        <v>12.7</v>
      </c>
    </row>
    <row r="414" spans="2:8">
      <c r="B414" s="197">
        <v>12.8</v>
      </c>
      <c r="C414" s="130">
        <v>8.8000000000000007</v>
      </c>
      <c r="D414" s="119" t="s">
        <v>484</v>
      </c>
      <c r="E414" s="116" t="s">
        <v>79</v>
      </c>
      <c r="F414" s="325">
        <v>189885</v>
      </c>
      <c r="G414" s="320" t="str">
        <f t="shared" si="12"/>
        <v>12,8 - C</v>
      </c>
      <c r="H414" s="320">
        <f t="shared" si="13"/>
        <v>12.8</v>
      </c>
    </row>
    <row r="415" spans="2:8">
      <c r="B415" s="197">
        <v>12.9</v>
      </c>
      <c r="C415" s="130">
        <v>8.9</v>
      </c>
      <c r="D415" s="119" t="s">
        <v>485</v>
      </c>
      <c r="E415" s="116" t="s">
        <v>79</v>
      </c>
      <c r="F415" s="325">
        <v>101544</v>
      </c>
      <c r="G415" s="320" t="str">
        <f t="shared" si="12"/>
        <v>12,9 - C</v>
      </c>
      <c r="H415" s="320">
        <f t="shared" si="13"/>
        <v>12.9</v>
      </c>
    </row>
    <row r="416" spans="2:8">
      <c r="B416" s="195">
        <v>12.1</v>
      </c>
      <c r="C416" s="117">
        <v>9</v>
      </c>
      <c r="D416" s="119" t="s">
        <v>486</v>
      </c>
      <c r="E416" s="116" t="s">
        <v>79</v>
      </c>
      <c r="F416" s="325">
        <v>179823</v>
      </c>
      <c r="G416" s="320" t="str">
        <f>SUBSTITUTE(TEXT(B416,"0,00"),",",".")&amp;" - C"</f>
        <v>12.10 - C</v>
      </c>
      <c r="H416" s="320">
        <f t="shared" si="13"/>
        <v>12.1</v>
      </c>
    </row>
    <row r="417" spans="2:8">
      <c r="B417" s="195">
        <v>12.11</v>
      </c>
      <c r="C417" s="117">
        <v>9.1</v>
      </c>
      <c r="D417" s="119" t="s">
        <v>487</v>
      </c>
      <c r="E417" s="116" t="s">
        <v>79</v>
      </c>
      <c r="F417" s="325">
        <v>112524</v>
      </c>
      <c r="G417" s="320" t="str">
        <f t="shared" si="12"/>
        <v>12,11 - C</v>
      </c>
      <c r="H417" s="320">
        <f t="shared" si="13"/>
        <v>12.11</v>
      </c>
    </row>
    <row r="418" spans="2:8">
      <c r="B418" s="195">
        <v>12.12</v>
      </c>
      <c r="C418" s="117">
        <v>9.1999999999999993</v>
      </c>
      <c r="D418" s="119" t="s">
        <v>488</v>
      </c>
      <c r="E418" s="116" t="s">
        <v>79</v>
      </c>
      <c r="F418" s="325">
        <v>87949</v>
      </c>
      <c r="G418" s="320" t="str">
        <f t="shared" si="12"/>
        <v>12,12 - C</v>
      </c>
      <c r="H418" s="320">
        <f t="shared" si="13"/>
        <v>12.12</v>
      </c>
    </row>
    <row r="419" spans="2:8">
      <c r="B419" s="195">
        <v>12.13</v>
      </c>
      <c r="C419" s="117">
        <v>9.3000000000000007</v>
      </c>
      <c r="D419" s="119" t="s">
        <v>489</v>
      </c>
      <c r="E419" s="116" t="s">
        <v>79</v>
      </c>
      <c r="F419" s="325">
        <v>151386</v>
      </c>
      <c r="G419" s="320" t="str">
        <f t="shared" si="12"/>
        <v>12,13 - C</v>
      </c>
      <c r="H419" s="320">
        <f t="shared" si="13"/>
        <v>12.13</v>
      </c>
    </row>
    <row r="420" spans="2:8">
      <c r="B420" s="195">
        <v>12.14</v>
      </c>
      <c r="C420" s="117">
        <v>9.4</v>
      </c>
      <c r="D420" s="119" t="s">
        <v>490</v>
      </c>
      <c r="E420" s="116" t="s">
        <v>79</v>
      </c>
      <c r="F420" s="325">
        <v>571854</v>
      </c>
      <c r="G420" s="320" t="str">
        <f t="shared" si="12"/>
        <v>12,14 - C</v>
      </c>
      <c r="H420" s="320">
        <f t="shared" si="13"/>
        <v>12.14</v>
      </c>
    </row>
    <row r="421" spans="2:8">
      <c r="B421" s="195">
        <v>12.15</v>
      </c>
      <c r="C421" s="117">
        <v>9.5</v>
      </c>
      <c r="D421" s="119" t="s">
        <v>491</v>
      </c>
      <c r="E421" s="116" t="s">
        <v>79</v>
      </c>
      <c r="F421" s="325">
        <v>758733</v>
      </c>
      <c r="G421" s="320" t="str">
        <f t="shared" si="12"/>
        <v>12,15 - C</v>
      </c>
      <c r="H421" s="320">
        <f t="shared" si="13"/>
        <v>12.15</v>
      </c>
    </row>
    <row r="422" spans="2:8">
      <c r="B422" s="195">
        <v>12.16</v>
      </c>
      <c r="C422" s="117">
        <v>9.6</v>
      </c>
      <c r="D422" s="119" t="s">
        <v>492</v>
      </c>
      <c r="E422" s="116" t="s">
        <v>82</v>
      </c>
      <c r="F422" s="325">
        <v>3037</v>
      </c>
      <c r="G422" s="320" t="str">
        <f t="shared" si="12"/>
        <v>12,16 - C</v>
      </c>
      <c r="H422" s="320">
        <f t="shared" si="13"/>
        <v>12.16</v>
      </c>
    </row>
    <row r="423" spans="2:8">
      <c r="B423" s="195">
        <v>12.17</v>
      </c>
      <c r="C423" s="117">
        <v>9.6999999999999993</v>
      </c>
      <c r="D423" s="119" t="s">
        <v>493</v>
      </c>
      <c r="E423" s="116" t="s">
        <v>82</v>
      </c>
      <c r="F423" s="325">
        <v>3956</v>
      </c>
      <c r="G423" s="320" t="str">
        <f t="shared" si="12"/>
        <v>12,17 - C</v>
      </c>
      <c r="H423" s="320">
        <f t="shared" si="13"/>
        <v>12.17</v>
      </c>
    </row>
    <row r="424" spans="2:8">
      <c r="B424" s="195">
        <v>12.18</v>
      </c>
      <c r="C424" s="117">
        <v>9.8000000000000007</v>
      </c>
      <c r="D424" s="119" t="s">
        <v>494</v>
      </c>
      <c r="E424" s="116" t="s">
        <v>82</v>
      </c>
      <c r="F424" s="325">
        <v>6745</v>
      </c>
      <c r="G424" s="320" t="str">
        <f t="shared" si="12"/>
        <v>12,18 - C</v>
      </c>
      <c r="H424" s="320">
        <f t="shared" si="13"/>
        <v>12.18</v>
      </c>
    </row>
    <row r="425" spans="2:8">
      <c r="B425" s="195">
        <v>12.19</v>
      </c>
      <c r="C425" s="117">
        <v>9.9</v>
      </c>
      <c r="D425" s="119" t="s">
        <v>495</v>
      </c>
      <c r="E425" s="116" t="s">
        <v>82</v>
      </c>
      <c r="F425" s="325">
        <v>11607</v>
      </c>
      <c r="G425" s="320" t="str">
        <f t="shared" si="12"/>
        <v>12,19 - C</v>
      </c>
      <c r="H425" s="320">
        <f t="shared" si="13"/>
        <v>12.19</v>
      </c>
    </row>
    <row r="426" spans="2:8">
      <c r="B426" s="195">
        <v>12.2</v>
      </c>
      <c r="C426" s="117">
        <v>10</v>
      </c>
      <c r="D426" s="119" t="s">
        <v>496</v>
      </c>
      <c r="E426" s="116" t="s">
        <v>79</v>
      </c>
      <c r="F426" s="325">
        <v>458897</v>
      </c>
      <c r="G426" s="320" t="str">
        <f>SUBSTITUTE(TEXT(B426,"0,00"),",",".")&amp;" - C"</f>
        <v>12.20 - C</v>
      </c>
      <c r="H426" s="320">
        <f t="shared" si="13"/>
        <v>12.2</v>
      </c>
    </row>
    <row r="427" spans="2:8">
      <c r="B427" s="195">
        <v>12.21</v>
      </c>
      <c r="C427" s="117">
        <v>10.1</v>
      </c>
      <c r="D427" s="119" t="s">
        <v>497</v>
      </c>
      <c r="E427" s="116" t="s">
        <v>79</v>
      </c>
      <c r="F427" s="325">
        <v>103126</v>
      </c>
      <c r="G427" s="320" t="str">
        <f t="shared" si="12"/>
        <v>12,21 - C</v>
      </c>
      <c r="H427" s="320">
        <f t="shared" si="13"/>
        <v>12.21</v>
      </c>
    </row>
    <row r="428" spans="2:8">
      <c r="B428" s="195">
        <v>12.22</v>
      </c>
      <c r="C428" s="117">
        <v>10.199999999999999</v>
      </c>
      <c r="D428" s="119" t="s">
        <v>498</v>
      </c>
      <c r="E428" s="116" t="s">
        <v>79</v>
      </c>
      <c r="F428" s="325">
        <v>141067</v>
      </c>
      <c r="G428" s="320" t="str">
        <f t="shared" si="12"/>
        <v>12,22 - C</v>
      </c>
      <c r="H428" s="320">
        <f t="shared" si="13"/>
        <v>12.22</v>
      </c>
    </row>
    <row r="429" spans="2:8">
      <c r="B429" s="195">
        <v>12.23</v>
      </c>
      <c r="C429" s="117">
        <v>10.3</v>
      </c>
      <c r="D429" s="119" t="s">
        <v>499</v>
      </c>
      <c r="E429" s="116" t="s">
        <v>79</v>
      </c>
      <c r="F429" s="325">
        <v>55124</v>
      </c>
      <c r="G429" s="320" t="str">
        <f t="shared" si="12"/>
        <v>12,23 - C</v>
      </c>
      <c r="H429" s="320">
        <f t="shared" si="13"/>
        <v>12.23</v>
      </c>
    </row>
    <row r="430" spans="2:8">
      <c r="B430" s="195">
        <v>12.24</v>
      </c>
      <c r="C430" s="117">
        <v>10.4</v>
      </c>
      <c r="D430" s="119" t="s">
        <v>500</v>
      </c>
      <c r="E430" s="116" t="s">
        <v>79</v>
      </c>
      <c r="F430" s="325">
        <v>2040514</v>
      </c>
      <c r="G430" s="320" t="str">
        <f t="shared" si="12"/>
        <v>12,24 - C</v>
      </c>
      <c r="H430" s="320">
        <f t="shared" si="13"/>
        <v>12.24</v>
      </c>
    </row>
    <row r="431" spans="2:8">
      <c r="B431" s="195">
        <v>12.25</v>
      </c>
      <c r="C431" s="117">
        <v>10.5</v>
      </c>
      <c r="D431" s="119" t="s">
        <v>501</v>
      </c>
      <c r="E431" s="116" t="s">
        <v>79</v>
      </c>
      <c r="F431" s="325">
        <v>1572412</v>
      </c>
      <c r="G431" s="320" t="str">
        <f t="shared" si="12"/>
        <v>12,25 - C</v>
      </c>
      <c r="H431" s="320">
        <f t="shared" si="13"/>
        <v>12.25</v>
      </c>
    </row>
    <row r="432" spans="2:8">
      <c r="B432" s="195">
        <v>12.26</v>
      </c>
      <c r="C432" s="117">
        <v>10.6</v>
      </c>
      <c r="D432" s="119" t="s">
        <v>502</v>
      </c>
      <c r="E432" s="116" t="s">
        <v>79</v>
      </c>
      <c r="F432" s="325">
        <v>2215160</v>
      </c>
      <c r="G432" s="320" t="str">
        <f t="shared" si="12"/>
        <v>12,26 - C</v>
      </c>
      <c r="H432" s="320">
        <f t="shared" si="13"/>
        <v>12.26</v>
      </c>
    </row>
    <row r="433" spans="2:8">
      <c r="B433" s="195">
        <v>12.27</v>
      </c>
      <c r="C433" s="117">
        <v>10.7</v>
      </c>
      <c r="D433" s="119" t="s">
        <v>503</v>
      </c>
      <c r="E433" s="116" t="s">
        <v>79</v>
      </c>
      <c r="F433" s="325">
        <v>833702</v>
      </c>
      <c r="G433" s="320" t="str">
        <f t="shared" si="12"/>
        <v>12,27 - C</v>
      </c>
      <c r="H433" s="320">
        <f t="shared" si="13"/>
        <v>12.27</v>
      </c>
    </row>
    <row r="434" spans="2:8">
      <c r="B434" s="195">
        <v>12.28</v>
      </c>
      <c r="C434" s="117">
        <v>10.8</v>
      </c>
      <c r="D434" s="119" t="s">
        <v>504</v>
      </c>
      <c r="E434" s="116" t="s">
        <v>79</v>
      </c>
      <c r="F434" s="325">
        <v>146311</v>
      </c>
      <c r="G434" s="320" t="str">
        <f t="shared" si="12"/>
        <v>12,28 - C</v>
      </c>
      <c r="H434" s="320">
        <f t="shared" si="13"/>
        <v>12.28</v>
      </c>
    </row>
    <row r="435" spans="2:8">
      <c r="B435" s="195">
        <v>12.29</v>
      </c>
      <c r="C435" s="117">
        <v>10.9</v>
      </c>
      <c r="D435" s="119" t="s">
        <v>505</v>
      </c>
      <c r="E435" s="116" t="s">
        <v>79</v>
      </c>
      <c r="F435" s="325">
        <v>727515</v>
      </c>
      <c r="G435" s="320" t="str">
        <f t="shared" si="12"/>
        <v>12,29 - C</v>
      </c>
      <c r="H435" s="320">
        <f t="shared" si="13"/>
        <v>12.29</v>
      </c>
    </row>
    <row r="436" spans="2:8">
      <c r="B436" s="195">
        <v>12.3</v>
      </c>
      <c r="C436" s="117">
        <v>11</v>
      </c>
      <c r="D436" s="119" t="s">
        <v>506</v>
      </c>
      <c r="E436" s="116" t="s">
        <v>79</v>
      </c>
      <c r="F436" s="325">
        <v>904281</v>
      </c>
      <c r="G436" s="320" t="str">
        <f>SUBSTITUTE(TEXT(B436,"0,00"),",",".")&amp;" - C"</f>
        <v>12.30 - C</v>
      </c>
      <c r="H436" s="320">
        <f t="shared" si="13"/>
        <v>12.3</v>
      </c>
    </row>
    <row r="437" spans="2:8">
      <c r="B437" s="195">
        <v>12.31</v>
      </c>
      <c r="C437" s="117">
        <v>11.1</v>
      </c>
      <c r="D437" s="119" t="s">
        <v>507</v>
      </c>
      <c r="E437" s="116" t="s">
        <v>79</v>
      </c>
      <c r="F437" s="325">
        <v>631088</v>
      </c>
      <c r="G437" s="320" t="str">
        <f t="shared" si="12"/>
        <v>12,31 - C</v>
      </c>
      <c r="H437" s="320">
        <f t="shared" si="13"/>
        <v>12.31</v>
      </c>
    </row>
    <row r="438" spans="2:8">
      <c r="B438" s="195">
        <v>12.32</v>
      </c>
      <c r="C438" s="117">
        <v>11.2</v>
      </c>
      <c r="D438" s="119" t="s">
        <v>508</v>
      </c>
      <c r="E438" s="116" t="s">
        <v>79</v>
      </c>
      <c r="F438" s="325">
        <v>1734879</v>
      </c>
      <c r="G438" s="320" t="str">
        <f t="shared" si="12"/>
        <v>12,32 - C</v>
      </c>
      <c r="H438" s="320">
        <f t="shared" si="13"/>
        <v>12.32</v>
      </c>
    </row>
    <row r="439" spans="2:8">
      <c r="B439" s="195">
        <v>12.33</v>
      </c>
      <c r="C439" s="117">
        <v>11.3</v>
      </c>
      <c r="D439" s="119" t="s">
        <v>509</v>
      </c>
      <c r="E439" s="116" t="s">
        <v>82</v>
      </c>
      <c r="F439" s="328">
        <v>23155</v>
      </c>
      <c r="G439" s="320" t="str">
        <f t="shared" si="12"/>
        <v>12,33 - C</v>
      </c>
      <c r="H439" s="320">
        <f t="shared" si="13"/>
        <v>12.33</v>
      </c>
    </row>
    <row r="440" spans="2:8">
      <c r="B440" s="195">
        <v>12.34</v>
      </c>
      <c r="C440" s="117">
        <v>11.4</v>
      </c>
      <c r="D440" s="119" t="s">
        <v>510</v>
      </c>
      <c r="E440" s="116" t="s">
        <v>82</v>
      </c>
      <c r="F440" s="328">
        <v>10654</v>
      </c>
      <c r="G440" s="320" t="str">
        <f t="shared" si="12"/>
        <v>12,34 - C</v>
      </c>
      <c r="H440" s="320">
        <f t="shared" si="13"/>
        <v>12.34</v>
      </c>
    </row>
    <row r="441" spans="2:8">
      <c r="B441" s="195">
        <v>12.35</v>
      </c>
      <c r="C441" s="117">
        <v>11.5</v>
      </c>
      <c r="D441" s="119" t="s">
        <v>511</v>
      </c>
      <c r="E441" s="116" t="s">
        <v>82</v>
      </c>
      <c r="F441" s="328">
        <v>44024</v>
      </c>
      <c r="G441" s="320" t="str">
        <f t="shared" si="12"/>
        <v>12,35 - C</v>
      </c>
      <c r="H441" s="320">
        <f t="shared" si="13"/>
        <v>12.35</v>
      </c>
    </row>
    <row r="442" spans="2:8">
      <c r="B442" s="195">
        <v>12.36</v>
      </c>
      <c r="C442" s="117">
        <v>11.6</v>
      </c>
      <c r="D442" s="119" t="s">
        <v>512</v>
      </c>
      <c r="E442" s="116" t="s">
        <v>82</v>
      </c>
      <c r="F442" s="328">
        <v>62339</v>
      </c>
      <c r="G442" s="320" t="str">
        <f t="shared" si="12"/>
        <v>12,36 - C</v>
      </c>
      <c r="H442" s="320">
        <f t="shared" si="13"/>
        <v>12.36</v>
      </c>
    </row>
    <row r="443" spans="2:8">
      <c r="B443" s="195">
        <v>12.37</v>
      </c>
      <c r="C443" s="117">
        <v>11.7</v>
      </c>
      <c r="D443" s="119" t="s">
        <v>513</v>
      </c>
      <c r="E443" s="116" t="s">
        <v>82</v>
      </c>
      <c r="F443" s="328">
        <v>95418</v>
      </c>
      <c r="G443" s="320" t="str">
        <f t="shared" si="12"/>
        <v>12,37 - C</v>
      </c>
      <c r="H443" s="320">
        <f t="shared" si="13"/>
        <v>12.37</v>
      </c>
    </row>
    <row r="444" spans="2:8">
      <c r="B444" s="195">
        <v>12.38</v>
      </c>
      <c r="C444" s="117">
        <v>11.8</v>
      </c>
      <c r="D444" s="119" t="s">
        <v>514</v>
      </c>
      <c r="E444" s="116" t="s">
        <v>82</v>
      </c>
      <c r="F444" s="328">
        <v>38940</v>
      </c>
      <c r="G444" s="320" t="str">
        <f t="shared" si="12"/>
        <v>12,38 - C</v>
      </c>
      <c r="H444" s="320">
        <f t="shared" si="13"/>
        <v>12.38</v>
      </c>
    </row>
    <row r="445" spans="2:8">
      <c r="B445" s="195">
        <v>12.39</v>
      </c>
      <c r="C445" s="117">
        <v>11.9</v>
      </c>
      <c r="D445" s="119" t="s">
        <v>515</v>
      </c>
      <c r="E445" s="116" t="s">
        <v>82</v>
      </c>
      <c r="F445" s="328">
        <v>54285</v>
      </c>
      <c r="G445" s="320" t="str">
        <f t="shared" si="12"/>
        <v>12,39 - C</v>
      </c>
      <c r="H445" s="320">
        <f t="shared" si="13"/>
        <v>12.39</v>
      </c>
    </row>
    <row r="446" spans="2:8">
      <c r="B446" s="195">
        <v>12.4</v>
      </c>
      <c r="C446" s="117">
        <v>12</v>
      </c>
      <c r="D446" s="119" t="s">
        <v>516</v>
      </c>
      <c r="E446" s="116" t="s">
        <v>82</v>
      </c>
      <c r="F446" s="328">
        <v>80946</v>
      </c>
      <c r="G446" s="320" t="str">
        <f>SUBSTITUTE(TEXT(B446,"0,00"),",",".")&amp;" - C"</f>
        <v>12.40 - C</v>
      </c>
      <c r="H446" s="320">
        <f t="shared" si="13"/>
        <v>12.4</v>
      </c>
    </row>
    <row r="447" spans="2:8">
      <c r="B447" s="195">
        <v>12.41</v>
      </c>
      <c r="C447" s="117">
        <v>12.1</v>
      </c>
      <c r="D447" s="119" t="s">
        <v>517</v>
      </c>
      <c r="E447" s="116" t="s">
        <v>82</v>
      </c>
      <c r="F447" s="328">
        <v>123081</v>
      </c>
      <c r="G447" s="320" t="str">
        <f t="shared" si="12"/>
        <v>12,41 - C</v>
      </c>
      <c r="H447" s="320">
        <f t="shared" si="13"/>
        <v>12.41</v>
      </c>
    </row>
    <row r="448" spans="2:8">
      <c r="B448" s="195">
        <v>12.42</v>
      </c>
      <c r="C448" s="117">
        <v>12.2</v>
      </c>
      <c r="D448" s="119" t="s">
        <v>518</v>
      </c>
      <c r="E448" s="116" t="s">
        <v>82</v>
      </c>
      <c r="F448" s="328">
        <v>195682</v>
      </c>
      <c r="G448" s="320" t="str">
        <f t="shared" si="12"/>
        <v>12,42 - C</v>
      </c>
      <c r="H448" s="320">
        <f t="shared" si="13"/>
        <v>12.42</v>
      </c>
    </row>
    <row r="449" spans="2:8" ht="20.399999999999999">
      <c r="B449" s="195">
        <v>12.43</v>
      </c>
      <c r="C449" s="117">
        <v>12.3</v>
      </c>
      <c r="D449" s="119" t="s">
        <v>519</v>
      </c>
      <c r="E449" s="116" t="s">
        <v>82</v>
      </c>
      <c r="F449" s="328">
        <v>254679</v>
      </c>
      <c r="G449" s="320" t="str">
        <f t="shared" si="12"/>
        <v>12,43 - C</v>
      </c>
      <c r="H449" s="320">
        <f t="shared" si="13"/>
        <v>12.43</v>
      </c>
    </row>
    <row r="450" spans="2:8" ht="20.399999999999999">
      <c r="B450" s="195">
        <v>12.44</v>
      </c>
      <c r="C450" s="117">
        <v>12.4</v>
      </c>
      <c r="D450" s="119" t="s">
        <v>520</v>
      </c>
      <c r="E450" s="116" t="s">
        <v>82</v>
      </c>
      <c r="F450" s="328">
        <v>385858</v>
      </c>
      <c r="G450" s="320" t="str">
        <f t="shared" si="12"/>
        <v>12,44 - C</v>
      </c>
      <c r="H450" s="320">
        <f t="shared" si="13"/>
        <v>12.44</v>
      </c>
    </row>
    <row r="451" spans="2:8">
      <c r="B451" s="195">
        <v>12.45</v>
      </c>
      <c r="C451" s="117">
        <v>12.5</v>
      </c>
      <c r="D451" s="119" t="s">
        <v>521</v>
      </c>
      <c r="E451" s="116" t="s">
        <v>82</v>
      </c>
      <c r="F451" s="328">
        <v>10220</v>
      </c>
      <c r="G451" s="320" t="str">
        <f t="shared" si="12"/>
        <v>12,45 - C</v>
      </c>
      <c r="H451" s="320">
        <f t="shared" si="13"/>
        <v>12.45</v>
      </c>
    </row>
    <row r="452" spans="2:8">
      <c r="B452" s="195">
        <v>12.46</v>
      </c>
      <c r="C452" s="117">
        <v>12.6</v>
      </c>
      <c r="D452" s="119" t="s">
        <v>522</v>
      </c>
      <c r="E452" s="116" t="s">
        <v>82</v>
      </c>
      <c r="F452" s="328">
        <v>10347</v>
      </c>
      <c r="G452" s="320" t="str">
        <f t="shared" si="12"/>
        <v>12,46 - C</v>
      </c>
      <c r="H452" s="320">
        <f t="shared" si="13"/>
        <v>12.46</v>
      </c>
    </row>
    <row r="453" spans="2:8">
      <c r="B453" s="195">
        <v>12.47</v>
      </c>
      <c r="C453" s="117">
        <v>12.7</v>
      </c>
      <c r="D453" s="119" t="s">
        <v>523</v>
      </c>
      <c r="E453" s="116" t="s">
        <v>82</v>
      </c>
      <c r="F453" s="328">
        <v>10347</v>
      </c>
      <c r="G453" s="320" t="str">
        <f t="shared" si="12"/>
        <v>12,47 - C</v>
      </c>
      <c r="H453" s="320">
        <f t="shared" si="13"/>
        <v>12.47</v>
      </c>
    </row>
    <row r="454" spans="2:8">
      <c r="B454" s="195">
        <v>12.48</v>
      </c>
      <c r="C454" s="117">
        <v>12.8</v>
      </c>
      <c r="D454" s="119" t="s">
        <v>524</v>
      </c>
      <c r="E454" s="116" t="s">
        <v>82</v>
      </c>
      <c r="F454" s="328">
        <v>12242</v>
      </c>
      <c r="G454" s="320" t="str">
        <f t="shared" si="12"/>
        <v>12,48 - C</v>
      </c>
      <c r="H454" s="320">
        <f t="shared" si="13"/>
        <v>12.48</v>
      </c>
    </row>
    <row r="455" spans="2:8">
      <c r="B455" s="195">
        <v>12.49</v>
      </c>
      <c r="C455" s="117">
        <v>12.9</v>
      </c>
      <c r="D455" s="119" t="s">
        <v>525</v>
      </c>
      <c r="E455" s="116" t="s">
        <v>82</v>
      </c>
      <c r="F455" s="328">
        <v>17005</v>
      </c>
      <c r="G455" s="320" t="str">
        <f t="shared" si="12"/>
        <v>12,49 - C</v>
      </c>
      <c r="H455" s="320">
        <f t="shared" si="13"/>
        <v>12.49</v>
      </c>
    </row>
    <row r="456" spans="2:8">
      <c r="B456" s="195">
        <v>12.5</v>
      </c>
      <c r="C456" s="117">
        <v>13</v>
      </c>
      <c r="D456" s="119" t="s">
        <v>526</v>
      </c>
      <c r="E456" s="116" t="s">
        <v>82</v>
      </c>
      <c r="F456" s="328">
        <v>13257</v>
      </c>
      <c r="G456" s="320" t="str">
        <f>SUBSTITUTE(TEXT(B456,"0,00"),",",".")&amp;" - C"</f>
        <v>12.50 - C</v>
      </c>
      <c r="H456" s="320">
        <f t="shared" si="13"/>
        <v>12.5</v>
      </c>
    </row>
    <row r="457" spans="2:8">
      <c r="B457" s="195">
        <v>12.51</v>
      </c>
      <c r="C457" s="117">
        <v>13.1</v>
      </c>
      <c r="D457" s="119" t="s">
        <v>527</v>
      </c>
      <c r="E457" s="116" t="s">
        <v>82</v>
      </c>
      <c r="F457" s="328">
        <v>71367</v>
      </c>
      <c r="G457" s="320" t="str">
        <f t="shared" si="12"/>
        <v>12,51 - C</v>
      </c>
      <c r="H457" s="320">
        <f t="shared" si="13"/>
        <v>12.51</v>
      </c>
    </row>
    <row r="458" spans="2:8">
      <c r="B458" s="195">
        <v>12.52</v>
      </c>
      <c r="C458" s="117">
        <v>13.2</v>
      </c>
      <c r="D458" s="119" t="s">
        <v>528</v>
      </c>
      <c r="E458" s="116" t="s">
        <v>82</v>
      </c>
      <c r="F458" s="328">
        <v>35030</v>
      </c>
      <c r="G458" s="320" t="str">
        <f t="shared" ref="G458:G505" si="14">H458&amp;" - C"</f>
        <v>12,52 - C</v>
      </c>
      <c r="H458" s="320">
        <f t="shared" ref="H458:H521" si="15">ROUND(B458,2)</f>
        <v>12.52</v>
      </c>
    </row>
    <row r="459" spans="2:8">
      <c r="B459" s="195">
        <v>12.53</v>
      </c>
      <c r="C459" s="117">
        <v>13.3</v>
      </c>
      <c r="D459" s="119" t="s">
        <v>529</v>
      </c>
      <c r="E459" s="116" t="s">
        <v>82</v>
      </c>
      <c r="F459" s="328">
        <v>4909</v>
      </c>
      <c r="G459" s="320" t="str">
        <f t="shared" si="14"/>
        <v>12,53 - C</v>
      </c>
      <c r="H459" s="320">
        <f t="shared" si="15"/>
        <v>12.53</v>
      </c>
    </row>
    <row r="460" spans="2:8">
      <c r="B460" s="195">
        <v>12.54</v>
      </c>
      <c r="C460" s="117">
        <v>13.4</v>
      </c>
      <c r="D460" s="119" t="s">
        <v>530</v>
      </c>
      <c r="E460" s="116" t="s">
        <v>82</v>
      </c>
      <c r="F460" s="328">
        <v>6258</v>
      </c>
      <c r="G460" s="320" t="str">
        <f t="shared" si="14"/>
        <v>12,54 - C</v>
      </c>
      <c r="H460" s="320">
        <f t="shared" si="15"/>
        <v>12.54</v>
      </c>
    </row>
    <row r="461" spans="2:8">
      <c r="B461" s="195">
        <v>12.55</v>
      </c>
      <c r="C461" s="117">
        <v>13.5</v>
      </c>
      <c r="D461" s="119" t="s">
        <v>531</v>
      </c>
      <c r="E461" s="116" t="s">
        <v>82</v>
      </c>
      <c r="F461" s="328">
        <v>9550</v>
      </c>
      <c r="G461" s="320" t="str">
        <f t="shared" si="14"/>
        <v>12,55 - C</v>
      </c>
      <c r="H461" s="320">
        <f t="shared" si="15"/>
        <v>12.55</v>
      </c>
    </row>
    <row r="462" spans="2:8">
      <c r="B462" s="195">
        <v>12.56</v>
      </c>
      <c r="C462" s="117">
        <v>13.6</v>
      </c>
      <c r="D462" s="119" t="s">
        <v>532</v>
      </c>
      <c r="E462" s="116" t="s">
        <v>82</v>
      </c>
      <c r="F462" s="328">
        <v>14051</v>
      </c>
      <c r="G462" s="320" t="str">
        <f t="shared" si="14"/>
        <v>12,56 - C</v>
      </c>
      <c r="H462" s="320">
        <f t="shared" si="15"/>
        <v>12.56</v>
      </c>
    </row>
    <row r="463" spans="2:8">
      <c r="B463" s="195">
        <v>12.57</v>
      </c>
      <c r="C463" s="117">
        <v>13.7</v>
      </c>
      <c r="D463" s="119" t="s">
        <v>533</v>
      </c>
      <c r="E463" s="116" t="s">
        <v>82</v>
      </c>
      <c r="F463" s="328">
        <v>9289</v>
      </c>
      <c r="G463" s="320" t="str">
        <f t="shared" si="14"/>
        <v>12,57 - C</v>
      </c>
      <c r="H463" s="320">
        <f t="shared" si="15"/>
        <v>12.57</v>
      </c>
    </row>
    <row r="464" spans="2:8">
      <c r="B464" s="195">
        <v>12.58</v>
      </c>
      <c r="C464" s="117">
        <v>13.8</v>
      </c>
      <c r="D464" s="119" t="s">
        <v>534</v>
      </c>
      <c r="E464" s="116" t="s">
        <v>82</v>
      </c>
      <c r="F464" s="328">
        <v>20385</v>
      </c>
      <c r="G464" s="320" t="str">
        <f t="shared" si="14"/>
        <v>12,58 - C</v>
      </c>
      <c r="H464" s="320">
        <f t="shared" si="15"/>
        <v>12.58</v>
      </c>
    </row>
    <row r="465" spans="2:8">
      <c r="B465" s="195">
        <v>12.59</v>
      </c>
      <c r="C465" s="117">
        <v>13.9</v>
      </c>
      <c r="D465" s="119" t="s">
        <v>535</v>
      </c>
      <c r="E465" s="116" t="s">
        <v>82</v>
      </c>
      <c r="F465" s="328">
        <v>34109</v>
      </c>
      <c r="G465" s="320" t="str">
        <f t="shared" si="14"/>
        <v>12,59 - C</v>
      </c>
      <c r="H465" s="320">
        <f t="shared" si="15"/>
        <v>12.59</v>
      </c>
    </row>
    <row r="466" spans="2:8">
      <c r="B466" s="195">
        <v>12.6</v>
      </c>
      <c r="C466" s="117">
        <v>14</v>
      </c>
      <c r="D466" s="119" t="s">
        <v>536</v>
      </c>
      <c r="E466" s="116" t="s">
        <v>82</v>
      </c>
      <c r="F466" s="328">
        <v>14871</v>
      </c>
      <c r="G466" s="320" t="str">
        <f>SUBSTITUTE(TEXT(B466,"0,00"),",",".")&amp;" - C"</f>
        <v>12.60 - C</v>
      </c>
      <c r="H466" s="320">
        <f t="shared" si="15"/>
        <v>12.6</v>
      </c>
    </row>
    <row r="467" spans="2:8">
      <c r="B467" s="195">
        <v>12.61</v>
      </c>
      <c r="C467" s="117">
        <v>14.1</v>
      </c>
      <c r="D467" s="119" t="s">
        <v>537</v>
      </c>
      <c r="E467" s="116" t="s">
        <v>82</v>
      </c>
      <c r="F467" s="328">
        <v>27255</v>
      </c>
      <c r="G467" s="320" t="str">
        <f t="shared" si="14"/>
        <v>12,61 - C</v>
      </c>
      <c r="H467" s="320">
        <f t="shared" si="15"/>
        <v>12.61</v>
      </c>
    </row>
    <row r="468" spans="2:8">
      <c r="B468" s="195">
        <v>12.62</v>
      </c>
      <c r="C468" s="117">
        <v>14.2</v>
      </c>
      <c r="D468" s="119" t="s">
        <v>538</v>
      </c>
      <c r="E468" s="116" t="s">
        <v>82</v>
      </c>
      <c r="F468" s="328">
        <v>25038</v>
      </c>
      <c r="G468" s="320" t="str">
        <f t="shared" si="14"/>
        <v>12,62 - C</v>
      </c>
      <c r="H468" s="320">
        <f t="shared" si="15"/>
        <v>12.62</v>
      </c>
    </row>
    <row r="469" spans="2:8">
      <c r="B469" s="195">
        <v>12.63</v>
      </c>
      <c r="C469" s="117">
        <v>14.3</v>
      </c>
      <c r="D469" s="119" t="s">
        <v>539</v>
      </c>
      <c r="E469" s="116" t="s">
        <v>82</v>
      </c>
      <c r="F469" s="328">
        <v>53649</v>
      </c>
      <c r="G469" s="320" t="str">
        <f t="shared" si="14"/>
        <v>12,63 - C</v>
      </c>
      <c r="H469" s="320">
        <f t="shared" si="15"/>
        <v>12.63</v>
      </c>
    </row>
    <row r="470" spans="2:8">
      <c r="B470" s="195">
        <v>12.64</v>
      </c>
      <c r="C470" s="117">
        <v>14.4</v>
      </c>
      <c r="D470" s="119" t="s">
        <v>540</v>
      </c>
      <c r="E470" s="116" t="s">
        <v>82</v>
      </c>
      <c r="F470" s="328">
        <v>47887</v>
      </c>
      <c r="G470" s="320" t="str">
        <f t="shared" si="14"/>
        <v>12,64 - C</v>
      </c>
      <c r="H470" s="320">
        <f t="shared" si="15"/>
        <v>12.64</v>
      </c>
    </row>
    <row r="471" spans="2:8">
      <c r="B471" s="195">
        <v>12.65</v>
      </c>
      <c r="C471" s="117">
        <v>14.5</v>
      </c>
      <c r="D471" s="119" t="s">
        <v>541</v>
      </c>
      <c r="E471" s="116" t="s">
        <v>79</v>
      </c>
      <c r="F471" s="328">
        <v>112867</v>
      </c>
      <c r="G471" s="320" t="str">
        <f t="shared" si="14"/>
        <v>12,65 - C</v>
      </c>
      <c r="H471" s="320">
        <f t="shared" si="15"/>
        <v>12.65</v>
      </c>
    </row>
    <row r="472" spans="2:8">
      <c r="B472" s="195">
        <v>12.66</v>
      </c>
      <c r="C472" s="117">
        <v>14.6</v>
      </c>
      <c r="D472" s="119" t="s">
        <v>542</v>
      </c>
      <c r="E472" s="116" t="s">
        <v>79</v>
      </c>
      <c r="F472" s="328">
        <v>151339</v>
      </c>
      <c r="G472" s="320" t="str">
        <f t="shared" si="14"/>
        <v>12,66 - C</v>
      </c>
      <c r="H472" s="320">
        <f t="shared" si="15"/>
        <v>12.66</v>
      </c>
    </row>
    <row r="473" spans="2:8">
      <c r="B473" s="195">
        <v>12.67</v>
      </c>
      <c r="C473" s="117">
        <v>14.7</v>
      </c>
      <c r="D473" s="119" t="s">
        <v>543</v>
      </c>
      <c r="E473" s="116" t="s">
        <v>79</v>
      </c>
      <c r="F473" s="328">
        <v>232870</v>
      </c>
      <c r="G473" s="320" t="str">
        <f t="shared" si="14"/>
        <v>12,67 - C</v>
      </c>
      <c r="H473" s="320">
        <f t="shared" si="15"/>
        <v>12.67</v>
      </c>
    </row>
    <row r="474" spans="2:8" ht="20.399999999999999">
      <c r="B474" s="195">
        <v>12.68</v>
      </c>
      <c r="C474" s="117">
        <v>14.8</v>
      </c>
      <c r="D474" s="119" t="s">
        <v>544</v>
      </c>
      <c r="E474" s="116" t="s">
        <v>79</v>
      </c>
      <c r="F474" s="328">
        <v>536026</v>
      </c>
      <c r="G474" s="320" t="str">
        <f t="shared" si="14"/>
        <v>12,68 - C</v>
      </c>
      <c r="H474" s="320">
        <f t="shared" si="15"/>
        <v>12.68</v>
      </c>
    </row>
    <row r="475" spans="2:8" ht="20.399999999999999">
      <c r="B475" s="195">
        <v>12.69</v>
      </c>
      <c r="C475" s="117">
        <v>14.9</v>
      </c>
      <c r="D475" s="119" t="s">
        <v>545</v>
      </c>
      <c r="E475" s="116" t="s">
        <v>79</v>
      </c>
      <c r="F475" s="328">
        <v>675443</v>
      </c>
      <c r="G475" s="320" t="str">
        <f t="shared" si="14"/>
        <v>12,69 - C</v>
      </c>
      <c r="H475" s="320">
        <f t="shared" si="15"/>
        <v>12.69</v>
      </c>
    </row>
    <row r="476" spans="2:8" ht="20.399999999999999">
      <c r="B476" s="195">
        <v>12.7</v>
      </c>
      <c r="C476" s="117">
        <v>15</v>
      </c>
      <c r="D476" s="119" t="s">
        <v>546</v>
      </c>
      <c r="E476" s="116" t="s">
        <v>79</v>
      </c>
      <c r="F476" s="328">
        <v>766424</v>
      </c>
      <c r="G476" s="320" t="str">
        <f>SUBSTITUTE(TEXT(B476,"0,00"),",",".")&amp;" - C"</f>
        <v>12.70 - C</v>
      </c>
      <c r="H476" s="320">
        <f t="shared" si="15"/>
        <v>12.7</v>
      </c>
    </row>
    <row r="477" spans="2:8" ht="20.399999999999999">
      <c r="B477" s="195">
        <v>12.71</v>
      </c>
      <c r="C477" s="117">
        <v>15.1</v>
      </c>
      <c r="D477" s="119" t="s">
        <v>547</v>
      </c>
      <c r="E477" s="116" t="s">
        <v>79</v>
      </c>
      <c r="F477" s="328">
        <v>871590</v>
      </c>
      <c r="G477" s="320" t="str">
        <f t="shared" si="14"/>
        <v>12,71 - C</v>
      </c>
      <c r="H477" s="320">
        <f t="shared" si="15"/>
        <v>12.71</v>
      </c>
    </row>
    <row r="478" spans="2:8" ht="20.399999999999999">
      <c r="B478" s="195">
        <v>12.72</v>
      </c>
      <c r="C478" s="117">
        <v>15.2</v>
      </c>
      <c r="D478" s="119" t="s">
        <v>548</v>
      </c>
      <c r="E478" s="116" t="s">
        <v>79</v>
      </c>
      <c r="F478" s="328">
        <v>981298</v>
      </c>
      <c r="G478" s="320" t="str">
        <f t="shared" si="14"/>
        <v>12,72 - C</v>
      </c>
      <c r="H478" s="320">
        <f t="shared" si="15"/>
        <v>12.72</v>
      </c>
    </row>
    <row r="479" spans="2:8" ht="20.399999999999999">
      <c r="B479" s="195">
        <v>12.73</v>
      </c>
      <c r="C479" s="117">
        <v>15.3</v>
      </c>
      <c r="D479" s="119" t="s">
        <v>549</v>
      </c>
      <c r="E479" s="116" t="s">
        <v>79</v>
      </c>
      <c r="F479" s="328">
        <v>1132737</v>
      </c>
      <c r="G479" s="320" t="str">
        <f t="shared" si="14"/>
        <v>12,73 - C</v>
      </c>
      <c r="H479" s="320">
        <f t="shared" si="15"/>
        <v>12.73</v>
      </c>
    </row>
    <row r="480" spans="2:8" ht="20.399999999999999">
      <c r="B480" s="195">
        <v>12.74</v>
      </c>
      <c r="C480" s="117">
        <v>15.4</v>
      </c>
      <c r="D480" s="119" t="s">
        <v>550</v>
      </c>
      <c r="E480" s="116" t="s">
        <v>79</v>
      </c>
      <c r="F480" s="328">
        <v>25917</v>
      </c>
      <c r="G480" s="320" t="str">
        <f t="shared" si="14"/>
        <v>12,74 - C</v>
      </c>
      <c r="H480" s="320">
        <f t="shared" si="15"/>
        <v>12.74</v>
      </c>
    </row>
    <row r="481" spans="2:8" ht="20.399999999999999">
      <c r="B481" s="195">
        <v>12.75</v>
      </c>
      <c r="C481" s="117">
        <v>15.5</v>
      </c>
      <c r="D481" s="119" t="s">
        <v>551</v>
      </c>
      <c r="E481" s="116" t="s">
        <v>79</v>
      </c>
      <c r="F481" s="328">
        <v>28604</v>
      </c>
      <c r="G481" s="320" t="str">
        <f t="shared" si="14"/>
        <v>12,75 - C</v>
      </c>
      <c r="H481" s="320">
        <f t="shared" si="15"/>
        <v>12.75</v>
      </c>
    </row>
    <row r="482" spans="2:8" ht="20.399999999999999">
      <c r="B482" s="195">
        <v>12.76</v>
      </c>
      <c r="C482" s="117">
        <v>15.6</v>
      </c>
      <c r="D482" s="119" t="s">
        <v>552</v>
      </c>
      <c r="E482" s="116" t="s">
        <v>79</v>
      </c>
      <c r="F482" s="328">
        <v>175461</v>
      </c>
      <c r="G482" s="320" t="str">
        <f t="shared" si="14"/>
        <v>12,76 - C</v>
      </c>
      <c r="H482" s="320">
        <f t="shared" si="15"/>
        <v>12.76</v>
      </c>
    </row>
    <row r="483" spans="2:8">
      <c r="B483" s="195">
        <v>12.77</v>
      </c>
      <c r="C483" s="117">
        <v>15.7</v>
      </c>
      <c r="D483" s="119" t="s">
        <v>553</v>
      </c>
      <c r="E483" s="116" t="s">
        <v>79</v>
      </c>
      <c r="F483" s="328">
        <v>157596</v>
      </c>
      <c r="G483" s="320" t="str">
        <f t="shared" si="14"/>
        <v>12,77 - C</v>
      </c>
      <c r="H483" s="320">
        <f t="shared" si="15"/>
        <v>12.77</v>
      </c>
    </row>
    <row r="484" spans="2:8">
      <c r="B484" s="195">
        <v>12.78</v>
      </c>
      <c r="C484" s="117">
        <v>15.8</v>
      </c>
      <c r="D484" s="119" t="s">
        <v>554</v>
      </c>
      <c r="E484" s="116" t="s">
        <v>79</v>
      </c>
      <c r="F484" s="328">
        <v>257947</v>
      </c>
      <c r="G484" s="320" t="str">
        <f t="shared" si="14"/>
        <v>12,78 - C</v>
      </c>
      <c r="H484" s="320">
        <f t="shared" si="15"/>
        <v>12.78</v>
      </c>
    </row>
    <row r="485" spans="2:8">
      <c r="B485" s="195">
        <v>12.79</v>
      </c>
      <c r="C485" s="117">
        <v>15.9</v>
      </c>
      <c r="D485" s="119" t="s">
        <v>555</v>
      </c>
      <c r="E485" s="116" t="s">
        <v>79</v>
      </c>
      <c r="F485" s="328">
        <v>252608</v>
      </c>
      <c r="G485" s="320" t="str">
        <f t="shared" si="14"/>
        <v>12,79 - C</v>
      </c>
      <c r="H485" s="320">
        <f t="shared" si="15"/>
        <v>12.79</v>
      </c>
    </row>
    <row r="486" spans="2:8" ht="20.399999999999999">
      <c r="B486" s="195">
        <v>12.8</v>
      </c>
      <c r="C486" s="117">
        <v>16</v>
      </c>
      <c r="D486" s="119" t="s">
        <v>556</v>
      </c>
      <c r="E486" s="116" t="s">
        <v>79</v>
      </c>
      <c r="F486" s="328">
        <v>276466</v>
      </c>
      <c r="G486" s="320" t="str">
        <f>SUBSTITUTE(TEXT(B486,"0,00"),",",".")&amp;" - C"</f>
        <v>12.80 - C</v>
      </c>
      <c r="H486" s="320">
        <f t="shared" si="15"/>
        <v>12.8</v>
      </c>
    </row>
    <row r="487" spans="2:8" ht="20.399999999999999">
      <c r="B487" s="195">
        <v>12.81</v>
      </c>
      <c r="C487" s="117">
        <v>16.100000000000001</v>
      </c>
      <c r="D487" s="119" t="s">
        <v>557</v>
      </c>
      <c r="E487" s="116" t="s">
        <v>79</v>
      </c>
      <c r="F487" s="328">
        <v>775671</v>
      </c>
      <c r="G487" s="320" t="str">
        <f t="shared" si="14"/>
        <v>12,81 - C</v>
      </c>
      <c r="H487" s="320">
        <f t="shared" si="15"/>
        <v>12.81</v>
      </c>
    </row>
    <row r="488" spans="2:8">
      <c r="B488" s="195">
        <v>12.82</v>
      </c>
      <c r="C488" s="117">
        <v>16.2</v>
      </c>
      <c r="D488" s="119" t="s">
        <v>558</v>
      </c>
      <c r="E488" s="116" t="s">
        <v>79</v>
      </c>
      <c r="F488" s="328">
        <v>1240013</v>
      </c>
      <c r="G488" s="320" t="str">
        <f t="shared" si="14"/>
        <v>12,82 - C</v>
      </c>
      <c r="H488" s="320">
        <f t="shared" si="15"/>
        <v>12.82</v>
      </c>
    </row>
    <row r="489" spans="2:8" ht="20.399999999999999">
      <c r="B489" s="195">
        <v>12.83</v>
      </c>
      <c r="C489" s="117">
        <v>16.3</v>
      </c>
      <c r="D489" s="119" t="s">
        <v>559</v>
      </c>
      <c r="E489" s="116" t="s">
        <v>79</v>
      </c>
      <c r="F489" s="328">
        <v>1252517</v>
      </c>
      <c r="G489" s="320" t="str">
        <f t="shared" si="14"/>
        <v>12,83 - C</v>
      </c>
      <c r="H489" s="320">
        <f t="shared" si="15"/>
        <v>12.83</v>
      </c>
    </row>
    <row r="490" spans="2:8" ht="20.399999999999999">
      <c r="B490" s="195">
        <v>12.84</v>
      </c>
      <c r="C490" s="117">
        <v>16.399999999999999</v>
      </c>
      <c r="D490" s="119" t="s">
        <v>560</v>
      </c>
      <c r="E490" s="116" t="s">
        <v>79</v>
      </c>
      <c r="F490" s="328">
        <v>720405</v>
      </c>
      <c r="G490" s="320" t="str">
        <f t="shared" si="14"/>
        <v>12,84 - C</v>
      </c>
      <c r="H490" s="320">
        <f t="shared" si="15"/>
        <v>12.84</v>
      </c>
    </row>
    <row r="491" spans="2:8" ht="20.399999999999999">
      <c r="B491" s="195">
        <v>12.85</v>
      </c>
      <c r="C491" s="117">
        <v>16.5</v>
      </c>
      <c r="D491" s="119" t="s">
        <v>561</v>
      </c>
      <c r="E491" s="116" t="s">
        <v>79</v>
      </c>
      <c r="F491" s="328">
        <v>106075</v>
      </c>
      <c r="G491" s="320" t="str">
        <f t="shared" si="14"/>
        <v>12,85 - C</v>
      </c>
      <c r="H491" s="320">
        <f t="shared" si="15"/>
        <v>12.85</v>
      </c>
    </row>
    <row r="492" spans="2:8" ht="20.399999999999999">
      <c r="B492" s="195">
        <v>12.86</v>
      </c>
      <c r="C492" s="117">
        <v>16.600000000000001</v>
      </c>
      <c r="D492" s="119" t="s">
        <v>562</v>
      </c>
      <c r="E492" s="116" t="s">
        <v>79</v>
      </c>
      <c r="F492" s="328">
        <v>108942</v>
      </c>
      <c r="G492" s="320" t="str">
        <f t="shared" si="14"/>
        <v>12,86 - C</v>
      </c>
      <c r="H492" s="320">
        <f t="shared" si="15"/>
        <v>12.86</v>
      </c>
    </row>
    <row r="493" spans="2:8" ht="20.399999999999999">
      <c r="B493" s="195">
        <v>12.87</v>
      </c>
      <c r="C493" s="117">
        <v>16.7</v>
      </c>
      <c r="D493" s="119" t="s">
        <v>563</v>
      </c>
      <c r="E493" s="116" t="s">
        <v>79</v>
      </c>
      <c r="F493" s="328">
        <v>117621</v>
      </c>
      <c r="G493" s="320" t="str">
        <f t="shared" si="14"/>
        <v>12,87 - C</v>
      </c>
      <c r="H493" s="320">
        <f t="shared" si="15"/>
        <v>12.87</v>
      </c>
    </row>
    <row r="494" spans="2:8" ht="20.399999999999999">
      <c r="B494" s="195">
        <v>12.88</v>
      </c>
      <c r="C494" s="117">
        <v>16.8</v>
      </c>
      <c r="D494" s="119" t="s">
        <v>564</v>
      </c>
      <c r="E494" s="116" t="s">
        <v>79</v>
      </c>
      <c r="F494" s="328">
        <v>110011</v>
      </c>
      <c r="G494" s="320" t="str">
        <f t="shared" si="14"/>
        <v>12,88 - C</v>
      </c>
      <c r="H494" s="320">
        <f t="shared" si="15"/>
        <v>12.88</v>
      </c>
    </row>
    <row r="495" spans="2:8" ht="20.399999999999999">
      <c r="B495" s="195">
        <v>12.89</v>
      </c>
      <c r="C495" s="117">
        <v>16.899999999999999</v>
      </c>
      <c r="D495" s="119" t="s">
        <v>565</v>
      </c>
      <c r="E495" s="116" t="s">
        <v>79</v>
      </c>
      <c r="F495" s="328">
        <v>120776</v>
      </c>
      <c r="G495" s="320" t="str">
        <f t="shared" si="14"/>
        <v>12,89 - C</v>
      </c>
      <c r="H495" s="320">
        <f t="shared" si="15"/>
        <v>12.89</v>
      </c>
    </row>
    <row r="496" spans="2:8" ht="20.399999999999999">
      <c r="B496" s="195">
        <v>12.9</v>
      </c>
      <c r="C496" s="117">
        <v>17</v>
      </c>
      <c r="D496" s="119" t="s">
        <v>566</v>
      </c>
      <c r="E496" s="116" t="s">
        <v>79</v>
      </c>
      <c r="F496" s="328">
        <v>125017</v>
      </c>
      <c r="G496" s="320" t="str">
        <f>SUBSTITUTE(TEXT(B496,"0,00"),",",".")&amp;" - C"</f>
        <v>12.90 - C</v>
      </c>
      <c r="H496" s="320">
        <f t="shared" si="15"/>
        <v>12.9</v>
      </c>
    </row>
    <row r="497" spans="2:8" ht="20.399999999999999">
      <c r="B497" s="195">
        <v>12.91</v>
      </c>
      <c r="C497" s="117">
        <v>17.100000000000001</v>
      </c>
      <c r="D497" s="119" t="s">
        <v>567</v>
      </c>
      <c r="E497" s="116" t="s">
        <v>79</v>
      </c>
      <c r="F497" s="328">
        <v>104294</v>
      </c>
      <c r="G497" s="320" t="str">
        <f t="shared" si="14"/>
        <v>12,91 - C</v>
      </c>
      <c r="H497" s="320">
        <f t="shared" si="15"/>
        <v>12.91</v>
      </c>
    </row>
    <row r="498" spans="2:8" ht="30.6">
      <c r="B498" s="195">
        <v>12.92</v>
      </c>
      <c r="C498" s="117">
        <v>17.2</v>
      </c>
      <c r="D498" s="119" t="s">
        <v>568</v>
      </c>
      <c r="E498" s="116" t="s">
        <v>79</v>
      </c>
      <c r="F498" s="328">
        <v>180491</v>
      </c>
      <c r="G498" s="320" t="str">
        <f t="shared" si="14"/>
        <v>12,92 - C</v>
      </c>
      <c r="H498" s="320">
        <f t="shared" si="15"/>
        <v>12.92</v>
      </c>
    </row>
    <row r="499" spans="2:8" ht="30.6">
      <c r="B499" s="195">
        <v>12.93</v>
      </c>
      <c r="C499" s="117">
        <v>17.3</v>
      </c>
      <c r="D499" s="119" t="s">
        <v>569</v>
      </c>
      <c r="E499" s="116" t="s">
        <v>79</v>
      </c>
      <c r="F499" s="328">
        <v>127866</v>
      </c>
      <c r="G499" s="320" t="str">
        <f t="shared" si="14"/>
        <v>12,93 - C</v>
      </c>
      <c r="H499" s="320">
        <f t="shared" si="15"/>
        <v>12.93</v>
      </c>
    </row>
    <row r="500" spans="2:8" ht="30.6">
      <c r="B500" s="195">
        <v>12.94</v>
      </c>
      <c r="C500" s="117">
        <v>17.399999999999999</v>
      </c>
      <c r="D500" s="119" t="s">
        <v>570</v>
      </c>
      <c r="E500" s="116" t="s">
        <v>79</v>
      </c>
      <c r="F500" s="328">
        <v>108387</v>
      </c>
      <c r="G500" s="320" t="str">
        <f t="shared" si="14"/>
        <v>12,94 - C</v>
      </c>
      <c r="H500" s="320">
        <f t="shared" si="15"/>
        <v>12.94</v>
      </c>
    </row>
    <row r="501" spans="2:8" ht="30.6">
      <c r="B501" s="195">
        <v>12.95</v>
      </c>
      <c r="C501" s="117">
        <v>17.5</v>
      </c>
      <c r="D501" s="119" t="s">
        <v>571</v>
      </c>
      <c r="E501" s="116" t="s">
        <v>79</v>
      </c>
      <c r="F501" s="328">
        <v>111549</v>
      </c>
      <c r="G501" s="320" t="str">
        <f t="shared" si="14"/>
        <v>12,95 - C</v>
      </c>
      <c r="H501" s="320">
        <f t="shared" si="15"/>
        <v>12.95</v>
      </c>
    </row>
    <row r="502" spans="2:8" ht="30.6">
      <c r="B502" s="195">
        <v>12.96</v>
      </c>
      <c r="C502" s="117">
        <v>17.600000000000001</v>
      </c>
      <c r="D502" s="119" t="s">
        <v>572</v>
      </c>
      <c r="E502" s="116" t="s">
        <v>79</v>
      </c>
      <c r="F502" s="328">
        <v>170023</v>
      </c>
      <c r="G502" s="320" t="str">
        <f t="shared" si="14"/>
        <v>12,96 - C</v>
      </c>
      <c r="H502" s="320">
        <f t="shared" si="15"/>
        <v>12.96</v>
      </c>
    </row>
    <row r="503" spans="2:8" ht="20.399999999999999">
      <c r="B503" s="195">
        <v>12.97</v>
      </c>
      <c r="C503" s="117">
        <v>17.7</v>
      </c>
      <c r="D503" s="119" t="s">
        <v>573</v>
      </c>
      <c r="E503" s="116" t="s">
        <v>79</v>
      </c>
      <c r="F503" s="328">
        <v>906423</v>
      </c>
      <c r="G503" s="320" t="str">
        <f t="shared" si="14"/>
        <v>12,97 - C</v>
      </c>
      <c r="H503" s="320">
        <f t="shared" si="15"/>
        <v>12.97</v>
      </c>
    </row>
    <row r="504" spans="2:8">
      <c r="B504" s="195">
        <v>12.98</v>
      </c>
      <c r="C504" s="117">
        <v>17.8</v>
      </c>
      <c r="D504" s="119" t="s">
        <v>574</v>
      </c>
      <c r="E504" s="116" t="s">
        <v>79</v>
      </c>
      <c r="F504" s="328">
        <v>1270369</v>
      </c>
      <c r="G504" s="320" t="str">
        <f t="shared" si="14"/>
        <v>12,98 - C</v>
      </c>
      <c r="H504" s="320">
        <f t="shared" si="15"/>
        <v>12.98</v>
      </c>
    </row>
    <row r="505" spans="2:8">
      <c r="B505" s="195">
        <v>12.99</v>
      </c>
      <c r="C505" s="117">
        <v>17.899999999999999</v>
      </c>
      <c r="D505" s="119" t="s">
        <v>575</v>
      </c>
      <c r="E505" s="116" t="s">
        <v>79</v>
      </c>
      <c r="F505" s="328">
        <v>2179592</v>
      </c>
      <c r="G505" s="320" t="str">
        <f t="shared" si="14"/>
        <v>12,99 - C</v>
      </c>
      <c r="H505" s="320">
        <f t="shared" si="15"/>
        <v>12.99</v>
      </c>
    </row>
    <row r="506" spans="2:8">
      <c r="B506" s="198">
        <v>12.1</v>
      </c>
      <c r="C506" s="133">
        <v>18</v>
      </c>
      <c r="D506" s="119" t="s">
        <v>576</v>
      </c>
      <c r="E506" s="116" t="s">
        <v>79</v>
      </c>
      <c r="F506" s="328">
        <v>5072287</v>
      </c>
      <c r="G506" s="320" t="str">
        <f>SUBSTITUTE(TEXT(B506,"0,000"),",",".")&amp;" - C"</f>
        <v>12.100 - C</v>
      </c>
      <c r="H506" s="320">
        <f t="shared" si="15"/>
        <v>12.1</v>
      </c>
    </row>
    <row r="507" spans="2:8">
      <c r="B507" s="198">
        <f>+B506+0.001</f>
        <v>12.100999999999999</v>
      </c>
      <c r="C507" s="133">
        <v>18.100000000000001</v>
      </c>
      <c r="D507" s="119" t="s">
        <v>577</v>
      </c>
      <c r="E507" s="116" t="s">
        <v>79</v>
      </c>
      <c r="F507" s="328">
        <v>15093160</v>
      </c>
      <c r="G507" s="320" t="str">
        <f t="shared" ref="G507:G557" si="16">SUBSTITUTE(TEXT(B507,"0,000"),",",".")&amp;" - C"</f>
        <v>12.101 - C</v>
      </c>
      <c r="H507" s="320">
        <f t="shared" si="15"/>
        <v>12.1</v>
      </c>
    </row>
    <row r="508" spans="2:8">
      <c r="B508" s="198">
        <f t="shared" ref="B508:B557" si="17">+B507+0.001</f>
        <v>12.101999999999999</v>
      </c>
      <c r="C508" s="133">
        <v>19.100000000000001</v>
      </c>
      <c r="D508" s="119" t="s">
        <v>578</v>
      </c>
      <c r="E508" s="116" t="s">
        <v>79</v>
      </c>
      <c r="F508" s="328">
        <v>17905087</v>
      </c>
      <c r="G508" s="320" t="str">
        <f t="shared" si="16"/>
        <v>12.102 - C</v>
      </c>
      <c r="H508" s="320">
        <f t="shared" si="15"/>
        <v>12.1</v>
      </c>
    </row>
    <row r="509" spans="2:8">
      <c r="B509" s="198">
        <f t="shared" si="17"/>
        <v>12.102999999999998</v>
      </c>
      <c r="C509" s="133">
        <v>20.100000000000001</v>
      </c>
      <c r="D509" s="119" t="s">
        <v>579</v>
      </c>
      <c r="E509" s="116" t="s">
        <v>79</v>
      </c>
      <c r="F509" s="328">
        <v>22661324</v>
      </c>
      <c r="G509" s="320" t="str">
        <f t="shared" si="16"/>
        <v>12.103 - C</v>
      </c>
      <c r="H509" s="320">
        <f t="shared" si="15"/>
        <v>12.1</v>
      </c>
    </row>
    <row r="510" spans="2:8">
      <c r="B510" s="198">
        <f t="shared" si="17"/>
        <v>12.103999999999997</v>
      </c>
      <c r="C510" s="133">
        <v>21.1</v>
      </c>
      <c r="D510" s="119" t="s">
        <v>580</v>
      </c>
      <c r="E510" s="116" t="s">
        <v>79</v>
      </c>
      <c r="F510" s="328">
        <v>39639946</v>
      </c>
      <c r="G510" s="320" t="str">
        <f t="shared" si="16"/>
        <v>12.104 - C</v>
      </c>
      <c r="H510" s="320">
        <f t="shared" si="15"/>
        <v>12.1</v>
      </c>
    </row>
    <row r="511" spans="2:8">
      <c r="B511" s="198">
        <f t="shared" si="17"/>
        <v>12.104999999999997</v>
      </c>
      <c r="C511" s="133">
        <v>22.1</v>
      </c>
      <c r="D511" s="119" t="s">
        <v>581</v>
      </c>
      <c r="E511" s="116" t="s">
        <v>79</v>
      </c>
      <c r="F511" s="328">
        <v>50551440</v>
      </c>
      <c r="G511" s="320" t="str">
        <f t="shared" si="16"/>
        <v>12.105 - C</v>
      </c>
      <c r="H511" s="320">
        <f t="shared" si="15"/>
        <v>12.11</v>
      </c>
    </row>
    <row r="512" spans="2:8">
      <c r="B512" s="198">
        <f t="shared" si="17"/>
        <v>12.105999999999996</v>
      </c>
      <c r="C512" s="133">
        <v>23.1</v>
      </c>
      <c r="D512" s="119" t="s">
        <v>582</v>
      </c>
      <c r="E512" s="116" t="s">
        <v>79</v>
      </c>
      <c r="F512" s="328">
        <v>57443719</v>
      </c>
      <c r="G512" s="320" t="str">
        <f t="shared" si="16"/>
        <v>12.106 - C</v>
      </c>
      <c r="H512" s="320">
        <f t="shared" si="15"/>
        <v>12.11</v>
      </c>
    </row>
    <row r="513" spans="2:8">
      <c r="B513" s="198">
        <f t="shared" si="17"/>
        <v>12.106999999999996</v>
      </c>
      <c r="C513" s="133">
        <v>24.1</v>
      </c>
      <c r="D513" s="119" t="s">
        <v>583</v>
      </c>
      <c r="E513" s="116" t="s">
        <v>79</v>
      </c>
      <c r="F513" s="328">
        <v>7212189</v>
      </c>
      <c r="G513" s="320" t="str">
        <f t="shared" si="16"/>
        <v>12.107 - C</v>
      </c>
      <c r="H513" s="320">
        <f t="shared" si="15"/>
        <v>12.11</v>
      </c>
    </row>
    <row r="514" spans="2:8">
      <c r="B514" s="198">
        <f t="shared" si="17"/>
        <v>12.107999999999995</v>
      </c>
      <c r="C514" s="133">
        <v>25.1</v>
      </c>
      <c r="D514" s="119" t="s">
        <v>584</v>
      </c>
      <c r="E514" s="116" t="s">
        <v>79</v>
      </c>
      <c r="F514" s="328">
        <v>18479791</v>
      </c>
      <c r="G514" s="320" t="str">
        <f t="shared" si="16"/>
        <v>12.108 - C</v>
      </c>
      <c r="H514" s="320">
        <f t="shared" si="15"/>
        <v>12.11</v>
      </c>
    </row>
    <row r="515" spans="2:8" ht="20.399999999999999">
      <c r="B515" s="198">
        <f t="shared" si="17"/>
        <v>12.108999999999995</v>
      </c>
      <c r="C515" s="133">
        <v>26.1</v>
      </c>
      <c r="D515" s="119" t="s">
        <v>585</v>
      </c>
      <c r="E515" s="116" t="s">
        <v>79</v>
      </c>
      <c r="F515" s="328">
        <v>185766</v>
      </c>
      <c r="G515" s="320" t="str">
        <f t="shared" si="16"/>
        <v>12.109 - C</v>
      </c>
      <c r="H515" s="320">
        <f t="shared" si="15"/>
        <v>12.11</v>
      </c>
    </row>
    <row r="516" spans="2:8" ht="20.399999999999999">
      <c r="B516" s="198">
        <f t="shared" si="17"/>
        <v>12.109999999999994</v>
      </c>
      <c r="C516" s="133">
        <v>27.1</v>
      </c>
      <c r="D516" s="119" t="s">
        <v>586</v>
      </c>
      <c r="E516" s="116" t="s">
        <v>79</v>
      </c>
      <c r="F516" s="328">
        <v>126935</v>
      </c>
      <c r="G516" s="320" t="str">
        <f t="shared" si="16"/>
        <v>12.110 - C</v>
      </c>
      <c r="H516" s="320">
        <f t="shared" si="15"/>
        <v>12.11</v>
      </c>
    </row>
    <row r="517" spans="2:8" ht="20.399999999999999">
      <c r="B517" s="198">
        <f t="shared" si="17"/>
        <v>12.110999999999994</v>
      </c>
      <c r="C517" s="133">
        <v>28.1</v>
      </c>
      <c r="D517" s="119" t="s">
        <v>587</v>
      </c>
      <c r="E517" s="116" t="s">
        <v>79</v>
      </c>
      <c r="F517" s="328">
        <v>37447</v>
      </c>
      <c r="G517" s="320" t="str">
        <f t="shared" si="16"/>
        <v>12.111 - C</v>
      </c>
      <c r="H517" s="320">
        <f t="shared" si="15"/>
        <v>12.11</v>
      </c>
    </row>
    <row r="518" spans="2:8" ht="20.399999999999999">
      <c r="B518" s="198">
        <f t="shared" si="17"/>
        <v>12.111999999999993</v>
      </c>
      <c r="C518" s="133">
        <v>29.1</v>
      </c>
      <c r="D518" s="119" t="s">
        <v>588</v>
      </c>
      <c r="E518" s="116" t="s">
        <v>79</v>
      </c>
      <c r="F518" s="328">
        <v>43368</v>
      </c>
      <c r="G518" s="320" t="str">
        <f t="shared" si="16"/>
        <v>12.112 - C</v>
      </c>
      <c r="H518" s="320">
        <f t="shared" si="15"/>
        <v>12.11</v>
      </c>
    </row>
    <row r="519" spans="2:8" ht="20.399999999999999">
      <c r="B519" s="198">
        <f t="shared" si="17"/>
        <v>12.112999999999992</v>
      </c>
      <c r="C519" s="133">
        <v>30.1</v>
      </c>
      <c r="D519" s="119" t="s">
        <v>589</v>
      </c>
      <c r="E519" s="116" t="s">
        <v>79</v>
      </c>
      <c r="F519" s="328">
        <v>58696</v>
      </c>
      <c r="G519" s="320" t="str">
        <f t="shared" si="16"/>
        <v>12.113 - C</v>
      </c>
      <c r="H519" s="320">
        <f t="shared" si="15"/>
        <v>12.11</v>
      </c>
    </row>
    <row r="520" spans="2:8" ht="20.399999999999999">
      <c r="B520" s="198">
        <f t="shared" si="17"/>
        <v>12.113999999999992</v>
      </c>
      <c r="C520" s="133">
        <v>31.1</v>
      </c>
      <c r="D520" s="119" t="s">
        <v>590</v>
      </c>
      <c r="E520" s="116" t="s">
        <v>79</v>
      </c>
      <c r="F520" s="328">
        <v>40928</v>
      </c>
      <c r="G520" s="320" t="str">
        <f t="shared" si="16"/>
        <v>12.114 - C</v>
      </c>
      <c r="H520" s="320">
        <f t="shared" si="15"/>
        <v>12.11</v>
      </c>
    </row>
    <row r="521" spans="2:8" ht="20.399999999999999">
      <c r="B521" s="198">
        <f t="shared" si="17"/>
        <v>12.114999999999991</v>
      </c>
      <c r="C521" s="133">
        <v>32.1</v>
      </c>
      <c r="D521" s="119" t="s">
        <v>591</v>
      </c>
      <c r="E521" s="116" t="s">
        <v>79</v>
      </c>
      <c r="F521" s="328">
        <v>45119</v>
      </c>
      <c r="G521" s="320" t="str">
        <f t="shared" si="16"/>
        <v>12.115 - C</v>
      </c>
      <c r="H521" s="320">
        <f t="shared" si="15"/>
        <v>12.12</v>
      </c>
    </row>
    <row r="522" spans="2:8" ht="20.399999999999999">
      <c r="B522" s="198">
        <f t="shared" si="17"/>
        <v>12.115999999999991</v>
      </c>
      <c r="C522" s="133">
        <v>33.1</v>
      </c>
      <c r="D522" s="119" t="s">
        <v>592</v>
      </c>
      <c r="E522" s="116" t="s">
        <v>79</v>
      </c>
      <c r="F522" s="328">
        <v>61286</v>
      </c>
      <c r="G522" s="320" t="str">
        <f t="shared" si="16"/>
        <v>12.116 - C</v>
      </c>
      <c r="H522" s="320">
        <f t="shared" ref="H522:H585" si="18">ROUND(B522,2)</f>
        <v>12.12</v>
      </c>
    </row>
    <row r="523" spans="2:8">
      <c r="B523" s="198">
        <f t="shared" si="17"/>
        <v>12.11699999999999</v>
      </c>
      <c r="C523" s="133">
        <v>34.1</v>
      </c>
      <c r="D523" s="119" t="s">
        <v>593</v>
      </c>
      <c r="E523" s="116" t="s">
        <v>79</v>
      </c>
      <c r="F523" s="328">
        <v>312847</v>
      </c>
      <c r="G523" s="320" t="str">
        <f t="shared" si="16"/>
        <v>12.117 - C</v>
      </c>
      <c r="H523" s="320">
        <f t="shared" si="18"/>
        <v>12.12</v>
      </c>
    </row>
    <row r="524" spans="2:8">
      <c r="B524" s="198">
        <f t="shared" si="17"/>
        <v>12.11799999999999</v>
      </c>
      <c r="C524" s="133">
        <v>35.1</v>
      </c>
      <c r="D524" s="119" t="s">
        <v>594</v>
      </c>
      <c r="E524" s="116" t="s">
        <v>79</v>
      </c>
      <c r="F524" s="328">
        <v>89516</v>
      </c>
      <c r="G524" s="320" t="str">
        <f t="shared" si="16"/>
        <v>12.118 - C</v>
      </c>
      <c r="H524" s="320">
        <f t="shared" si="18"/>
        <v>12.12</v>
      </c>
    </row>
    <row r="525" spans="2:8">
      <c r="B525" s="198">
        <f t="shared" si="17"/>
        <v>12.118999999999989</v>
      </c>
      <c r="C525" s="133">
        <v>36.1</v>
      </c>
      <c r="D525" s="119" t="s">
        <v>595</v>
      </c>
      <c r="E525" s="116" t="s">
        <v>79</v>
      </c>
      <c r="F525" s="328">
        <v>118011</v>
      </c>
      <c r="G525" s="320" t="str">
        <f t="shared" si="16"/>
        <v>12.119 - C</v>
      </c>
      <c r="H525" s="320">
        <f t="shared" si="18"/>
        <v>12.12</v>
      </c>
    </row>
    <row r="526" spans="2:8">
      <c r="B526" s="198">
        <f t="shared" si="17"/>
        <v>12.119999999999989</v>
      </c>
      <c r="C526" s="133">
        <v>37.1</v>
      </c>
      <c r="D526" s="119" t="s">
        <v>596</v>
      </c>
      <c r="E526" s="116" t="s">
        <v>79</v>
      </c>
      <c r="F526" s="328">
        <v>167936</v>
      </c>
      <c r="G526" s="320" t="str">
        <f t="shared" si="16"/>
        <v>12.120 - C</v>
      </c>
      <c r="H526" s="320">
        <f t="shared" si="18"/>
        <v>12.12</v>
      </c>
    </row>
    <row r="527" spans="2:8" ht="20.399999999999999">
      <c r="B527" s="198">
        <f t="shared" si="17"/>
        <v>12.120999999999988</v>
      </c>
      <c r="C527" s="133">
        <v>38.1</v>
      </c>
      <c r="D527" s="119" t="s">
        <v>597</v>
      </c>
      <c r="E527" s="116" t="s">
        <v>79</v>
      </c>
      <c r="F527" s="328">
        <v>487813</v>
      </c>
      <c r="G527" s="320" t="str">
        <f t="shared" si="16"/>
        <v>12.121 - C</v>
      </c>
      <c r="H527" s="320">
        <f t="shared" si="18"/>
        <v>12.12</v>
      </c>
    </row>
    <row r="528" spans="2:8" ht="20.399999999999999">
      <c r="B528" s="198">
        <f t="shared" si="17"/>
        <v>12.121999999999987</v>
      </c>
      <c r="C528" s="133">
        <v>39.1</v>
      </c>
      <c r="D528" s="119" t="s">
        <v>598</v>
      </c>
      <c r="E528" s="116" t="s">
        <v>79</v>
      </c>
      <c r="F528" s="328">
        <v>89486</v>
      </c>
      <c r="G528" s="320" t="str">
        <f t="shared" si="16"/>
        <v>12.122 - C</v>
      </c>
      <c r="H528" s="320">
        <f t="shared" si="18"/>
        <v>12.12</v>
      </c>
    </row>
    <row r="529" spans="2:8" ht="20.399999999999999">
      <c r="B529" s="198">
        <f t="shared" si="17"/>
        <v>12.122999999999987</v>
      </c>
      <c r="C529" s="133">
        <v>40.1</v>
      </c>
      <c r="D529" s="119" t="s">
        <v>599</v>
      </c>
      <c r="E529" s="116" t="s">
        <v>79</v>
      </c>
      <c r="F529" s="328">
        <v>781690</v>
      </c>
      <c r="G529" s="320" t="str">
        <f t="shared" si="16"/>
        <v>12.123 - C</v>
      </c>
      <c r="H529" s="320">
        <f t="shared" si="18"/>
        <v>12.12</v>
      </c>
    </row>
    <row r="530" spans="2:8" ht="20.399999999999999">
      <c r="B530" s="198">
        <f t="shared" si="17"/>
        <v>12.123999999999986</v>
      </c>
      <c r="C530" s="133">
        <v>41.1</v>
      </c>
      <c r="D530" s="119" t="s">
        <v>600</v>
      </c>
      <c r="E530" s="116" t="s">
        <v>79</v>
      </c>
      <c r="F530" s="328">
        <v>113017</v>
      </c>
      <c r="G530" s="320" t="str">
        <f t="shared" si="16"/>
        <v>12.124 - C</v>
      </c>
      <c r="H530" s="320">
        <f t="shared" si="18"/>
        <v>12.12</v>
      </c>
    </row>
    <row r="531" spans="2:8" ht="20.399999999999999">
      <c r="B531" s="198">
        <f t="shared" si="17"/>
        <v>12.124999999999986</v>
      </c>
      <c r="C531" s="133">
        <v>42.1</v>
      </c>
      <c r="D531" s="119" t="s">
        <v>601</v>
      </c>
      <c r="E531" s="116" t="s">
        <v>79</v>
      </c>
      <c r="F531" s="328">
        <v>1271480</v>
      </c>
      <c r="G531" s="320" t="str">
        <f t="shared" si="16"/>
        <v>12.125 - C</v>
      </c>
      <c r="H531" s="320">
        <f t="shared" si="18"/>
        <v>12.13</v>
      </c>
    </row>
    <row r="532" spans="2:8" ht="20.399999999999999">
      <c r="B532" s="198">
        <f t="shared" si="17"/>
        <v>12.125999999999985</v>
      </c>
      <c r="C532" s="133">
        <v>43.1</v>
      </c>
      <c r="D532" s="119" t="s">
        <v>602</v>
      </c>
      <c r="E532" s="116" t="s">
        <v>79</v>
      </c>
      <c r="F532" s="328">
        <v>1304134</v>
      </c>
      <c r="G532" s="320" t="str">
        <f t="shared" si="16"/>
        <v>12.126 - C</v>
      </c>
      <c r="H532" s="320">
        <f t="shared" si="18"/>
        <v>12.13</v>
      </c>
    </row>
    <row r="533" spans="2:8">
      <c r="B533" s="198">
        <f t="shared" si="17"/>
        <v>12.126999999999985</v>
      </c>
      <c r="C533" s="133">
        <v>44.1</v>
      </c>
      <c r="D533" s="119" t="s">
        <v>603</v>
      </c>
      <c r="E533" s="116" t="s">
        <v>79</v>
      </c>
      <c r="F533" s="328">
        <v>284722</v>
      </c>
      <c r="G533" s="320" t="str">
        <f t="shared" si="16"/>
        <v>12.127 - C</v>
      </c>
      <c r="H533" s="320">
        <f t="shared" si="18"/>
        <v>12.13</v>
      </c>
    </row>
    <row r="534" spans="2:8">
      <c r="B534" s="198">
        <f t="shared" si="17"/>
        <v>12.127999999999984</v>
      </c>
      <c r="C534" s="133">
        <v>45.1</v>
      </c>
      <c r="D534" s="119" t="s">
        <v>604</v>
      </c>
      <c r="E534" s="116" t="s">
        <v>79</v>
      </c>
      <c r="F534" s="328">
        <v>317374</v>
      </c>
      <c r="G534" s="320" t="str">
        <f t="shared" si="16"/>
        <v>12.128 - C</v>
      </c>
      <c r="H534" s="320">
        <f t="shared" si="18"/>
        <v>12.13</v>
      </c>
    </row>
    <row r="535" spans="2:8">
      <c r="B535" s="198">
        <f t="shared" si="17"/>
        <v>12.128999999999984</v>
      </c>
      <c r="C535" s="133">
        <v>46.1</v>
      </c>
      <c r="D535" s="119" t="s">
        <v>605</v>
      </c>
      <c r="E535" s="116" t="s">
        <v>79</v>
      </c>
      <c r="F535" s="328">
        <v>382681</v>
      </c>
      <c r="G535" s="320" t="str">
        <f t="shared" si="16"/>
        <v>12.129 - C</v>
      </c>
      <c r="H535" s="320">
        <f t="shared" si="18"/>
        <v>12.13</v>
      </c>
    </row>
    <row r="536" spans="2:8">
      <c r="B536" s="198">
        <f t="shared" si="17"/>
        <v>12.129999999999983</v>
      </c>
      <c r="C536" s="133">
        <v>47.1</v>
      </c>
      <c r="D536" s="119" t="s">
        <v>606</v>
      </c>
      <c r="E536" s="116" t="s">
        <v>79</v>
      </c>
      <c r="F536" s="328">
        <v>807167</v>
      </c>
      <c r="G536" s="320" t="str">
        <f t="shared" si="16"/>
        <v>12.130 - C</v>
      </c>
      <c r="H536" s="320">
        <f t="shared" si="18"/>
        <v>12.13</v>
      </c>
    </row>
    <row r="537" spans="2:8" ht="20.399999999999999">
      <c r="B537" s="198">
        <f t="shared" si="17"/>
        <v>12.130999999999982</v>
      </c>
      <c r="C537" s="133">
        <v>48.1</v>
      </c>
      <c r="D537" s="119" t="s">
        <v>607</v>
      </c>
      <c r="E537" s="116" t="s">
        <v>79</v>
      </c>
      <c r="F537" s="328">
        <v>1726642</v>
      </c>
      <c r="G537" s="320" t="str">
        <f t="shared" si="16"/>
        <v>12.131 - C</v>
      </c>
      <c r="H537" s="320">
        <f t="shared" si="18"/>
        <v>12.13</v>
      </c>
    </row>
    <row r="538" spans="2:8" ht="20.399999999999999">
      <c r="B538" s="198">
        <f t="shared" si="17"/>
        <v>12.131999999999982</v>
      </c>
      <c r="C538" s="133">
        <v>49.1</v>
      </c>
      <c r="D538" s="119" t="s">
        <v>608</v>
      </c>
      <c r="E538" s="116" t="s">
        <v>79</v>
      </c>
      <c r="F538" s="328">
        <v>2134804</v>
      </c>
      <c r="G538" s="320" t="str">
        <f t="shared" si="16"/>
        <v>12.132 - C</v>
      </c>
      <c r="H538" s="320">
        <f t="shared" si="18"/>
        <v>12.13</v>
      </c>
    </row>
    <row r="539" spans="2:8" ht="20.399999999999999">
      <c r="B539" s="198">
        <f t="shared" si="17"/>
        <v>12.132999999999981</v>
      </c>
      <c r="C539" s="133">
        <v>50.1</v>
      </c>
      <c r="D539" s="119" t="s">
        <v>609</v>
      </c>
      <c r="E539" s="116" t="s">
        <v>79</v>
      </c>
      <c r="F539" s="328">
        <v>355223</v>
      </c>
      <c r="G539" s="320" t="str">
        <f t="shared" si="16"/>
        <v>12.133 - C</v>
      </c>
      <c r="H539" s="320">
        <f t="shared" si="18"/>
        <v>12.13</v>
      </c>
    </row>
    <row r="540" spans="2:8" ht="40.799999999999997">
      <c r="B540" s="198">
        <f t="shared" si="17"/>
        <v>12.133999999999981</v>
      </c>
      <c r="C540" s="133">
        <v>51.1</v>
      </c>
      <c r="D540" s="119" t="s">
        <v>610</v>
      </c>
      <c r="E540" s="116" t="s">
        <v>79</v>
      </c>
      <c r="F540" s="328">
        <v>8126243</v>
      </c>
      <c r="G540" s="320" t="str">
        <f t="shared" si="16"/>
        <v>12.134 - C</v>
      </c>
      <c r="H540" s="320">
        <f t="shared" si="18"/>
        <v>12.13</v>
      </c>
    </row>
    <row r="541" spans="2:8" ht="40.799999999999997">
      <c r="B541" s="198">
        <f t="shared" si="17"/>
        <v>12.13499999999998</v>
      </c>
      <c r="C541" s="133">
        <v>52.1</v>
      </c>
      <c r="D541" s="119" t="s">
        <v>611</v>
      </c>
      <c r="E541" s="116" t="s">
        <v>79</v>
      </c>
      <c r="F541" s="328">
        <v>21783039</v>
      </c>
      <c r="G541" s="320" t="str">
        <f t="shared" si="16"/>
        <v>12.135 - C</v>
      </c>
      <c r="H541" s="320">
        <f t="shared" si="18"/>
        <v>12.14</v>
      </c>
    </row>
    <row r="542" spans="2:8" ht="40.799999999999997">
      <c r="B542" s="198">
        <f t="shared" si="17"/>
        <v>12.13599999999998</v>
      </c>
      <c r="C542" s="133">
        <v>53.1</v>
      </c>
      <c r="D542" s="119" t="s">
        <v>612</v>
      </c>
      <c r="E542" s="116" t="s">
        <v>79</v>
      </c>
      <c r="F542" s="328">
        <v>27737900</v>
      </c>
      <c r="G542" s="320" t="str">
        <f t="shared" si="16"/>
        <v>12.136 - C</v>
      </c>
      <c r="H542" s="320">
        <f t="shared" si="18"/>
        <v>12.14</v>
      </c>
    </row>
    <row r="543" spans="2:8">
      <c r="B543" s="198">
        <f t="shared" si="17"/>
        <v>12.136999999999979</v>
      </c>
      <c r="C543" s="133">
        <v>54.1</v>
      </c>
      <c r="D543" s="119" t="s">
        <v>613</v>
      </c>
      <c r="E543" s="116" t="s">
        <v>79</v>
      </c>
      <c r="F543" s="328">
        <v>1380929</v>
      </c>
      <c r="G543" s="320" t="str">
        <f t="shared" si="16"/>
        <v>12.137 - C</v>
      </c>
      <c r="H543" s="320">
        <f t="shared" si="18"/>
        <v>12.14</v>
      </c>
    </row>
    <row r="544" spans="2:8">
      <c r="B544" s="198">
        <f t="shared" si="17"/>
        <v>12.137999999999979</v>
      </c>
      <c r="C544" s="133">
        <v>55.1</v>
      </c>
      <c r="D544" s="119" t="s">
        <v>614</v>
      </c>
      <c r="E544" s="116" t="s">
        <v>79</v>
      </c>
      <c r="F544" s="328">
        <v>2817495</v>
      </c>
      <c r="G544" s="320" t="str">
        <f t="shared" si="16"/>
        <v>12.138 - C</v>
      </c>
      <c r="H544" s="320">
        <f t="shared" si="18"/>
        <v>12.14</v>
      </c>
    </row>
    <row r="545" spans="2:8">
      <c r="B545" s="198">
        <f t="shared" si="17"/>
        <v>12.138999999999978</v>
      </c>
      <c r="C545" s="133">
        <v>56.1</v>
      </c>
      <c r="D545" s="119" t="s">
        <v>615</v>
      </c>
      <c r="E545" s="116" t="s">
        <v>79</v>
      </c>
      <c r="F545" s="328">
        <v>4507812</v>
      </c>
      <c r="G545" s="320" t="str">
        <f t="shared" si="16"/>
        <v>12.139 - C</v>
      </c>
      <c r="H545" s="320">
        <f t="shared" si="18"/>
        <v>12.14</v>
      </c>
    </row>
    <row r="546" spans="2:8">
      <c r="B546" s="198">
        <f t="shared" si="17"/>
        <v>12.139999999999977</v>
      </c>
      <c r="C546" s="133">
        <v>57.1</v>
      </c>
      <c r="D546" s="119" t="s">
        <v>616</v>
      </c>
      <c r="E546" s="116" t="s">
        <v>79</v>
      </c>
      <c r="F546" s="328">
        <v>5239084</v>
      </c>
      <c r="G546" s="320" t="str">
        <f t="shared" si="16"/>
        <v>12.140 - C</v>
      </c>
      <c r="H546" s="320">
        <f t="shared" si="18"/>
        <v>12.14</v>
      </c>
    </row>
    <row r="547" spans="2:8">
      <c r="B547" s="198">
        <f t="shared" si="17"/>
        <v>12.140999999999977</v>
      </c>
      <c r="C547" s="133">
        <v>58.1</v>
      </c>
      <c r="D547" s="119" t="s">
        <v>617</v>
      </c>
      <c r="E547" s="116" t="s">
        <v>79</v>
      </c>
      <c r="F547" s="328">
        <v>7560275</v>
      </c>
      <c r="G547" s="320" t="str">
        <f t="shared" si="16"/>
        <v>12.141 - C</v>
      </c>
      <c r="H547" s="320">
        <f t="shared" si="18"/>
        <v>12.14</v>
      </c>
    </row>
    <row r="548" spans="2:8">
      <c r="B548" s="198">
        <f t="shared" si="17"/>
        <v>12.141999999999976</v>
      </c>
      <c r="C548" s="133">
        <v>59.1</v>
      </c>
      <c r="D548" s="119" t="s">
        <v>618</v>
      </c>
      <c r="E548" s="116" t="s">
        <v>79</v>
      </c>
      <c r="F548" s="328">
        <v>10843318</v>
      </c>
      <c r="G548" s="320" t="str">
        <f t="shared" si="16"/>
        <v>12.142 - C</v>
      </c>
      <c r="H548" s="320">
        <f t="shared" si="18"/>
        <v>12.14</v>
      </c>
    </row>
    <row r="549" spans="2:8">
      <c r="B549" s="198">
        <f t="shared" si="17"/>
        <v>12.142999999999976</v>
      </c>
      <c r="C549" s="133">
        <v>60.1</v>
      </c>
      <c r="D549" s="119" t="s">
        <v>619</v>
      </c>
      <c r="E549" s="116" t="s">
        <v>79</v>
      </c>
      <c r="F549" s="328">
        <v>79065</v>
      </c>
      <c r="G549" s="320" t="str">
        <f t="shared" si="16"/>
        <v>12.143 - C</v>
      </c>
      <c r="H549" s="320">
        <f t="shared" si="18"/>
        <v>12.14</v>
      </c>
    </row>
    <row r="550" spans="2:8">
      <c r="B550" s="198">
        <f t="shared" si="17"/>
        <v>12.143999999999975</v>
      </c>
      <c r="C550" s="133">
        <v>61.1</v>
      </c>
      <c r="D550" s="119" t="s">
        <v>620</v>
      </c>
      <c r="E550" s="116" t="s">
        <v>79</v>
      </c>
      <c r="F550" s="328">
        <v>105006</v>
      </c>
      <c r="G550" s="320" t="str">
        <f t="shared" si="16"/>
        <v>12.144 - C</v>
      </c>
      <c r="H550" s="320">
        <f t="shared" si="18"/>
        <v>12.14</v>
      </c>
    </row>
    <row r="551" spans="2:8">
      <c r="B551" s="198">
        <f t="shared" si="17"/>
        <v>12.144999999999975</v>
      </c>
      <c r="C551" s="133">
        <v>62.1</v>
      </c>
      <c r="D551" s="119" t="s">
        <v>621</v>
      </c>
      <c r="E551" s="116" t="s">
        <v>79</v>
      </c>
      <c r="F551" s="328">
        <v>300374</v>
      </c>
      <c r="G551" s="320" t="str">
        <f t="shared" si="16"/>
        <v>12.145 - C</v>
      </c>
      <c r="H551" s="320">
        <f t="shared" si="18"/>
        <v>12.15</v>
      </c>
    </row>
    <row r="552" spans="2:8">
      <c r="B552" s="198">
        <f t="shared" si="17"/>
        <v>12.145999999999974</v>
      </c>
      <c r="C552" s="133">
        <v>63.1</v>
      </c>
      <c r="D552" s="119" t="s">
        <v>622</v>
      </c>
      <c r="E552" s="116" t="s">
        <v>82</v>
      </c>
      <c r="F552" s="328">
        <v>6700</v>
      </c>
      <c r="G552" s="320" t="str">
        <f t="shared" si="16"/>
        <v>12.146 - C</v>
      </c>
      <c r="H552" s="320">
        <f t="shared" si="18"/>
        <v>12.15</v>
      </c>
    </row>
    <row r="553" spans="2:8">
      <c r="B553" s="198">
        <f t="shared" si="17"/>
        <v>12.146999999999974</v>
      </c>
      <c r="C553" s="133">
        <v>64.099999999999994</v>
      </c>
      <c r="D553" s="119" t="s">
        <v>623</v>
      </c>
      <c r="E553" s="116" t="s">
        <v>82</v>
      </c>
      <c r="F553" s="328">
        <v>49392</v>
      </c>
      <c r="G553" s="320" t="str">
        <f t="shared" si="16"/>
        <v>12.147 - C</v>
      </c>
      <c r="H553" s="320">
        <f t="shared" si="18"/>
        <v>12.15</v>
      </c>
    </row>
    <row r="554" spans="2:8">
      <c r="B554" s="198">
        <f t="shared" si="17"/>
        <v>12.147999999999973</v>
      </c>
      <c r="C554" s="133">
        <v>65.099999999999994</v>
      </c>
      <c r="D554" s="119" t="s">
        <v>624</v>
      </c>
      <c r="E554" s="116" t="s">
        <v>82</v>
      </c>
      <c r="F554" s="328">
        <v>71797</v>
      </c>
      <c r="G554" s="320" t="str">
        <f t="shared" si="16"/>
        <v>12.148 - C</v>
      </c>
      <c r="H554" s="320">
        <f t="shared" si="18"/>
        <v>12.15</v>
      </c>
    </row>
    <row r="555" spans="2:8">
      <c r="B555" s="198">
        <f t="shared" si="17"/>
        <v>12.148999999999972</v>
      </c>
      <c r="C555" s="133">
        <v>66.099999999999994</v>
      </c>
      <c r="D555" s="119" t="s">
        <v>625</v>
      </c>
      <c r="E555" s="116" t="s">
        <v>82</v>
      </c>
      <c r="F555" s="328">
        <v>96068</v>
      </c>
      <c r="G555" s="320" t="str">
        <f t="shared" si="16"/>
        <v>12.149 - C</v>
      </c>
      <c r="H555" s="320">
        <f t="shared" si="18"/>
        <v>12.15</v>
      </c>
    </row>
    <row r="556" spans="2:8">
      <c r="B556" s="198">
        <f t="shared" si="17"/>
        <v>12.149999999999972</v>
      </c>
      <c r="C556" s="133">
        <v>67.099999999999994</v>
      </c>
      <c r="D556" s="119" t="s">
        <v>626</v>
      </c>
      <c r="E556" s="116" t="s">
        <v>82</v>
      </c>
      <c r="F556" s="328">
        <v>250882</v>
      </c>
      <c r="G556" s="320" t="str">
        <f t="shared" si="16"/>
        <v>12.150 - C</v>
      </c>
      <c r="H556" s="320">
        <f t="shared" si="18"/>
        <v>12.15</v>
      </c>
    </row>
    <row r="557" spans="2:8">
      <c r="B557" s="198">
        <f t="shared" si="17"/>
        <v>12.150999999999971</v>
      </c>
      <c r="C557" s="133">
        <v>68.099999999999994</v>
      </c>
      <c r="D557" s="119" t="s">
        <v>627</v>
      </c>
      <c r="E557" s="116" t="s">
        <v>82</v>
      </c>
      <c r="F557" s="328">
        <v>329850</v>
      </c>
      <c r="G557" s="320" t="str">
        <f t="shared" si="16"/>
        <v>12.151 - C</v>
      </c>
      <c r="H557" s="320">
        <f t="shared" si="18"/>
        <v>12.15</v>
      </c>
    </row>
    <row r="558" spans="2:8">
      <c r="B558" s="196">
        <v>13</v>
      </c>
      <c r="C558" s="120"/>
      <c r="D558" s="121" t="s">
        <v>628</v>
      </c>
      <c r="E558" s="122"/>
      <c r="F558" s="326"/>
      <c r="G558" s="320" t="str">
        <f t="shared" ref="G558:G585" si="19">H558&amp;" - C"</f>
        <v>13 - C</v>
      </c>
      <c r="H558" s="320">
        <f t="shared" si="18"/>
        <v>13</v>
      </c>
    </row>
    <row r="559" spans="2:8">
      <c r="B559" s="197">
        <v>13.1</v>
      </c>
      <c r="C559" s="130">
        <v>8.1</v>
      </c>
      <c r="D559" s="119" t="s">
        <v>629</v>
      </c>
      <c r="E559" s="116" t="s">
        <v>89</v>
      </c>
      <c r="F559" s="325">
        <v>47692</v>
      </c>
      <c r="G559" s="320" t="str">
        <f t="shared" si="19"/>
        <v>13,1 - C</v>
      </c>
      <c r="H559" s="320">
        <f t="shared" si="18"/>
        <v>13.1</v>
      </c>
    </row>
    <row r="560" spans="2:8">
      <c r="B560" s="197">
        <v>13.2</v>
      </c>
      <c r="C560" s="130">
        <v>8.1999999999999993</v>
      </c>
      <c r="D560" s="119" t="s">
        <v>630</v>
      </c>
      <c r="E560" s="116" t="s">
        <v>89</v>
      </c>
      <c r="F560" s="325">
        <v>49816</v>
      </c>
      <c r="G560" s="320" t="str">
        <f t="shared" si="19"/>
        <v>13,2 - C</v>
      </c>
      <c r="H560" s="320">
        <f t="shared" si="18"/>
        <v>13.2</v>
      </c>
    </row>
    <row r="561" spans="2:8">
      <c r="B561" s="197">
        <v>13.3</v>
      </c>
      <c r="C561" s="130">
        <v>8.3000000000000007</v>
      </c>
      <c r="D561" s="119" t="s">
        <v>631</v>
      </c>
      <c r="E561" s="116" t="s">
        <v>89</v>
      </c>
      <c r="F561" s="325">
        <v>27495</v>
      </c>
      <c r="G561" s="320" t="str">
        <f t="shared" si="19"/>
        <v>13,3 - C</v>
      </c>
      <c r="H561" s="320">
        <f t="shared" si="18"/>
        <v>13.3</v>
      </c>
    </row>
    <row r="562" spans="2:8">
      <c r="B562" s="197">
        <v>13.4</v>
      </c>
      <c r="C562" s="130">
        <v>8.4</v>
      </c>
      <c r="D562" s="119" t="s">
        <v>632</v>
      </c>
      <c r="E562" s="116" t="s">
        <v>89</v>
      </c>
      <c r="F562" s="325">
        <v>42313</v>
      </c>
      <c r="G562" s="320" t="str">
        <f t="shared" si="19"/>
        <v>13,4 - C</v>
      </c>
      <c r="H562" s="320">
        <f t="shared" si="18"/>
        <v>13.4</v>
      </c>
    </row>
    <row r="563" spans="2:8">
      <c r="B563" s="197">
        <v>13.5</v>
      </c>
      <c r="C563" s="130">
        <v>8.5</v>
      </c>
      <c r="D563" s="119" t="s">
        <v>633</v>
      </c>
      <c r="E563" s="116" t="s">
        <v>89</v>
      </c>
      <c r="F563" s="325">
        <v>94859</v>
      </c>
      <c r="G563" s="320" t="str">
        <f t="shared" si="19"/>
        <v>13,5 - C</v>
      </c>
      <c r="H563" s="320">
        <f t="shared" si="18"/>
        <v>13.5</v>
      </c>
    </row>
    <row r="564" spans="2:8">
      <c r="B564" s="197">
        <v>13.6</v>
      </c>
      <c r="C564" s="130">
        <v>8.6</v>
      </c>
      <c r="D564" s="119" t="s">
        <v>634</v>
      </c>
      <c r="E564" s="116" t="s">
        <v>82</v>
      </c>
      <c r="F564" s="325">
        <v>51304</v>
      </c>
      <c r="G564" s="320" t="str">
        <f t="shared" si="19"/>
        <v>13,6 - C</v>
      </c>
      <c r="H564" s="320">
        <f t="shared" si="18"/>
        <v>13.6</v>
      </c>
    </row>
    <row r="565" spans="2:8">
      <c r="B565" s="197">
        <v>13.7</v>
      </c>
      <c r="C565" s="130">
        <v>8.6999999999999993</v>
      </c>
      <c r="D565" s="119" t="s">
        <v>635</v>
      </c>
      <c r="E565" s="116" t="s">
        <v>89</v>
      </c>
      <c r="F565" s="325">
        <v>96035</v>
      </c>
      <c r="G565" s="320" t="str">
        <f t="shared" si="19"/>
        <v>13,7 - C</v>
      </c>
      <c r="H565" s="320">
        <f t="shared" si="18"/>
        <v>13.7</v>
      </c>
    </row>
    <row r="566" spans="2:8">
      <c r="B566" s="197">
        <v>13.8</v>
      </c>
      <c r="C566" s="130">
        <v>8.8000000000000007</v>
      </c>
      <c r="D566" s="112" t="s">
        <v>636</v>
      </c>
      <c r="E566" s="116" t="s">
        <v>89</v>
      </c>
      <c r="F566" s="325">
        <v>116493</v>
      </c>
      <c r="G566" s="320" t="str">
        <f t="shared" si="19"/>
        <v>13,8 - C</v>
      </c>
      <c r="H566" s="320">
        <f t="shared" si="18"/>
        <v>13.8</v>
      </c>
    </row>
    <row r="567" spans="2:8">
      <c r="B567" s="197">
        <v>13.9</v>
      </c>
      <c r="C567" s="130">
        <v>8.9</v>
      </c>
      <c r="D567" s="112" t="s">
        <v>637</v>
      </c>
      <c r="E567" s="116" t="s">
        <v>89</v>
      </c>
      <c r="F567" s="325">
        <v>49600</v>
      </c>
      <c r="G567" s="320" t="str">
        <f t="shared" si="19"/>
        <v>13,9 - C</v>
      </c>
      <c r="H567" s="320">
        <f t="shared" si="18"/>
        <v>13.9</v>
      </c>
    </row>
    <row r="568" spans="2:8">
      <c r="B568" s="195">
        <v>13.1</v>
      </c>
      <c r="C568" s="117">
        <v>9</v>
      </c>
      <c r="D568" s="112" t="s">
        <v>638</v>
      </c>
      <c r="E568" s="116" t="s">
        <v>89</v>
      </c>
      <c r="F568" s="325">
        <v>35844</v>
      </c>
      <c r="G568" s="320" t="str">
        <f>SUBSTITUTE(TEXT(B568,"0,00"),",",".")&amp;" - C"</f>
        <v>13.10 - C</v>
      </c>
      <c r="H568" s="320">
        <f t="shared" si="18"/>
        <v>13.1</v>
      </c>
    </row>
    <row r="569" spans="2:8">
      <c r="B569" s="195">
        <v>13.11</v>
      </c>
      <c r="C569" s="117">
        <v>9.1</v>
      </c>
      <c r="D569" s="112" t="s">
        <v>639</v>
      </c>
      <c r="E569" s="116" t="s">
        <v>89</v>
      </c>
      <c r="F569" s="325">
        <v>42372</v>
      </c>
      <c r="G569" s="320" t="str">
        <f t="shared" si="19"/>
        <v>13,11 - C</v>
      </c>
      <c r="H569" s="320">
        <f t="shared" si="18"/>
        <v>13.11</v>
      </c>
    </row>
    <row r="570" spans="2:8">
      <c r="B570" s="195">
        <v>13.12</v>
      </c>
      <c r="C570" s="117">
        <v>9.1999999999999993</v>
      </c>
      <c r="D570" s="112" t="s">
        <v>640</v>
      </c>
      <c r="E570" s="116" t="s">
        <v>89</v>
      </c>
      <c r="F570" s="325">
        <v>67844</v>
      </c>
      <c r="G570" s="320" t="str">
        <f t="shared" si="19"/>
        <v>13,12 - C</v>
      </c>
      <c r="H570" s="320">
        <f t="shared" si="18"/>
        <v>13.12</v>
      </c>
    </row>
    <row r="571" spans="2:8">
      <c r="B571" s="195">
        <v>13.13</v>
      </c>
      <c r="C571" s="117">
        <v>9.3000000000000007</v>
      </c>
      <c r="D571" s="112" t="s">
        <v>641</v>
      </c>
      <c r="E571" s="116" t="s">
        <v>89</v>
      </c>
      <c r="F571" s="325">
        <v>80422</v>
      </c>
      <c r="G571" s="320" t="str">
        <f t="shared" si="19"/>
        <v>13,13 - C</v>
      </c>
      <c r="H571" s="320">
        <f t="shared" si="18"/>
        <v>13.13</v>
      </c>
    </row>
    <row r="572" spans="2:8">
      <c r="B572" s="195">
        <v>13.14</v>
      </c>
      <c r="C572" s="117">
        <v>9.4</v>
      </c>
      <c r="D572" s="112" t="s">
        <v>642</v>
      </c>
      <c r="E572" s="116" t="s">
        <v>89</v>
      </c>
      <c r="F572" s="325">
        <v>114932</v>
      </c>
      <c r="G572" s="320" t="str">
        <f t="shared" si="19"/>
        <v>13,14 - C</v>
      </c>
      <c r="H572" s="320">
        <f t="shared" si="18"/>
        <v>13.14</v>
      </c>
    </row>
    <row r="573" spans="2:8">
      <c r="B573" s="195">
        <v>13.15</v>
      </c>
      <c r="C573" s="117">
        <v>9.5</v>
      </c>
      <c r="D573" s="112" t="s">
        <v>643</v>
      </c>
      <c r="E573" s="116" t="s">
        <v>110</v>
      </c>
      <c r="F573" s="325">
        <v>158623</v>
      </c>
      <c r="G573" s="320" t="str">
        <f t="shared" si="19"/>
        <v>13,15 - C</v>
      </c>
      <c r="H573" s="320">
        <f t="shared" si="18"/>
        <v>13.15</v>
      </c>
    </row>
    <row r="574" spans="2:8">
      <c r="B574" s="195">
        <v>13.16</v>
      </c>
      <c r="C574" s="117">
        <v>9.6</v>
      </c>
      <c r="D574" s="112" t="s">
        <v>644</v>
      </c>
      <c r="E574" s="116" t="s">
        <v>110</v>
      </c>
      <c r="F574" s="325">
        <v>150138</v>
      </c>
      <c r="G574" s="320" t="str">
        <f t="shared" si="19"/>
        <v>13,16 - C</v>
      </c>
      <c r="H574" s="320">
        <f t="shared" si="18"/>
        <v>13.16</v>
      </c>
    </row>
    <row r="575" spans="2:8">
      <c r="B575" s="194"/>
      <c r="C575" s="111"/>
      <c r="D575" s="112"/>
      <c r="E575" s="132"/>
      <c r="F575" s="327"/>
      <c r="G575" s="320" t="str">
        <f t="shared" si="19"/>
        <v>0 - C</v>
      </c>
      <c r="H575" s="320">
        <f t="shared" si="18"/>
        <v>0</v>
      </c>
    </row>
    <row r="576" spans="2:8">
      <c r="B576" s="196">
        <v>14</v>
      </c>
      <c r="C576" s="120"/>
      <c r="D576" s="121" t="s">
        <v>645</v>
      </c>
      <c r="E576" s="122"/>
      <c r="F576" s="326"/>
      <c r="G576" s="320" t="str">
        <f t="shared" si="19"/>
        <v>14 - C</v>
      </c>
      <c r="H576" s="320">
        <f t="shared" si="18"/>
        <v>14</v>
      </c>
    </row>
    <row r="577" spans="2:8">
      <c r="B577" s="197">
        <v>14.1</v>
      </c>
      <c r="C577" s="130">
        <v>8.1</v>
      </c>
      <c r="D577" s="119" t="s">
        <v>646</v>
      </c>
      <c r="E577" s="116" t="s">
        <v>89</v>
      </c>
      <c r="F577" s="325">
        <v>87171</v>
      </c>
      <c r="G577" s="320" t="str">
        <f t="shared" si="19"/>
        <v>14,1 - C</v>
      </c>
      <c r="H577" s="320">
        <f t="shared" si="18"/>
        <v>14.1</v>
      </c>
    </row>
    <row r="578" spans="2:8">
      <c r="B578" s="197">
        <v>14.2</v>
      </c>
      <c r="C578" s="130">
        <v>8.1999999999999993</v>
      </c>
      <c r="D578" s="119" t="s">
        <v>647</v>
      </c>
      <c r="E578" s="116" t="s">
        <v>82</v>
      </c>
      <c r="F578" s="325">
        <v>58700</v>
      </c>
      <c r="G578" s="320" t="str">
        <f t="shared" si="19"/>
        <v>14,2 - C</v>
      </c>
      <c r="H578" s="320">
        <f t="shared" si="18"/>
        <v>14.2</v>
      </c>
    </row>
    <row r="579" spans="2:8">
      <c r="B579" s="197">
        <v>14.3</v>
      </c>
      <c r="C579" s="130">
        <v>8.3000000000000007</v>
      </c>
      <c r="D579" s="119" t="s">
        <v>648</v>
      </c>
      <c r="E579" s="116" t="s">
        <v>89</v>
      </c>
      <c r="F579" s="325">
        <v>90422</v>
      </c>
      <c r="G579" s="320" t="str">
        <f t="shared" si="19"/>
        <v>14,3 - C</v>
      </c>
      <c r="H579" s="320">
        <f t="shared" si="18"/>
        <v>14.3</v>
      </c>
    </row>
    <row r="580" spans="2:8">
      <c r="B580" s="197">
        <v>14.4</v>
      </c>
      <c r="C580" s="130">
        <v>8.4</v>
      </c>
      <c r="D580" s="119" t="s">
        <v>649</v>
      </c>
      <c r="E580" s="116" t="s">
        <v>89</v>
      </c>
      <c r="F580" s="325">
        <v>95072</v>
      </c>
      <c r="G580" s="320" t="str">
        <f t="shared" si="19"/>
        <v>14,4 - C</v>
      </c>
      <c r="H580" s="320">
        <f t="shared" si="18"/>
        <v>14.4</v>
      </c>
    </row>
    <row r="581" spans="2:8">
      <c r="B581" s="197">
        <v>14.5</v>
      </c>
      <c r="C581" s="130">
        <v>8.5</v>
      </c>
      <c r="D581" s="119" t="s">
        <v>650</v>
      </c>
      <c r="E581" s="116" t="s">
        <v>89</v>
      </c>
      <c r="F581" s="325">
        <v>99453</v>
      </c>
      <c r="G581" s="320" t="str">
        <f t="shared" si="19"/>
        <v>14,5 - C</v>
      </c>
      <c r="H581" s="320">
        <f t="shared" si="18"/>
        <v>14.5</v>
      </c>
    </row>
    <row r="582" spans="2:8" ht="20.399999999999999">
      <c r="B582" s="197">
        <v>14.6</v>
      </c>
      <c r="C582" s="130">
        <v>8.6</v>
      </c>
      <c r="D582" s="119" t="s">
        <v>651</v>
      </c>
      <c r="E582" s="116" t="s">
        <v>89</v>
      </c>
      <c r="F582" s="325">
        <v>118958</v>
      </c>
      <c r="G582" s="320" t="str">
        <f t="shared" si="19"/>
        <v>14,6 - C</v>
      </c>
      <c r="H582" s="320">
        <f t="shared" si="18"/>
        <v>14.6</v>
      </c>
    </row>
    <row r="583" spans="2:8">
      <c r="B583" s="197">
        <v>14.7</v>
      </c>
      <c r="C583" s="130">
        <v>8.6999999999999993</v>
      </c>
      <c r="D583" s="119" t="s">
        <v>652</v>
      </c>
      <c r="E583" s="116" t="s">
        <v>82</v>
      </c>
      <c r="F583" s="325">
        <v>79248</v>
      </c>
      <c r="G583" s="320" t="str">
        <f t="shared" si="19"/>
        <v>14,7 - C</v>
      </c>
      <c r="H583" s="320">
        <f t="shared" si="18"/>
        <v>14.7</v>
      </c>
    </row>
    <row r="584" spans="2:8">
      <c r="B584" s="197">
        <v>14.8</v>
      </c>
      <c r="C584" s="130">
        <v>8.8000000000000007</v>
      </c>
      <c r="D584" s="119" t="s">
        <v>653</v>
      </c>
      <c r="E584" s="116" t="s">
        <v>89</v>
      </c>
      <c r="F584" s="325">
        <v>248463</v>
      </c>
      <c r="G584" s="320" t="str">
        <f t="shared" si="19"/>
        <v>14,8 - C</v>
      </c>
      <c r="H584" s="320">
        <f t="shared" si="18"/>
        <v>14.8</v>
      </c>
    </row>
    <row r="585" spans="2:8">
      <c r="B585" s="197">
        <v>14.9</v>
      </c>
      <c r="C585" s="130">
        <v>8.9</v>
      </c>
      <c r="D585" s="112" t="s">
        <v>654</v>
      </c>
      <c r="E585" s="116" t="s">
        <v>89</v>
      </c>
      <c r="F585" s="325">
        <v>71937</v>
      </c>
      <c r="G585" s="320" t="str">
        <f t="shared" si="19"/>
        <v>14,9 - C</v>
      </c>
      <c r="H585" s="320">
        <f t="shared" si="18"/>
        <v>14.9</v>
      </c>
    </row>
    <row r="586" spans="2:8">
      <c r="B586" s="195">
        <v>14.1</v>
      </c>
      <c r="C586" s="117">
        <v>9</v>
      </c>
      <c r="D586" s="112" t="s">
        <v>655</v>
      </c>
      <c r="E586" s="116" t="s">
        <v>82</v>
      </c>
      <c r="F586" s="325">
        <v>49633</v>
      </c>
      <c r="G586" s="320" t="str">
        <f>SUBSTITUTE(TEXT(B586,"0,00"),",",".")&amp;" - C"</f>
        <v>14.10 - C</v>
      </c>
      <c r="H586" s="320">
        <f t="shared" ref="H586:H649" si="20">ROUND(B586,2)</f>
        <v>14.1</v>
      </c>
    </row>
    <row r="587" spans="2:8">
      <c r="B587" s="195">
        <v>14.11</v>
      </c>
      <c r="C587" s="117">
        <v>9.1</v>
      </c>
      <c r="D587" s="112" t="s">
        <v>656</v>
      </c>
      <c r="E587" s="116" t="s">
        <v>82</v>
      </c>
      <c r="F587" s="325">
        <v>20748</v>
      </c>
      <c r="G587" s="320" t="str">
        <f t="shared" ref="G587:G649" si="21">H587&amp;" - C"</f>
        <v>14,11 - C</v>
      </c>
      <c r="H587" s="320">
        <f t="shared" si="20"/>
        <v>14.11</v>
      </c>
    </row>
    <row r="588" spans="2:8">
      <c r="B588" s="195">
        <v>14.12</v>
      </c>
      <c r="C588" s="117">
        <v>9.1999999999999993</v>
      </c>
      <c r="D588" s="112" t="s">
        <v>657</v>
      </c>
      <c r="E588" s="116" t="s">
        <v>82</v>
      </c>
      <c r="F588" s="325">
        <v>14644</v>
      </c>
      <c r="G588" s="320" t="str">
        <f t="shared" si="21"/>
        <v>14,12 - C</v>
      </c>
      <c r="H588" s="320">
        <f t="shared" si="20"/>
        <v>14.12</v>
      </c>
    </row>
    <row r="589" spans="2:8">
      <c r="B589" s="195">
        <v>14.13</v>
      </c>
      <c r="C589" s="117">
        <v>9.3000000000000007</v>
      </c>
      <c r="D589" s="112" t="s">
        <v>658</v>
      </c>
      <c r="E589" s="116" t="s">
        <v>82</v>
      </c>
      <c r="F589" s="325">
        <v>19145</v>
      </c>
      <c r="G589" s="320" t="str">
        <f t="shared" si="21"/>
        <v>14,13 - C</v>
      </c>
      <c r="H589" s="320">
        <f t="shared" si="20"/>
        <v>14.13</v>
      </c>
    </row>
    <row r="590" spans="2:8">
      <c r="B590" s="195">
        <v>14.14</v>
      </c>
      <c r="C590" s="117">
        <v>9.4</v>
      </c>
      <c r="D590" s="112" t="s">
        <v>659</v>
      </c>
      <c r="E590" s="116" t="s">
        <v>82</v>
      </c>
      <c r="F590" s="325">
        <v>18307</v>
      </c>
      <c r="G590" s="320" t="str">
        <f t="shared" si="21"/>
        <v>14,14 - C</v>
      </c>
      <c r="H590" s="320">
        <f t="shared" si="20"/>
        <v>14.14</v>
      </c>
    </row>
    <row r="591" spans="2:8">
      <c r="B591" s="195">
        <v>14.15</v>
      </c>
      <c r="C591" s="117">
        <v>9.5</v>
      </c>
      <c r="D591" s="112" t="s">
        <v>660</v>
      </c>
      <c r="E591" s="116" t="s">
        <v>82</v>
      </c>
      <c r="F591" s="325">
        <v>28257</v>
      </c>
      <c r="G591" s="320" t="str">
        <f t="shared" si="21"/>
        <v>14,15 - C</v>
      </c>
      <c r="H591" s="320">
        <f t="shared" si="20"/>
        <v>14.15</v>
      </c>
    </row>
    <row r="592" spans="2:8">
      <c r="B592" s="195">
        <v>14.16</v>
      </c>
      <c r="C592" s="117">
        <v>9.6</v>
      </c>
      <c r="D592" s="112" t="s">
        <v>661</v>
      </c>
      <c r="E592" s="116" t="s">
        <v>82</v>
      </c>
      <c r="F592" s="325">
        <v>51671</v>
      </c>
      <c r="G592" s="320" t="str">
        <f t="shared" si="21"/>
        <v>14,16 - C</v>
      </c>
      <c r="H592" s="320">
        <f t="shared" si="20"/>
        <v>14.16</v>
      </c>
    </row>
    <row r="593" spans="2:8">
      <c r="B593" s="195">
        <v>14.17</v>
      </c>
      <c r="C593" s="117">
        <v>9.6999999999999993</v>
      </c>
      <c r="D593" s="112" t="s">
        <v>662</v>
      </c>
      <c r="E593" s="116" t="s">
        <v>82</v>
      </c>
      <c r="F593" s="325">
        <v>20786</v>
      </c>
      <c r="G593" s="320" t="str">
        <f t="shared" si="21"/>
        <v>14,17 - C</v>
      </c>
      <c r="H593" s="320">
        <f t="shared" si="20"/>
        <v>14.17</v>
      </c>
    </row>
    <row r="594" spans="2:8">
      <c r="B594" s="195">
        <v>14.18</v>
      </c>
      <c r="C594" s="117">
        <v>9.8000000000000007</v>
      </c>
      <c r="D594" s="112" t="s">
        <v>663</v>
      </c>
      <c r="E594" s="116" t="s">
        <v>89</v>
      </c>
      <c r="F594" s="325">
        <v>118922</v>
      </c>
      <c r="G594" s="320" t="str">
        <f t="shared" si="21"/>
        <v>14,18 - C</v>
      </c>
      <c r="H594" s="320">
        <f t="shared" si="20"/>
        <v>14.18</v>
      </c>
    </row>
    <row r="595" spans="2:8">
      <c r="B595" s="195">
        <v>14.19</v>
      </c>
      <c r="C595" s="117">
        <v>9.9</v>
      </c>
      <c r="D595" s="119" t="s">
        <v>664</v>
      </c>
      <c r="E595" s="127" t="s">
        <v>82</v>
      </c>
      <c r="F595" s="325">
        <v>175579</v>
      </c>
      <c r="G595" s="320" t="str">
        <f t="shared" si="21"/>
        <v>14,19 - C</v>
      </c>
      <c r="H595" s="320">
        <f t="shared" si="20"/>
        <v>14.19</v>
      </c>
    </row>
    <row r="596" spans="2:8">
      <c r="B596" s="195">
        <v>14.2</v>
      </c>
      <c r="C596" s="117">
        <v>10</v>
      </c>
      <c r="D596" s="119" t="s">
        <v>665</v>
      </c>
      <c r="E596" s="127" t="s">
        <v>82</v>
      </c>
      <c r="F596" s="325">
        <v>11652</v>
      </c>
      <c r="G596" s="320" t="str">
        <f>SUBSTITUTE(TEXT(B596,"0,00"),",",".")&amp;" - C"</f>
        <v>14.20 - C</v>
      </c>
      <c r="H596" s="320">
        <f t="shared" si="20"/>
        <v>14.2</v>
      </c>
    </row>
    <row r="597" spans="2:8">
      <c r="B597" s="195">
        <v>14.21</v>
      </c>
      <c r="C597" s="117">
        <v>10.1</v>
      </c>
      <c r="D597" s="119" t="s">
        <v>666</v>
      </c>
      <c r="E597" s="127" t="s">
        <v>82</v>
      </c>
      <c r="F597" s="325">
        <v>44344</v>
      </c>
      <c r="G597" s="320" t="str">
        <f t="shared" si="21"/>
        <v>14,21 - C</v>
      </c>
      <c r="H597" s="320">
        <f t="shared" si="20"/>
        <v>14.21</v>
      </c>
    </row>
    <row r="598" spans="2:8">
      <c r="B598" s="195">
        <v>14.22</v>
      </c>
      <c r="C598" s="117">
        <v>10.199999999999999</v>
      </c>
      <c r="D598" s="119" t="s">
        <v>667</v>
      </c>
      <c r="E598" s="127" t="s">
        <v>89</v>
      </c>
      <c r="F598" s="325">
        <v>72175</v>
      </c>
      <c r="G598" s="320" t="str">
        <f t="shared" si="21"/>
        <v>14,22 - C</v>
      </c>
      <c r="H598" s="320">
        <f t="shared" si="20"/>
        <v>14.22</v>
      </c>
    </row>
    <row r="599" spans="2:8">
      <c r="B599" s="195">
        <v>14.23</v>
      </c>
      <c r="C599" s="117">
        <v>10.3</v>
      </c>
      <c r="D599" s="119" t="s">
        <v>668</v>
      </c>
      <c r="E599" s="127" t="s">
        <v>89</v>
      </c>
      <c r="F599" s="325">
        <v>82205</v>
      </c>
      <c r="G599" s="320" t="str">
        <f t="shared" si="21"/>
        <v>14,23 - C</v>
      </c>
      <c r="H599" s="320">
        <f t="shared" si="20"/>
        <v>14.23</v>
      </c>
    </row>
    <row r="600" spans="2:8">
      <c r="B600" s="195">
        <v>14.24</v>
      </c>
      <c r="C600" s="117">
        <v>10.4</v>
      </c>
      <c r="D600" s="119" t="s">
        <v>669</v>
      </c>
      <c r="E600" s="127" t="s">
        <v>89</v>
      </c>
      <c r="F600" s="325">
        <v>86097</v>
      </c>
      <c r="G600" s="320" t="str">
        <f t="shared" si="21"/>
        <v>14,24 - C</v>
      </c>
      <c r="H600" s="320">
        <f t="shared" si="20"/>
        <v>14.24</v>
      </c>
    </row>
    <row r="601" spans="2:8">
      <c r="B601" s="195">
        <v>14.25</v>
      </c>
      <c r="C601" s="117">
        <v>10.5</v>
      </c>
      <c r="D601" s="119" t="s">
        <v>670</v>
      </c>
      <c r="E601" s="127" t="s">
        <v>89</v>
      </c>
      <c r="F601" s="325">
        <v>73591</v>
      </c>
      <c r="G601" s="320" t="str">
        <f t="shared" si="21"/>
        <v>14,25 - C</v>
      </c>
      <c r="H601" s="320">
        <f t="shared" si="20"/>
        <v>14.25</v>
      </c>
    </row>
    <row r="602" spans="2:8">
      <c r="B602" s="195">
        <v>14.26</v>
      </c>
      <c r="C602" s="117">
        <v>10.6</v>
      </c>
      <c r="D602" s="118" t="s">
        <v>671</v>
      </c>
      <c r="E602" s="127" t="s">
        <v>89</v>
      </c>
      <c r="F602" s="325">
        <v>82090</v>
      </c>
      <c r="G602" s="320" t="str">
        <f t="shared" si="21"/>
        <v>14,26 - C</v>
      </c>
      <c r="H602" s="320">
        <f t="shared" si="20"/>
        <v>14.26</v>
      </c>
    </row>
    <row r="603" spans="2:8">
      <c r="B603" s="195">
        <v>14.27</v>
      </c>
      <c r="C603" s="117">
        <v>10.7</v>
      </c>
      <c r="D603" s="118" t="s">
        <v>672</v>
      </c>
      <c r="E603" s="127" t="s">
        <v>82</v>
      </c>
      <c r="F603" s="325">
        <v>22674</v>
      </c>
      <c r="G603" s="320" t="str">
        <f t="shared" si="21"/>
        <v>14,27 - C</v>
      </c>
      <c r="H603" s="320">
        <f t="shared" si="20"/>
        <v>14.27</v>
      </c>
    </row>
    <row r="604" spans="2:8">
      <c r="B604" s="195">
        <v>14.28</v>
      </c>
      <c r="C604" s="117">
        <v>10.8</v>
      </c>
      <c r="D604" s="118" t="s">
        <v>673</v>
      </c>
      <c r="E604" s="127" t="s">
        <v>89</v>
      </c>
      <c r="F604" s="325">
        <v>76612</v>
      </c>
      <c r="G604" s="320" t="str">
        <f t="shared" si="21"/>
        <v>14,28 - C</v>
      </c>
      <c r="H604" s="320">
        <f t="shared" si="20"/>
        <v>14.28</v>
      </c>
    </row>
    <row r="605" spans="2:8">
      <c r="B605" s="195">
        <v>14.29</v>
      </c>
      <c r="C605" s="117">
        <v>10.9</v>
      </c>
      <c r="D605" s="118" t="s">
        <v>674</v>
      </c>
      <c r="E605" s="127" t="s">
        <v>79</v>
      </c>
      <c r="F605" s="325">
        <v>32970</v>
      </c>
      <c r="G605" s="320" t="str">
        <f t="shared" si="21"/>
        <v>14,29 - C</v>
      </c>
      <c r="H605" s="320">
        <f t="shared" si="20"/>
        <v>14.29</v>
      </c>
    </row>
    <row r="606" spans="2:8" ht="20.399999999999999">
      <c r="B606" s="195">
        <v>14.3</v>
      </c>
      <c r="C606" s="117">
        <v>11</v>
      </c>
      <c r="D606" s="118" t="s">
        <v>675</v>
      </c>
      <c r="E606" s="127" t="s">
        <v>79</v>
      </c>
      <c r="F606" s="325">
        <v>188366</v>
      </c>
      <c r="G606" s="320" t="str">
        <f>SUBSTITUTE(TEXT(B606,"0,00"),",",".")&amp;" - C"</f>
        <v>14.30 - C</v>
      </c>
      <c r="H606" s="320">
        <f t="shared" si="20"/>
        <v>14.3</v>
      </c>
    </row>
    <row r="607" spans="2:8">
      <c r="B607" s="195">
        <v>14.31</v>
      </c>
      <c r="C607" s="117">
        <v>11.1</v>
      </c>
      <c r="D607" s="118" t="s">
        <v>676</v>
      </c>
      <c r="E607" s="127" t="s">
        <v>79</v>
      </c>
      <c r="F607" s="325">
        <v>19268</v>
      </c>
      <c r="G607" s="320" t="str">
        <f t="shared" si="21"/>
        <v>14,31 - C</v>
      </c>
      <c r="H607" s="320">
        <f t="shared" si="20"/>
        <v>14.31</v>
      </c>
    </row>
    <row r="608" spans="2:8">
      <c r="B608" s="195">
        <v>14.32</v>
      </c>
      <c r="C608" s="117">
        <v>11.2</v>
      </c>
      <c r="D608" s="118" t="s">
        <v>677</v>
      </c>
      <c r="E608" s="127" t="s">
        <v>79</v>
      </c>
      <c r="F608" s="325">
        <v>36797</v>
      </c>
      <c r="G608" s="320" t="str">
        <f t="shared" si="21"/>
        <v>14,32 - C</v>
      </c>
      <c r="H608" s="320">
        <f t="shared" si="20"/>
        <v>14.32</v>
      </c>
    </row>
    <row r="609" spans="2:8">
      <c r="B609" s="195">
        <v>14.33</v>
      </c>
      <c r="C609" s="117">
        <v>11.3</v>
      </c>
      <c r="D609" s="118" t="s">
        <v>678</v>
      </c>
      <c r="E609" s="127" t="s">
        <v>79</v>
      </c>
      <c r="F609" s="325">
        <v>25556</v>
      </c>
      <c r="G609" s="320" t="str">
        <f t="shared" si="21"/>
        <v>14,33 - C</v>
      </c>
      <c r="H609" s="320">
        <f t="shared" si="20"/>
        <v>14.33</v>
      </c>
    </row>
    <row r="610" spans="2:8">
      <c r="B610" s="195">
        <v>14.34</v>
      </c>
      <c r="C610" s="117">
        <v>11.4</v>
      </c>
      <c r="D610" s="118" t="s">
        <v>679</v>
      </c>
      <c r="E610" s="127" t="s">
        <v>79</v>
      </c>
      <c r="F610" s="325">
        <v>24980</v>
      </c>
      <c r="G610" s="320" t="str">
        <f t="shared" si="21"/>
        <v>14,34 - C</v>
      </c>
      <c r="H610" s="320">
        <f t="shared" si="20"/>
        <v>14.34</v>
      </c>
    </row>
    <row r="611" spans="2:8">
      <c r="B611" s="195">
        <v>14.35</v>
      </c>
      <c r="C611" s="117">
        <v>11.5</v>
      </c>
      <c r="D611" s="118" t="s">
        <v>680</v>
      </c>
      <c r="E611" s="127" t="s">
        <v>82</v>
      </c>
      <c r="F611" s="325">
        <v>26188</v>
      </c>
      <c r="G611" s="320" t="str">
        <f t="shared" si="21"/>
        <v>14,35 - C</v>
      </c>
      <c r="H611" s="320">
        <f t="shared" si="20"/>
        <v>14.35</v>
      </c>
    </row>
    <row r="612" spans="2:8">
      <c r="B612" s="195">
        <v>14.36</v>
      </c>
      <c r="C612" s="117">
        <v>11.6</v>
      </c>
      <c r="D612" s="118" t="s">
        <v>681</v>
      </c>
      <c r="E612" s="127" t="s">
        <v>82</v>
      </c>
      <c r="F612" s="325">
        <v>7201</v>
      </c>
      <c r="G612" s="320" t="str">
        <f t="shared" si="21"/>
        <v>14,36 - C</v>
      </c>
      <c r="H612" s="320">
        <f t="shared" si="20"/>
        <v>14.36</v>
      </c>
    </row>
    <row r="613" spans="2:8">
      <c r="B613" s="195">
        <v>14.37</v>
      </c>
      <c r="C613" s="117">
        <v>11.7</v>
      </c>
      <c r="D613" s="118" t="s">
        <v>682</v>
      </c>
      <c r="E613" s="127" t="s">
        <v>79</v>
      </c>
      <c r="F613" s="325">
        <v>32039</v>
      </c>
      <c r="G613" s="320" t="str">
        <f t="shared" si="21"/>
        <v>14,37 - C</v>
      </c>
      <c r="H613" s="320">
        <f t="shared" si="20"/>
        <v>14.37</v>
      </c>
    </row>
    <row r="614" spans="2:8">
      <c r="B614" s="195">
        <v>14.38</v>
      </c>
      <c r="C614" s="117">
        <v>11.8</v>
      </c>
      <c r="D614" s="118" t="s">
        <v>683</v>
      </c>
      <c r="E614" s="127" t="s">
        <v>79</v>
      </c>
      <c r="F614" s="325">
        <v>29671</v>
      </c>
      <c r="G614" s="320" t="str">
        <f t="shared" si="21"/>
        <v>14,38 - C</v>
      </c>
      <c r="H614" s="320">
        <f t="shared" si="20"/>
        <v>14.38</v>
      </c>
    </row>
    <row r="615" spans="2:8">
      <c r="B615" s="195">
        <v>14.39</v>
      </c>
      <c r="C615" s="117">
        <v>11.9</v>
      </c>
      <c r="D615" s="118" t="s">
        <v>684</v>
      </c>
      <c r="E615" s="127" t="s">
        <v>89</v>
      </c>
      <c r="F615" s="325">
        <v>26201</v>
      </c>
      <c r="G615" s="320" t="str">
        <f t="shared" si="21"/>
        <v>14,39 - C</v>
      </c>
      <c r="H615" s="320">
        <f t="shared" si="20"/>
        <v>14.39</v>
      </c>
    </row>
    <row r="616" spans="2:8">
      <c r="B616" s="195">
        <v>14.4</v>
      </c>
      <c r="C616" s="117">
        <v>12</v>
      </c>
      <c r="D616" s="118" t="s">
        <v>685</v>
      </c>
      <c r="E616" s="127" t="s">
        <v>89</v>
      </c>
      <c r="F616" s="325">
        <v>30289</v>
      </c>
      <c r="G616" s="320" t="str">
        <f>SUBSTITUTE(TEXT(B616,"0,00"),",",".")&amp;" - C"</f>
        <v>14.40 - C</v>
      </c>
      <c r="H616" s="320">
        <f t="shared" si="20"/>
        <v>14.4</v>
      </c>
    </row>
    <row r="617" spans="2:8">
      <c r="B617" s="195">
        <v>14.41</v>
      </c>
      <c r="C617" s="117">
        <v>12.1</v>
      </c>
      <c r="D617" s="118" t="s">
        <v>686</v>
      </c>
      <c r="E617" s="127" t="s">
        <v>89</v>
      </c>
      <c r="F617" s="325">
        <v>105854</v>
      </c>
      <c r="G617" s="320" t="str">
        <f t="shared" si="21"/>
        <v>14,41 - C</v>
      </c>
      <c r="H617" s="320">
        <f t="shared" si="20"/>
        <v>14.41</v>
      </c>
    </row>
    <row r="618" spans="2:8">
      <c r="B618" s="195">
        <v>14.42</v>
      </c>
      <c r="C618" s="117">
        <v>12.2</v>
      </c>
      <c r="D618" s="118" t="s">
        <v>687</v>
      </c>
      <c r="E618" s="127" t="s">
        <v>82</v>
      </c>
      <c r="F618" s="325">
        <v>93836</v>
      </c>
      <c r="G618" s="320" t="str">
        <f t="shared" si="21"/>
        <v>14,42 - C</v>
      </c>
      <c r="H618" s="320">
        <f t="shared" si="20"/>
        <v>14.42</v>
      </c>
    </row>
    <row r="619" spans="2:8">
      <c r="B619" s="195">
        <v>14.43</v>
      </c>
      <c r="C619" s="117">
        <v>12.3</v>
      </c>
      <c r="D619" s="118" t="s">
        <v>688</v>
      </c>
      <c r="E619" s="127" t="s">
        <v>89</v>
      </c>
      <c r="F619" s="325">
        <v>71473</v>
      </c>
      <c r="G619" s="320" t="str">
        <f t="shared" si="21"/>
        <v>14,43 - C</v>
      </c>
      <c r="H619" s="320">
        <f t="shared" si="20"/>
        <v>14.43</v>
      </c>
    </row>
    <row r="620" spans="2:8">
      <c r="B620" s="195">
        <v>14.44</v>
      </c>
      <c r="C620" s="117">
        <v>12.4</v>
      </c>
      <c r="D620" s="118" t="s">
        <v>689</v>
      </c>
      <c r="E620" s="127" t="s">
        <v>89</v>
      </c>
      <c r="F620" s="325">
        <v>22621</v>
      </c>
      <c r="G620" s="320" t="str">
        <f t="shared" si="21"/>
        <v>14,44 - C</v>
      </c>
      <c r="H620" s="320">
        <f t="shared" si="20"/>
        <v>14.44</v>
      </c>
    </row>
    <row r="621" spans="2:8">
      <c r="B621" s="195">
        <v>14.45</v>
      </c>
      <c r="C621" s="117">
        <v>12.5</v>
      </c>
      <c r="D621" s="118" t="s">
        <v>690</v>
      </c>
      <c r="E621" s="127" t="s">
        <v>89</v>
      </c>
      <c r="F621" s="325">
        <v>137386</v>
      </c>
      <c r="G621" s="320" t="str">
        <f t="shared" si="21"/>
        <v>14,45 - C</v>
      </c>
      <c r="H621" s="320">
        <f t="shared" si="20"/>
        <v>14.45</v>
      </c>
    </row>
    <row r="622" spans="2:8">
      <c r="B622" s="195">
        <v>14.46</v>
      </c>
      <c r="C622" s="117">
        <v>12.6</v>
      </c>
      <c r="D622" s="118" t="s">
        <v>691</v>
      </c>
      <c r="E622" s="127" t="s">
        <v>89</v>
      </c>
      <c r="F622" s="325">
        <v>160235</v>
      </c>
      <c r="G622" s="320" t="str">
        <f t="shared" si="21"/>
        <v>14,46 - C</v>
      </c>
      <c r="H622" s="320">
        <f t="shared" si="20"/>
        <v>14.46</v>
      </c>
    </row>
    <row r="623" spans="2:8">
      <c r="B623" s="195">
        <v>14.47</v>
      </c>
      <c r="C623" s="117">
        <v>12.6</v>
      </c>
      <c r="D623" s="118" t="s">
        <v>692</v>
      </c>
      <c r="E623" s="127" t="s">
        <v>89</v>
      </c>
      <c r="F623" s="325">
        <v>96406</v>
      </c>
      <c r="G623" s="320" t="str">
        <f t="shared" si="21"/>
        <v>14,47 - C</v>
      </c>
      <c r="H623" s="320">
        <f t="shared" si="20"/>
        <v>14.47</v>
      </c>
    </row>
    <row r="624" spans="2:8">
      <c r="B624" s="195">
        <v>14.48</v>
      </c>
      <c r="C624" s="117">
        <v>12.6</v>
      </c>
      <c r="D624" s="118" t="s">
        <v>693</v>
      </c>
      <c r="E624" s="127" t="s">
        <v>89</v>
      </c>
      <c r="F624" s="325">
        <v>339435</v>
      </c>
      <c r="G624" s="320" t="str">
        <f t="shared" si="21"/>
        <v>14,48 - C</v>
      </c>
      <c r="H624" s="320">
        <f t="shared" si="20"/>
        <v>14.48</v>
      </c>
    </row>
    <row r="625" spans="2:8">
      <c r="B625" s="196">
        <v>15</v>
      </c>
      <c r="C625" s="120"/>
      <c r="D625" s="121" t="s">
        <v>694</v>
      </c>
      <c r="E625" s="122"/>
      <c r="F625" s="326"/>
      <c r="G625" s="320" t="str">
        <f t="shared" si="21"/>
        <v>15 - C</v>
      </c>
      <c r="H625" s="320">
        <f t="shared" si="20"/>
        <v>15</v>
      </c>
    </row>
    <row r="626" spans="2:8">
      <c r="B626" s="197">
        <v>15.1</v>
      </c>
      <c r="C626" s="130">
        <v>8.1</v>
      </c>
      <c r="D626" s="112" t="s">
        <v>695</v>
      </c>
      <c r="E626" s="116" t="s">
        <v>82</v>
      </c>
      <c r="F626" s="325">
        <v>110391</v>
      </c>
      <c r="G626" s="320" t="str">
        <f t="shared" si="21"/>
        <v>15,1 - C</v>
      </c>
      <c r="H626" s="320">
        <f t="shared" si="20"/>
        <v>15.1</v>
      </c>
    </row>
    <row r="627" spans="2:8">
      <c r="B627" s="197">
        <v>15.2</v>
      </c>
      <c r="C627" s="130">
        <v>8.1999999999999993</v>
      </c>
      <c r="D627" s="112" t="s">
        <v>696</v>
      </c>
      <c r="E627" s="116" t="s">
        <v>89</v>
      </c>
      <c r="F627" s="325">
        <v>57935</v>
      </c>
      <c r="G627" s="320" t="str">
        <f t="shared" si="21"/>
        <v>15,2 - C</v>
      </c>
      <c r="H627" s="320">
        <f t="shared" si="20"/>
        <v>15.2</v>
      </c>
    </row>
    <row r="628" spans="2:8">
      <c r="B628" s="197">
        <v>15.3</v>
      </c>
      <c r="C628" s="130">
        <v>8.3000000000000007</v>
      </c>
      <c r="D628" s="112" t="s">
        <v>697</v>
      </c>
      <c r="E628" s="116" t="s">
        <v>89</v>
      </c>
      <c r="F628" s="325">
        <v>96403</v>
      </c>
      <c r="G628" s="320" t="str">
        <f t="shared" si="21"/>
        <v>15,3 - C</v>
      </c>
      <c r="H628" s="320">
        <f t="shared" si="20"/>
        <v>15.3</v>
      </c>
    </row>
    <row r="629" spans="2:8">
      <c r="B629" s="197">
        <v>15.4</v>
      </c>
      <c r="C629" s="130">
        <v>8.4</v>
      </c>
      <c r="D629" s="112" t="s">
        <v>698</v>
      </c>
      <c r="E629" s="116" t="s">
        <v>89</v>
      </c>
      <c r="F629" s="325">
        <v>97042</v>
      </c>
      <c r="G629" s="320" t="str">
        <f t="shared" si="21"/>
        <v>15,4 - C</v>
      </c>
      <c r="H629" s="320">
        <f t="shared" si="20"/>
        <v>15.4</v>
      </c>
    </row>
    <row r="630" spans="2:8">
      <c r="B630" s="197">
        <v>15.5</v>
      </c>
      <c r="C630" s="130">
        <v>8.5</v>
      </c>
      <c r="D630" s="112" t="s">
        <v>699</v>
      </c>
      <c r="E630" s="116" t="s">
        <v>89</v>
      </c>
      <c r="F630" s="325">
        <v>78011</v>
      </c>
      <c r="G630" s="320" t="str">
        <f t="shared" si="21"/>
        <v>15,5 - C</v>
      </c>
      <c r="H630" s="320">
        <f t="shared" si="20"/>
        <v>15.5</v>
      </c>
    </row>
    <row r="631" spans="2:8">
      <c r="B631" s="197">
        <v>15.6</v>
      </c>
      <c r="C631" s="130">
        <v>8.6</v>
      </c>
      <c r="D631" s="112" t="s">
        <v>700</v>
      </c>
      <c r="E631" s="116" t="s">
        <v>89</v>
      </c>
      <c r="F631" s="325">
        <v>118188</v>
      </c>
      <c r="G631" s="320" t="str">
        <f t="shared" si="21"/>
        <v>15,6 - C</v>
      </c>
      <c r="H631" s="320">
        <f t="shared" si="20"/>
        <v>15.6</v>
      </c>
    </row>
    <row r="632" spans="2:8">
      <c r="B632" s="197">
        <v>15.7</v>
      </c>
      <c r="C632" s="130">
        <v>8.6999999999999993</v>
      </c>
      <c r="D632" s="112" t="s">
        <v>701</v>
      </c>
      <c r="E632" s="116" t="s">
        <v>82</v>
      </c>
      <c r="F632" s="325">
        <v>72676</v>
      </c>
      <c r="G632" s="320" t="str">
        <f t="shared" si="21"/>
        <v>15,7 - C</v>
      </c>
      <c r="H632" s="320">
        <f t="shared" si="20"/>
        <v>15.7</v>
      </c>
    </row>
    <row r="633" spans="2:8">
      <c r="B633" s="197">
        <v>15.8</v>
      </c>
      <c r="C633" s="130">
        <v>8.8000000000000007</v>
      </c>
      <c r="D633" s="112" t="s">
        <v>702</v>
      </c>
      <c r="E633" s="116" t="s">
        <v>89</v>
      </c>
      <c r="F633" s="325">
        <v>156665</v>
      </c>
      <c r="G633" s="320" t="str">
        <f t="shared" si="21"/>
        <v>15,8 - C</v>
      </c>
      <c r="H633" s="320">
        <f t="shared" si="20"/>
        <v>15.8</v>
      </c>
    </row>
    <row r="634" spans="2:8">
      <c r="B634" s="197">
        <v>15.9</v>
      </c>
      <c r="C634" s="130">
        <v>8.9</v>
      </c>
      <c r="D634" s="112" t="s">
        <v>703</v>
      </c>
      <c r="E634" s="116" t="s">
        <v>89</v>
      </c>
      <c r="F634" s="325">
        <v>27469</v>
      </c>
      <c r="G634" s="320" t="str">
        <f t="shared" si="21"/>
        <v>15,9 - C</v>
      </c>
      <c r="H634" s="320">
        <f t="shared" si="20"/>
        <v>15.9</v>
      </c>
    </row>
    <row r="635" spans="2:8">
      <c r="B635" s="195">
        <v>15.1</v>
      </c>
      <c r="C635" s="117">
        <v>8.9</v>
      </c>
      <c r="D635" s="112" t="s">
        <v>704</v>
      </c>
      <c r="E635" s="116" t="s">
        <v>89</v>
      </c>
      <c r="F635" s="325">
        <v>89328</v>
      </c>
      <c r="G635" s="320" t="str">
        <f>SUBSTITUTE(TEXT(B635,"0,00"),",",".")&amp;" - C"</f>
        <v>15.10 - C</v>
      </c>
      <c r="H635" s="320">
        <f t="shared" si="20"/>
        <v>15.1</v>
      </c>
    </row>
    <row r="636" spans="2:8">
      <c r="B636" s="196">
        <v>16</v>
      </c>
      <c r="C636" s="120"/>
      <c r="D636" s="121" t="s">
        <v>705</v>
      </c>
      <c r="E636" s="122"/>
      <c r="F636" s="326"/>
      <c r="G636" s="320" t="str">
        <f t="shared" si="21"/>
        <v>16 - C</v>
      </c>
      <c r="H636" s="320">
        <f t="shared" si="20"/>
        <v>16</v>
      </c>
    </row>
    <row r="637" spans="2:8">
      <c r="B637" s="197">
        <v>16.100000000000001</v>
      </c>
      <c r="C637" s="130">
        <v>8.1</v>
      </c>
      <c r="D637" s="119" t="s">
        <v>706</v>
      </c>
      <c r="E637" s="127" t="s">
        <v>110</v>
      </c>
      <c r="F637" s="325">
        <v>7879</v>
      </c>
      <c r="G637" s="320" t="str">
        <f t="shared" si="21"/>
        <v>16,1 - C</v>
      </c>
      <c r="H637" s="320">
        <f t="shared" si="20"/>
        <v>16.100000000000001</v>
      </c>
    </row>
    <row r="638" spans="2:8" ht="20.399999999999999">
      <c r="B638" s="197">
        <v>16.2</v>
      </c>
      <c r="C638" s="130">
        <v>8.1999999999999993</v>
      </c>
      <c r="D638" s="119" t="s">
        <v>707</v>
      </c>
      <c r="E638" s="134" t="s">
        <v>110</v>
      </c>
      <c r="F638" s="325">
        <v>21896</v>
      </c>
      <c r="G638" s="320" t="str">
        <f t="shared" si="21"/>
        <v>16,2 - C</v>
      </c>
      <c r="H638" s="320">
        <f t="shared" si="20"/>
        <v>16.2</v>
      </c>
    </row>
    <row r="639" spans="2:8">
      <c r="B639" s="197">
        <v>16.3</v>
      </c>
      <c r="C639" s="130">
        <v>8.3000000000000007</v>
      </c>
      <c r="D639" s="329" t="s">
        <v>708</v>
      </c>
      <c r="E639" s="134" t="s">
        <v>110</v>
      </c>
      <c r="F639" s="325">
        <v>42489</v>
      </c>
      <c r="G639" s="320" t="str">
        <f t="shared" si="21"/>
        <v>16,3 - C</v>
      </c>
      <c r="H639" s="320">
        <f t="shared" si="20"/>
        <v>16.3</v>
      </c>
    </row>
    <row r="640" spans="2:8" ht="20.399999999999999">
      <c r="B640" s="197">
        <v>16.399999999999999</v>
      </c>
      <c r="C640" s="130">
        <v>8.4</v>
      </c>
      <c r="D640" s="119" t="s">
        <v>709</v>
      </c>
      <c r="E640" s="134" t="s">
        <v>110</v>
      </c>
      <c r="F640" s="325">
        <v>63372</v>
      </c>
      <c r="G640" s="320" t="str">
        <f t="shared" si="21"/>
        <v>16,4 - C</v>
      </c>
      <c r="H640" s="320">
        <f t="shared" si="20"/>
        <v>16.399999999999999</v>
      </c>
    </row>
    <row r="641" spans="2:8" ht="20.399999999999999">
      <c r="B641" s="197">
        <v>16.5</v>
      </c>
      <c r="C641" s="130">
        <v>8.5</v>
      </c>
      <c r="D641" s="119" t="s">
        <v>710</v>
      </c>
      <c r="E641" s="134" t="s">
        <v>110</v>
      </c>
      <c r="F641" s="325">
        <v>81447</v>
      </c>
      <c r="G641" s="320" t="str">
        <f t="shared" si="21"/>
        <v>16,5 - C</v>
      </c>
      <c r="H641" s="320">
        <f t="shared" si="20"/>
        <v>16.5</v>
      </c>
    </row>
    <row r="642" spans="2:8">
      <c r="B642" s="197">
        <v>16.600000000000001</v>
      </c>
      <c r="C642" s="130">
        <v>8.6</v>
      </c>
      <c r="D642" s="119" t="s">
        <v>711</v>
      </c>
      <c r="E642" s="134" t="s">
        <v>110</v>
      </c>
      <c r="F642" s="325">
        <v>163321</v>
      </c>
      <c r="G642" s="320" t="str">
        <f t="shared" si="21"/>
        <v>16,6 - C</v>
      </c>
      <c r="H642" s="320">
        <f t="shared" si="20"/>
        <v>16.600000000000001</v>
      </c>
    </row>
    <row r="643" spans="2:8">
      <c r="B643" s="197">
        <v>16.7</v>
      </c>
      <c r="C643" s="130">
        <v>8.6999999999999993</v>
      </c>
      <c r="D643" s="119" t="s">
        <v>712</v>
      </c>
      <c r="E643" s="127" t="s">
        <v>110</v>
      </c>
      <c r="F643" s="325">
        <v>35020</v>
      </c>
      <c r="G643" s="320" t="str">
        <f t="shared" si="21"/>
        <v>16,7 - C</v>
      </c>
      <c r="H643" s="320">
        <f t="shared" si="20"/>
        <v>16.7</v>
      </c>
    </row>
    <row r="644" spans="2:8">
      <c r="B644" s="197">
        <v>16.8</v>
      </c>
      <c r="C644" s="130">
        <v>8.8000000000000007</v>
      </c>
      <c r="D644" s="118" t="s">
        <v>713</v>
      </c>
      <c r="E644" s="127" t="s">
        <v>110</v>
      </c>
      <c r="F644" s="325">
        <v>95264</v>
      </c>
      <c r="G644" s="320" t="str">
        <f t="shared" si="21"/>
        <v>16,8 - C</v>
      </c>
      <c r="H644" s="320">
        <f t="shared" si="20"/>
        <v>16.8</v>
      </c>
    </row>
    <row r="645" spans="2:8">
      <c r="B645" s="197">
        <v>16.899999999999999</v>
      </c>
      <c r="C645" s="130">
        <v>8.9</v>
      </c>
      <c r="D645" s="119" t="s">
        <v>714</v>
      </c>
      <c r="E645" s="134" t="s">
        <v>110</v>
      </c>
      <c r="F645" s="325">
        <v>158650</v>
      </c>
      <c r="G645" s="320" t="str">
        <f t="shared" si="21"/>
        <v>16,9 - C</v>
      </c>
      <c r="H645" s="320">
        <f t="shared" si="20"/>
        <v>16.899999999999999</v>
      </c>
    </row>
    <row r="646" spans="2:8" ht="20.399999999999999">
      <c r="B646" s="195">
        <v>16.100000000000001</v>
      </c>
      <c r="C646" s="117">
        <v>9</v>
      </c>
      <c r="D646" s="119" t="s">
        <v>715</v>
      </c>
      <c r="E646" s="127" t="s">
        <v>110</v>
      </c>
      <c r="F646" s="325">
        <v>206842</v>
      </c>
      <c r="G646" s="320" t="str">
        <f>SUBSTITUTE(TEXT(B646,"0,00"),",",".")&amp;" - C"</f>
        <v>16.10 - C</v>
      </c>
      <c r="H646" s="320">
        <f t="shared" si="20"/>
        <v>16.100000000000001</v>
      </c>
    </row>
    <row r="647" spans="2:8">
      <c r="B647" s="195">
        <v>16.11</v>
      </c>
      <c r="C647" s="117">
        <v>9.1</v>
      </c>
      <c r="D647" s="119" t="s">
        <v>716</v>
      </c>
      <c r="E647" s="127" t="s">
        <v>110</v>
      </c>
      <c r="F647" s="325">
        <v>85144</v>
      </c>
      <c r="G647" s="320" t="str">
        <f t="shared" si="21"/>
        <v>16,11 - C</v>
      </c>
      <c r="H647" s="320">
        <f t="shared" si="20"/>
        <v>16.11</v>
      </c>
    </row>
    <row r="648" spans="2:8">
      <c r="B648" s="195">
        <v>16.12</v>
      </c>
      <c r="C648" s="117">
        <v>9.1999999999999993</v>
      </c>
      <c r="D648" s="119" t="s">
        <v>717</v>
      </c>
      <c r="E648" s="127" t="s">
        <v>110</v>
      </c>
      <c r="F648" s="325">
        <v>176067</v>
      </c>
      <c r="G648" s="320" t="str">
        <f t="shared" si="21"/>
        <v>16,12 - C</v>
      </c>
      <c r="H648" s="320">
        <f t="shared" si="20"/>
        <v>16.12</v>
      </c>
    </row>
    <row r="649" spans="2:8">
      <c r="B649" s="195">
        <v>16.13</v>
      </c>
      <c r="C649" s="117">
        <v>9.3000000000000007</v>
      </c>
      <c r="D649" s="119" t="s">
        <v>718</v>
      </c>
      <c r="E649" s="127" t="s">
        <v>110</v>
      </c>
      <c r="F649" s="325">
        <v>192690</v>
      </c>
      <c r="G649" s="320" t="str">
        <f t="shared" si="21"/>
        <v>16,13 - C</v>
      </c>
      <c r="H649" s="320">
        <f t="shared" si="20"/>
        <v>16.13</v>
      </c>
    </row>
    <row r="650" spans="2:8">
      <c r="B650" s="194"/>
      <c r="C650" s="111"/>
      <c r="D650" s="118"/>
      <c r="E650" s="135"/>
      <c r="F650" s="330"/>
      <c r="G650" s="320" t="str">
        <f t="shared" ref="G650:G713" si="22">H650&amp;" - C"</f>
        <v>0 - C</v>
      </c>
      <c r="H650" s="320">
        <f t="shared" ref="H650:H713" si="23">ROUND(B650,2)</f>
        <v>0</v>
      </c>
    </row>
    <row r="651" spans="2:8">
      <c r="B651" s="196">
        <v>17</v>
      </c>
      <c r="C651" s="120"/>
      <c r="D651" s="121" t="s">
        <v>719</v>
      </c>
      <c r="E651" s="122"/>
      <c r="F651" s="326"/>
      <c r="G651" s="320" t="str">
        <f t="shared" si="22"/>
        <v>17 - C</v>
      </c>
      <c r="H651" s="320">
        <f t="shared" si="23"/>
        <v>17</v>
      </c>
    </row>
    <row r="652" spans="2:8">
      <c r="B652" s="197">
        <v>17.100000000000001</v>
      </c>
      <c r="C652" s="130">
        <v>8.1</v>
      </c>
      <c r="D652" s="112" t="s">
        <v>720</v>
      </c>
      <c r="E652" s="116" t="s">
        <v>79</v>
      </c>
      <c r="F652" s="325">
        <v>418890</v>
      </c>
      <c r="G652" s="320" t="str">
        <f t="shared" si="22"/>
        <v>17,1 - C</v>
      </c>
      <c r="H652" s="320">
        <f t="shared" si="23"/>
        <v>17.100000000000001</v>
      </c>
    </row>
    <row r="653" spans="2:8">
      <c r="B653" s="197">
        <v>17.2</v>
      </c>
      <c r="C653" s="130">
        <v>8.1999999999999993</v>
      </c>
      <c r="D653" s="112" t="s">
        <v>721</v>
      </c>
      <c r="E653" s="116" t="s">
        <v>79</v>
      </c>
      <c r="F653" s="325">
        <v>1279507</v>
      </c>
      <c r="G653" s="320" t="str">
        <f t="shared" si="22"/>
        <v>17,2 - C</v>
      </c>
      <c r="H653" s="320">
        <f t="shared" si="23"/>
        <v>17.2</v>
      </c>
    </row>
    <row r="654" spans="2:8">
      <c r="B654" s="197">
        <v>17.3</v>
      </c>
      <c r="C654" s="130">
        <v>8.3000000000000007</v>
      </c>
      <c r="D654" s="112" t="s">
        <v>722</v>
      </c>
      <c r="E654" s="116" t="s">
        <v>79</v>
      </c>
      <c r="F654" s="325">
        <v>671688</v>
      </c>
      <c r="G654" s="320" t="str">
        <f t="shared" si="22"/>
        <v>17,3 - C</v>
      </c>
      <c r="H654" s="320">
        <f t="shared" si="23"/>
        <v>17.3</v>
      </c>
    </row>
    <row r="655" spans="2:8">
      <c r="B655" s="197">
        <v>17.399999999999999</v>
      </c>
      <c r="C655" s="130">
        <v>8.4</v>
      </c>
      <c r="D655" s="112" t="s">
        <v>723</v>
      </c>
      <c r="E655" s="116" t="s">
        <v>79</v>
      </c>
      <c r="F655" s="325">
        <v>174028</v>
      </c>
      <c r="G655" s="320" t="str">
        <f t="shared" si="22"/>
        <v>17,4 - C</v>
      </c>
      <c r="H655" s="320">
        <f t="shared" si="23"/>
        <v>17.399999999999999</v>
      </c>
    </row>
    <row r="656" spans="2:8">
      <c r="B656" s="197">
        <v>17.5</v>
      </c>
      <c r="C656" s="130">
        <v>8.5</v>
      </c>
      <c r="D656" s="112" t="s">
        <v>724</v>
      </c>
      <c r="E656" s="116" t="s">
        <v>79</v>
      </c>
      <c r="F656" s="325">
        <v>263940</v>
      </c>
      <c r="G656" s="320" t="str">
        <f t="shared" si="22"/>
        <v>17,5 - C</v>
      </c>
      <c r="H656" s="320">
        <f t="shared" si="23"/>
        <v>17.5</v>
      </c>
    </row>
    <row r="657" spans="2:8">
      <c r="B657" s="197">
        <v>17.600000000000001</v>
      </c>
      <c r="C657" s="130">
        <v>8.6</v>
      </c>
      <c r="D657" s="112" t="s">
        <v>725</v>
      </c>
      <c r="E657" s="116" t="s">
        <v>79</v>
      </c>
      <c r="F657" s="325">
        <v>244374</v>
      </c>
      <c r="G657" s="320" t="str">
        <f t="shared" si="22"/>
        <v>17,6 - C</v>
      </c>
      <c r="H657" s="320">
        <f t="shared" si="23"/>
        <v>17.600000000000001</v>
      </c>
    </row>
    <row r="658" spans="2:8">
      <c r="B658" s="197">
        <v>17.7</v>
      </c>
      <c r="C658" s="130">
        <v>8.6999999999999993</v>
      </c>
      <c r="D658" s="112" t="s">
        <v>726</v>
      </c>
      <c r="E658" s="116" t="s">
        <v>79</v>
      </c>
      <c r="F658" s="325">
        <v>556663</v>
      </c>
      <c r="G658" s="320" t="str">
        <f t="shared" si="22"/>
        <v>17,7 - C</v>
      </c>
      <c r="H658" s="320">
        <f t="shared" si="23"/>
        <v>17.7</v>
      </c>
    </row>
    <row r="659" spans="2:8">
      <c r="B659" s="197">
        <v>17.8</v>
      </c>
      <c r="C659" s="130">
        <v>8.8000000000000007</v>
      </c>
      <c r="D659" s="112" t="s">
        <v>727</v>
      </c>
      <c r="E659" s="116" t="s">
        <v>79</v>
      </c>
      <c r="F659" s="325">
        <v>1466708</v>
      </c>
      <c r="G659" s="320" t="str">
        <f t="shared" si="22"/>
        <v>17,8 - C</v>
      </c>
      <c r="H659" s="320">
        <f t="shared" si="23"/>
        <v>17.8</v>
      </c>
    </row>
    <row r="660" spans="2:8">
      <c r="B660" s="197">
        <v>17.899999999999999</v>
      </c>
      <c r="C660" s="130">
        <v>8.9</v>
      </c>
      <c r="D660" s="112" t="s">
        <v>728</v>
      </c>
      <c r="E660" s="116" t="s">
        <v>79</v>
      </c>
      <c r="F660" s="325">
        <v>403173</v>
      </c>
      <c r="G660" s="320" t="str">
        <f t="shared" si="22"/>
        <v>17,9 - C</v>
      </c>
      <c r="H660" s="320">
        <f t="shared" si="23"/>
        <v>17.899999999999999</v>
      </c>
    </row>
    <row r="661" spans="2:8">
      <c r="B661" s="195">
        <v>17.100000000000001</v>
      </c>
      <c r="C661" s="117">
        <v>9</v>
      </c>
      <c r="D661" s="112" t="s">
        <v>729</v>
      </c>
      <c r="E661" s="116" t="s">
        <v>79</v>
      </c>
      <c r="F661" s="325">
        <v>285591</v>
      </c>
      <c r="G661" s="320" t="str">
        <f>SUBSTITUTE(TEXT(B661,"0,00"),",",".")&amp;" - C"</f>
        <v>17.10 - C</v>
      </c>
      <c r="H661" s="320">
        <f t="shared" si="23"/>
        <v>17.100000000000001</v>
      </c>
    </row>
    <row r="662" spans="2:8">
      <c r="B662" s="195">
        <v>17.11</v>
      </c>
      <c r="C662" s="117">
        <v>9.1</v>
      </c>
      <c r="D662" s="112" t="s">
        <v>730</v>
      </c>
      <c r="E662" s="116" t="s">
        <v>79</v>
      </c>
      <c r="F662" s="325">
        <v>118349</v>
      </c>
      <c r="G662" s="320" t="str">
        <f t="shared" si="22"/>
        <v>17,11 - C</v>
      </c>
      <c r="H662" s="320">
        <f t="shared" si="23"/>
        <v>17.11</v>
      </c>
    </row>
    <row r="663" spans="2:8" ht="20.399999999999999">
      <c r="B663" s="195">
        <v>17.12</v>
      </c>
      <c r="C663" s="117">
        <v>9.1999999999999993</v>
      </c>
      <c r="D663" s="112" t="s">
        <v>731</v>
      </c>
      <c r="E663" s="116" t="s">
        <v>79</v>
      </c>
      <c r="F663" s="325">
        <v>353044</v>
      </c>
      <c r="G663" s="320" t="str">
        <f t="shared" si="22"/>
        <v>17,12 - C</v>
      </c>
      <c r="H663" s="320">
        <f t="shared" si="23"/>
        <v>17.12</v>
      </c>
    </row>
    <row r="664" spans="2:8" ht="20.399999999999999">
      <c r="B664" s="195">
        <v>17.13</v>
      </c>
      <c r="C664" s="117">
        <v>9.3000000000000007</v>
      </c>
      <c r="D664" s="112" t="s">
        <v>732</v>
      </c>
      <c r="E664" s="116" t="s">
        <v>79</v>
      </c>
      <c r="F664" s="325">
        <v>518427</v>
      </c>
      <c r="G664" s="320" t="str">
        <f t="shared" si="22"/>
        <v>17,13 - C</v>
      </c>
      <c r="H664" s="320">
        <f t="shared" si="23"/>
        <v>17.13</v>
      </c>
    </row>
    <row r="665" spans="2:8">
      <c r="B665" s="195">
        <v>17.14</v>
      </c>
      <c r="C665" s="117">
        <v>8.8000000000000007</v>
      </c>
      <c r="D665" s="112" t="s">
        <v>733</v>
      </c>
      <c r="E665" s="116" t="s">
        <v>79</v>
      </c>
      <c r="F665" s="325">
        <v>338461</v>
      </c>
      <c r="G665" s="320" t="str">
        <f t="shared" si="22"/>
        <v>17,14 - C</v>
      </c>
      <c r="H665" s="320">
        <f t="shared" si="23"/>
        <v>17.14</v>
      </c>
    </row>
    <row r="666" spans="2:8">
      <c r="B666" s="195">
        <v>17.149999999999999</v>
      </c>
      <c r="C666" s="117">
        <v>8.9</v>
      </c>
      <c r="D666" s="112" t="s">
        <v>734</v>
      </c>
      <c r="E666" s="116" t="s">
        <v>79</v>
      </c>
      <c r="F666" s="325">
        <v>164732</v>
      </c>
      <c r="G666" s="320" t="str">
        <f t="shared" si="22"/>
        <v>17,15 - C</v>
      </c>
      <c r="H666" s="320">
        <f t="shared" si="23"/>
        <v>17.149999999999999</v>
      </c>
    </row>
    <row r="667" spans="2:8">
      <c r="B667" s="195">
        <v>17.16</v>
      </c>
      <c r="C667" s="117">
        <v>9</v>
      </c>
      <c r="D667" s="112" t="s">
        <v>735</v>
      </c>
      <c r="E667" s="116" t="s">
        <v>79</v>
      </c>
      <c r="F667" s="325">
        <v>471186</v>
      </c>
      <c r="G667" s="320" t="str">
        <f t="shared" si="22"/>
        <v>17,16 - C</v>
      </c>
      <c r="H667" s="320">
        <f t="shared" si="23"/>
        <v>17.16</v>
      </c>
    </row>
    <row r="668" spans="2:8">
      <c r="B668" s="195">
        <v>17.170000000000002</v>
      </c>
      <c r="C668" s="117">
        <v>9.1</v>
      </c>
      <c r="D668" s="112" t="s">
        <v>736</v>
      </c>
      <c r="E668" s="116" t="s">
        <v>79</v>
      </c>
      <c r="F668" s="325">
        <v>134037</v>
      </c>
      <c r="G668" s="320" t="str">
        <f t="shared" si="22"/>
        <v>17,17 - C</v>
      </c>
      <c r="H668" s="320">
        <f t="shared" si="23"/>
        <v>17.170000000000002</v>
      </c>
    </row>
    <row r="669" spans="2:8">
      <c r="B669" s="195">
        <v>17.18</v>
      </c>
      <c r="C669" s="117">
        <v>9.1999999999999993</v>
      </c>
      <c r="D669" s="112" t="s">
        <v>737</v>
      </c>
      <c r="E669" s="116" t="s">
        <v>79</v>
      </c>
      <c r="F669" s="325">
        <v>171571</v>
      </c>
      <c r="G669" s="320" t="str">
        <f t="shared" si="22"/>
        <v>17,18 - C</v>
      </c>
      <c r="H669" s="320">
        <f t="shared" si="23"/>
        <v>17.18</v>
      </c>
    </row>
    <row r="670" spans="2:8">
      <c r="B670" s="195">
        <v>17.190000000000001</v>
      </c>
      <c r="C670" s="117">
        <v>9.3000000000000007</v>
      </c>
      <c r="D670" s="112" t="s">
        <v>738</v>
      </c>
      <c r="E670" s="116" t="s">
        <v>79</v>
      </c>
      <c r="F670" s="325">
        <v>179037</v>
      </c>
      <c r="G670" s="320" t="str">
        <f t="shared" si="22"/>
        <v>17,19 - C</v>
      </c>
      <c r="H670" s="320">
        <f t="shared" si="23"/>
        <v>17.190000000000001</v>
      </c>
    </row>
    <row r="671" spans="2:8">
      <c r="B671" s="195">
        <v>17.2</v>
      </c>
      <c r="C671" s="117">
        <v>9.3000000000000007</v>
      </c>
      <c r="D671" s="112" t="s">
        <v>739</v>
      </c>
      <c r="E671" s="116" t="s">
        <v>79</v>
      </c>
      <c r="F671" s="325">
        <v>845928</v>
      </c>
      <c r="G671" s="320" t="str">
        <f>SUBSTITUTE(TEXT(B671,"0,00"),",",".")&amp;" - C"</f>
        <v>17.20 - C</v>
      </c>
      <c r="H671" s="320">
        <f t="shared" si="23"/>
        <v>17.2</v>
      </c>
    </row>
    <row r="672" spans="2:8">
      <c r="B672" s="195">
        <v>17.21</v>
      </c>
      <c r="C672" s="117">
        <v>9.3000000000000007</v>
      </c>
      <c r="D672" s="112" t="s">
        <v>740</v>
      </c>
      <c r="E672" s="116" t="s">
        <v>79</v>
      </c>
      <c r="F672" s="325">
        <v>614075</v>
      </c>
      <c r="G672" s="320" t="str">
        <f t="shared" si="22"/>
        <v>17,21 - C</v>
      </c>
      <c r="H672" s="320">
        <f t="shared" si="23"/>
        <v>17.21</v>
      </c>
    </row>
    <row r="673" spans="2:8">
      <c r="B673" s="194"/>
      <c r="C673" s="111"/>
      <c r="D673" s="112"/>
      <c r="E673" s="116"/>
      <c r="F673" s="327"/>
      <c r="G673" s="320" t="str">
        <f t="shared" si="22"/>
        <v>0 - C</v>
      </c>
      <c r="H673" s="320">
        <f t="shared" si="23"/>
        <v>0</v>
      </c>
    </row>
    <row r="674" spans="2:8">
      <c r="B674" s="196">
        <v>18</v>
      </c>
      <c r="C674" s="120"/>
      <c r="D674" s="121" t="s">
        <v>741</v>
      </c>
      <c r="E674" s="122"/>
      <c r="F674" s="326"/>
      <c r="G674" s="320" t="str">
        <f t="shared" si="22"/>
        <v>18 - C</v>
      </c>
      <c r="H674" s="320">
        <f t="shared" si="23"/>
        <v>18</v>
      </c>
    </row>
    <row r="675" spans="2:8">
      <c r="B675" s="197">
        <v>18.100000000000001</v>
      </c>
      <c r="C675" s="130">
        <v>8.1</v>
      </c>
      <c r="D675" s="112" t="s">
        <v>742</v>
      </c>
      <c r="E675" s="116" t="s">
        <v>89</v>
      </c>
      <c r="F675" s="325">
        <v>17102</v>
      </c>
      <c r="G675" s="320" t="str">
        <f t="shared" si="22"/>
        <v>18,1 - C</v>
      </c>
      <c r="H675" s="320">
        <f t="shared" si="23"/>
        <v>18.100000000000001</v>
      </c>
    </row>
    <row r="676" spans="2:8">
      <c r="B676" s="197">
        <v>18.2</v>
      </c>
      <c r="C676" s="130">
        <v>8.1999999999999993</v>
      </c>
      <c r="D676" s="112" t="s">
        <v>743</v>
      </c>
      <c r="E676" s="116" t="s">
        <v>82</v>
      </c>
      <c r="F676" s="325">
        <v>5375</v>
      </c>
      <c r="G676" s="320" t="str">
        <f t="shared" si="22"/>
        <v>18,2 - C</v>
      </c>
      <c r="H676" s="320">
        <f t="shared" si="23"/>
        <v>18.2</v>
      </c>
    </row>
    <row r="677" spans="2:8">
      <c r="B677" s="197">
        <v>18.3</v>
      </c>
      <c r="C677" s="130">
        <v>8.3000000000000007</v>
      </c>
      <c r="D677" s="112" t="s">
        <v>744</v>
      </c>
      <c r="E677" s="116" t="s">
        <v>89</v>
      </c>
      <c r="F677" s="325">
        <v>19874</v>
      </c>
      <c r="G677" s="320" t="str">
        <f t="shared" si="22"/>
        <v>18,3 - C</v>
      </c>
      <c r="H677" s="320">
        <f t="shared" si="23"/>
        <v>18.3</v>
      </c>
    </row>
    <row r="678" spans="2:8">
      <c r="B678" s="197">
        <v>18.399999999999999</v>
      </c>
      <c r="C678" s="130">
        <v>8.4</v>
      </c>
      <c r="D678" s="112" t="s">
        <v>745</v>
      </c>
      <c r="E678" s="116" t="s">
        <v>89</v>
      </c>
      <c r="F678" s="325">
        <v>62750</v>
      </c>
      <c r="G678" s="320" t="str">
        <f t="shared" si="22"/>
        <v>18,4 - C</v>
      </c>
      <c r="H678" s="320">
        <f t="shared" si="23"/>
        <v>18.399999999999999</v>
      </c>
    </row>
    <row r="679" spans="2:8">
      <c r="B679" s="197">
        <v>18.5</v>
      </c>
      <c r="C679" s="130">
        <v>8.5</v>
      </c>
      <c r="D679" s="112" t="s">
        <v>746</v>
      </c>
      <c r="E679" s="116" t="s">
        <v>89</v>
      </c>
      <c r="F679" s="325">
        <v>11509</v>
      </c>
      <c r="G679" s="320" t="str">
        <f t="shared" si="22"/>
        <v>18,5 - C</v>
      </c>
      <c r="H679" s="320">
        <f t="shared" si="23"/>
        <v>18.5</v>
      </c>
    </row>
    <row r="680" spans="2:8">
      <c r="B680" s="197">
        <v>18.600000000000001</v>
      </c>
      <c r="C680" s="130">
        <v>8.6</v>
      </c>
      <c r="D680" s="112" t="s">
        <v>747</v>
      </c>
      <c r="E680" s="116" t="s">
        <v>89</v>
      </c>
      <c r="F680" s="325">
        <v>96874</v>
      </c>
      <c r="G680" s="320" t="str">
        <f t="shared" si="22"/>
        <v>18,6 - C</v>
      </c>
      <c r="H680" s="320">
        <f t="shared" si="23"/>
        <v>18.600000000000001</v>
      </c>
    </row>
    <row r="681" spans="2:8">
      <c r="B681" s="197">
        <v>18.7</v>
      </c>
      <c r="C681" s="130">
        <v>8.6999999999999993</v>
      </c>
      <c r="D681" s="112" t="s">
        <v>748</v>
      </c>
      <c r="E681" s="116" t="s">
        <v>82</v>
      </c>
      <c r="F681" s="325">
        <v>6882</v>
      </c>
      <c r="G681" s="320" t="str">
        <f t="shared" si="22"/>
        <v>18,7 - C</v>
      </c>
      <c r="H681" s="320">
        <f t="shared" si="23"/>
        <v>18.7</v>
      </c>
    </row>
    <row r="682" spans="2:8">
      <c r="B682" s="197">
        <v>18.8</v>
      </c>
      <c r="C682" s="130">
        <v>8.8000000000000007</v>
      </c>
      <c r="D682" s="112" t="s">
        <v>749</v>
      </c>
      <c r="E682" s="116" t="s">
        <v>82</v>
      </c>
      <c r="F682" s="325">
        <v>4931</v>
      </c>
      <c r="G682" s="320" t="str">
        <f t="shared" si="22"/>
        <v>18,8 - C</v>
      </c>
      <c r="H682" s="320">
        <f t="shared" si="23"/>
        <v>18.8</v>
      </c>
    </row>
    <row r="683" spans="2:8">
      <c r="B683" s="197">
        <v>18.899999999999999</v>
      </c>
      <c r="C683" s="130">
        <v>8.9</v>
      </c>
      <c r="D683" s="112" t="s">
        <v>750</v>
      </c>
      <c r="E683" s="116" t="s">
        <v>89</v>
      </c>
      <c r="F683" s="325">
        <v>24481</v>
      </c>
      <c r="G683" s="320" t="str">
        <f t="shared" si="22"/>
        <v>18,9 - C</v>
      </c>
      <c r="H683" s="320">
        <f t="shared" si="23"/>
        <v>18.899999999999999</v>
      </c>
    </row>
    <row r="684" spans="2:8">
      <c r="B684" s="195">
        <v>18.100000000000001</v>
      </c>
      <c r="C684" s="117">
        <v>9</v>
      </c>
      <c r="D684" s="112" t="s">
        <v>751</v>
      </c>
      <c r="E684" s="116" t="s">
        <v>82</v>
      </c>
      <c r="F684" s="325">
        <v>7271</v>
      </c>
      <c r="G684" s="320" t="str">
        <f>SUBSTITUTE(TEXT(B684,"0,00"),",",".")&amp;" - C"</f>
        <v>18.10 - C</v>
      </c>
      <c r="H684" s="320">
        <f t="shared" si="23"/>
        <v>18.100000000000001</v>
      </c>
    </row>
    <row r="685" spans="2:8">
      <c r="B685" s="195">
        <v>18.11</v>
      </c>
      <c r="C685" s="117">
        <v>9.1</v>
      </c>
      <c r="D685" s="112" t="s">
        <v>752</v>
      </c>
      <c r="E685" s="116" t="s">
        <v>89</v>
      </c>
      <c r="F685" s="325">
        <v>27054</v>
      </c>
      <c r="G685" s="320" t="str">
        <f t="shared" si="22"/>
        <v>18,11 - C</v>
      </c>
      <c r="H685" s="320">
        <f t="shared" si="23"/>
        <v>18.11</v>
      </c>
    </row>
    <row r="686" spans="2:8">
      <c r="B686" s="195">
        <v>18.12</v>
      </c>
      <c r="C686" s="117">
        <v>9.1999999999999993</v>
      </c>
      <c r="D686" s="119" t="s">
        <v>753</v>
      </c>
      <c r="E686" s="116" t="s">
        <v>89</v>
      </c>
      <c r="F686" s="325">
        <v>9395</v>
      </c>
      <c r="G686" s="320" t="str">
        <f t="shared" si="22"/>
        <v>18,12 - C</v>
      </c>
      <c r="H686" s="320">
        <f t="shared" si="23"/>
        <v>18.12</v>
      </c>
    </row>
    <row r="687" spans="2:8">
      <c r="B687" s="195">
        <v>18.13</v>
      </c>
      <c r="C687" s="117">
        <v>9.3000000000000007</v>
      </c>
      <c r="D687" s="119" t="s">
        <v>754</v>
      </c>
      <c r="E687" s="116" t="s">
        <v>89</v>
      </c>
      <c r="F687" s="325">
        <v>10955</v>
      </c>
      <c r="G687" s="320" t="str">
        <f t="shared" si="22"/>
        <v>18,13 - C</v>
      </c>
      <c r="H687" s="320">
        <f t="shared" si="23"/>
        <v>18.13</v>
      </c>
    </row>
    <row r="688" spans="2:8">
      <c r="B688" s="195">
        <v>18.14</v>
      </c>
      <c r="C688" s="117">
        <v>9.4</v>
      </c>
      <c r="D688" s="119" t="s">
        <v>755</v>
      </c>
      <c r="E688" s="116" t="s">
        <v>89</v>
      </c>
      <c r="F688" s="325">
        <v>14213</v>
      </c>
      <c r="G688" s="320" t="str">
        <f t="shared" si="22"/>
        <v>18,14 - C</v>
      </c>
      <c r="H688" s="320">
        <f t="shared" si="23"/>
        <v>18.14</v>
      </c>
    </row>
    <row r="689" spans="2:8">
      <c r="B689" s="195">
        <v>18.149999999999999</v>
      </c>
      <c r="C689" s="117">
        <v>9.5</v>
      </c>
      <c r="D689" s="119" t="s">
        <v>756</v>
      </c>
      <c r="E689" s="116" t="s">
        <v>82</v>
      </c>
      <c r="F689" s="325">
        <v>9084</v>
      </c>
      <c r="G689" s="320" t="str">
        <f t="shared" si="22"/>
        <v>18,15 - C</v>
      </c>
      <c r="H689" s="320">
        <f t="shared" si="23"/>
        <v>18.149999999999999</v>
      </c>
    </row>
    <row r="690" spans="2:8">
      <c r="B690" s="195">
        <v>18.16</v>
      </c>
      <c r="C690" s="117">
        <v>9.6</v>
      </c>
      <c r="D690" s="119" t="s">
        <v>757</v>
      </c>
      <c r="E690" s="116" t="s">
        <v>89</v>
      </c>
      <c r="F690" s="325">
        <v>29658</v>
      </c>
      <c r="G690" s="320" t="str">
        <f t="shared" si="22"/>
        <v>18,16 - C</v>
      </c>
      <c r="H690" s="320">
        <f t="shared" si="23"/>
        <v>18.16</v>
      </c>
    </row>
    <row r="691" spans="2:8">
      <c r="B691" s="195">
        <v>18.170000000000002</v>
      </c>
      <c r="C691" s="117">
        <v>9.6999999999999993</v>
      </c>
      <c r="D691" s="119" t="s">
        <v>758</v>
      </c>
      <c r="E691" s="116" t="s">
        <v>82</v>
      </c>
      <c r="F691" s="325">
        <v>18982</v>
      </c>
      <c r="G691" s="320" t="str">
        <f t="shared" si="22"/>
        <v>18,17 - C</v>
      </c>
      <c r="H691" s="320">
        <f t="shared" si="23"/>
        <v>18.170000000000002</v>
      </c>
    </row>
    <row r="692" spans="2:8">
      <c r="B692" s="195">
        <v>18.18</v>
      </c>
      <c r="C692" s="117">
        <v>9.8000000000000007</v>
      </c>
      <c r="D692" s="119" t="s">
        <v>759</v>
      </c>
      <c r="E692" s="116" t="s">
        <v>89</v>
      </c>
      <c r="F692" s="325">
        <v>44769</v>
      </c>
      <c r="G692" s="320" t="str">
        <f t="shared" si="22"/>
        <v>18,18 - C</v>
      </c>
      <c r="H692" s="320">
        <f t="shared" si="23"/>
        <v>18.18</v>
      </c>
    </row>
    <row r="693" spans="2:8">
      <c r="B693" s="195">
        <v>18.190000000000001</v>
      </c>
      <c r="C693" s="117">
        <v>9.9</v>
      </c>
      <c r="D693" s="119" t="s">
        <v>760</v>
      </c>
      <c r="E693" s="116" t="s">
        <v>82</v>
      </c>
      <c r="F693" s="325">
        <v>5109</v>
      </c>
      <c r="G693" s="320" t="str">
        <f t="shared" si="22"/>
        <v>18,19 - C</v>
      </c>
      <c r="H693" s="320">
        <f t="shared" si="23"/>
        <v>18.190000000000001</v>
      </c>
    </row>
    <row r="694" spans="2:8">
      <c r="B694" s="195">
        <v>18.2</v>
      </c>
      <c r="C694" s="117">
        <v>10</v>
      </c>
      <c r="D694" s="119" t="s">
        <v>761</v>
      </c>
      <c r="E694" s="116" t="s">
        <v>89</v>
      </c>
      <c r="F694" s="325">
        <v>20593</v>
      </c>
      <c r="G694" s="320" t="str">
        <f>SUBSTITUTE(TEXT(B694,"0,00"),",",".")&amp;" - C"</f>
        <v>18.20 - C</v>
      </c>
      <c r="H694" s="320">
        <f t="shared" si="23"/>
        <v>18.2</v>
      </c>
    </row>
    <row r="695" spans="2:8">
      <c r="B695" s="195">
        <v>18.21</v>
      </c>
      <c r="C695" s="117">
        <v>10.1</v>
      </c>
      <c r="D695" s="119" t="s">
        <v>762</v>
      </c>
      <c r="E695" s="116" t="s">
        <v>82</v>
      </c>
      <c r="F695" s="325">
        <v>5558</v>
      </c>
      <c r="G695" s="320" t="str">
        <f t="shared" si="22"/>
        <v>18,21 - C</v>
      </c>
      <c r="H695" s="320">
        <f t="shared" si="23"/>
        <v>18.21</v>
      </c>
    </row>
    <row r="696" spans="2:8">
      <c r="B696" s="195">
        <v>18.22</v>
      </c>
      <c r="C696" s="117">
        <v>10.199999999999999</v>
      </c>
      <c r="D696" s="119" t="s">
        <v>763</v>
      </c>
      <c r="E696" s="116" t="s">
        <v>89</v>
      </c>
      <c r="F696" s="325">
        <v>23032</v>
      </c>
      <c r="G696" s="320" t="str">
        <f t="shared" si="22"/>
        <v>18,22 - C</v>
      </c>
      <c r="H696" s="320">
        <f t="shared" si="23"/>
        <v>18.22</v>
      </c>
    </row>
    <row r="697" spans="2:8">
      <c r="B697" s="195">
        <v>18.23</v>
      </c>
      <c r="C697" s="117">
        <v>10.3</v>
      </c>
      <c r="D697" s="119" t="s">
        <v>764</v>
      </c>
      <c r="E697" s="116" t="s">
        <v>89</v>
      </c>
      <c r="F697" s="325">
        <v>17817</v>
      </c>
      <c r="G697" s="320" t="str">
        <f t="shared" si="22"/>
        <v>18,23 - C</v>
      </c>
      <c r="H697" s="320">
        <f t="shared" si="23"/>
        <v>18.23</v>
      </c>
    </row>
    <row r="698" spans="2:8">
      <c r="B698" s="195">
        <v>18.239999999999998</v>
      </c>
      <c r="C698" s="117">
        <v>10.4</v>
      </c>
      <c r="D698" s="119" t="s">
        <v>765</v>
      </c>
      <c r="E698" s="116" t="s">
        <v>82</v>
      </c>
      <c r="F698" s="325">
        <v>10886</v>
      </c>
      <c r="G698" s="320" t="str">
        <f t="shared" si="22"/>
        <v>18,24 - C</v>
      </c>
      <c r="H698" s="320">
        <f t="shared" si="23"/>
        <v>18.239999999999998</v>
      </c>
    </row>
    <row r="699" spans="2:8">
      <c r="B699" s="195">
        <v>18.25</v>
      </c>
      <c r="C699" s="117">
        <v>10.5</v>
      </c>
      <c r="D699" s="119" t="s">
        <v>766</v>
      </c>
      <c r="E699" s="116" t="s">
        <v>89</v>
      </c>
      <c r="F699" s="325">
        <v>37016</v>
      </c>
      <c r="G699" s="320" t="str">
        <f t="shared" si="22"/>
        <v>18,25 - C</v>
      </c>
      <c r="H699" s="320">
        <f t="shared" si="23"/>
        <v>18.25</v>
      </c>
    </row>
    <row r="700" spans="2:8">
      <c r="B700" s="195">
        <v>18.260000000000002</v>
      </c>
      <c r="C700" s="117">
        <v>10.6</v>
      </c>
      <c r="D700" s="119" t="s">
        <v>767</v>
      </c>
      <c r="E700" s="116" t="s">
        <v>89</v>
      </c>
      <c r="F700" s="325">
        <v>24227</v>
      </c>
      <c r="G700" s="320" t="str">
        <f t="shared" si="22"/>
        <v>18,26 - C</v>
      </c>
      <c r="H700" s="320">
        <f t="shared" si="23"/>
        <v>18.260000000000002</v>
      </c>
    </row>
    <row r="701" spans="2:8">
      <c r="B701" s="195">
        <v>18.27</v>
      </c>
      <c r="C701" s="117">
        <v>10.7</v>
      </c>
      <c r="D701" s="119" t="s">
        <v>768</v>
      </c>
      <c r="E701" s="116" t="s">
        <v>82</v>
      </c>
      <c r="F701" s="325">
        <v>15342</v>
      </c>
      <c r="G701" s="320" t="str">
        <f t="shared" si="22"/>
        <v>18,27 - C</v>
      </c>
      <c r="H701" s="320">
        <f t="shared" si="23"/>
        <v>18.27</v>
      </c>
    </row>
    <row r="702" spans="2:8" ht="20.399999999999999">
      <c r="B702" s="195">
        <v>18.28</v>
      </c>
      <c r="C702" s="117">
        <v>10.7</v>
      </c>
      <c r="D702" s="119" t="s">
        <v>769</v>
      </c>
      <c r="E702" s="116" t="s">
        <v>89</v>
      </c>
      <c r="F702" s="325">
        <v>65578</v>
      </c>
      <c r="G702" s="320" t="str">
        <f t="shared" si="22"/>
        <v>18,28 - C</v>
      </c>
      <c r="H702" s="320">
        <f t="shared" si="23"/>
        <v>18.28</v>
      </c>
    </row>
    <row r="703" spans="2:8">
      <c r="B703" s="195">
        <v>18.29</v>
      </c>
      <c r="C703" s="117">
        <v>10.7</v>
      </c>
      <c r="D703" s="119" t="s">
        <v>770</v>
      </c>
      <c r="E703" s="116" t="s">
        <v>89</v>
      </c>
      <c r="F703" s="325">
        <v>31349</v>
      </c>
      <c r="G703" s="320" t="str">
        <f t="shared" si="22"/>
        <v>18,29 - C</v>
      </c>
      <c r="H703" s="320">
        <f t="shared" si="23"/>
        <v>18.29</v>
      </c>
    </row>
    <row r="704" spans="2:8">
      <c r="B704" s="195">
        <v>18.3</v>
      </c>
      <c r="C704" s="117">
        <v>10.7</v>
      </c>
      <c r="D704" s="119" t="s">
        <v>771</v>
      </c>
      <c r="E704" s="116" t="s">
        <v>89</v>
      </c>
      <c r="F704" s="325">
        <v>27252</v>
      </c>
      <c r="G704" s="320" t="str">
        <f t="shared" si="22"/>
        <v>18,3 - C</v>
      </c>
      <c r="H704" s="320">
        <f t="shared" si="23"/>
        <v>18.3</v>
      </c>
    </row>
    <row r="705" spans="2:8">
      <c r="B705" s="195">
        <v>18.309999999999999</v>
      </c>
      <c r="C705" s="117">
        <v>10.7</v>
      </c>
      <c r="D705" s="119" t="s">
        <v>772</v>
      </c>
      <c r="E705" s="116" t="s">
        <v>89</v>
      </c>
      <c r="F705" s="325">
        <v>19195</v>
      </c>
      <c r="G705" s="320" t="str">
        <f t="shared" si="22"/>
        <v>18,31 - C</v>
      </c>
      <c r="H705" s="320">
        <f t="shared" si="23"/>
        <v>18.309999999999999</v>
      </c>
    </row>
    <row r="706" spans="2:8">
      <c r="B706" s="195">
        <v>18.32</v>
      </c>
      <c r="C706" s="117">
        <v>10.7</v>
      </c>
      <c r="D706" s="119" t="s">
        <v>773</v>
      </c>
      <c r="E706" s="116" t="s">
        <v>89</v>
      </c>
      <c r="F706" s="325">
        <v>3123</v>
      </c>
      <c r="G706" s="320" t="str">
        <f t="shared" si="22"/>
        <v>18,32 - C</v>
      </c>
      <c r="H706" s="320">
        <f t="shared" si="23"/>
        <v>18.32</v>
      </c>
    </row>
    <row r="707" spans="2:8">
      <c r="B707" s="196">
        <v>19</v>
      </c>
      <c r="C707" s="120"/>
      <c r="D707" s="121" t="s">
        <v>774</v>
      </c>
      <c r="E707" s="122"/>
      <c r="F707" s="326"/>
      <c r="G707" s="320" t="str">
        <f t="shared" si="22"/>
        <v>19 - C</v>
      </c>
      <c r="H707" s="320">
        <f t="shared" si="23"/>
        <v>19</v>
      </c>
    </row>
    <row r="708" spans="2:8">
      <c r="B708" s="197">
        <v>19.100000000000001</v>
      </c>
      <c r="C708" s="130">
        <v>8.1</v>
      </c>
      <c r="D708" s="112" t="s">
        <v>775</v>
      </c>
      <c r="E708" s="116" t="s">
        <v>79</v>
      </c>
      <c r="F708" s="325">
        <v>8606443</v>
      </c>
      <c r="G708" s="320" t="str">
        <f t="shared" si="22"/>
        <v>19,1 - C</v>
      </c>
      <c r="H708" s="320">
        <f t="shared" si="23"/>
        <v>19.100000000000001</v>
      </c>
    </row>
    <row r="709" spans="2:8" ht="20.399999999999999">
      <c r="B709" s="197">
        <v>19.2</v>
      </c>
      <c r="C709" s="130">
        <v>8.1999999999999993</v>
      </c>
      <c r="D709" s="112" t="s">
        <v>776</v>
      </c>
      <c r="E709" s="116" t="s">
        <v>79</v>
      </c>
      <c r="F709" s="325">
        <v>15251332</v>
      </c>
      <c r="G709" s="320" t="str">
        <f t="shared" si="22"/>
        <v>19,2 - C</v>
      </c>
      <c r="H709" s="320">
        <f t="shared" si="23"/>
        <v>19.2</v>
      </c>
    </row>
    <row r="710" spans="2:8">
      <c r="B710" s="197">
        <v>19.3</v>
      </c>
      <c r="C710" s="130">
        <v>8.3000000000000007</v>
      </c>
      <c r="D710" s="112" t="s">
        <v>777</v>
      </c>
      <c r="E710" s="116" t="s">
        <v>79</v>
      </c>
      <c r="F710" s="325">
        <v>3979888</v>
      </c>
      <c r="G710" s="320" t="str">
        <f t="shared" si="22"/>
        <v>19,3 - C</v>
      </c>
      <c r="H710" s="320">
        <f t="shared" si="23"/>
        <v>19.3</v>
      </c>
    </row>
    <row r="711" spans="2:8">
      <c r="B711" s="197">
        <v>19.399999999999999</v>
      </c>
      <c r="C711" s="130">
        <v>8.4</v>
      </c>
      <c r="D711" s="112" t="s">
        <v>778</v>
      </c>
      <c r="E711" s="116" t="s">
        <v>79</v>
      </c>
      <c r="F711" s="325">
        <v>12921190</v>
      </c>
      <c r="G711" s="320" t="str">
        <f t="shared" si="22"/>
        <v>19,4 - C</v>
      </c>
      <c r="H711" s="320">
        <f t="shared" si="23"/>
        <v>19.399999999999999</v>
      </c>
    </row>
    <row r="712" spans="2:8">
      <c r="B712" s="197">
        <v>19.5</v>
      </c>
      <c r="C712" s="130">
        <v>8.5</v>
      </c>
      <c r="D712" s="112" t="s">
        <v>779</v>
      </c>
      <c r="E712" s="116" t="s">
        <v>79</v>
      </c>
      <c r="F712" s="325">
        <v>12080932</v>
      </c>
      <c r="G712" s="320" t="str">
        <f t="shared" si="22"/>
        <v>19,5 - C</v>
      </c>
      <c r="H712" s="320">
        <f t="shared" si="23"/>
        <v>19.5</v>
      </c>
    </row>
    <row r="713" spans="2:8">
      <c r="B713" s="197">
        <v>19.600000000000001</v>
      </c>
      <c r="C713" s="130">
        <v>8.6</v>
      </c>
      <c r="D713" s="112" t="s">
        <v>780</v>
      </c>
      <c r="E713" s="116" t="s">
        <v>82</v>
      </c>
      <c r="F713" s="325">
        <v>5109</v>
      </c>
      <c r="G713" s="320" t="str">
        <f t="shared" si="22"/>
        <v>19,6 - C</v>
      </c>
      <c r="H713" s="320">
        <f t="shared" si="23"/>
        <v>19.600000000000001</v>
      </c>
    </row>
    <row r="714" spans="2:8">
      <c r="B714" s="197">
        <v>19.7</v>
      </c>
      <c r="C714" s="130">
        <v>8.6999999999999993</v>
      </c>
      <c r="D714" s="112" t="s">
        <v>781</v>
      </c>
      <c r="E714" s="116" t="s">
        <v>79</v>
      </c>
      <c r="F714" s="325">
        <v>1233925</v>
      </c>
      <c r="G714" s="320" t="str">
        <f t="shared" ref="G714:G776" si="24">H714&amp;" - C"</f>
        <v>19,7 - C</v>
      </c>
      <c r="H714" s="320">
        <f t="shared" ref="H714:H777" si="25">ROUND(B714,2)</f>
        <v>19.7</v>
      </c>
    </row>
    <row r="715" spans="2:8">
      <c r="B715" s="197">
        <v>19.8</v>
      </c>
      <c r="C715" s="130">
        <v>8.8000000000000007</v>
      </c>
      <c r="D715" s="112" t="s">
        <v>782</v>
      </c>
      <c r="E715" s="116" t="s">
        <v>79</v>
      </c>
      <c r="F715" s="325">
        <v>133815</v>
      </c>
      <c r="G715" s="320" t="str">
        <f t="shared" si="24"/>
        <v>19,8 - C</v>
      </c>
      <c r="H715" s="320">
        <f t="shared" si="25"/>
        <v>19.8</v>
      </c>
    </row>
    <row r="716" spans="2:8">
      <c r="B716" s="197">
        <v>19.899999999999999</v>
      </c>
      <c r="C716" s="130">
        <v>8.9</v>
      </c>
      <c r="D716" s="112" t="s">
        <v>783</v>
      </c>
      <c r="E716" s="116" t="s">
        <v>79</v>
      </c>
      <c r="F716" s="325">
        <v>2227377</v>
      </c>
      <c r="G716" s="320" t="str">
        <f t="shared" si="24"/>
        <v>19,9 - C</v>
      </c>
      <c r="H716" s="320">
        <f t="shared" si="25"/>
        <v>19.899999999999999</v>
      </c>
    </row>
    <row r="717" spans="2:8" ht="20.399999999999999">
      <c r="B717" s="195">
        <v>19.100000000000001</v>
      </c>
      <c r="C717" s="117">
        <v>9</v>
      </c>
      <c r="D717" s="119" t="s">
        <v>784</v>
      </c>
      <c r="E717" s="116" t="s">
        <v>82</v>
      </c>
      <c r="F717" s="325">
        <v>1260691</v>
      </c>
      <c r="G717" s="320" t="str">
        <f>SUBSTITUTE(TEXT(B717,"0,00"),",",".")&amp;" - C"</f>
        <v>19.10 - C</v>
      </c>
      <c r="H717" s="320">
        <f t="shared" si="25"/>
        <v>19.100000000000001</v>
      </c>
    </row>
    <row r="718" spans="2:8" ht="20.399999999999999">
      <c r="B718" s="195">
        <v>19.11</v>
      </c>
      <c r="C718" s="117">
        <v>9</v>
      </c>
      <c r="D718" s="119" t="s">
        <v>785</v>
      </c>
      <c r="E718" s="116" t="s">
        <v>79</v>
      </c>
      <c r="F718" s="325">
        <v>5211912</v>
      </c>
      <c r="G718" s="320" t="str">
        <f t="shared" si="24"/>
        <v>19,11 - C</v>
      </c>
      <c r="H718" s="320">
        <f t="shared" si="25"/>
        <v>19.11</v>
      </c>
    </row>
    <row r="719" spans="2:8">
      <c r="B719" s="196">
        <v>20</v>
      </c>
      <c r="C719" s="120"/>
      <c r="D719" s="121" t="s">
        <v>786</v>
      </c>
      <c r="E719" s="136"/>
      <c r="F719" s="326"/>
      <c r="G719" s="320" t="str">
        <f t="shared" si="24"/>
        <v>20 - C</v>
      </c>
      <c r="H719" s="320">
        <f t="shared" si="25"/>
        <v>20</v>
      </c>
    </row>
    <row r="720" spans="2:8">
      <c r="B720" s="197">
        <v>20.100000000000001</v>
      </c>
      <c r="C720" s="130">
        <v>8.1</v>
      </c>
      <c r="D720" s="119" t="s">
        <v>787</v>
      </c>
      <c r="E720" s="116" t="s">
        <v>82</v>
      </c>
      <c r="F720" s="325">
        <v>50065</v>
      </c>
      <c r="G720" s="320" t="str">
        <f t="shared" si="24"/>
        <v>20,1 - C</v>
      </c>
      <c r="H720" s="320">
        <f t="shared" si="25"/>
        <v>20.100000000000001</v>
      </c>
    </row>
    <row r="721" spans="2:8">
      <c r="B721" s="197">
        <v>20.2</v>
      </c>
      <c r="C721" s="130">
        <v>8.1999999999999993</v>
      </c>
      <c r="D721" s="119" t="s">
        <v>788</v>
      </c>
      <c r="E721" s="116" t="s">
        <v>82</v>
      </c>
      <c r="F721" s="325">
        <v>72188</v>
      </c>
      <c r="G721" s="320" t="str">
        <f t="shared" si="24"/>
        <v>20,2 - C</v>
      </c>
      <c r="H721" s="320">
        <f t="shared" si="25"/>
        <v>20.2</v>
      </c>
    </row>
    <row r="722" spans="2:8">
      <c r="B722" s="197">
        <v>20.3</v>
      </c>
      <c r="C722" s="130">
        <v>8.3000000000000007</v>
      </c>
      <c r="D722" s="119" t="s">
        <v>789</v>
      </c>
      <c r="E722" s="116" t="s">
        <v>82</v>
      </c>
      <c r="F722" s="325">
        <v>85736</v>
      </c>
      <c r="G722" s="320" t="str">
        <f t="shared" si="24"/>
        <v>20,3 - C</v>
      </c>
      <c r="H722" s="320">
        <f t="shared" si="25"/>
        <v>20.3</v>
      </c>
    </row>
    <row r="723" spans="2:8">
      <c r="B723" s="197">
        <v>20.399999999999999</v>
      </c>
      <c r="C723" s="130">
        <v>8.4</v>
      </c>
      <c r="D723" s="119" t="s">
        <v>790</v>
      </c>
      <c r="E723" s="116" t="s">
        <v>82</v>
      </c>
      <c r="F723" s="325">
        <v>23609</v>
      </c>
      <c r="G723" s="320" t="str">
        <f t="shared" si="24"/>
        <v>20,4 - C</v>
      </c>
      <c r="H723" s="320">
        <f t="shared" si="25"/>
        <v>20.399999999999999</v>
      </c>
    </row>
    <row r="724" spans="2:8">
      <c r="B724" s="197">
        <v>20.5</v>
      </c>
      <c r="C724" s="130">
        <v>8.5</v>
      </c>
      <c r="D724" s="119" t="s">
        <v>791</v>
      </c>
      <c r="E724" s="116" t="s">
        <v>82</v>
      </c>
      <c r="F724" s="325">
        <v>28837</v>
      </c>
      <c r="G724" s="320" t="str">
        <f t="shared" si="24"/>
        <v>20,5 - C</v>
      </c>
      <c r="H724" s="320">
        <f t="shared" si="25"/>
        <v>20.5</v>
      </c>
    </row>
    <row r="725" spans="2:8">
      <c r="B725" s="197">
        <v>20.6</v>
      </c>
      <c r="C725" s="130">
        <v>8.6</v>
      </c>
      <c r="D725" s="119" t="s">
        <v>792</v>
      </c>
      <c r="E725" s="116" t="s">
        <v>82</v>
      </c>
      <c r="F725" s="325">
        <v>39677</v>
      </c>
      <c r="G725" s="320" t="str">
        <f t="shared" si="24"/>
        <v>20,6 - C</v>
      </c>
      <c r="H725" s="320">
        <f t="shared" si="25"/>
        <v>20.6</v>
      </c>
    </row>
    <row r="726" spans="2:8">
      <c r="B726" s="197">
        <v>20.7</v>
      </c>
      <c r="C726" s="130">
        <v>8.6999999999999993</v>
      </c>
      <c r="D726" s="119" t="s">
        <v>793</v>
      </c>
      <c r="E726" s="116" t="s">
        <v>82</v>
      </c>
      <c r="F726" s="325">
        <v>34848</v>
      </c>
      <c r="G726" s="320" t="str">
        <f t="shared" si="24"/>
        <v>20,7 - C</v>
      </c>
      <c r="H726" s="320">
        <f t="shared" si="25"/>
        <v>20.7</v>
      </c>
    </row>
    <row r="727" spans="2:8">
      <c r="B727" s="197">
        <v>20.8</v>
      </c>
      <c r="C727" s="130">
        <v>8.8000000000000007</v>
      </c>
      <c r="D727" s="119" t="s">
        <v>794</v>
      </c>
      <c r="E727" s="116" t="s">
        <v>82</v>
      </c>
      <c r="F727" s="325">
        <v>36702</v>
      </c>
      <c r="G727" s="320" t="str">
        <f t="shared" si="24"/>
        <v>20,8 - C</v>
      </c>
      <c r="H727" s="320">
        <f t="shared" si="25"/>
        <v>20.8</v>
      </c>
    </row>
    <row r="728" spans="2:8">
      <c r="B728" s="197">
        <v>20.9</v>
      </c>
      <c r="C728" s="130">
        <v>8.9</v>
      </c>
      <c r="D728" s="119" t="s">
        <v>795</v>
      </c>
      <c r="E728" s="116" t="s">
        <v>82</v>
      </c>
      <c r="F728" s="325">
        <v>46142</v>
      </c>
      <c r="G728" s="320" t="str">
        <f t="shared" si="24"/>
        <v>20,9 - C</v>
      </c>
      <c r="H728" s="320">
        <f t="shared" si="25"/>
        <v>20.9</v>
      </c>
    </row>
    <row r="729" spans="2:8">
      <c r="B729" s="195">
        <v>20.100000000000001</v>
      </c>
      <c r="C729" s="117">
        <v>9</v>
      </c>
      <c r="D729" s="119" t="s">
        <v>796</v>
      </c>
      <c r="E729" s="116" t="s">
        <v>79</v>
      </c>
      <c r="F729" s="325">
        <v>28747</v>
      </c>
      <c r="G729" s="320" t="str">
        <f>SUBSTITUTE(TEXT(B729,"0,00"),",",".")&amp;" - C"</f>
        <v>20.10 - C</v>
      </c>
      <c r="H729" s="320">
        <f t="shared" si="25"/>
        <v>20.100000000000001</v>
      </c>
    </row>
    <row r="730" spans="2:8">
      <c r="B730" s="195">
        <v>20.11</v>
      </c>
      <c r="C730" s="117">
        <v>9.1</v>
      </c>
      <c r="D730" s="119" t="s">
        <v>797</v>
      </c>
      <c r="E730" s="116" t="s">
        <v>79</v>
      </c>
      <c r="F730" s="325">
        <v>36971</v>
      </c>
      <c r="G730" s="320" t="str">
        <f t="shared" si="24"/>
        <v>20,11 - C</v>
      </c>
      <c r="H730" s="320">
        <f t="shared" si="25"/>
        <v>20.11</v>
      </c>
    </row>
    <row r="731" spans="2:8">
      <c r="B731" s="195">
        <v>20.12</v>
      </c>
      <c r="C731" s="117">
        <v>9.1999999999999993</v>
      </c>
      <c r="D731" s="119" t="s">
        <v>798</v>
      </c>
      <c r="E731" s="116" t="s">
        <v>79</v>
      </c>
      <c r="F731" s="325">
        <v>55102</v>
      </c>
      <c r="G731" s="320" t="str">
        <f t="shared" si="24"/>
        <v>20,12 - C</v>
      </c>
      <c r="H731" s="320">
        <f t="shared" si="25"/>
        <v>20.12</v>
      </c>
    </row>
    <row r="732" spans="2:8">
      <c r="B732" s="195">
        <v>20.13</v>
      </c>
      <c r="C732" s="117">
        <v>9.3000000000000007</v>
      </c>
      <c r="D732" s="119" t="s">
        <v>799</v>
      </c>
      <c r="E732" s="116" t="s">
        <v>79</v>
      </c>
      <c r="F732" s="325">
        <v>57832</v>
      </c>
      <c r="G732" s="320" t="str">
        <f t="shared" si="24"/>
        <v>20,13 - C</v>
      </c>
      <c r="H732" s="320">
        <f t="shared" si="25"/>
        <v>20.13</v>
      </c>
    </row>
    <row r="733" spans="2:8">
      <c r="B733" s="195">
        <v>20.14</v>
      </c>
      <c r="C733" s="117">
        <v>9.4</v>
      </c>
      <c r="D733" s="119" t="s">
        <v>800</v>
      </c>
      <c r="E733" s="116" t="s">
        <v>79</v>
      </c>
      <c r="F733" s="325">
        <v>92956</v>
      </c>
      <c r="G733" s="320" t="str">
        <f t="shared" si="24"/>
        <v>20,14 - C</v>
      </c>
      <c r="H733" s="320">
        <f t="shared" si="25"/>
        <v>20.14</v>
      </c>
    </row>
    <row r="734" spans="2:8">
      <c r="B734" s="195">
        <v>20.149999999999999</v>
      </c>
      <c r="C734" s="117">
        <v>9.5</v>
      </c>
      <c r="D734" s="119" t="s">
        <v>801</v>
      </c>
      <c r="E734" s="116" t="s">
        <v>79</v>
      </c>
      <c r="F734" s="325">
        <v>135058</v>
      </c>
      <c r="G734" s="320" t="str">
        <f t="shared" si="24"/>
        <v>20,15 - C</v>
      </c>
      <c r="H734" s="320">
        <f t="shared" si="25"/>
        <v>20.149999999999999</v>
      </c>
    </row>
    <row r="735" spans="2:8" ht="20.399999999999999">
      <c r="B735" s="195">
        <v>20.16</v>
      </c>
      <c r="C735" s="117">
        <v>9.6</v>
      </c>
      <c r="D735" s="119" t="s">
        <v>802</v>
      </c>
      <c r="E735" s="116" t="s">
        <v>79</v>
      </c>
      <c r="F735" s="325">
        <v>582421</v>
      </c>
      <c r="G735" s="320" t="str">
        <f t="shared" si="24"/>
        <v>20,16 - C</v>
      </c>
      <c r="H735" s="320">
        <f t="shared" si="25"/>
        <v>20.16</v>
      </c>
    </row>
    <row r="736" spans="2:8">
      <c r="B736" s="194"/>
      <c r="C736" s="111"/>
      <c r="D736" s="112"/>
      <c r="E736" s="116"/>
      <c r="F736" s="327"/>
      <c r="G736" s="320" t="str">
        <f t="shared" si="24"/>
        <v>0 - C</v>
      </c>
      <c r="H736" s="320">
        <f t="shared" si="25"/>
        <v>0</v>
      </c>
    </row>
    <row r="737" spans="2:8">
      <c r="B737" s="196">
        <v>21.1</v>
      </c>
      <c r="C737" s="120"/>
      <c r="D737" s="121" t="s">
        <v>803</v>
      </c>
      <c r="E737" s="136"/>
      <c r="F737" s="326"/>
      <c r="G737" s="320" t="str">
        <f t="shared" si="24"/>
        <v>21,1 - C</v>
      </c>
      <c r="H737" s="320">
        <f t="shared" si="25"/>
        <v>21.1</v>
      </c>
    </row>
    <row r="738" spans="2:8">
      <c r="B738" s="197">
        <v>21.1</v>
      </c>
      <c r="C738" s="130">
        <v>8.1</v>
      </c>
      <c r="D738" s="119" t="s">
        <v>804</v>
      </c>
      <c r="E738" s="116" t="s">
        <v>79</v>
      </c>
      <c r="F738" s="325">
        <v>320871</v>
      </c>
      <c r="G738" s="320" t="str">
        <f t="shared" si="24"/>
        <v>21,1 - C</v>
      </c>
      <c r="H738" s="320">
        <f t="shared" si="25"/>
        <v>21.1</v>
      </c>
    </row>
    <row r="739" spans="2:8">
      <c r="B739" s="197">
        <v>21.2</v>
      </c>
      <c r="C739" s="130">
        <v>8.1999999999999993</v>
      </c>
      <c r="D739" s="119" t="s">
        <v>805</v>
      </c>
      <c r="E739" s="116" t="s">
        <v>82</v>
      </c>
      <c r="F739" s="325">
        <v>51955</v>
      </c>
      <c r="G739" s="320" t="str">
        <f t="shared" si="24"/>
        <v>21,2 - C</v>
      </c>
      <c r="H739" s="320">
        <f t="shared" si="25"/>
        <v>21.2</v>
      </c>
    </row>
    <row r="740" spans="2:8">
      <c r="B740" s="197">
        <v>21.3</v>
      </c>
      <c r="C740" s="130">
        <v>8.3000000000000007</v>
      </c>
      <c r="D740" s="119" t="s">
        <v>806</v>
      </c>
      <c r="E740" s="116" t="s">
        <v>79</v>
      </c>
      <c r="F740" s="325">
        <v>99952</v>
      </c>
      <c r="G740" s="320" t="str">
        <f t="shared" si="24"/>
        <v>21,3 - C</v>
      </c>
      <c r="H740" s="320">
        <f t="shared" si="25"/>
        <v>21.3</v>
      </c>
    </row>
    <row r="741" spans="2:8">
      <c r="B741" s="197">
        <v>21.4</v>
      </c>
      <c r="C741" s="130">
        <v>8.4</v>
      </c>
      <c r="D741" s="119" t="s">
        <v>807</v>
      </c>
      <c r="E741" s="116" t="s">
        <v>79</v>
      </c>
      <c r="F741" s="325">
        <v>336689</v>
      </c>
      <c r="G741" s="320" t="str">
        <f t="shared" si="24"/>
        <v>21,4 - C</v>
      </c>
      <c r="H741" s="320">
        <f t="shared" si="25"/>
        <v>21.4</v>
      </c>
    </row>
    <row r="742" spans="2:8">
      <c r="B742" s="197">
        <v>21.5</v>
      </c>
      <c r="C742" s="130">
        <v>8.5</v>
      </c>
      <c r="D742" s="119" t="s">
        <v>808</v>
      </c>
      <c r="E742" s="116" t="s">
        <v>79</v>
      </c>
      <c r="F742" s="325">
        <v>76739</v>
      </c>
      <c r="G742" s="320" t="str">
        <f t="shared" si="24"/>
        <v>21,5 - C</v>
      </c>
      <c r="H742" s="320">
        <f t="shared" si="25"/>
        <v>21.5</v>
      </c>
    </row>
    <row r="743" spans="2:8">
      <c r="B743" s="197">
        <v>21.6</v>
      </c>
      <c r="C743" s="130">
        <v>8.6</v>
      </c>
      <c r="D743" s="119" t="s">
        <v>809</v>
      </c>
      <c r="E743" s="116" t="s">
        <v>79</v>
      </c>
      <c r="F743" s="325">
        <v>857902</v>
      </c>
      <c r="G743" s="320" t="str">
        <f t="shared" si="24"/>
        <v>21,6 - C</v>
      </c>
      <c r="H743" s="320">
        <f t="shared" si="25"/>
        <v>21.6</v>
      </c>
    </row>
    <row r="744" spans="2:8">
      <c r="B744" s="197">
        <v>21.7</v>
      </c>
      <c r="C744" s="130">
        <v>8.6999999999999993</v>
      </c>
      <c r="D744" s="119" t="s">
        <v>810</v>
      </c>
      <c r="E744" s="116" t="s">
        <v>79</v>
      </c>
      <c r="F744" s="325">
        <v>2124815</v>
      </c>
      <c r="G744" s="320" t="str">
        <f t="shared" si="24"/>
        <v>21,7 - C</v>
      </c>
      <c r="H744" s="320">
        <f t="shared" si="25"/>
        <v>21.7</v>
      </c>
    </row>
    <row r="745" spans="2:8">
      <c r="B745" s="197">
        <v>21.8</v>
      </c>
      <c r="C745" s="130">
        <v>8.8000000000000007</v>
      </c>
      <c r="D745" s="119" t="s">
        <v>811</v>
      </c>
      <c r="E745" s="116" t="s">
        <v>82</v>
      </c>
      <c r="F745" s="325">
        <v>20086</v>
      </c>
      <c r="G745" s="320" t="str">
        <f t="shared" si="24"/>
        <v>21,8 - C</v>
      </c>
      <c r="H745" s="320">
        <f t="shared" si="25"/>
        <v>21.8</v>
      </c>
    </row>
    <row r="746" spans="2:8">
      <c r="B746" s="197">
        <v>21.9</v>
      </c>
      <c r="C746" s="130">
        <v>8.9</v>
      </c>
      <c r="D746" s="119" t="s">
        <v>812</v>
      </c>
      <c r="E746" s="116" t="s">
        <v>79</v>
      </c>
      <c r="F746" s="325">
        <v>327444</v>
      </c>
      <c r="G746" s="320" t="str">
        <f t="shared" si="24"/>
        <v>21,9 - C</v>
      </c>
      <c r="H746" s="320">
        <f t="shared" si="25"/>
        <v>21.9</v>
      </c>
    </row>
    <row r="747" spans="2:8">
      <c r="B747" s="195">
        <v>21.1</v>
      </c>
      <c r="C747" s="117">
        <v>9</v>
      </c>
      <c r="D747" s="119" t="s">
        <v>813</v>
      </c>
      <c r="E747" s="116" t="s">
        <v>79</v>
      </c>
      <c r="F747" s="325">
        <v>54400</v>
      </c>
      <c r="G747" s="320" t="str">
        <f>SUBSTITUTE(TEXT(B747,"0,00"),",",".")&amp;" - C"</f>
        <v>21.10 - C</v>
      </c>
      <c r="H747" s="320">
        <f t="shared" si="25"/>
        <v>21.1</v>
      </c>
    </row>
    <row r="748" spans="2:8">
      <c r="B748" s="195">
        <v>21.11</v>
      </c>
      <c r="C748" s="117">
        <v>9</v>
      </c>
      <c r="D748" s="119" t="s">
        <v>814</v>
      </c>
      <c r="E748" s="116" t="s">
        <v>82</v>
      </c>
      <c r="F748" s="325">
        <v>5819</v>
      </c>
      <c r="G748" s="320" t="str">
        <f t="shared" si="24"/>
        <v>21,11 - C</v>
      </c>
      <c r="H748" s="320">
        <f t="shared" si="25"/>
        <v>21.11</v>
      </c>
    </row>
    <row r="749" spans="2:8">
      <c r="B749" s="195">
        <v>21.12</v>
      </c>
      <c r="C749" s="117">
        <v>9</v>
      </c>
      <c r="D749" s="119" t="s">
        <v>815</v>
      </c>
      <c r="E749" s="116" t="s">
        <v>79</v>
      </c>
      <c r="F749" s="325">
        <v>9438</v>
      </c>
      <c r="G749" s="320" t="str">
        <f t="shared" si="24"/>
        <v>21,12 - C</v>
      </c>
      <c r="H749" s="320">
        <f t="shared" si="25"/>
        <v>21.12</v>
      </c>
    </row>
    <row r="750" spans="2:8">
      <c r="B750" s="195">
        <v>21.13</v>
      </c>
      <c r="C750" s="117">
        <v>9</v>
      </c>
      <c r="D750" s="119" t="s">
        <v>816</v>
      </c>
      <c r="E750" s="116" t="s">
        <v>82</v>
      </c>
      <c r="F750" s="325">
        <v>13582</v>
      </c>
      <c r="G750" s="320" t="str">
        <f t="shared" si="24"/>
        <v>21,13 - C</v>
      </c>
      <c r="H750" s="320">
        <f t="shared" si="25"/>
        <v>21.13</v>
      </c>
    </row>
    <row r="751" spans="2:8">
      <c r="B751" s="195">
        <v>21.14</v>
      </c>
      <c r="C751" s="117">
        <v>9</v>
      </c>
      <c r="D751" s="119" t="s">
        <v>817</v>
      </c>
      <c r="E751" s="116" t="s">
        <v>82</v>
      </c>
      <c r="F751" s="325">
        <v>19137</v>
      </c>
      <c r="G751" s="320" t="str">
        <f t="shared" si="24"/>
        <v>21,14 - C</v>
      </c>
      <c r="H751" s="320">
        <f t="shared" si="25"/>
        <v>21.14</v>
      </c>
    </row>
    <row r="752" spans="2:8">
      <c r="B752" s="195">
        <v>21.15</v>
      </c>
      <c r="C752" s="117">
        <v>9</v>
      </c>
      <c r="D752" s="119" t="s">
        <v>818</v>
      </c>
      <c r="E752" s="116" t="s">
        <v>82</v>
      </c>
      <c r="F752" s="325">
        <v>27598</v>
      </c>
      <c r="G752" s="320" t="str">
        <f t="shared" si="24"/>
        <v>21,15 - C</v>
      </c>
      <c r="H752" s="320">
        <f t="shared" si="25"/>
        <v>21.15</v>
      </c>
    </row>
    <row r="753" spans="2:8">
      <c r="B753" s="195">
        <v>21.16</v>
      </c>
      <c r="C753" s="117">
        <v>9</v>
      </c>
      <c r="D753" s="119" t="s">
        <v>819</v>
      </c>
      <c r="E753" s="116" t="s">
        <v>82</v>
      </c>
      <c r="F753" s="325">
        <v>182597</v>
      </c>
      <c r="G753" s="320" t="str">
        <f t="shared" si="24"/>
        <v>21,16 - C</v>
      </c>
      <c r="H753" s="320">
        <f t="shared" si="25"/>
        <v>21.16</v>
      </c>
    </row>
    <row r="754" spans="2:8">
      <c r="B754" s="195">
        <v>21.17</v>
      </c>
      <c r="C754" s="117">
        <v>9</v>
      </c>
      <c r="D754" s="119" t="s">
        <v>820</v>
      </c>
      <c r="E754" s="116" t="s">
        <v>82</v>
      </c>
      <c r="F754" s="325">
        <v>47879</v>
      </c>
      <c r="G754" s="320" t="str">
        <f t="shared" si="24"/>
        <v>21,17 - C</v>
      </c>
      <c r="H754" s="320">
        <f t="shared" si="25"/>
        <v>21.17</v>
      </c>
    </row>
    <row r="755" spans="2:8">
      <c r="B755" s="195">
        <v>21.18</v>
      </c>
      <c r="C755" s="117">
        <v>9</v>
      </c>
      <c r="D755" s="119" t="s">
        <v>821</v>
      </c>
      <c r="E755" s="116" t="s">
        <v>79</v>
      </c>
      <c r="F755" s="325">
        <v>154402</v>
      </c>
      <c r="G755" s="320" t="str">
        <f t="shared" si="24"/>
        <v>21,18 - C</v>
      </c>
      <c r="H755" s="320">
        <f t="shared" si="25"/>
        <v>21.18</v>
      </c>
    </row>
    <row r="756" spans="2:8">
      <c r="B756" s="195">
        <v>21.19</v>
      </c>
      <c r="C756" s="117">
        <v>9</v>
      </c>
      <c r="D756" s="119" t="s">
        <v>822</v>
      </c>
      <c r="E756" s="116" t="s">
        <v>79</v>
      </c>
      <c r="F756" s="325">
        <v>225939</v>
      </c>
      <c r="G756" s="320" t="str">
        <f t="shared" si="24"/>
        <v>21,19 - C</v>
      </c>
      <c r="H756" s="320">
        <f t="shared" si="25"/>
        <v>21.19</v>
      </c>
    </row>
    <row r="757" spans="2:8">
      <c r="B757" s="195">
        <v>21.2</v>
      </c>
      <c r="C757" s="117">
        <v>9</v>
      </c>
      <c r="D757" s="119" t="s">
        <v>823</v>
      </c>
      <c r="E757" s="116" t="s">
        <v>79</v>
      </c>
      <c r="F757" s="325">
        <v>459311</v>
      </c>
      <c r="G757" s="320" t="str">
        <f>SUBSTITUTE(TEXT(B757,"0,00"),",",".")&amp;" - C"</f>
        <v>21.20 - C</v>
      </c>
      <c r="H757" s="320">
        <f t="shared" si="25"/>
        <v>21.2</v>
      </c>
    </row>
    <row r="758" spans="2:8">
      <c r="B758" s="195">
        <v>21.21</v>
      </c>
      <c r="C758" s="117">
        <v>9</v>
      </c>
      <c r="D758" s="119" t="s">
        <v>824</v>
      </c>
      <c r="E758" s="116" t="s">
        <v>79</v>
      </c>
      <c r="F758" s="325">
        <v>532962</v>
      </c>
      <c r="G758" s="320" t="str">
        <f t="shared" si="24"/>
        <v>21,21 - C</v>
      </c>
      <c r="H758" s="320">
        <f t="shared" si="25"/>
        <v>21.21</v>
      </c>
    </row>
    <row r="759" spans="2:8">
      <c r="B759" s="195">
        <v>21.22</v>
      </c>
      <c r="C759" s="117">
        <v>9</v>
      </c>
      <c r="D759" s="119" t="s">
        <v>825</v>
      </c>
      <c r="E759" s="116" t="s">
        <v>79</v>
      </c>
      <c r="F759" s="325">
        <v>579417</v>
      </c>
      <c r="G759" s="320" t="str">
        <f t="shared" si="24"/>
        <v>21,22 - C</v>
      </c>
      <c r="H759" s="320">
        <f t="shared" si="25"/>
        <v>21.22</v>
      </c>
    </row>
    <row r="760" spans="2:8">
      <c r="B760" s="195">
        <v>21.23</v>
      </c>
      <c r="C760" s="117">
        <v>9</v>
      </c>
      <c r="D760" s="119" t="s">
        <v>826</v>
      </c>
      <c r="E760" s="116" t="s">
        <v>79</v>
      </c>
      <c r="F760" s="325">
        <v>709591</v>
      </c>
      <c r="G760" s="320" t="str">
        <f t="shared" si="24"/>
        <v>21,23 - C</v>
      </c>
      <c r="H760" s="320">
        <f t="shared" si="25"/>
        <v>21.23</v>
      </c>
    </row>
    <row r="761" spans="2:8">
      <c r="B761" s="195">
        <v>21.24</v>
      </c>
      <c r="C761" s="117">
        <v>9</v>
      </c>
      <c r="D761" s="119" t="s">
        <v>827</v>
      </c>
      <c r="E761" s="116" t="s">
        <v>79</v>
      </c>
      <c r="F761" s="325">
        <v>410811</v>
      </c>
      <c r="G761" s="320" t="str">
        <f t="shared" si="24"/>
        <v>21,24 - C</v>
      </c>
      <c r="H761" s="320">
        <f t="shared" si="25"/>
        <v>21.24</v>
      </c>
    </row>
    <row r="762" spans="2:8">
      <c r="B762" s="195">
        <v>21.25</v>
      </c>
      <c r="C762" s="117">
        <v>9</v>
      </c>
      <c r="D762" s="119" t="s">
        <v>828</v>
      </c>
      <c r="E762" s="116" t="s">
        <v>79</v>
      </c>
      <c r="F762" s="325">
        <v>183742</v>
      </c>
      <c r="G762" s="320" t="str">
        <f t="shared" si="24"/>
        <v>21,25 - C</v>
      </c>
      <c r="H762" s="320">
        <f t="shared" si="25"/>
        <v>21.25</v>
      </c>
    </row>
    <row r="763" spans="2:8">
      <c r="B763" s="195">
        <v>21.26</v>
      </c>
      <c r="C763" s="117">
        <v>9</v>
      </c>
      <c r="D763" s="119" t="s">
        <v>829</v>
      </c>
      <c r="E763" s="116" t="s">
        <v>79</v>
      </c>
      <c r="F763" s="325">
        <v>19881</v>
      </c>
      <c r="G763" s="320" t="str">
        <f t="shared" si="24"/>
        <v>21,26 - C</v>
      </c>
      <c r="H763" s="320">
        <f t="shared" si="25"/>
        <v>21.26</v>
      </c>
    </row>
    <row r="764" spans="2:8">
      <c r="B764" s="195">
        <v>21.27</v>
      </c>
      <c r="C764" s="117">
        <v>9</v>
      </c>
      <c r="D764" s="119" t="s">
        <v>830</v>
      </c>
      <c r="E764" s="116" t="s">
        <v>79</v>
      </c>
      <c r="F764" s="325">
        <v>40382</v>
      </c>
      <c r="G764" s="320" t="str">
        <f t="shared" si="24"/>
        <v>21,27 - C</v>
      </c>
      <c r="H764" s="320">
        <f t="shared" si="25"/>
        <v>21.27</v>
      </c>
    </row>
    <row r="765" spans="2:8">
      <c r="B765" s="195">
        <v>21.28</v>
      </c>
      <c r="C765" s="117">
        <v>9</v>
      </c>
      <c r="D765" s="119" t="s">
        <v>831</v>
      </c>
      <c r="E765" s="116" t="s">
        <v>82</v>
      </c>
      <c r="F765" s="325">
        <v>7188</v>
      </c>
      <c r="G765" s="320" t="str">
        <f t="shared" si="24"/>
        <v>21,28 - C</v>
      </c>
      <c r="H765" s="320">
        <f t="shared" si="25"/>
        <v>21.28</v>
      </c>
    </row>
    <row r="766" spans="2:8">
      <c r="B766" s="195">
        <v>21.29</v>
      </c>
      <c r="C766" s="117">
        <v>9</v>
      </c>
      <c r="D766" s="119" t="s">
        <v>832</v>
      </c>
      <c r="E766" s="116" t="s">
        <v>82</v>
      </c>
      <c r="F766" s="325">
        <v>45874</v>
      </c>
      <c r="G766" s="320" t="str">
        <f t="shared" si="24"/>
        <v>21,29 - C</v>
      </c>
      <c r="H766" s="320">
        <f t="shared" si="25"/>
        <v>21.29</v>
      </c>
    </row>
    <row r="767" spans="2:8">
      <c r="B767" s="195">
        <v>21.3</v>
      </c>
      <c r="C767" s="117">
        <v>9</v>
      </c>
      <c r="D767" s="119" t="s">
        <v>833</v>
      </c>
      <c r="E767" s="116" t="s">
        <v>82</v>
      </c>
      <c r="F767" s="325">
        <v>49325</v>
      </c>
      <c r="G767" s="320" t="str">
        <f>SUBSTITUTE(TEXT(B767,"0,00"),",",".")&amp;" - C"</f>
        <v>21.30 - C</v>
      </c>
      <c r="H767" s="320">
        <f t="shared" si="25"/>
        <v>21.3</v>
      </c>
    </row>
    <row r="768" spans="2:8">
      <c r="B768" s="195">
        <v>21.31</v>
      </c>
      <c r="C768" s="117">
        <v>9</v>
      </c>
      <c r="D768" s="119" t="s">
        <v>834</v>
      </c>
      <c r="E768" s="116" t="s">
        <v>82</v>
      </c>
      <c r="F768" s="325">
        <v>52657</v>
      </c>
      <c r="G768" s="320" t="str">
        <f t="shared" si="24"/>
        <v>21,31 - C</v>
      </c>
      <c r="H768" s="320">
        <f t="shared" si="25"/>
        <v>21.31</v>
      </c>
    </row>
    <row r="769" spans="2:8">
      <c r="B769" s="195">
        <v>21.32</v>
      </c>
      <c r="C769" s="117">
        <v>9</v>
      </c>
      <c r="D769" s="119" t="s">
        <v>835</v>
      </c>
      <c r="E769" s="116" t="s">
        <v>82</v>
      </c>
      <c r="F769" s="325">
        <v>33204</v>
      </c>
      <c r="G769" s="320" t="str">
        <f t="shared" si="24"/>
        <v>21,32 - C</v>
      </c>
      <c r="H769" s="320">
        <f t="shared" si="25"/>
        <v>21.32</v>
      </c>
    </row>
    <row r="770" spans="2:8">
      <c r="B770" s="195">
        <v>21.33</v>
      </c>
      <c r="C770" s="117">
        <v>9</v>
      </c>
      <c r="D770" s="119" t="s">
        <v>836</v>
      </c>
      <c r="E770" s="116" t="s">
        <v>82</v>
      </c>
      <c r="F770" s="325">
        <v>37529</v>
      </c>
      <c r="G770" s="320" t="str">
        <f t="shared" si="24"/>
        <v>21,33 - C</v>
      </c>
      <c r="H770" s="320">
        <f t="shared" si="25"/>
        <v>21.33</v>
      </c>
    </row>
    <row r="771" spans="2:8">
      <c r="B771" s="195">
        <v>21.34</v>
      </c>
      <c r="C771" s="117">
        <v>9</v>
      </c>
      <c r="D771" s="119" t="s">
        <v>837</v>
      </c>
      <c r="E771" s="116" t="s">
        <v>82</v>
      </c>
      <c r="F771" s="325">
        <v>40230</v>
      </c>
      <c r="G771" s="320" t="str">
        <f t="shared" si="24"/>
        <v>21,34 - C</v>
      </c>
      <c r="H771" s="320">
        <f t="shared" si="25"/>
        <v>21.34</v>
      </c>
    </row>
    <row r="772" spans="2:8">
      <c r="B772" s="195">
        <v>21.35</v>
      </c>
      <c r="C772" s="117">
        <v>9</v>
      </c>
      <c r="D772" s="119" t="s">
        <v>838</v>
      </c>
      <c r="E772" s="116" t="s">
        <v>82</v>
      </c>
      <c r="F772" s="325">
        <v>75899</v>
      </c>
      <c r="G772" s="320" t="str">
        <f t="shared" si="24"/>
        <v>21,35 - C</v>
      </c>
      <c r="H772" s="320">
        <f t="shared" si="25"/>
        <v>21.35</v>
      </c>
    </row>
    <row r="773" spans="2:8">
      <c r="B773" s="195">
        <v>21.3599999999999</v>
      </c>
      <c r="C773" s="117">
        <v>9</v>
      </c>
      <c r="D773" s="119" t="s">
        <v>839</v>
      </c>
      <c r="E773" s="116" t="s">
        <v>79</v>
      </c>
      <c r="F773" s="325">
        <v>949207</v>
      </c>
      <c r="G773" s="320" t="str">
        <f t="shared" si="24"/>
        <v>21,36 - C</v>
      </c>
      <c r="H773" s="320">
        <f t="shared" si="25"/>
        <v>21.36</v>
      </c>
    </row>
    <row r="774" spans="2:8">
      <c r="B774" s="195">
        <v>21.369999999999902</v>
      </c>
      <c r="C774" s="117">
        <v>9</v>
      </c>
      <c r="D774" s="119" t="s">
        <v>840</v>
      </c>
      <c r="E774" s="116" t="s">
        <v>79</v>
      </c>
      <c r="F774" s="325">
        <v>482921</v>
      </c>
      <c r="G774" s="320" t="str">
        <f t="shared" si="24"/>
        <v>21,37 - C</v>
      </c>
      <c r="H774" s="320">
        <f t="shared" si="25"/>
        <v>21.37</v>
      </c>
    </row>
    <row r="775" spans="2:8">
      <c r="B775" s="195">
        <v>21.3799999999999</v>
      </c>
      <c r="C775" s="117">
        <v>9</v>
      </c>
      <c r="D775" s="119" t="s">
        <v>841</v>
      </c>
      <c r="E775" s="116" t="s">
        <v>79</v>
      </c>
      <c r="F775" s="325">
        <v>151609</v>
      </c>
      <c r="G775" s="320" t="str">
        <f t="shared" si="24"/>
        <v>21,38 - C</v>
      </c>
      <c r="H775" s="320">
        <f t="shared" si="25"/>
        <v>21.38</v>
      </c>
    </row>
    <row r="776" spans="2:8">
      <c r="B776" s="195">
        <v>21.389999999999901</v>
      </c>
      <c r="C776" s="117">
        <v>9</v>
      </c>
      <c r="D776" s="119" t="s">
        <v>842</v>
      </c>
      <c r="E776" s="116" t="s">
        <v>82</v>
      </c>
      <c r="F776" s="325">
        <v>3045</v>
      </c>
      <c r="G776" s="320" t="str">
        <f t="shared" si="24"/>
        <v>21,39 - C</v>
      </c>
      <c r="H776" s="320">
        <f t="shared" si="25"/>
        <v>21.39</v>
      </c>
    </row>
    <row r="777" spans="2:8">
      <c r="B777" s="195">
        <v>21.399999999999899</v>
      </c>
      <c r="C777" s="117">
        <v>9</v>
      </c>
      <c r="D777" s="119" t="s">
        <v>843</v>
      </c>
      <c r="E777" s="116" t="s">
        <v>82</v>
      </c>
      <c r="F777" s="325">
        <v>11778</v>
      </c>
      <c r="G777" s="320" t="str">
        <f>SUBSTITUTE(TEXT(B777,"0,00"),",",".")&amp;" - C"</f>
        <v>21.40 - C</v>
      </c>
      <c r="H777" s="320">
        <f t="shared" si="25"/>
        <v>21.4</v>
      </c>
    </row>
    <row r="778" spans="2:8">
      <c r="B778" s="195">
        <v>21.409999999999901</v>
      </c>
      <c r="C778" s="117">
        <v>9</v>
      </c>
      <c r="D778" s="119" t="s">
        <v>844</v>
      </c>
      <c r="E778" s="116" t="s">
        <v>82</v>
      </c>
      <c r="F778" s="325">
        <v>18471</v>
      </c>
      <c r="G778" s="320" t="str">
        <f t="shared" ref="G778:G787" si="26">H778&amp;" - C"</f>
        <v>21,41 - C</v>
      </c>
      <c r="H778" s="320">
        <f t="shared" ref="H778:H785" si="27">ROUND(B778,2)</f>
        <v>21.41</v>
      </c>
    </row>
    <row r="779" spans="2:8">
      <c r="B779" s="195">
        <v>21.419999999999899</v>
      </c>
      <c r="C779" s="117">
        <v>9</v>
      </c>
      <c r="D779" s="119" t="s">
        <v>845</v>
      </c>
      <c r="E779" s="116" t="s">
        <v>82</v>
      </c>
      <c r="F779" s="325">
        <v>30133</v>
      </c>
      <c r="G779" s="320" t="str">
        <f t="shared" si="26"/>
        <v>21,42 - C</v>
      </c>
      <c r="H779" s="320">
        <f t="shared" si="27"/>
        <v>21.42</v>
      </c>
    </row>
    <row r="780" spans="2:8">
      <c r="B780" s="195">
        <v>21.4299999999999</v>
      </c>
      <c r="C780" s="117">
        <v>9</v>
      </c>
      <c r="D780" s="119" t="s">
        <v>846</v>
      </c>
      <c r="E780" s="116" t="s">
        <v>82</v>
      </c>
      <c r="F780" s="325">
        <v>6305</v>
      </c>
      <c r="G780" s="320" t="str">
        <f t="shared" si="26"/>
        <v>21,43 - C</v>
      </c>
      <c r="H780" s="320">
        <f t="shared" si="27"/>
        <v>21.43</v>
      </c>
    </row>
    <row r="781" spans="2:8">
      <c r="B781" s="195">
        <v>21.439999999999898</v>
      </c>
      <c r="C781" s="117">
        <v>9</v>
      </c>
      <c r="D781" s="119" t="s">
        <v>847</v>
      </c>
      <c r="E781" s="116" t="s">
        <v>82</v>
      </c>
      <c r="F781" s="325">
        <v>23051</v>
      </c>
      <c r="G781" s="320" t="str">
        <f t="shared" si="26"/>
        <v>21,44 - C</v>
      </c>
      <c r="H781" s="320">
        <f t="shared" si="27"/>
        <v>21.44</v>
      </c>
    </row>
    <row r="782" spans="2:8">
      <c r="B782" s="195">
        <v>21.4499999999999</v>
      </c>
      <c r="C782" s="117">
        <v>9</v>
      </c>
      <c r="D782" s="119" t="s">
        <v>848</v>
      </c>
      <c r="E782" s="116" t="s">
        <v>82</v>
      </c>
      <c r="F782" s="325">
        <v>29754</v>
      </c>
      <c r="G782" s="320" t="str">
        <f t="shared" si="26"/>
        <v>21,45 - C</v>
      </c>
      <c r="H782" s="320">
        <f t="shared" si="27"/>
        <v>21.45</v>
      </c>
    </row>
    <row r="783" spans="2:8">
      <c r="B783" s="195">
        <v>21.459999999999901</v>
      </c>
      <c r="C783" s="117">
        <v>9</v>
      </c>
      <c r="D783" s="119" t="s">
        <v>849</v>
      </c>
      <c r="E783" s="116" t="s">
        <v>82</v>
      </c>
      <c r="F783" s="325">
        <v>28969</v>
      </c>
      <c r="G783" s="320" t="str">
        <f t="shared" si="26"/>
        <v>21,46 - C</v>
      </c>
      <c r="H783" s="320">
        <f t="shared" si="27"/>
        <v>21.46</v>
      </c>
    </row>
    <row r="784" spans="2:8">
      <c r="B784" s="195">
        <v>21.469999999999899</v>
      </c>
      <c r="C784" s="117">
        <v>9</v>
      </c>
      <c r="D784" s="119" t="s">
        <v>850</v>
      </c>
      <c r="E784" s="116" t="s">
        <v>82</v>
      </c>
      <c r="F784" s="325">
        <v>31767</v>
      </c>
      <c r="G784" s="320" t="str">
        <f t="shared" si="26"/>
        <v>21,47 - C</v>
      </c>
      <c r="H784" s="320">
        <f t="shared" si="27"/>
        <v>21.47</v>
      </c>
    </row>
    <row r="785" spans="2:8">
      <c r="B785" s="195">
        <v>21.479999999999901</v>
      </c>
      <c r="C785" s="117">
        <v>9</v>
      </c>
      <c r="D785" s="119" t="s">
        <v>851</v>
      </c>
      <c r="E785" s="116" t="s">
        <v>79</v>
      </c>
      <c r="F785" s="325">
        <v>892892</v>
      </c>
      <c r="G785" s="320" t="str">
        <f t="shared" si="26"/>
        <v>21,48 - C</v>
      </c>
      <c r="H785" s="320">
        <f t="shared" si="27"/>
        <v>21.48</v>
      </c>
    </row>
    <row r="786" spans="2:8" ht="13.8" thickBot="1">
      <c r="B786" s="199"/>
      <c r="C786" s="137"/>
      <c r="D786" s="138"/>
      <c r="E786" s="139"/>
      <c r="F786" s="331"/>
      <c r="G786" s="320" t="str">
        <f t="shared" si="26"/>
        <v>0 - C</v>
      </c>
      <c r="H786" s="320">
        <f t="shared" ref="H786:H788" si="28">ROUND(B786,2)</f>
        <v>0</v>
      </c>
    </row>
    <row r="787" spans="2:8" ht="15" thickBot="1">
      <c r="B787" s="200" t="s">
        <v>852</v>
      </c>
      <c r="C787" s="140"/>
      <c r="D787" s="140"/>
      <c r="E787" s="140"/>
      <c r="F787" s="332"/>
      <c r="G787" s="320" t="e">
        <f t="shared" si="26"/>
        <v>#VALUE!</v>
      </c>
      <c r="H787" s="320" t="e">
        <f t="shared" si="28"/>
        <v>#VALUE!</v>
      </c>
    </row>
    <row r="788" spans="2:8">
      <c r="B788" s="201">
        <v>1</v>
      </c>
      <c r="C788" s="141"/>
      <c r="D788" s="142" t="s">
        <v>853</v>
      </c>
      <c r="E788" s="143"/>
      <c r="F788" s="333"/>
      <c r="G788" s="320" t="str">
        <f>H788&amp;" - U"</f>
        <v>1 - U</v>
      </c>
      <c r="H788" s="320">
        <f t="shared" si="28"/>
        <v>1</v>
      </c>
    </row>
    <row r="789" spans="2:8">
      <c r="B789" s="194">
        <v>1.1000000000000001</v>
      </c>
      <c r="C789" s="111"/>
      <c r="D789" s="115" t="s">
        <v>854</v>
      </c>
      <c r="E789" s="116" t="s">
        <v>79</v>
      </c>
      <c r="F789" s="327">
        <v>40593</v>
      </c>
      <c r="G789" s="320" t="str">
        <f t="shared" ref="G789:G852" si="29">H789&amp;" - U"</f>
        <v>1,1 - U</v>
      </c>
      <c r="H789" s="320">
        <f t="shared" ref="H789:H852" si="30">ROUND(B789,2)</f>
        <v>1.1000000000000001</v>
      </c>
    </row>
    <row r="790" spans="2:8">
      <c r="B790" s="194">
        <v>1.2</v>
      </c>
      <c r="C790" s="111"/>
      <c r="D790" s="115" t="s">
        <v>855</v>
      </c>
      <c r="E790" s="116" t="s">
        <v>79</v>
      </c>
      <c r="F790" s="327">
        <v>131316</v>
      </c>
      <c r="G790" s="320" t="str">
        <f t="shared" si="29"/>
        <v>1,2 - U</v>
      </c>
      <c r="H790" s="320">
        <f t="shared" si="30"/>
        <v>1.2</v>
      </c>
    </row>
    <row r="791" spans="2:8">
      <c r="B791" s="194">
        <v>1.3</v>
      </c>
      <c r="C791" s="111"/>
      <c r="D791" s="115" t="s">
        <v>856</v>
      </c>
      <c r="E791" s="116" t="s">
        <v>79</v>
      </c>
      <c r="F791" s="327">
        <v>723299</v>
      </c>
      <c r="G791" s="320" t="str">
        <f t="shared" si="29"/>
        <v>1,3 - U</v>
      </c>
      <c r="H791" s="320">
        <f t="shared" si="30"/>
        <v>1.3</v>
      </c>
    </row>
    <row r="792" spans="2:8">
      <c r="B792" s="194">
        <v>1.4</v>
      </c>
      <c r="C792" s="111"/>
      <c r="D792" s="115" t="s">
        <v>857</v>
      </c>
      <c r="E792" s="116" t="s">
        <v>79</v>
      </c>
      <c r="F792" s="327">
        <v>1542601</v>
      </c>
      <c r="G792" s="320" t="str">
        <f t="shared" si="29"/>
        <v>1,4 - U</v>
      </c>
      <c r="H792" s="320">
        <f t="shared" si="30"/>
        <v>1.4</v>
      </c>
    </row>
    <row r="793" spans="2:8">
      <c r="B793" s="194">
        <v>1.5</v>
      </c>
      <c r="C793" s="111"/>
      <c r="D793" s="115" t="s">
        <v>858</v>
      </c>
      <c r="E793" s="116" t="s">
        <v>79</v>
      </c>
      <c r="F793" s="327">
        <v>179264</v>
      </c>
      <c r="G793" s="320" t="str">
        <f t="shared" si="29"/>
        <v>1,5 - U</v>
      </c>
      <c r="H793" s="320">
        <f t="shared" si="30"/>
        <v>1.5</v>
      </c>
    </row>
    <row r="794" spans="2:8">
      <c r="B794" s="194">
        <v>1.6</v>
      </c>
      <c r="C794" s="111"/>
      <c r="D794" s="115" t="s">
        <v>859</v>
      </c>
      <c r="E794" s="116" t="s">
        <v>79</v>
      </c>
      <c r="F794" s="327">
        <v>1073659</v>
      </c>
      <c r="G794" s="320" t="str">
        <f t="shared" si="29"/>
        <v>1,6 - U</v>
      </c>
      <c r="H794" s="320">
        <f t="shared" si="30"/>
        <v>1.6</v>
      </c>
    </row>
    <row r="795" spans="2:8">
      <c r="B795" s="194">
        <v>1.7</v>
      </c>
      <c r="C795" s="111"/>
      <c r="D795" s="115" t="s">
        <v>860</v>
      </c>
      <c r="E795" s="116" t="s">
        <v>79</v>
      </c>
      <c r="F795" s="327">
        <v>2300293</v>
      </c>
      <c r="G795" s="320" t="str">
        <f t="shared" si="29"/>
        <v>1,7 - U</v>
      </c>
      <c r="H795" s="320">
        <f t="shared" si="30"/>
        <v>1.7</v>
      </c>
    </row>
    <row r="796" spans="2:8">
      <c r="B796" s="194">
        <v>1.8</v>
      </c>
      <c r="C796" s="111"/>
      <c r="D796" s="115" t="s">
        <v>861</v>
      </c>
      <c r="E796" s="116" t="s">
        <v>79</v>
      </c>
      <c r="F796" s="327">
        <v>21859</v>
      </c>
      <c r="G796" s="320" t="str">
        <f t="shared" si="29"/>
        <v>1,8 - U</v>
      </c>
      <c r="H796" s="320">
        <f t="shared" si="30"/>
        <v>1.8</v>
      </c>
    </row>
    <row r="797" spans="2:8">
      <c r="B797" s="194">
        <v>1.9</v>
      </c>
      <c r="C797" s="111"/>
      <c r="D797" s="115" t="s">
        <v>862</v>
      </c>
      <c r="E797" s="116" t="s">
        <v>79</v>
      </c>
      <c r="F797" s="327">
        <v>26128</v>
      </c>
      <c r="G797" s="320" t="str">
        <f t="shared" si="29"/>
        <v>1,9 - U</v>
      </c>
      <c r="H797" s="320">
        <f t="shared" si="30"/>
        <v>1.9</v>
      </c>
    </row>
    <row r="798" spans="2:8">
      <c r="B798" s="195">
        <v>1.1000000000000001</v>
      </c>
      <c r="C798" s="117"/>
      <c r="D798" s="115" t="s">
        <v>863</v>
      </c>
      <c r="E798" s="116" t="s">
        <v>79</v>
      </c>
      <c r="F798" s="327">
        <v>31894</v>
      </c>
      <c r="G798" s="320" t="str">
        <f>SUBSTITUTE(TEXT(B798,"0,00"),",",".")&amp;" - U"</f>
        <v>1.10 - U</v>
      </c>
      <c r="H798" s="320">
        <f t="shared" si="30"/>
        <v>1.1000000000000001</v>
      </c>
    </row>
    <row r="799" spans="2:8">
      <c r="B799" s="195">
        <v>1.1100000000000001</v>
      </c>
      <c r="C799" s="117"/>
      <c r="D799" s="115" t="s">
        <v>864</v>
      </c>
      <c r="E799" s="116" t="s">
        <v>79</v>
      </c>
      <c r="F799" s="327">
        <v>34570</v>
      </c>
      <c r="G799" s="320" t="str">
        <f t="shared" si="29"/>
        <v>1,11 - U</v>
      </c>
      <c r="H799" s="320">
        <f t="shared" si="30"/>
        <v>1.1100000000000001</v>
      </c>
    </row>
    <row r="800" spans="2:8">
      <c r="B800" s="195">
        <v>1.1200000000000001</v>
      </c>
      <c r="C800" s="117"/>
      <c r="D800" s="115" t="s">
        <v>865</v>
      </c>
      <c r="E800" s="116" t="s">
        <v>79</v>
      </c>
      <c r="F800" s="327">
        <v>40734</v>
      </c>
      <c r="G800" s="320" t="str">
        <f t="shared" si="29"/>
        <v>1,12 - U</v>
      </c>
      <c r="H800" s="320">
        <f t="shared" si="30"/>
        <v>1.1200000000000001</v>
      </c>
    </row>
    <row r="801" spans="2:8">
      <c r="B801" s="195">
        <v>1.1299999999999999</v>
      </c>
      <c r="C801" s="117"/>
      <c r="D801" s="115" t="s">
        <v>866</v>
      </c>
      <c r="E801" s="116" t="s">
        <v>79</v>
      </c>
      <c r="F801" s="327">
        <v>40734</v>
      </c>
      <c r="G801" s="320" t="str">
        <f t="shared" si="29"/>
        <v>1,13 - U</v>
      </c>
      <c r="H801" s="320">
        <f t="shared" si="30"/>
        <v>1.1299999999999999</v>
      </c>
    </row>
    <row r="802" spans="2:8">
      <c r="B802" s="195">
        <v>1.1399999999999999</v>
      </c>
      <c r="C802" s="117"/>
      <c r="D802" s="115" t="s">
        <v>867</v>
      </c>
      <c r="E802" s="116" t="s">
        <v>79</v>
      </c>
      <c r="F802" s="327">
        <v>152069</v>
      </c>
      <c r="G802" s="320" t="str">
        <f t="shared" si="29"/>
        <v>1,14 - U</v>
      </c>
      <c r="H802" s="320">
        <f t="shared" si="30"/>
        <v>1.1399999999999999</v>
      </c>
    </row>
    <row r="803" spans="2:8">
      <c r="B803" s="195">
        <v>1.1499999999999999</v>
      </c>
      <c r="C803" s="117"/>
      <c r="D803" s="115" t="s">
        <v>868</v>
      </c>
      <c r="E803" s="116" t="s">
        <v>79</v>
      </c>
      <c r="F803" s="327">
        <v>176612</v>
      </c>
      <c r="G803" s="320" t="str">
        <f t="shared" si="29"/>
        <v>1,15 - U</v>
      </c>
      <c r="H803" s="320">
        <f t="shared" si="30"/>
        <v>1.1499999999999999</v>
      </c>
    </row>
    <row r="804" spans="2:8">
      <c r="B804" s="195">
        <v>1.1599999999999999</v>
      </c>
      <c r="C804" s="117"/>
      <c r="D804" s="115" t="s">
        <v>869</v>
      </c>
      <c r="E804" s="116" t="s">
        <v>79</v>
      </c>
      <c r="F804" s="327">
        <v>544433</v>
      </c>
      <c r="G804" s="320" t="str">
        <f t="shared" si="29"/>
        <v>1,16 - U</v>
      </c>
      <c r="H804" s="320">
        <f t="shared" si="30"/>
        <v>1.1599999999999999</v>
      </c>
    </row>
    <row r="805" spans="2:8">
      <c r="B805" s="195">
        <v>1.17</v>
      </c>
      <c r="C805" s="117"/>
      <c r="D805" s="115" t="s">
        <v>870</v>
      </c>
      <c r="E805" s="116" t="s">
        <v>79</v>
      </c>
      <c r="F805" s="327">
        <v>203765</v>
      </c>
      <c r="G805" s="320" t="str">
        <f t="shared" si="29"/>
        <v>1,17 - U</v>
      </c>
      <c r="H805" s="320">
        <f t="shared" si="30"/>
        <v>1.17</v>
      </c>
    </row>
    <row r="806" spans="2:8">
      <c r="B806" s="195">
        <v>1.18</v>
      </c>
      <c r="C806" s="117"/>
      <c r="D806" s="115" t="s">
        <v>871</v>
      </c>
      <c r="E806" s="116" t="s">
        <v>79</v>
      </c>
      <c r="F806" s="327">
        <v>335954</v>
      </c>
      <c r="G806" s="320" t="str">
        <f t="shared" si="29"/>
        <v>1,18 - U</v>
      </c>
      <c r="H806" s="320">
        <f t="shared" si="30"/>
        <v>1.18</v>
      </c>
    </row>
    <row r="807" spans="2:8">
      <c r="B807" s="195">
        <v>1.19</v>
      </c>
      <c r="C807" s="117"/>
      <c r="D807" s="115" t="s">
        <v>872</v>
      </c>
      <c r="E807" s="116" t="s">
        <v>79</v>
      </c>
      <c r="F807" s="327">
        <v>1475781</v>
      </c>
      <c r="G807" s="320" t="str">
        <f t="shared" si="29"/>
        <v>1,19 - U</v>
      </c>
      <c r="H807" s="320">
        <f t="shared" si="30"/>
        <v>1.19</v>
      </c>
    </row>
    <row r="808" spans="2:8">
      <c r="B808" s="195">
        <v>1.2</v>
      </c>
      <c r="C808" s="117"/>
      <c r="D808" s="115" t="s">
        <v>873</v>
      </c>
      <c r="E808" s="116" t="s">
        <v>79</v>
      </c>
      <c r="F808" s="327">
        <v>1698956</v>
      </c>
      <c r="G808" s="320" t="str">
        <f>SUBSTITUTE(TEXT(B808,"0,00"),",",".")&amp;" - U"</f>
        <v>1.20 - U</v>
      </c>
      <c r="H808" s="320">
        <f t="shared" si="30"/>
        <v>1.2</v>
      </c>
    </row>
    <row r="809" spans="2:8">
      <c r="B809" s="195">
        <v>1.21</v>
      </c>
      <c r="C809" s="117"/>
      <c r="D809" s="115" t="s">
        <v>874</v>
      </c>
      <c r="E809" s="116" t="s">
        <v>82</v>
      </c>
      <c r="F809" s="327">
        <v>22515</v>
      </c>
      <c r="G809" s="320" t="str">
        <f t="shared" si="29"/>
        <v>1,21 - U</v>
      </c>
      <c r="H809" s="320">
        <f t="shared" si="30"/>
        <v>1.21</v>
      </c>
    </row>
    <row r="810" spans="2:8">
      <c r="B810" s="195">
        <v>1.22</v>
      </c>
      <c r="C810" s="117"/>
      <c r="D810" s="115" t="s">
        <v>875</v>
      </c>
      <c r="E810" s="116" t="s">
        <v>82</v>
      </c>
      <c r="F810" s="327">
        <v>20183</v>
      </c>
      <c r="G810" s="320" t="str">
        <f t="shared" si="29"/>
        <v>1,22 - U</v>
      </c>
      <c r="H810" s="320">
        <f t="shared" si="30"/>
        <v>1.22</v>
      </c>
    </row>
    <row r="811" spans="2:8">
      <c r="B811" s="195">
        <v>1.23</v>
      </c>
      <c r="C811" s="117"/>
      <c r="D811" s="115" t="s">
        <v>876</v>
      </c>
      <c r="E811" s="116" t="s">
        <v>82</v>
      </c>
      <c r="F811" s="327">
        <v>43563</v>
      </c>
      <c r="G811" s="320" t="str">
        <f t="shared" si="29"/>
        <v>1,23 - U</v>
      </c>
      <c r="H811" s="320">
        <f t="shared" si="30"/>
        <v>1.23</v>
      </c>
    </row>
    <row r="812" spans="2:8">
      <c r="B812" s="195">
        <v>1.24</v>
      </c>
      <c r="C812" s="117"/>
      <c r="D812" s="115" t="s">
        <v>877</v>
      </c>
      <c r="E812" s="116" t="s">
        <v>82</v>
      </c>
      <c r="F812" s="327">
        <v>180367</v>
      </c>
      <c r="G812" s="320" t="str">
        <f t="shared" si="29"/>
        <v>1,24 - U</v>
      </c>
      <c r="H812" s="320">
        <f t="shared" si="30"/>
        <v>1.24</v>
      </c>
    </row>
    <row r="813" spans="2:8">
      <c r="B813" s="195">
        <v>1.25</v>
      </c>
      <c r="C813" s="117"/>
      <c r="D813" s="115" t="s">
        <v>878</v>
      </c>
      <c r="E813" s="116" t="s">
        <v>82</v>
      </c>
      <c r="F813" s="327">
        <v>264207</v>
      </c>
      <c r="G813" s="320" t="str">
        <f t="shared" si="29"/>
        <v>1,25 - U</v>
      </c>
      <c r="H813" s="320">
        <f t="shared" si="30"/>
        <v>1.25</v>
      </c>
    </row>
    <row r="814" spans="2:8">
      <c r="B814" s="195">
        <v>1.26</v>
      </c>
      <c r="C814" s="117"/>
      <c r="D814" s="115" t="s">
        <v>879</v>
      </c>
      <c r="E814" s="116" t="s">
        <v>82</v>
      </c>
      <c r="F814" s="327">
        <v>45300</v>
      </c>
      <c r="G814" s="320" t="str">
        <f t="shared" si="29"/>
        <v>1,26 - U</v>
      </c>
      <c r="H814" s="320">
        <f t="shared" si="30"/>
        <v>1.26</v>
      </c>
    </row>
    <row r="815" spans="2:8">
      <c r="B815" s="195">
        <v>1.27</v>
      </c>
      <c r="C815" s="117"/>
      <c r="D815" s="115" t="s">
        <v>880</v>
      </c>
      <c r="E815" s="116" t="s">
        <v>82</v>
      </c>
      <c r="F815" s="327">
        <v>152657</v>
      </c>
      <c r="G815" s="320" t="str">
        <f t="shared" si="29"/>
        <v>1,27 - U</v>
      </c>
      <c r="H815" s="320">
        <f t="shared" si="30"/>
        <v>1.27</v>
      </c>
    </row>
    <row r="816" spans="2:8">
      <c r="B816" s="195">
        <v>1.28</v>
      </c>
      <c r="C816" s="117"/>
      <c r="D816" s="115" t="s">
        <v>881</v>
      </c>
      <c r="E816" s="116" t="s">
        <v>82</v>
      </c>
      <c r="F816" s="327">
        <v>221895</v>
      </c>
      <c r="G816" s="320" t="str">
        <f t="shared" si="29"/>
        <v>1,28 - U</v>
      </c>
      <c r="H816" s="320">
        <f t="shared" si="30"/>
        <v>1.28</v>
      </c>
    </row>
    <row r="817" spans="2:8">
      <c r="B817" s="195">
        <v>1.29</v>
      </c>
      <c r="C817" s="117"/>
      <c r="D817" s="115" t="s">
        <v>882</v>
      </c>
      <c r="E817" s="116" t="s">
        <v>79</v>
      </c>
      <c r="F817" s="327">
        <v>44849</v>
      </c>
      <c r="G817" s="320" t="str">
        <f t="shared" si="29"/>
        <v>1,29 - U</v>
      </c>
      <c r="H817" s="320">
        <f t="shared" si="30"/>
        <v>1.29</v>
      </c>
    </row>
    <row r="818" spans="2:8">
      <c r="B818" s="195">
        <v>1.3</v>
      </c>
      <c r="C818" s="117"/>
      <c r="D818" s="115" t="s">
        <v>883</v>
      </c>
      <c r="E818" s="116" t="s">
        <v>79</v>
      </c>
      <c r="F818" s="327">
        <v>91410</v>
      </c>
      <c r="G818" s="320" t="str">
        <f>SUBSTITUTE(TEXT(B818,"0,00"),",",".")&amp;" - U"</f>
        <v>1.30 - U</v>
      </c>
      <c r="H818" s="320">
        <f t="shared" si="30"/>
        <v>1.3</v>
      </c>
    </row>
    <row r="819" spans="2:8">
      <c r="B819" s="195">
        <v>1.31</v>
      </c>
      <c r="C819" s="117"/>
      <c r="D819" s="115" t="s">
        <v>884</v>
      </c>
      <c r="E819" s="116" t="s">
        <v>79</v>
      </c>
      <c r="F819" s="327">
        <v>359072</v>
      </c>
      <c r="G819" s="320" t="str">
        <f t="shared" si="29"/>
        <v>1,31 - U</v>
      </c>
      <c r="H819" s="320">
        <f t="shared" si="30"/>
        <v>1.31</v>
      </c>
    </row>
    <row r="820" spans="2:8">
      <c r="B820" s="195">
        <v>1.32</v>
      </c>
      <c r="C820" s="117"/>
      <c r="D820" s="115" t="s">
        <v>885</v>
      </c>
      <c r="E820" s="116" t="s">
        <v>79</v>
      </c>
      <c r="F820" s="327">
        <v>105905</v>
      </c>
      <c r="G820" s="320" t="str">
        <f t="shared" si="29"/>
        <v>1,32 - U</v>
      </c>
      <c r="H820" s="320">
        <f t="shared" si="30"/>
        <v>1.32</v>
      </c>
    </row>
    <row r="821" spans="2:8">
      <c r="B821" s="195">
        <v>1.33</v>
      </c>
      <c r="C821" s="117"/>
      <c r="D821" s="115" t="s">
        <v>886</v>
      </c>
      <c r="E821" s="116" t="s">
        <v>79</v>
      </c>
      <c r="F821" s="327">
        <v>416306</v>
      </c>
      <c r="G821" s="320" t="str">
        <f t="shared" si="29"/>
        <v>1,33 - U</v>
      </c>
      <c r="H821" s="320">
        <f t="shared" si="30"/>
        <v>1.33</v>
      </c>
    </row>
    <row r="822" spans="2:8">
      <c r="B822" s="195">
        <v>1.34</v>
      </c>
      <c r="C822" s="117"/>
      <c r="D822" s="115" t="s">
        <v>887</v>
      </c>
      <c r="E822" s="116" t="s">
        <v>79</v>
      </c>
      <c r="F822" s="327">
        <v>260355</v>
      </c>
      <c r="G822" s="320" t="str">
        <f t="shared" si="29"/>
        <v>1,34 - U</v>
      </c>
      <c r="H822" s="320">
        <f t="shared" si="30"/>
        <v>1.34</v>
      </c>
    </row>
    <row r="823" spans="2:8">
      <c r="B823" s="195">
        <v>1.35</v>
      </c>
      <c r="C823" s="117"/>
      <c r="D823" s="115" t="s">
        <v>888</v>
      </c>
      <c r="E823" s="116" t="s">
        <v>79</v>
      </c>
      <c r="F823" s="327">
        <v>711074</v>
      </c>
      <c r="G823" s="320" t="str">
        <f t="shared" si="29"/>
        <v>1,35 - U</v>
      </c>
      <c r="H823" s="320">
        <f t="shared" si="30"/>
        <v>1.35</v>
      </c>
    </row>
    <row r="824" spans="2:8">
      <c r="B824" s="195">
        <v>1.36</v>
      </c>
      <c r="C824" s="117"/>
      <c r="D824" s="115" t="s">
        <v>889</v>
      </c>
      <c r="E824" s="116" t="s">
        <v>79</v>
      </c>
      <c r="F824" s="327">
        <v>1867006</v>
      </c>
      <c r="G824" s="320" t="str">
        <f t="shared" si="29"/>
        <v>1,36 - U</v>
      </c>
      <c r="H824" s="320">
        <f t="shared" si="30"/>
        <v>1.36</v>
      </c>
    </row>
    <row r="825" spans="2:8">
      <c r="B825" s="195">
        <v>1.37</v>
      </c>
      <c r="C825" s="117"/>
      <c r="D825" s="115" t="s">
        <v>890</v>
      </c>
      <c r="E825" s="116" t="s">
        <v>79</v>
      </c>
      <c r="F825" s="327">
        <v>2757032</v>
      </c>
      <c r="G825" s="320" t="str">
        <f t="shared" si="29"/>
        <v>1,37 - U</v>
      </c>
      <c r="H825" s="320">
        <f t="shared" si="30"/>
        <v>1.37</v>
      </c>
    </row>
    <row r="826" spans="2:8">
      <c r="B826" s="202">
        <v>2</v>
      </c>
      <c r="C826" s="144"/>
      <c r="D826" s="145" t="s">
        <v>891</v>
      </c>
      <c r="E826" s="146"/>
      <c r="F826" s="334"/>
      <c r="G826" s="320" t="str">
        <f t="shared" si="29"/>
        <v>2 - U</v>
      </c>
      <c r="H826" s="320">
        <f t="shared" si="30"/>
        <v>2</v>
      </c>
    </row>
    <row r="827" spans="2:8">
      <c r="B827" s="194">
        <v>2.1</v>
      </c>
      <c r="C827" s="111"/>
      <c r="D827" s="112" t="s">
        <v>892</v>
      </c>
      <c r="E827" s="116" t="s">
        <v>89</v>
      </c>
      <c r="F827" s="327">
        <v>19580</v>
      </c>
      <c r="G827" s="320" t="str">
        <f t="shared" si="29"/>
        <v>2,1 - U</v>
      </c>
      <c r="H827" s="320">
        <f t="shared" si="30"/>
        <v>2.1</v>
      </c>
    </row>
    <row r="828" spans="2:8">
      <c r="B828" s="194">
        <v>2.2000000000000002</v>
      </c>
      <c r="C828" s="111"/>
      <c r="D828" s="112" t="s">
        <v>893</v>
      </c>
      <c r="E828" s="116" t="s">
        <v>89</v>
      </c>
      <c r="F828" s="327">
        <v>45429</v>
      </c>
      <c r="G828" s="320" t="str">
        <f t="shared" si="29"/>
        <v>2,2 - U</v>
      </c>
      <c r="H828" s="320">
        <f t="shared" si="30"/>
        <v>2.2000000000000002</v>
      </c>
    </row>
    <row r="829" spans="2:8">
      <c r="B829" s="194">
        <v>2.2999999999999998</v>
      </c>
      <c r="C829" s="111"/>
      <c r="D829" s="112" t="s">
        <v>894</v>
      </c>
      <c r="E829" s="116" t="s">
        <v>110</v>
      </c>
      <c r="F829" s="327">
        <v>33882</v>
      </c>
      <c r="G829" s="320" t="str">
        <f t="shared" si="29"/>
        <v>2,3 - U</v>
      </c>
      <c r="H829" s="320">
        <f t="shared" si="30"/>
        <v>2.2999999999999998</v>
      </c>
    </row>
    <row r="830" spans="2:8">
      <c r="B830" s="194">
        <v>2.4</v>
      </c>
      <c r="C830" s="111"/>
      <c r="D830" s="112" t="s">
        <v>895</v>
      </c>
      <c r="E830" s="116" t="s">
        <v>110</v>
      </c>
      <c r="F830" s="327">
        <v>135362</v>
      </c>
      <c r="G830" s="320" t="str">
        <f t="shared" si="29"/>
        <v>2,4 - U</v>
      </c>
      <c r="H830" s="320">
        <f t="shared" si="30"/>
        <v>2.4</v>
      </c>
    </row>
    <row r="831" spans="2:8">
      <c r="B831" s="194">
        <v>2.5</v>
      </c>
      <c r="C831" s="111"/>
      <c r="D831" s="112" t="s">
        <v>896</v>
      </c>
      <c r="E831" s="116" t="s">
        <v>110</v>
      </c>
      <c r="F831" s="327">
        <v>84324</v>
      </c>
      <c r="G831" s="320" t="str">
        <f t="shared" si="29"/>
        <v>2,5 - U</v>
      </c>
      <c r="H831" s="320">
        <f t="shared" si="30"/>
        <v>2.5</v>
      </c>
    </row>
    <row r="832" spans="2:8">
      <c r="B832" s="194">
        <v>2.6</v>
      </c>
      <c r="C832" s="111"/>
      <c r="D832" s="112" t="s">
        <v>897</v>
      </c>
      <c r="E832" s="116" t="s">
        <v>110</v>
      </c>
      <c r="F832" s="327">
        <v>98955</v>
      </c>
      <c r="G832" s="320" t="str">
        <f t="shared" si="29"/>
        <v>2,6 - U</v>
      </c>
      <c r="H832" s="320">
        <f t="shared" si="30"/>
        <v>2.6</v>
      </c>
    </row>
    <row r="833" spans="2:8">
      <c r="B833" s="194">
        <v>2.7</v>
      </c>
      <c r="C833" s="111"/>
      <c r="D833" s="112" t="s">
        <v>898</v>
      </c>
      <c r="E833" s="116" t="s">
        <v>110</v>
      </c>
      <c r="F833" s="327">
        <v>83544</v>
      </c>
      <c r="G833" s="320" t="str">
        <f t="shared" si="29"/>
        <v>2,7 - U</v>
      </c>
      <c r="H833" s="320">
        <f t="shared" si="30"/>
        <v>2.7</v>
      </c>
    </row>
    <row r="834" spans="2:8">
      <c r="B834" s="194">
        <v>2.8</v>
      </c>
      <c r="C834" s="111"/>
      <c r="D834" s="112" t="s">
        <v>899</v>
      </c>
      <c r="E834" s="116" t="s">
        <v>110</v>
      </c>
      <c r="F834" s="327">
        <v>91835</v>
      </c>
      <c r="G834" s="320" t="str">
        <f t="shared" si="29"/>
        <v>2,8 - U</v>
      </c>
      <c r="H834" s="320">
        <f t="shared" si="30"/>
        <v>2.8</v>
      </c>
    </row>
    <row r="835" spans="2:8">
      <c r="B835" s="194">
        <v>2.9</v>
      </c>
      <c r="C835" s="111"/>
      <c r="D835" s="112" t="s">
        <v>900</v>
      </c>
      <c r="E835" s="116" t="s">
        <v>110</v>
      </c>
      <c r="F835" s="327">
        <v>162536</v>
      </c>
      <c r="G835" s="320" t="str">
        <f t="shared" si="29"/>
        <v>2,9 - U</v>
      </c>
      <c r="H835" s="320">
        <f t="shared" si="30"/>
        <v>2.9</v>
      </c>
    </row>
    <row r="836" spans="2:8">
      <c r="B836" s="202">
        <v>3</v>
      </c>
      <c r="C836" s="144"/>
      <c r="D836" s="145" t="s">
        <v>901</v>
      </c>
      <c r="E836" s="146"/>
      <c r="F836" s="334"/>
      <c r="G836" s="320" t="str">
        <f t="shared" si="29"/>
        <v>3 - U</v>
      </c>
      <c r="H836" s="320">
        <f t="shared" si="30"/>
        <v>3</v>
      </c>
    </row>
    <row r="837" spans="2:8">
      <c r="B837" s="194">
        <v>3.1</v>
      </c>
      <c r="C837" s="111"/>
      <c r="D837" s="112" t="s">
        <v>902</v>
      </c>
      <c r="E837" s="113" t="s">
        <v>79</v>
      </c>
      <c r="F837" s="335">
        <v>162375</v>
      </c>
      <c r="G837" s="320" t="str">
        <f t="shared" si="29"/>
        <v>3,1 - U</v>
      </c>
      <c r="H837" s="320">
        <f t="shared" si="30"/>
        <v>3.1</v>
      </c>
    </row>
    <row r="838" spans="2:8">
      <c r="B838" s="194">
        <v>3.2</v>
      </c>
      <c r="C838" s="111"/>
      <c r="D838" s="112" t="s">
        <v>903</v>
      </c>
      <c r="E838" s="113" t="s">
        <v>79</v>
      </c>
      <c r="F838" s="335">
        <v>1668595</v>
      </c>
      <c r="G838" s="320" t="str">
        <f t="shared" si="29"/>
        <v>3,2 - U</v>
      </c>
      <c r="H838" s="320">
        <f t="shared" si="30"/>
        <v>3.2</v>
      </c>
    </row>
    <row r="839" spans="2:8">
      <c r="B839" s="194">
        <v>3.3</v>
      </c>
      <c r="C839" s="111"/>
      <c r="D839" s="112" t="s">
        <v>904</v>
      </c>
      <c r="E839" s="113" t="s">
        <v>79</v>
      </c>
      <c r="F839" s="335">
        <v>211376</v>
      </c>
      <c r="G839" s="320" t="str">
        <f t="shared" si="29"/>
        <v>3,3 - U</v>
      </c>
      <c r="H839" s="320">
        <f t="shared" si="30"/>
        <v>3.3</v>
      </c>
    </row>
    <row r="840" spans="2:8">
      <c r="B840" s="194">
        <v>3.4</v>
      </c>
      <c r="C840" s="111"/>
      <c r="D840" s="112" t="s">
        <v>905</v>
      </c>
      <c r="E840" s="113" t="s">
        <v>79</v>
      </c>
      <c r="F840" s="335">
        <v>1932093</v>
      </c>
      <c r="G840" s="320" t="str">
        <f t="shared" si="29"/>
        <v>3,4 - U</v>
      </c>
      <c r="H840" s="320">
        <f t="shared" si="30"/>
        <v>3.4</v>
      </c>
    </row>
    <row r="841" spans="2:8">
      <c r="B841" s="194">
        <v>3.5</v>
      </c>
      <c r="C841" s="111"/>
      <c r="D841" s="112" t="s">
        <v>906</v>
      </c>
      <c r="E841" s="113" t="s">
        <v>79</v>
      </c>
      <c r="F841" s="335">
        <v>1348625</v>
      </c>
      <c r="G841" s="320" t="str">
        <f t="shared" si="29"/>
        <v>3,5 - U</v>
      </c>
      <c r="H841" s="320">
        <f t="shared" si="30"/>
        <v>3.5</v>
      </c>
    </row>
    <row r="842" spans="2:8">
      <c r="B842" s="194">
        <v>3.6</v>
      </c>
      <c r="C842" s="111"/>
      <c r="D842" s="112" t="s">
        <v>907</v>
      </c>
      <c r="E842" s="113" t="s">
        <v>79</v>
      </c>
      <c r="F842" s="335">
        <v>71889</v>
      </c>
      <c r="G842" s="320" t="str">
        <f t="shared" si="29"/>
        <v>3,6 - U</v>
      </c>
      <c r="H842" s="320">
        <f t="shared" si="30"/>
        <v>3.6</v>
      </c>
    </row>
    <row r="843" spans="2:8">
      <c r="B843" s="194">
        <v>3.7</v>
      </c>
      <c r="C843" s="111"/>
      <c r="D843" s="112" t="s">
        <v>908</v>
      </c>
      <c r="E843" s="113" t="s">
        <v>79</v>
      </c>
      <c r="F843" s="335">
        <v>161208</v>
      </c>
      <c r="G843" s="320" t="str">
        <f t="shared" si="29"/>
        <v>3,7 - U</v>
      </c>
      <c r="H843" s="320">
        <f t="shared" si="30"/>
        <v>3.7</v>
      </c>
    </row>
    <row r="844" spans="2:8">
      <c r="B844" s="194">
        <v>3.8</v>
      </c>
      <c r="C844" s="111"/>
      <c r="D844" s="112" t="s">
        <v>909</v>
      </c>
      <c r="E844" s="113" t="s">
        <v>79</v>
      </c>
      <c r="F844" s="335">
        <v>377908</v>
      </c>
      <c r="G844" s="320" t="str">
        <f t="shared" si="29"/>
        <v>3,8 - U</v>
      </c>
      <c r="H844" s="320">
        <f t="shared" si="30"/>
        <v>3.8</v>
      </c>
    </row>
    <row r="845" spans="2:8">
      <c r="B845" s="194">
        <v>3.9</v>
      </c>
      <c r="C845" s="111"/>
      <c r="D845" s="112" t="s">
        <v>910</v>
      </c>
      <c r="E845" s="113" t="s">
        <v>79</v>
      </c>
      <c r="F845" s="335">
        <v>377899</v>
      </c>
      <c r="G845" s="320" t="str">
        <f t="shared" si="29"/>
        <v>3,9 - U</v>
      </c>
      <c r="H845" s="320">
        <f t="shared" si="30"/>
        <v>3.9</v>
      </c>
    </row>
    <row r="846" spans="2:8">
      <c r="B846" s="195">
        <v>3.1</v>
      </c>
      <c r="C846" s="117"/>
      <c r="D846" s="112" t="s">
        <v>911</v>
      </c>
      <c r="E846" s="113" t="s">
        <v>79</v>
      </c>
      <c r="F846" s="335">
        <v>605439</v>
      </c>
      <c r="G846" s="320" t="str">
        <f>SUBSTITUTE(TEXT(B846,"0,00"),",",".")&amp;" - U"</f>
        <v>3.10 - U</v>
      </c>
      <c r="H846" s="320">
        <f t="shared" si="30"/>
        <v>3.1</v>
      </c>
    </row>
    <row r="847" spans="2:8">
      <c r="B847" s="195">
        <v>3.11</v>
      </c>
      <c r="C847" s="117"/>
      <c r="D847" s="112" t="s">
        <v>912</v>
      </c>
      <c r="E847" s="113" t="s">
        <v>79</v>
      </c>
      <c r="F847" s="335">
        <v>161275</v>
      </c>
      <c r="G847" s="320" t="str">
        <f t="shared" si="29"/>
        <v>3,11 - U</v>
      </c>
      <c r="H847" s="320">
        <f t="shared" si="30"/>
        <v>3.11</v>
      </c>
    </row>
    <row r="848" spans="2:8">
      <c r="B848" s="195">
        <v>3.12</v>
      </c>
      <c r="C848" s="117"/>
      <c r="D848" s="112" t="s">
        <v>913</v>
      </c>
      <c r="E848" s="113" t="s">
        <v>79</v>
      </c>
      <c r="F848" s="335">
        <v>161275</v>
      </c>
      <c r="G848" s="320" t="str">
        <f t="shared" si="29"/>
        <v>3,12 - U</v>
      </c>
      <c r="H848" s="320">
        <f t="shared" si="30"/>
        <v>3.12</v>
      </c>
    </row>
    <row r="849" spans="2:8">
      <c r="B849" s="195">
        <v>3.13</v>
      </c>
      <c r="C849" s="117"/>
      <c r="D849" s="112" t="s">
        <v>914</v>
      </c>
      <c r="E849" s="113" t="s">
        <v>79</v>
      </c>
      <c r="F849" s="335">
        <v>377908</v>
      </c>
      <c r="G849" s="320" t="str">
        <f t="shared" si="29"/>
        <v>3,13 - U</v>
      </c>
      <c r="H849" s="320">
        <f t="shared" si="30"/>
        <v>3.13</v>
      </c>
    </row>
    <row r="850" spans="2:8">
      <c r="B850" s="195">
        <v>3.14</v>
      </c>
      <c r="C850" s="117"/>
      <c r="D850" s="112" t="s">
        <v>915</v>
      </c>
      <c r="E850" s="113" t="s">
        <v>79</v>
      </c>
      <c r="F850" s="335">
        <v>377908</v>
      </c>
      <c r="G850" s="320" t="str">
        <f t="shared" si="29"/>
        <v>3,14 - U</v>
      </c>
      <c r="H850" s="320">
        <f t="shared" si="30"/>
        <v>3.14</v>
      </c>
    </row>
    <row r="851" spans="2:8">
      <c r="B851" s="195">
        <v>3.15</v>
      </c>
      <c r="C851" s="117"/>
      <c r="D851" s="112" t="s">
        <v>916</v>
      </c>
      <c r="E851" s="113" t="s">
        <v>79</v>
      </c>
      <c r="F851" s="335">
        <v>605439</v>
      </c>
      <c r="G851" s="320" t="str">
        <f t="shared" si="29"/>
        <v>3,15 - U</v>
      </c>
      <c r="H851" s="320">
        <f t="shared" si="30"/>
        <v>3.15</v>
      </c>
    </row>
    <row r="852" spans="2:8">
      <c r="B852" s="195">
        <v>3.16</v>
      </c>
      <c r="C852" s="117"/>
      <c r="D852" s="112" t="s">
        <v>917</v>
      </c>
      <c r="E852" s="113" t="s">
        <v>82</v>
      </c>
      <c r="F852" s="335">
        <v>611807</v>
      </c>
      <c r="G852" s="320" t="str">
        <f t="shared" si="29"/>
        <v>3,16 - U</v>
      </c>
      <c r="H852" s="320">
        <f t="shared" si="30"/>
        <v>3.16</v>
      </c>
    </row>
    <row r="853" spans="2:8">
      <c r="B853" s="195">
        <v>3.17</v>
      </c>
      <c r="C853" s="117"/>
      <c r="D853" s="112" t="s">
        <v>918</v>
      </c>
      <c r="E853" s="113" t="s">
        <v>82</v>
      </c>
      <c r="F853" s="335">
        <v>988210</v>
      </c>
      <c r="G853" s="320" t="str">
        <f t="shared" ref="G853:G916" si="31">H853&amp;" - U"</f>
        <v>3,17 - U</v>
      </c>
      <c r="H853" s="320">
        <f t="shared" ref="H853:H916" si="32">ROUND(B853,2)</f>
        <v>3.17</v>
      </c>
    </row>
    <row r="854" spans="2:8">
      <c r="B854" s="195">
        <v>3.18</v>
      </c>
      <c r="C854" s="117"/>
      <c r="D854" s="112" t="s">
        <v>919</v>
      </c>
      <c r="E854" s="113" t="s">
        <v>82</v>
      </c>
      <c r="F854" s="335">
        <v>1577094</v>
      </c>
      <c r="G854" s="320" t="str">
        <f t="shared" si="31"/>
        <v>3,18 - U</v>
      </c>
      <c r="H854" s="320">
        <f t="shared" si="32"/>
        <v>3.18</v>
      </c>
    </row>
    <row r="855" spans="2:8">
      <c r="B855" s="195">
        <v>3.19</v>
      </c>
      <c r="C855" s="117"/>
      <c r="D855" s="112" t="s">
        <v>920</v>
      </c>
      <c r="E855" s="113" t="s">
        <v>82</v>
      </c>
      <c r="F855" s="335">
        <v>99993</v>
      </c>
      <c r="G855" s="320" t="str">
        <f t="shared" si="31"/>
        <v>3,19 - U</v>
      </c>
      <c r="H855" s="320">
        <f t="shared" si="32"/>
        <v>3.19</v>
      </c>
    </row>
    <row r="856" spans="2:8">
      <c r="B856" s="195">
        <v>3.2</v>
      </c>
      <c r="C856" s="117"/>
      <c r="D856" s="112" t="s">
        <v>921</v>
      </c>
      <c r="E856" s="113" t="s">
        <v>82</v>
      </c>
      <c r="F856" s="335">
        <v>513321</v>
      </c>
      <c r="G856" s="320" t="str">
        <f>SUBSTITUTE(TEXT(B856,"0,00"),",",".")&amp;" - U"</f>
        <v>3.20 - U</v>
      </c>
      <c r="H856" s="320">
        <f t="shared" si="32"/>
        <v>3.2</v>
      </c>
    </row>
    <row r="857" spans="2:8">
      <c r="B857" s="195">
        <v>3.21</v>
      </c>
      <c r="C857" s="117"/>
      <c r="D857" s="112" t="s">
        <v>922</v>
      </c>
      <c r="E857" s="113" t="s">
        <v>82</v>
      </c>
      <c r="F857" s="335">
        <v>575121</v>
      </c>
      <c r="G857" s="320" t="str">
        <f t="shared" si="31"/>
        <v>3,21 - U</v>
      </c>
      <c r="H857" s="320">
        <f t="shared" si="32"/>
        <v>3.21</v>
      </c>
    </row>
    <row r="858" spans="2:8">
      <c r="B858" s="195">
        <v>3.22</v>
      </c>
      <c r="C858" s="117"/>
      <c r="D858" s="112" t="s">
        <v>923</v>
      </c>
      <c r="E858" s="113" t="s">
        <v>82</v>
      </c>
      <c r="F858" s="335">
        <v>1577066</v>
      </c>
      <c r="G858" s="320" t="str">
        <f t="shared" si="31"/>
        <v>3,22 - U</v>
      </c>
      <c r="H858" s="320">
        <f t="shared" si="32"/>
        <v>3.22</v>
      </c>
    </row>
    <row r="859" spans="2:8">
      <c r="B859" s="195">
        <v>3.23</v>
      </c>
      <c r="C859" s="117"/>
      <c r="D859" s="112" t="s">
        <v>924</v>
      </c>
      <c r="E859" s="113" t="s">
        <v>82</v>
      </c>
      <c r="F859" s="335">
        <v>93578</v>
      </c>
      <c r="G859" s="320" t="str">
        <f t="shared" si="31"/>
        <v>3,23 - U</v>
      </c>
      <c r="H859" s="320">
        <f t="shared" si="32"/>
        <v>3.23</v>
      </c>
    </row>
    <row r="860" spans="2:8">
      <c r="B860" s="195">
        <v>3.24</v>
      </c>
      <c r="C860" s="117"/>
      <c r="D860" s="112" t="s">
        <v>925</v>
      </c>
      <c r="E860" s="113" t="s">
        <v>82</v>
      </c>
      <c r="F860" s="335">
        <v>466125</v>
      </c>
      <c r="G860" s="320" t="str">
        <f t="shared" si="31"/>
        <v>3,24 - U</v>
      </c>
      <c r="H860" s="320">
        <f t="shared" si="32"/>
        <v>3.24</v>
      </c>
    </row>
    <row r="861" spans="2:8">
      <c r="B861" s="195">
        <v>3.25</v>
      </c>
      <c r="C861" s="117"/>
      <c r="D861" s="112" t="s">
        <v>926</v>
      </c>
      <c r="E861" s="113" t="s">
        <v>82</v>
      </c>
      <c r="F861" s="335">
        <v>72265</v>
      </c>
      <c r="G861" s="320" t="str">
        <f t="shared" si="31"/>
        <v>3,25 - U</v>
      </c>
      <c r="H861" s="320">
        <f t="shared" si="32"/>
        <v>3.25</v>
      </c>
    </row>
    <row r="862" spans="2:8">
      <c r="B862" s="195">
        <v>3.26</v>
      </c>
      <c r="C862" s="117"/>
      <c r="D862" s="126" t="s">
        <v>927</v>
      </c>
      <c r="E862" s="113" t="s">
        <v>82</v>
      </c>
      <c r="F862" s="335">
        <v>101175</v>
      </c>
      <c r="G862" s="320" t="str">
        <f t="shared" si="31"/>
        <v>3,26 - U</v>
      </c>
      <c r="H862" s="320">
        <f t="shared" si="32"/>
        <v>3.26</v>
      </c>
    </row>
    <row r="863" spans="2:8">
      <c r="B863" s="195">
        <v>3.27</v>
      </c>
      <c r="C863" s="117"/>
      <c r="D863" s="112" t="s">
        <v>928</v>
      </c>
      <c r="E863" s="113" t="s">
        <v>82</v>
      </c>
      <c r="F863" s="335">
        <v>144864</v>
      </c>
      <c r="G863" s="320" t="str">
        <f t="shared" si="31"/>
        <v>3,27 - U</v>
      </c>
      <c r="H863" s="320">
        <f t="shared" si="32"/>
        <v>3.27</v>
      </c>
    </row>
    <row r="864" spans="2:8">
      <c r="B864" s="195">
        <v>3.28</v>
      </c>
      <c r="C864" s="117"/>
      <c r="D864" s="112" t="s">
        <v>929</v>
      </c>
      <c r="E864" s="113" t="s">
        <v>82</v>
      </c>
      <c r="F864" s="335">
        <v>221828</v>
      </c>
      <c r="G864" s="320" t="str">
        <f t="shared" si="31"/>
        <v>3,28 - U</v>
      </c>
      <c r="H864" s="320">
        <f t="shared" si="32"/>
        <v>3.28</v>
      </c>
    </row>
    <row r="865" spans="2:8">
      <c r="B865" s="195">
        <v>3.29</v>
      </c>
      <c r="C865" s="117"/>
      <c r="D865" s="112" t="s">
        <v>930</v>
      </c>
      <c r="E865" s="113" t="s">
        <v>82</v>
      </c>
      <c r="F865" s="335">
        <v>354342</v>
      </c>
      <c r="G865" s="320" t="str">
        <f t="shared" si="31"/>
        <v>3,29 - U</v>
      </c>
      <c r="H865" s="320">
        <f t="shared" si="32"/>
        <v>3.29</v>
      </c>
    </row>
    <row r="866" spans="2:8">
      <c r="B866" s="195">
        <v>3.3</v>
      </c>
      <c r="C866" s="117"/>
      <c r="D866" s="112" t="s">
        <v>931</v>
      </c>
      <c r="E866" s="113" t="s">
        <v>82</v>
      </c>
      <c r="F866" s="335">
        <v>514018</v>
      </c>
      <c r="G866" s="320" t="str">
        <f>SUBSTITUTE(TEXT(B866,"0,00"),",",".")&amp;" - U"</f>
        <v>3.30 - U</v>
      </c>
      <c r="H866" s="320">
        <f t="shared" si="32"/>
        <v>3.3</v>
      </c>
    </row>
    <row r="867" spans="2:8">
      <c r="B867" s="195">
        <v>3.31</v>
      </c>
      <c r="C867" s="117"/>
      <c r="D867" s="112" t="s">
        <v>932</v>
      </c>
      <c r="E867" s="113" t="s">
        <v>82</v>
      </c>
      <c r="F867" s="335">
        <v>650023</v>
      </c>
      <c r="G867" s="320" t="str">
        <f t="shared" si="31"/>
        <v>3,31 - U</v>
      </c>
      <c r="H867" s="320">
        <f t="shared" si="32"/>
        <v>3.31</v>
      </c>
    </row>
    <row r="868" spans="2:8">
      <c r="B868" s="195">
        <v>3.32</v>
      </c>
      <c r="C868" s="117"/>
      <c r="D868" s="112" t="s">
        <v>933</v>
      </c>
      <c r="E868" s="113" t="s">
        <v>82</v>
      </c>
      <c r="F868" s="335">
        <v>854708</v>
      </c>
      <c r="G868" s="320" t="str">
        <f t="shared" si="31"/>
        <v>3,32 - U</v>
      </c>
      <c r="H868" s="320">
        <f t="shared" si="32"/>
        <v>3.32</v>
      </c>
    </row>
    <row r="869" spans="2:8">
      <c r="B869" s="195">
        <v>3.33</v>
      </c>
      <c r="C869" s="117"/>
      <c r="D869" s="112" t="s">
        <v>934</v>
      </c>
      <c r="E869" s="113" t="s">
        <v>82</v>
      </c>
      <c r="F869" s="335">
        <v>1547055</v>
      </c>
      <c r="G869" s="320" t="str">
        <f t="shared" si="31"/>
        <v>3,33 - U</v>
      </c>
      <c r="H869" s="320">
        <f t="shared" si="32"/>
        <v>3.33</v>
      </c>
    </row>
    <row r="870" spans="2:8">
      <c r="B870" s="203">
        <v>4</v>
      </c>
      <c r="C870" s="147"/>
      <c r="D870" s="145" t="s">
        <v>935</v>
      </c>
      <c r="E870" s="146"/>
      <c r="F870" s="334"/>
      <c r="G870" s="320" t="str">
        <f t="shared" si="31"/>
        <v>4 - U</v>
      </c>
      <c r="H870" s="320">
        <f t="shared" si="32"/>
        <v>4</v>
      </c>
    </row>
    <row r="871" spans="2:8">
      <c r="B871" s="194">
        <v>4.0999999999999996</v>
      </c>
      <c r="C871" s="111"/>
      <c r="D871" s="112" t="s">
        <v>936</v>
      </c>
      <c r="E871" s="116" t="s">
        <v>79</v>
      </c>
      <c r="F871" s="327">
        <v>1162237</v>
      </c>
      <c r="G871" s="320" t="str">
        <f t="shared" si="31"/>
        <v>4,1 - U</v>
      </c>
      <c r="H871" s="320">
        <f t="shared" si="32"/>
        <v>4.0999999999999996</v>
      </c>
    </row>
    <row r="872" spans="2:8" ht="20.399999999999999">
      <c r="B872" s="194">
        <v>4.2</v>
      </c>
      <c r="C872" s="111"/>
      <c r="D872" s="112" t="s">
        <v>937</v>
      </c>
      <c r="E872" s="116" t="s">
        <v>82</v>
      </c>
      <c r="F872" s="327">
        <v>942176</v>
      </c>
      <c r="G872" s="320" t="str">
        <f t="shared" si="31"/>
        <v>4,2 - U</v>
      </c>
      <c r="H872" s="320">
        <f t="shared" si="32"/>
        <v>4.2</v>
      </c>
    </row>
    <row r="873" spans="2:8" ht="20.399999999999999">
      <c r="B873" s="194">
        <v>4.3</v>
      </c>
      <c r="C873" s="111"/>
      <c r="D873" s="112" t="s">
        <v>938</v>
      </c>
      <c r="E873" s="116" t="s">
        <v>79</v>
      </c>
      <c r="F873" s="327">
        <v>1144784</v>
      </c>
      <c r="G873" s="320" t="str">
        <f t="shared" si="31"/>
        <v>4,3 - U</v>
      </c>
      <c r="H873" s="320">
        <f t="shared" si="32"/>
        <v>4.3</v>
      </c>
    </row>
    <row r="874" spans="2:8">
      <c r="B874" s="194">
        <v>4.4000000000000004</v>
      </c>
      <c r="C874" s="111"/>
      <c r="D874" s="112" t="s">
        <v>939</v>
      </c>
      <c r="E874" s="116" t="s">
        <v>79</v>
      </c>
      <c r="F874" s="327">
        <v>1369372</v>
      </c>
      <c r="G874" s="320" t="str">
        <f t="shared" si="31"/>
        <v>4,4 - U</v>
      </c>
      <c r="H874" s="320">
        <f t="shared" si="32"/>
        <v>4.4000000000000004</v>
      </c>
    </row>
    <row r="875" spans="2:8" ht="20.399999999999999">
      <c r="B875" s="194">
        <v>4.5</v>
      </c>
      <c r="C875" s="111"/>
      <c r="D875" s="112" t="s">
        <v>940</v>
      </c>
      <c r="E875" s="116" t="s">
        <v>82</v>
      </c>
      <c r="F875" s="327">
        <v>1299083</v>
      </c>
      <c r="G875" s="320" t="str">
        <f t="shared" si="31"/>
        <v>4,5 - U</v>
      </c>
      <c r="H875" s="320">
        <f t="shared" si="32"/>
        <v>4.5</v>
      </c>
    </row>
    <row r="876" spans="2:8" ht="20.399999999999999">
      <c r="B876" s="194">
        <v>4.5999999999999996</v>
      </c>
      <c r="C876" s="111"/>
      <c r="D876" s="112" t="s">
        <v>941</v>
      </c>
      <c r="E876" s="116" t="s">
        <v>79</v>
      </c>
      <c r="F876" s="327">
        <v>1322333</v>
      </c>
      <c r="G876" s="320" t="str">
        <f t="shared" si="31"/>
        <v>4,6 - U</v>
      </c>
      <c r="H876" s="320">
        <f t="shared" si="32"/>
        <v>4.5999999999999996</v>
      </c>
    </row>
    <row r="877" spans="2:8">
      <c r="B877" s="194">
        <v>4.7</v>
      </c>
      <c r="C877" s="111"/>
      <c r="D877" s="112" t="s">
        <v>942</v>
      </c>
      <c r="E877" s="116" t="s">
        <v>79</v>
      </c>
      <c r="F877" s="327">
        <v>1747958</v>
      </c>
      <c r="G877" s="320" t="str">
        <f t="shared" si="31"/>
        <v>4,7 - U</v>
      </c>
      <c r="H877" s="320">
        <f t="shared" si="32"/>
        <v>4.7</v>
      </c>
    </row>
    <row r="878" spans="2:8">
      <c r="B878" s="194">
        <v>4.8</v>
      </c>
      <c r="C878" s="111"/>
      <c r="D878" s="112" t="s">
        <v>943</v>
      </c>
      <c r="E878" s="116" t="s">
        <v>79</v>
      </c>
      <c r="F878" s="327">
        <v>2470877</v>
      </c>
      <c r="G878" s="320" t="str">
        <f t="shared" si="31"/>
        <v>4,8 - U</v>
      </c>
      <c r="H878" s="320">
        <f t="shared" si="32"/>
        <v>4.8</v>
      </c>
    </row>
    <row r="879" spans="2:8">
      <c r="B879" s="194">
        <v>4.9000000000000004</v>
      </c>
      <c r="C879" s="111"/>
      <c r="D879" s="119" t="s">
        <v>944</v>
      </c>
      <c r="E879" s="116" t="s">
        <v>79</v>
      </c>
      <c r="F879" s="327">
        <v>3333164</v>
      </c>
      <c r="G879" s="320" t="str">
        <f t="shared" si="31"/>
        <v>4,9 - U</v>
      </c>
      <c r="H879" s="320">
        <f t="shared" si="32"/>
        <v>4.9000000000000004</v>
      </c>
    </row>
    <row r="880" spans="2:8">
      <c r="B880" s="195">
        <v>4.0999999999999996</v>
      </c>
      <c r="C880" s="117"/>
      <c r="D880" s="119" t="s">
        <v>945</v>
      </c>
      <c r="E880" s="116" t="s">
        <v>79</v>
      </c>
      <c r="F880" s="327">
        <v>4441954</v>
      </c>
      <c r="G880" s="320" t="str">
        <f>SUBSTITUTE(TEXT(B880,"0,00"),",",".")&amp;" - U"</f>
        <v>4.10 - U</v>
      </c>
      <c r="H880" s="320">
        <f t="shared" si="32"/>
        <v>4.0999999999999996</v>
      </c>
    </row>
    <row r="881" spans="2:8">
      <c r="B881" s="195">
        <v>4.1100000000000003</v>
      </c>
      <c r="C881" s="117"/>
      <c r="D881" s="119" t="s">
        <v>946</v>
      </c>
      <c r="E881" s="116" t="s">
        <v>79</v>
      </c>
      <c r="F881" s="327">
        <v>2703282</v>
      </c>
      <c r="G881" s="320" t="str">
        <f t="shared" si="31"/>
        <v>4,11 - U</v>
      </c>
      <c r="H881" s="320">
        <f t="shared" si="32"/>
        <v>4.1100000000000003</v>
      </c>
    </row>
    <row r="882" spans="2:8">
      <c r="B882" s="195">
        <v>4.12</v>
      </c>
      <c r="C882" s="117"/>
      <c r="D882" s="119" t="s">
        <v>947</v>
      </c>
      <c r="E882" s="116" t="s">
        <v>79</v>
      </c>
      <c r="F882" s="327">
        <v>5601832</v>
      </c>
      <c r="G882" s="320" t="str">
        <f t="shared" si="31"/>
        <v>4,12 - U</v>
      </c>
      <c r="H882" s="320">
        <f t="shared" si="32"/>
        <v>4.12</v>
      </c>
    </row>
    <row r="883" spans="2:8" ht="20.399999999999999">
      <c r="B883" s="195">
        <v>4.13</v>
      </c>
      <c r="C883" s="117"/>
      <c r="D883" s="119" t="s">
        <v>948</v>
      </c>
      <c r="E883" s="116" t="s">
        <v>79</v>
      </c>
      <c r="F883" s="327">
        <v>205974</v>
      </c>
      <c r="G883" s="320" t="str">
        <f t="shared" si="31"/>
        <v>4,13 - U</v>
      </c>
      <c r="H883" s="320">
        <f t="shared" si="32"/>
        <v>4.13</v>
      </c>
    </row>
    <row r="884" spans="2:8">
      <c r="B884" s="204"/>
      <c r="C884" s="148"/>
      <c r="D884" s="112"/>
      <c r="E884" s="116"/>
      <c r="F884" s="327"/>
      <c r="G884" s="320" t="str">
        <f t="shared" si="31"/>
        <v>0 - U</v>
      </c>
      <c r="H884" s="320">
        <f t="shared" si="32"/>
        <v>0</v>
      </c>
    </row>
    <row r="885" spans="2:8">
      <c r="B885" s="203">
        <v>5</v>
      </c>
      <c r="C885" s="147"/>
      <c r="D885" s="145" t="s">
        <v>949</v>
      </c>
      <c r="E885" s="146"/>
      <c r="F885" s="334"/>
      <c r="G885" s="320" t="str">
        <f t="shared" si="31"/>
        <v>5 - U</v>
      </c>
      <c r="H885" s="320">
        <f t="shared" si="32"/>
        <v>5</v>
      </c>
    </row>
    <row r="886" spans="2:8">
      <c r="B886" s="194">
        <v>5.0999999999999996</v>
      </c>
      <c r="C886" s="111"/>
      <c r="D886" s="112" t="s">
        <v>950</v>
      </c>
      <c r="E886" s="116" t="s">
        <v>89</v>
      </c>
      <c r="F886" s="327">
        <v>116537</v>
      </c>
      <c r="G886" s="320" t="str">
        <f t="shared" si="31"/>
        <v>5,1 - U</v>
      </c>
      <c r="H886" s="320">
        <f t="shared" si="32"/>
        <v>5.0999999999999996</v>
      </c>
    </row>
    <row r="887" spans="2:8">
      <c r="B887" s="194">
        <v>5.2</v>
      </c>
      <c r="C887" s="111"/>
      <c r="D887" s="112" t="s">
        <v>951</v>
      </c>
      <c r="E887" s="116" t="s">
        <v>89</v>
      </c>
      <c r="F887" s="327">
        <v>135309</v>
      </c>
      <c r="G887" s="320" t="str">
        <f t="shared" si="31"/>
        <v>5,2 - U</v>
      </c>
      <c r="H887" s="320">
        <f t="shared" si="32"/>
        <v>5.2</v>
      </c>
    </row>
    <row r="888" spans="2:8">
      <c r="B888" s="194">
        <v>5.3</v>
      </c>
      <c r="C888" s="111"/>
      <c r="D888" s="112" t="s">
        <v>952</v>
      </c>
      <c r="E888" s="116" t="s">
        <v>89</v>
      </c>
      <c r="F888" s="327">
        <v>87950</v>
      </c>
      <c r="G888" s="320" t="str">
        <f t="shared" si="31"/>
        <v>5,3 - U</v>
      </c>
      <c r="H888" s="320">
        <f t="shared" si="32"/>
        <v>5.3</v>
      </c>
    </row>
    <row r="889" spans="2:8">
      <c r="B889" s="194">
        <v>5.4</v>
      </c>
      <c r="C889" s="111"/>
      <c r="D889" s="112" t="s">
        <v>953</v>
      </c>
      <c r="E889" s="116" t="s">
        <v>89</v>
      </c>
      <c r="F889" s="327">
        <v>92724</v>
      </c>
      <c r="G889" s="320" t="str">
        <f t="shared" si="31"/>
        <v>5,4 - U</v>
      </c>
      <c r="H889" s="320">
        <f t="shared" si="32"/>
        <v>5.4</v>
      </c>
    </row>
    <row r="890" spans="2:8">
      <c r="B890" s="194">
        <v>5.5</v>
      </c>
      <c r="C890" s="111"/>
      <c r="D890" s="112" t="s">
        <v>954</v>
      </c>
      <c r="E890" s="116" t="s">
        <v>89</v>
      </c>
      <c r="F890" s="327">
        <v>96178</v>
      </c>
      <c r="G890" s="320" t="str">
        <f t="shared" si="31"/>
        <v>5,5 - U</v>
      </c>
      <c r="H890" s="320">
        <f t="shared" si="32"/>
        <v>5.5</v>
      </c>
    </row>
    <row r="891" spans="2:8">
      <c r="B891" s="194">
        <v>5.6</v>
      </c>
      <c r="C891" s="111"/>
      <c r="D891" s="112" t="s">
        <v>955</v>
      </c>
      <c r="E891" s="116" t="s">
        <v>82</v>
      </c>
      <c r="F891" s="327">
        <v>358055</v>
      </c>
      <c r="G891" s="320" t="str">
        <f t="shared" si="31"/>
        <v>5,6 - U</v>
      </c>
      <c r="H891" s="320">
        <f t="shared" si="32"/>
        <v>5.6</v>
      </c>
    </row>
    <row r="892" spans="2:8">
      <c r="B892" s="194">
        <v>5.7</v>
      </c>
      <c r="C892" s="111"/>
      <c r="D892" s="112" t="s">
        <v>956</v>
      </c>
      <c r="E892" s="116" t="s">
        <v>82</v>
      </c>
      <c r="F892" s="327">
        <v>33699</v>
      </c>
      <c r="G892" s="320" t="str">
        <f t="shared" si="31"/>
        <v>5,7 - U</v>
      </c>
      <c r="H892" s="320">
        <f t="shared" si="32"/>
        <v>5.7</v>
      </c>
    </row>
    <row r="893" spans="2:8">
      <c r="B893" s="194">
        <v>5.8</v>
      </c>
      <c r="C893" s="111"/>
      <c r="D893" s="112" t="s">
        <v>957</v>
      </c>
      <c r="E893" s="116" t="s">
        <v>82</v>
      </c>
      <c r="F893" s="327">
        <v>63793</v>
      </c>
      <c r="G893" s="320" t="str">
        <f t="shared" si="31"/>
        <v>5,8 - U</v>
      </c>
      <c r="H893" s="320">
        <f t="shared" si="32"/>
        <v>5.8</v>
      </c>
    </row>
    <row r="894" spans="2:8">
      <c r="B894" s="194">
        <v>5.9</v>
      </c>
      <c r="C894" s="111"/>
      <c r="D894" s="112" t="s">
        <v>958</v>
      </c>
      <c r="E894" s="116" t="s">
        <v>82</v>
      </c>
      <c r="F894" s="327">
        <v>127109</v>
      </c>
      <c r="G894" s="320" t="str">
        <f t="shared" si="31"/>
        <v>5,9 - U</v>
      </c>
      <c r="H894" s="320">
        <f t="shared" si="32"/>
        <v>5.9</v>
      </c>
    </row>
    <row r="895" spans="2:8">
      <c r="B895" s="195">
        <v>5.0999999999999996</v>
      </c>
      <c r="C895" s="117"/>
      <c r="D895" s="112" t="s">
        <v>959</v>
      </c>
      <c r="E895" s="116" t="s">
        <v>79</v>
      </c>
      <c r="F895" s="327">
        <v>873475</v>
      </c>
      <c r="G895" s="320" t="str">
        <f>SUBSTITUTE(TEXT(B895,"0,00"),",",".")&amp;" - U"</f>
        <v>5.10 - U</v>
      </c>
      <c r="H895" s="320">
        <f t="shared" si="32"/>
        <v>5.0999999999999996</v>
      </c>
    </row>
    <row r="896" spans="2:8">
      <c r="B896" s="195">
        <v>5.1100000000000003</v>
      </c>
      <c r="C896" s="117"/>
      <c r="D896" s="112" t="s">
        <v>960</v>
      </c>
      <c r="E896" s="116" t="s">
        <v>89</v>
      </c>
      <c r="F896" s="327">
        <v>97513</v>
      </c>
      <c r="G896" s="320" t="str">
        <f t="shared" si="31"/>
        <v>5,11 - U</v>
      </c>
      <c r="H896" s="320">
        <f t="shared" si="32"/>
        <v>5.1100000000000003</v>
      </c>
    </row>
    <row r="897" spans="2:8">
      <c r="B897" s="195">
        <v>5.12</v>
      </c>
      <c r="C897" s="117"/>
      <c r="D897" s="112" t="s">
        <v>961</v>
      </c>
      <c r="E897" s="116" t="s">
        <v>89</v>
      </c>
      <c r="F897" s="327">
        <v>133183</v>
      </c>
      <c r="G897" s="320" t="str">
        <f t="shared" si="31"/>
        <v>5,12 - U</v>
      </c>
      <c r="H897" s="320">
        <f t="shared" si="32"/>
        <v>5.12</v>
      </c>
    </row>
    <row r="898" spans="2:8">
      <c r="B898" s="195">
        <v>5.13</v>
      </c>
      <c r="C898" s="117"/>
      <c r="D898" s="112" t="s">
        <v>962</v>
      </c>
      <c r="E898" s="116" t="s">
        <v>82</v>
      </c>
      <c r="F898" s="327">
        <v>54228</v>
      </c>
      <c r="G898" s="320" t="str">
        <f t="shared" si="31"/>
        <v>5,13 - U</v>
      </c>
      <c r="H898" s="320">
        <f t="shared" si="32"/>
        <v>5.13</v>
      </c>
    </row>
    <row r="899" spans="2:8">
      <c r="B899" s="195">
        <v>5.14</v>
      </c>
      <c r="C899" s="117"/>
      <c r="D899" s="112" t="s">
        <v>963</v>
      </c>
      <c r="E899" s="116" t="s">
        <v>82</v>
      </c>
      <c r="F899" s="327">
        <v>83918</v>
      </c>
      <c r="G899" s="320" t="str">
        <f t="shared" si="31"/>
        <v>5,14 - U</v>
      </c>
      <c r="H899" s="320">
        <f t="shared" si="32"/>
        <v>5.14</v>
      </c>
    </row>
    <row r="900" spans="2:8">
      <c r="B900" s="195">
        <v>5.15</v>
      </c>
      <c r="C900" s="117"/>
      <c r="D900" s="112" t="s">
        <v>964</v>
      </c>
      <c r="E900" s="116" t="s">
        <v>82</v>
      </c>
      <c r="F900" s="327">
        <v>140636</v>
      </c>
      <c r="G900" s="320" t="str">
        <f t="shared" si="31"/>
        <v>5,15 - U</v>
      </c>
      <c r="H900" s="320">
        <f t="shared" si="32"/>
        <v>5.15</v>
      </c>
    </row>
    <row r="901" spans="2:8">
      <c r="B901" s="195">
        <v>5.16</v>
      </c>
      <c r="C901" s="117"/>
      <c r="D901" s="112" t="s">
        <v>965</v>
      </c>
      <c r="E901" s="116" t="s">
        <v>89</v>
      </c>
      <c r="F901" s="327">
        <v>91778</v>
      </c>
      <c r="G901" s="320" t="str">
        <f t="shared" si="31"/>
        <v>5,16 - U</v>
      </c>
      <c r="H901" s="320">
        <f t="shared" si="32"/>
        <v>5.16</v>
      </c>
    </row>
    <row r="902" spans="2:8">
      <c r="B902" s="204"/>
      <c r="C902" s="148"/>
      <c r="D902" s="112"/>
      <c r="E902" s="116"/>
      <c r="F902" s="327"/>
      <c r="G902" s="320" t="str">
        <f t="shared" si="31"/>
        <v>0 - U</v>
      </c>
      <c r="H902" s="320">
        <f t="shared" si="32"/>
        <v>0</v>
      </c>
    </row>
    <row r="903" spans="2:8">
      <c r="B903" s="203">
        <v>6</v>
      </c>
      <c r="C903" s="147"/>
      <c r="D903" s="145" t="s">
        <v>966</v>
      </c>
      <c r="E903" s="146"/>
      <c r="F903" s="334"/>
      <c r="G903" s="320" t="str">
        <f t="shared" si="31"/>
        <v>6 - U</v>
      </c>
      <c r="H903" s="320">
        <f t="shared" si="32"/>
        <v>6</v>
      </c>
    </row>
    <row r="904" spans="2:8">
      <c r="B904" s="194">
        <v>6.1</v>
      </c>
      <c r="C904" s="111"/>
      <c r="D904" s="112" t="s">
        <v>967</v>
      </c>
      <c r="E904" s="116" t="s">
        <v>79</v>
      </c>
      <c r="F904" s="327">
        <v>301446</v>
      </c>
      <c r="G904" s="320" t="str">
        <f t="shared" si="31"/>
        <v>6,1 - U</v>
      </c>
      <c r="H904" s="320">
        <f t="shared" si="32"/>
        <v>6.1</v>
      </c>
    </row>
    <row r="905" spans="2:8">
      <c r="B905" s="194">
        <v>6.2</v>
      </c>
      <c r="C905" s="111"/>
      <c r="D905" s="112" t="s">
        <v>968</v>
      </c>
      <c r="E905" s="116" t="s">
        <v>79</v>
      </c>
      <c r="F905" s="327">
        <v>956492</v>
      </c>
      <c r="G905" s="320" t="str">
        <f t="shared" si="31"/>
        <v>6,2 - U</v>
      </c>
      <c r="H905" s="320">
        <f t="shared" si="32"/>
        <v>6.2</v>
      </c>
    </row>
    <row r="906" spans="2:8">
      <c r="B906" s="194">
        <v>6.3</v>
      </c>
      <c r="C906" s="111"/>
      <c r="D906" s="112" t="s">
        <v>969</v>
      </c>
      <c r="E906" s="116" t="s">
        <v>79</v>
      </c>
      <c r="F906" s="327">
        <v>322594</v>
      </c>
      <c r="G906" s="320" t="str">
        <f t="shared" si="31"/>
        <v>6,3 - U</v>
      </c>
      <c r="H906" s="320">
        <f t="shared" si="32"/>
        <v>6.3</v>
      </c>
    </row>
    <row r="907" spans="2:8">
      <c r="B907" s="194">
        <v>6.4</v>
      </c>
      <c r="C907" s="111"/>
      <c r="D907" s="112" t="s">
        <v>970</v>
      </c>
      <c r="E907" s="116" t="s">
        <v>79</v>
      </c>
      <c r="F907" s="327">
        <v>248353</v>
      </c>
      <c r="G907" s="320" t="str">
        <f t="shared" si="31"/>
        <v>6,4 - U</v>
      </c>
      <c r="H907" s="320">
        <f t="shared" si="32"/>
        <v>6.4</v>
      </c>
    </row>
    <row r="908" spans="2:8">
      <c r="B908" s="194">
        <v>6.5</v>
      </c>
      <c r="C908" s="111"/>
      <c r="D908" s="112" t="s">
        <v>971</v>
      </c>
      <c r="E908" s="116" t="s">
        <v>79</v>
      </c>
      <c r="F908" s="327">
        <v>252158</v>
      </c>
      <c r="G908" s="320" t="str">
        <f t="shared" si="31"/>
        <v>6,5 - U</v>
      </c>
      <c r="H908" s="320">
        <f t="shared" si="32"/>
        <v>6.5</v>
      </c>
    </row>
    <row r="909" spans="2:8">
      <c r="B909" s="194">
        <v>6.6</v>
      </c>
      <c r="C909" s="111"/>
      <c r="D909" s="112" t="s">
        <v>972</v>
      </c>
      <c r="E909" s="116" t="s">
        <v>79</v>
      </c>
      <c r="F909" s="327">
        <v>291061</v>
      </c>
      <c r="G909" s="320" t="str">
        <f t="shared" si="31"/>
        <v>6,6 - U</v>
      </c>
      <c r="H909" s="320">
        <f t="shared" si="32"/>
        <v>6.6</v>
      </c>
    </row>
    <row r="910" spans="2:8">
      <c r="B910" s="194">
        <v>6.7</v>
      </c>
      <c r="C910" s="111"/>
      <c r="D910" s="112" t="s">
        <v>973</v>
      </c>
      <c r="E910" s="116" t="s">
        <v>82</v>
      </c>
      <c r="F910" s="327">
        <v>93275</v>
      </c>
      <c r="G910" s="320" t="str">
        <f t="shared" si="31"/>
        <v>6,7 - U</v>
      </c>
      <c r="H910" s="320">
        <f t="shared" si="32"/>
        <v>6.7</v>
      </c>
    </row>
    <row r="911" spans="2:8">
      <c r="B911" s="194">
        <v>6.8</v>
      </c>
      <c r="C911" s="111"/>
      <c r="D911" s="112" t="s">
        <v>974</v>
      </c>
      <c r="E911" s="116" t="s">
        <v>82</v>
      </c>
      <c r="F911" s="327">
        <v>101797</v>
      </c>
      <c r="G911" s="320" t="str">
        <f t="shared" si="31"/>
        <v>6,8 - U</v>
      </c>
      <c r="H911" s="320">
        <f t="shared" si="32"/>
        <v>6.8</v>
      </c>
    </row>
    <row r="912" spans="2:8">
      <c r="B912" s="194">
        <v>6.9</v>
      </c>
      <c r="C912" s="111"/>
      <c r="D912" s="112" t="s">
        <v>975</v>
      </c>
      <c r="E912" s="116" t="s">
        <v>79</v>
      </c>
      <c r="F912" s="327">
        <v>445111</v>
      </c>
      <c r="G912" s="320" t="str">
        <f t="shared" si="31"/>
        <v>6,9 - U</v>
      </c>
      <c r="H912" s="320">
        <f t="shared" si="32"/>
        <v>6.9</v>
      </c>
    </row>
    <row r="913" spans="2:8">
      <c r="B913" s="195">
        <v>6.1</v>
      </c>
      <c r="C913" s="117"/>
      <c r="D913" s="112" t="s">
        <v>976</v>
      </c>
      <c r="E913" s="116" t="s">
        <v>79</v>
      </c>
      <c r="F913" s="327">
        <v>1183919</v>
      </c>
      <c r="G913" s="320" t="str">
        <f>SUBSTITUTE(TEXT(B913,"0,00"),",",".")&amp;" - U"</f>
        <v>6.10 - U</v>
      </c>
      <c r="H913" s="320">
        <f t="shared" si="32"/>
        <v>6.1</v>
      </c>
    </row>
    <row r="914" spans="2:8">
      <c r="B914" s="195">
        <v>6.11</v>
      </c>
      <c r="C914" s="117"/>
      <c r="D914" s="112" t="s">
        <v>977</v>
      </c>
      <c r="E914" s="116" t="s">
        <v>79</v>
      </c>
      <c r="F914" s="327">
        <v>4737175</v>
      </c>
      <c r="G914" s="320" t="str">
        <f t="shared" si="31"/>
        <v>6,11 - U</v>
      </c>
      <c r="H914" s="320">
        <f t="shared" si="32"/>
        <v>6.11</v>
      </c>
    </row>
    <row r="915" spans="2:8">
      <c r="B915" s="195">
        <v>6.12</v>
      </c>
      <c r="C915" s="117"/>
      <c r="D915" s="112" t="s">
        <v>978</v>
      </c>
      <c r="E915" s="116" t="s">
        <v>79</v>
      </c>
      <c r="F915" s="327">
        <v>4871681</v>
      </c>
      <c r="G915" s="320" t="str">
        <f t="shared" si="31"/>
        <v>6,12 - U</v>
      </c>
      <c r="H915" s="320">
        <f t="shared" si="32"/>
        <v>6.12</v>
      </c>
    </row>
    <row r="916" spans="2:8">
      <c r="B916" s="195">
        <v>6.13</v>
      </c>
      <c r="C916" s="117"/>
      <c r="D916" s="112" t="s">
        <v>979</v>
      </c>
      <c r="E916" s="116" t="s">
        <v>79</v>
      </c>
      <c r="F916" s="327">
        <v>687311</v>
      </c>
      <c r="G916" s="320" t="str">
        <f t="shared" si="31"/>
        <v>6,13 - U</v>
      </c>
      <c r="H916" s="320">
        <f t="shared" si="32"/>
        <v>6.13</v>
      </c>
    </row>
    <row r="917" spans="2:8">
      <c r="B917" s="195">
        <v>6.14</v>
      </c>
      <c r="C917" s="117"/>
      <c r="D917" s="112" t="s">
        <v>980</v>
      </c>
      <c r="E917" s="116" t="s">
        <v>79</v>
      </c>
      <c r="F917" s="327">
        <v>910035</v>
      </c>
      <c r="G917" s="320" t="str">
        <f t="shared" ref="G917:G935" si="33">H917&amp;" - U"</f>
        <v>6,14 - U</v>
      </c>
      <c r="H917" s="320">
        <f t="shared" ref="H917:H934" si="34">ROUND(B917,2)</f>
        <v>6.14</v>
      </c>
    </row>
    <row r="918" spans="2:8">
      <c r="B918" s="195">
        <v>6.15</v>
      </c>
      <c r="C918" s="117"/>
      <c r="D918" s="112" t="s">
        <v>981</v>
      </c>
      <c r="E918" s="116" t="s">
        <v>79</v>
      </c>
      <c r="F918" s="327">
        <v>762787</v>
      </c>
      <c r="G918" s="320" t="str">
        <f t="shared" si="33"/>
        <v>6,15 - U</v>
      </c>
      <c r="H918" s="320">
        <f t="shared" si="34"/>
        <v>6.15</v>
      </c>
    </row>
    <row r="919" spans="2:8">
      <c r="B919" s="195">
        <v>6.16</v>
      </c>
      <c r="C919" s="117"/>
      <c r="D919" s="112" t="s">
        <v>982</v>
      </c>
      <c r="E919" s="116" t="s">
        <v>79</v>
      </c>
      <c r="F919" s="327">
        <v>375486</v>
      </c>
      <c r="G919" s="320" t="str">
        <f t="shared" si="33"/>
        <v>6,16 - U</v>
      </c>
      <c r="H919" s="320">
        <f t="shared" si="34"/>
        <v>6.16</v>
      </c>
    </row>
    <row r="920" spans="2:8">
      <c r="B920" s="195">
        <v>6.17</v>
      </c>
      <c r="C920" s="117"/>
      <c r="D920" s="112" t="s">
        <v>983</v>
      </c>
      <c r="E920" s="116" t="s">
        <v>79</v>
      </c>
      <c r="F920" s="327">
        <v>808928</v>
      </c>
      <c r="G920" s="320" t="str">
        <f t="shared" si="33"/>
        <v>6,17 - U</v>
      </c>
      <c r="H920" s="320">
        <f t="shared" si="34"/>
        <v>6.17</v>
      </c>
    </row>
    <row r="921" spans="2:8">
      <c r="B921" s="195">
        <v>6.18</v>
      </c>
      <c r="C921" s="117"/>
      <c r="D921" s="112" t="s">
        <v>984</v>
      </c>
      <c r="E921" s="116" t="s">
        <v>79</v>
      </c>
      <c r="F921" s="327">
        <v>8969901</v>
      </c>
      <c r="G921" s="320" t="str">
        <f t="shared" si="33"/>
        <v>6,18 - U</v>
      </c>
      <c r="H921" s="320">
        <f t="shared" si="34"/>
        <v>6.18</v>
      </c>
    </row>
    <row r="922" spans="2:8">
      <c r="B922" s="204"/>
      <c r="C922" s="148"/>
      <c r="D922" s="112"/>
      <c r="E922" s="116"/>
      <c r="F922" s="327"/>
      <c r="G922" s="320" t="str">
        <f t="shared" si="33"/>
        <v>0 - U</v>
      </c>
      <c r="H922" s="320">
        <f t="shared" si="34"/>
        <v>0</v>
      </c>
    </row>
    <row r="923" spans="2:8">
      <c r="B923" s="203">
        <v>7</v>
      </c>
      <c r="C923" s="147"/>
      <c r="D923" s="145" t="s">
        <v>985</v>
      </c>
      <c r="E923" s="146"/>
      <c r="F923" s="334"/>
      <c r="G923" s="320" t="str">
        <f t="shared" si="33"/>
        <v>7 - U</v>
      </c>
      <c r="H923" s="320">
        <f t="shared" si="34"/>
        <v>7</v>
      </c>
    </row>
    <row r="924" spans="2:8">
      <c r="B924" s="194">
        <v>7.1</v>
      </c>
      <c r="C924" s="111"/>
      <c r="D924" s="112" t="s">
        <v>986</v>
      </c>
      <c r="E924" s="116" t="s">
        <v>82</v>
      </c>
      <c r="F924" s="327">
        <v>5625</v>
      </c>
      <c r="G924" s="320" t="str">
        <f t="shared" si="33"/>
        <v>7,1 - U</v>
      </c>
      <c r="H924" s="320">
        <f t="shared" si="34"/>
        <v>7.1</v>
      </c>
    </row>
    <row r="925" spans="2:8">
      <c r="B925" s="194">
        <v>7.2</v>
      </c>
      <c r="C925" s="111"/>
      <c r="D925" s="112" t="s">
        <v>987</v>
      </c>
      <c r="E925" s="116" t="s">
        <v>89</v>
      </c>
      <c r="F925" s="327">
        <v>63577</v>
      </c>
      <c r="G925" s="320" t="str">
        <f t="shared" si="33"/>
        <v>7,2 - U</v>
      </c>
      <c r="H925" s="320">
        <f t="shared" si="34"/>
        <v>7.2</v>
      </c>
    </row>
    <row r="926" spans="2:8">
      <c r="B926" s="194">
        <v>7.3</v>
      </c>
      <c r="C926" s="111"/>
      <c r="D926" s="112" t="s">
        <v>988</v>
      </c>
      <c r="E926" s="116" t="s">
        <v>79</v>
      </c>
      <c r="F926" s="327">
        <v>451288</v>
      </c>
      <c r="G926" s="320" t="str">
        <f t="shared" si="33"/>
        <v>7,3 - U</v>
      </c>
      <c r="H926" s="320">
        <f t="shared" si="34"/>
        <v>7.3</v>
      </c>
    </row>
    <row r="927" spans="2:8">
      <c r="B927" s="194">
        <v>7.4</v>
      </c>
      <c r="C927" s="111"/>
      <c r="D927" s="112" t="s">
        <v>989</v>
      </c>
      <c r="E927" s="116" t="s">
        <v>79</v>
      </c>
      <c r="F927" s="327">
        <v>705661</v>
      </c>
      <c r="G927" s="320" t="str">
        <f t="shared" si="33"/>
        <v>7,4 - U</v>
      </c>
      <c r="H927" s="320">
        <f t="shared" si="34"/>
        <v>7.4</v>
      </c>
    </row>
    <row r="928" spans="2:8">
      <c r="B928" s="194">
        <v>7.5</v>
      </c>
      <c r="C928" s="111"/>
      <c r="D928" s="112" t="s">
        <v>990</v>
      </c>
      <c r="E928" s="116" t="s">
        <v>79</v>
      </c>
      <c r="F928" s="327">
        <v>551385</v>
      </c>
      <c r="G928" s="320" t="str">
        <f t="shared" si="33"/>
        <v>7,5 - U</v>
      </c>
      <c r="H928" s="320">
        <f t="shared" si="34"/>
        <v>7.5</v>
      </c>
    </row>
    <row r="929" spans="2:8">
      <c r="B929" s="194">
        <v>7.6</v>
      </c>
      <c r="C929" s="111"/>
      <c r="D929" s="112" t="s">
        <v>991</v>
      </c>
      <c r="E929" s="116" t="s">
        <v>79</v>
      </c>
      <c r="F929" s="327">
        <v>585051</v>
      </c>
      <c r="G929" s="320" t="str">
        <f t="shared" si="33"/>
        <v>7,6 - U</v>
      </c>
      <c r="H929" s="320">
        <f t="shared" si="34"/>
        <v>7.6</v>
      </c>
    </row>
    <row r="930" spans="2:8">
      <c r="B930" s="194">
        <v>7.7</v>
      </c>
      <c r="C930" s="111"/>
      <c r="D930" s="112" t="s">
        <v>992</v>
      </c>
      <c r="E930" s="116" t="s">
        <v>79</v>
      </c>
      <c r="F930" s="327">
        <v>598058</v>
      </c>
      <c r="G930" s="320" t="str">
        <f t="shared" si="33"/>
        <v>7,7 - U</v>
      </c>
      <c r="H930" s="320">
        <f t="shared" si="34"/>
        <v>7.7</v>
      </c>
    </row>
    <row r="931" spans="2:8">
      <c r="B931" s="194">
        <v>7.8</v>
      </c>
      <c r="C931" s="111"/>
      <c r="D931" s="112" t="s">
        <v>993</v>
      </c>
      <c r="E931" s="116" t="s">
        <v>79</v>
      </c>
      <c r="F931" s="327">
        <v>19379</v>
      </c>
      <c r="G931" s="320" t="str">
        <f t="shared" si="33"/>
        <v>7,8 - U</v>
      </c>
      <c r="H931" s="320">
        <f t="shared" si="34"/>
        <v>7.8</v>
      </c>
    </row>
    <row r="932" spans="2:8">
      <c r="B932" s="194">
        <v>7.9</v>
      </c>
      <c r="C932" s="111"/>
      <c r="D932" s="112" t="s">
        <v>994</v>
      </c>
      <c r="E932" s="116" t="s">
        <v>79</v>
      </c>
      <c r="F932" s="327">
        <v>20632</v>
      </c>
      <c r="G932" s="320" t="str">
        <f t="shared" si="33"/>
        <v>7,9 - U</v>
      </c>
      <c r="H932" s="320">
        <f t="shared" si="34"/>
        <v>7.9</v>
      </c>
    </row>
    <row r="933" spans="2:8" ht="20.399999999999999">
      <c r="B933" s="195">
        <v>7.1</v>
      </c>
      <c r="C933" s="117"/>
      <c r="D933" s="119" t="s">
        <v>995</v>
      </c>
      <c r="E933" s="116" t="s">
        <v>79</v>
      </c>
      <c r="F933" s="327">
        <v>167588</v>
      </c>
      <c r="G933" s="320" t="str">
        <f>SUBSTITUTE(TEXT(B933,"0,00"),",",".")&amp;" - U"</f>
        <v>7.10 - U</v>
      </c>
      <c r="H933" s="320">
        <f t="shared" si="34"/>
        <v>7.1</v>
      </c>
    </row>
    <row r="934" spans="2:8" ht="13.8" thickBot="1">
      <c r="B934" s="205"/>
      <c r="C934" s="149"/>
      <c r="D934" s="150"/>
      <c r="E934" s="151"/>
      <c r="F934" s="336"/>
      <c r="G934" s="320" t="str">
        <f t="shared" si="33"/>
        <v>0 - U</v>
      </c>
      <c r="H934" s="320">
        <f t="shared" si="34"/>
        <v>0</v>
      </c>
    </row>
    <row r="935" spans="2:8" ht="16.2" thickBot="1">
      <c r="B935" s="206" t="s">
        <v>996</v>
      </c>
      <c r="C935" s="152"/>
      <c r="D935" s="152"/>
      <c r="E935" s="152"/>
      <c r="F935" s="337"/>
      <c r="G935" s="320" t="e">
        <f t="shared" si="33"/>
        <v>#VALUE!</v>
      </c>
      <c r="H935" s="320" t="e">
        <f t="shared" ref="H935:H936" si="35">ROUND(B935,2)</f>
        <v>#VALUE!</v>
      </c>
    </row>
    <row r="936" spans="2:8">
      <c r="B936" s="207">
        <v>1</v>
      </c>
      <c r="C936" s="153" t="s">
        <v>997</v>
      </c>
      <c r="D936" s="154" t="s">
        <v>998</v>
      </c>
      <c r="E936" s="154"/>
      <c r="F936" s="338"/>
      <c r="G936" s="320" t="str">
        <f>H936&amp;" - V"</f>
        <v>1 - V</v>
      </c>
      <c r="H936" s="320">
        <f t="shared" si="35"/>
        <v>1</v>
      </c>
    </row>
    <row r="937" spans="2:8" ht="20.399999999999999">
      <c r="B937" s="208">
        <v>1.1000000000000001</v>
      </c>
      <c r="C937" s="155" t="s">
        <v>999</v>
      </c>
      <c r="D937" s="156" t="s">
        <v>1000</v>
      </c>
      <c r="E937" s="157" t="s">
        <v>110</v>
      </c>
      <c r="F937" s="327">
        <v>228726</v>
      </c>
      <c r="G937" s="320" t="str">
        <f t="shared" ref="G937:G1000" si="36">H937&amp;" - V"</f>
        <v>1,1 - V</v>
      </c>
      <c r="H937" s="320">
        <f t="shared" ref="H937:H1000" si="37">ROUND(B937,2)</f>
        <v>1.1000000000000001</v>
      </c>
    </row>
    <row r="938" spans="2:8" ht="20.399999999999999">
      <c r="B938" s="208">
        <v>1.2</v>
      </c>
      <c r="C938" s="155" t="s">
        <v>999</v>
      </c>
      <c r="D938" s="156" t="s">
        <v>1001</v>
      </c>
      <c r="E938" s="157" t="s">
        <v>110</v>
      </c>
      <c r="F938" s="327">
        <v>79992</v>
      </c>
      <c r="G938" s="320" t="str">
        <f t="shared" si="36"/>
        <v>1,2 - V</v>
      </c>
      <c r="H938" s="320">
        <f t="shared" si="37"/>
        <v>1.2</v>
      </c>
    </row>
    <row r="939" spans="2:8" ht="20.399999999999999">
      <c r="B939" s="208">
        <v>1.3</v>
      </c>
      <c r="C939" s="155" t="s">
        <v>1002</v>
      </c>
      <c r="D939" s="158" t="s">
        <v>1003</v>
      </c>
      <c r="E939" s="159" t="s">
        <v>1004</v>
      </c>
      <c r="F939" s="327">
        <v>3837581</v>
      </c>
      <c r="G939" s="320" t="str">
        <f t="shared" si="36"/>
        <v>1,3 - V</v>
      </c>
      <c r="H939" s="320">
        <f t="shared" si="37"/>
        <v>1.3</v>
      </c>
    </row>
    <row r="940" spans="2:8" ht="20.399999999999999">
      <c r="B940" s="208">
        <v>1.4</v>
      </c>
      <c r="C940" s="155" t="s">
        <v>1005</v>
      </c>
      <c r="D940" s="158" t="s">
        <v>1006</v>
      </c>
      <c r="E940" s="160" t="s">
        <v>1004</v>
      </c>
      <c r="F940" s="327">
        <v>1501242</v>
      </c>
      <c r="G940" s="320" t="str">
        <f t="shared" si="36"/>
        <v>1,4 - V</v>
      </c>
      <c r="H940" s="320">
        <f t="shared" si="37"/>
        <v>1.4</v>
      </c>
    </row>
    <row r="941" spans="2:8" ht="20.399999999999999">
      <c r="B941" s="208">
        <v>1.5</v>
      </c>
      <c r="C941" s="155" t="s">
        <v>1007</v>
      </c>
      <c r="D941" s="158" t="s">
        <v>1008</v>
      </c>
      <c r="E941" s="160" t="s">
        <v>110</v>
      </c>
      <c r="F941" s="327">
        <v>133050</v>
      </c>
      <c r="G941" s="320" t="str">
        <f t="shared" si="36"/>
        <v>1,5 - V</v>
      </c>
      <c r="H941" s="320">
        <f t="shared" si="37"/>
        <v>1.5</v>
      </c>
    </row>
    <row r="942" spans="2:8" ht="20.399999999999999">
      <c r="B942" s="208">
        <v>1.6</v>
      </c>
      <c r="C942" s="155" t="s">
        <v>1009</v>
      </c>
      <c r="D942" s="158" t="s">
        <v>1010</v>
      </c>
      <c r="E942" s="160" t="s">
        <v>1011</v>
      </c>
      <c r="F942" s="327">
        <v>1823</v>
      </c>
      <c r="G942" s="320" t="str">
        <f t="shared" si="36"/>
        <v>1,6 - V</v>
      </c>
      <c r="H942" s="320">
        <f t="shared" si="37"/>
        <v>1.6</v>
      </c>
    </row>
    <row r="943" spans="2:8">
      <c r="B943" s="209"/>
      <c r="C943" s="161"/>
      <c r="D943" s="162"/>
      <c r="E943" s="163"/>
      <c r="F943" s="339"/>
      <c r="G943" s="320" t="str">
        <f t="shared" si="36"/>
        <v>0 - V</v>
      </c>
      <c r="H943" s="320">
        <f t="shared" si="37"/>
        <v>0</v>
      </c>
    </row>
    <row r="944" spans="2:8">
      <c r="B944" s="210">
        <v>2</v>
      </c>
      <c r="C944" s="153" t="s">
        <v>997</v>
      </c>
      <c r="D944" s="164" t="s">
        <v>1012</v>
      </c>
      <c r="E944" s="164"/>
      <c r="F944" s="340"/>
      <c r="G944" s="320" t="str">
        <f t="shared" si="36"/>
        <v>2 - V</v>
      </c>
      <c r="H944" s="320">
        <f t="shared" si="37"/>
        <v>2</v>
      </c>
    </row>
    <row r="945" spans="2:8">
      <c r="B945" s="208">
        <v>2.1</v>
      </c>
      <c r="C945" s="155" t="s">
        <v>1013</v>
      </c>
      <c r="D945" s="165" t="s">
        <v>1014</v>
      </c>
      <c r="E945" s="157" t="s">
        <v>110</v>
      </c>
      <c r="F945" s="327">
        <v>13868</v>
      </c>
      <c r="G945" s="320" t="str">
        <f t="shared" si="36"/>
        <v>2,1 - V</v>
      </c>
      <c r="H945" s="320">
        <f t="shared" si="37"/>
        <v>2.1</v>
      </c>
    </row>
    <row r="946" spans="2:8">
      <c r="B946" s="208">
        <v>2.2000000000000002</v>
      </c>
      <c r="C946" s="155" t="s">
        <v>1015</v>
      </c>
      <c r="D946" s="165" t="s">
        <v>1016</v>
      </c>
      <c r="E946" s="166" t="s">
        <v>110</v>
      </c>
      <c r="F946" s="327">
        <v>46312</v>
      </c>
      <c r="G946" s="320" t="str">
        <f t="shared" si="36"/>
        <v>2,2 - V</v>
      </c>
      <c r="H946" s="320">
        <f t="shared" si="37"/>
        <v>2.2000000000000002</v>
      </c>
    </row>
    <row r="947" spans="2:8">
      <c r="B947" s="208">
        <v>2.2999999999999998</v>
      </c>
      <c r="C947" s="155" t="s">
        <v>1017</v>
      </c>
      <c r="D947" s="165" t="s">
        <v>1018</v>
      </c>
      <c r="E947" s="166" t="s">
        <v>110</v>
      </c>
      <c r="F947" s="327">
        <v>12749</v>
      </c>
      <c r="G947" s="320" t="str">
        <f t="shared" si="36"/>
        <v>2,3 - V</v>
      </c>
      <c r="H947" s="320">
        <f t="shared" si="37"/>
        <v>2.2999999999999998</v>
      </c>
    </row>
    <row r="948" spans="2:8">
      <c r="B948" s="208">
        <v>2.4</v>
      </c>
      <c r="C948" s="155" t="s">
        <v>1019</v>
      </c>
      <c r="D948" s="158" t="s">
        <v>1020</v>
      </c>
      <c r="E948" s="167" t="s">
        <v>110</v>
      </c>
      <c r="F948" s="327">
        <v>21076</v>
      </c>
      <c r="G948" s="320" t="str">
        <f t="shared" si="36"/>
        <v>2,4 - V</v>
      </c>
      <c r="H948" s="320">
        <f t="shared" si="37"/>
        <v>2.4</v>
      </c>
    </row>
    <row r="949" spans="2:8">
      <c r="B949" s="208">
        <v>2.5</v>
      </c>
      <c r="C949" s="155" t="s">
        <v>1021</v>
      </c>
      <c r="D949" s="158" t="s">
        <v>1022</v>
      </c>
      <c r="E949" s="167" t="s">
        <v>110</v>
      </c>
      <c r="F949" s="327">
        <v>18595</v>
      </c>
      <c r="G949" s="320" t="str">
        <f t="shared" si="36"/>
        <v>2,5 - V</v>
      </c>
      <c r="H949" s="320">
        <f t="shared" si="37"/>
        <v>2.5</v>
      </c>
    </row>
    <row r="950" spans="2:8">
      <c r="B950" s="208">
        <v>2.6</v>
      </c>
      <c r="C950" s="155" t="s">
        <v>1023</v>
      </c>
      <c r="D950" s="168" t="s">
        <v>1024</v>
      </c>
      <c r="E950" s="167" t="s">
        <v>110</v>
      </c>
      <c r="F950" s="327">
        <v>10798</v>
      </c>
      <c r="G950" s="320" t="str">
        <f t="shared" si="36"/>
        <v>2,6 - V</v>
      </c>
      <c r="H950" s="320">
        <f t="shared" si="37"/>
        <v>2.6</v>
      </c>
    </row>
    <row r="951" spans="2:8">
      <c r="B951" s="208">
        <v>2.7</v>
      </c>
      <c r="C951" s="155" t="s">
        <v>1025</v>
      </c>
      <c r="D951" s="169" t="s">
        <v>1026</v>
      </c>
      <c r="E951" s="170" t="s">
        <v>89</v>
      </c>
      <c r="F951" s="327">
        <v>689</v>
      </c>
      <c r="G951" s="320" t="str">
        <f t="shared" si="36"/>
        <v>2,7 - V</v>
      </c>
      <c r="H951" s="320">
        <f t="shared" si="37"/>
        <v>2.7</v>
      </c>
    </row>
    <row r="952" spans="2:8">
      <c r="B952" s="208">
        <v>2.8</v>
      </c>
      <c r="C952" s="155" t="s">
        <v>1027</v>
      </c>
      <c r="D952" s="171" t="s">
        <v>1028</v>
      </c>
      <c r="E952" s="170" t="s">
        <v>110</v>
      </c>
      <c r="F952" s="327">
        <v>18364</v>
      </c>
      <c r="G952" s="320" t="str">
        <f t="shared" si="36"/>
        <v>2,8 - V</v>
      </c>
      <c r="H952" s="320">
        <f t="shared" si="37"/>
        <v>2.8</v>
      </c>
    </row>
    <row r="953" spans="2:8" ht="20.399999999999999">
      <c r="B953" s="208">
        <v>2.9</v>
      </c>
      <c r="C953" s="155" t="s">
        <v>1029</v>
      </c>
      <c r="D953" s="171" t="s">
        <v>1030</v>
      </c>
      <c r="E953" s="170" t="s">
        <v>110</v>
      </c>
      <c r="F953" s="327">
        <v>29781</v>
      </c>
      <c r="G953" s="320" t="str">
        <f t="shared" si="36"/>
        <v>2,9 - V</v>
      </c>
      <c r="H953" s="320">
        <f t="shared" si="37"/>
        <v>2.9</v>
      </c>
    </row>
    <row r="954" spans="2:8" ht="20.399999999999999">
      <c r="B954" s="211">
        <v>2.1</v>
      </c>
      <c r="C954" s="172" t="s">
        <v>1031</v>
      </c>
      <c r="D954" s="171" t="s">
        <v>1032</v>
      </c>
      <c r="E954" s="170" t="s">
        <v>110</v>
      </c>
      <c r="F954" s="327">
        <v>88046</v>
      </c>
      <c r="G954" s="320" t="str">
        <f>SUBSTITUTE(TEXT(B954,"0,00"),",",".")&amp;" - V"</f>
        <v>2.10 - V</v>
      </c>
      <c r="H954" s="320">
        <f t="shared" si="37"/>
        <v>2.1</v>
      </c>
    </row>
    <row r="955" spans="2:8" ht="20.399999999999999">
      <c r="B955" s="211">
        <v>2.11</v>
      </c>
      <c r="C955" s="172" t="s">
        <v>1033</v>
      </c>
      <c r="D955" s="171" t="s">
        <v>1034</v>
      </c>
      <c r="E955" s="170" t="s">
        <v>110</v>
      </c>
      <c r="F955" s="327">
        <v>109317</v>
      </c>
      <c r="G955" s="320" t="str">
        <f t="shared" si="36"/>
        <v>2,11 - V</v>
      </c>
      <c r="H955" s="320">
        <f t="shared" si="37"/>
        <v>2.11</v>
      </c>
    </row>
    <row r="956" spans="2:8" ht="20.399999999999999">
      <c r="B956" s="211">
        <v>2.12</v>
      </c>
      <c r="C956" s="172" t="s">
        <v>1035</v>
      </c>
      <c r="D956" s="171" t="s">
        <v>1036</v>
      </c>
      <c r="E956" s="170" t="s">
        <v>110</v>
      </c>
      <c r="F956" s="327">
        <v>27132</v>
      </c>
      <c r="G956" s="320" t="str">
        <f t="shared" si="36"/>
        <v>2,12 - V</v>
      </c>
      <c r="H956" s="320">
        <f t="shared" si="37"/>
        <v>2.12</v>
      </c>
    </row>
    <row r="957" spans="2:8" ht="20.399999999999999">
      <c r="B957" s="211">
        <v>2.13</v>
      </c>
      <c r="C957" s="172" t="s">
        <v>1037</v>
      </c>
      <c r="D957" s="171" t="s">
        <v>1038</v>
      </c>
      <c r="E957" s="170" t="s">
        <v>110</v>
      </c>
      <c r="F957" s="327">
        <v>71810</v>
      </c>
      <c r="G957" s="320" t="str">
        <f t="shared" si="36"/>
        <v>2,13 - V</v>
      </c>
      <c r="H957" s="320">
        <f t="shared" si="37"/>
        <v>2.13</v>
      </c>
    </row>
    <row r="958" spans="2:8" ht="20.399999999999999">
      <c r="B958" s="211">
        <v>2.14</v>
      </c>
      <c r="C958" s="172" t="s">
        <v>1039</v>
      </c>
      <c r="D958" s="171" t="s">
        <v>1040</v>
      </c>
      <c r="E958" s="170" t="s">
        <v>110</v>
      </c>
      <c r="F958" s="327">
        <v>45032</v>
      </c>
      <c r="G958" s="320" t="str">
        <f t="shared" si="36"/>
        <v>2,14 - V</v>
      </c>
      <c r="H958" s="320">
        <f t="shared" si="37"/>
        <v>2.14</v>
      </c>
    </row>
    <row r="959" spans="2:8" ht="20.399999999999999">
      <c r="B959" s="211">
        <v>2.15</v>
      </c>
      <c r="C959" s="172" t="s">
        <v>1041</v>
      </c>
      <c r="D959" s="171" t="s">
        <v>1042</v>
      </c>
      <c r="E959" s="170" t="s">
        <v>110</v>
      </c>
      <c r="F959" s="327">
        <v>98697</v>
      </c>
      <c r="G959" s="320" t="str">
        <f t="shared" si="36"/>
        <v>2,15 - V</v>
      </c>
      <c r="H959" s="320">
        <f t="shared" si="37"/>
        <v>2.15</v>
      </c>
    </row>
    <row r="960" spans="2:8">
      <c r="B960" s="209"/>
      <c r="C960" s="161"/>
      <c r="D960" s="162"/>
      <c r="E960" s="163"/>
      <c r="F960" s="339"/>
      <c r="G960" s="320" t="str">
        <f t="shared" si="36"/>
        <v>0 - V</v>
      </c>
      <c r="H960" s="320">
        <f t="shared" si="37"/>
        <v>0</v>
      </c>
    </row>
    <row r="961" spans="2:8">
      <c r="B961" s="210">
        <v>3</v>
      </c>
      <c r="C961" s="153" t="s">
        <v>997</v>
      </c>
      <c r="D961" s="164" t="s">
        <v>1043</v>
      </c>
      <c r="E961" s="164"/>
      <c r="F961" s="340"/>
      <c r="G961" s="320" t="str">
        <f t="shared" si="36"/>
        <v>3 - V</v>
      </c>
      <c r="H961" s="320">
        <f t="shared" si="37"/>
        <v>3</v>
      </c>
    </row>
    <row r="962" spans="2:8">
      <c r="B962" s="208">
        <v>3.1</v>
      </c>
      <c r="C962" s="155" t="s">
        <v>1044</v>
      </c>
      <c r="D962" s="173" t="s">
        <v>1045</v>
      </c>
      <c r="E962" s="174" t="s">
        <v>89</v>
      </c>
      <c r="F962" s="327">
        <v>8378</v>
      </c>
      <c r="G962" s="320" t="str">
        <f t="shared" si="36"/>
        <v>3,1 - V</v>
      </c>
      <c r="H962" s="320">
        <f t="shared" si="37"/>
        <v>3.1</v>
      </c>
    </row>
    <row r="963" spans="2:8">
      <c r="B963" s="208">
        <v>3.2</v>
      </c>
      <c r="C963" s="155" t="s">
        <v>1046</v>
      </c>
      <c r="D963" s="175" t="s">
        <v>1047</v>
      </c>
      <c r="E963" s="176" t="s">
        <v>110</v>
      </c>
      <c r="F963" s="327">
        <v>175915</v>
      </c>
      <c r="G963" s="320" t="str">
        <f t="shared" si="36"/>
        <v>3,2 - V</v>
      </c>
      <c r="H963" s="320">
        <f t="shared" si="37"/>
        <v>3.2</v>
      </c>
    </row>
    <row r="964" spans="2:8">
      <c r="B964" s="208">
        <v>3.3</v>
      </c>
      <c r="C964" s="155" t="s">
        <v>1048</v>
      </c>
      <c r="D964" s="175" t="s">
        <v>1049</v>
      </c>
      <c r="E964" s="176" t="s">
        <v>110</v>
      </c>
      <c r="F964" s="327">
        <v>192538</v>
      </c>
      <c r="G964" s="320" t="str">
        <f t="shared" si="36"/>
        <v>3,3 - V</v>
      </c>
      <c r="H964" s="320">
        <f t="shared" si="37"/>
        <v>3.3</v>
      </c>
    </row>
    <row r="965" spans="2:8" ht="20.399999999999999">
      <c r="B965" s="208">
        <v>3.4</v>
      </c>
      <c r="C965" s="155" t="s">
        <v>1050</v>
      </c>
      <c r="D965" s="175" t="s">
        <v>1051</v>
      </c>
      <c r="E965" s="176" t="s">
        <v>110</v>
      </c>
      <c r="F965" s="327">
        <v>202137</v>
      </c>
      <c r="G965" s="320" t="str">
        <f t="shared" si="36"/>
        <v>3,4 - V</v>
      </c>
      <c r="H965" s="320">
        <f t="shared" si="37"/>
        <v>3.4</v>
      </c>
    </row>
    <row r="966" spans="2:8">
      <c r="B966" s="208">
        <v>3.5</v>
      </c>
      <c r="C966" s="155" t="s">
        <v>1052</v>
      </c>
      <c r="D966" s="177" t="s">
        <v>1053</v>
      </c>
      <c r="E966" s="176" t="s">
        <v>89</v>
      </c>
      <c r="F966" s="327">
        <v>6260</v>
      </c>
      <c r="G966" s="320" t="str">
        <f t="shared" si="36"/>
        <v>3,5 - V</v>
      </c>
      <c r="H966" s="320">
        <f t="shared" si="37"/>
        <v>3.5</v>
      </c>
    </row>
    <row r="967" spans="2:8">
      <c r="B967" s="208">
        <v>3.6</v>
      </c>
      <c r="C967" s="155" t="s">
        <v>1054</v>
      </c>
      <c r="D967" s="177" t="s">
        <v>1055</v>
      </c>
      <c r="E967" s="176" t="s">
        <v>89</v>
      </c>
      <c r="F967" s="327">
        <v>3062</v>
      </c>
      <c r="G967" s="320" t="str">
        <f t="shared" si="36"/>
        <v>3,6 - V</v>
      </c>
      <c r="H967" s="320">
        <f t="shared" si="37"/>
        <v>3.6</v>
      </c>
    </row>
    <row r="968" spans="2:8">
      <c r="B968" s="208">
        <v>3.7</v>
      </c>
      <c r="C968" s="155" t="s">
        <v>1056</v>
      </c>
      <c r="D968" s="177" t="s">
        <v>1057</v>
      </c>
      <c r="E968" s="176" t="s">
        <v>110</v>
      </c>
      <c r="F968" s="327">
        <v>397031</v>
      </c>
      <c r="G968" s="320" t="str">
        <f t="shared" si="36"/>
        <v>3,7 - V</v>
      </c>
      <c r="H968" s="320">
        <f t="shared" si="37"/>
        <v>3.7</v>
      </c>
    </row>
    <row r="969" spans="2:8">
      <c r="B969" s="208">
        <v>3.8</v>
      </c>
      <c r="C969" s="155" t="s">
        <v>1058</v>
      </c>
      <c r="D969" s="177" t="s">
        <v>1059</v>
      </c>
      <c r="E969" s="176" t="s">
        <v>89</v>
      </c>
      <c r="F969" s="327">
        <v>100629</v>
      </c>
      <c r="G969" s="320" t="str">
        <f t="shared" si="36"/>
        <v>3,8 - V</v>
      </c>
      <c r="H969" s="320">
        <f t="shared" si="37"/>
        <v>3.8</v>
      </c>
    </row>
    <row r="970" spans="2:8">
      <c r="B970" s="208">
        <v>3.9</v>
      </c>
      <c r="C970" s="155" t="s">
        <v>1060</v>
      </c>
      <c r="D970" s="177" t="s">
        <v>1061</v>
      </c>
      <c r="E970" s="176" t="s">
        <v>110</v>
      </c>
      <c r="F970" s="327">
        <v>1132339</v>
      </c>
      <c r="G970" s="320" t="str">
        <f t="shared" si="36"/>
        <v>3,9 - V</v>
      </c>
      <c r="H970" s="320">
        <f t="shared" si="37"/>
        <v>3.9</v>
      </c>
    </row>
    <row r="971" spans="2:8">
      <c r="B971" s="211">
        <v>3.1</v>
      </c>
      <c r="C971" s="155" t="s">
        <v>1062</v>
      </c>
      <c r="D971" s="175" t="s">
        <v>1063</v>
      </c>
      <c r="E971" s="176" t="s">
        <v>110</v>
      </c>
      <c r="F971" s="327">
        <v>1140909</v>
      </c>
      <c r="G971" s="320" t="str">
        <f>SUBSTITUTE(TEXT(B971,"0,00"),",",".")&amp;" - V"</f>
        <v>3.10 - V</v>
      </c>
      <c r="H971" s="320">
        <f t="shared" si="37"/>
        <v>3.1</v>
      </c>
    </row>
    <row r="972" spans="2:8">
      <c r="B972" s="211">
        <v>3.11</v>
      </c>
      <c r="C972" s="155" t="s">
        <v>1064</v>
      </c>
      <c r="D972" s="175" t="s">
        <v>1065</v>
      </c>
      <c r="E972" s="176" t="s">
        <v>110</v>
      </c>
      <c r="F972" s="327">
        <v>1257623</v>
      </c>
      <c r="G972" s="320" t="str">
        <f t="shared" si="36"/>
        <v>3,11 - V</v>
      </c>
      <c r="H972" s="320">
        <f t="shared" si="37"/>
        <v>3.11</v>
      </c>
    </row>
    <row r="973" spans="2:8">
      <c r="B973" s="211">
        <v>3.12</v>
      </c>
      <c r="C973" s="155" t="s">
        <v>1066</v>
      </c>
      <c r="D973" s="175" t="s">
        <v>1067</v>
      </c>
      <c r="E973" s="176" t="s">
        <v>110</v>
      </c>
      <c r="F973" s="327">
        <v>1175186</v>
      </c>
      <c r="G973" s="320" t="str">
        <f t="shared" si="36"/>
        <v>3,12 - V</v>
      </c>
      <c r="H973" s="320">
        <f t="shared" si="37"/>
        <v>3.12</v>
      </c>
    </row>
    <row r="974" spans="2:8">
      <c r="B974" s="211">
        <v>3.13</v>
      </c>
      <c r="C974" s="172" t="s">
        <v>1068</v>
      </c>
      <c r="D974" s="175" t="s">
        <v>1069</v>
      </c>
      <c r="E974" s="176" t="s">
        <v>110</v>
      </c>
      <c r="F974" s="327">
        <v>496690</v>
      </c>
      <c r="G974" s="320" t="str">
        <f t="shared" si="36"/>
        <v>3,13 - V</v>
      </c>
      <c r="H974" s="320">
        <f t="shared" si="37"/>
        <v>3.13</v>
      </c>
    </row>
    <row r="975" spans="2:8">
      <c r="B975" s="211">
        <v>3.14</v>
      </c>
      <c r="C975" s="155" t="s">
        <v>1070</v>
      </c>
      <c r="D975" s="175" t="s">
        <v>1071</v>
      </c>
      <c r="E975" s="176" t="s">
        <v>110</v>
      </c>
      <c r="F975" s="327">
        <v>475212</v>
      </c>
      <c r="G975" s="320" t="str">
        <f t="shared" si="36"/>
        <v>3,14 - V</v>
      </c>
      <c r="H975" s="320">
        <f t="shared" si="37"/>
        <v>3.14</v>
      </c>
    </row>
    <row r="976" spans="2:8">
      <c r="B976" s="211">
        <v>3.15</v>
      </c>
      <c r="C976" s="155" t="s">
        <v>1072</v>
      </c>
      <c r="D976" s="175" t="s">
        <v>1073</v>
      </c>
      <c r="E976" s="176" t="s">
        <v>110</v>
      </c>
      <c r="F976" s="327">
        <v>85090</v>
      </c>
      <c r="G976" s="320" t="str">
        <f t="shared" si="36"/>
        <v>3,15 - V</v>
      </c>
      <c r="H976" s="320">
        <f t="shared" si="37"/>
        <v>3.15</v>
      </c>
    </row>
    <row r="977" spans="2:8">
      <c r="B977" s="211">
        <v>3.16</v>
      </c>
      <c r="C977" s="155" t="s">
        <v>1074</v>
      </c>
      <c r="D977" s="175" t="s">
        <v>1075</v>
      </c>
      <c r="E977" s="160" t="s">
        <v>89</v>
      </c>
      <c r="F977" s="327">
        <v>28741</v>
      </c>
      <c r="G977" s="320" t="str">
        <f t="shared" si="36"/>
        <v>3,16 - V</v>
      </c>
      <c r="H977" s="320">
        <f t="shared" si="37"/>
        <v>3.16</v>
      </c>
    </row>
    <row r="978" spans="2:8">
      <c r="B978" s="211">
        <v>3.17</v>
      </c>
      <c r="C978" s="155" t="s">
        <v>1076</v>
      </c>
      <c r="D978" s="175" t="s">
        <v>1077</v>
      </c>
      <c r="E978" s="160" t="s">
        <v>89</v>
      </c>
      <c r="F978" s="327">
        <v>11907</v>
      </c>
      <c r="G978" s="320" t="str">
        <f t="shared" si="36"/>
        <v>3,17 - V</v>
      </c>
      <c r="H978" s="320">
        <f t="shared" si="37"/>
        <v>3.17</v>
      </c>
    </row>
    <row r="979" spans="2:8" ht="20.399999999999999">
      <c r="B979" s="211">
        <v>3.18</v>
      </c>
      <c r="C979" s="155" t="s">
        <v>1078</v>
      </c>
      <c r="D979" s="175" t="s">
        <v>1079</v>
      </c>
      <c r="E979" s="160" t="s">
        <v>110</v>
      </c>
      <c r="F979" s="327">
        <v>941815</v>
      </c>
      <c r="G979" s="320" t="str">
        <f t="shared" si="36"/>
        <v>3,18 - V</v>
      </c>
      <c r="H979" s="320">
        <f t="shared" si="37"/>
        <v>3.18</v>
      </c>
    </row>
    <row r="980" spans="2:8" ht="20.399999999999999">
      <c r="B980" s="211">
        <v>3.19</v>
      </c>
      <c r="C980" s="155" t="s">
        <v>1078</v>
      </c>
      <c r="D980" s="175" t="s">
        <v>1080</v>
      </c>
      <c r="E980" s="160" t="s">
        <v>110</v>
      </c>
      <c r="F980" s="327">
        <v>981248</v>
      </c>
      <c r="G980" s="320" t="str">
        <f t="shared" si="36"/>
        <v>3,19 - V</v>
      </c>
      <c r="H980" s="320">
        <f t="shared" si="37"/>
        <v>3.19</v>
      </c>
    </row>
    <row r="981" spans="2:8" ht="20.399999999999999">
      <c r="B981" s="211">
        <v>3.2</v>
      </c>
      <c r="C981" s="155" t="s">
        <v>1078</v>
      </c>
      <c r="D981" s="175" t="s">
        <v>1081</v>
      </c>
      <c r="E981" s="176" t="s">
        <v>110</v>
      </c>
      <c r="F981" s="327">
        <v>1006907</v>
      </c>
      <c r="G981" s="320" t="str">
        <f>SUBSTITUTE(TEXT(B981,"0,00"),",",".")&amp;" - V"</f>
        <v>3.20 - V</v>
      </c>
      <c r="H981" s="320">
        <f t="shared" si="37"/>
        <v>3.2</v>
      </c>
    </row>
    <row r="982" spans="2:8" ht="20.399999999999999">
      <c r="B982" s="211">
        <v>3.21</v>
      </c>
      <c r="C982" s="155" t="s">
        <v>1009</v>
      </c>
      <c r="D982" s="175" t="s">
        <v>1082</v>
      </c>
      <c r="E982" s="176" t="s">
        <v>82</v>
      </c>
      <c r="F982" s="327">
        <v>12439</v>
      </c>
      <c r="G982" s="320" t="str">
        <f t="shared" si="36"/>
        <v>3,21 - V</v>
      </c>
      <c r="H982" s="320">
        <f t="shared" si="37"/>
        <v>3.21</v>
      </c>
    </row>
    <row r="983" spans="2:8">
      <c r="B983" s="211">
        <v>3.22</v>
      </c>
      <c r="C983" s="155" t="s">
        <v>1009</v>
      </c>
      <c r="D983" s="175" t="s">
        <v>1083</v>
      </c>
      <c r="E983" s="176" t="s">
        <v>110</v>
      </c>
      <c r="F983" s="327">
        <v>134337</v>
      </c>
      <c r="G983" s="320" t="str">
        <f t="shared" si="36"/>
        <v>3,22 - V</v>
      </c>
      <c r="H983" s="320">
        <f t="shared" si="37"/>
        <v>3.22</v>
      </c>
    </row>
    <row r="984" spans="2:8">
      <c r="B984" s="211">
        <v>3.23</v>
      </c>
      <c r="C984" s="155">
        <v>442</v>
      </c>
      <c r="D984" s="175" t="s">
        <v>1084</v>
      </c>
      <c r="E984" s="176" t="s">
        <v>110</v>
      </c>
      <c r="F984" s="327">
        <v>474526</v>
      </c>
      <c r="G984" s="320" t="str">
        <f t="shared" si="36"/>
        <v>3,23 - V</v>
      </c>
      <c r="H984" s="320">
        <f t="shared" si="37"/>
        <v>3.23</v>
      </c>
    </row>
    <row r="985" spans="2:8">
      <c r="B985" s="211">
        <v>3.24</v>
      </c>
      <c r="C985" s="155" t="s">
        <v>1009</v>
      </c>
      <c r="D985" s="175" t="s">
        <v>1085</v>
      </c>
      <c r="E985" s="176" t="s">
        <v>110</v>
      </c>
      <c r="F985" s="327">
        <v>62233</v>
      </c>
      <c r="G985" s="320" t="str">
        <f t="shared" si="36"/>
        <v>3,24 - V</v>
      </c>
      <c r="H985" s="320">
        <f t="shared" si="37"/>
        <v>3.24</v>
      </c>
    </row>
    <row r="986" spans="2:8">
      <c r="B986" s="211">
        <v>3.25</v>
      </c>
      <c r="C986" s="155" t="s">
        <v>1009</v>
      </c>
      <c r="D986" s="175" t="s">
        <v>1086</v>
      </c>
      <c r="E986" s="176" t="s">
        <v>110</v>
      </c>
      <c r="F986" s="327">
        <v>242458</v>
      </c>
      <c r="G986" s="320" t="str">
        <f t="shared" si="36"/>
        <v>3,25 - V</v>
      </c>
      <c r="H986" s="320">
        <f t="shared" si="37"/>
        <v>3.25</v>
      </c>
    </row>
    <row r="987" spans="2:8">
      <c r="B987" s="210">
        <v>4</v>
      </c>
      <c r="C987" s="153" t="s">
        <v>997</v>
      </c>
      <c r="D987" s="164" t="s">
        <v>1087</v>
      </c>
      <c r="E987" s="164"/>
      <c r="F987" s="340"/>
      <c r="G987" s="320" t="str">
        <f t="shared" si="36"/>
        <v>4 - V</v>
      </c>
      <c r="H987" s="320">
        <f t="shared" si="37"/>
        <v>4</v>
      </c>
    </row>
    <row r="988" spans="2:8">
      <c r="B988" s="208">
        <v>4.0999999999999996</v>
      </c>
      <c r="C988" s="155" t="s">
        <v>1088</v>
      </c>
      <c r="D988" s="178" t="s">
        <v>1089</v>
      </c>
      <c r="E988" s="163" t="s">
        <v>110</v>
      </c>
      <c r="F988" s="327">
        <v>1409968</v>
      </c>
      <c r="G988" s="320" t="str">
        <f t="shared" si="36"/>
        <v>4,1 - V</v>
      </c>
      <c r="H988" s="320">
        <f t="shared" si="37"/>
        <v>4.0999999999999996</v>
      </c>
    </row>
    <row r="989" spans="2:8">
      <c r="B989" s="208">
        <v>4.2</v>
      </c>
      <c r="C989" s="155" t="s">
        <v>1090</v>
      </c>
      <c r="D989" s="178" t="s">
        <v>1091</v>
      </c>
      <c r="E989" s="163" t="s">
        <v>110</v>
      </c>
      <c r="F989" s="327">
        <v>1181226</v>
      </c>
      <c r="G989" s="320" t="str">
        <f t="shared" si="36"/>
        <v>4,2 - V</v>
      </c>
      <c r="H989" s="320">
        <f t="shared" si="37"/>
        <v>4.2</v>
      </c>
    </row>
    <row r="990" spans="2:8">
      <c r="B990" s="208">
        <v>4.3</v>
      </c>
      <c r="C990" s="155" t="s">
        <v>1090</v>
      </c>
      <c r="D990" s="178" t="s">
        <v>1092</v>
      </c>
      <c r="E990" s="163" t="s">
        <v>110</v>
      </c>
      <c r="F990" s="327">
        <v>1265579</v>
      </c>
      <c r="G990" s="320" t="str">
        <f t="shared" si="36"/>
        <v>4,3 - V</v>
      </c>
      <c r="H990" s="320">
        <f t="shared" si="37"/>
        <v>4.3</v>
      </c>
    </row>
    <row r="991" spans="2:8">
      <c r="B991" s="208">
        <v>4.4000000000000004</v>
      </c>
      <c r="C991" s="172" t="s">
        <v>1093</v>
      </c>
      <c r="D991" s="178" t="s">
        <v>1094</v>
      </c>
      <c r="E991" s="163" t="s">
        <v>110</v>
      </c>
      <c r="F991" s="327">
        <v>886489</v>
      </c>
      <c r="G991" s="320" t="str">
        <f t="shared" si="36"/>
        <v>4,4 - V</v>
      </c>
      <c r="H991" s="320">
        <f t="shared" si="37"/>
        <v>4.4000000000000004</v>
      </c>
    </row>
    <row r="992" spans="2:8">
      <c r="B992" s="208">
        <v>4.5</v>
      </c>
      <c r="C992" s="172" t="s">
        <v>1093</v>
      </c>
      <c r="D992" s="178" t="s">
        <v>1095</v>
      </c>
      <c r="E992" s="163" t="s">
        <v>110</v>
      </c>
      <c r="F992" s="327">
        <v>1062967</v>
      </c>
      <c r="G992" s="320" t="str">
        <f t="shared" si="36"/>
        <v>4,5 - V</v>
      </c>
      <c r="H992" s="320">
        <f t="shared" si="37"/>
        <v>4.5</v>
      </c>
    </row>
    <row r="993" spans="2:8">
      <c r="B993" s="208">
        <v>4.5999999999999996</v>
      </c>
      <c r="C993" s="155" t="s">
        <v>1096</v>
      </c>
      <c r="D993" s="178" t="s">
        <v>1097</v>
      </c>
      <c r="E993" s="163" t="s">
        <v>110</v>
      </c>
      <c r="F993" s="327">
        <v>853265</v>
      </c>
      <c r="G993" s="320" t="str">
        <f t="shared" si="36"/>
        <v>4,6 - V</v>
      </c>
      <c r="H993" s="320">
        <f t="shared" si="37"/>
        <v>4.5999999999999996</v>
      </c>
    </row>
    <row r="994" spans="2:8">
      <c r="B994" s="208">
        <v>4.7</v>
      </c>
      <c r="C994" s="155" t="s">
        <v>1096</v>
      </c>
      <c r="D994" s="178" t="s">
        <v>1098</v>
      </c>
      <c r="E994" s="163" t="s">
        <v>110</v>
      </c>
      <c r="F994" s="327">
        <v>1028427</v>
      </c>
      <c r="G994" s="320" t="str">
        <f t="shared" si="36"/>
        <v>4,7 - V</v>
      </c>
      <c r="H994" s="320">
        <f t="shared" si="37"/>
        <v>4.7</v>
      </c>
    </row>
    <row r="995" spans="2:8">
      <c r="B995" s="208">
        <v>4.8</v>
      </c>
      <c r="C995" s="155" t="s">
        <v>1096</v>
      </c>
      <c r="D995" s="162" t="s">
        <v>1099</v>
      </c>
      <c r="E995" s="163" t="s">
        <v>110</v>
      </c>
      <c r="F995" s="327">
        <v>1121081</v>
      </c>
      <c r="G995" s="320" t="str">
        <f t="shared" si="36"/>
        <v>4,8 - V</v>
      </c>
      <c r="H995" s="320">
        <f t="shared" si="37"/>
        <v>4.8</v>
      </c>
    </row>
    <row r="996" spans="2:8">
      <c r="B996" s="208">
        <v>4.9000000000000004</v>
      </c>
      <c r="C996" s="155" t="s">
        <v>1096</v>
      </c>
      <c r="D996" s="178" t="s">
        <v>1100</v>
      </c>
      <c r="E996" s="163" t="s">
        <v>110</v>
      </c>
      <c r="F996" s="327">
        <v>882004</v>
      </c>
      <c r="G996" s="320" t="str">
        <f t="shared" si="36"/>
        <v>4,9 - V</v>
      </c>
      <c r="H996" s="320">
        <f t="shared" si="37"/>
        <v>4.9000000000000004</v>
      </c>
    </row>
    <row r="997" spans="2:8">
      <c r="B997" s="211">
        <v>4.0999999999999996</v>
      </c>
      <c r="C997" s="155" t="s">
        <v>1096</v>
      </c>
      <c r="D997" s="178" t="s">
        <v>1101</v>
      </c>
      <c r="E997" s="163" t="s">
        <v>110</v>
      </c>
      <c r="F997" s="327">
        <v>1203052</v>
      </c>
      <c r="G997" s="320" t="str">
        <f>SUBSTITUTE(TEXT(B997,"0,00"),",",".")&amp;" - V"</f>
        <v>4.10 - V</v>
      </c>
      <c r="H997" s="320">
        <f t="shared" si="37"/>
        <v>4.0999999999999996</v>
      </c>
    </row>
    <row r="998" spans="2:8">
      <c r="B998" s="211">
        <v>4.1100000000000003</v>
      </c>
      <c r="C998" s="155" t="s">
        <v>1102</v>
      </c>
      <c r="D998" s="177" t="s">
        <v>1103</v>
      </c>
      <c r="E998" s="163" t="s">
        <v>188</v>
      </c>
      <c r="F998" s="327">
        <v>23345</v>
      </c>
      <c r="G998" s="320" t="str">
        <f t="shared" si="36"/>
        <v>4,11 - V</v>
      </c>
      <c r="H998" s="320">
        <f t="shared" si="37"/>
        <v>4.1100000000000003</v>
      </c>
    </row>
    <row r="999" spans="2:8" ht="20.399999999999999">
      <c r="B999" s="211">
        <v>4.12</v>
      </c>
      <c r="C999" s="172" t="s">
        <v>1102</v>
      </c>
      <c r="D999" s="175" t="s">
        <v>1104</v>
      </c>
      <c r="E999" s="163" t="s">
        <v>188</v>
      </c>
      <c r="F999" s="327">
        <v>28502</v>
      </c>
      <c r="G999" s="320" t="str">
        <f t="shared" si="36"/>
        <v>4,12 - V</v>
      </c>
      <c r="H999" s="320">
        <f t="shared" si="37"/>
        <v>4.12</v>
      </c>
    </row>
    <row r="1000" spans="2:8">
      <c r="B1000" s="211">
        <v>4.13</v>
      </c>
      <c r="C1000" s="155" t="s">
        <v>1105</v>
      </c>
      <c r="D1000" s="175" t="s">
        <v>1106</v>
      </c>
      <c r="E1000" s="163" t="s">
        <v>1107</v>
      </c>
      <c r="F1000" s="327">
        <v>2753</v>
      </c>
      <c r="G1000" s="320" t="str">
        <f t="shared" si="36"/>
        <v>4,13 - V</v>
      </c>
      <c r="H1000" s="320">
        <f t="shared" si="37"/>
        <v>4.13</v>
      </c>
    </row>
    <row r="1001" spans="2:8" ht="20.399999999999999">
      <c r="B1001" s="211">
        <v>4.1399999999999997</v>
      </c>
      <c r="C1001" s="172" t="s">
        <v>1108</v>
      </c>
      <c r="D1001" s="175" t="s">
        <v>1109</v>
      </c>
      <c r="E1001" s="163" t="s">
        <v>82</v>
      </c>
      <c r="F1001" s="327">
        <v>4230064</v>
      </c>
      <c r="G1001" s="320" t="str">
        <f t="shared" ref="G1001:G1064" si="38">H1001&amp;" - V"</f>
        <v>4,14 - V</v>
      </c>
      <c r="H1001" s="320">
        <f t="shared" ref="H1001:H1064" si="39">ROUND(B1001,2)</f>
        <v>4.1399999999999997</v>
      </c>
    </row>
    <row r="1002" spans="2:8" ht="20.399999999999999">
      <c r="B1002" s="211">
        <v>4.1500000000000004</v>
      </c>
      <c r="C1002" s="155" t="s">
        <v>1110</v>
      </c>
      <c r="D1002" s="175" t="s">
        <v>1111</v>
      </c>
      <c r="E1002" s="163" t="s">
        <v>82</v>
      </c>
      <c r="F1002" s="327">
        <v>7528575</v>
      </c>
      <c r="G1002" s="320" t="str">
        <f t="shared" si="38"/>
        <v>4,15 - V</v>
      </c>
      <c r="H1002" s="320">
        <f t="shared" si="39"/>
        <v>4.1500000000000004</v>
      </c>
    </row>
    <row r="1003" spans="2:8">
      <c r="B1003" s="211">
        <v>4.16</v>
      </c>
      <c r="C1003" s="155" t="s">
        <v>1112</v>
      </c>
      <c r="D1003" s="175" t="s">
        <v>1113</v>
      </c>
      <c r="E1003" s="163" t="s">
        <v>110</v>
      </c>
      <c r="F1003" s="327">
        <v>2720397</v>
      </c>
      <c r="G1003" s="320" t="str">
        <f t="shared" si="38"/>
        <v>4,16 - V</v>
      </c>
      <c r="H1003" s="320">
        <f t="shared" si="39"/>
        <v>4.16</v>
      </c>
    </row>
    <row r="1004" spans="2:8">
      <c r="B1004" s="211">
        <v>4.17</v>
      </c>
      <c r="C1004" s="155" t="s">
        <v>1114</v>
      </c>
      <c r="D1004" s="175" t="s">
        <v>1115</v>
      </c>
      <c r="E1004" s="163" t="s">
        <v>1116</v>
      </c>
      <c r="F1004" s="327">
        <v>130829</v>
      </c>
      <c r="G1004" s="320" t="str">
        <f t="shared" si="38"/>
        <v>4,17 - V</v>
      </c>
      <c r="H1004" s="320">
        <f t="shared" si="39"/>
        <v>4.17</v>
      </c>
    </row>
    <row r="1005" spans="2:8">
      <c r="B1005" s="211">
        <v>4.1800000000000104</v>
      </c>
      <c r="C1005" s="172" t="s">
        <v>1117</v>
      </c>
      <c r="D1005" s="175" t="s">
        <v>1118</v>
      </c>
      <c r="E1005" s="163" t="s">
        <v>82</v>
      </c>
      <c r="F1005" s="327">
        <v>636636</v>
      </c>
      <c r="G1005" s="320" t="str">
        <f t="shared" si="38"/>
        <v>4,18 - V</v>
      </c>
      <c r="H1005" s="320">
        <f t="shared" si="39"/>
        <v>4.18</v>
      </c>
    </row>
    <row r="1006" spans="2:8">
      <c r="B1006" s="211">
        <v>4.1900000000000102</v>
      </c>
      <c r="C1006" s="155" t="s">
        <v>1119</v>
      </c>
      <c r="D1006" s="175" t="s">
        <v>1120</v>
      </c>
      <c r="E1006" s="163" t="s">
        <v>82</v>
      </c>
      <c r="F1006" s="327">
        <v>666649</v>
      </c>
      <c r="G1006" s="320" t="str">
        <f t="shared" si="38"/>
        <v>4,19 - V</v>
      </c>
      <c r="H1006" s="320">
        <f t="shared" si="39"/>
        <v>4.1900000000000004</v>
      </c>
    </row>
    <row r="1007" spans="2:8">
      <c r="B1007" s="211">
        <v>4.2000000000000099</v>
      </c>
      <c r="C1007" s="172" t="s">
        <v>1009</v>
      </c>
      <c r="D1007" s="175" t="s">
        <v>1121</v>
      </c>
      <c r="E1007" s="163" t="s">
        <v>79</v>
      </c>
      <c r="F1007" s="327">
        <v>25989</v>
      </c>
      <c r="G1007" s="320" t="str">
        <f>SUBSTITUTE(TEXT(B1007,"0,00"),",",".")&amp;" - V"</f>
        <v>4.20 - V</v>
      </c>
      <c r="H1007" s="320">
        <f t="shared" si="39"/>
        <v>4.2</v>
      </c>
    </row>
    <row r="1008" spans="2:8">
      <c r="B1008" s="211">
        <v>4.2100000000000097</v>
      </c>
      <c r="C1008" s="155" t="s">
        <v>1122</v>
      </c>
      <c r="D1008" s="158" t="s">
        <v>1123</v>
      </c>
      <c r="E1008" s="167" t="s">
        <v>110</v>
      </c>
      <c r="F1008" s="327">
        <v>683929</v>
      </c>
      <c r="G1008" s="320" t="str">
        <f t="shared" si="38"/>
        <v>4,21 - V</v>
      </c>
      <c r="H1008" s="320">
        <f t="shared" si="39"/>
        <v>4.21</v>
      </c>
    </row>
    <row r="1009" spans="2:8">
      <c r="B1009" s="211">
        <v>4.2200000000000104</v>
      </c>
      <c r="C1009" s="172" t="s">
        <v>1124</v>
      </c>
      <c r="D1009" s="158" t="s">
        <v>1125</v>
      </c>
      <c r="E1009" s="167" t="s">
        <v>110</v>
      </c>
      <c r="F1009" s="327">
        <v>113351</v>
      </c>
      <c r="G1009" s="320" t="str">
        <f t="shared" si="38"/>
        <v>4,22 - V</v>
      </c>
      <c r="H1009" s="320">
        <f t="shared" si="39"/>
        <v>4.22</v>
      </c>
    </row>
    <row r="1010" spans="2:8">
      <c r="B1010" s="211">
        <v>4.2300000000000102</v>
      </c>
      <c r="C1010" s="155" t="s">
        <v>1126</v>
      </c>
      <c r="D1010" s="158" t="s">
        <v>1127</v>
      </c>
      <c r="E1010" s="167" t="s">
        <v>110</v>
      </c>
      <c r="F1010" s="327">
        <v>88728</v>
      </c>
      <c r="G1010" s="320" t="str">
        <f t="shared" si="38"/>
        <v>4,23 - V</v>
      </c>
      <c r="H1010" s="320">
        <f t="shared" si="39"/>
        <v>4.2300000000000004</v>
      </c>
    </row>
    <row r="1011" spans="2:8">
      <c r="B1011" s="211">
        <v>4.24000000000001</v>
      </c>
      <c r="C1011" s="155" t="s">
        <v>1128</v>
      </c>
      <c r="D1011" s="158" t="s">
        <v>1129</v>
      </c>
      <c r="E1011" s="167" t="s">
        <v>110</v>
      </c>
      <c r="F1011" s="327">
        <v>554745</v>
      </c>
      <c r="G1011" s="320" t="str">
        <f t="shared" si="38"/>
        <v>4,24 - V</v>
      </c>
      <c r="H1011" s="320">
        <f t="shared" si="39"/>
        <v>4.24</v>
      </c>
    </row>
    <row r="1012" spans="2:8">
      <c r="B1012" s="211">
        <v>4.2500000000000098</v>
      </c>
      <c r="C1012" s="155" t="s">
        <v>1130</v>
      </c>
      <c r="D1012" s="158" t="s">
        <v>1131</v>
      </c>
      <c r="E1012" s="167" t="s">
        <v>110</v>
      </c>
      <c r="F1012" s="327">
        <v>585628</v>
      </c>
      <c r="G1012" s="320" t="str">
        <f t="shared" si="38"/>
        <v>4,25 - V</v>
      </c>
      <c r="H1012" s="320">
        <f t="shared" si="39"/>
        <v>4.25</v>
      </c>
    </row>
    <row r="1013" spans="2:8">
      <c r="B1013" s="211">
        <v>4.2600000000000096</v>
      </c>
      <c r="C1013" s="155" t="s">
        <v>1130</v>
      </c>
      <c r="D1013" s="158" t="s">
        <v>1132</v>
      </c>
      <c r="E1013" s="167" t="s">
        <v>110</v>
      </c>
      <c r="F1013" s="327">
        <v>594050</v>
      </c>
      <c r="G1013" s="320" t="str">
        <f t="shared" si="38"/>
        <v>4,26 - V</v>
      </c>
      <c r="H1013" s="320">
        <f t="shared" si="39"/>
        <v>4.26</v>
      </c>
    </row>
    <row r="1014" spans="2:8">
      <c r="B1014" s="211">
        <v>4.2700000000000102</v>
      </c>
      <c r="C1014" s="155" t="s">
        <v>1093</v>
      </c>
      <c r="D1014" s="158" t="s">
        <v>1133</v>
      </c>
      <c r="E1014" s="167" t="s">
        <v>110</v>
      </c>
      <c r="F1014" s="327">
        <v>605490</v>
      </c>
      <c r="G1014" s="320" t="str">
        <f t="shared" si="38"/>
        <v>4,27 - V</v>
      </c>
      <c r="H1014" s="320">
        <f t="shared" si="39"/>
        <v>4.2699999999999996</v>
      </c>
    </row>
    <row r="1015" spans="2:8">
      <c r="B1015" s="211">
        <v>4.28000000000001</v>
      </c>
      <c r="C1015" s="155" t="s">
        <v>1093</v>
      </c>
      <c r="D1015" s="158" t="s">
        <v>1134</v>
      </c>
      <c r="E1015" s="167" t="s">
        <v>110</v>
      </c>
      <c r="F1015" s="327">
        <v>613912</v>
      </c>
      <c r="G1015" s="320" t="str">
        <f t="shared" si="38"/>
        <v>4,28 - V</v>
      </c>
      <c r="H1015" s="320">
        <f t="shared" si="39"/>
        <v>4.28</v>
      </c>
    </row>
    <row r="1016" spans="2:8">
      <c r="B1016" s="211">
        <v>4.2900000000000098</v>
      </c>
      <c r="C1016" s="155" t="s">
        <v>1135</v>
      </c>
      <c r="D1016" s="158" t="s">
        <v>1136</v>
      </c>
      <c r="E1016" s="167" t="s">
        <v>110</v>
      </c>
      <c r="F1016" s="327">
        <v>799489</v>
      </c>
      <c r="G1016" s="320" t="str">
        <f t="shared" si="38"/>
        <v>4,29 - V</v>
      </c>
      <c r="H1016" s="320">
        <f t="shared" si="39"/>
        <v>4.29</v>
      </c>
    </row>
    <row r="1017" spans="2:8">
      <c r="B1017" s="211">
        <v>4.3000000000000096</v>
      </c>
      <c r="C1017" s="155" t="s">
        <v>1135</v>
      </c>
      <c r="D1017" s="158" t="s">
        <v>1137</v>
      </c>
      <c r="E1017" s="167" t="s">
        <v>110</v>
      </c>
      <c r="F1017" s="327">
        <v>972832</v>
      </c>
      <c r="G1017" s="320" t="str">
        <f>SUBSTITUTE(TEXT(B1017,"0,00"),",",".")&amp;" - V"</f>
        <v>4.30 - V</v>
      </c>
      <c r="H1017" s="320">
        <f t="shared" si="39"/>
        <v>4.3</v>
      </c>
    </row>
    <row r="1018" spans="2:8">
      <c r="B1018" s="211">
        <v>4.3100000000000103</v>
      </c>
      <c r="C1018" s="179" t="s">
        <v>1138</v>
      </c>
      <c r="D1018" s="158" t="s">
        <v>1139</v>
      </c>
      <c r="E1018" s="167" t="s">
        <v>110</v>
      </c>
      <c r="F1018" s="327">
        <v>286092</v>
      </c>
      <c r="G1018" s="320" t="str">
        <f t="shared" si="38"/>
        <v>4,31 - V</v>
      </c>
      <c r="H1018" s="320">
        <f t="shared" si="39"/>
        <v>4.3099999999999996</v>
      </c>
    </row>
    <row r="1019" spans="2:8">
      <c r="B1019" s="211">
        <v>4.3200000000000101</v>
      </c>
      <c r="C1019" s="179" t="s">
        <v>1138</v>
      </c>
      <c r="D1019" s="158" t="s">
        <v>1140</v>
      </c>
      <c r="E1019" s="167" t="s">
        <v>110</v>
      </c>
      <c r="F1019" s="327">
        <v>291852</v>
      </c>
      <c r="G1019" s="320" t="str">
        <f t="shared" si="38"/>
        <v>4,32 - V</v>
      </c>
      <c r="H1019" s="320">
        <f t="shared" si="39"/>
        <v>4.32</v>
      </c>
    </row>
    <row r="1020" spans="2:8">
      <c r="B1020" s="211">
        <v>4.3300000000000196</v>
      </c>
      <c r="C1020" s="155" t="s">
        <v>1141</v>
      </c>
      <c r="D1020" s="158" t="s">
        <v>1142</v>
      </c>
      <c r="E1020" s="167" t="s">
        <v>82</v>
      </c>
      <c r="F1020" s="327">
        <v>70596</v>
      </c>
      <c r="G1020" s="320" t="str">
        <f t="shared" si="38"/>
        <v>4,33 - V</v>
      </c>
      <c r="H1020" s="320">
        <f t="shared" si="39"/>
        <v>4.33</v>
      </c>
    </row>
    <row r="1021" spans="2:8">
      <c r="B1021" s="211">
        <v>4.3400000000000203</v>
      </c>
      <c r="C1021" s="155" t="s">
        <v>1141</v>
      </c>
      <c r="D1021" s="158" t="s">
        <v>1143</v>
      </c>
      <c r="E1021" s="167" t="s">
        <v>82</v>
      </c>
      <c r="F1021" s="327">
        <v>24960</v>
      </c>
      <c r="G1021" s="320" t="str">
        <f t="shared" si="38"/>
        <v>4,34 - V</v>
      </c>
      <c r="H1021" s="320">
        <f t="shared" si="39"/>
        <v>4.34</v>
      </c>
    </row>
    <row r="1022" spans="2:8" ht="20.399999999999999">
      <c r="B1022" s="211">
        <v>4.3500000000000201</v>
      </c>
      <c r="C1022" s="155" t="s">
        <v>1009</v>
      </c>
      <c r="D1022" s="168" t="s">
        <v>1144</v>
      </c>
      <c r="E1022" s="167" t="s">
        <v>89</v>
      </c>
      <c r="F1022" s="327">
        <v>15557</v>
      </c>
      <c r="G1022" s="320" t="str">
        <f t="shared" si="38"/>
        <v>4,35 - V</v>
      </c>
      <c r="H1022" s="320">
        <f t="shared" si="39"/>
        <v>4.3499999999999996</v>
      </c>
    </row>
    <row r="1023" spans="2:8">
      <c r="B1023" s="211">
        <v>4.3600000000000199</v>
      </c>
      <c r="C1023" s="172" t="s">
        <v>1009</v>
      </c>
      <c r="D1023" s="168" t="s">
        <v>1145</v>
      </c>
      <c r="E1023" s="167" t="s">
        <v>89</v>
      </c>
      <c r="F1023" s="327">
        <v>21504</v>
      </c>
      <c r="G1023" s="320" t="str">
        <f t="shared" si="38"/>
        <v>4,36 - V</v>
      </c>
      <c r="H1023" s="320">
        <f t="shared" si="39"/>
        <v>4.3600000000000003</v>
      </c>
    </row>
    <row r="1024" spans="2:8">
      <c r="B1024" s="211">
        <v>4.3700000000000196</v>
      </c>
      <c r="C1024" s="155" t="s">
        <v>1009</v>
      </c>
      <c r="D1024" s="168" t="s">
        <v>1146</v>
      </c>
      <c r="E1024" s="167" t="s">
        <v>89</v>
      </c>
      <c r="F1024" s="327">
        <v>28390</v>
      </c>
      <c r="G1024" s="320" t="str">
        <f t="shared" si="38"/>
        <v>4,37 - V</v>
      </c>
      <c r="H1024" s="320">
        <f t="shared" si="39"/>
        <v>4.37</v>
      </c>
    </row>
    <row r="1025" spans="2:8" ht="20.399999999999999">
      <c r="B1025" s="211">
        <v>4.3800000000000203</v>
      </c>
      <c r="C1025" s="172" t="s">
        <v>1009</v>
      </c>
      <c r="D1025" s="168" t="s">
        <v>1147</v>
      </c>
      <c r="E1025" s="167" t="s">
        <v>89</v>
      </c>
      <c r="F1025" s="327">
        <v>33717</v>
      </c>
      <c r="G1025" s="320" t="str">
        <f t="shared" si="38"/>
        <v>4,38 - V</v>
      </c>
      <c r="H1025" s="320">
        <f t="shared" si="39"/>
        <v>4.38</v>
      </c>
    </row>
    <row r="1026" spans="2:8" ht="20.399999999999999">
      <c r="B1026" s="211">
        <v>4.3900000000000201</v>
      </c>
      <c r="C1026" s="155" t="s">
        <v>1009</v>
      </c>
      <c r="D1026" s="168" t="s">
        <v>1148</v>
      </c>
      <c r="E1026" s="167" t="s">
        <v>89</v>
      </c>
      <c r="F1026" s="327">
        <v>42872</v>
      </c>
      <c r="G1026" s="320" t="str">
        <f t="shared" si="38"/>
        <v>4,39 - V</v>
      </c>
      <c r="H1026" s="320">
        <f t="shared" si="39"/>
        <v>4.3899999999999997</v>
      </c>
    </row>
    <row r="1027" spans="2:8" ht="20.399999999999999">
      <c r="B1027" s="211">
        <v>4.4000000000000199</v>
      </c>
      <c r="C1027" s="172" t="s">
        <v>1009</v>
      </c>
      <c r="D1027" s="158" t="s">
        <v>1149</v>
      </c>
      <c r="E1027" s="167" t="s">
        <v>89</v>
      </c>
      <c r="F1027" s="327">
        <v>11161</v>
      </c>
      <c r="G1027" s="320" t="str">
        <f>SUBSTITUTE(TEXT(B1027,"0,00"),",",".")&amp;" - V"</f>
        <v>4.40 - V</v>
      </c>
      <c r="H1027" s="320">
        <f t="shared" si="39"/>
        <v>4.4000000000000004</v>
      </c>
    </row>
    <row r="1028" spans="2:8" ht="20.399999999999999">
      <c r="B1028" s="211">
        <v>4.4100000000000197</v>
      </c>
      <c r="C1028" s="155" t="s">
        <v>1009</v>
      </c>
      <c r="D1028" s="168" t="s">
        <v>1150</v>
      </c>
      <c r="E1028" s="167" t="s">
        <v>89</v>
      </c>
      <c r="F1028" s="327">
        <v>12559</v>
      </c>
      <c r="G1028" s="320" t="str">
        <f t="shared" si="38"/>
        <v>4,41 - V</v>
      </c>
      <c r="H1028" s="320">
        <f t="shared" si="39"/>
        <v>4.41</v>
      </c>
    </row>
    <row r="1029" spans="2:8" ht="20.399999999999999">
      <c r="B1029" s="211">
        <v>4.4200000000000204</v>
      </c>
      <c r="C1029" s="155" t="s">
        <v>1009</v>
      </c>
      <c r="D1029" s="158" t="s">
        <v>1151</v>
      </c>
      <c r="E1029" s="167" t="s">
        <v>89</v>
      </c>
      <c r="F1029" s="327">
        <v>13009</v>
      </c>
      <c r="G1029" s="320" t="str">
        <f t="shared" si="38"/>
        <v>4,42 - V</v>
      </c>
      <c r="H1029" s="320">
        <f t="shared" si="39"/>
        <v>4.42</v>
      </c>
    </row>
    <row r="1030" spans="2:8" ht="20.399999999999999">
      <c r="B1030" s="211">
        <v>4.4300000000000201</v>
      </c>
      <c r="C1030" s="172" t="s">
        <v>1009</v>
      </c>
      <c r="D1030" s="168" t="s">
        <v>1152</v>
      </c>
      <c r="E1030" s="167" t="s">
        <v>89</v>
      </c>
      <c r="F1030" s="327">
        <v>9595</v>
      </c>
      <c r="G1030" s="320" t="str">
        <f t="shared" si="38"/>
        <v>4,43 - V</v>
      </c>
      <c r="H1030" s="320">
        <f t="shared" si="39"/>
        <v>4.43</v>
      </c>
    </row>
    <row r="1031" spans="2:8" ht="20.399999999999999">
      <c r="B1031" s="211">
        <v>4.4400000000000199</v>
      </c>
      <c r="C1031" s="155" t="s">
        <v>1009</v>
      </c>
      <c r="D1031" s="168" t="s">
        <v>1153</v>
      </c>
      <c r="E1031" s="167" t="s">
        <v>89</v>
      </c>
      <c r="F1031" s="327">
        <v>13876</v>
      </c>
      <c r="G1031" s="320" t="str">
        <f t="shared" si="38"/>
        <v>4,44 - V</v>
      </c>
      <c r="H1031" s="320">
        <f t="shared" si="39"/>
        <v>4.4400000000000004</v>
      </c>
    </row>
    <row r="1032" spans="2:8" ht="20.399999999999999">
      <c r="B1032" s="211">
        <v>4.4500000000000197</v>
      </c>
      <c r="C1032" s="172" t="s">
        <v>1009</v>
      </c>
      <c r="D1032" s="168" t="s">
        <v>1154</v>
      </c>
      <c r="E1032" s="167" t="s">
        <v>89</v>
      </c>
      <c r="F1032" s="327">
        <v>11525</v>
      </c>
      <c r="G1032" s="320" t="str">
        <f t="shared" si="38"/>
        <v>4,45 - V</v>
      </c>
      <c r="H1032" s="320">
        <f t="shared" si="39"/>
        <v>4.45</v>
      </c>
    </row>
    <row r="1033" spans="2:8" ht="20.399999999999999">
      <c r="B1033" s="211">
        <v>4.4600000000000204</v>
      </c>
      <c r="C1033" s="155" t="s">
        <v>1009</v>
      </c>
      <c r="D1033" s="158" t="s">
        <v>1155</v>
      </c>
      <c r="E1033" s="167" t="s">
        <v>89</v>
      </c>
      <c r="F1033" s="327">
        <v>13876</v>
      </c>
      <c r="G1033" s="320" t="str">
        <f t="shared" si="38"/>
        <v>4,46 - V</v>
      </c>
      <c r="H1033" s="320">
        <f t="shared" si="39"/>
        <v>4.46</v>
      </c>
    </row>
    <row r="1034" spans="2:8" ht="20.399999999999999">
      <c r="B1034" s="211">
        <v>4.4700000000000202</v>
      </c>
      <c r="C1034" s="155" t="s">
        <v>1009</v>
      </c>
      <c r="D1034" s="158" t="s">
        <v>1156</v>
      </c>
      <c r="E1034" s="167" t="s">
        <v>89</v>
      </c>
      <c r="F1034" s="327">
        <v>25611</v>
      </c>
      <c r="G1034" s="320" t="str">
        <f t="shared" si="38"/>
        <v>4,47 - V</v>
      </c>
      <c r="H1034" s="320">
        <f t="shared" si="39"/>
        <v>4.47</v>
      </c>
    </row>
    <row r="1035" spans="2:8" ht="20.399999999999999">
      <c r="B1035" s="211">
        <v>4.4800000000000297</v>
      </c>
      <c r="C1035" s="172" t="s">
        <v>1157</v>
      </c>
      <c r="D1035" s="158" t="s">
        <v>1158</v>
      </c>
      <c r="E1035" s="167" t="s">
        <v>82</v>
      </c>
      <c r="F1035" s="327">
        <v>917531</v>
      </c>
      <c r="G1035" s="320" t="str">
        <f t="shared" si="38"/>
        <v>4,48 - V</v>
      </c>
      <c r="H1035" s="320">
        <f t="shared" si="39"/>
        <v>4.4800000000000004</v>
      </c>
    </row>
    <row r="1036" spans="2:8">
      <c r="B1036" s="211">
        <v>4.4900000000000304</v>
      </c>
      <c r="C1036" s="172" t="s">
        <v>1159</v>
      </c>
      <c r="D1036" s="168" t="s">
        <v>1160</v>
      </c>
      <c r="E1036" s="167" t="s">
        <v>82</v>
      </c>
      <c r="F1036" s="327">
        <v>507021</v>
      </c>
      <c r="G1036" s="320" t="str">
        <f t="shared" si="38"/>
        <v>4,49 - V</v>
      </c>
      <c r="H1036" s="320">
        <f t="shared" si="39"/>
        <v>4.49</v>
      </c>
    </row>
    <row r="1037" spans="2:8">
      <c r="B1037" s="211">
        <v>4.5000000000000302</v>
      </c>
      <c r="C1037" s="172" t="s">
        <v>1009</v>
      </c>
      <c r="D1037" s="168" t="s">
        <v>1161</v>
      </c>
      <c r="E1037" s="167" t="s">
        <v>82</v>
      </c>
      <c r="F1037" s="327">
        <v>1641707</v>
      </c>
      <c r="G1037" s="320" t="str">
        <f>SUBSTITUTE(TEXT(B1037,"0,00"),",",".")&amp;" - V"</f>
        <v>4.50 - V</v>
      </c>
      <c r="H1037" s="320">
        <f t="shared" si="39"/>
        <v>4.5</v>
      </c>
    </row>
    <row r="1038" spans="2:8">
      <c r="B1038" s="211">
        <v>4.51000000000003</v>
      </c>
      <c r="C1038" s="155" t="s">
        <v>1162</v>
      </c>
      <c r="D1038" s="158" t="s">
        <v>1163</v>
      </c>
      <c r="E1038" s="167" t="s">
        <v>110</v>
      </c>
      <c r="F1038" s="327">
        <v>187958</v>
      </c>
      <c r="G1038" s="320" t="str">
        <f t="shared" si="38"/>
        <v>4,51 - V</v>
      </c>
      <c r="H1038" s="320">
        <f t="shared" si="39"/>
        <v>4.51</v>
      </c>
    </row>
    <row r="1039" spans="2:8">
      <c r="B1039" s="211">
        <v>4.5200000000000298</v>
      </c>
      <c r="C1039" s="172" t="s">
        <v>1164</v>
      </c>
      <c r="D1039" s="168" t="s">
        <v>1165</v>
      </c>
      <c r="E1039" s="167" t="s">
        <v>188</v>
      </c>
      <c r="F1039" s="327">
        <v>8453</v>
      </c>
      <c r="G1039" s="320" t="str">
        <f t="shared" si="38"/>
        <v>4,52 - V</v>
      </c>
      <c r="H1039" s="320">
        <f t="shared" si="39"/>
        <v>4.5199999999999996</v>
      </c>
    </row>
    <row r="1040" spans="2:8">
      <c r="B1040" s="211">
        <v>4.5300000000000296</v>
      </c>
      <c r="C1040" s="155" t="s">
        <v>1009</v>
      </c>
      <c r="D1040" s="158" t="s">
        <v>1166</v>
      </c>
      <c r="E1040" s="167" t="s">
        <v>82</v>
      </c>
      <c r="F1040" s="327">
        <v>122145</v>
      </c>
      <c r="G1040" s="320" t="str">
        <f t="shared" si="38"/>
        <v>4,53 - V</v>
      </c>
      <c r="H1040" s="320">
        <f t="shared" si="39"/>
        <v>4.53</v>
      </c>
    </row>
    <row r="1041" spans="2:8">
      <c r="B1041" s="211">
        <v>4.5400000000000302</v>
      </c>
      <c r="C1041" s="172" t="s">
        <v>1009</v>
      </c>
      <c r="D1041" s="158" t="s">
        <v>1167</v>
      </c>
      <c r="E1041" s="167" t="s">
        <v>82</v>
      </c>
      <c r="F1041" s="327">
        <v>185684</v>
      </c>
      <c r="G1041" s="320" t="str">
        <f t="shared" si="38"/>
        <v>4,54 - V</v>
      </c>
      <c r="H1041" s="320">
        <f t="shared" si="39"/>
        <v>4.54</v>
      </c>
    </row>
    <row r="1042" spans="2:8">
      <c r="B1042" s="211">
        <v>4.55000000000003</v>
      </c>
      <c r="C1042" s="155" t="s">
        <v>1009</v>
      </c>
      <c r="D1042" s="158" t="s">
        <v>1168</v>
      </c>
      <c r="E1042" s="167" t="s">
        <v>110</v>
      </c>
      <c r="F1042" s="327">
        <v>758611</v>
      </c>
      <c r="G1042" s="320" t="str">
        <f t="shared" si="38"/>
        <v>4,55 - V</v>
      </c>
      <c r="H1042" s="320">
        <f t="shared" si="39"/>
        <v>4.55</v>
      </c>
    </row>
    <row r="1043" spans="2:8">
      <c r="B1043" s="211">
        <v>4.5600000000000298</v>
      </c>
      <c r="C1043" s="155" t="s">
        <v>1169</v>
      </c>
      <c r="D1043" s="158" t="s">
        <v>1170</v>
      </c>
      <c r="E1043" s="167" t="s">
        <v>110</v>
      </c>
      <c r="F1043" s="327">
        <v>315793</v>
      </c>
      <c r="G1043" s="320" t="str">
        <f t="shared" si="38"/>
        <v>4,56 - V</v>
      </c>
      <c r="H1043" s="320">
        <f t="shared" si="39"/>
        <v>4.5599999999999996</v>
      </c>
    </row>
    <row r="1044" spans="2:8">
      <c r="B1044" s="211">
        <v>4.5700000000000296</v>
      </c>
      <c r="C1044" s="172" t="s">
        <v>1009</v>
      </c>
      <c r="D1044" s="158" t="s">
        <v>1171</v>
      </c>
      <c r="E1044" s="167" t="s">
        <v>89</v>
      </c>
      <c r="F1044" s="327">
        <v>97817</v>
      </c>
      <c r="G1044" s="320" t="str">
        <f t="shared" si="38"/>
        <v>4,57 - V</v>
      </c>
      <c r="H1044" s="320">
        <f t="shared" si="39"/>
        <v>4.57</v>
      </c>
    </row>
    <row r="1045" spans="2:8">
      <c r="B1045" s="211">
        <v>4.5800000000000303</v>
      </c>
      <c r="C1045" s="172" t="s">
        <v>1009</v>
      </c>
      <c r="D1045" s="158" t="s">
        <v>1172</v>
      </c>
      <c r="E1045" s="167" t="s">
        <v>82</v>
      </c>
      <c r="F1045" s="327">
        <v>68729</v>
      </c>
      <c r="G1045" s="320" t="str">
        <f t="shared" si="38"/>
        <v>4,58 - V</v>
      </c>
      <c r="H1045" s="320">
        <f t="shared" si="39"/>
        <v>4.58</v>
      </c>
    </row>
    <row r="1046" spans="2:8">
      <c r="B1046" s="211">
        <v>4.5900000000000301</v>
      </c>
      <c r="C1046" s="172" t="s">
        <v>1009</v>
      </c>
      <c r="D1046" s="158" t="s">
        <v>1173</v>
      </c>
      <c r="E1046" s="167" t="s">
        <v>82</v>
      </c>
      <c r="F1046" s="327">
        <v>121061</v>
      </c>
      <c r="G1046" s="320" t="str">
        <f t="shared" si="38"/>
        <v>4,59 - V</v>
      </c>
      <c r="H1046" s="320">
        <f t="shared" si="39"/>
        <v>4.59</v>
      </c>
    </row>
    <row r="1047" spans="2:8">
      <c r="B1047" s="212"/>
      <c r="C1047" s="180"/>
      <c r="D1047" s="168"/>
      <c r="E1047" s="167"/>
      <c r="F1047" s="341"/>
      <c r="G1047" s="320" t="str">
        <f t="shared" si="38"/>
        <v>0 - V</v>
      </c>
      <c r="H1047" s="320">
        <f t="shared" si="39"/>
        <v>0</v>
      </c>
    </row>
    <row r="1048" spans="2:8">
      <c r="B1048" s="210">
        <v>5</v>
      </c>
      <c r="C1048" s="153" t="s">
        <v>997</v>
      </c>
      <c r="D1048" s="164" t="s">
        <v>985</v>
      </c>
      <c r="E1048" s="164"/>
      <c r="F1048" s="340"/>
      <c r="G1048" s="320" t="str">
        <f t="shared" si="38"/>
        <v>5 - V</v>
      </c>
      <c r="H1048" s="320">
        <f t="shared" si="39"/>
        <v>5</v>
      </c>
    </row>
    <row r="1049" spans="2:8">
      <c r="B1049" s="208">
        <v>5.0999999999999996</v>
      </c>
      <c r="C1049" s="155" t="s">
        <v>1174</v>
      </c>
      <c r="D1049" s="158" t="s">
        <v>986</v>
      </c>
      <c r="E1049" s="159" t="s">
        <v>82</v>
      </c>
      <c r="F1049" s="327">
        <v>5625</v>
      </c>
      <c r="G1049" s="320" t="str">
        <f t="shared" si="38"/>
        <v>5,1 - V</v>
      </c>
      <c r="H1049" s="320">
        <f t="shared" si="39"/>
        <v>5.0999999999999996</v>
      </c>
    </row>
    <row r="1050" spans="2:8">
      <c r="B1050" s="208">
        <v>5.2</v>
      </c>
      <c r="C1050" s="155" t="s">
        <v>1175</v>
      </c>
      <c r="D1050" s="158" t="s">
        <v>987</v>
      </c>
      <c r="E1050" s="160" t="s">
        <v>89</v>
      </c>
      <c r="F1050" s="327">
        <v>63577</v>
      </c>
      <c r="G1050" s="320" t="str">
        <f t="shared" si="38"/>
        <v>5,2 - V</v>
      </c>
      <c r="H1050" s="320">
        <f t="shared" si="39"/>
        <v>5.2</v>
      </c>
    </row>
    <row r="1051" spans="2:8">
      <c r="B1051" s="208">
        <v>5.3</v>
      </c>
      <c r="C1051" s="155" t="s">
        <v>1176</v>
      </c>
      <c r="D1051" s="158" t="s">
        <v>1177</v>
      </c>
      <c r="E1051" s="160" t="s">
        <v>79</v>
      </c>
      <c r="F1051" s="327">
        <v>119530</v>
      </c>
      <c r="G1051" s="320" t="str">
        <f t="shared" si="38"/>
        <v>5,3 - V</v>
      </c>
      <c r="H1051" s="320">
        <f t="shared" si="39"/>
        <v>5.3</v>
      </c>
    </row>
    <row r="1052" spans="2:8">
      <c r="B1052" s="208">
        <v>5.4</v>
      </c>
      <c r="C1052" s="155" t="s">
        <v>1178</v>
      </c>
      <c r="D1052" s="158" t="s">
        <v>1179</v>
      </c>
      <c r="E1052" s="160" t="s">
        <v>79</v>
      </c>
      <c r="F1052" s="327">
        <v>100056</v>
      </c>
      <c r="G1052" s="320" t="str">
        <f t="shared" si="38"/>
        <v>5,4 - V</v>
      </c>
      <c r="H1052" s="320">
        <f t="shared" si="39"/>
        <v>5.4</v>
      </c>
    </row>
    <row r="1053" spans="2:8">
      <c r="B1053" s="208">
        <v>5.5</v>
      </c>
      <c r="C1053" s="155" t="s">
        <v>1180</v>
      </c>
      <c r="D1053" s="158" t="s">
        <v>1181</v>
      </c>
      <c r="E1053" s="160" t="s">
        <v>82</v>
      </c>
      <c r="F1053" s="327">
        <v>210830</v>
      </c>
      <c r="G1053" s="320" t="str">
        <f t="shared" si="38"/>
        <v>5,5 - V</v>
      </c>
      <c r="H1053" s="320">
        <f t="shared" si="39"/>
        <v>5.5</v>
      </c>
    </row>
    <row r="1054" spans="2:8">
      <c r="B1054" s="208">
        <v>5.6</v>
      </c>
      <c r="C1054" s="155" t="s">
        <v>1182</v>
      </c>
      <c r="D1054" s="158" t="s">
        <v>1183</v>
      </c>
      <c r="E1054" s="160" t="s">
        <v>79</v>
      </c>
      <c r="F1054" s="327">
        <v>19379</v>
      </c>
      <c r="G1054" s="320" t="str">
        <f t="shared" si="38"/>
        <v>5,6 - V</v>
      </c>
      <c r="H1054" s="320">
        <f t="shared" si="39"/>
        <v>5.6</v>
      </c>
    </row>
    <row r="1055" spans="2:8">
      <c r="B1055" s="208"/>
      <c r="C1055" s="155"/>
      <c r="D1055" s="181"/>
      <c r="E1055" s="157"/>
      <c r="F1055" s="327"/>
      <c r="G1055" s="320" t="str">
        <f t="shared" si="38"/>
        <v>0 - V</v>
      </c>
      <c r="H1055" s="320">
        <f t="shared" si="39"/>
        <v>0</v>
      </c>
    </row>
    <row r="1056" spans="2:8">
      <c r="B1056" s="210">
        <v>6</v>
      </c>
      <c r="C1056" s="153" t="s">
        <v>997</v>
      </c>
      <c r="D1056" s="164" t="s">
        <v>1184</v>
      </c>
      <c r="E1056" s="164"/>
      <c r="F1056" s="340"/>
      <c r="G1056" s="320" t="str">
        <f t="shared" si="38"/>
        <v>6 - V</v>
      </c>
      <c r="H1056" s="320">
        <f t="shared" si="39"/>
        <v>6</v>
      </c>
    </row>
    <row r="1057" spans="2:8">
      <c r="B1057" s="208">
        <v>6.1</v>
      </c>
      <c r="C1057" s="155" t="s">
        <v>1185</v>
      </c>
      <c r="D1057" s="168" t="s">
        <v>1186</v>
      </c>
      <c r="E1057" s="160" t="s">
        <v>89</v>
      </c>
      <c r="F1057" s="327">
        <v>1216</v>
      </c>
      <c r="G1057" s="320" t="str">
        <f t="shared" si="38"/>
        <v>6,1 - V</v>
      </c>
      <c r="H1057" s="320">
        <f t="shared" si="39"/>
        <v>6.1</v>
      </c>
    </row>
    <row r="1058" spans="2:8" ht="20.399999999999999">
      <c r="B1058" s="208">
        <v>6.2</v>
      </c>
      <c r="C1058" s="155" t="s">
        <v>1187</v>
      </c>
      <c r="D1058" s="158" t="s">
        <v>1188</v>
      </c>
      <c r="E1058" s="160" t="s">
        <v>79</v>
      </c>
      <c r="F1058" s="327">
        <v>267833</v>
      </c>
      <c r="G1058" s="320" t="str">
        <f t="shared" si="38"/>
        <v>6,2 - V</v>
      </c>
      <c r="H1058" s="320">
        <f t="shared" si="39"/>
        <v>6.2</v>
      </c>
    </row>
    <row r="1059" spans="2:8" ht="20.399999999999999">
      <c r="B1059" s="208">
        <v>6.3</v>
      </c>
      <c r="C1059" s="155" t="s">
        <v>1189</v>
      </c>
      <c r="D1059" s="158" t="s">
        <v>1190</v>
      </c>
      <c r="E1059" s="160" t="s">
        <v>82</v>
      </c>
      <c r="F1059" s="327">
        <v>51443</v>
      </c>
      <c r="G1059" s="320" t="str">
        <f t="shared" si="38"/>
        <v>6,3 - V</v>
      </c>
      <c r="H1059" s="320">
        <f t="shared" si="39"/>
        <v>6.3</v>
      </c>
    </row>
    <row r="1060" spans="2:8">
      <c r="B1060" s="208">
        <v>6.4</v>
      </c>
      <c r="C1060" s="155" t="s">
        <v>1191</v>
      </c>
      <c r="D1060" s="168" t="s">
        <v>1192</v>
      </c>
      <c r="E1060" s="160" t="s">
        <v>110</v>
      </c>
      <c r="F1060" s="327">
        <v>12135</v>
      </c>
      <c r="G1060" s="320" t="str">
        <f t="shared" si="38"/>
        <v>6,4 - V</v>
      </c>
      <c r="H1060" s="320">
        <f t="shared" si="39"/>
        <v>6.4</v>
      </c>
    </row>
    <row r="1061" spans="2:8">
      <c r="B1061" s="208">
        <v>6.5</v>
      </c>
      <c r="C1061" s="155" t="s">
        <v>1193</v>
      </c>
      <c r="D1061" s="158" t="s">
        <v>1194</v>
      </c>
      <c r="E1061" s="160" t="s">
        <v>1004</v>
      </c>
      <c r="F1061" s="327">
        <v>870371</v>
      </c>
      <c r="G1061" s="320" t="str">
        <f t="shared" si="38"/>
        <v>6,5 - V</v>
      </c>
      <c r="H1061" s="320">
        <f t="shared" si="39"/>
        <v>6.5</v>
      </c>
    </row>
    <row r="1062" spans="2:8" ht="20.399999999999999">
      <c r="B1062" s="208">
        <v>6.6</v>
      </c>
      <c r="C1062" s="155" t="s">
        <v>1195</v>
      </c>
      <c r="D1062" s="158" t="s">
        <v>1196</v>
      </c>
      <c r="E1062" s="160" t="s">
        <v>89</v>
      </c>
      <c r="F1062" s="327">
        <v>2597</v>
      </c>
      <c r="G1062" s="320" t="str">
        <f t="shared" si="38"/>
        <v>6,6 - V</v>
      </c>
      <c r="H1062" s="320">
        <f t="shared" si="39"/>
        <v>6.6</v>
      </c>
    </row>
    <row r="1063" spans="2:8">
      <c r="B1063" s="208">
        <v>6.7</v>
      </c>
      <c r="C1063" s="155" t="s">
        <v>1197</v>
      </c>
      <c r="D1063" s="178" t="s">
        <v>1198</v>
      </c>
      <c r="E1063" s="160" t="s">
        <v>89</v>
      </c>
      <c r="F1063" s="327">
        <v>23664</v>
      </c>
      <c r="G1063" s="320" t="str">
        <f t="shared" si="38"/>
        <v>6,7 - V</v>
      </c>
      <c r="H1063" s="320">
        <f t="shared" si="39"/>
        <v>6.7</v>
      </c>
    </row>
    <row r="1064" spans="2:8">
      <c r="B1064" s="208">
        <v>6.8</v>
      </c>
      <c r="C1064" s="172" t="s">
        <v>1199</v>
      </c>
      <c r="D1064" s="178" t="s">
        <v>1200</v>
      </c>
      <c r="E1064" s="160" t="s">
        <v>89</v>
      </c>
      <c r="F1064" s="327">
        <v>36915</v>
      </c>
      <c r="G1064" s="320" t="str">
        <f t="shared" si="38"/>
        <v>6,8 - V</v>
      </c>
      <c r="H1064" s="320">
        <f t="shared" si="39"/>
        <v>6.8</v>
      </c>
    </row>
    <row r="1065" spans="2:8" ht="13.8" thickBot="1">
      <c r="B1065" s="213">
        <v>6.9</v>
      </c>
      <c r="C1065" s="182" t="s">
        <v>1009</v>
      </c>
      <c r="D1065" s="183" t="s">
        <v>1201</v>
      </c>
      <c r="E1065" s="184" t="s">
        <v>89</v>
      </c>
      <c r="F1065" s="331">
        <v>16755</v>
      </c>
      <c r="G1065" s="320" t="str">
        <f t="shared" ref="G1065" si="40">H1065&amp;" - V"</f>
        <v>6,9 - V</v>
      </c>
      <c r="H1065" s="320">
        <f t="shared" ref="H1065" si="41">ROUND(B1065,2)</f>
        <v>6.9</v>
      </c>
    </row>
    <row r="1066" spans="2:8">
      <c r="B1066" s="185"/>
      <c r="C1066" s="185"/>
      <c r="D1066" s="186"/>
      <c r="E1066" s="187"/>
      <c r="F1066" s="188"/>
    </row>
    <row r="1067" spans="2:8">
      <c r="B1067" s="185"/>
      <c r="C1067" s="185"/>
      <c r="D1067" s="186"/>
      <c r="E1067" s="187"/>
      <c r="F1067" s="189"/>
    </row>
    <row r="1068" spans="2:8">
      <c r="B1068" s="185"/>
      <c r="C1068" s="185"/>
      <c r="D1068" s="186"/>
      <c r="E1068" s="187"/>
      <c r="F1068" s="189"/>
    </row>
    <row r="1069" spans="2:8">
      <c r="B1069" s="185"/>
      <c r="C1069" s="185"/>
      <c r="D1069" s="186"/>
      <c r="E1069" s="187"/>
      <c r="F1069" s="189"/>
    </row>
    <row r="1070" spans="2:8">
      <c r="B1070" s="185"/>
      <c r="C1070" s="185"/>
      <c r="D1070" s="186"/>
      <c r="E1070" s="187"/>
      <c r="F1070" s="189"/>
    </row>
    <row r="1071" spans="2:8">
      <c r="B1071" s="185"/>
      <c r="C1071" s="185"/>
      <c r="D1071" s="186"/>
      <c r="E1071" s="187"/>
      <c r="F1071" s="189"/>
    </row>
    <row r="1072" spans="2:8">
      <c r="B1072" s="185"/>
      <c r="C1072" s="185"/>
      <c r="D1072" s="186"/>
      <c r="E1072" s="187"/>
      <c r="F1072" s="189"/>
    </row>
    <row r="1073" spans="2:6">
      <c r="B1073" s="185"/>
      <c r="C1073" s="185"/>
      <c r="D1073" s="186"/>
      <c r="E1073" s="187"/>
      <c r="F1073" s="189"/>
    </row>
    <row r="1074" spans="2:6">
      <c r="B1074" s="185"/>
      <c r="C1074" s="185"/>
      <c r="D1074" s="186"/>
      <c r="E1074" s="187"/>
      <c r="F1074" s="189"/>
    </row>
    <row r="1075" spans="2:6">
      <c r="B1075" s="185"/>
      <c r="C1075" s="185"/>
      <c r="D1075" s="186"/>
      <c r="E1075" s="187"/>
      <c r="F1075" s="189"/>
    </row>
    <row r="1076" spans="2:6">
      <c r="B1076" s="185"/>
      <c r="C1076" s="185"/>
      <c r="D1076" s="186"/>
      <c r="E1076" s="187"/>
      <c r="F1076" s="189"/>
    </row>
    <row r="1077" spans="2:6">
      <c r="B1077" s="185"/>
      <c r="C1077" s="185"/>
      <c r="D1077" s="186"/>
      <c r="E1077" s="187"/>
      <c r="F1077" s="189"/>
    </row>
    <row r="1078" spans="2:6">
      <c r="B1078" s="185"/>
      <c r="C1078" s="185"/>
      <c r="D1078" s="186"/>
      <c r="E1078" s="187"/>
      <c r="F1078" s="189"/>
    </row>
    <row r="1079" spans="2:6">
      <c r="B1079" s="185"/>
      <c r="C1079" s="185"/>
      <c r="D1079" s="186"/>
      <c r="E1079" s="187"/>
      <c r="F1079" s="189"/>
    </row>
    <row r="1080" spans="2:6">
      <c r="B1080" s="185"/>
      <c r="C1080" s="185"/>
      <c r="D1080" s="186"/>
      <c r="E1080" s="187"/>
      <c r="F1080" s="189"/>
    </row>
    <row r="1081" spans="2:6">
      <c r="B1081" s="185"/>
      <c r="C1081" s="185"/>
      <c r="D1081" s="186"/>
      <c r="E1081" s="187"/>
      <c r="F1081" s="189"/>
    </row>
    <row r="1082" spans="2:6">
      <c r="B1082" s="185"/>
      <c r="C1082" s="185"/>
      <c r="D1082" s="186"/>
      <c r="E1082" s="187"/>
      <c r="F1082" s="189"/>
    </row>
    <row r="1083" spans="2:6">
      <c r="B1083" s="185"/>
      <c r="C1083" s="185"/>
      <c r="D1083" s="186"/>
      <c r="E1083" s="187"/>
      <c r="F1083" s="189"/>
    </row>
    <row r="1084" spans="2:6">
      <c r="B1084" s="185"/>
      <c r="C1084" s="185"/>
      <c r="D1084" s="186"/>
      <c r="E1084" s="187"/>
      <c r="F1084" s="189"/>
    </row>
    <row r="1085" spans="2:6">
      <c r="B1085" s="185"/>
      <c r="C1085" s="185"/>
      <c r="D1085" s="186"/>
      <c r="E1085" s="187"/>
      <c r="F1085" s="189"/>
    </row>
    <row r="1086" spans="2:6">
      <c r="B1086" s="185"/>
      <c r="C1086" s="185"/>
      <c r="D1086" s="186"/>
      <c r="E1086" s="187"/>
      <c r="F1086" s="189"/>
    </row>
    <row r="1087" spans="2:6">
      <c r="B1087" s="185"/>
      <c r="C1087" s="185"/>
      <c r="D1087" s="186"/>
      <c r="E1087" s="187"/>
      <c r="F1087" s="189"/>
    </row>
    <row r="1088" spans="2:6">
      <c r="B1088" s="185"/>
      <c r="C1088" s="185"/>
      <c r="D1088" s="186"/>
      <c r="E1088" s="187"/>
      <c r="F1088" s="189"/>
    </row>
    <row r="1089" spans="2:6">
      <c r="B1089" s="185"/>
      <c r="C1089" s="185"/>
      <c r="D1089" s="186"/>
      <c r="E1089" s="187"/>
      <c r="F1089" s="189"/>
    </row>
    <row r="1090" spans="2:6">
      <c r="B1090" s="185"/>
      <c r="C1090" s="185"/>
      <c r="D1090" s="186"/>
      <c r="E1090" s="187"/>
      <c r="F1090" s="189"/>
    </row>
    <row r="1091" spans="2:6">
      <c r="B1091" s="185"/>
      <c r="C1091" s="185"/>
      <c r="D1091" s="186"/>
      <c r="E1091" s="187"/>
      <c r="F1091" s="189"/>
    </row>
    <row r="1092" spans="2:6">
      <c r="B1092" s="185"/>
      <c r="C1092" s="185"/>
      <c r="D1092" s="186"/>
      <c r="E1092" s="187"/>
      <c r="F1092" s="189"/>
    </row>
    <row r="1093" spans="2:6">
      <c r="B1093" s="185"/>
      <c r="C1093" s="185"/>
      <c r="D1093" s="186"/>
      <c r="E1093" s="187"/>
      <c r="F1093" s="189"/>
    </row>
    <row r="1094" spans="2:6">
      <c r="B1094" s="185"/>
      <c r="C1094" s="185"/>
      <c r="D1094" s="186"/>
      <c r="E1094" s="187"/>
      <c r="F1094" s="189"/>
    </row>
    <row r="1095" spans="2:6">
      <c r="B1095" s="185"/>
      <c r="C1095" s="185"/>
      <c r="D1095" s="186"/>
      <c r="E1095" s="187"/>
      <c r="F1095" s="189"/>
    </row>
    <row r="1096" spans="2:6">
      <c r="B1096" s="185"/>
      <c r="C1096" s="185"/>
      <c r="D1096" s="186"/>
      <c r="E1096" s="187"/>
      <c r="F1096" s="189"/>
    </row>
    <row r="1097" spans="2:6">
      <c r="B1097" s="185"/>
      <c r="C1097" s="185"/>
      <c r="D1097" s="186"/>
      <c r="E1097" s="187"/>
      <c r="F1097" s="189"/>
    </row>
    <row r="1098" spans="2:6">
      <c r="B1098" s="185"/>
      <c r="C1098" s="185"/>
      <c r="D1098" s="186"/>
      <c r="E1098" s="187"/>
      <c r="F1098" s="189"/>
    </row>
    <row r="1099" spans="2:6">
      <c r="B1099" s="185"/>
      <c r="C1099" s="185"/>
      <c r="D1099" s="186"/>
      <c r="E1099" s="187"/>
      <c r="F1099" s="189"/>
    </row>
    <row r="1100" spans="2:6">
      <c r="B1100" s="185"/>
      <c r="C1100" s="185"/>
      <c r="D1100" s="186"/>
      <c r="E1100" s="187"/>
      <c r="F1100" s="189"/>
    </row>
    <row r="1101" spans="2:6">
      <c r="B1101" s="185"/>
      <c r="C1101" s="185"/>
      <c r="D1101" s="186"/>
      <c r="E1101" s="187"/>
      <c r="F1101" s="189"/>
    </row>
    <row r="1102" spans="2:6">
      <c r="B1102" s="185"/>
      <c r="C1102" s="185"/>
      <c r="D1102" s="186"/>
      <c r="E1102" s="187"/>
      <c r="F1102" s="189"/>
    </row>
    <row r="1103" spans="2:6">
      <c r="B1103" s="185"/>
      <c r="C1103" s="185"/>
      <c r="D1103" s="186"/>
      <c r="E1103" s="187"/>
      <c r="F1103" s="189"/>
    </row>
    <row r="1104" spans="2:6">
      <c r="B1104" s="185"/>
      <c r="C1104" s="185"/>
      <c r="D1104" s="186"/>
      <c r="E1104" s="187"/>
      <c r="F1104" s="189"/>
    </row>
    <row r="1105" spans="2:6">
      <c r="B1105" s="185"/>
      <c r="C1105" s="185"/>
      <c r="D1105" s="186"/>
      <c r="E1105" s="187"/>
      <c r="F1105" s="189"/>
    </row>
    <row r="1106" spans="2:6">
      <c r="B1106" s="185"/>
      <c r="C1106" s="185"/>
      <c r="D1106" s="186"/>
      <c r="E1106" s="187"/>
      <c r="F1106" s="189"/>
    </row>
    <row r="1107" spans="2:6">
      <c r="B1107" s="185"/>
      <c r="C1107" s="185"/>
      <c r="D1107" s="186"/>
      <c r="E1107" s="187"/>
      <c r="F1107" s="189"/>
    </row>
    <row r="1108" spans="2:6">
      <c r="B1108" s="185"/>
      <c r="C1108" s="185"/>
      <c r="D1108" s="186"/>
      <c r="E1108" s="187"/>
      <c r="F1108" s="189"/>
    </row>
    <row r="1109" spans="2:6">
      <c r="B1109" s="185"/>
      <c r="C1109" s="185"/>
      <c r="D1109" s="186"/>
      <c r="E1109" s="187"/>
      <c r="F1109" s="189"/>
    </row>
    <row r="1110" spans="2:6">
      <c r="B1110" s="185"/>
      <c r="C1110" s="185"/>
      <c r="D1110" s="186"/>
      <c r="E1110" s="187"/>
      <c r="F1110" s="189"/>
    </row>
    <row r="1111" spans="2:6">
      <c r="B1111" s="185"/>
      <c r="C1111" s="185"/>
      <c r="D1111" s="186"/>
      <c r="E1111" s="187"/>
      <c r="F1111" s="189"/>
    </row>
    <row r="1112" spans="2:6">
      <c r="B1112" s="185"/>
      <c r="C1112" s="185"/>
      <c r="D1112" s="186"/>
      <c r="E1112" s="187"/>
      <c r="F1112" s="189"/>
    </row>
    <row r="1113" spans="2:6">
      <c r="B1113" s="185"/>
      <c r="C1113" s="185"/>
      <c r="D1113" s="186"/>
      <c r="E1113" s="187"/>
      <c r="F1113" s="189"/>
    </row>
    <row r="1114" spans="2:6">
      <c r="B1114" s="185"/>
      <c r="C1114" s="185"/>
      <c r="D1114" s="186"/>
      <c r="E1114" s="187"/>
      <c r="F1114" s="189"/>
    </row>
    <row r="1115" spans="2:6">
      <c r="B1115" s="185"/>
      <c r="C1115" s="185"/>
      <c r="D1115" s="186"/>
      <c r="E1115" s="187"/>
      <c r="F1115" s="189"/>
    </row>
    <row r="1116" spans="2:6">
      <c r="B1116" s="185"/>
      <c r="C1116" s="185"/>
      <c r="D1116" s="186"/>
      <c r="E1116" s="187"/>
      <c r="F1116" s="189"/>
    </row>
    <row r="1117" spans="2:6">
      <c r="B1117" s="185"/>
      <c r="C1117" s="185"/>
      <c r="D1117" s="186"/>
      <c r="E1117" s="187"/>
      <c r="F1117" s="189"/>
    </row>
    <row r="1118" spans="2:6">
      <c r="B1118" s="185"/>
      <c r="C1118" s="185"/>
      <c r="D1118" s="186"/>
      <c r="E1118" s="187"/>
      <c r="F1118" s="189"/>
    </row>
    <row r="1119" spans="2:6">
      <c r="B1119" s="185"/>
      <c r="C1119" s="185"/>
      <c r="D1119" s="186"/>
      <c r="E1119" s="187"/>
      <c r="F1119" s="189"/>
    </row>
    <row r="1120" spans="2:6">
      <c r="B1120" s="185"/>
      <c r="C1120" s="185"/>
      <c r="D1120" s="186"/>
      <c r="E1120" s="187"/>
      <c r="F1120" s="189"/>
    </row>
    <row r="1121" spans="2:6">
      <c r="B1121" s="185"/>
      <c r="C1121" s="185"/>
      <c r="D1121" s="186"/>
      <c r="E1121" s="187"/>
      <c r="F1121" s="189"/>
    </row>
    <row r="1122" spans="2:6">
      <c r="B1122" s="185"/>
      <c r="C1122" s="185"/>
      <c r="D1122" s="186"/>
      <c r="E1122" s="187"/>
      <c r="F1122" s="189"/>
    </row>
    <row r="1123" spans="2:6">
      <c r="B1123" s="185"/>
      <c r="C1123" s="185"/>
      <c r="D1123" s="186"/>
      <c r="E1123" s="187"/>
      <c r="F1123" s="189"/>
    </row>
    <row r="1124" spans="2:6">
      <c r="B1124" s="185"/>
      <c r="C1124" s="185"/>
      <c r="D1124" s="186"/>
      <c r="E1124" s="187"/>
      <c r="F1124" s="189"/>
    </row>
    <row r="1125" spans="2:6">
      <c r="B1125" s="185"/>
      <c r="C1125" s="185"/>
      <c r="D1125" s="186"/>
      <c r="E1125" s="187"/>
      <c r="F1125" s="189"/>
    </row>
    <row r="1126" spans="2:6">
      <c r="B1126" s="185"/>
      <c r="C1126" s="185"/>
      <c r="D1126" s="186"/>
      <c r="E1126" s="187"/>
      <c r="F1126" s="189"/>
    </row>
    <row r="1127" spans="2:6">
      <c r="B1127" s="185"/>
      <c r="C1127" s="185"/>
      <c r="D1127" s="186"/>
      <c r="E1127" s="187"/>
      <c r="F1127" s="189"/>
    </row>
    <row r="1128" spans="2:6">
      <c r="B1128" s="185"/>
      <c r="C1128" s="185"/>
      <c r="D1128" s="186"/>
      <c r="E1128" s="187"/>
      <c r="F1128" s="189"/>
    </row>
    <row r="1129" spans="2:6">
      <c r="B1129" s="185"/>
      <c r="C1129" s="185"/>
      <c r="D1129" s="186"/>
      <c r="E1129" s="187"/>
      <c r="F1129" s="189"/>
    </row>
    <row r="1130" spans="2:6">
      <c r="B1130" s="185"/>
      <c r="C1130" s="185"/>
      <c r="D1130" s="186"/>
      <c r="E1130" s="187"/>
      <c r="F1130" s="189"/>
    </row>
    <row r="1131" spans="2:6">
      <c r="B1131" s="185"/>
      <c r="C1131" s="185"/>
      <c r="D1131" s="186"/>
      <c r="E1131" s="187"/>
      <c r="F1131" s="189"/>
    </row>
    <row r="1132" spans="2:6">
      <c r="B1132" s="185"/>
      <c r="C1132" s="185"/>
      <c r="D1132" s="186"/>
      <c r="E1132" s="187"/>
      <c r="F1132" s="189"/>
    </row>
    <row r="1133" spans="2:6">
      <c r="B1133" s="185"/>
      <c r="C1133" s="185"/>
      <c r="D1133" s="186"/>
      <c r="E1133" s="187"/>
      <c r="F1133" s="189"/>
    </row>
    <row r="1134" spans="2:6">
      <c r="B1134" s="185"/>
      <c r="C1134" s="185"/>
      <c r="D1134" s="186"/>
      <c r="E1134" s="187"/>
      <c r="F1134" s="189"/>
    </row>
    <row r="1135" spans="2:6">
      <c r="B1135" s="185"/>
      <c r="C1135" s="185"/>
      <c r="D1135" s="186"/>
      <c r="E1135" s="187"/>
      <c r="F1135" s="189"/>
    </row>
    <row r="1136" spans="2:6">
      <c r="B1136" s="185"/>
      <c r="C1136" s="185"/>
      <c r="D1136" s="186"/>
      <c r="E1136" s="187"/>
      <c r="F1136" s="189"/>
    </row>
    <row r="1137" spans="2:6">
      <c r="B1137" s="185"/>
      <c r="C1137" s="185"/>
      <c r="D1137" s="186"/>
      <c r="E1137" s="187"/>
      <c r="F1137" s="189"/>
    </row>
    <row r="1138" spans="2:6">
      <c r="B1138" s="185"/>
      <c r="C1138" s="185"/>
      <c r="D1138" s="186"/>
      <c r="E1138" s="187"/>
      <c r="F1138" s="189"/>
    </row>
    <row r="1139" spans="2:6">
      <c r="B1139" s="185"/>
      <c r="C1139" s="185"/>
      <c r="D1139" s="186"/>
      <c r="E1139" s="187"/>
      <c r="F1139" s="189"/>
    </row>
    <row r="1140" spans="2:6">
      <c r="B1140" s="185"/>
      <c r="C1140" s="185"/>
      <c r="D1140" s="186"/>
      <c r="E1140" s="187"/>
      <c r="F1140" s="189"/>
    </row>
    <row r="1141" spans="2:6">
      <c r="B1141" s="185"/>
      <c r="C1141" s="185"/>
      <c r="D1141" s="186"/>
      <c r="E1141" s="187"/>
      <c r="F1141" s="189"/>
    </row>
    <row r="1142" spans="2:6">
      <c r="B1142" s="185"/>
      <c r="C1142" s="185"/>
      <c r="D1142" s="186"/>
      <c r="E1142" s="187"/>
      <c r="F1142" s="189"/>
    </row>
    <row r="1143" spans="2:6">
      <c r="B1143" s="185"/>
      <c r="C1143" s="185"/>
      <c r="D1143" s="186"/>
      <c r="E1143" s="187"/>
      <c r="F1143" s="189"/>
    </row>
    <row r="1144" spans="2:6">
      <c r="B1144" s="185"/>
      <c r="C1144" s="185"/>
      <c r="D1144" s="186"/>
      <c r="E1144" s="187"/>
      <c r="F1144" s="189"/>
    </row>
    <row r="1145" spans="2:6">
      <c r="B1145" s="185"/>
      <c r="C1145" s="185"/>
      <c r="D1145" s="186"/>
      <c r="E1145" s="187"/>
      <c r="F1145" s="189"/>
    </row>
    <row r="1146" spans="2:6">
      <c r="B1146" s="185"/>
      <c r="C1146" s="185"/>
      <c r="D1146" s="186"/>
      <c r="E1146" s="187"/>
      <c r="F1146" s="189"/>
    </row>
    <row r="1147" spans="2:6">
      <c r="B1147" s="185"/>
      <c r="C1147" s="185"/>
      <c r="D1147" s="186"/>
      <c r="E1147" s="187"/>
      <c r="F1147" s="189"/>
    </row>
    <row r="1148" spans="2:6">
      <c r="B1148" s="185"/>
      <c r="C1148" s="185"/>
      <c r="D1148" s="186"/>
      <c r="E1148" s="187"/>
      <c r="F1148" s="189"/>
    </row>
    <row r="1149" spans="2:6">
      <c r="B1149" s="185"/>
      <c r="C1149" s="185"/>
      <c r="D1149" s="186"/>
      <c r="E1149" s="187"/>
      <c r="F1149" s="189"/>
    </row>
    <row r="1150" spans="2:6">
      <c r="B1150" s="185"/>
      <c r="C1150" s="185"/>
      <c r="D1150" s="186"/>
      <c r="E1150" s="187"/>
      <c r="F1150" s="189"/>
    </row>
    <row r="1151" spans="2:6">
      <c r="B1151" s="185"/>
      <c r="C1151" s="185"/>
      <c r="D1151" s="186"/>
      <c r="E1151" s="187"/>
      <c r="F1151" s="189"/>
    </row>
    <row r="1152" spans="2:6">
      <c r="B1152" s="185"/>
      <c r="C1152" s="185"/>
      <c r="D1152" s="186"/>
      <c r="E1152" s="187"/>
      <c r="F1152" s="189"/>
    </row>
    <row r="1153" spans="2:6">
      <c r="B1153" s="185"/>
      <c r="C1153" s="185"/>
      <c r="D1153" s="186"/>
      <c r="E1153" s="187"/>
      <c r="F1153" s="189"/>
    </row>
    <row r="1154" spans="2:6">
      <c r="B1154" s="185"/>
      <c r="C1154" s="185"/>
      <c r="D1154" s="186"/>
      <c r="E1154" s="187"/>
      <c r="F1154" s="189"/>
    </row>
    <row r="1155" spans="2:6">
      <c r="B1155" s="185"/>
      <c r="C1155" s="185"/>
      <c r="D1155" s="186"/>
      <c r="E1155" s="187"/>
      <c r="F1155" s="189"/>
    </row>
    <row r="1156" spans="2:6">
      <c r="B1156" s="185"/>
      <c r="C1156" s="185"/>
      <c r="D1156" s="186"/>
      <c r="E1156" s="187"/>
      <c r="F1156" s="189"/>
    </row>
    <row r="1157" spans="2:6">
      <c r="B1157" s="185"/>
      <c r="C1157" s="185"/>
      <c r="D1157" s="186"/>
      <c r="E1157" s="187"/>
      <c r="F1157" s="189"/>
    </row>
    <row r="1158" spans="2:6">
      <c r="B1158" s="185"/>
      <c r="C1158" s="185"/>
      <c r="D1158" s="186"/>
      <c r="E1158" s="187"/>
      <c r="F1158" s="189"/>
    </row>
    <row r="1159" spans="2:6">
      <c r="B1159" s="185"/>
      <c r="C1159" s="185"/>
      <c r="D1159" s="186"/>
      <c r="E1159" s="187"/>
      <c r="F1159" s="189"/>
    </row>
    <row r="1160" spans="2:6">
      <c r="B1160" s="185"/>
      <c r="C1160" s="185"/>
      <c r="D1160" s="186"/>
      <c r="E1160" s="187"/>
      <c r="F1160" s="189"/>
    </row>
    <row r="1161" spans="2:6">
      <c r="B1161" s="185"/>
      <c r="C1161" s="185"/>
      <c r="D1161" s="186"/>
      <c r="E1161" s="187"/>
      <c r="F1161" s="189"/>
    </row>
    <row r="1162" spans="2:6">
      <c r="B1162" s="185"/>
      <c r="C1162" s="185"/>
      <c r="D1162" s="186"/>
      <c r="E1162" s="187"/>
      <c r="F1162" s="189"/>
    </row>
    <row r="1163" spans="2:6">
      <c r="B1163" s="185"/>
      <c r="C1163" s="185"/>
      <c r="D1163" s="186"/>
      <c r="E1163" s="187"/>
      <c r="F1163" s="189"/>
    </row>
    <row r="1164" spans="2:6">
      <c r="B1164" s="185"/>
      <c r="C1164" s="185"/>
      <c r="D1164" s="186"/>
      <c r="E1164" s="187"/>
      <c r="F1164" s="189"/>
    </row>
    <row r="1165" spans="2:6">
      <c r="B1165" s="185"/>
      <c r="C1165" s="185"/>
      <c r="D1165" s="186"/>
      <c r="E1165" s="187"/>
      <c r="F1165" s="189"/>
    </row>
    <row r="1166" spans="2:6">
      <c r="B1166" s="185"/>
      <c r="C1166" s="185"/>
      <c r="D1166" s="186"/>
      <c r="E1166" s="187"/>
      <c r="F1166" s="189"/>
    </row>
    <row r="1167" spans="2:6">
      <c r="B1167" s="185"/>
      <c r="C1167" s="185"/>
      <c r="D1167" s="186"/>
      <c r="E1167" s="187"/>
      <c r="F1167" s="189"/>
    </row>
    <row r="1168" spans="2:6">
      <c r="B1168" s="185"/>
      <c r="C1168" s="185"/>
      <c r="D1168" s="186"/>
      <c r="E1168" s="187"/>
      <c r="F1168" s="189"/>
    </row>
    <row r="1169" spans="2:6">
      <c r="B1169" s="185"/>
      <c r="C1169" s="185"/>
      <c r="D1169" s="186"/>
      <c r="E1169" s="187"/>
      <c r="F1169" s="189"/>
    </row>
    <row r="1170" spans="2:6">
      <c r="B1170" s="185"/>
      <c r="C1170" s="185"/>
      <c r="D1170" s="186"/>
      <c r="E1170" s="187"/>
      <c r="F1170" s="189"/>
    </row>
    <row r="1171" spans="2:6">
      <c r="B1171" s="185"/>
      <c r="C1171" s="185"/>
      <c r="D1171" s="186"/>
      <c r="E1171" s="187"/>
      <c r="F1171" s="189"/>
    </row>
    <row r="1172" spans="2:6">
      <c r="B1172" s="185"/>
      <c r="C1172" s="185"/>
      <c r="D1172" s="186"/>
      <c r="E1172" s="187"/>
      <c r="F1172" s="189"/>
    </row>
    <row r="1173" spans="2:6">
      <c r="B1173" s="185"/>
      <c r="C1173" s="185"/>
      <c r="D1173" s="186"/>
      <c r="E1173" s="187"/>
      <c r="F1173" s="189"/>
    </row>
    <row r="1174" spans="2:6">
      <c r="B1174" s="185"/>
      <c r="C1174" s="185"/>
      <c r="D1174" s="186"/>
      <c r="E1174" s="187"/>
      <c r="F1174" s="189"/>
    </row>
    <row r="1175" spans="2:6">
      <c r="B1175" s="185"/>
      <c r="C1175" s="185"/>
      <c r="D1175" s="186"/>
      <c r="E1175" s="187"/>
      <c r="F1175" s="189"/>
    </row>
    <row r="1176" spans="2:6">
      <c r="B1176" s="185"/>
      <c r="C1176" s="185"/>
      <c r="D1176" s="186"/>
      <c r="E1176" s="187"/>
      <c r="F1176" s="189"/>
    </row>
    <row r="1177" spans="2:6">
      <c r="B1177" s="185"/>
      <c r="C1177" s="185"/>
      <c r="D1177" s="186"/>
      <c r="E1177" s="187"/>
      <c r="F1177" s="189"/>
    </row>
    <row r="1178" spans="2:6">
      <c r="B1178" s="185"/>
      <c r="C1178" s="185"/>
      <c r="D1178" s="186"/>
      <c r="E1178" s="187"/>
      <c r="F1178" s="189"/>
    </row>
    <row r="1179" spans="2:6">
      <c r="B1179" s="185"/>
      <c r="C1179" s="185"/>
      <c r="D1179" s="186"/>
      <c r="E1179" s="187"/>
      <c r="F1179" s="189"/>
    </row>
    <row r="1180" spans="2:6">
      <c r="B1180" s="185"/>
      <c r="C1180" s="185"/>
      <c r="D1180" s="186"/>
      <c r="E1180" s="187"/>
      <c r="F1180" s="189"/>
    </row>
    <row r="1181" spans="2:6">
      <c r="B1181" s="185"/>
      <c r="C1181" s="185"/>
      <c r="D1181" s="186"/>
      <c r="E1181" s="187"/>
      <c r="F1181" s="189"/>
    </row>
    <row r="1182" spans="2:6">
      <c r="B1182" s="185"/>
      <c r="C1182" s="185"/>
      <c r="D1182" s="186"/>
      <c r="E1182" s="187"/>
      <c r="F1182" s="189"/>
    </row>
    <row r="1183" spans="2:6">
      <c r="B1183" s="185"/>
      <c r="C1183" s="185"/>
      <c r="D1183" s="186"/>
      <c r="E1183" s="187"/>
      <c r="F1183" s="189"/>
    </row>
    <row r="1184" spans="2:6">
      <c r="B1184" s="185"/>
      <c r="C1184" s="185"/>
      <c r="D1184" s="186"/>
      <c r="E1184" s="187"/>
      <c r="F1184" s="189"/>
    </row>
    <row r="1185" spans="2:6">
      <c r="B1185" s="185"/>
      <c r="C1185" s="185"/>
      <c r="D1185" s="186"/>
      <c r="E1185" s="187"/>
      <c r="F1185" s="189"/>
    </row>
    <row r="1186" spans="2:6">
      <c r="B1186" s="185"/>
      <c r="C1186" s="185"/>
      <c r="D1186" s="186"/>
      <c r="E1186" s="187"/>
      <c r="F1186" s="189"/>
    </row>
    <row r="1187" spans="2:6">
      <c r="B1187" s="185"/>
      <c r="C1187" s="185"/>
      <c r="D1187" s="186"/>
      <c r="E1187" s="187"/>
      <c r="F1187" s="189"/>
    </row>
    <row r="1188" spans="2:6">
      <c r="B1188" s="185"/>
      <c r="C1188" s="185"/>
      <c r="D1188" s="186"/>
      <c r="E1188" s="187"/>
      <c r="F1188" s="189"/>
    </row>
    <row r="1189" spans="2:6">
      <c r="B1189" s="185"/>
      <c r="C1189" s="185"/>
      <c r="D1189" s="186"/>
      <c r="E1189" s="187"/>
      <c r="F1189" s="189"/>
    </row>
    <row r="1190" spans="2:6">
      <c r="B1190" s="185"/>
      <c r="C1190" s="185"/>
      <c r="D1190" s="186"/>
      <c r="E1190" s="187"/>
      <c r="F1190" s="189"/>
    </row>
    <row r="1191" spans="2:6">
      <c r="B1191" s="185"/>
      <c r="C1191" s="185"/>
      <c r="D1191" s="186"/>
      <c r="E1191" s="187"/>
      <c r="F1191" s="189"/>
    </row>
    <row r="1192" spans="2:6">
      <c r="B1192" s="185"/>
      <c r="C1192" s="185"/>
      <c r="D1192" s="186"/>
      <c r="E1192" s="187"/>
      <c r="F1192" s="189"/>
    </row>
    <row r="1193" spans="2:6">
      <c r="B1193" s="185"/>
      <c r="C1193" s="185"/>
      <c r="D1193" s="186"/>
      <c r="E1193" s="187"/>
      <c r="F1193" s="189"/>
    </row>
    <row r="1194" spans="2:6">
      <c r="B1194" s="185"/>
      <c r="C1194" s="185"/>
      <c r="D1194" s="186"/>
      <c r="E1194" s="187"/>
      <c r="F1194" s="189"/>
    </row>
    <row r="1195" spans="2:6">
      <c r="B1195" s="185"/>
      <c r="C1195" s="185"/>
      <c r="D1195" s="186"/>
      <c r="E1195" s="187"/>
      <c r="F1195" s="189"/>
    </row>
    <row r="1196" spans="2:6">
      <c r="B1196" s="185"/>
      <c r="C1196" s="185"/>
      <c r="D1196" s="186"/>
      <c r="E1196" s="187"/>
      <c r="F1196" s="189"/>
    </row>
    <row r="1197" spans="2:6">
      <c r="B1197" s="185"/>
      <c r="C1197" s="185"/>
      <c r="D1197" s="186"/>
      <c r="E1197" s="187"/>
      <c r="F1197" s="189"/>
    </row>
    <row r="1198" spans="2:6">
      <c r="B1198" s="185"/>
      <c r="C1198" s="185"/>
      <c r="D1198" s="186"/>
      <c r="E1198" s="187"/>
      <c r="F1198" s="189"/>
    </row>
    <row r="1199" spans="2:6">
      <c r="B1199" s="185"/>
      <c r="C1199" s="185"/>
      <c r="D1199" s="186"/>
      <c r="E1199" s="187"/>
      <c r="F1199" s="189"/>
    </row>
    <row r="1200" spans="2:6">
      <c r="B1200" s="185"/>
      <c r="C1200" s="185"/>
      <c r="D1200" s="186"/>
      <c r="E1200" s="187"/>
      <c r="F1200" s="189"/>
    </row>
    <row r="1201" spans="2:6">
      <c r="B1201" s="185"/>
      <c r="C1201" s="185"/>
      <c r="D1201" s="186"/>
      <c r="E1201" s="187"/>
      <c r="F1201" s="189"/>
    </row>
    <row r="1202" spans="2:6">
      <c r="B1202" s="185"/>
      <c r="C1202" s="185"/>
      <c r="D1202" s="186"/>
      <c r="E1202" s="187"/>
      <c r="F1202" s="189"/>
    </row>
    <row r="1203" spans="2:6">
      <c r="B1203" s="185"/>
      <c r="C1203" s="185"/>
      <c r="D1203" s="186"/>
      <c r="E1203" s="187"/>
      <c r="F1203" s="189"/>
    </row>
    <row r="1204" spans="2:6">
      <c r="B1204" s="185"/>
      <c r="C1204" s="185"/>
      <c r="D1204" s="186"/>
      <c r="E1204" s="187"/>
      <c r="F1204" s="189"/>
    </row>
    <row r="1205" spans="2:6">
      <c r="B1205" s="185"/>
      <c r="C1205" s="185"/>
      <c r="D1205" s="186"/>
      <c r="E1205" s="187"/>
      <c r="F1205" s="189"/>
    </row>
    <row r="1206" spans="2:6">
      <c r="B1206" s="185"/>
      <c r="C1206" s="185"/>
      <c r="D1206" s="186"/>
      <c r="E1206" s="187"/>
      <c r="F1206" s="189"/>
    </row>
    <row r="1207" spans="2:6">
      <c r="B1207" s="185"/>
      <c r="C1207" s="185"/>
      <c r="D1207" s="186"/>
      <c r="E1207" s="187"/>
      <c r="F1207" s="189"/>
    </row>
    <row r="1208" spans="2:6">
      <c r="B1208" s="185"/>
      <c r="C1208" s="185"/>
      <c r="D1208" s="186"/>
      <c r="E1208" s="187"/>
      <c r="F1208" s="189"/>
    </row>
    <row r="1209" spans="2:6">
      <c r="B1209" s="185"/>
      <c r="C1209" s="185"/>
      <c r="D1209" s="186"/>
      <c r="E1209" s="187"/>
      <c r="F1209" s="189"/>
    </row>
    <row r="1210" spans="2:6">
      <c r="B1210" s="185"/>
      <c r="C1210" s="185"/>
      <c r="D1210" s="186"/>
      <c r="E1210" s="187"/>
      <c r="F1210" s="189"/>
    </row>
    <row r="1211" spans="2:6">
      <c r="B1211" s="185"/>
      <c r="C1211" s="185"/>
      <c r="D1211" s="186"/>
      <c r="E1211" s="187"/>
      <c r="F1211" s="189"/>
    </row>
    <row r="1212" spans="2:6">
      <c r="B1212" s="185"/>
      <c r="C1212" s="185"/>
      <c r="D1212" s="186"/>
      <c r="E1212" s="187"/>
      <c r="F1212" s="189"/>
    </row>
    <row r="1213" spans="2:6">
      <c r="B1213" s="185"/>
      <c r="C1213" s="185"/>
      <c r="D1213" s="186"/>
      <c r="E1213" s="187"/>
      <c r="F1213" s="189"/>
    </row>
    <row r="1214" spans="2:6">
      <c r="B1214" s="185"/>
      <c r="C1214" s="185"/>
      <c r="D1214" s="186"/>
      <c r="E1214" s="187"/>
      <c r="F1214" s="189"/>
    </row>
    <row r="1215" spans="2:6">
      <c r="B1215" s="185"/>
      <c r="C1215" s="185"/>
      <c r="D1215" s="186"/>
      <c r="E1215" s="187"/>
      <c r="F1215" s="189"/>
    </row>
    <row r="1216" spans="2:6">
      <c r="B1216" s="185"/>
      <c r="C1216" s="185"/>
      <c r="D1216" s="186"/>
      <c r="E1216" s="187"/>
      <c r="F1216" s="189"/>
    </row>
    <row r="1217" spans="2:6">
      <c r="B1217" s="185"/>
      <c r="C1217" s="185"/>
      <c r="D1217" s="186"/>
      <c r="E1217" s="187"/>
      <c r="F1217" s="189"/>
    </row>
    <row r="1218" spans="2:6">
      <c r="B1218" s="185"/>
      <c r="C1218" s="185"/>
      <c r="D1218" s="186"/>
      <c r="E1218" s="187"/>
      <c r="F1218" s="189"/>
    </row>
    <row r="1219" spans="2:6">
      <c r="B1219" s="185"/>
      <c r="C1219" s="185"/>
      <c r="D1219" s="186"/>
      <c r="E1219" s="187"/>
      <c r="F1219" s="189"/>
    </row>
    <row r="1220" spans="2:6">
      <c r="B1220" s="185"/>
      <c r="C1220" s="185"/>
      <c r="D1220" s="186"/>
      <c r="E1220" s="187"/>
      <c r="F1220" s="189"/>
    </row>
    <row r="1221" spans="2:6">
      <c r="B1221" s="185"/>
      <c r="C1221" s="185"/>
      <c r="D1221" s="186"/>
      <c r="E1221" s="187"/>
      <c r="F1221" s="189"/>
    </row>
    <row r="1222" spans="2:6">
      <c r="B1222" s="185"/>
      <c r="C1222" s="185"/>
      <c r="D1222" s="186"/>
      <c r="E1222" s="187"/>
      <c r="F1222" s="189"/>
    </row>
    <row r="1223" spans="2:6">
      <c r="B1223" s="185"/>
      <c r="C1223" s="185"/>
      <c r="D1223" s="186"/>
      <c r="E1223" s="187"/>
      <c r="F1223" s="189"/>
    </row>
    <row r="1224" spans="2:6">
      <c r="B1224" s="185"/>
      <c r="C1224" s="185"/>
      <c r="D1224" s="186"/>
      <c r="E1224" s="187"/>
      <c r="F1224" s="189"/>
    </row>
    <row r="1225" spans="2:6">
      <c r="B1225" s="185"/>
      <c r="C1225" s="185"/>
      <c r="D1225" s="186"/>
      <c r="E1225" s="187"/>
      <c r="F1225" s="189"/>
    </row>
    <row r="1226" spans="2:6">
      <c r="B1226" s="185"/>
      <c r="C1226" s="185"/>
      <c r="D1226" s="186"/>
      <c r="E1226" s="187"/>
      <c r="F1226" s="189"/>
    </row>
    <row r="1227" spans="2:6">
      <c r="B1227" s="185"/>
      <c r="C1227" s="185"/>
      <c r="D1227" s="186"/>
      <c r="E1227" s="187"/>
      <c r="F1227" s="189"/>
    </row>
    <row r="1228" spans="2:6">
      <c r="B1228" s="185"/>
      <c r="C1228" s="185"/>
      <c r="D1228" s="186"/>
      <c r="E1228" s="187"/>
      <c r="F1228" s="189"/>
    </row>
    <row r="1229" spans="2:6">
      <c r="B1229" s="185"/>
      <c r="C1229" s="185"/>
      <c r="D1229" s="186"/>
      <c r="E1229" s="187"/>
      <c r="F1229" s="189"/>
    </row>
    <row r="1230" spans="2:6">
      <c r="B1230" s="185"/>
      <c r="C1230" s="185"/>
      <c r="D1230" s="186"/>
      <c r="E1230" s="187"/>
      <c r="F1230" s="189"/>
    </row>
    <row r="1231" spans="2:6">
      <c r="B1231" s="185"/>
      <c r="C1231" s="185"/>
      <c r="D1231" s="186"/>
      <c r="E1231" s="187"/>
      <c r="F1231" s="189"/>
    </row>
    <row r="1232" spans="2:6">
      <c r="B1232" s="185"/>
      <c r="C1232" s="185"/>
      <c r="D1232" s="186"/>
      <c r="E1232" s="187"/>
      <c r="F1232" s="189"/>
    </row>
    <row r="1233" spans="2:6">
      <c r="B1233" s="185"/>
      <c r="C1233" s="185"/>
      <c r="D1233" s="186"/>
      <c r="E1233" s="187"/>
      <c r="F1233" s="189"/>
    </row>
    <row r="1234" spans="2:6">
      <c r="B1234" s="185"/>
      <c r="C1234" s="185"/>
      <c r="D1234" s="186"/>
      <c r="E1234" s="187"/>
      <c r="F1234" s="189"/>
    </row>
    <row r="1235" spans="2:6">
      <c r="B1235" s="185"/>
      <c r="C1235" s="185"/>
      <c r="D1235" s="186"/>
      <c r="E1235" s="187"/>
      <c r="F1235" s="189"/>
    </row>
    <row r="1236" spans="2:6">
      <c r="B1236" s="185"/>
      <c r="C1236" s="185"/>
      <c r="D1236" s="186"/>
      <c r="E1236" s="187"/>
      <c r="F1236" s="189"/>
    </row>
    <row r="1237" spans="2:6">
      <c r="B1237" s="185"/>
      <c r="C1237" s="185"/>
      <c r="D1237" s="186"/>
      <c r="E1237" s="187"/>
      <c r="F1237" s="189"/>
    </row>
    <row r="1238" spans="2:6">
      <c r="B1238" s="185"/>
      <c r="C1238" s="185"/>
      <c r="D1238" s="186"/>
      <c r="E1238" s="187"/>
      <c r="F1238" s="189"/>
    </row>
    <row r="1239" spans="2:6">
      <c r="B1239" s="185"/>
      <c r="C1239" s="185"/>
      <c r="D1239" s="186"/>
      <c r="E1239" s="187"/>
      <c r="F1239" s="189"/>
    </row>
    <row r="1240" spans="2:6">
      <c r="B1240" s="185"/>
      <c r="C1240" s="185"/>
      <c r="D1240" s="186"/>
      <c r="E1240" s="187"/>
      <c r="F1240" s="189"/>
    </row>
    <row r="1241" spans="2:6">
      <c r="B1241" s="185"/>
      <c r="C1241" s="185"/>
      <c r="D1241" s="186"/>
      <c r="E1241" s="187"/>
      <c r="F1241" s="189"/>
    </row>
    <row r="1242" spans="2:6">
      <c r="B1242" s="185"/>
      <c r="C1242" s="185"/>
      <c r="D1242" s="186"/>
      <c r="E1242" s="187"/>
      <c r="F1242" s="189"/>
    </row>
    <row r="1243" spans="2:6">
      <c r="B1243" s="185"/>
      <c r="C1243" s="185"/>
      <c r="D1243" s="186"/>
      <c r="E1243" s="187"/>
      <c r="F1243" s="189"/>
    </row>
    <row r="1244" spans="2:6">
      <c r="B1244" s="185"/>
      <c r="C1244" s="185"/>
      <c r="D1244" s="186"/>
      <c r="E1244" s="187"/>
      <c r="F1244" s="189"/>
    </row>
    <row r="1245" spans="2:6">
      <c r="B1245" s="185"/>
      <c r="C1245" s="185"/>
      <c r="D1245" s="186"/>
      <c r="E1245" s="187"/>
      <c r="F1245" s="189"/>
    </row>
    <row r="1246" spans="2:6">
      <c r="B1246" s="185"/>
      <c r="C1246" s="185"/>
      <c r="D1246" s="186"/>
      <c r="E1246" s="187"/>
      <c r="F1246" s="189"/>
    </row>
    <row r="1247" spans="2:6">
      <c r="B1247" s="185"/>
      <c r="C1247" s="185"/>
      <c r="D1247" s="186"/>
      <c r="E1247" s="187"/>
      <c r="F1247" s="189"/>
    </row>
    <row r="1248" spans="2:6">
      <c r="B1248" s="185"/>
      <c r="C1248" s="185"/>
      <c r="D1248" s="186"/>
      <c r="E1248" s="187"/>
      <c r="F1248" s="189"/>
    </row>
    <row r="1249" spans="2:6">
      <c r="B1249" s="185"/>
      <c r="C1249" s="185"/>
      <c r="D1249" s="186"/>
      <c r="E1249" s="187"/>
      <c r="F1249" s="189"/>
    </row>
    <row r="1250" spans="2:6">
      <c r="B1250" s="185"/>
      <c r="C1250" s="185"/>
      <c r="D1250" s="186"/>
      <c r="E1250" s="187"/>
      <c r="F1250" s="189"/>
    </row>
    <row r="1251" spans="2:6">
      <c r="B1251" s="185"/>
      <c r="C1251" s="185"/>
      <c r="D1251" s="186"/>
      <c r="E1251" s="187"/>
      <c r="F1251" s="189"/>
    </row>
    <row r="1252" spans="2:6">
      <c r="B1252" s="185"/>
      <c r="C1252" s="185"/>
      <c r="D1252" s="186"/>
      <c r="E1252" s="187"/>
      <c r="F1252" s="189"/>
    </row>
    <row r="1253" spans="2:6">
      <c r="B1253" s="185"/>
      <c r="C1253" s="185"/>
      <c r="D1253" s="186"/>
      <c r="E1253" s="187"/>
      <c r="F1253" s="189"/>
    </row>
    <row r="1254" spans="2:6">
      <c r="B1254" s="185"/>
      <c r="C1254" s="185"/>
      <c r="D1254" s="186"/>
      <c r="E1254" s="187"/>
      <c r="F1254" s="189"/>
    </row>
    <row r="1255" spans="2:6">
      <c r="B1255" s="185"/>
      <c r="C1255" s="185"/>
      <c r="D1255" s="186"/>
      <c r="E1255" s="187"/>
      <c r="F1255" s="189"/>
    </row>
    <row r="1256" spans="2:6">
      <c r="B1256" s="185"/>
      <c r="C1256" s="185"/>
      <c r="D1256" s="186"/>
      <c r="E1256" s="187"/>
      <c r="F1256" s="189"/>
    </row>
    <row r="1257" spans="2:6">
      <c r="B1257" s="185"/>
      <c r="C1257" s="185"/>
      <c r="D1257" s="186"/>
      <c r="E1257" s="187"/>
      <c r="F1257" s="189"/>
    </row>
    <row r="1258" spans="2:6">
      <c r="B1258" s="185"/>
      <c r="C1258" s="185"/>
      <c r="D1258" s="186"/>
      <c r="E1258" s="187"/>
      <c r="F1258" s="189"/>
    </row>
    <row r="1259" spans="2:6">
      <c r="B1259" s="185"/>
      <c r="C1259" s="185"/>
      <c r="D1259" s="186"/>
      <c r="E1259" s="187"/>
      <c r="F1259" s="189"/>
    </row>
    <row r="1260" spans="2:6">
      <c r="B1260" s="185"/>
      <c r="C1260" s="185"/>
      <c r="D1260" s="186"/>
      <c r="E1260" s="187"/>
      <c r="F1260" s="189"/>
    </row>
    <row r="1261" spans="2:6">
      <c r="B1261" s="185"/>
      <c r="C1261" s="185"/>
      <c r="D1261" s="186"/>
      <c r="E1261" s="187"/>
      <c r="F1261" s="189"/>
    </row>
    <row r="1262" spans="2:6">
      <c r="B1262" s="185"/>
      <c r="C1262" s="185"/>
      <c r="D1262" s="186"/>
      <c r="E1262" s="187"/>
      <c r="F1262" s="189"/>
    </row>
    <row r="1263" spans="2:6">
      <c r="B1263" s="185"/>
      <c r="C1263" s="185"/>
      <c r="D1263" s="186"/>
      <c r="E1263" s="187"/>
      <c r="F1263" s="189"/>
    </row>
    <row r="1264" spans="2:6">
      <c r="B1264" s="185"/>
      <c r="C1264" s="185"/>
      <c r="D1264" s="186"/>
      <c r="E1264" s="187"/>
      <c r="F1264" s="189"/>
    </row>
    <row r="1265" spans="2:6">
      <c r="B1265" s="185"/>
      <c r="C1265" s="185"/>
      <c r="D1265" s="186"/>
      <c r="E1265" s="187"/>
      <c r="F1265" s="189"/>
    </row>
    <row r="1266" spans="2:6">
      <c r="B1266" s="185"/>
      <c r="C1266" s="185"/>
      <c r="D1266" s="186"/>
      <c r="E1266" s="187"/>
      <c r="F1266" s="189"/>
    </row>
    <row r="1267" spans="2:6">
      <c r="B1267" s="185"/>
      <c r="C1267" s="185"/>
      <c r="D1267" s="186"/>
      <c r="E1267" s="187"/>
      <c r="F1267" s="189"/>
    </row>
    <row r="1268" spans="2:6">
      <c r="B1268" s="185"/>
      <c r="C1268" s="185"/>
      <c r="D1268" s="186"/>
      <c r="E1268" s="187"/>
      <c r="F1268" s="189"/>
    </row>
    <row r="1269" spans="2:6">
      <c r="B1269" s="185"/>
      <c r="C1269" s="185"/>
      <c r="D1269" s="186"/>
      <c r="E1269" s="187"/>
      <c r="F1269" s="189"/>
    </row>
    <row r="1270" spans="2:6">
      <c r="B1270" s="185"/>
      <c r="C1270" s="185"/>
      <c r="D1270" s="186"/>
      <c r="E1270" s="187"/>
      <c r="F1270" s="189"/>
    </row>
    <row r="1271" spans="2:6">
      <c r="B1271" s="185"/>
      <c r="C1271" s="185"/>
      <c r="D1271" s="186"/>
      <c r="E1271" s="187"/>
      <c r="F1271" s="189"/>
    </row>
    <row r="1272" spans="2:6">
      <c r="B1272" s="185"/>
      <c r="C1272" s="185"/>
      <c r="D1272" s="186"/>
      <c r="E1272" s="187"/>
      <c r="F1272" s="189"/>
    </row>
    <row r="1273" spans="2:6">
      <c r="B1273" s="185"/>
      <c r="C1273" s="185"/>
      <c r="D1273" s="186"/>
      <c r="E1273" s="187"/>
      <c r="F1273" s="189"/>
    </row>
    <row r="1274" spans="2:6">
      <c r="B1274" s="185"/>
      <c r="C1274" s="185"/>
      <c r="D1274" s="186"/>
      <c r="E1274" s="187"/>
      <c r="F1274" s="189"/>
    </row>
    <row r="1275" spans="2:6">
      <c r="B1275" s="185"/>
      <c r="C1275" s="185"/>
      <c r="D1275" s="186"/>
      <c r="E1275" s="187"/>
      <c r="F1275" s="189"/>
    </row>
    <row r="1276" spans="2:6">
      <c r="B1276" s="185"/>
      <c r="C1276" s="185"/>
      <c r="D1276" s="186"/>
      <c r="E1276" s="187"/>
      <c r="F1276" s="189"/>
    </row>
    <row r="1277" spans="2:6">
      <c r="B1277" s="185"/>
      <c r="C1277" s="185"/>
      <c r="D1277" s="186"/>
      <c r="E1277" s="187"/>
      <c r="F1277" s="189"/>
    </row>
    <row r="1278" spans="2:6">
      <c r="B1278" s="185"/>
      <c r="C1278" s="185"/>
      <c r="D1278" s="186"/>
      <c r="E1278" s="187"/>
      <c r="F1278" s="189"/>
    </row>
    <row r="1279" spans="2:6">
      <c r="B1279" s="185"/>
      <c r="C1279" s="185"/>
      <c r="D1279" s="186"/>
      <c r="E1279" s="187"/>
      <c r="F1279" s="189"/>
    </row>
    <row r="1280" spans="2:6">
      <c r="B1280" s="185"/>
      <c r="C1280" s="185"/>
      <c r="D1280" s="186"/>
      <c r="E1280" s="187"/>
      <c r="F1280" s="189"/>
    </row>
    <row r="1281" spans="2:6">
      <c r="B1281" s="185"/>
      <c r="C1281" s="185"/>
      <c r="D1281" s="186"/>
      <c r="E1281" s="187"/>
      <c r="F1281" s="189"/>
    </row>
    <row r="1282" spans="2:6">
      <c r="B1282" s="185"/>
      <c r="C1282" s="185"/>
      <c r="D1282" s="186"/>
      <c r="E1282" s="187"/>
      <c r="F1282" s="189"/>
    </row>
    <row r="1283" spans="2:6">
      <c r="B1283" s="185"/>
      <c r="C1283" s="185"/>
      <c r="D1283" s="186"/>
      <c r="E1283" s="187"/>
      <c r="F1283" s="189"/>
    </row>
    <row r="1284" spans="2:6">
      <c r="B1284" s="185"/>
      <c r="C1284" s="185"/>
      <c r="D1284" s="186"/>
      <c r="E1284" s="187"/>
      <c r="F1284" s="189"/>
    </row>
    <row r="1285" spans="2:6">
      <c r="B1285" s="185"/>
      <c r="C1285" s="185"/>
      <c r="D1285" s="186"/>
      <c r="E1285" s="187"/>
      <c r="F1285" s="189"/>
    </row>
    <row r="1286" spans="2:6">
      <c r="B1286" s="185"/>
      <c r="C1286" s="185"/>
      <c r="D1286" s="186"/>
      <c r="E1286" s="187"/>
      <c r="F1286" s="189"/>
    </row>
    <row r="1287" spans="2:6">
      <c r="B1287" s="185"/>
      <c r="C1287" s="185"/>
      <c r="D1287" s="186"/>
      <c r="E1287" s="187"/>
      <c r="F1287" s="189"/>
    </row>
    <row r="1288" spans="2:6">
      <c r="B1288" s="185"/>
      <c r="C1288" s="185"/>
      <c r="D1288" s="186"/>
      <c r="E1288" s="187"/>
      <c r="F1288" s="189"/>
    </row>
    <row r="1289" spans="2:6">
      <c r="B1289" s="185"/>
      <c r="C1289" s="185"/>
      <c r="D1289" s="186"/>
      <c r="E1289" s="187"/>
      <c r="F1289" s="189"/>
    </row>
    <row r="1290" spans="2:6">
      <c r="B1290" s="185"/>
      <c r="C1290" s="185"/>
      <c r="D1290" s="186"/>
      <c r="E1290" s="187"/>
      <c r="F1290" s="189"/>
    </row>
    <row r="1291" spans="2:6">
      <c r="B1291" s="185"/>
      <c r="C1291" s="185"/>
      <c r="D1291" s="186"/>
      <c r="E1291" s="187"/>
      <c r="F1291" s="189"/>
    </row>
    <row r="1292" spans="2:6">
      <c r="B1292" s="185"/>
      <c r="C1292" s="185"/>
      <c r="D1292" s="186"/>
      <c r="E1292" s="187"/>
      <c r="F1292" s="189"/>
    </row>
    <row r="1293" spans="2:6">
      <c r="B1293" s="185"/>
      <c r="C1293" s="185"/>
      <c r="D1293" s="186"/>
      <c r="E1293" s="187"/>
      <c r="F1293" s="189"/>
    </row>
    <row r="1294" spans="2:6">
      <c r="B1294" s="185"/>
      <c r="C1294" s="185"/>
      <c r="D1294" s="186"/>
      <c r="E1294" s="187"/>
      <c r="F1294" s="189"/>
    </row>
    <row r="1295" spans="2:6">
      <c r="B1295" s="185"/>
      <c r="C1295" s="185"/>
      <c r="D1295" s="186"/>
      <c r="E1295" s="187"/>
      <c r="F1295" s="189"/>
    </row>
    <row r="1296" spans="2:6">
      <c r="B1296" s="185"/>
      <c r="C1296" s="185"/>
      <c r="D1296" s="186"/>
      <c r="E1296" s="187"/>
      <c r="F1296" s="189"/>
    </row>
    <row r="1297" spans="2:6">
      <c r="B1297" s="185"/>
      <c r="C1297" s="185"/>
      <c r="D1297" s="186"/>
      <c r="E1297" s="187"/>
      <c r="F1297" s="189"/>
    </row>
    <row r="1298" spans="2:6">
      <c r="B1298" s="185"/>
      <c r="C1298" s="185"/>
      <c r="D1298" s="186"/>
      <c r="E1298" s="187"/>
      <c r="F1298" s="189"/>
    </row>
    <row r="1299" spans="2:6">
      <c r="B1299" s="185"/>
      <c r="C1299" s="185"/>
      <c r="D1299" s="186"/>
      <c r="E1299" s="187"/>
      <c r="F1299" s="189"/>
    </row>
    <row r="1300" spans="2:6">
      <c r="B1300" s="185"/>
      <c r="C1300" s="185"/>
      <c r="D1300" s="186"/>
      <c r="E1300" s="187"/>
      <c r="F1300" s="189"/>
    </row>
    <row r="1301" spans="2:6">
      <c r="B1301" s="185"/>
      <c r="C1301" s="185"/>
      <c r="D1301" s="186"/>
      <c r="E1301" s="187"/>
      <c r="F1301" s="189"/>
    </row>
    <row r="1302" spans="2:6">
      <c r="B1302" s="185"/>
      <c r="C1302" s="185"/>
      <c r="D1302" s="186"/>
      <c r="E1302" s="187"/>
      <c r="F1302" s="189"/>
    </row>
    <row r="1303" spans="2:6">
      <c r="B1303" s="185"/>
      <c r="C1303" s="185"/>
      <c r="D1303" s="186"/>
      <c r="E1303" s="187"/>
      <c r="F1303" s="189"/>
    </row>
    <row r="1304" spans="2:6">
      <c r="B1304" s="185"/>
      <c r="C1304" s="185"/>
      <c r="D1304" s="186"/>
      <c r="E1304" s="187"/>
      <c r="F1304" s="189"/>
    </row>
    <row r="1305" spans="2:6">
      <c r="B1305" s="185"/>
      <c r="C1305" s="185"/>
      <c r="D1305" s="186"/>
      <c r="E1305" s="187"/>
      <c r="F1305" s="189"/>
    </row>
    <row r="1306" spans="2:6">
      <c r="B1306" s="185"/>
      <c r="C1306" s="185"/>
      <c r="D1306" s="186"/>
      <c r="E1306" s="187"/>
      <c r="F1306" s="189"/>
    </row>
    <row r="1307" spans="2:6">
      <c r="B1307" s="185"/>
      <c r="C1307" s="185"/>
      <c r="D1307" s="186"/>
      <c r="E1307" s="187"/>
      <c r="F1307" s="189"/>
    </row>
    <row r="1308" spans="2:6">
      <c r="B1308" s="185"/>
      <c r="C1308" s="185"/>
      <c r="D1308" s="186"/>
      <c r="E1308" s="187"/>
      <c r="F1308" s="189"/>
    </row>
    <row r="1309" spans="2:6">
      <c r="B1309" s="185"/>
      <c r="C1309" s="185"/>
      <c r="D1309" s="186"/>
      <c r="E1309" s="187"/>
      <c r="F1309" s="189"/>
    </row>
    <row r="1310" spans="2:6">
      <c r="B1310" s="185"/>
      <c r="C1310" s="185"/>
      <c r="D1310" s="186"/>
      <c r="E1310" s="187"/>
      <c r="F1310" s="189"/>
    </row>
    <row r="1311" spans="2:6">
      <c r="B1311" s="185"/>
      <c r="C1311" s="185"/>
      <c r="D1311" s="186"/>
      <c r="E1311" s="187"/>
      <c r="F1311" s="189"/>
    </row>
    <row r="1312" spans="2:6">
      <c r="B1312" s="185"/>
      <c r="C1312" s="185"/>
      <c r="D1312" s="186"/>
      <c r="E1312" s="187"/>
      <c r="F1312" s="189"/>
    </row>
    <row r="1313" spans="2:6">
      <c r="B1313" s="185"/>
      <c r="C1313" s="185"/>
      <c r="D1313" s="186"/>
      <c r="E1313" s="187"/>
      <c r="F1313" s="189"/>
    </row>
    <row r="1314" spans="2:6">
      <c r="B1314" s="185"/>
      <c r="C1314" s="185"/>
      <c r="D1314" s="186"/>
      <c r="E1314" s="187"/>
      <c r="F1314" s="189"/>
    </row>
    <row r="1315" spans="2:6">
      <c r="B1315" s="185"/>
      <c r="C1315" s="185"/>
      <c r="D1315" s="186"/>
      <c r="E1315" s="187"/>
      <c r="F1315" s="189"/>
    </row>
    <row r="1316" spans="2:6">
      <c r="B1316" s="185"/>
      <c r="C1316" s="185"/>
      <c r="D1316" s="186"/>
      <c r="E1316" s="187"/>
      <c r="F1316" s="189"/>
    </row>
    <row r="1317" spans="2:6">
      <c r="B1317" s="185"/>
      <c r="C1317" s="185"/>
      <c r="D1317" s="186"/>
      <c r="E1317" s="187"/>
      <c r="F1317" s="189"/>
    </row>
    <row r="1318" spans="2:6">
      <c r="B1318" s="185"/>
      <c r="C1318" s="185"/>
      <c r="D1318" s="186"/>
      <c r="E1318" s="187"/>
      <c r="F1318" s="189"/>
    </row>
    <row r="1319" spans="2:6">
      <c r="B1319" s="185"/>
      <c r="C1319" s="185"/>
      <c r="D1319" s="186"/>
      <c r="E1319" s="187"/>
      <c r="F1319" s="189"/>
    </row>
    <row r="1320" spans="2:6">
      <c r="B1320" s="185"/>
      <c r="C1320" s="185"/>
      <c r="D1320" s="186"/>
      <c r="E1320" s="187"/>
      <c r="F1320" s="189"/>
    </row>
    <row r="1321" spans="2:6">
      <c r="B1321" s="185"/>
      <c r="C1321" s="185"/>
      <c r="D1321" s="186"/>
      <c r="E1321" s="187"/>
      <c r="F1321" s="189"/>
    </row>
    <row r="1322" spans="2:6">
      <c r="B1322" s="185"/>
      <c r="C1322" s="185"/>
      <c r="D1322" s="186"/>
      <c r="E1322" s="187"/>
      <c r="F1322" s="189"/>
    </row>
    <row r="1323" spans="2:6">
      <c r="B1323" s="185"/>
      <c r="C1323" s="185"/>
      <c r="D1323" s="186"/>
      <c r="E1323" s="187"/>
      <c r="F1323" s="189"/>
    </row>
    <row r="1324" spans="2:6">
      <c r="B1324" s="185"/>
      <c r="C1324" s="185"/>
      <c r="D1324" s="186"/>
      <c r="E1324" s="187"/>
      <c r="F1324" s="189"/>
    </row>
    <row r="1325" spans="2:6">
      <c r="B1325" s="185"/>
      <c r="C1325" s="185"/>
      <c r="D1325" s="186"/>
      <c r="E1325" s="187"/>
      <c r="F1325" s="189"/>
    </row>
    <row r="1326" spans="2:6">
      <c r="B1326" s="185"/>
      <c r="C1326" s="185"/>
      <c r="D1326" s="186"/>
      <c r="E1326" s="187"/>
      <c r="F1326" s="189"/>
    </row>
    <row r="1327" spans="2:6">
      <c r="B1327" s="185"/>
      <c r="C1327" s="185"/>
      <c r="D1327" s="186"/>
      <c r="E1327" s="187"/>
      <c r="F1327" s="189"/>
    </row>
    <row r="1328" spans="2:6">
      <c r="B1328" s="185"/>
      <c r="C1328" s="185"/>
      <c r="D1328" s="186"/>
      <c r="E1328" s="187"/>
      <c r="F1328" s="189"/>
    </row>
    <row r="1329" spans="2:6">
      <c r="B1329" s="185"/>
      <c r="C1329" s="185"/>
      <c r="D1329" s="186"/>
      <c r="E1329" s="187"/>
      <c r="F1329" s="189"/>
    </row>
    <row r="1330" spans="2:6">
      <c r="B1330" s="185"/>
      <c r="C1330" s="185"/>
      <c r="D1330" s="186"/>
      <c r="E1330" s="187"/>
      <c r="F1330" s="189"/>
    </row>
    <row r="1331" spans="2:6">
      <c r="B1331" s="185"/>
      <c r="C1331" s="185"/>
      <c r="D1331" s="186"/>
      <c r="E1331" s="187"/>
      <c r="F1331" s="189"/>
    </row>
    <row r="1332" spans="2:6">
      <c r="B1332" s="185"/>
      <c r="C1332" s="185"/>
      <c r="D1332" s="186"/>
      <c r="E1332" s="187"/>
      <c r="F1332" s="189"/>
    </row>
    <row r="1333" spans="2:6">
      <c r="B1333" s="185"/>
      <c r="C1333" s="185"/>
      <c r="D1333" s="186"/>
      <c r="E1333" s="187"/>
      <c r="F1333" s="189"/>
    </row>
    <row r="1334" spans="2:6">
      <c r="B1334" s="185"/>
      <c r="C1334" s="185"/>
      <c r="D1334" s="186"/>
      <c r="E1334" s="187"/>
      <c r="F1334" s="189"/>
    </row>
    <row r="1335" spans="2:6">
      <c r="B1335" s="185"/>
      <c r="C1335" s="185"/>
      <c r="D1335" s="186"/>
      <c r="E1335" s="187"/>
      <c r="F1335" s="189"/>
    </row>
    <row r="1336" spans="2:6">
      <c r="B1336" s="185"/>
      <c r="C1336" s="185"/>
      <c r="D1336" s="186"/>
      <c r="E1336" s="187"/>
      <c r="F1336" s="189"/>
    </row>
    <row r="1337" spans="2:6">
      <c r="B1337" s="185"/>
      <c r="C1337" s="185"/>
      <c r="D1337" s="186"/>
      <c r="E1337" s="187"/>
      <c r="F1337" s="189"/>
    </row>
    <row r="1338" spans="2:6">
      <c r="B1338" s="185"/>
      <c r="C1338" s="185"/>
      <c r="D1338" s="186"/>
      <c r="E1338" s="187"/>
      <c r="F1338" s="189"/>
    </row>
    <row r="1339" spans="2:6">
      <c r="B1339" s="185"/>
      <c r="C1339" s="185"/>
      <c r="D1339" s="186"/>
      <c r="E1339" s="187"/>
      <c r="F1339" s="189"/>
    </row>
    <row r="1340" spans="2:6">
      <c r="B1340" s="185"/>
      <c r="C1340" s="185"/>
      <c r="D1340" s="186"/>
      <c r="E1340" s="187"/>
      <c r="F1340" s="189"/>
    </row>
    <row r="1341" spans="2:6">
      <c r="B1341" s="185"/>
      <c r="C1341" s="185"/>
      <c r="D1341" s="186"/>
      <c r="E1341" s="187"/>
      <c r="F1341" s="189"/>
    </row>
    <row r="1342" spans="2:6">
      <c r="B1342" s="185"/>
      <c r="C1342" s="185"/>
      <c r="D1342" s="186"/>
      <c r="E1342" s="187"/>
      <c r="F1342" s="189"/>
    </row>
    <row r="1343" spans="2:6">
      <c r="B1343" s="185"/>
      <c r="C1343" s="185"/>
      <c r="D1343" s="186"/>
      <c r="E1343" s="187"/>
      <c r="F1343" s="189"/>
    </row>
    <row r="1344" spans="2:6">
      <c r="B1344" s="185"/>
      <c r="C1344" s="185"/>
      <c r="D1344" s="186"/>
      <c r="E1344" s="187"/>
      <c r="F1344" s="189"/>
    </row>
    <row r="1345" spans="2:6">
      <c r="B1345" s="185"/>
      <c r="C1345" s="185"/>
      <c r="D1345" s="186"/>
      <c r="E1345" s="187"/>
      <c r="F1345" s="189"/>
    </row>
    <row r="1346" spans="2:6">
      <c r="B1346" s="185"/>
      <c r="C1346" s="185"/>
      <c r="D1346" s="186"/>
      <c r="E1346" s="187"/>
      <c r="F1346" s="189"/>
    </row>
    <row r="1347" spans="2:6">
      <c r="B1347" s="185"/>
      <c r="C1347" s="185"/>
      <c r="D1347" s="186"/>
      <c r="E1347" s="187"/>
      <c r="F1347" s="189"/>
    </row>
    <row r="1348" spans="2:6">
      <c r="B1348" s="185"/>
      <c r="C1348" s="185"/>
      <c r="D1348" s="186"/>
      <c r="E1348" s="187"/>
      <c r="F1348" s="189"/>
    </row>
    <row r="1349" spans="2:6">
      <c r="B1349" s="185"/>
      <c r="C1349" s="185"/>
      <c r="D1349" s="186"/>
      <c r="E1349" s="187"/>
      <c r="F1349" s="189"/>
    </row>
    <row r="1350" spans="2:6">
      <c r="B1350" s="185"/>
      <c r="C1350" s="185"/>
      <c r="D1350" s="186"/>
      <c r="E1350" s="187"/>
      <c r="F1350" s="189"/>
    </row>
    <row r="1351" spans="2:6">
      <c r="B1351" s="185"/>
      <c r="C1351" s="185"/>
      <c r="D1351" s="186"/>
      <c r="E1351" s="187"/>
      <c r="F1351" s="189"/>
    </row>
    <row r="1352" spans="2:6">
      <c r="B1352" s="185"/>
      <c r="C1352" s="185"/>
      <c r="D1352" s="186"/>
      <c r="E1352" s="187"/>
      <c r="F1352" s="189"/>
    </row>
    <row r="1353" spans="2:6">
      <c r="B1353" s="185"/>
      <c r="C1353" s="185"/>
      <c r="D1353" s="186"/>
      <c r="E1353" s="187"/>
      <c r="F1353" s="189"/>
    </row>
    <row r="1354" spans="2:6">
      <c r="B1354" s="185"/>
      <c r="C1354" s="185"/>
      <c r="D1354" s="186"/>
      <c r="E1354" s="187"/>
      <c r="F1354" s="189"/>
    </row>
    <row r="1355" spans="2:6">
      <c r="B1355" s="185"/>
      <c r="C1355" s="185"/>
      <c r="D1355" s="186"/>
      <c r="E1355" s="187"/>
      <c r="F1355" s="189"/>
    </row>
    <row r="1356" spans="2:6">
      <c r="B1356" s="185"/>
      <c r="C1356" s="185"/>
      <c r="D1356" s="186"/>
      <c r="E1356" s="187"/>
      <c r="F1356" s="189"/>
    </row>
    <row r="1357" spans="2:6">
      <c r="B1357" s="185"/>
      <c r="C1357" s="185"/>
      <c r="D1357" s="186"/>
      <c r="E1357" s="187"/>
      <c r="F1357" s="189"/>
    </row>
    <row r="1358" spans="2:6">
      <c r="B1358" s="185"/>
      <c r="C1358" s="185"/>
      <c r="D1358" s="186"/>
      <c r="E1358" s="187"/>
      <c r="F1358" s="189"/>
    </row>
    <row r="1359" spans="2:6">
      <c r="B1359" s="185"/>
      <c r="C1359" s="185"/>
      <c r="D1359" s="186"/>
      <c r="E1359" s="187"/>
      <c r="F1359" s="189"/>
    </row>
    <row r="1360" spans="2:6">
      <c r="B1360" s="185"/>
      <c r="C1360" s="185"/>
      <c r="D1360" s="186"/>
      <c r="E1360" s="187"/>
      <c r="F1360" s="189"/>
    </row>
    <row r="1361" spans="2:6">
      <c r="B1361" s="185"/>
      <c r="C1361" s="185"/>
      <c r="D1361" s="186"/>
      <c r="E1361" s="187"/>
      <c r="F1361" s="189"/>
    </row>
    <row r="1362" spans="2:6">
      <c r="B1362" s="185"/>
      <c r="C1362" s="185"/>
      <c r="D1362" s="186"/>
      <c r="E1362" s="187"/>
      <c r="F1362" s="189"/>
    </row>
    <row r="1363" spans="2:6">
      <c r="B1363" s="185"/>
      <c r="C1363" s="185"/>
      <c r="D1363" s="186"/>
      <c r="E1363" s="187"/>
      <c r="F1363" s="189"/>
    </row>
    <row r="1364" spans="2:6">
      <c r="B1364" s="185"/>
      <c r="C1364" s="185"/>
      <c r="D1364" s="186"/>
      <c r="E1364" s="187"/>
      <c r="F1364" s="189"/>
    </row>
    <row r="1365" spans="2:6">
      <c r="B1365" s="185"/>
      <c r="C1365" s="185"/>
      <c r="D1365" s="186"/>
      <c r="E1365" s="187"/>
      <c r="F1365" s="189"/>
    </row>
    <row r="1366" spans="2:6">
      <c r="B1366" s="185"/>
      <c r="C1366" s="185"/>
      <c r="D1366" s="186"/>
      <c r="E1366" s="187"/>
      <c r="F1366" s="189"/>
    </row>
    <row r="1367" spans="2:6">
      <c r="B1367" s="185"/>
      <c r="C1367" s="185"/>
      <c r="D1367" s="186"/>
      <c r="E1367" s="187"/>
      <c r="F1367" s="189"/>
    </row>
    <row r="1368" spans="2:6">
      <c r="B1368" s="185"/>
      <c r="C1368" s="185"/>
      <c r="D1368" s="186"/>
      <c r="E1368" s="187"/>
      <c r="F1368" s="189"/>
    </row>
    <row r="1369" spans="2:6">
      <c r="B1369" s="185"/>
      <c r="C1369" s="185"/>
      <c r="D1369" s="186"/>
      <c r="E1369" s="187"/>
      <c r="F1369" s="189"/>
    </row>
    <row r="1370" spans="2:6">
      <c r="B1370" s="185"/>
      <c r="C1370" s="185"/>
      <c r="D1370" s="186"/>
      <c r="E1370" s="187"/>
      <c r="F1370" s="189"/>
    </row>
    <row r="1371" spans="2:6">
      <c r="B1371" s="185"/>
      <c r="C1371" s="185"/>
      <c r="D1371" s="186"/>
      <c r="E1371" s="187"/>
      <c r="F1371" s="189"/>
    </row>
    <row r="1372" spans="2:6">
      <c r="B1372" s="185"/>
      <c r="C1372" s="185"/>
      <c r="D1372" s="186"/>
      <c r="E1372" s="187"/>
      <c r="F1372" s="189"/>
    </row>
    <row r="1373" spans="2:6">
      <c r="B1373" s="185"/>
      <c r="C1373" s="185"/>
      <c r="D1373" s="186"/>
      <c r="E1373" s="187"/>
      <c r="F1373" s="189"/>
    </row>
    <row r="1374" spans="2:6">
      <c r="B1374" s="185"/>
      <c r="C1374" s="185"/>
      <c r="D1374" s="186"/>
      <c r="E1374" s="187"/>
      <c r="F1374" s="189"/>
    </row>
    <row r="1375" spans="2:6">
      <c r="B1375" s="185"/>
      <c r="C1375" s="185"/>
      <c r="D1375" s="186"/>
      <c r="E1375" s="187"/>
      <c r="F1375" s="189"/>
    </row>
    <row r="1376" spans="2:6">
      <c r="B1376" s="185"/>
      <c r="C1376" s="185"/>
      <c r="D1376" s="186"/>
      <c r="E1376" s="187"/>
      <c r="F1376" s="189"/>
    </row>
    <row r="1377" spans="2:6">
      <c r="B1377" s="185"/>
      <c r="C1377" s="185"/>
      <c r="D1377" s="186"/>
      <c r="E1377" s="187"/>
      <c r="F1377" s="189"/>
    </row>
    <row r="1378" spans="2:6">
      <c r="B1378" s="185"/>
      <c r="C1378" s="185"/>
      <c r="D1378" s="186"/>
      <c r="E1378" s="187"/>
      <c r="F1378" s="189"/>
    </row>
    <row r="1379" spans="2:6">
      <c r="B1379" s="185"/>
      <c r="C1379" s="185"/>
      <c r="D1379" s="186"/>
      <c r="E1379" s="187"/>
      <c r="F1379" s="189"/>
    </row>
    <row r="1380" spans="2:6">
      <c r="B1380" s="185"/>
      <c r="C1380" s="185"/>
      <c r="D1380" s="186"/>
      <c r="E1380" s="187"/>
      <c r="F1380" s="189"/>
    </row>
    <row r="1381" spans="2:6">
      <c r="B1381" s="185"/>
      <c r="C1381" s="185"/>
      <c r="D1381" s="186"/>
      <c r="E1381" s="187"/>
      <c r="F1381" s="189"/>
    </row>
    <row r="1382" spans="2:6">
      <c r="B1382" s="185"/>
      <c r="C1382" s="185"/>
      <c r="D1382" s="186"/>
      <c r="E1382" s="187"/>
      <c r="F1382" s="189"/>
    </row>
    <row r="1383" spans="2:6">
      <c r="B1383" s="185"/>
      <c r="C1383" s="185"/>
      <c r="D1383" s="186"/>
      <c r="E1383" s="187"/>
      <c r="F1383" s="189"/>
    </row>
    <row r="1384" spans="2:6">
      <c r="B1384" s="185"/>
      <c r="C1384" s="185"/>
      <c r="D1384" s="186"/>
      <c r="E1384" s="187"/>
      <c r="F1384" s="189"/>
    </row>
    <row r="1385" spans="2:6">
      <c r="B1385" s="185"/>
      <c r="C1385" s="185"/>
      <c r="D1385" s="186"/>
      <c r="E1385" s="187"/>
      <c r="F1385" s="189"/>
    </row>
    <row r="1386" spans="2:6">
      <c r="B1386" s="185"/>
      <c r="C1386" s="185"/>
      <c r="D1386" s="186"/>
      <c r="E1386" s="187"/>
      <c r="F1386" s="189"/>
    </row>
    <row r="1387" spans="2:6">
      <c r="B1387" s="185"/>
      <c r="C1387" s="185"/>
      <c r="D1387" s="186"/>
      <c r="E1387" s="187"/>
      <c r="F1387" s="189"/>
    </row>
    <row r="1388" spans="2:6">
      <c r="B1388" s="185"/>
      <c r="C1388" s="185"/>
      <c r="D1388" s="186"/>
      <c r="E1388" s="187"/>
      <c r="F1388" s="189"/>
    </row>
    <row r="1389" spans="2:6">
      <c r="B1389" s="185"/>
      <c r="C1389" s="185"/>
      <c r="D1389" s="186"/>
      <c r="E1389" s="187"/>
      <c r="F1389" s="189"/>
    </row>
    <row r="1390" spans="2:6">
      <c r="B1390" s="185"/>
      <c r="C1390" s="185"/>
      <c r="D1390" s="186"/>
      <c r="E1390" s="187"/>
      <c r="F1390" s="189"/>
    </row>
    <row r="1391" spans="2:6">
      <c r="B1391" s="185"/>
      <c r="C1391" s="185"/>
      <c r="D1391" s="186"/>
      <c r="E1391" s="187"/>
      <c r="F1391" s="189"/>
    </row>
    <row r="1392" spans="2:6">
      <c r="B1392" s="185"/>
      <c r="C1392" s="185"/>
      <c r="D1392" s="186"/>
      <c r="E1392" s="187"/>
      <c r="F1392" s="189"/>
    </row>
    <row r="1393" spans="2:6">
      <c r="B1393" s="185"/>
      <c r="C1393" s="185"/>
      <c r="D1393" s="186"/>
      <c r="E1393" s="187"/>
      <c r="F1393" s="189"/>
    </row>
    <row r="1394" spans="2:6">
      <c r="B1394" s="185"/>
      <c r="C1394" s="185"/>
      <c r="D1394" s="186"/>
      <c r="E1394" s="187"/>
      <c r="F1394" s="189"/>
    </row>
    <row r="1395" spans="2:6">
      <c r="B1395" s="185"/>
      <c r="C1395" s="185"/>
      <c r="D1395" s="186"/>
      <c r="E1395" s="187"/>
      <c r="F1395" s="189"/>
    </row>
    <row r="1396" spans="2:6">
      <c r="B1396" s="185"/>
      <c r="C1396" s="185"/>
      <c r="D1396" s="186"/>
      <c r="E1396" s="187"/>
      <c r="F1396" s="189"/>
    </row>
    <row r="1397" spans="2:6">
      <c r="B1397" s="185"/>
      <c r="C1397" s="185"/>
      <c r="D1397" s="186"/>
      <c r="E1397" s="187"/>
      <c r="F1397" s="189"/>
    </row>
    <row r="1398" spans="2:6">
      <c r="B1398" s="185"/>
      <c r="C1398" s="185"/>
      <c r="D1398" s="186"/>
      <c r="E1398" s="187"/>
      <c r="F1398" s="189"/>
    </row>
    <row r="1399" spans="2:6">
      <c r="B1399" s="185"/>
      <c r="C1399" s="185"/>
      <c r="D1399" s="186"/>
      <c r="E1399" s="187"/>
      <c r="F1399" s="189"/>
    </row>
    <row r="1400" spans="2:6">
      <c r="B1400" s="185"/>
      <c r="C1400" s="185"/>
      <c r="D1400" s="186"/>
      <c r="E1400" s="187"/>
      <c r="F1400" s="189"/>
    </row>
    <row r="1401" spans="2:6">
      <c r="B1401" s="185"/>
      <c r="C1401" s="185"/>
      <c r="D1401" s="186"/>
      <c r="E1401" s="187"/>
      <c r="F1401" s="189"/>
    </row>
    <row r="1402" spans="2:6">
      <c r="B1402" s="185"/>
      <c r="C1402" s="185"/>
      <c r="D1402" s="186"/>
      <c r="E1402" s="187"/>
      <c r="F1402" s="189"/>
    </row>
    <row r="1403" spans="2:6">
      <c r="B1403" s="185"/>
      <c r="C1403" s="185"/>
      <c r="D1403" s="186"/>
      <c r="E1403" s="187"/>
      <c r="F1403" s="189"/>
    </row>
    <row r="1404" spans="2:6">
      <c r="B1404" s="185"/>
      <c r="C1404" s="185"/>
      <c r="D1404" s="186"/>
      <c r="E1404" s="187"/>
      <c r="F1404" s="189"/>
    </row>
    <row r="1405" spans="2:6">
      <c r="B1405" s="185"/>
      <c r="C1405" s="185"/>
      <c r="D1405" s="186"/>
      <c r="E1405" s="187"/>
      <c r="F1405" s="189"/>
    </row>
    <row r="1406" spans="2:6">
      <c r="B1406" s="185"/>
      <c r="C1406" s="185"/>
      <c r="D1406" s="186"/>
      <c r="E1406" s="187"/>
      <c r="F1406" s="189"/>
    </row>
    <row r="1407" spans="2:6">
      <c r="B1407" s="185"/>
      <c r="C1407" s="185"/>
      <c r="D1407" s="186"/>
      <c r="E1407" s="187"/>
      <c r="F1407" s="189"/>
    </row>
    <row r="1408" spans="2:6">
      <c r="B1408" s="185"/>
      <c r="C1408" s="185"/>
      <c r="D1408" s="186"/>
      <c r="E1408" s="187"/>
      <c r="F1408" s="189"/>
    </row>
    <row r="1409" spans="2:6">
      <c r="B1409" s="185"/>
      <c r="C1409" s="185"/>
      <c r="D1409" s="186"/>
      <c r="E1409" s="187"/>
      <c r="F1409" s="189"/>
    </row>
    <row r="1410" spans="2:6">
      <c r="B1410" s="185"/>
      <c r="C1410" s="185"/>
      <c r="D1410" s="186"/>
      <c r="E1410" s="187"/>
      <c r="F1410" s="189"/>
    </row>
    <row r="1411" spans="2:6">
      <c r="B1411" s="185"/>
      <c r="C1411" s="185"/>
      <c r="D1411" s="186"/>
      <c r="E1411" s="187"/>
      <c r="F1411" s="189"/>
    </row>
    <row r="1412" spans="2:6">
      <c r="B1412" s="185"/>
      <c r="C1412" s="185"/>
      <c r="D1412" s="186"/>
      <c r="E1412" s="187"/>
      <c r="F1412" s="189"/>
    </row>
    <row r="1413" spans="2:6">
      <c r="B1413" s="185"/>
      <c r="C1413" s="185"/>
      <c r="D1413" s="186"/>
      <c r="E1413" s="187"/>
      <c r="F1413" s="189"/>
    </row>
    <row r="1414" spans="2:6">
      <c r="B1414" s="185"/>
      <c r="C1414" s="185"/>
      <c r="D1414" s="186"/>
      <c r="E1414" s="187"/>
      <c r="F1414" s="189"/>
    </row>
    <row r="1415" spans="2:6">
      <c r="B1415" s="185"/>
      <c r="C1415" s="185"/>
      <c r="D1415" s="186"/>
      <c r="E1415" s="187"/>
      <c r="F1415" s="189"/>
    </row>
    <row r="1416" spans="2:6">
      <c r="B1416" s="185"/>
      <c r="C1416" s="185"/>
      <c r="D1416" s="186"/>
      <c r="E1416" s="187"/>
      <c r="F1416" s="189"/>
    </row>
    <row r="1417" spans="2:6">
      <c r="B1417" s="185"/>
      <c r="C1417" s="185"/>
      <c r="D1417" s="186"/>
      <c r="E1417" s="187"/>
      <c r="F1417" s="189"/>
    </row>
    <row r="1418" spans="2:6">
      <c r="B1418" s="185"/>
      <c r="C1418" s="185"/>
      <c r="D1418" s="186"/>
      <c r="E1418" s="187"/>
      <c r="F1418" s="189"/>
    </row>
    <row r="1419" spans="2:6">
      <c r="B1419" s="185"/>
      <c r="C1419" s="185"/>
      <c r="D1419" s="186"/>
      <c r="E1419" s="187"/>
      <c r="F1419" s="189"/>
    </row>
    <row r="1420" spans="2:6">
      <c r="B1420" s="185"/>
      <c r="C1420" s="185"/>
      <c r="D1420" s="186"/>
      <c r="E1420" s="187"/>
      <c r="F1420" s="189"/>
    </row>
    <row r="1421" spans="2:6">
      <c r="B1421" s="185"/>
      <c r="C1421" s="185"/>
      <c r="D1421" s="186"/>
      <c r="E1421" s="187"/>
      <c r="F1421" s="189"/>
    </row>
    <row r="1422" spans="2:6">
      <c r="B1422" s="185"/>
      <c r="C1422" s="185"/>
      <c r="D1422" s="186"/>
      <c r="E1422" s="187"/>
      <c r="F1422" s="189"/>
    </row>
    <row r="1423" spans="2:6">
      <c r="B1423" s="185"/>
      <c r="C1423" s="185"/>
      <c r="D1423" s="186"/>
      <c r="E1423" s="187"/>
      <c r="F1423" s="189"/>
    </row>
    <row r="1424" spans="2:6">
      <c r="B1424" s="185"/>
      <c r="C1424" s="185"/>
      <c r="D1424" s="186"/>
      <c r="E1424" s="187"/>
      <c r="F1424" s="189"/>
    </row>
    <row r="1425" spans="2:6">
      <c r="B1425" s="185"/>
      <c r="C1425" s="185"/>
      <c r="D1425" s="186"/>
      <c r="E1425" s="187"/>
      <c r="F1425" s="189"/>
    </row>
    <row r="1426" spans="2:6">
      <c r="B1426" s="185"/>
      <c r="C1426" s="185"/>
      <c r="D1426" s="186"/>
      <c r="E1426" s="187"/>
      <c r="F1426" s="189"/>
    </row>
    <row r="1427" spans="2:6">
      <c r="B1427" s="185"/>
      <c r="C1427" s="185"/>
      <c r="D1427" s="186"/>
      <c r="E1427" s="187"/>
      <c r="F1427" s="189"/>
    </row>
    <row r="1428" spans="2:6">
      <c r="B1428" s="185"/>
      <c r="C1428" s="185"/>
      <c r="D1428" s="186"/>
      <c r="E1428" s="187"/>
      <c r="F1428" s="189"/>
    </row>
    <row r="1429" spans="2:6">
      <c r="B1429" s="185"/>
      <c r="C1429" s="185"/>
      <c r="D1429" s="186"/>
      <c r="E1429" s="187"/>
      <c r="F1429" s="189"/>
    </row>
    <row r="1430" spans="2:6">
      <c r="B1430" s="185"/>
      <c r="C1430" s="185"/>
      <c r="D1430" s="186"/>
      <c r="E1430" s="187"/>
      <c r="F1430" s="189"/>
    </row>
    <row r="1431" spans="2:6">
      <c r="B1431" s="185"/>
      <c r="C1431" s="185"/>
      <c r="D1431" s="186"/>
      <c r="E1431" s="187"/>
      <c r="F1431" s="189"/>
    </row>
    <row r="1432" spans="2:6">
      <c r="B1432" s="185"/>
      <c r="C1432" s="185"/>
      <c r="D1432" s="186"/>
      <c r="E1432" s="187"/>
      <c r="F1432" s="189"/>
    </row>
    <row r="1433" spans="2:6">
      <c r="B1433" s="185"/>
      <c r="C1433" s="185"/>
      <c r="D1433" s="186"/>
      <c r="E1433" s="187"/>
      <c r="F1433" s="189"/>
    </row>
    <row r="1434" spans="2:6">
      <c r="B1434" s="185"/>
      <c r="C1434" s="185"/>
      <c r="D1434" s="186"/>
      <c r="E1434" s="187"/>
      <c r="F1434" s="189"/>
    </row>
    <row r="1435" spans="2:6">
      <c r="B1435" s="185"/>
      <c r="C1435" s="185"/>
      <c r="D1435" s="186"/>
      <c r="E1435" s="187"/>
      <c r="F1435" s="189"/>
    </row>
    <row r="1436" spans="2:6">
      <c r="B1436" s="185"/>
      <c r="C1436" s="185"/>
      <c r="D1436" s="186"/>
      <c r="E1436" s="187"/>
      <c r="F1436" s="189"/>
    </row>
    <row r="1437" spans="2:6">
      <c r="B1437" s="185"/>
      <c r="C1437" s="185"/>
      <c r="D1437" s="186"/>
      <c r="E1437" s="187"/>
      <c r="F1437" s="189"/>
    </row>
    <row r="1438" spans="2:6">
      <c r="B1438" s="185"/>
      <c r="C1438" s="185"/>
      <c r="D1438" s="186"/>
      <c r="E1438" s="187"/>
      <c r="F1438" s="189"/>
    </row>
    <row r="1439" spans="2:6">
      <c r="B1439" s="185"/>
      <c r="C1439" s="185"/>
      <c r="D1439" s="186"/>
      <c r="E1439" s="187"/>
      <c r="F1439" s="189"/>
    </row>
    <row r="1440" spans="2:6">
      <c r="B1440" s="185"/>
      <c r="C1440" s="185"/>
      <c r="D1440" s="186"/>
      <c r="E1440" s="187"/>
      <c r="F1440" s="189"/>
    </row>
    <row r="1441" spans="2:6">
      <c r="B1441" s="185"/>
      <c r="C1441" s="185"/>
      <c r="D1441" s="186"/>
      <c r="E1441" s="187"/>
      <c r="F1441" s="189"/>
    </row>
    <row r="1442" spans="2:6">
      <c r="B1442" s="185"/>
      <c r="C1442" s="185"/>
      <c r="D1442" s="186"/>
      <c r="E1442" s="187"/>
      <c r="F1442" s="189"/>
    </row>
    <row r="1443" spans="2:6">
      <c r="B1443" s="185"/>
      <c r="C1443" s="185"/>
      <c r="D1443" s="186"/>
      <c r="E1443" s="187"/>
      <c r="F1443" s="189"/>
    </row>
    <row r="1444" spans="2:6">
      <c r="B1444" s="185"/>
      <c r="C1444" s="185"/>
      <c r="D1444" s="186"/>
      <c r="E1444" s="187"/>
      <c r="F1444" s="189"/>
    </row>
    <row r="1445" spans="2:6">
      <c r="B1445" s="185"/>
      <c r="C1445" s="185"/>
      <c r="D1445" s="186"/>
      <c r="E1445" s="187"/>
      <c r="F1445" s="189"/>
    </row>
    <row r="1446" spans="2:6">
      <c r="B1446" s="185"/>
      <c r="C1446" s="185"/>
      <c r="D1446" s="186"/>
      <c r="E1446" s="187"/>
      <c r="F1446" s="189"/>
    </row>
    <row r="1447" spans="2:6">
      <c r="B1447" s="185"/>
      <c r="C1447" s="185"/>
      <c r="D1447" s="186"/>
      <c r="E1447" s="187"/>
      <c r="F1447" s="189"/>
    </row>
    <row r="1448" spans="2:6">
      <c r="B1448" s="185"/>
      <c r="C1448" s="185"/>
      <c r="D1448" s="186"/>
      <c r="E1448" s="187"/>
      <c r="F1448" s="189"/>
    </row>
    <row r="1449" spans="2:6">
      <c r="B1449" s="185"/>
      <c r="C1449" s="185"/>
      <c r="D1449" s="186"/>
      <c r="E1449" s="187"/>
      <c r="F1449" s="189"/>
    </row>
    <row r="1450" spans="2:6">
      <c r="B1450" s="185"/>
      <c r="C1450" s="185"/>
      <c r="D1450" s="186"/>
      <c r="E1450" s="187"/>
      <c r="F1450" s="189"/>
    </row>
    <row r="1451" spans="2:6">
      <c r="B1451" s="185"/>
      <c r="C1451" s="185"/>
      <c r="D1451" s="186"/>
      <c r="E1451" s="187"/>
      <c r="F1451" s="189"/>
    </row>
    <row r="1452" spans="2:6">
      <c r="B1452" s="185"/>
      <c r="C1452" s="185"/>
      <c r="D1452" s="186"/>
      <c r="E1452" s="187"/>
      <c r="F1452" s="189"/>
    </row>
    <row r="1453" spans="2:6">
      <c r="B1453" s="185"/>
      <c r="C1453" s="185"/>
      <c r="D1453" s="186"/>
      <c r="E1453" s="187"/>
      <c r="F1453" s="189"/>
    </row>
    <row r="1454" spans="2:6">
      <c r="B1454" s="185"/>
      <c r="C1454" s="185"/>
      <c r="D1454" s="186"/>
      <c r="E1454" s="187"/>
      <c r="F1454" s="189"/>
    </row>
    <row r="1455" spans="2:6">
      <c r="B1455" s="185"/>
      <c r="C1455" s="185"/>
      <c r="D1455" s="186"/>
      <c r="E1455" s="187"/>
      <c r="F1455" s="189"/>
    </row>
    <row r="1456" spans="2:6">
      <c r="B1456" s="185"/>
      <c r="C1456" s="185"/>
      <c r="D1456" s="186"/>
      <c r="E1456" s="187"/>
      <c r="F1456" s="189"/>
    </row>
    <row r="1457" spans="2:6">
      <c r="B1457" s="185"/>
      <c r="C1457" s="185"/>
      <c r="D1457" s="186"/>
      <c r="E1457" s="187"/>
      <c r="F1457" s="189"/>
    </row>
    <row r="1458" spans="2:6">
      <c r="B1458" s="185"/>
      <c r="C1458" s="185"/>
      <c r="D1458" s="186"/>
      <c r="E1458" s="187"/>
      <c r="F1458" s="189"/>
    </row>
    <row r="1459" spans="2:6">
      <c r="B1459" s="185"/>
      <c r="C1459" s="185"/>
      <c r="D1459" s="186"/>
      <c r="E1459" s="187"/>
      <c r="F1459" s="189"/>
    </row>
    <row r="1460" spans="2:6">
      <c r="B1460" s="185"/>
      <c r="C1460" s="185"/>
      <c r="D1460" s="186"/>
      <c r="E1460" s="187"/>
      <c r="F1460" s="189"/>
    </row>
    <row r="1461" spans="2:6">
      <c r="B1461" s="185"/>
      <c r="C1461" s="185"/>
      <c r="D1461" s="186"/>
      <c r="E1461" s="187"/>
      <c r="F1461" s="189"/>
    </row>
    <row r="1462" spans="2:6">
      <c r="B1462" s="185"/>
      <c r="C1462" s="185"/>
      <c r="D1462" s="186"/>
      <c r="E1462" s="187"/>
      <c r="F1462" s="189"/>
    </row>
    <row r="1463" spans="2:6">
      <c r="B1463" s="185"/>
      <c r="C1463" s="185"/>
      <c r="D1463" s="186"/>
      <c r="E1463" s="187"/>
      <c r="F1463" s="189"/>
    </row>
    <row r="1464" spans="2:6">
      <c r="B1464" s="185"/>
      <c r="C1464" s="185"/>
      <c r="D1464" s="186"/>
      <c r="E1464" s="187"/>
      <c r="F1464" s="189"/>
    </row>
    <row r="1465" spans="2:6">
      <c r="B1465" s="185"/>
      <c r="C1465" s="185"/>
      <c r="D1465" s="186"/>
      <c r="E1465" s="187"/>
      <c r="F1465" s="189"/>
    </row>
    <row r="1466" spans="2:6">
      <c r="B1466" s="185"/>
      <c r="C1466" s="185"/>
      <c r="D1466" s="186"/>
      <c r="E1466" s="187"/>
      <c r="F1466" s="189"/>
    </row>
    <row r="1467" spans="2:6">
      <c r="B1467" s="185"/>
      <c r="C1467" s="185"/>
      <c r="D1467" s="186"/>
      <c r="E1467" s="187"/>
      <c r="F1467" s="189"/>
    </row>
    <row r="1468" spans="2:6">
      <c r="B1468" s="185"/>
      <c r="C1468" s="185"/>
      <c r="D1468" s="186"/>
      <c r="E1468" s="187"/>
      <c r="F1468" s="189"/>
    </row>
    <row r="1469" spans="2:6">
      <c r="B1469" s="185"/>
      <c r="C1469" s="185"/>
      <c r="D1469" s="186"/>
      <c r="E1469" s="187"/>
      <c r="F1469" s="189"/>
    </row>
    <row r="1470" spans="2:6">
      <c r="B1470" s="185"/>
      <c r="C1470" s="185"/>
      <c r="D1470" s="186"/>
      <c r="E1470" s="187"/>
      <c r="F1470" s="189"/>
    </row>
    <row r="1471" spans="2:6">
      <c r="B1471" s="185"/>
      <c r="C1471" s="185"/>
      <c r="D1471" s="186"/>
      <c r="E1471" s="187"/>
      <c r="F1471" s="189"/>
    </row>
    <row r="1472" spans="2:6">
      <c r="B1472" s="185"/>
      <c r="C1472" s="185"/>
      <c r="D1472" s="186"/>
      <c r="E1472" s="187"/>
      <c r="F1472" s="189"/>
    </row>
    <row r="1473" spans="2:6">
      <c r="B1473" s="185"/>
      <c r="C1473" s="185"/>
      <c r="D1473" s="186"/>
      <c r="E1473" s="187"/>
      <c r="F1473" s="189"/>
    </row>
    <row r="1474" spans="2:6">
      <c r="B1474" s="185"/>
      <c r="C1474" s="185"/>
      <c r="D1474" s="186"/>
      <c r="E1474" s="187"/>
      <c r="F1474" s="189"/>
    </row>
    <row r="1475" spans="2:6">
      <c r="B1475" s="185"/>
      <c r="C1475" s="185"/>
      <c r="D1475" s="186"/>
      <c r="E1475" s="187"/>
      <c r="F1475" s="189"/>
    </row>
    <row r="1476" spans="2:6">
      <c r="B1476" s="185"/>
      <c r="C1476" s="185"/>
      <c r="D1476" s="186"/>
      <c r="E1476" s="187"/>
      <c r="F1476" s="189"/>
    </row>
    <row r="1477" spans="2:6">
      <c r="B1477" s="185"/>
      <c r="C1477" s="185"/>
      <c r="D1477" s="186"/>
      <c r="E1477" s="187"/>
      <c r="F1477" s="189"/>
    </row>
    <row r="1478" spans="2:6">
      <c r="B1478" s="185"/>
      <c r="C1478" s="185"/>
      <c r="D1478" s="186"/>
      <c r="E1478" s="187"/>
      <c r="F1478" s="189"/>
    </row>
    <row r="1479" spans="2:6">
      <c r="B1479" s="185"/>
      <c r="C1479" s="185"/>
      <c r="D1479" s="186"/>
      <c r="E1479" s="187"/>
      <c r="F1479" s="189"/>
    </row>
    <row r="1480" spans="2:6">
      <c r="B1480" s="185"/>
      <c r="C1480" s="185"/>
      <c r="D1480" s="186"/>
      <c r="E1480" s="187"/>
      <c r="F1480" s="189"/>
    </row>
    <row r="1481" spans="2:6">
      <c r="B1481" s="185"/>
      <c r="C1481" s="185"/>
      <c r="D1481" s="186"/>
      <c r="E1481" s="187"/>
      <c r="F1481" s="189"/>
    </row>
    <row r="1482" spans="2:6">
      <c r="B1482" s="185"/>
      <c r="C1482" s="185"/>
      <c r="D1482" s="186"/>
      <c r="E1482" s="187"/>
      <c r="F1482" s="189"/>
    </row>
    <row r="1483" spans="2:6">
      <c r="B1483" s="185"/>
      <c r="C1483" s="185"/>
      <c r="D1483" s="186"/>
      <c r="E1483" s="187"/>
      <c r="F1483" s="189"/>
    </row>
    <row r="1484" spans="2:6">
      <c r="B1484" s="185"/>
      <c r="C1484" s="185"/>
      <c r="D1484" s="186"/>
      <c r="E1484" s="187"/>
      <c r="F1484" s="189"/>
    </row>
    <row r="1485" spans="2:6">
      <c r="B1485" s="185"/>
      <c r="C1485" s="185"/>
      <c r="D1485" s="186"/>
      <c r="E1485" s="187"/>
      <c r="F1485" s="189"/>
    </row>
    <row r="1486" spans="2:6">
      <c r="B1486" s="185"/>
      <c r="C1486" s="185"/>
      <c r="D1486" s="186"/>
      <c r="E1486" s="187"/>
      <c r="F1486" s="189"/>
    </row>
    <row r="1487" spans="2:6">
      <c r="B1487" s="185"/>
      <c r="C1487" s="185"/>
      <c r="D1487" s="186"/>
      <c r="E1487" s="187"/>
      <c r="F1487" s="189"/>
    </row>
    <row r="1488" spans="2:6">
      <c r="B1488" s="185"/>
      <c r="C1488" s="185"/>
      <c r="D1488" s="186"/>
      <c r="E1488" s="187"/>
      <c r="F1488" s="189"/>
    </row>
    <row r="1489" spans="2:6">
      <c r="B1489" s="185"/>
      <c r="C1489" s="185"/>
      <c r="D1489" s="186"/>
      <c r="E1489" s="187"/>
      <c r="F1489" s="189"/>
    </row>
    <row r="1490" spans="2:6">
      <c r="B1490" s="185"/>
      <c r="C1490" s="185"/>
      <c r="D1490" s="186"/>
      <c r="E1490" s="187"/>
      <c r="F1490" s="189"/>
    </row>
    <row r="1491" spans="2:6">
      <c r="B1491" s="185"/>
      <c r="C1491" s="185"/>
      <c r="D1491" s="186"/>
      <c r="E1491" s="187"/>
      <c r="F1491" s="189"/>
    </row>
    <row r="1492" spans="2:6">
      <c r="B1492" s="185"/>
      <c r="C1492" s="185"/>
      <c r="D1492" s="186"/>
      <c r="E1492" s="187"/>
      <c r="F1492" s="189"/>
    </row>
    <row r="1493" spans="2:6">
      <c r="B1493" s="185"/>
      <c r="C1493" s="185"/>
      <c r="D1493" s="186"/>
      <c r="E1493" s="187"/>
      <c r="F1493" s="189"/>
    </row>
    <row r="1494" spans="2:6">
      <c r="B1494" s="185"/>
      <c r="C1494" s="185"/>
      <c r="D1494" s="186"/>
      <c r="E1494" s="187"/>
      <c r="F1494" s="189"/>
    </row>
    <row r="1495" spans="2:6">
      <c r="B1495" s="185"/>
      <c r="C1495" s="185"/>
      <c r="D1495" s="186"/>
      <c r="E1495" s="187"/>
      <c r="F1495" s="189"/>
    </row>
    <row r="1496" spans="2:6">
      <c r="B1496" s="185"/>
      <c r="C1496" s="185"/>
      <c r="D1496" s="186"/>
      <c r="E1496" s="187"/>
      <c r="F1496" s="189"/>
    </row>
    <row r="1497" spans="2:6">
      <c r="B1497" s="185"/>
      <c r="C1497" s="185"/>
      <c r="D1497" s="186"/>
      <c r="E1497" s="187"/>
      <c r="F1497" s="189"/>
    </row>
    <row r="1498" spans="2:6">
      <c r="B1498" s="185"/>
      <c r="C1498" s="185"/>
      <c r="D1498" s="186"/>
      <c r="E1498" s="187"/>
      <c r="F1498" s="189"/>
    </row>
    <row r="1499" spans="2:6">
      <c r="B1499" s="185"/>
      <c r="C1499" s="185"/>
      <c r="D1499" s="186"/>
      <c r="E1499" s="187"/>
      <c r="F1499" s="189"/>
    </row>
    <row r="1500" spans="2:6">
      <c r="B1500" s="185"/>
      <c r="C1500" s="185"/>
      <c r="D1500" s="186"/>
      <c r="E1500" s="187"/>
      <c r="F1500" s="189"/>
    </row>
    <row r="1501" spans="2:6">
      <c r="B1501" s="185"/>
      <c r="C1501" s="185"/>
      <c r="D1501" s="186"/>
      <c r="E1501" s="187"/>
      <c r="F1501" s="189"/>
    </row>
    <row r="1502" spans="2:6">
      <c r="B1502" s="185"/>
      <c r="C1502" s="185"/>
      <c r="D1502" s="186"/>
      <c r="E1502" s="187"/>
      <c r="F1502" s="189"/>
    </row>
    <row r="1503" spans="2:6">
      <c r="B1503" s="185"/>
      <c r="C1503" s="185"/>
      <c r="D1503" s="186"/>
      <c r="E1503" s="187"/>
      <c r="F1503" s="189"/>
    </row>
    <row r="1504" spans="2:6">
      <c r="B1504" s="185"/>
      <c r="C1504" s="185"/>
      <c r="D1504" s="186"/>
      <c r="E1504" s="187"/>
      <c r="F1504" s="189"/>
    </row>
    <row r="1505" spans="2:6">
      <c r="B1505" s="185"/>
      <c r="C1505" s="185"/>
      <c r="D1505" s="186"/>
      <c r="E1505" s="187"/>
      <c r="F1505" s="189"/>
    </row>
    <row r="1506" spans="2:6">
      <c r="B1506" s="185"/>
      <c r="C1506" s="185"/>
      <c r="D1506" s="186"/>
      <c r="E1506" s="187"/>
      <c r="F1506" s="189"/>
    </row>
    <row r="1507" spans="2:6">
      <c r="B1507" s="185"/>
      <c r="C1507" s="185"/>
      <c r="D1507" s="186"/>
      <c r="E1507" s="187"/>
      <c r="F1507" s="189"/>
    </row>
    <row r="1508" spans="2:6">
      <c r="B1508" s="185"/>
      <c r="C1508" s="185"/>
      <c r="D1508" s="186"/>
      <c r="E1508" s="187"/>
      <c r="F1508" s="189"/>
    </row>
    <row r="1509" spans="2:6">
      <c r="B1509" s="185"/>
      <c r="C1509" s="185"/>
      <c r="D1509" s="186"/>
      <c r="E1509" s="187"/>
      <c r="F1509" s="189"/>
    </row>
    <row r="1510" spans="2:6">
      <c r="B1510" s="185"/>
      <c r="C1510" s="185"/>
      <c r="D1510" s="186"/>
      <c r="E1510" s="187"/>
      <c r="F1510" s="189"/>
    </row>
    <row r="1511" spans="2:6">
      <c r="B1511" s="185"/>
      <c r="C1511" s="185"/>
      <c r="D1511" s="186"/>
      <c r="E1511" s="187"/>
      <c r="F1511" s="189"/>
    </row>
    <row r="1512" spans="2:6">
      <c r="B1512" s="185"/>
      <c r="C1512" s="185"/>
      <c r="D1512" s="186"/>
      <c r="E1512" s="187"/>
      <c r="F1512" s="189"/>
    </row>
    <row r="1513" spans="2:6">
      <c r="B1513" s="185"/>
      <c r="C1513" s="185"/>
      <c r="D1513" s="186"/>
      <c r="E1513" s="187"/>
      <c r="F1513" s="189"/>
    </row>
    <row r="1514" spans="2:6">
      <c r="B1514" s="185"/>
      <c r="C1514" s="185"/>
      <c r="D1514" s="186"/>
      <c r="E1514" s="187"/>
      <c r="F1514" s="189"/>
    </row>
    <row r="1515" spans="2:6">
      <c r="B1515" s="185"/>
      <c r="C1515" s="185"/>
      <c r="D1515" s="186"/>
      <c r="E1515" s="187"/>
      <c r="F1515" s="189"/>
    </row>
    <row r="1516" spans="2:6">
      <c r="B1516" s="185"/>
      <c r="C1516" s="185"/>
      <c r="D1516" s="186"/>
      <c r="E1516" s="187"/>
      <c r="F1516" s="189"/>
    </row>
    <row r="1517" spans="2:6">
      <c r="B1517" s="185"/>
      <c r="C1517" s="185"/>
      <c r="D1517" s="186"/>
      <c r="E1517" s="187"/>
      <c r="F1517" s="189"/>
    </row>
    <row r="1518" spans="2:6">
      <c r="B1518" s="185"/>
      <c r="C1518" s="185"/>
      <c r="D1518" s="186"/>
      <c r="E1518" s="187"/>
      <c r="F1518" s="189"/>
    </row>
    <row r="1519" spans="2:6">
      <c r="B1519" s="185"/>
      <c r="C1519" s="185"/>
      <c r="D1519" s="186"/>
      <c r="E1519" s="187"/>
      <c r="F1519" s="189"/>
    </row>
    <row r="1520" spans="2:6">
      <c r="B1520" s="185"/>
      <c r="C1520" s="185"/>
      <c r="D1520" s="186"/>
      <c r="E1520" s="187"/>
      <c r="F1520" s="189"/>
    </row>
    <row r="1521" spans="2:6">
      <c r="B1521" s="185"/>
      <c r="C1521" s="185"/>
      <c r="D1521" s="186"/>
      <c r="E1521" s="187"/>
      <c r="F1521" s="189"/>
    </row>
    <row r="1522" spans="2:6">
      <c r="B1522" s="185"/>
      <c r="C1522" s="185"/>
      <c r="D1522" s="186"/>
      <c r="E1522" s="187"/>
      <c r="F1522" s="189"/>
    </row>
    <row r="1523" spans="2:6">
      <c r="B1523" s="185"/>
      <c r="C1523" s="185"/>
      <c r="D1523" s="186"/>
      <c r="E1523" s="187"/>
      <c r="F1523" s="189"/>
    </row>
    <row r="1524" spans="2:6">
      <c r="B1524" s="185"/>
      <c r="C1524" s="185"/>
      <c r="D1524" s="186"/>
      <c r="E1524" s="187"/>
      <c r="F1524" s="189"/>
    </row>
    <row r="1525" spans="2:6">
      <c r="B1525" s="185"/>
      <c r="C1525" s="185"/>
      <c r="D1525" s="186"/>
      <c r="E1525" s="187"/>
      <c r="F1525" s="189"/>
    </row>
    <row r="1526" spans="2:6">
      <c r="B1526" s="185"/>
      <c r="C1526" s="185"/>
      <c r="D1526" s="186"/>
      <c r="E1526" s="187"/>
      <c r="F1526" s="189"/>
    </row>
    <row r="1527" spans="2:6">
      <c r="B1527" s="185"/>
      <c r="C1527" s="185"/>
      <c r="D1527" s="186"/>
      <c r="E1527" s="187"/>
      <c r="F1527" s="189"/>
    </row>
    <row r="1528" spans="2:6">
      <c r="B1528" s="185"/>
      <c r="C1528" s="185"/>
      <c r="D1528" s="186"/>
      <c r="E1528" s="187"/>
      <c r="F1528" s="189"/>
    </row>
    <row r="1529" spans="2:6">
      <c r="B1529" s="185"/>
      <c r="C1529" s="185"/>
      <c r="D1529" s="186"/>
      <c r="E1529" s="187"/>
      <c r="F1529" s="189"/>
    </row>
    <row r="1530" spans="2:6">
      <c r="B1530" s="185"/>
      <c r="C1530" s="185"/>
      <c r="D1530" s="186"/>
      <c r="E1530" s="187"/>
      <c r="F1530" s="189"/>
    </row>
    <row r="1531" spans="2:6">
      <c r="B1531" s="185"/>
      <c r="C1531" s="185"/>
      <c r="D1531" s="186"/>
      <c r="E1531" s="187"/>
      <c r="F1531" s="189"/>
    </row>
    <row r="1532" spans="2:6">
      <c r="B1532" s="185"/>
      <c r="C1532" s="185"/>
      <c r="D1532" s="186"/>
      <c r="E1532" s="187"/>
      <c r="F1532" s="189"/>
    </row>
    <row r="1533" spans="2:6">
      <c r="B1533" s="185"/>
      <c r="C1533" s="185"/>
      <c r="D1533" s="186"/>
      <c r="E1533" s="187"/>
      <c r="F1533" s="189"/>
    </row>
    <row r="1534" spans="2:6">
      <c r="B1534" s="185"/>
      <c r="C1534" s="185"/>
      <c r="D1534" s="186"/>
      <c r="E1534" s="187"/>
      <c r="F1534" s="189"/>
    </row>
    <row r="1535" spans="2:6">
      <c r="B1535" s="185"/>
      <c r="C1535" s="185"/>
      <c r="D1535" s="186"/>
      <c r="E1535" s="187"/>
      <c r="F1535" s="189"/>
    </row>
    <row r="1536" spans="2:6">
      <c r="B1536" s="185"/>
      <c r="C1536" s="185"/>
      <c r="D1536" s="186"/>
      <c r="E1536" s="187"/>
      <c r="F1536" s="189"/>
    </row>
    <row r="1537" spans="2:6">
      <c r="B1537" s="185"/>
      <c r="C1537" s="185"/>
      <c r="D1537" s="186"/>
      <c r="E1537" s="187"/>
      <c r="F1537" s="189"/>
    </row>
    <row r="1538" spans="2:6">
      <c r="B1538" s="185"/>
      <c r="C1538" s="185"/>
      <c r="D1538" s="186"/>
      <c r="E1538" s="187"/>
      <c r="F1538" s="189"/>
    </row>
    <row r="1539" spans="2:6">
      <c r="B1539" s="185"/>
      <c r="C1539" s="185"/>
      <c r="D1539" s="186"/>
      <c r="E1539" s="187"/>
      <c r="F1539" s="189"/>
    </row>
    <row r="1540" spans="2:6">
      <c r="B1540" s="185"/>
      <c r="C1540" s="185"/>
      <c r="D1540" s="186"/>
      <c r="E1540" s="187"/>
      <c r="F1540" s="189"/>
    </row>
    <row r="1541" spans="2:6">
      <c r="B1541" s="185"/>
      <c r="C1541" s="185"/>
      <c r="D1541" s="186"/>
      <c r="E1541" s="187"/>
      <c r="F1541" s="189"/>
    </row>
    <row r="1542" spans="2:6">
      <c r="B1542" s="185"/>
      <c r="C1542" s="185"/>
      <c r="D1542" s="186"/>
      <c r="E1542" s="187"/>
      <c r="F1542" s="189"/>
    </row>
    <row r="1543" spans="2:6">
      <c r="B1543" s="185"/>
      <c r="C1543" s="185"/>
      <c r="D1543" s="186"/>
      <c r="E1543" s="187"/>
      <c r="F1543" s="189"/>
    </row>
    <row r="1544" spans="2:6">
      <c r="B1544" s="185"/>
      <c r="C1544" s="185"/>
      <c r="D1544" s="186"/>
      <c r="E1544" s="187"/>
      <c r="F1544" s="189"/>
    </row>
    <row r="1545" spans="2:6">
      <c r="B1545" s="185"/>
      <c r="C1545" s="185"/>
      <c r="D1545" s="186"/>
      <c r="E1545" s="187"/>
      <c r="F1545" s="189"/>
    </row>
    <row r="1546" spans="2:6">
      <c r="B1546" s="185"/>
      <c r="C1546" s="185"/>
      <c r="D1546" s="186"/>
      <c r="E1546" s="187"/>
      <c r="F1546" s="189"/>
    </row>
    <row r="1547" spans="2:6">
      <c r="B1547" s="185"/>
      <c r="C1547" s="185"/>
      <c r="D1547" s="186"/>
      <c r="E1547" s="187"/>
      <c r="F1547" s="189"/>
    </row>
    <row r="1548" spans="2:6">
      <c r="B1548" s="185"/>
      <c r="C1548" s="185"/>
      <c r="D1548" s="186"/>
      <c r="E1548" s="187"/>
      <c r="F1548" s="189"/>
    </row>
    <row r="1549" spans="2:6">
      <c r="B1549" s="185"/>
      <c r="C1549" s="185"/>
      <c r="D1549" s="186"/>
      <c r="E1549" s="187"/>
      <c r="F1549" s="189"/>
    </row>
    <row r="1550" spans="2:6">
      <c r="B1550" s="185"/>
      <c r="C1550" s="185"/>
      <c r="D1550" s="186"/>
      <c r="E1550" s="187"/>
      <c r="F1550" s="189"/>
    </row>
    <row r="1551" spans="2:6">
      <c r="B1551" s="185"/>
      <c r="C1551" s="185"/>
      <c r="D1551" s="186"/>
      <c r="E1551" s="187"/>
      <c r="F1551" s="189"/>
    </row>
    <row r="1552" spans="2:6">
      <c r="B1552" s="185"/>
      <c r="C1552" s="185"/>
      <c r="D1552" s="186"/>
      <c r="E1552" s="187"/>
      <c r="F1552" s="189"/>
    </row>
    <row r="1553" spans="2:6">
      <c r="B1553" s="185"/>
      <c r="C1553" s="185"/>
      <c r="D1553" s="186"/>
      <c r="E1553" s="187"/>
      <c r="F1553" s="189"/>
    </row>
    <row r="1554" spans="2:6">
      <c r="B1554" s="185"/>
      <c r="C1554" s="185"/>
      <c r="D1554" s="186"/>
      <c r="E1554" s="187"/>
      <c r="F1554" s="189"/>
    </row>
    <row r="1555" spans="2:6">
      <c r="B1555" s="185"/>
      <c r="C1555" s="185"/>
      <c r="D1555" s="186"/>
      <c r="E1555" s="187"/>
      <c r="F1555" s="189"/>
    </row>
    <row r="1556" spans="2:6">
      <c r="B1556" s="185"/>
      <c r="C1556" s="185"/>
      <c r="D1556" s="186"/>
      <c r="E1556" s="187"/>
      <c r="F1556" s="189"/>
    </row>
    <row r="1557" spans="2:6">
      <c r="B1557" s="185"/>
      <c r="C1557" s="185"/>
      <c r="D1557" s="186"/>
      <c r="E1557" s="187"/>
      <c r="F1557" s="189"/>
    </row>
    <row r="1558" spans="2:6">
      <c r="B1558" s="185"/>
      <c r="C1558" s="185"/>
      <c r="D1558" s="186"/>
      <c r="E1558" s="187"/>
      <c r="F1558" s="189"/>
    </row>
    <row r="1559" spans="2:6">
      <c r="B1559" s="185"/>
      <c r="C1559" s="185"/>
      <c r="D1559" s="186"/>
      <c r="E1559" s="187"/>
      <c r="F1559" s="189"/>
    </row>
    <row r="1560" spans="2:6">
      <c r="B1560" s="185"/>
      <c r="C1560" s="185"/>
      <c r="D1560" s="186"/>
      <c r="E1560" s="187"/>
      <c r="F1560" s="189"/>
    </row>
    <row r="1561" spans="2:6">
      <c r="B1561" s="185"/>
      <c r="C1561" s="185"/>
      <c r="D1561" s="186"/>
      <c r="E1561" s="187"/>
      <c r="F1561" s="189"/>
    </row>
    <row r="1562" spans="2:6">
      <c r="B1562" s="185"/>
      <c r="C1562" s="185"/>
      <c r="D1562" s="186"/>
      <c r="E1562" s="187"/>
      <c r="F1562" s="189"/>
    </row>
    <row r="1563" spans="2:6">
      <c r="B1563" s="185"/>
      <c r="C1563" s="185"/>
      <c r="D1563" s="186"/>
      <c r="E1563" s="187"/>
      <c r="F1563" s="189"/>
    </row>
    <row r="1564" spans="2:6">
      <c r="B1564" s="185"/>
      <c r="C1564" s="185"/>
      <c r="D1564" s="186"/>
      <c r="E1564" s="187"/>
      <c r="F1564" s="189"/>
    </row>
    <row r="1565" spans="2:6">
      <c r="B1565" s="185"/>
      <c r="C1565" s="185"/>
      <c r="D1565" s="186"/>
      <c r="E1565" s="187"/>
      <c r="F1565" s="189"/>
    </row>
    <row r="1566" spans="2:6">
      <c r="B1566" s="185"/>
      <c r="C1566" s="185"/>
      <c r="D1566" s="186"/>
      <c r="E1566" s="187"/>
      <c r="F1566" s="189"/>
    </row>
    <row r="1567" spans="2:6">
      <c r="B1567" s="185"/>
      <c r="C1567" s="185"/>
      <c r="D1567" s="186"/>
      <c r="E1567" s="187"/>
      <c r="F1567" s="189"/>
    </row>
    <row r="1568" spans="2:6">
      <c r="B1568" s="185"/>
      <c r="C1568" s="185"/>
      <c r="D1568" s="186"/>
      <c r="E1568" s="187"/>
      <c r="F1568" s="189"/>
    </row>
    <row r="1569" spans="2:6">
      <c r="B1569" s="185"/>
      <c r="C1569" s="185"/>
      <c r="D1569" s="186"/>
      <c r="E1569" s="187"/>
      <c r="F1569" s="189"/>
    </row>
    <row r="1570" spans="2:6">
      <c r="B1570" s="185"/>
      <c r="C1570" s="185"/>
      <c r="D1570" s="186"/>
      <c r="E1570" s="187"/>
      <c r="F1570" s="189"/>
    </row>
    <row r="1571" spans="2:6">
      <c r="B1571" s="185"/>
      <c r="C1571" s="185"/>
      <c r="D1571" s="186"/>
      <c r="E1571" s="187"/>
      <c r="F1571" s="189"/>
    </row>
    <row r="1572" spans="2:6">
      <c r="B1572" s="185"/>
      <c r="C1572" s="185"/>
      <c r="D1572" s="186"/>
      <c r="E1572" s="187"/>
      <c r="F1572" s="189"/>
    </row>
    <row r="1573" spans="2:6">
      <c r="B1573" s="185"/>
      <c r="C1573" s="185"/>
      <c r="D1573" s="186"/>
      <c r="E1573" s="187"/>
      <c r="F1573" s="189"/>
    </row>
    <row r="1574" spans="2:6">
      <c r="B1574" s="185"/>
      <c r="C1574" s="185"/>
      <c r="D1574" s="186"/>
      <c r="E1574" s="187"/>
      <c r="F1574" s="189"/>
    </row>
    <row r="1575" spans="2:6">
      <c r="B1575" s="185"/>
      <c r="C1575" s="185"/>
      <c r="D1575" s="186"/>
      <c r="E1575" s="187"/>
      <c r="F1575" s="189"/>
    </row>
    <row r="1576" spans="2:6">
      <c r="B1576" s="185"/>
      <c r="C1576" s="185"/>
      <c r="D1576" s="186"/>
      <c r="E1576" s="187"/>
      <c r="F1576" s="189"/>
    </row>
    <row r="1577" spans="2:6">
      <c r="B1577" s="185"/>
      <c r="C1577" s="185"/>
      <c r="D1577" s="186"/>
      <c r="E1577" s="187"/>
      <c r="F1577" s="189"/>
    </row>
    <row r="1578" spans="2:6">
      <c r="B1578" s="185"/>
      <c r="C1578" s="185"/>
      <c r="D1578" s="186"/>
      <c r="E1578" s="187"/>
      <c r="F1578" s="189"/>
    </row>
    <row r="1579" spans="2:6">
      <c r="B1579" s="185"/>
      <c r="C1579" s="185"/>
      <c r="D1579" s="186"/>
      <c r="E1579" s="187"/>
      <c r="F1579" s="189"/>
    </row>
    <row r="1580" spans="2:6">
      <c r="B1580" s="185"/>
      <c r="C1580" s="185"/>
      <c r="D1580" s="186"/>
      <c r="E1580" s="187"/>
      <c r="F1580" s="189"/>
    </row>
    <row r="1581" spans="2:6">
      <c r="B1581" s="185"/>
      <c r="C1581" s="185"/>
      <c r="D1581" s="186"/>
      <c r="E1581" s="187"/>
      <c r="F1581" s="189"/>
    </row>
    <row r="1582" spans="2:6">
      <c r="B1582" s="185"/>
      <c r="C1582" s="185"/>
      <c r="D1582" s="186"/>
      <c r="E1582" s="187"/>
      <c r="F1582" s="189"/>
    </row>
    <row r="1583" spans="2:6">
      <c r="B1583" s="185"/>
      <c r="C1583" s="185"/>
      <c r="D1583" s="186"/>
      <c r="E1583" s="187"/>
      <c r="F1583" s="189"/>
    </row>
    <row r="1584" spans="2:6">
      <c r="B1584" s="185"/>
      <c r="C1584" s="185"/>
      <c r="D1584" s="186"/>
      <c r="E1584" s="187"/>
      <c r="F1584" s="189"/>
    </row>
    <row r="1585" spans="2:6">
      <c r="B1585" s="185"/>
      <c r="C1585" s="185"/>
      <c r="D1585" s="186"/>
      <c r="E1585" s="187"/>
      <c r="F1585" s="189"/>
    </row>
    <row r="1586" spans="2:6">
      <c r="B1586" s="185"/>
      <c r="C1586" s="185"/>
      <c r="D1586" s="186"/>
      <c r="E1586" s="187"/>
      <c r="F1586" s="189"/>
    </row>
    <row r="1587" spans="2:6">
      <c r="B1587" s="185"/>
      <c r="C1587" s="185"/>
      <c r="D1587" s="186"/>
      <c r="E1587" s="187"/>
      <c r="F1587" s="189"/>
    </row>
    <row r="1588" spans="2:6">
      <c r="B1588" s="185"/>
      <c r="C1588" s="185"/>
      <c r="D1588" s="186"/>
      <c r="E1588" s="187"/>
      <c r="F1588" s="189"/>
    </row>
    <row r="1589" spans="2:6">
      <c r="B1589" s="185"/>
      <c r="C1589" s="185"/>
      <c r="D1589" s="186"/>
      <c r="E1589" s="187"/>
      <c r="F1589" s="189"/>
    </row>
    <row r="1590" spans="2:6">
      <c r="B1590" s="185"/>
      <c r="C1590" s="185"/>
      <c r="D1590" s="186"/>
      <c r="E1590" s="187"/>
      <c r="F1590" s="189"/>
    </row>
    <row r="1591" spans="2:6">
      <c r="B1591" s="185"/>
      <c r="C1591" s="185"/>
      <c r="D1591" s="186"/>
      <c r="E1591" s="187"/>
      <c r="F1591" s="189"/>
    </row>
    <row r="1592" spans="2:6">
      <c r="B1592" s="185"/>
      <c r="C1592" s="185"/>
      <c r="D1592" s="186"/>
      <c r="E1592" s="187"/>
      <c r="F1592" s="189"/>
    </row>
    <row r="1593" spans="2:6">
      <c r="B1593" s="185"/>
      <c r="C1593" s="185"/>
      <c r="D1593" s="186"/>
      <c r="E1593" s="187"/>
      <c r="F1593" s="189"/>
    </row>
    <row r="1594" spans="2:6">
      <c r="B1594" s="185"/>
      <c r="C1594" s="185"/>
      <c r="D1594" s="186"/>
      <c r="E1594" s="187"/>
      <c r="F1594" s="189"/>
    </row>
    <row r="1595" spans="2:6">
      <c r="B1595" s="185"/>
      <c r="C1595" s="185"/>
      <c r="D1595" s="186"/>
      <c r="E1595" s="187"/>
      <c r="F1595" s="189"/>
    </row>
    <row r="1596" spans="2:6">
      <c r="B1596" s="185"/>
      <c r="C1596" s="185"/>
      <c r="D1596" s="186"/>
      <c r="E1596" s="187"/>
      <c r="F1596" s="189"/>
    </row>
    <row r="1597" spans="2:6">
      <c r="B1597" s="185"/>
      <c r="C1597" s="185"/>
      <c r="D1597" s="186"/>
      <c r="E1597" s="187"/>
      <c r="F1597" s="189"/>
    </row>
    <row r="1598" spans="2:6">
      <c r="B1598" s="185"/>
      <c r="C1598" s="185"/>
      <c r="D1598" s="186"/>
      <c r="E1598" s="187"/>
      <c r="F1598" s="189"/>
    </row>
    <row r="1599" spans="2:6">
      <c r="B1599" s="185"/>
      <c r="C1599" s="185"/>
      <c r="D1599" s="186"/>
      <c r="E1599" s="187"/>
      <c r="F1599" s="189"/>
    </row>
    <row r="1600" spans="2:6">
      <c r="B1600" s="185"/>
      <c r="C1600" s="185"/>
      <c r="D1600" s="186"/>
      <c r="E1600" s="187"/>
      <c r="F1600" s="189"/>
    </row>
    <row r="1601" spans="2:6">
      <c r="B1601" s="185"/>
      <c r="C1601" s="185"/>
      <c r="D1601" s="186"/>
      <c r="E1601" s="187"/>
      <c r="F1601" s="189"/>
    </row>
    <row r="1602" spans="2:6">
      <c r="B1602" s="185"/>
      <c r="C1602" s="185"/>
      <c r="D1602" s="186"/>
      <c r="E1602" s="187"/>
      <c r="F1602" s="189"/>
    </row>
    <row r="1603" spans="2:6">
      <c r="B1603" s="185"/>
      <c r="C1603" s="185"/>
      <c r="D1603" s="186"/>
      <c r="E1603" s="187"/>
      <c r="F1603" s="189"/>
    </row>
    <row r="1604" spans="2:6">
      <c r="B1604" s="185"/>
      <c r="C1604" s="185"/>
      <c r="D1604" s="186"/>
      <c r="E1604" s="187"/>
      <c r="F1604" s="189"/>
    </row>
    <row r="1605" spans="2:6">
      <c r="B1605" s="185"/>
      <c r="C1605" s="185"/>
      <c r="D1605" s="186"/>
      <c r="E1605" s="187"/>
      <c r="F1605" s="189"/>
    </row>
    <row r="1606" spans="2:6">
      <c r="B1606" s="185"/>
      <c r="C1606" s="185"/>
      <c r="D1606" s="186"/>
      <c r="E1606" s="187"/>
      <c r="F1606" s="189"/>
    </row>
    <row r="1607" spans="2:6">
      <c r="B1607" s="185"/>
      <c r="C1607" s="185"/>
      <c r="D1607" s="186"/>
      <c r="E1607" s="187"/>
      <c r="F1607" s="189"/>
    </row>
    <row r="1608" spans="2:6">
      <c r="B1608" s="185"/>
      <c r="C1608" s="185"/>
      <c r="D1608" s="186"/>
      <c r="E1608" s="187"/>
      <c r="F1608" s="189"/>
    </row>
    <row r="1609" spans="2:6">
      <c r="B1609" s="185"/>
      <c r="C1609" s="185"/>
      <c r="D1609" s="186"/>
      <c r="E1609" s="187"/>
      <c r="F1609" s="189"/>
    </row>
    <row r="1610" spans="2:6">
      <c r="B1610" s="185"/>
      <c r="C1610" s="185"/>
      <c r="D1610" s="186"/>
      <c r="E1610" s="187"/>
      <c r="F1610" s="189"/>
    </row>
    <row r="1611" spans="2:6">
      <c r="B1611" s="185"/>
      <c r="C1611" s="185"/>
      <c r="D1611" s="186"/>
      <c r="E1611" s="187"/>
      <c r="F1611" s="189"/>
    </row>
    <row r="1612" spans="2:6">
      <c r="B1612" s="185"/>
      <c r="C1612" s="185"/>
      <c r="D1612" s="186"/>
      <c r="E1612" s="187"/>
      <c r="F1612" s="189"/>
    </row>
    <row r="1613" spans="2:6">
      <c r="B1613" s="185"/>
      <c r="C1613" s="185"/>
      <c r="D1613" s="186"/>
      <c r="E1613" s="187"/>
      <c r="F1613" s="189"/>
    </row>
    <row r="1614" spans="2:6">
      <c r="B1614" s="185"/>
      <c r="C1614" s="185"/>
      <c r="D1614" s="186"/>
      <c r="E1614" s="187"/>
      <c r="F1614" s="189"/>
    </row>
    <row r="1615" spans="2:6">
      <c r="B1615" s="185"/>
      <c r="C1615" s="185"/>
      <c r="D1615" s="186"/>
      <c r="E1615" s="187"/>
      <c r="F1615" s="189"/>
    </row>
    <row r="1616" spans="2:6">
      <c r="B1616" s="185"/>
      <c r="C1616" s="185"/>
      <c r="D1616" s="186"/>
      <c r="E1616" s="187"/>
      <c r="F1616" s="189"/>
    </row>
    <row r="1617" spans="2:6">
      <c r="B1617" s="185"/>
      <c r="C1617" s="185"/>
      <c r="D1617" s="186"/>
      <c r="E1617" s="187"/>
      <c r="F1617" s="189"/>
    </row>
    <row r="1618" spans="2:6">
      <c r="B1618" s="185"/>
      <c r="C1618" s="185"/>
      <c r="D1618" s="186"/>
      <c r="E1618" s="187"/>
      <c r="F1618" s="189"/>
    </row>
    <row r="1619" spans="2:6">
      <c r="B1619" s="185"/>
      <c r="C1619" s="185"/>
      <c r="D1619" s="186"/>
      <c r="E1619" s="187"/>
      <c r="F1619" s="189"/>
    </row>
    <row r="1620" spans="2:6">
      <c r="B1620" s="185"/>
      <c r="C1620" s="185"/>
      <c r="D1620" s="186"/>
      <c r="E1620" s="187"/>
      <c r="F1620" s="189"/>
    </row>
    <row r="1621" spans="2:6">
      <c r="B1621" s="185"/>
      <c r="C1621" s="185"/>
      <c r="D1621" s="186"/>
      <c r="E1621" s="187"/>
      <c r="F1621" s="189"/>
    </row>
    <row r="1622" spans="2:6">
      <c r="B1622" s="185"/>
      <c r="C1622" s="185"/>
      <c r="D1622" s="186"/>
      <c r="E1622" s="187"/>
      <c r="F1622" s="189"/>
    </row>
    <row r="1623" spans="2:6">
      <c r="B1623" s="185"/>
      <c r="C1623" s="185"/>
      <c r="D1623" s="186"/>
      <c r="E1623" s="187"/>
      <c r="F1623" s="189"/>
    </row>
    <row r="1624" spans="2:6">
      <c r="B1624" s="185"/>
      <c r="C1624" s="185"/>
      <c r="D1624" s="186"/>
      <c r="E1624" s="187"/>
      <c r="F1624" s="189"/>
    </row>
    <row r="1625" spans="2:6">
      <c r="B1625" s="185"/>
      <c r="C1625" s="185"/>
      <c r="D1625" s="186"/>
      <c r="E1625" s="187"/>
      <c r="F1625" s="189"/>
    </row>
    <row r="1626" spans="2:6">
      <c r="B1626" s="185"/>
      <c r="C1626" s="185"/>
      <c r="D1626" s="186"/>
      <c r="E1626" s="187"/>
      <c r="F1626" s="189"/>
    </row>
    <row r="1627" spans="2:6">
      <c r="B1627" s="185"/>
      <c r="C1627" s="185"/>
      <c r="D1627" s="186"/>
      <c r="E1627" s="187"/>
      <c r="F1627" s="189"/>
    </row>
    <row r="1628" spans="2:6">
      <c r="B1628" s="185"/>
      <c r="C1628" s="185"/>
      <c r="D1628" s="186"/>
      <c r="E1628" s="187"/>
      <c r="F1628" s="189"/>
    </row>
    <row r="1629" spans="2:6">
      <c r="B1629" s="185"/>
      <c r="C1629" s="185"/>
      <c r="D1629" s="186"/>
      <c r="E1629" s="187"/>
      <c r="F1629" s="189"/>
    </row>
    <row r="1630" spans="2:6">
      <c r="B1630" s="185"/>
      <c r="C1630" s="185"/>
      <c r="D1630" s="186"/>
      <c r="E1630" s="187"/>
      <c r="F1630" s="189"/>
    </row>
    <row r="1631" spans="2:6">
      <c r="B1631" s="185"/>
      <c r="C1631" s="185"/>
      <c r="D1631" s="186"/>
      <c r="E1631" s="187"/>
      <c r="F1631" s="189"/>
    </row>
    <row r="1632" spans="2:6">
      <c r="B1632" s="185"/>
      <c r="C1632" s="185"/>
      <c r="D1632" s="186"/>
      <c r="E1632" s="187"/>
      <c r="F1632" s="189"/>
    </row>
    <row r="1633" spans="2:6">
      <c r="B1633" s="185"/>
      <c r="C1633" s="185"/>
      <c r="D1633" s="186"/>
      <c r="E1633" s="187"/>
      <c r="F1633" s="189"/>
    </row>
    <row r="1634" spans="2:6">
      <c r="B1634" s="185"/>
      <c r="C1634" s="185"/>
      <c r="D1634" s="186"/>
      <c r="E1634" s="187"/>
      <c r="F1634" s="189"/>
    </row>
    <row r="1635" spans="2:6">
      <c r="B1635" s="185"/>
      <c r="C1635" s="185"/>
      <c r="D1635" s="186"/>
      <c r="E1635" s="187"/>
      <c r="F1635" s="189"/>
    </row>
    <row r="1636" spans="2:6">
      <c r="B1636" s="185"/>
      <c r="C1636" s="185"/>
      <c r="D1636" s="186"/>
      <c r="E1636" s="187"/>
      <c r="F1636" s="189"/>
    </row>
    <row r="1637" spans="2:6">
      <c r="B1637" s="185"/>
      <c r="C1637" s="185"/>
      <c r="D1637" s="186"/>
      <c r="E1637" s="187"/>
      <c r="F1637" s="189"/>
    </row>
    <row r="1638" spans="2:6">
      <c r="B1638" s="185"/>
      <c r="C1638" s="185"/>
      <c r="D1638" s="186"/>
      <c r="E1638" s="187"/>
      <c r="F1638" s="189"/>
    </row>
    <row r="1639" spans="2:6">
      <c r="B1639" s="185"/>
      <c r="C1639" s="185"/>
      <c r="D1639" s="186"/>
      <c r="E1639" s="187"/>
      <c r="F1639" s="189"/>
    </row>
    <row r="1640" spans="2:6">
      <c r="B1640" s="185"/>
      <c r="C1640" s="185"/>
      <c r="D1640" s="186"/>
      <c r="E1640" s="187"/>
      <c r="F1640" s="189"/>
    </row>
    <row r="1641" spans="2:6">
      <c r="B1641" s="185"/>
      <c r="C1641" s="185"/>
      <c r="D1641" s="186"/>
      <c r="E1641" s="187"/>
      <c r="F1641" s="189"/>
    </row>
    <row r="1642" spans="2:6">
      <c r="B1642" s="185"/>
      <c r="C1642" s="185"/>
      <c r="D1642" s="186"/>
      <c r="E1642" s="187"/>
      <c r="F1642" s="189"/>
    </row>
    <row r="1643" spans="2:6">
      <c r="B1643" s="185"/>
      <c r="C1643" s="185"/>
      <c r="D1643" s="186"/>
      <c r="E1643" s="187"/>
      <c r="F1643" s="189"/>
    </row>
    <row r="1644" spans="2:6">
      <c r="B1644" s="185"/>
      <c r="C1644" s="185"/>
      <c r="D1644" s="186"/>
      <c r="E1644" s="187"/>
      <c r="F1644" s="189"/>
    </row>
    <row r="1645" spans="2:6">
      <c r="B1645" s="185"/>
      <c r="C1645" s="185"/>
      <c r="D1645" s="186"/>
      <c r="E1645" s="187"/>
      <c r="F1645" s="189"/>
    </row>
    <row r="1646" spans="2:6">
      <c r="B1646" s="185"/>
      <c r="C1646" s="185"/>
      <c r="D1646" s="186"/>
      <c r="E1646" s="187"/>
      <c r="F1646" s="189"/>
    </row>
    <row r="1647" spans="2:6">
      <c r="B1647" s="185"/>
      <c r="C1647" s="185"/>
      <c r="D1647" s="186"/>
      <c r="E1647" s="187"/>
      <c r="F1647" s="189"/>
    </row>
    <row r="1648" spans="2:6">
      <c r="B1648" s="185"/>
      <c r="C1648" s="185"/>
      <c r="D1648" s="186"/>
      <c r="E1648" s="187"/>
      <c r="F1648" s="189"/>
    </row>
    <row r="1649" spans="2:6">
      <c r="B1649" s="185"/>
      <c r="C1649" s="185"/>
      <c r="D1649" s="186"/>
      <c r="E1649" s="187"/>
      <c r="F1649" s="189"/>
    </row>
    <row r="1650" spans="2:6">
      <c r="B1650" s="185"/>
      <c r="C1650" s="185"/>
      <c r="D1650" s="186"/>
      <c r="E1650" s="187"/>
      <c r="F1650" s="189"/>
    </row>
    <row r="1651" spans="2:6">
      <c r="B1651" s="185"/>
      <c r="C1651" s="185"/>
      <c r="D1651" s="186"/>
      <c r="E1651" s="187"/>
      <c r="F1651" s="189"/>
    </row>
    <row r="1652" spans="2:6">
      <c r="B1652" s="185"/>
      <c r="C1652" s="185"/>
      <c r="D1652" s="186"/>
      <c r="E1652" s="187"/>
      <c r="F1652" s="189"/>
    </row>
    <row r="1653" spans="2:6">
      <c r="B1653" s="185"/>
      <c r="C1653" s="185"/>
      <c r="D1653" s="186"/>
      <c r="E1653" s="187"/>
      <c r="F1653" s="189"/>
    </row>
    <row r="1654" spans="2:6">
      <c r="B1654" s="185"/>
      <c r="C1654" s="185"/>
      <c r="D1654" s="186"/>
      <c r="E1654" s="187"/>
      <c r="F1654" s="189"/>
    </row>
    <row r="1655" spans="2:6">
      <c r="B1655" s="185"/>
      <c r="C1655" s="185"/>
      <c r="D1655" s="186"/>
      <c r="E1655" s="187"/>
      <c r="F1655" s="189"/>
    </row>
    <row r="1656" spans="2:6">
      <c r="B1656" s="185"/>
      <c r="C1656" s="185"/>
      <c r="D1656" s="186"/>
      <c r="E1656" s="187"/>
      <c r="F1656" s="189"/>
    </row>
    <row r="1657" spans="2:6">
      <c r="B1657" s="185"/>
      <c r="C1657" s="185"/>
      <c r="D1657" s="186"/>
      <c r="E1657" s="187"/>
      <c r="F1657" s="189"/>
    </row>
    <row r="1658" spans="2:6">
      <c r="B1658" s="185"/>
      <c r="C1658" s="185"/>
      <c r="D1658" s="186"/>
      <c r="E1658" s="187"/>
      <c r="F1658" s="189"/>
    </row>
    <row r="1659" spans="2:6">
      <c r="B1659" s="185"/>
      <c r="C1659" s="185"/>
      <c r="D1659" s="186"/>
      <c r="E1659" s="187"/>
      <c r="F1659" s="189"/>
    </row>
    <row r="1660" spans="2:6">
      <c r="B1660" s="185"/>
      <c r="C1660" s="185"/>
      <c r="D1660" s="186"/>
      <c r="E1660" s="187"/>
      <c r="F1660" s="189"/>
    </row>
    <row r="1661" spans="2:6">
      <c r="B1661" s="185"/>
      <c r="C1661" s="185"/>
      <c r="D1661" s="186"/>
      <c r="E1661" s="187"/>
      <c r="F1661" s="189"/>
    </row>
    <row r="1662" spans="2:6">
      <c r="B1662" s="185"/>
      <c r="C1662" s="185"/>
      <c r="D1662" s="186"/>
      <c r="E1662" s="187"/>
      <c r="F1662" s="189"/>
    </row>
    <row r="1663" spans="2:6">
      <c r="B1663" s="185"/>
      <c r="C1663" s="185"/>
      <c r="D1663" s="186"/>
      <c r="E1663" s="187"/>
      <c r="F1663" s="189"/>
    </row>
    <row r="1664" spans="2:6">
      <c r="B1664" s="185"/>
      <c r="C1664" s="185"/>
      <c r="D1664" s="186"/>
      <c r="E1664" s="187"/>
      <c r="F1664" s="189"/>
    </row>
    <row r="1665" spans="2:6">
      <c r="B1665" s="185"/>
      <c r="C1665" s="185"/>
      <c r="D1665" s="186"/>
      <c r="E1665" s="187"/>
      <c r="F1665" s="189"/>
    </row>
    <row r="1666" spans="2:6">
      <c r="B1666" s="185"/>
      <c r="C1666" s="185"/>
      <c r="D1666" s="186"/>
      <c r="E1666" s="187"/>
      <c r="F1666" s="189"/>
    </row>
    <row r="1667" spans="2:6">
      <c r="B1667" s="185"/>
      <c r="C1667" s="185"/>
      <c r="D1667" s="186"/>
      <c r="E1667" s="187"/>
      <c r="F1667" s="189"/>
    </row>
    <row r="1668" spans="2:6">
      <c r="B1668" s="185"/>
      <c r="C1668" s="185"/>
      <c r="D1668" s="186"/>
      <c r="E1668" s="187"/>
      <c r="F1668" s="189"/>
    </row>
    <row r="1669" spans="2:6">
      <c r="B1669" s="185"/>
      <c r="C1669" s="185"/>
      <c r="D1669" s="186"/>
      <c r="E1669" s="187"/>
      <c r="F1669" s="189"/>
    </row>
    <row r="1670" spans="2:6">
      <c r="B1670" s="185"/>
      <c r="C1670" s="185"/>
      <c r="D1670" s="186"/>
      <c r="E1670" s="187"/>
      <c r="F1670" s="189"/>
    </row>
    <row r="1671" spans="2:6">
      <c r="B1671" s="185"/>
      <c r="C1671" s="185"/>
      <c r="D1671" s="186"/>
      <c r="E1671" s="187"/>
      <c r="F1671" s="189"/>
    </row>
    <row r="1672" spans="2:6">
      <c r="B1672" s="185"/>
      <c r="C1672" s="185"/>
      <c r="D1672" s="186"/>
      <c r="E1672" s="187"/>
      <c r="F1672" s="189"/>
    </row>
    <row r="1673" spans="2:6">
      <c r="B1673" s="185"/>
      <c r="C1673" s="185"/>
      <c r="D1673" s="186"/>
      <c r="E1673" s="187"/>
      <c r="F1673" s="189"/>
    </row>
    <row r="1674" spans="2:6">
      <c r="B1674" s="185"/>
      <c r="C1674" s="185"/>
      <c r="D1674" s="186"/>
      <c r="E1674" s="187"/>
      <c r="F1674" s="189"/>
    </row>
    <row r="1675" spans="2:6">
      <c r="B1675" s="185"/>
      <c r="C1675" s="185"/>
      <c r="D1675" s="186"/>
      <c r="E1675" s="187"/>
      <c r="F1675" s="189"/>
    </row>
    <row r="1676" spans="2:6">
      <c r="B1676" s="185"/>
      <c r="C1676" s="185"/>
      <c r="D1676" s="186"/>
      <c r="E1676" s="187"/>
      <c r="F1676" s="189"/>
    </row>
    <row r="1677" spans="2:6">
      <c r="B1677" s="185"/>
      <c r="C1677" s="185"/>
      <c r="D1677" s="186"/>
      <c r="E1677" s="187"/>
      <c r="F1677" s="189"/>
    </row>
    <row r="1678" spans="2:6">
      <c r="B1678" s="185"/>
      <c r="C1678" s="185"/>
      <c r="D1678" s="186"/>
      <c r="E1678" s="187"/>
      <c r="F1678" s="189"/>
    </row>
    <row r="1679" spans="2:6">
      <c r="B1679" s="185"/>
      <c r="C1679" s="185"/>
      <c r="D1679" s="186"/>
      <c r="E1679" s="187"/>
      <c r="F1679" s="189"/>
    </row>
    <row r="1680" spans="2:6">
      <c r="B1680" s="185"/>
      <c r="C1680" s="185"/>
      <c r="D1680" s="186"/>
      <c r="E1680" s="187"/>
      <c r="F1680" s="189"/>
    </row>
    <row r="1681" spans="2:6">
      <c r="B1681" s="185"/>
      <c r="C1681" s="185"/>
      <c r="D1681" s="186"/>
      <c r="E1681" s="187"/>
      <c r="F1681" s="189"/>
    </row>
    <row r="1682" spans="2:6">
      <c r="B1682" s="185"/>
      <c r="C1682" s="185"/>
      <c r="D1682" s="186"/>
      <c r="E1682" s="187"/>
      <c r="F1682" s="189"/>
    </row>
    <row r="1683" spans="2:6">
      <c r="B1683" s="185"/>
      <c r="C1683" s="185"/>
      <c r="D1683" s="186"/>
      <c r="E1683" s="187"/>
      <c r="F1683" s="189"/>
    </row>
    <row r="1684" spans="2:6">
      <c r="B1684" s="185"/>
      <c r="C1684" s="185"/>
      <c r="D1684" s="186"/>
      <c r="E1684" s="187"/>
      <c r="F1684" s="189"/>
    </row>
    <row r="1685" spans="2:6">
      <c r="B1685" s="185"/>
      <c r="C1685" s="185"/>
      <c r="D1685" s="186"/>
      <c r="E1685" s="187"/>
      <c r="F1685" s="189"/>
    </row>
    <row r="1686" spans="2:6">
      <c r="B1686" s="185"/>
      <c r="C1686" s="185"/>
      <c r="D1686" s="186"/>
      <c r="E1686" s="187"/>
      <c r="F1686" s="189"/>
    </row>
    <row r="1687" spans="2:6">
      <c r="B1687" s="185"/>
      <c r="C1687" s="185"/>
      <c r="D1687" s="186"/>
      <c r="E1687" s="187"/>
      <c r="F1687" s="189"/>
    </row>
    <row r="1688" spans="2:6">
      <c r="B1688" s="185"/>
      <c r="C1688" s="185"/>
      <c r="D1688" s="186"/>
      <c r="E1688" s="187"/>
      <c r="F1688" s="189"/>
    </row>
    <row r="1689" spans="2:6">
      <c r="B1689" s="185"/>
      <c r="C1689" s="185"/>
      <c r="D1689" s="186"/>
      <c r="E1689" s="187"/>
      <c r="F1689" s="189"/>
    </row>
    <row r="1690" spans="2:6">
      <c r="B1690" s="185"/>
      <c r="C1690" s="185"/>
      <c r="D1690" s="186"/>
      <c r="E1690" s="187"/>
      <c r="F1690" s="189"/>
    </row>
    <row r="1691" spans="2:6">
      <c r="B1691" s="185"/>
      <c r="C1691" s="185"/>
      <c r="D1691" s="186"/>
      <c r="E1691" s="187"/>
      <c r="F1691" s="189"/>
    </row>
    <row r="1692" spans="2:6">
      <c r="B1692" s="185"/>
      <c r="C1692" s="185"/>
      <c r="D1692" s="186"/>
      <c r="E1692" s="187"/>
      <c r="F1692" s="189"/>
    </row>
    <row r="1693" spans="2:6">
      <c r="B1693" s="185"/>
      <c r="C1693" s="185"/>
      <c r="D1693" s="186"/>
      <c r="E1693" s="187"/>
      <c r="F1693" s="189"/>
    </row>
    <row r="1694" spans="2:6">
      <c r="B1694" s="185"/>
      <c r="C1694" s="185"/>
      <c r="D1694" s="186"/>
      <c r="E1694" s="187"/>
      <c r="F1694" s="189"/>
    </row>
    <row r="1695" spans="2:6">
      <c r="B1695" s="185"/>
      <c r="C1695" s="185"/>
      <c r="D1695" s="186"/>
      <c r="E1695" s="187"/>
      <c r="F1695" s="189"/>
    </row>
    <row r="1696" spans="2:6">
      <c r="B1696" s="185"/>
      <c r="C1696" s="185"/>
      <c r="D1696" s="186"/>
      <c r="E1696" s="187"/>
      <c r="F1696" s="189"/>
    </row>
    <row r="1697" spans="2:6">
      <c r="B1697" s="185"/>
      <c r="C1697" s="185"/>
      <c r="D1697" s="186"/>
      <c r="E1697" s="187"/>
      <c r="F1697" s="189"/>
    </row>
    <row r="1698" spans="2:6">
      <c r="B1698" s="185"/>
      <c r="C1698" s="185"/>
      <c r="D1698" s="186"/>
      <c r="E1698" s="187"/>
      <c r="F1698" s="189"/>
    </row>
    <row r="1699" spans="2:6">
      <c r="B1699" s="185"/>
      <c r="C1699" s="185"/>
      <c r="D1699" s="186"/>
      <c r="E1699" s="187"/>
      <c r="F1699" s="189"/>
    </row>
    <row r="1700" spans="2:6">
      <c r="B1700" s="185"/>
      <c r="C1700" s="185"/>
      <c r="D1700" s="186"/>
      <c r="E1700" s="187"/>
      <c r="F1700" s="189"/>
    </row>
    <row r="1701" spans="2:6">
      <c r="B1701" s="185"/>
      <c r="C1701" s="185"/>
      <c r="D1701" s="186"/>
      <c r="E1701" s="187"/>
      <c r="F1701" s="189"/>
    </row>
    <row r="1702" spans="2:6">
      <c r="B1702" s="185"/>
      <c r="C1702" s="185"/>
      <c r="D1702" s="186"/>
      <c r="E1702" s="187"/>
      <c r="F1702" s="189"/>
    </row>
    <row r="1703" spans="2:6">
      <c r="B1703" s="185"/>
      <c r="C1703" s="185"/>
      <c r="D1703" s="186"/>
      <c r="E1703" s="187"/>
      <c r="F1703" s="189"/>
    </row>
    <row r="1704" spans="2:6">
      <c r="B1704" s="185"/>
      <c r="C1704" s="185"/>
      <c r="D1704" s="186"/>
      <c r="E1704" s="187"/>
      <c r="F1704" s="189"/>
    </row>
    <row r="1705" spans="2:6">
      <c r="B1705" s="185"/>
      <c r="C1705" s="185"/>
      <c r="D1705" s="186"/>
      <c r="E1705" s="187"/>
      <c r="F1705" s="189"/>
    </row>
    <row r="1706" spans="2:6">
      <c r="B1706" s="185"/>
      <c r="C1706" s="185"/>
      <c r="D1706" s="186"/>
      <c r="E1706" s="187"/>
      <c r="F1706" s="189"/>
    </row>
    <row r="1707" spans="2:6">
      <c r="B1707" s="185"/>
      <c r="C1707" s="185"/>
      <c r="D1707" s="186"/>
      <c r="E1707" s="187"/>
      <c r="F1707" s="189"/>
    </row>
    <row r="1708" spans="2:6">
      <c r="B1708" s="185"/>
      <c r="C1708" s="185"/>
      <c r="D1708" s="186"/>
      <c r="E1708" s="187"/>
      <c r="F1708" s="189"/>
    </row>
    <row r="1709" spans="2:6">
      <c r="B1709" s="185"/>
      <c r="C1709" s="185"/>
      <c r="D1709" s="186"/>
      <c r="E1709" s="187"/>
      <c r="F1709" s="189"/>
    </row>
    <row r="1710" spans="2:6">
      <c r="B1710" s="185"/>
      <c r="C1710" s="185"/>
      <c r="D1710" s="186"/>
      <c r="E1710" s="187"/>
      <c r="F1710" s="189"/>
    </row>
    <row r="1711" spans="2:6">
      <c r="B1711" s="185"/>
      <c r="C1711" s="185"/>
      <c r="D1711" s="186"/>
      <c r="E1711" s="187"/>
      <c r="F1711" s="189"/>
    </row>
    <row r="1712" spans="2:6">
      <c r="B1712" s="185"/>
      <c r="C1712" s="185"/>
      <c r="D1712" s="186"/>
      <c r="E1712" s="187"/>
      <c r="F1712" s="189"/>
    </row>
    <row r="1713" spans="2:6">
      <c r="B1713" s="185"/>
      <c r="C1713" s="185"/>
      <c r="D1713" s="186"/>
      <c r="E1713" s="187"/>
      <c r="F1713" s="189"/>
    </row>
    <row r="1714" spans="2:6">
      <c r="B1714" s="185"/>
      <c r="C1714" s="185"/>
      <c r="D1714" s="186"/>
      <c r="E1714" s="187"/>
      <c r="F1714" s="189"/>
    </row>
    <row r="1715" spans="2:6">
      <c r="B1715" s="185"/>
      <c r="C1715" s="185"/>
      <c r="D1715" s="186"/>
      <c r="E1715" s="187"/>
      <c r="F1715" s="189"/>
    </row>
    <row r="1716" spans="2:6">
      <c r="B1716" s="185"/>
      <c r="C1716" s="185"/>
      <c r="D1716" s="186"/>
      <c r="E1716" s="187"/>
      <c r="F1716" s="189"/>
    </row>
    <row r="1717" spans="2:6">
      <c r="B1717" s="185"/>
      <c r="C1717" s="185"/>
      <c r="D1717" s="186"/>
      <c r="E1717" s="187"/>
      <c r="F1717" s="189"/>
    </row>
    <row r="1718" spans="2:6">
      <c r="B1718" s="185"/>
      <c r="C1718" s="185"/>
      <c r="D1718" s="186"/>
      <c r="E1718" s="187"/>
      <c r="F1718" s="189"/>
    </row>
    <row r="1719" spans="2:6">
      <c r="B1719" s="185"/>
      <c r="C1719" s="185"/>
      <c r="D1719" s="186"/>
      <c r="E1719" s="187"/>
      <c r="F1719" s="189"/>
    </row>
    <row r="1720" spans="2:6">
      <c r="B1720" s="185"/>
      <c r="C1720" s="185"/>
      <c r="D1720" s="186"/>
      <c r="E1720" s="187"/>
      <c r="F1720" s="189"/>
    </row>
    <row r="1721" spans="2:6">
      <c r="B1721" s="185"/>
      <c r="C1721" s="185"/>
      <c r="D1721" s="186"/>
      <c r="E1721" s="187"/>
      <c r="F1721" s="189"/>
    </row>
    <row r="1722" spans="2:6">
      <c r="B1722" s="185"/>
      <c r="C1722" s="185"/>
      <c r="D1722" s="186"/>
      <c r="E1722" s="187"/>
      <c r="F1722" s="189"/>
    </row>
    <row r="1723" spans="2:6">
      <c r="B1723" s="185"/>
      <c r="C1723" s="185"/>
      <c r="D1723" s="186"/>
      <c r="E1723" s="187"/>
      <c r="F1723" s="189"/>
    </row>
    <row r="1724" spans="2:6">
      <c r="B1724" s="185"/>
      <c r="C1724" s="185"/>
      <c r="D1724" s="186"/>
      <c r="E1724" s="187"/>
      <c r="F1724" s="189"/>
    </row>
    <row r="1725" spans="2:6">
      <c r="B1725" s="185"/>
      <c r="C1725" s="185"/>
      <c r="D1725" s="186"/>
      <c r="E1725" s="187"/>
      <c r="F1725" s="189"/>
    </row>
    <row r="1726" spans="2:6">
      <c r="B1726" s="185"/>
      <c r="C1726" s="185"/>
      <c r="D1726" s="186"/>
      <c r="E1726" s="187"/>
      <c r="F1726" s="189"/>
    </row>
    <row r="1727" spans="2:6">
      <c r="B1727" s="185"/>
      <c r="C1727" s="185"/>
      <c r="D1727" s="186"/>
      <c r="E1727" s="187"/>
      <c r="F1727" s="189"/>
    </row>
    <row r="1728" spans="2:6">
      <c r="B1728" s="185"/>
      <c r="C1728" s="185"/>
      <c r="D1728" s="186"/>
      <c r="E1728" s="187"/>
      <c r="F1728" s="189"/>
    </row>
    <row r="1729" spans="2:6">
      <c r="B1729" s="185"/>
      <c r="C1729" s="185"/>
      <c r="D1729" s="186"/>
      <c r="E1729" s="187"/>
      <c r="F1729" s="189"/>
    </row>
    <row r="1730" spans="2:6">
      <c r="B1730" s="185"/>
      <c r="C1730" s="185"/>
      <c r="D1730" s="186"/>
      <c r="E1730" s="187"/>
      <c r="F1730" s="189"/>
    </row>
    <row r="1731" spans="2:6">
      <c r="B1731" s="185"/>
      <c r="C1731" s="185"/>
      <c r="D1731" s="186"/>
      <c r="E1731" s="187"/>
      <c r="F1731" s="189"/>
    </row>
    <row r="1732" spans="2:6">
      <c r="B1732" s="185"/>
      <c r="C1732" s="185"/>
      <c r="D1732" s="186"/>
      <c r="E1732" s="187"/>
      <c r="F1732" s="189"/>
    </row>
    <row r="1733" spans="2:6">
      <c r="B1733" s="185"/>
      <c r="C1733" s="185"/>
      <c r="D1733" s="186"/>
      <c r="E1733" s="187"/>
      <c r="F1733" s="189"/>
    </row>
    <row r="1734" spans="2:6">
      <c r="B1734" s="185"/>
      <c r="C1734" s="185"/>
      <c r="D1734" s="186"/>
      <c r="E1734" s="187"/>
      <c r="F1734" s="189"/>
    </row>
    <row r="1735" spans="2:6">
      <c r="B1735" s="185"/>
      <c r="C1735" s="185"/>
      <c r="D1735" s="186"/>
      <c r="E1735" s="187"/>
      <c r="F1735" s="189"/>
    </row>
    <row r="1736" spans="2:6">
      <c r="B1736" s="185"/>
      <c r="C1736" s="185"/>
      <c r="D1736" s="186"/>
      <c r="E1736" s="187"/>
      <c r="F1736" s="189"/>
    </row>
    <row r="1737" spans="2:6">
      <c r="B1737" s="185"/>
      <c r="C1737" s="185"/>
      <c r="D1737" s="186"/>
      <c r="E1737" s="187"/>
      <c r="F1737" s="189"/>
    </row>
    <row r="1738" spans="2:6">
      <c r="B1738" s="185"/>
      <c r="C1738" s="185"/>
      <c r="D1738" s="186"/>
      <c r="E1738" s="187"/>
      <c r="F1738" s="189"/>
    </row>
    <row r="1739" spans="2:6">
      <c r="B1739" s="185"/>
      <c r="C1739" s="185"/>
      <c r="D1739" s="186"/>
      <c r="E1739" s="187"/>
      <c r="F1739" s="189"/>
    </row>
    <row r="1740" spans="2:6">
      <c r="B1740" s="185"/>
      <c r="C1740" s="185"/>
      <c r="D1740" s="186"/>
      <c r="E1740" s="187"/>
      <c r="F1740" s="189"/>
    </row>
    <row r="1741" spans="2:6">
      <c r="B1741" s="185"/>
      <c r="C1741" s="185"/>
      <c r="D1741" s="186"/>
      <c r="E1741" s="187"/>
      <c r="F1741" s="189"/>
    </row>
    <row r="1742" spans="2:6">
      <c r="B1742" s="185"/>
      <c r="C1742" s="185"/>
      <c r="D1742" s="186"/>
      <c r="E1742" s="187"/>
      <c r="F1742" s="189"/>
    </row>
    <row r="1743" spans="2:6">
      <c r="B1743" s="185"/>
      <c r="C1743" s="185"/>
      <c r="D1743" s="186"/>
      <c r="E1743" s="187"/>
      <c r="F1743" s="189"/>
    </row>
    <row r="1744" spans="2:6">
      <c r="B1744" s="185"/>
      <c r="C1744" s="185"/>
      <c r="D1744" s="186"/>
      <c r="E1744" s="187"/>
      <c r="F1744" s="189"/>
    </row>
    <row r="1745" spans="2:6">
      <c r="B1745" s="185"/>
      <c r="C1745" s="185"/>
      <c r="D1745" s="186"/>
      <c r="E1745" s="187"/>
      <c r="F1745" s="189"/>
    </row>
    <row r="1746" spans="2:6">
      <c r="B1746" s="185"/>
      <c r="C1746" s="185"/>
      <c r="D1746" s="186"/>
      <c r="E1746" s="187"/>
      <c r="F1746" s="189"/>
    </row>
    <row r="1747" spans="2:6">
      <c r="B1747" s="185"/>
      <c r="C1747" s="185"/>
      <c r="D1747" s="186"/>
      <c r="E1747" s="187"/>
      <c r="F1747" s="189"/>
    </row>
    <row r="1748" spans="2:6">
      <c r="B1748" s="185"/>
      <c r="C1748" s="185"/>
      <c r="D1748" s="186"/>
      <c r="E1748" s="187"/>
      <c r="F1748" s="189"/>
    </row>
    <row r="1749" spans="2:6">
      <c r="B1749" s="185"/>
      <c r="C1749" s="185"/>
      <c r="D1749" s="186"/>
      <c r="E1749" s="187"/>
      <c r="F1749" s="189"/>
    </row>
    <row r="1750" spans="2:6">
      <c r="B1750" s="185"/>
      <c r="C1750" s="185"/>
      <c r="D1750" s="186"/>
      <c r="E1750" s="187"/>
      <c r="F1750" s="189"/>
    </row>
    <row r="1751" spans="2:6">
      <c r="B1751" s="185"/>
      <c r="C1751" s="185"/>
      <c r="D1751" s="186"/>
      <c r="E1751" s="187"/>
      <c r="F1751" s="189"/>
    </row>
    <row r="1752" spans="2:6">
      <c r="B1752" s="185"/>
      <c r="C1752" s="185"/>
      <c r="D1752" s="186"/>
      <c r="E1752" s="187"/>
      <c r="F1752" s="189"/>
    </row>
    <row r="1753" spans="2:6">
      <c r="B1753" s="185"/>
      <c r="C1753" s="185"/>
      <c r="D1753" s="186"/>
      <c r="E1753" s="187"/>
      <c r="F1753" s="189"/>
    </row>
    <row r="1754" spans="2:6">
      <c r="B1754" s="185"/>
      <c r="C1754" s="185"/>
      <c r="D1754" s="186"/>
      <c r="E1754" s="187"/>
      <c r="F1754" s="189"/>
    </row>
    <row r="1755" spans="2:6">
      <c r="B1755" s="185"/>
      <c r="C1755" s="185"/>
      <c r="D1755" s="186"/>
      <c r="E1755" s="187"/>
      <c r="F1755" s="189"/>
    </row>
    <row r="1756" spans="2:6">
      <c r="B1756" s="185"/>
      <c r="C1756" s="185"/>
      <c r="D1756" s="186"/>
      <c r="E1756" s="187"/>
      <c r="F1756" s="189"/>
    </row>
    <row r="1757" spans="2:6">
      <c r="B1757" s="185"/>
      <c r="C1757" s="185"/>
      <c r="D1757" s="186"/>
      <c r="E1757" s="187"/>
      <c r="F1757" s="189"/>
    </row>
    <row r="1758" spans="2:6">
      <c r="B1758" s="185"/>
      <c r="C1758" s="185"/>
      <c r="D1758" s="186"/>
      <c r="E1758" s="187"/>
      <c r="F1758" s="189"/>
    </row>
    <row r="1759" spans="2:6">
      <c r="B1759" s="185"/>
      <c r="C1759" s="185"/>
      <c r="D1759" s="186"/>
      <c r="E1759" s="187"/>
      <c r="F1759" s="189"/>
    </row>
    <row r="1760" spans="2:6">
      <c r="B1760" s="185"/>
      <c r="C1760" s="185"/>
      <c r="D1760" s="186"/>
      <c r="E1760" s="187"/>
      <c r="F1760" s="189"/>
    </row>
    <row r="1761" spans="2:6">
      <c r="B1761" s="185"/>
      <c r="C1761" s="185"/>
      <c r="D1761" s="186"/>
      <c r="E1761" s="187"/>
      <c r="F1761" s="189"/>
    </row>
    <row r="1762" spans="2:6">
      <c r="B1762" s="185"/>
      <c r="C1762" s="185"/>
      <c r="D1762" s="186"/>
      <c r="E1762" s="187"/>
      <c r="F1762" s="189"/>
    </row>
    <row r="1763" spans="2:6">
      <c r="B1763" s="185"/>
      <c r="C1763" s="185"/>
      <c r="D1763" s="186"/>
      <c r="E1763" s="187"/>
      <c r="F1763" s="189"/>
    </row>
    <row r="1764" spans="2:6">
      <c r="B1764" s="185"/>
      <c r="C1764" s="185"/>
      <c r="D1764" s="186"/>
      <c r="E1764" s="187"/>
      <c r="F1764" s="189"/>
    </row>
    <row r="1765" spans="2:6">
      <c r="B1765" s="185"/>
      <c r="C1765" s="185"/>
      <c r="D1765" s="186"/>
      <c r="E1765" s="187"/>
      <c r="F1765" s="189"/>
    </row>
    <row r="1766" spans="2:6">
      <c r="B1766" s="185"/>
      <c r="C1766" s="185"/>
      <c r="D1766" s="186"/>
      <c r="E1766" s="187"/>
      <c r="F1766" s="189"/>
    </row>
    <row r="1767" spans="2:6">
      <c r="B1767" s="185"/>
      <c r="C1767" s="185"/>
      <c r="D1767" s="186"/>
      <c r="E1767" s="187"/>
      <c r="F1767" s="189"/>
    </row>
    <row r="1768" spans="2:6">
      <c r="B1768" s="185"/>
      <c r="C1768" s="185"/>
      <c r="D1768" s="186"/>
      <c r="E1768" s="187"/>
      <c r="F1768" s="189"/>
    </row>
    <row r="1769" spans="2:6">
      <c r="B1769" s="185"/>
      <c r="C1769" s="185"/>
      <c r="D1769" s="186"/>
      <c r="E1769" s="187"/>
      <c r="F1769" s="189"/>
    </row>
    <row r="1770" spans="2:6">
      <c r="B1770" s="185"/>
      <c r="C1770" s="185"/>
      <c r="D1770" s="186"/>
      <c r="E1770" s="187"/>
      <c r="F1770" s="189"/>
    </row>
    <row r="1771" spans="2:6">
      <c r="B1771" s="185"/>
      <c r="C1771" s="185"/>
      <c r="D1771" s="186"/>
      <c r="E1771" s="187"/>
      <c r="F1771" s="189"/>
    </row>
    <row r="1772" spans="2:6">
      <c r="B1772" s="185"/>
      <c r="C1772" s="185"/>
      <c r="D1772" s="186"/>
      <c r="E1772" s="187"/>
      <c r="F1772" s="189"/>
    </row>
    <row r="1773" spans="2:6">
      <c r="B1773" s="185"/>
      <c r="C1773" s="185"/>
      <c r="D1773" s="186"/>
      <c r="E1773" s="187"/>
      <c r="F1773" s="189"/>
    </row>
    <row r="1774" spans="2:6">
      <c r="B1774" s="185"/>
      <c r="C1774" s="185"/>
      <c r="D1774" s="186"/>
      <c r="E1774" s="187"/>
      <c r="F1774" s="189"/>
    </row>
    <row r="1775" spans="2:6">
      <c r="B1775" s="185"/>
      <c r="C1775" s="185"/>
      <c r="D1775" s="186"/>
      <c r="E1775" s="187"/>
      <c r="F1775" s="189"/>
    </row>
    <row r="1776" spans="2:6">
      <c r="B1776" s="185"/>
      <c r="C1776" s="185"/>
      <c r="D1776" s="186"/>
      <c r="E1776" s="187"/>
      <c r="F1776" s="189"/>
    </row>
    <row r="1777" spans="2:6">
      <c r="B1777" s="185"/>
      <c r="C1777" s="185"/>
      <c r="D1777" s="186"/>
      <c r="E1777" s="187"/>
      <c r="F1777" s="189"/>
    </row>
    <row r="1778" spans="2:6">
      <c r="B1778" s="185"/>
      <c r="C1778" s="185"/>
      <c r="D1778" s="186"/>
      <c r="E1778" s="187"/>
      <c r="F1778" s="189"/>
    </row>
    <row r="1779" spans="2:6">
      <c r="B1779" s="185"/>
      <c r="C1779" s="185"/>
      <c r="D1779" s="186"/>
      <c r="E1779" s="187"/>
      <c r="F1779" s="189"/>
    </row>
    <row r="1780" spans="2:6">
      <c r="B1780" s="185"/>
      <c r="C1780" s="185"/>
      <c r="D1780" s="186"/>
      <c r="E1780" s="187"/>
      <c r="F1780" s="189"/>
    </row>
    <row r="1781" spans="2:6">
      <c r="B1781" s="185"/>
      <c r="C1781" s="185"/>
      <c r="D1781" s="186"/>
      <c r="E1781" s="187"/>
      <c r="F1781" s="189"/>
    </row>
    <row r="1782" spans="2:6">
      <c r="B1782" s="185"/>
      <c r="C1782" s="185"/>
      <c r="D1782" s="186"/>
      <c r="E1782" s="187"/>
      <c r="F1782" s="189"/>
    </row>
    <row r="1783" spans="2:6">
      <c r="B1783" s="185"/>
      <c r="C1783" s="185"/>
      <c r="D1783" s="186"/>
      <c r="E1783" s="187"/>
      <c r="F1783" s="189"/>
    </row>
    <row r="1784" spans="2:6">
      <c r="B1784" s="185"/>
      <c r="C1784" s="185"/>
      <c r="D1784" s="186"/>
      <c r="E1784" s="187"/>
      <c r="F1784" s="189"/>
    </row>
    <row r="1785" spans="2:6">
      <c r="B1785" s="185"/>
      <c r="C1785" s="185"/>
      <c r="D1785" s="186"/>
      <c r="E1785" s="187"/>
      <c r="F1785" s="189"/>
    </row>
    <row r="1786" spans="2:6">
      <c r="B1786" s="185"/>
      <c r="C1786" s="185"/>
      <c r="D1786" s="186"/>
      <c r="E1786" s="187"/>
      <c r="F1786" s="189"/>
    </row>
    <row r="1787" spans="2:6">
      <c r="B1787" s="185"/>
      <c r="C1787" s="185"/>
      <c r="D1787" s="186"/>
      <c r="E1787" s="187"/>
      <c r="F1787" s="189"/>
    </row>
    <row r="1788" spans="2:6">
      <c r="B1788" s="185"/>
      <c r="C1788" s="185"/>
      <c r="D1788" s="186"/>
      <c r="E1788" s="187"/>
      <c r="F1788" s="189"/>
    </row>
    <row r="1789" spans="2:6">
      <c r="B1789" s="185"/>
      <c r="C1789" s="185"/>
      <c r="D1789" s="186"/>
      <c r="E1789" s="187"/>
      <c r="F1789" s="189"/>
    </row>
    <row r="1790" spans="2:6">
      <c r="B1790" s="185"/>
      <c r="C1790" s="185"/>
      <c r="D1790" s="186"/>
      <c r="E1790" s="187"/>
      <c r="F1790" s="189"/>
    </row>
    <row r="1791" spans="2:6">
      <c r="B1791" s="185"/>
      <c r="C1791" s="185"/>
      <c r="D1791" s="186"/>
      <c r="E1791" s="187"/>
      <c r="F1791" s="189"/>
    </row>
    <row r="1792" spans="2:6">
      <c r="B1792" s="185"/>
      <c r="C1792" s="185"/>
      <c r="D1792" s="186"/>
      <c r="E1792" s="187"/>
      <c r="F1792" s="189"/>
    </row>
    <row r="1793" spans="2:6">
      <c r="B1793" s="185"/>
      <c r="C1793" s="185"/>
      <c r="D1793" s="186"/>
      <c r="E1793" s="187"/>
      <c r="F1793" s="189"/>
    </row>
    <row r="1794" spans="2:6">
      <c r="B1794" s="185"/>
      <c r="C1794" s="185"/>
      <c r="D1794" s="186"/>
      <c r="E1794" s="187"/>
      <c r="F1794" s="189"/>
    </row>
    <row r="1795" spans="2:6">
      <c r="B1795" s="185"/>
      <c r="C1795" s="185"/>
      <c r="D1795" s="186"/>
      <c r="E1795" s="187"/>
      <c r="F1795" s="189"/>
    </row>
    <row r="1796" spans="2:6">
      <c r="B1796" s="185"/>
      <c r="C1796" s="185"/>
      <c r="D1796" s="186"/>
      <c r="E1796" s="187"/>
      <c r="F1796" s="189"/>
    </row>
    <row r="1797" spans="2:6">
      <c r="B1797" s="185"/>
      <c r="C1797" s="185"/>
      <c r="D1797" s="186"/>
      <c r="E1797" s="187"/>
      <c r="F1797" s="189"/>
    </row>
    <row r="1798" spans="2:6">
      <c r="B1798" s="185"/>
      <c r="C1798" s="185"/>
      <c r="D1798" s="186"/>
      <c r="E1798" s="187"/>
      <c r="F1798" s="189"/>
    </row>
    <row r="1799" spans="2:6">
      <c r="B1799" s="185"/>
      <c r="C1799" s="185"/>
      <c r="D1799" s="186"/>
      <c r="E1799" s="187"/>
      <c r="F1799" s="189"/>
    </row>
    <row r="1800" spans="2:6">
      <c r="B1800" s="185"/>
      <c r="C1800" s="185"/>
      <c r="D1800" s="186"/>
      <c r="E1800" s="187"/>
      <c r="F1800" s="189"/>
    </row>
    <row r="1801" spans="2:6">
      <c r="B1801" s="185"/>
      <c r="C1801" s="185"/>
      <c r="D1801" s="186"/>
      <c r="E1801" s="187"/>
      <c r="F1801" s="189"/>
    </row>
    <row r="1802" spans="2:6">
      <c r="B1802" s="185"/>
      <c r="C1802" s="185"/>
      <c r="D1802" s="186"/>
      <c r="E1802" s="187"/>
      <c r="F1802" s="189"/>
    </row>
    <row r="1803" spans="2:6">
      <c r="B1803" s="185"/>
      <c r="C1803" s="185"/>
      <c r="D1803" s="186"/>
      <c r="E1803" s="187"/>
      <c r="F1803" s="189"/>
    </row>
    <row r="1804" spans="2:6">
      <c r="B1804" s="185"/>
      <c r="C1804" s="185"/>
      <c r="D1804" s="186"/>
      <c r="E1804" s="187"/>
      <c r="F1804" s="189"/>
    </row>
    <row r="1805" spans="2:6">
      <c r="B1805" s="185"/>
      <c r="C1805" s="185"/>
      <c r="D1805" s="186"/>
      <c r="E1805" s="187"/>
      <c r="F1805" s="189"/>
    </row>
    <row r="1806" spans="2:6">
      <c r="B1806" s="185"/>
      <c r="C1806" s="185"/>
      <c r="D1806" s="186"/>
      <c r="E1806" s="187"/>
      <c r="F1806" s="189"/>
    </row>
    <row r="1807" spans="2:6">
      <c r="B1807" s="185"/>
      <c r="C1807" s="185"/>
      <c r="D1807" s="186"/>
      <c r="E1807" s="187"/>
      <c r="F1807" s="189"/>
    </row>
    <row r="1808" spans="2:6">
      <c r="B1808" s="185"/>
      <c r="C1808" s="185"/>
      <c r="D1808" s="186"/>
      <c r="E1808" s="187"/>
      <c r="F1808" s="189"/>
    </row>
    <row r="1809" spans="2:6">
      <c r="B1809" s="185"/>
      <c r="C1809" s="185"/>
      <c r="D1809" s="186"/>
      <c r="E1809" s="187"/>
      <c r="F1809" s="189"/>
    </row>
    <row r="1810" spans="2:6">
      <c r="B1810" s="185"/>
      <c r="C1810" s="185"/>
      <c r="D1810" s="186"/>
      <c r="E1810" s="187"/>
      <c r="F1810" s="189"/>
    </row>
    <row r="1811" spans="2:6">
      <c r="B1811" s="185"/>
      <c r="C1811" s="185"/>
      <c r="D1811" s="186"/>
      <c r="E1811" s="187"/>
      <c r="F1811" s="189"/>
    </row>
    <row r="1812" spans="2:6">
      <c r="B1812" s="185"/>
      <c r="C1812" s="185"/>
      <c r="D1812" s="186"/>
      <c r="E1812" s="187"/>
      <c r="F1812" s="189"/>
    </row>
    <row r="1813" spans="2:6">
      <c r="B1813" s="185"/>
      <c r="C1813" s="185"/>
      <c r="D1813" s="186"/>
      <c r="E1813" s="187"/>
      <c r="F1813" s="189"/>
    </row>
    <row r="1814" spans="2:6">
      <c r="B1814" s="185"/>
      <c r="C1814" s="185"/>
      <c r="D1814" s="186"/>
      <c r="E1814" s="187"/>
      <c r="F1814" s="189"/>
    </row>
    <row r="1815" spans="2:6">
      <c r="B1815" s="185"/>
      <c r="C1815" s="185"/>
      <c r="D1815" s="186"/>
      <c r="E1815" s="187"/>
      <c r="F1815" s="189"/>
    </row>
    <row r="1816" spans="2:6">
      <c r="B1816" s="185"/>
      <c r="C1816" s="185"/>
      <c r="D1816" s="186"/>
      <c r="E1816" s="187"/>
      <c r="F1816" s="189"/>
    </row>
    <row r="1817" spans="2:6">
      <c r="B1817" s="185"/>
      <c r="C1817" s="185"/>
      <c r="D1817" s="186"/>
      <c r="E1817" s="187"/>
      <c r="F1817" s="189"/>
    </row>
    <row r="1818" spans="2:6">
      <c r="B1818" s="185"/>
      <c r="C1818" s="185"/>
      <c r="D1818" s="186"/>
      <c r="E1818" s="187"/>
      <c r="F1818" s="189"/>
    </row>
    <row r="1819" spans="2:6">
      <c r="B1819" s="185"/>
      <c r="C1819" s="185"/>
      <c r="D1819" s="186"/>
      <c r="E1819" s="187"/>
      <c r="F1819" s="189"/>
    </row>
    <row r="1820" spans="2:6">
      <c r="B1820" s="185"/>
      <c r="C1820" s="185"/>
      <c r="D1820" s="186"/>
      <c r="E1820" s="187"/>
      <c r="F1820" s="189"/>
    </row>
    <row r="1821" spans="2:6">
      <c r="B1821" s="185"/>
      <c r="C1821" s="185"/>
      <c r="D1821" s="186"/>
      <c r="E1821" s="187"/>
      <c r="F1821" s="189"/>
    </row>
    <row r="1822" spans="2:6">
      <c r="B1822" s="185"/>
      <c r="C1822" s="185"/>
      <c r="D1822" s="186"/>
      <c r="E1822" s="187"/>
      <c r="F1822" s="189"/>
    </row>
    <row r="1823" spans="2:6">
      <c r="B1823" s="185"/>
      <c r="C1823" s="185"/>
      <c r="D1823" s="186"/>
      <c r="E1823" s="187"/>
      <c r="F1823" s="189"/>
    </row>
    <row r="1824" spans="2:6">
      <c r="B1824" s="185"/>
      <c r="C1824" s="185"/>
      <c r="D1824" s="186"/>
      <c r="E1824" s="187"/>
      <c r="F1824" s="189"/>
    </row>
    <row r="1825" spans="2:6">
      <c r="B1825" s="185"/>
      <c r="C1825" s="185"/>
      <c r="D1825" s="186"/>
      <c r="E1825" s="187"/>
      <c r="F1825" s="189"/>
    </row>
    <row r="1826" spans="2:6">
      <c r="B1826" s="185"/>
      <c r="C1826" s="185"/>
      <c r="D1826" s="186"/>
      <c r="E1826" s="187"/>
      <c r="F1826" s="189"/>
    </row>
    <row r="1827" spans="2:6">
      <c r="B1827" s="185"/>
      <c r="C1827" s="185"/>
      <c r="D1827" s="186"/>
      <c r="E1827" s="187"/>
      <c r="F1827" s="189"/>
    </row>
    <row r="1828" spans="2:6">
      <c r="B1828" s="185"/>
      <c r="C1828" s="185"/>
      <c r="D1828" s="186"/>
      <c r="E1828" s="187"/>
      <c r="F1828" s="189"/>
    </row>
    <row r="1829" spans="2:6">
      <c r="B1829" s="185"/>
      <c r="C1829" s="185"/>
      <c r="D1829" s="186"/>
      <c r="E1829" s="187"/>
      <c r="F1829" s="189"/>
    </row>
    <row r="1830" spans="2:6">
      <c r="B1830" s="185"/>
      <c r="C1830" s="185"/>
      <c r="D1830" s="186"/>
      <c r="E1830" s="187"/>
      <c r="F1830" s="189"/>
    </row>
    <row r="1831" spans="2:6">
      <c r="B1831" s="185"/>
      <c r="C1831" s="185"/>
      <c r="D1831" s="186"/>
      <c r="E1831" s="187"/>
      <c r="F1831" s="189"/>
    </row>
    <row r="1832" spans="2:6">
      <c r="B1832" s="185"/>
      <c r="C1832" s="185"/>
      <c r="D1832" s="186"/>
      <c r="E1832" s="187"/>
      <c r="F1832" s="189"/>
    </row>
    <row r="1833" spans="2:6">
      <c r="B1833" s="185"/>
      <c r="C1833" s="185"/>
      <c r="D1833" s="186"/>
      <c r="E1833" s="187"/>
      <c r="F1833" s="189"/>
    </row>
    <row r="1834" spans="2:6">
      <c r="B1834" s="185"/>
      <c r="C1834" s="185"/>
      <c r="D1834" s="186"/>
      <c r="E1834" s="187"/>
      <c r="F1834" s="189"/>
    </row>
    <row r="1835" spans="2:6">
      <c r="B1835" s="185"/>
      <c r="C1835" s="185"/>
      <c r="D1835" s="186"/>
      <c r="E1835" s="187"/>
      <c r="F1835" s="189"/>
    </row>
    <row r="1836" spans="2:6">
      <c r="B1836" s="185"/>
      <c r="C1836" s="185"/>
      <c r="D1836" s="186"/>
      <c r="E1836" s="187"/>
      <c r="F1836" s="189"/>
    </row>
    <row r="1837" spans="2:6">
      <c r="B1837" s="185"/>
      <c r="C1837" s="185"/>
      <c r="D1837" s="186"/>
      <c r="E1837" s="187"/>
      <c r="F1837" s="189"/>
    </row>
    <row r="1838" spans="2:6">
      <c r="B1838" s="185"/>
      <c r="C1838" s="185"/>
      <c r="D1838" s="186"/>
      <c r="E1838" s="187"/>
      <c r="F1838" s="189"/>
    </row>
    <row r="1839" spans="2:6">
      <c r="B1839" s="185"/>
      <c r="C1839" s="185"/>
      <c r="D1839" s="186"/>
      <c r="E1839" s="187"/>
      <c r="F1839" s="189"/>
    </row>
    <row r="1840" spans="2:6">
      <c r="B1840" s="185"/>
      <c r="C1840" s="185"/>
      <c r="D1840" s="186"/>
      <c r="E1840" s="187"/>
      <c r="F1840" s="189"/>
    </row>
    <row r="1841" spans="2:6">
      <c r="B1841" s="185"/>
      <c r="C1841" s="185"/>
      <c r="D1841" s="186"/>
      <c r="E1841" s="187"/>
      <c r="F1841" s="189"/>
    </row>
    <row r="1842" spans="2:6">
      <c r="B1842" s="185"/>
      <c r="C1842" s="185"/>
      <c r="D1842" s="186"/>
      <c r="E1842" s="187"/>
      <c r="F1842" s="189"/>
    </row>
    <row r="1843" spans="2:6">
      <c r="B1843" s="185"/>
      <c r="C1843" s="185"/>
      <c r="D1843" s="186"/>
      <c r="E1843" s="187"/>
      <c r="F1843" s="189"/>
    </row>
    <row r="1844" spans="2:6">
      <c r="B1844" s="185"/>
      <c r="C1844" s="185"/>
      <c r="D1844" s="186"/>
      <c r="E1844" s="187"/>
      <c r="F1844" s="189"/>
    </row>
    <row r="1845" spans="2:6">
      <c r="B1845" s="185"/>
      <c r="C1845" s="185"/>
      <c r="D1845" s="186"/>
      <c r="E1845" s="187"/>
      <c r="F1845" s="189"/>
    </row>
    <row r="1846" spans="2:6">
      <c r="B1846" s="185"/>
      <c r="C1846" s="185"/>
      <c r="D1846" s="186"/>
      <c r="E1846" s="187"/>
      <c r="F1846" s="189"/>
    </row>
    <row r="1847" spans="2:6">
      <c r="B1847" s="185"/>
      <c r="C1847" s="185"/>
      <c r="D1847" s="186"/>
      <c r="E1847" s="187"/>
      <c r="F1847" s="189"/>
    </row>
    <row r="1848" spans="2:6">
      <c r="B1848" s="185"/>
      <c r="C1848" s="185"/>
      <c r="D1848" s="186"/>
      <c r="E1848" s="187"/>
      <c r="F1848" s="189"/>
    </row>
    <row r="1849" spans="2:6">
      <c r="B1849" s="185"/>
      <c r="C1849" s="185"/>
      <c r="D1849" s="186"/>
      <c r="E1849" s="187"/>
      <c r="F1849" s="189"/>
    </row>
    <row r="1850" spans="2:6">
      <c r="B1850" s="185"/>
      <c r="C1850" s="185"/>
      <c r="D1850" s="186"/>
      <c r="E1850" s="187"/>
      <c r="F1850" s="189"/>
    </row>
    <row r="1851" spans="2:6">
      <c r="B1851" s="185"/>
      <c r="C1851" s="185"/>
      <c r="D1851" s="186"/>
      <c r="E1851" s="187"/>
      <c r="F1851" s="189"/>
    </row>
    <row r="1852" spans="2:6">
      <c r="B1852" s="185"/>
      <c r="C1852" s="185"/>
      <c r="D1852" s="186"/>
      <c r="E1852" s="187"/>
      <c r="F1852" s="189"/>
    </row>
    <row r="1853" spans="2:6">
      <c r="B1853" s="185"/>
      <c r="C1853" s="185"/>
      <c r="D1853" s="186"/>
      <c r="E1853" s="187"/>
      <c r="F1853" s="189"/>
    </row>
    <row r="1854" spans="2:6">
      <c r="B1854" s="185"/>
      <c r="C1854" s="185"/>
      <c r="D1854" s="186"/>
      <c r="E1854" s="187"/>
      <c r="F1854" s="189"/>
    </row>
    <row r="1855" spans="2:6">
      <c r="B1855" s="185"/>
      <c r="C1855" s="185"/>
      <c r="D1855" s="186"/>
      <c r="E1855" s="187"/>
      <c r="F1855" s="189"/>
    </row>
    <row r="1856" spans="2:6">
      <c r="B1856" s="185"/>
      <c r="C1856" s="185"/>
      <c r="D1856" s="186"/>
      <c r="E1856" s="187"/>
      <c r="F1856" s="189"/>
    </row>
    <row r="1857" spans="2:6">
      <c r="B1857" s="185"/>
      <c r="C1857" s="185"/>
      <c r="D1857" s="186"/>
      <c r="E1857" s="187"/>
      <c r="F1857" s="189"/>
    </row>
    <row r="1858" spans="2:6">
      <c r="B1858" s="185"/>
      <c r="C1858" s="185"/>
      <c r="D1858" s="186"/>
      <c r="E1858" s="187"/>
      <c r="F1858" s="189"/>
    </row>
    <row r="1859" spans="2:6">
      <c r="B1859" s="185"/>
      <c r="C1859" s="185"/>
      <c r="D1859" s="186"/>
      <c r="E1859" s="187"/>
      <c r="F1859" s="189"/>
    </row>
    <row r="1860" spans="2:6">
      <c r="B1860" s="185"/>
      <c r="C1860" s="185"/>
      <c r="D1860" s="186"/>
      <c r="E1860" s="187"/>
      <c r="F1860" s="189"/>
    </row>
    <row r="1861" spans="2:6">
      <c r="B1861" s="185"/>
      <c r="C1861" s="185"/>
      <c r="D1861" s="186"/>
      <c r="E1861" s="187"/>
      <c r="F1861" s="189"/>
    </row>
    <row r="1862" spans="2:6">
      <c r="B1862" s="185"/>
      <c r="C1862" s="185"/>
      <c r="D1862" s="186"/>
      <c r="E1862" s="187"/>
      <c r="F1862" s="189"/>
    </row>
    <row r="1863" spans="2:6">
      <c r="B1863" s="185"/>
      <c r="C1863" s="185"/>
      <c r="D1863" s="186"/>
      <c r="E1863" s="187"/>
      <c r="F1863" s="189"/>
    </row>
    <row r="1864" spans="2:6">
      <c r="B1864" s="185"/>
      <c r="C1864" s="185"/>
      <c r="D1864" s="186"/>
      <c r="E1864" s="187"/>
      <c r="F1864" s="189"/>
    </row>
    <row r="1865" spans="2:6">
      <c r="B1865" s="185"/>
      <c r="C1865" s="185"/>
      <c r="D1865" s="186"/>
      <c r="E1865" s="187"/>
      <c r="F1865" s="189"/>
    </row>
    <row r="1866" spans="2:6">
      <c r="B1866" s="185"/>
      <c r="C1866" s="185"/>
      <c r="D1866" s="186"/>
      <c r="E1866" s="187"/>
      <c r="F1866" s="189"/>
    </row>
    <row r="1867" spans="2:6">
      <c r="B1867" s="185"/>
      <c r="C1867" s="185"/>
      <c r="D1867" s="186"/>
      <c r="E1867" s="187"/>
      <c r="F1867" s="189"/>
    </row>
    <row r="1868" spans="2:6">
      <c r="B1868" s="185"/>
      <c r="C1868" s="185"/>
      <c r="D1868" s="186"/>
      <c r="E1868" s="187"/>
      <c r="F1868" s="189"/>
    </row>
    <row r="1869" spans="2:6">
      <c r="B1869" s="185"/>
      <c r="C1869" s="185"/>
      <c r="D1869" s="186"/>
      <c r="E1869" s="187"/>
      <c r="F1869" s="189"/>
    </row>
    <row r="1870" spans="2:6">
      <c r="B1870" s="185"/>
      <c r="C1870" s="185"/>
      <c r="D1870" s="186"/>
      <c r="E1870" s="187"/>
      <c r="F1870" s="189"/>
    </row>
    <row r="1871" spans="2:6">
      <c r="B1871" s="185"/>
      <c r="C1871" s="185"/>
      <c r="D1871" s="186"/>
      <c r="E1871" s="187"/>
      <c r="F1871" s="189"/>
    </row>
    <row r="1872" spans="2:6">
      <c r="B1872" s="185"/>
      <c r="C1872" s="185"/>
      <c r="D1872" s="186"/>
      <c r="E1872" s="187"/>
      <c r="F1872" s="189"/>
    </row>
    <row r="1873" spans="2:6">
      <c r="B1873" s="185"/>
      <c r="C1873" s="185"/>
      <c r="D1873" s="186"/>
      <c r="E1873" s="187"/>
      <c r="F1873" s="189"/>
    </row>
    <row r="1874" spans="2:6">
      <c r="B1874" s="185"/>
      <c r="C1874" s="185"/>
      <c r="D1874" s="186"/>
      <c r="E1874" s="187"/>
      <c r="F1874" s="189"/>
    </row>
    <row r="1875" spans="2:6">
      <c r="B1875" s="185"/>
      <c r="C1875" s="185"/>
      <c r="D1875" s="186"/>
      <c r="E1875" s="187"/>
      <c r="F1875" s="189"/>
    </row>
    <row r="1876" spans="2:6">
      <c r="B1876" s="185"/>
      <c r="C1876" s="185"/>
      <c r="D1876" s="186"/>
      <c r="E1876" s="187"/>
      <c r="F1876" s="189"/>
    </row>
    <row r="1877" spans="2:6">
      <c r="B1877" s="185"/>
      <c r="C1877" s="185"/>
      <c r="D1877" s="186"/>
      <c r="E1877" s="187"/>
      <c r="F1877" s="189"/>
    </row>
    <row r="1878" spans="2:6">
      <c r="B1878" s="185"/>
      <c r="C1878" s="185"/>
      <c r="D1878" s="186"/>
      <c r="E1878" s="187"/>
      <c r="F1878" s="189"/>
    </row>
    <row r="1879" spans="2:6">
      <c r="B1879" s="185"/>
      <c r="C1879" s="185"/>
      <c r="D1879" s="186"/>
      <c r="E1879" s="187"/>
      <c r="F1879" s="189"/>
    </row>
    <row r="1880" spans="2:6">
      <c r="B1880" s="185"/>
      <c r="C1880" s="185"/>
      <c r="D1880" s="186"/>
      <c r="E1880" s="187"/>
      <c r="F1880" s="189"/>
    </row>
    <row r="1881" spans="2:6">
      <c r="B1881" s="185"/>
      <c r="C1881" s="185"/>
      <c r="D1881" s="186"/>
      <c r="E1881" s="187"/>
      <c r="F1881" s="189"/>
    </row>
    <row r="1882" spans="2:6">
      <c r="B1882" s="185"/>
      <c r="C1882" s="185"/>
      <c r="D1882" s="186"/>
      <c r="E1882" s="187"/>
      <c r="F1882" s="189"/>
    </row>
    <row r="1883" spans="2:6">
      <c r="B1883" s="185"/>
      <c r="C1883" s="185"/>
      <c r="D1883" s="186"/>
      <c r="E1883" s="187"/>
      <c r="F1883" s="189"/>
    </row>
    <row r="1884" spans="2:6">
      <c r="B1884" s="185"/>
      <c r="C1884" s="185"/>
      <c r="D1884" s="186"/>
      <c r="E1884" s="187"/>
      <c r="F1884" s="189"/>
    </row>
    <row r="1885" spans="2:6">
      <c r="B1885" s="185"/>
      <c r="C1885" s="185"/>
      <c r="D1885" s="186"/>
      <c r="E1885" s="187"/>
      <c r="F1885" s="189"/>
    </row>
    <row r="1886" spans="2:6">
      <c r="B1886" s="185"/>
      <c r="C1886" s="185"/>
      <c r="D1886" s="186"/>
      <c r="E1886" s="187"/>
      <c r="F1886" s="189"/>
    </row>
    <row r="1887" spans="2:6">
      <c r="B1887" s="185"/>
      <c r="C1887" s="185"/>
      <c r="D1887" s="186"/>
      <c r="E1887" s="187"/>
      <c r="F1887" s="189"/>
    </row>
    <row r="1888" spans="2:6">
      <c r="B1888" s="185"/>
      <c r="C1888" s="185"/>
      <c r="D1888" s="186"/>
      <c r="E1888" s="187"/>
      <c r="F1888" s="189"/>
    </row>
    <row r="1889" spans="2:6">
      <c r="B1889" s="185"/>
      <c r="C1889" s="185"/>
      <c r="D1889" s="186"/>
      <c r="E1889" s="187"/>
      <c r="F1889" s="189"/>
    </row>
    <row r="1890" spans="2:6">
      <c r="B1890" s="185"/>
      <c r="C1890" s="185"/>
      <c r="D1890" s="186"/>
      <c r="E1890" s="187"/>
      <c r="F1890" s="189"/>
    </row>
    <row r="1891" spans="2:6">
      <c r="B1891" s="185"/>
      <c r="C1891" s="185"/>
      <c r="D1891" s="186"/>
      <c r="E1891" s="187"/>
      <c r="F1891" s="189"/>
    </row>
    <row r="1892" spans="2:6">
      <c r="B1892" s="185"/>
      <c r="C1892" s="185"/>
      <c r="D1892" s="186"/>
      <c r="E1892" s="187"/>
      <c r="F1892" s="189"/>
    </row>
    <row r="1893" spans="2:6">
      <c r="B1893" s="185"/>
      <c r="C1893" s="185"/>
      <c r="D1893" s="186"/>
      <c r="E1893" s="187"/>
      <c r="F1893" s="189"/>
    </row>
    <row r="1894" spans="2:6">
      <c r="B1894" s="185"/>
      <c r="C1894" s="185"/>
      <c r="D1894" s="186"/>
      <c r="E1894" s="187"/>
      <c r="F1894" s="189"/>
    </row>
    <row r="1895" spans="2:6">
      <c r="B1895" s="185"/>
      <c r="C1895" s="185"/>
      <c r="D1895" s="186"/>
      <c r="E1895" s="187"/>
      <c r="F1895" s="189"/>
    </row>
    <row r="1896" spans="2:6">
      <c r="B1896" s="185"/>
      <c r="C1896" s="185"/>
      <c r="D1896" s="186"/>
      <c r="E1896" s="187"/>
      <c r="F1896" s="189"/>
    </row>
    <row r="1897" spans="2:6">
      <c r="B1897" s="185"/>
      <c r="C1897" s="185"/>
      <c r="D1897" s="186"/>
      <c r="E1897" s="187"/>
      <c r="F1897" s="189"/>
    </row>
    <row r="1898" spans="2:6">
      <c r="B1898" s="185"/>
      <c r="C1898" s="185"/>
      <c r="D1898" s="186"/>
      <c r="E1898" s="187"/>
      <c r="F1898" s="189"/>
    </row>
    <row r="1899" spans="2:6">
      <c r="B1899" s="185"/>
      <c r="C1899" s="185"/>
      <c r="D1899" s="186"/>
      <c r="E1899" s="187"/>
      <c r="F1899" s="189"/>
    </row>
    <row r="1900" spans="2:6">
      <c r="B1900" s="185"/>
      <c r="C1900" s="185"/>
      <c r="D1900" s="186"/>
      <c r="E1900" s="187"/>
      <c r="F1900" s="189"/>
    </row>
    <row r="1901" spans="2:6">
      <c r="B1901" s="185"/>
      <c r="C1901" s="185"/>
      <c r="D1901" s="186"/>
      <c r="E1901" s="187"/>
      <c r="F1901" s="189"/>
    </row>
    <row r="1902" spans="2:6">
      <c r="B1902" s="185"/>
      <c r="C1902" s="185"/>
      <c r="D1902" s="186"/>
      <c r="E1902" s="187"/>
      <c r="F1902" s="189"/>
    </row>
    <row r="1903" spans="2:6">
      <c r="B1903" s="185"/>
      <c r="C1903" s="185"/>
      <c r="D1903" s="186"/>
      <c r="E1903" s="187"/>
      <c r="F1903" s="189"/>
    </row>
    <row r="1904" spans="2:6">
      <c r="B1904" s="185"/>
      <c r="C1904" s="185"/>
      <c r="D1904" s="186"/>
      <c r="E1904" s="187"/>
      <c r="F1904" s="189"/>
    </row>
    <row r="1905" spans="2:6">
      <c r="B1905" s="185"/>
      <c r="C1905" s="185"/>
      <c r="D1905" s="186"/>
      <c r="E1905" s="187"/>
      <c r="F1905" s="189"/>
    </row>
    <row r="1906" spans="2:6">
      <c r="B1906" s="185"/>
      <c r="C1906" s="185"/>
      <c r="D1906" s="186"/>
      <c r="E1906" s="187"/>
      <c r="F1906" s="189"/>
    </row>
    <row r="1907" spans="2:6">
      <c r="B1907" s="185"/>
      <c r="C1907" s="185"/>
      <c r="D1907" s="186"/>
      <c r="E1907" s="187"/>
      <c r="F1907" s="189"/>
    </row>
    <row r="1908" spans="2:6">
      <c r="B1908" s="185"/>
      <c r="C1908" s="185"/>
      <c r="D1908" s="186"/>
      <c r="E1908" s="187"/>
      <c r="F1908" s="189"/>
    </row>
    <row r="1909" spans="2:6">
      <c r="B1909" s="185"/>
      <c r="C1909" s="185"/>
      <c r="D1909" s="186"/>
      <c r="E1909" s="187"/>
      <c r="F1909" s="189"/>
    </row>
    <row r="1910" spans="2:6">
      <c r="B1910" s="185"/>
      <c r="C1910" s="185"/>
      <c r="D1910" s="186"/>
      <c r="E1910" s="187"/>
      <c r="F1910" s="189"/>
    </row>
    <row r="1911" spans="2:6">
      <c r="B1911" s="185"/>
      <c r="C1911" s="185"/>
      <c r="D1911" s="186"/>
      <c r="E1911" s="187"/>
      <c r="F1911" s="189"/>
    </row>
    <row r="1912" spans="2:6">
      <c r="B1912" s="185"/>
      <c r="C1912" s="185"/>
      <c r="D1912" s="186"/>
      <c r="E1912" s="187"/>
      <c r="F1912" s="189"/>
    </row>
    <row r="1913" spans="2:6">
      <c r="B1913" s="185"/>
      <c r="C1913" s="185"/>
      <c r="D1913" s="186"/>
      <c r="E1913" s="187"/>
      <c r="F1913" s="189"/>
    </row>
    <row r="1914" spans="2:6">
      <c r="B1914" s="185"/>
      <c r="C1914" s="185"/>
      <c r="D1914" s="186"/>
      <c r="E1914" s="187"/>
      <c r="F1914" s="189"/>
    </row>
    <row r="1915" spans="2:6">
      <c r="B1915" s="185"/>
      <c r="C1915" s="185"/>
      <c r="D1915" s="186"/>
      <c r="E1915" s="187"/>
      <c r="F1915" s="189"/>
    </row>
    <row r="1916" spans="2:6">
      <c r="B1916" s="185"/>
      <c r="C1916" s="185"/>
      <c r="D1916" s="186"/>
      <c r="E1916" s="187"/>
      <c r="F1916" s="189"/>
    </row>
    <row r="1917" spans="2:6">
      <c r="B1917" s="185"/>
      <c r="C1917" s="185"/>
      <c r="D1917" s="186"/>
      <c r="E1917" s="187"/>
      <c r="F1917" s="189"/>
    </row>
    <row r="1918" spans="2:6">
      <c r="B1918" s="185"/>
      <c r="C1918" s="185"/>
      <c r="D1918" s="186"/>
      <c r="E1918" s="187"/>
      <c r="F1918" s="189"/>
    </row>
    <row r="1919" spans="2:6">
      <c r="B1919" s="185"/>
      <c r="C1919" s="185"/>
      <c r="D1919" s="186"/>
      <c r="E1919" s="187"/>
      <c r="F1919" s="189"/>
    </row>
    <row r="1920" spans="2:6">
      <c r="B1920" s="185"/>
      <c r="C1920" s="185"/>
      <c r="D1920" s="186"/>
      <c r="E1920" s="187"/>
      <c r="F1920" s="189"/>
    </row>
    <row r="1921" spans="2:6">
      <c r="B1921" s="185"/>
      <c r="C1921" s="185"/>
      <c r="D1921" s="186"/>
      <c r="E1921" s="187"/>
      <c r="F1921" s="189"/>
    </row>
    <row r="1922" spans="2:6">
      <c r="B1922" s="185"/>
      <c r="C1922" s="185"/>
      <c r="D1922" s="186"/>
      <c r="E1922" s="187"/>
      <c r="F1922" s="189"/>
    </row>
    <row r="1923" spans="2:6">
      <c r="B1923" s="185"/>
      <c r="C1923" s="185"/>
      <c r="D1923" s="186"/>
      <c r="E1923" s="187"/>
      <c r="F1923" s="189"/>
    </row>
    <row r="1924" spans="2:6">
      <c r="B1924" s="185"/>
      <c r="C1924" s="185"/>
      <c r="D1924" s="186"/>
      <c r="E1924" s="187"/>
      <c r="F1924" s="189"/>
    </row>
    <row r="1925" spans="2:6">
      <c r="B1925" s="185"/>
      <c r="C1925" s="185"/>
      <c r="D1925" s="186"/>
      <c r="E1925" s="187"/>
      <c r="F1925" s="189"/>
    </row>
    <row r="1926" spans="2:6">
      <c r="B1926" s="185"/>
      <c r="C1926" s="185"/>
      <c r="D1926" s="186"/>
      <c r="E1926" s="187"/>
      <c r="F1926" s="189"/>
    </row>
    <row r="1927" spans="2:6">
      <c r="B1927" s="185"/>
      <c r="C1927" s="185"/>
      <c r="D1927" s="186"/>
      <c r="E1927" s="187"/>
      <c r="F1927" s="189"/>
    </row>
    <row r="1928" spans="2:6">
      <c r="B1928" s="185"/>
      <c r="C1928" s="185"/>
      <c r="D1928" s="186"/>
      <c r="E1928" s="187"/>
      <c r="F1928" s="189"/>
    </row>
    <row r="1929" spans="2:6">
      <c r="B1929" s="185"/>
      <c r="C1929" s="185"/>
      <c r="D1929" s="186"/>
      <c r="E1929" s="187"/>
      <c r="F1929" s="189"/>
    </row>
    <row r="1930" spans="2:6">
      <c r="B1930" s="185"/>
      <c r="C1930" s="185"/>
      <c r="D1930" s="186"/>
      <c r="E1930" s="187"/>
      <c r="F1930" s="189"/>
    </row>
    <row r="1931" spans="2:6">
      <c r="B1931" s="185"/>
      <c r="C1931" s="185"/>
      <c r="D1931" s="186"/>
      <c r="E1931" s="187"/>
      <c r="F1931" s="189"/>
    </row>
    <row r="1932" spans="2:6">
      <c r="B1932" s="185"/>
      <c r="C1932" s="185"/>
      <c r="D1932" s="186"/>
      <c r="E1932" s="187"/>
      <c r="F1932" s="189"/>
    </row>
    <row r="1933" spans="2:6">
      <c r="B1933" s="185"/>
      <c r="C1933" s="185"/>
      <c r="D1933" s="186"/>
      <c r="E1933" s="187"/>
      <c r="F1933" s="189"/>
    </row>
    <row r="1934" spans="2:6">
      <c r="B1934" s="185"/>
      <c r="C1934" s="185"/>
      <c r="D1934" s="186"/>
      <c r="E1934" s="187"/>
      <c r="F1934" s="189"/>
    </row>
    <row r="1935" spans="2:6">
      <c r="B1935" s="185"/>
      <c r="C1935" s="185"/>
      <c r="D1935" s="186"/>
      <c r="E1935" s="187"/>
      <c r="F1935" s="189"/>
    </row>
    <row r="1936" spans="2:6">
      <c r="B1936" s="185"/>
      <c r="C1936" s="185"/>
      <c r="D1936" s="186"/>
      <c r="E1936" s="187"/>
      <c r="F1936" s="189"/>
    </row>
    <row r="1937" spans="2:6">
      <c r="B1937" s="185"/>
      <c r="C1937" s="185"/>
      <c r="D1937" s="186"/>
      <c r="E1937" s="187"/>
      <c r="F1937" s="189"/>
    </row>
    <row r="1938" spans="2:6">
      <c r="B1938" s="185"/>
      <c r="C1938" s="185"/>
      <c r="D1938" s="186"/>
      <c r="E1938" s="187"/>
      <c r="F1938" s="189"/>
    </row>
    <row r="1939" spans="2:6">
      <c r="B1939" s="185"/>
      <c r="C1939" s="185"/>
      <c r="D1939" s="186"/>
      <c r="E1939" s="187"/>
      <c r="F1939" s="189"/>
    </row>
    <row r="1940" spans="2:6">
      <c r="B1940" s="185"/>
      <c r="C1940" s="185"/>
      <c r="D1940" s="186"/>
      <c r="E1940" s="187"/>
      <c r="F1940" s="189"/>
    </row>
    <row r="1941" spans="2:6">
      <c r="B1941" s="185"/>
      <c r="C1941" s="185"/>
      <c r="D1941" s="186"/>
      <c r="E1941" s="187"/>
      <c r="F1941" s="189"/>
    </row>
    <row r="1942" spans="2:6">
      <c r="B1942" s="185"/>
      <c r="C1942" s="185"/>
      <c r="D1942" s="186"/>
      <c r="E1942" s="187"/>
      <c r="F1942" s="189"/>
    </row>
    <row r="1943" spans="2:6">
      <c r="B1943" s="185"/>
      <c r="C1943" s="185"/>
      <c r="D1943" s="186"/>
      <c r="E1943" s="187"/>
      <c r="F1943" s="189"/>
    </row>
    <row r="1944" spans="2:6">
      <c r="B1944" s="185"/>
      <c r="C1944" s="185"/>
      <c r="D1944" s="186"/>
      <c r="E1944" s="187"/>
      <c r="F1944" s="189"/>
    </row>
    <row r="1945" spans="2:6">
      <c r="B1945" s="185"/>
      <c r="C1945" s="185"/>
      <c r="D1945" s="186"/>
      <c r="E1945" s="187"/>
      <c r="F1945" s="189"/>
    </row>
    <row r="1946" spans="2:6">
      <c r="B1946" s="185"/>
      <c r="C1946" s="185"/>
      <c r="D1946" s="186"/>
      <c r="E1946" s="187"/>
      <c r="F1946" s="189"/>
    </row>
    <row r="1947" spans="2:6">
      <c r="B1947" s="185"/>
      <c r="C1947" s="185"/>
      <c r="D1947" s="186"/>
      <c r="E1947" s="187"/>
      <c r="F1947" s="189"/>
    </row>
    <row r="1948" spans="2:6">
      <c r="B1948" s="185"/>
      <c r="C1948" s="185"/>
      <c r="D1948" s="186"/>
      <c r="E1948" s="187"/>
      <c r="F1948" s="189"/>
    </row>
    <row r="1949" spans="2:6">
      <c r="B1949" s="185"/>
      <c r="C1949" s="185"/>
      <c r="D1949" s="186"/>
      <c r="E1949" s="187"/>
      <c r="F1949" s="189"/>
    </row>
    <row r="1950" spans="2:6">
      <c r="B1950" s="185"/>
      <c r="C1950" s="185"/>
      <c r="D1950" s="186"/>
      <c r="E1950" s="187"/>
      <c r="F1950" s="189"/>
    </row>
    <row r="1951" spans="2:6">
      <c r="B1951" s="185"/>
      <c r="C1951" s="185"/>
      <c r="D1951" s="186"/>
      <c r="E1951" s="187"/>
      <c r="F1951" s="189"/>
    </row>
    <row r="1952" spans="2:6">
      <c r="B1952" s="185"/>
      <c r="C1952" s="185"/>
      <c r="D1952" s="186"/>
      <c r="E1952" s="187"/>
      <c r="F1952" s="189"/>
    </row>
    <row r="1953" spans="2:6">
      <c r="B1953" s="185"/>
      <c r="C1953" s="185"/>
      <c r="D1953" s="186"/>
      <c r="E1953" s="187"/>
      <c r="F1953" s="189"/>
    </row>
    <row r="1954" spans="2:6">
      <c r="B1954" s="185"/>
      <c r="C1954" s="185"/>
      <c r="D1954" s="186"/>
      <c r="E1954" s="187"/>
      <c r="F1954" s="189"/>
    </row>
    <row r="1955" spans="2:6">
      <c r="B1955" s="185"/>
      <c r="C1955" s="185"/>
      <c r="D1955" s="186"/>
      <c r="E1955" s="187"/>
      <c r="F1955" s="189"/>
    </row>
    <row r="1956" spans="2:6">
      <c r="B1956" s="185"/>
      <c r="C1956" s="185"/>
      <c r="D1956" s="186"/>
      <c r="E1956" s="187"/>
      <c r="F1956" s="189"/>
    </row>
    <row r="1957" spans="2:6">
      <c r="B1957" s="185"/>
      <c r="C1957" s="185"/>
      <c r="D1957" s="186"/>
      <c r="E1957" s="187"/>
      <c r="F1957" s="189"/>
    </row>
    <row r="1958" spans="2:6">
      <c r="B1958" s="185"/>
      <c r="C1958" s="185"/>
      <c r="D1958" s="186"/>
      <c r="E1958" s="187"/>
      <c r="F1958" s="189"/>
    </row>
    <row r="1959" spans="2:6">
      <c r="B1959" s="185"/>
      <c r="C1959" s="185"/>
      <c r="D1959" s="186"/>
      <c r="E1959" s="187"/>
      <c r="F1959" s="189"/>
    </row>
    <row r="1960" spans="2:6">
      <c r="B1960" s="185"/>
      <c r="C1960" s="185"/>
      <c r="D1960" s="186"/>
      <c r="E1960" s="187"/>
      <c r="F1960" s="189"/>
    </row>
    <row r="1961" spans="2:6">
      <c r="B1961" s="185"/>
      <c r="C1961" s="185"/>
      <c r="D1961" s="186"/>
      <c r="E1961" s="187"/>
      <c r="F1961" s="189"/>
    </row>
    <row r="1962" spans="2:6">
      <c r="B1962" s="185"/>
      <c r="C1962" s="185"/>
      <c r="D1962" s="186"/>
      <c r="E1962" s="187"/>
      <c r="F1962" s="189"/>
    </row>
    <row r="1963" spans="2:6">
      <c r="B1963" s="185"/>
      <c r="C1963" s="185"/>
      <c r="D1963" s="186"/>
      <c r="E1963" s="187"/>
      <c r="F1963" s="189"/>
    </row>
    <row r="1964" spans="2:6">
      <c r="B1964" s="185"/>
      <c r="C1964" s="185"/>
      <c r="D1964" s="186"/>
      <c r="E1964" s="187"/>
      <c r="F1964" s="189"/>
    </row>
    <row r="1965" spans="2:6">
      <c r="B1965" s="185"/>
      <c r="C1965" s="185"/>
      <c r="D1965" s="186"/>
      <c r="E1965" s="187"/>
      <c r="F1965" s="189"/>
    </row>
    <row r="1966" spans="2:6">
      <c r="B1966" s="185"/>
      <c r="C1966" s="185"/>
      <c r="D1966" s="186"/>
      <c r="E1966" s="187"/>
      <c r="F1966" s="189"/>
    </row>
    <row r="1967" spans="2:6">
      <c r="B1967" s="185"/>
      <c r="C1967" s="185"/>
      <c r="D1967" s="186"/>
      <c r="E1967" s="187"/>
      <c r="F1967" s="189"/>
    </row>
    <row r="1968" spans="2:6">
      <c r="B1968" s="185"/>
      <c r="C1968" s="185"/>
      <c r="D1968" s="186"/>
      <c r="E1968" s="187"/>
      <c r="F1968" s="189"/>
    </row>
    <row r="1969" spans="2:6">
      <c r="B1969" s="185"/>
      <c r="C1969" s="185"/>
      <c r="D1969" s="186"/>
      <c r="E1969" s="187"/>
      <c r="F1969" s="189"/>
    </row>
    <row r="1970" spans="2:6">
      <c r="B1970" s="185"/>
      <c r="C1970" s="185"/>
      <c r="D1970" s="186"/>
      <c r="E1970" s="187"/>
      <c r="F1970" s="189"/>
    </row>
    <row r="1971" spans="2:6">
      <c r="B1971" s="185"/>
      <c r="C1971" s="185"/>
      <c r="D1971" s="186"/>
      <c r="E1971" s="187"/>
      <c r="F1971" s="189"/>
    </row>
    <row r="1972" spans="2:6">
      <c r="B1972" s="185"/>
      <c r="C1972" s="185"/>
      <c r="D1972" s="186"/>
      <c r="E1972" s="187"/>
      <c r="F1972" s="189"/>
    </row>
    <row r="1973" spans="2:6">
      <c r="B1973" s="185"/>
      <c r="C1973" s="185"/>
      <c r="D1973" s="186"/>
      <c r="E1973" s="187"/>
      <c r="F1973" s="189"/>
    </row>
    <row r="1974" spans="2:6">
      <c r="B1974" s="185"/>
      <c r="C1974" s="185"/>
      <c r="D1974" s="186"/>
      <c r="E1974" s="187"/>
      <c r="F1974" s="189"/>
    </row>
    <row r="1975" spans="2:6">
      <c r="B1975" s="185"/>
      <c r="C1975" s="185"/>
      <c r="D1975" s="186"/>
      <c r="E1975" s="187"/>
      <c r="F1975" s="189"/>
    </row>
    <row r="1976" spans="2:6">
      <c r="B1976" s="185"/>
      <c r="C1976" s="185"/>
      <c r="D1976" s="186"/>
      <c r="E1976" s="187"/>
      <c r="F1976" s="189"/>
    </row>
    <row r="1977" spans="2:6">
      <c r="B1977" s="185"/>
      <c r="C1977" s="185"/>
      <c r="D1977" s="186"/>
      <c r="E1977" s="187"/>
      <c r="F1977" s="189"/>
    </row>
    <row r="1978" spans="2:6">
      <c r="B1978" s="185"/>
      <c r="C1978" s="185"/>
      <c r="D1978" s="186"/>
      <c r="E1978" s="187"/>
      <c r="F1978" s="189"/>
    </row>
    <row r="1979" spans="2:6">
      <c r="B1979" s="185"/>
      <c r="C1979" s="185"/>
      <c r="D1979" s="186"/>
      <c r="E1979" s="187"/>
      <c r="F1979" s="189"/>
    </row>
    <row r="1980" spans="2:6">
      <c r="B1980" s="185"/>
      <c r="C1980" s="185"/>
      <c r="D1980" s="186"/>
      <c r="E1980" s="187"/>
      <c r="F1980" s="189"/>
    </row>
    <row r="1981" spans="2:6">
      <c r="B1981" s="185"/>
      <c r="C1981" s="185"/>
      <c r="D1981" s="186"/>
      <c r="E1981" s="187"/>
      <c r="F1981" s="189"/>
    </row>
    <row r="1982" spans="2:6">
      <c r="B1982" s="185"/>
      <c r="C1982" s="185"/>
      <c r="D1982" s="186"/>
      <c r="E1982" s="187"/>
      <c r="F1982" s="189"/>
    </row>
    <row r="1983" spans="2:6">
      <c r="B1983" s="185"/>
      <c r="C1983" s="185"/>
      <c r="D1983" s="186"/>
      <c r="E1983" s="187"/>
      <c r="F1983" s="189"/>
    </row>
    <row r="1984" spans="2:6">
      <c r="B1984" s="185"/>
      <c r="C1984" s="185"/>
      <c r="D1984" s="186"/>
      <c r="E1984" s="187"/>
      <c r="F1984" s="189"/>
    </row>
    <row r="1985" spans="2:6">
      <c r="B1985" s="185"/>
      <c r="C1985" s="185"/>
      <c r="D1985" s="186"/>
      <c r="E1985" s="187"/>
      <c r="F1985" s="189"/>
    </row>
    <row r="1986" spans="2:6">
      <c r="B1986" s="185"/>
      <c r="C1986" s="185"/>
      <c r="D1986" s="186"/>
      <c r="E1986" s="187"/>
      <c r="F1986" s="189"/>
    </row>
    <row r="1987" spans="2:6">
      <c r="B1987" s="185"/>
      <c r="C1987" s="185"/>
      <c r="D1987" s="186"/>
      <c r="E1987" s="187"/>
      <c r="F1987" s="189"/>
    </row>
    <row r="1988" spans="2:6">
      <c r="B1988" s="185"/>
      <c r="C1988" s="185"/>
      <c r="D1988" s="186"/>
      <c r="E1988" s="187"/>
      <c r="F1988" s="189"/>
    </row>
    <row r="1989" spans="2:6">
      <c r="B1989" s="185"/>
      <c r="C1989" s="185"/>
      <c r="D1989" s="186"/>
      <c r="E1989" s="187"/>
      <c r="F1989" s="189"/>
    </row>
    <row r="1990" spans="2:6">
      <c r="B1990" s="185"/>
      <c r="C1990" s="185"/>
      <c r="D1990" s="186"/>
      <c r="E1990" s="187"/>
      <c r="F1990" s="189"/>
    </row>
    <row r="1991" spans="2:6">
      <c r="B1991" s="185"/>
      <c r="C1991" s="185"/>
      <c r="D1991" s="186"/>
      <c r="E1991" s="187"/>
      <c r="F1991" s="189"/>
    </row>
    <row r="1992" spans="2:6">
      <c r="B1992" s="185"/>
      <c r="C1992" s="185"/>
      <c r="D1992" s="186"/>
      <c r="E1992" s="187"/>
      <c r="F1992" s="189"/>
    </row>
    <row r="1993" spans="2:6">
      <c r="B1993" s="185"/>
      <c r="C1993" s="185"/>
      <c r="D1993" s="186"/>
      <c r="E1993" s="187"/>
      <c r="F1993" s="189"/>
    </row>
    <row r="1994" spans="2:6">
      <c r="B1994" s="185"/>
      <c r="C1994" s="185"/>
      <c r="D1994" s="186"/>
      <c r="E1994" s="187"/>
      <c r="F1994" s="189"/>
    </row>
    <row r="1995" spans="2:6">
      <c r="B1995" s="185"/>
      <c r="C1995" s="185"/>
      <c r="D1995" s="186"/>
      <c r="E1995" s="187"/>
      <c r="F1995" s="189"/>
    </row>
    <row r="1996" spans="2:6">
      <c r="B1996" s="185"/>
      <c r="C1996" s="185"/>
      <c r="D1996" s="186"/>
      <c r="E1996" s="187"/>
      <c r="F1996" s="189"/>
    </row>
    <row r="1997" spans="2:6">
      <c r="B1997" s="185"/>
      <c r="C1997" s="185"/>
      <c r="D1997" s="186"/>
      <c r="E1997" s="187"/>
      <c r="F1997" s="189"/>
    </row>
    <row r="1998" spans="2:6">
      <c r="B1998" s="185"/>
      <c r="C1998" s="185"/>
      <c r="D1998" s="186"/>
      <c r="E1998" s="187"/>
      <c r="F1998" s="189"/>
    </row>
    <row r="1999" spans="2:6">
      <c r="B1999" s="185"/>
      <c r="C1999" s="185"/>
      <c r="D1999" s="186"/>
      <c r="E1999" s="187"/>
      <c r="F1999" s="189"/>
    </row>
    <row r="2000" spans="2:6">
      <c r="B2000" s="185"/>
      <c r="C2000" s="185"/>
      <c r="D2000" s="186"/>
      <c r="E2000" s="187"/>
      <c r="F2000" s="189"/>
    </row>
    <row r="2001" spans="2:6">
      <c r="B2001" s="185"/>
      <c r="C2001" s="185"/>
      <c r="D2001" s="186"/>
      <c r="E2001" s="187"/>
      <c r="F2001" s="189"/>
    </row>
    <row r="2002" spans="2:6">
      <c r="B2002" s="185"/>
      <c r="C2002" s="185"/>
      <c r="D2002" s="186"/>
      <c r="E2002" s="187"/>
      <c r="F2002" s="189"/>
    </row>
    <row r="2003" spans="2:6">
      <c r="B2003" s="185"/>
      <c r="C2003" s="185"/>
      <c r="D2003" s="186"/>
      <c r="E2003" s="187"/>
      <c r="F2003" s="189"/>
    </row>
    <row r="2004" spans="2:6">
      <c r="B2004" s="185"/>
      <c r="C2004" s="185"/>
      <c r="D2004" s="186"/>
      <c r="E2004" s="187"/>
      <c r="F2004" s="189"/>
    </row>
    <row r="2005" spans="2:6">
      <c r="B2005" s="185"/>
      <c r="C2005" s="185"/>
      <c r="D2005" s="186"/>
      <c r="E2005" s="187"/>
      <c r="F2005" s="189"/>
    </row>
    <row r="2006" spans="2:6">
      <c r="B2006" s="185"/>
      <c r="C2006" s="185"/>
      <c r="D2006" s="186"/>
      <c r="E2006" s="187"/>
      <c r="F2006" s="189"/>
    </row>
    <row r="2007" spans="2:6">
      <c r="B2007" s="185"/>
      <c r="C2007" s="185"/>
      <c r="D2007" s="186"/>
      <c r="E2007" s="187"/>
      <c r="F2007" s="189"/>
    </row>
    <row r="2008" spans="2:6">
      <c r="B2008" s="185"/>
      <c r="C2008" s="185"/>
      <c r="D2008" s="186"/>
      <c r="E2008" s="187"/>
      <c r="F2008" s="189"/>
    </row>
    <row r="2009" spans="2:6">
      <c r="B2009" s="185"/>
      <c r="C2009" s="185"/>
      <c r="D2009" s="186"/>
      <c r="E2009" s="187"/>
      <c r="F2009" s="189"/>
    </row>
    <row r="2010" spans="2:6">
      <c r="B2010" s="185"/>
      <c r="C2010" s="185"/>
      <c r="D2010" s="186"/>
      <c r="E2010" s="187"/>
      <c r="F2010" s="189"/>
    </row>
    <row r="2011" spans="2:6">
      <c r="B2011" s="185"/>
      <c r="C2011" s="185"/>
      <c r="D2011" s="186"/>
      <c r="E2011" s="187"/>
      <c r="F2011" s="189"/>
    </row>
    <row r="2012" spans="2:6">
      <c r="B2012" s="185"/>
      <c r="C2012" s="185"/>
      <c r="D2012" s="186"/>
      <c r="E2012" s="187"/>
      <c r="F2012" s="189"/>
    </row>
    <row r="2013" spans="2:6">
      <c r="B2013" s="185"/>
      <c r="C2013" s="185"/>
      <c r="D2013" s="186"/>
      <c r="E2013" s="187"/>
      <c r="F2013" s="189"/>
    </row>
    <row r="2014" spans="2:6">
      <c r="B2014" s="185"/>
      <c r="C2014" s="185"/>
      <c r="D2014" s="186"/>
      <c r="E2014" s="187"/>
      <c r="F2014" s="189"/>
    </row>
    <row r="2015" spans="2:6">
      <c r="B2015" s="185"/>
      <c r="C2015" s="185"/>
      <c r="D2015" s="186"/>
      <c r="E2015" s="187"/>
      <c r="F2015" s="189"/>
    </row>
    <row r="2016" spans="2:6">
      <c r="B2016" s="185"/>
      <c r="C2016" s="185"/>
      <c r="D2016" s="186"/>
      <c r="E2016" s="187"/>
      <c r="F2016" s="189"/>
    </row>
    <row r="2017" spans="2:6">
      <c r="B2017" s="185"/>
      <c r="C2017" s="185"/>
      <c r="D2017" s="186"/>
      <c r="E2017" s="187"/>
      <c r="F2017" s="189"/>
    </row>
    <row r="2018" spans="2:6">
      <c r="B2018" s="185"/>
      <c r="C2018" s="185"/>
      <c r="D2018" s="186"/>
      <c r="E2018" s="187"/>
      <c r="F2018" s="189"/>
    </row>
    <row r="2019" spans="2:6">
      <c r="B2019" s="185"/>
      <c r="C2019" s="185"/>
      <c r="D2019" s="186"/>
      <c r="E2019" s="187"/>
      <c r="F2019" s="189"/>
    </row>
    <row r="2020" spans="2:6">
      <c r="B2020" s="185"/>
      <c r="C2020" s="185"/>
      <c r="D2020" s="186"/>
      <c r="E2020" s="187"/>
      <c r="F2020" s="189"/>
    </row>
    <row r="2021" spans="2:6">
      <c r="B2021" s="185"/>
      <c r="C2021" s="185"/>
      <c r="D2021" s="186"/>
      <c r="E2021" s="187"/>
      <c r="F2021" s="189"/>
    </row>
    <row r="2022" spans="2:6">
      <c r="B2022" s="185"/>
      <c r="C2022" s="185"/>
      <c r="D2022" s="186"/>
      <c r="E2022" s="187"/>
      <c r="F2022" s="189"/>
    </row>
    <row r="2023" spans="2:6">
      <c r="B2023" s="185"/>
      <c r="C2023" s="185"/>
      <c r="D2023" s="186"/>
      <c r="E2023" s="187"/>
      <c r="F2023" s="189"/>
    </row>
    <row r="2024" spans="2:6">
      <c r="B2024" s="185"/>
      <c r="C2024" s="185"/>
      <c r="D2024" s="186"/>
      <c r="E2024" s="187"/>
      <c r="F2024" s="189"/>
    </row>
    <row r="2025" spans="2:6">
      <c r="B2025" s="185"/>
      <c r="C2025" s="185"/>
      <c r="D2025" s="186"/>
      <c r="E2025" s="187"/>
      <c r="F2025" s="189"/>
    </row>
    <row r="2026" spans="2:6">
      <c r="B2026" s="185"/>
      <c r="C2026" s="185"/>
      <c r="D2026" s="186"/>
      <c r="E2026" s="187"/>
      <c r="F2026" s="189"/>
    </row>
    <row r="2027" spans="2:6">
      <c r="B2027" s="185"/>
      <c r="C2027" s="185"/>
      <c r="D2027" s="186"/>
      <c r="E2027" s="187"/>
      <c r="F2027" s="189"/>
    </row>
    <row r="2028" spans="2:6">
      <c r="B2028" s="185"/>
      <c r="C2028" s="185"/>
      <c r="D2028" s="186"/>
      <c r="E2028" s="187"/>
      <c r="F2028" s="189"/>
    </row>
    <row r="2029" spans="2:6">
      <c r="B2029" s="185"/>
      <c r="C2029" s="185"/>
      <c r="D2029" s="186"/>
      <c r="E2029" s="187"/>
      <c r="F2029" s="189"/>
    </row>
    <row r="2030" spans="2:6">
      <c r="B2030" s="185"/>
      <c r="C2030" s="185"/>
      <c r="D2030" s="186"/>
      <c r="E2030" s="187"/>
      <c r="F2030" s="189"/>
    </row>
    <row r="2031" spans="2:6">
      <c r="B2031" s="185"/>
      <c r="C2031" s="185"/>
      <c r="D2031" s="186"/>
      <c r="E2031" s="187"/>
      <c r="F2031" s="189"/>
    </row>
    <row r="2032" spans="2:6">
      <c r="B2032" s="185"/>
      <c r="C2032" s="185"/>
      <c r="D2032" s="186"/>
      <c r="E2032" s="187"/>
      <c r="F2032" s="189"/>
    </row>
    <row r="2033" spans="2:6">
      <c r="B2033" s="185"/>
      <c r="C2033" s="185"/>
      <c r="D2033" s="186"/>
      <c r="E2033" s="187"/>
      <c r="F2033" s="189"/>
    </row>
    <row r="2034" spans="2:6">
      <c r="B2034" s="185"/>
      <c r="C2034" s="185"/>
      <c r="D2034" s="186"/>
      <c r="E2034" s="187"/>
      <c r="F2034" s="189"/>
    </row>
    <row r="2035" spans="2:6">
      <c r="B2035" s="185"/>
      <c r="C2035" s="185"/>
      <c r="D2035" s="186"/>
      <c r="E2035" s="187"/>
      <c r="F2035" s="189"/>
    </row>
    <row r="2036" spans="2:6">
      <c r="B2036" s="185"/>
      <c r="C2036" s="185"/>
      <c r="D2036" s="186"/>
      <c r="E2036" s="187"/>
      <c r="F2036" s="189"/>
    </row>
    <row r="2037" spans="2:6">
      <c r="B2037" s="185"/>
      <c r="C2037" s="185"/>
      <c r="D2037" s="186"/>
      <c r="E2037" s="187"/>
      <c r="F2037" s="189"/>
    </row>
    <row r="2038" spans="2:6">
      <c r="B2038" s="185"/>
      <c r="C2038" s="185"/>
      <c r="D2038" s="186"/>
      <c r="E2038" s="187"/>
      <c r="F2038" s="189"/>
    </row>
    <row r="2039" spans="2:6">
      <c r="B2039" s="185"/>
      <c r="C2039" s="185"/>
      <c r="D2039" s="186"/>
      <c r="E2039" s="187"/>
      <c r="F2039" s="189"/>
    </row>
    <row r="2040" spans="2:6">
      <c r="B2040" s="185"/>
      <c r="C2040" s="185"/>
      <c r="D2040" s="186"/>
      <c r="E2040" s="187"/>
      <c r="F2040" s="189"/>
    </row>
    <row r="2041" spans="2:6">
      <c r="B2041" s="185"/>
      <c r="C2041" s="185"/>
      <c r="D2041" s="186"/>
      <c r="E2041" s="187"/>
      <c r="F2041" s="189"/>
    </row>
    <row r="2042" spans="2:6">
      <c r="B2042" s="185"/>
      <c r="C2042" s="185"/>
      <c r="D2042" s="186"/>
      <c r="E2042" s="187"/>
      <c r="F2042" s="189"/>
    </row>
    <row r="2043" spans="2:6">
      <c r="B2043" s="185"/>
      <c r="C2043" s="185"/>
      <c r="D2043" s="186"/>
      <c r="E2043" s="187"/>
      <c r="F2043" s="189"/>
    </row>
    <row r="2044" spans="2:6">
      <c r="B2044" s="185"/>
      <c r="C2044" s="185"/>
      <c r="D2044" s="186"/>
      <c r="E2044" s="187"/>
      <c r="F2044" s="189"/>
    </row>
    <row r="2045" spans="2:6">
      <c r="B2045" s="185"/>
      <c r="C2045" s="185"/>
      <c r="D2045" s="186"/>
      <c r="E2045" s="187"/>
      <c r="F2045" s="189"/>
    </row>
    <row r="2046" spans="2:6">
      <c r="B2046" s="185"/>
      <c r="C2046" s="185"/>
      <c r="D2046" s="186"/>
      <c r="E2046" s="187"/>
      <c r="F2046" s="189"/>
    </row>
    <row r="2047" spans="2:6">
      <c r="B2047" s="185"/>
      <c r="C2047" s="185"/>
      <c r="D2047" s="186"/>
      <c r="E2047" s="187"/>
      <c r="F2047" s="189"/>
    </row>
    <row r="2048" spans="2:6">
      <c r="B2048" s="185"/>
      <c r="C2048" s="185"/>
      <c r="D2048" s="186"/>
      <c r="E2048" s="187"/>
      <c r="F2048" s="189"/>
    </row>
    <row r="2049" spans="2:6">
      <c r="B2049" s="185"/>
      <c r="C2049" s="185"/>
      <c r="D2049" s="186"/>
      <c r="E2049" s="187"/>
      <c r="F2049" s="189"/>
    </row>
    <row r="2050" spans="2:6">
      <c r="B2050" s="185"/>
      <c r="C2050" s="185"/>
      <c r="D2050" s="186"/>
      <c r="E2050" s="187"/>
      <c r="F2050" s="189"/>
    </row>
    <row r="2051" spans="2:6">
      <c r="B2051" s="185"/>
      <c r="C2051" s="185"/>
      <c r="D2051" s="186"/>
      <c r="E2051" s="187"/>
      <c r="F2051" s="189"/>
    </row>
    <row r="2052" spans="2:6">
      <c r="B2052" s="185"/>
      <c r="C2052" s="185"/>
      <c r="D2052" s="186"/>
      <c r="E2052" s="187"/>
      <c r="F2052" s="189"/>
    </row>
    <row r="2053" spans="2:6">
      <c r="B2053" s="185"/>
      <c r="C2053" s="185"/>
      <c r="D2053" s="186"/>
      <c r="E2053" s="187"/>
      <c r="F2053" s="189"/>
    </row>
    <row r="2054" spans="2:6">
      <c r="B2054" s="185"/>
      <c r="C2054" s="185"/>
      <c r="D2054" s="186"/>
      <c r="E2054" s="187"/>
      <c r="F2054" s="189"/>
    </row>
    <row r="2055" spans="2:6">
      <c r="B2055" s="185"/>
      <c r="C2055" s="185"/>
      <c r="D2055" s="186"/>
      <c r="E2055" s="187"/>
      <c r="F2055" s="189"/>
    </row>
    <row r="2056" spans="2:6">
      <c r="B2056" s="185"/>
      <c r="C2056" s="185"/>
      <c r="D2056" s="186"/>
      <c r="E2056" s="187"/>
      <c r="F2056" s="189"/>
    </row>
    <row r="2057" spans="2:6">
      <c r="B2057" s="185"/>
      <c r="C2057" s="185"/>
      <c r="D2057" s="186"/>
      <c r="E2057" s="187"/>
      <c r="F2057" s="189"/>
    </row>
    <row r="2058" spans="2:6">
      <c r="B2058" s="185"/>
      <c r="C2058" s="185"/>
      <c r="D2058" s="186"/>
      <c r="E2058" s="187"/>
      <c r="F2058" s="189"/>
    </row>
    <row r="2059" spans="2:6">
      <c r="B2059" s="185"/>
      <c r="C2059" s="185"/>
      <c r="D2059" s="186"/>
      <c r="E2059" s="187"/>
      <c r="F2059" s="189"/>
    </row>
    <row r="2060" spans="2:6">
      <c r="B2060" s="185"/>
      <c r="C2060" s="185"/>
      <c r="D2060" s="186"/>
      <c r="E2060" s="187"/>
      <c r="F2060" s="189"/>
    </row>
    <row r="2061" spans="2:6">
      <c r="B2061" s="185"/>
      <c r="C2061" s="185"/>
      <c r="D2061" s="186"/>
      <c r="E2061" s="187"/>
      <c r="F2061" s="189"/>
    </row>
    <row r="2062" spans="2:6">
      <c r="B2062" s="185"/>
      <c r="C2062" s="185"/>
      <c r="D2062" s="186"/>
      <c r="E2062" s="187"/>
      <c r="F2062" s="189"/>
    </row>
    <row r="2063" spans="2:6">
      <c r="B2063" s="185"/>
      <c r="C2063" s="185"/>
      <c r="D2063" s="186"/>
      <c r="E2063" s="187"/>
      <c r="F2063" s="189"/>
    </row>
    <row r="2064" spans="2:6">
      <c r="B2064" s="185"/>
      <c r="C2064" s="185"/>
      <c r="D2064" s="186"/>
      <c r="E2064" s="187"/>
      <c r="F2064" s="189"/>
    </row>
    <row r="2065" spans="2:6">
      <c r="B2065" s="185"/>
      <c r="C2065" s="185"/>
      <c r="D2065" s="186"/>
      <c r="E2065" s="187"/>
      <c r="F2065" s="189"/>
    </row>
    <row r="2066" spans="2:6">
      <c r="B2066" s="185"/>
      <c r="C2066" s="185"/>
      <c r="D2066" s="186"/>
      <c r="E2066" s="187"/>
      <c r="F2066" s="189"/>
    </row>
    <row r="2067" spans="2:6">
      <c r="B2067" s="185"/>
      <c r="C2067" s="185"/>
      <c r="D2067" s="186"/>
      <c r="E2067" s="187"/>
      <c r="F2067" s="189"/>
    </row>
    <row r="2068" spans="2:6">
      <c r="B2068" s="185"/>
      <c r="C2068" s="185"/>
      <c r="D2068" s="186"/>
      <c r="E2068" s="187"/>
      <c r="F2068" s="189"/>
    </row>
    <row r="2069" spans="2:6">
      <c r="B2069" s="185"/>
      <c r="C2069" s="185"/>
      <c r="D2069" s="186"/>
      <c r="E2069" s="187"/>
      <c r="F2069" s="189"/>
    </row>
    <row r="2070" spans="2:6">
      <c r="B2070" s="185"/>
      <c r="C2070" s="185"/>
      <c r="D2070" s="186"/>
      <c r="E2070" s="187"/>
      <c r="F2070" s="189"/>
    </row>
    <row r="2071" spans="2:6">
      <c r="B2071" s="185"/>
      <c r="C2071" s="185"/>
      <c r="D2071" s="186"/>
      <c r="E2071" s="187"/>
      <c r="F2071" s="189"/>
    </row>
    <row r="2072" spans="2:6">
      <c r="B2072" s="185"/>
      <c r="C2072" s="185"/>
      <c r="D2072" s="186"/>
      <c r="E2072" s="187"/>
      <c r="F2072" s="189"/>
    </row>
    <row r="2073" spans="2:6" ht="30.6">
      <c r="B2073" s="185"/>
      <c r="C2073" s="185"/>
      <c r="D2073" s="190" t="s">
        <v>1202</v>
      </c>
      <c r="E2073" s="190"/>
      <c r="F2073" s="190"/>
    </row>
    <row r="2074" spans="2:6">
      <c r="B2074" s="185"/>
      <c r="C2074" s="185"/>
      <c r="D2074" s="190"/>
      <c r="E2074" s="190"/>
      <c r="F2074" s="190"/>
    </row>
  </sheetData>
  <mergeCells count="2">
    <mergeCell ref="B2:F2"/>
    <mergeCell ref="B4:F4"/>
  </mergeCells>
  <dataValidations count="1">
    <dataValidation allowBlank="1" showInputMessage="1" showErrorMessage="1" promptTitle="Objeto del Contrato" prompt="Escriba claramente el objeto del contrato de ejecución suscrito" sqref="D966:E971" xr:uid="{A5376830-8591-4121-B2DD-2C1928316E01}">
      <formula1>0</formula1>
      <formula2>0</formula2>
    </dataValidation>
  </dataValidations>
  <hyperlinks>
    <hyperlink ref="B836" r:id="rId1" location="'2.27.'!Área_de_impresión" display="APUS URBANISMO\APUS_ACUEDUCTO.xlsx - '2.27.'!Área_de_impresión" xr:uid="{7A1CE991-4FA1-437D-84E4-D1F2218A6FB6}"/>
  </hyperlinks>
  <pageMargins left="0.7" right="0.7" top="0.75" bottom="0.75" header="0.3" footer="0.3"/>
  <pageSetup scale="77"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72</vt:i4>
      </vt:variant>
    </vt:vector>
  </HeadingPairs>
  <TitlesOfParts>
    <vt:vector size="99" baseType="lpstr">
      <vt:lpstr>RESUMEN PRESUPUESTO</vt:lpstr>
      <vt:lpstr>PRESUPUESTO</vt:lpstr>
      <vt:lpstr>APU CAP 3</vt:lpstr>
      <vt:lpstr>APU CAP 4</vt:lpstr>
      <vt:lpstr>APU CAP 5</vt:lpstr>
      <vt:lpstr>APU CAP 7</vt:lpstr>
      <vt:lpstr>APU CAP 8</vt:lpstr>
      <vt:lpstr>APU CAP 10</vt:lpstr>
      <vt:lpstr>APU CAP 11</vt:lpstr>
      <vt:lpstr>APU CAP 12</vt:lpstr>
      <vt:lpstr>APU CAP 13</vt:lpstr>
      <vt:lpstr>APU CAP 14</vt:lpstr>
      <vt:lpstr>APU CAP 15</vt:lpstr>
      <vt:lpstr>APU CAP 16</vt:lpstr>
      <vt:lpstr>APU CAP 17</vt:lpstr>
      <vt:lpstr>APU CAP 18</vt:lpstr>
      <vt:lpstr>APU CAP 19</vt:lpstr>
      <vt:lpstr>APU CAP 21</vt:lpstr>
      <vt:lpstr>APU CAP 22</vt:lpstr>
      <vt:lpstr>APU CAP 23</vt:lpstr>
      <vt:lpstr>APU CAP CERT</vt:lpstr>
      <vt:lpstr>APU CAP #</vt:lpstr>
      <vt:lpstr>EQUIPOS</vt:lpstr>
      <vt:lpstr>MATERIALES</vt:lpstr>
      <vt:lpstr>MANO DE OBRA</vt:lpstr>
      <vt:lpstr>TRANSPORTE</vt:lpstr>
      <vt:lpstr>LISTA ICCU 2026</vt:lpstr>
      <vt:lpstr>'APU CAP 10'!_GoBack</vt:lpstr>
      <vt:lpstr>'APU CAP 11'!_GoBack</vt:lpstr>
      <vt:lpstr>'APU CAP 12'!_GoBack</vt:lpstr>
      <vt:lpstr>'APU CAP 13'!_GoBack</vt:lpstr>
      <vt:lpstr>'APU CAP 14'!_GoBack</vt:lpstr>
      <vt:lpstr>'APU CAP 15'!_GoBack</vt:lpstr>
      <vt:lpstr>'APU CAP 16'!_GoBack</vt:lpstr>
      <vt:lpstr>'APU CAP 17'!_GoBack</vt:lpstr>
      <vt:lpstr>'APU CAP 18'!_GoBack</vt:lpstr>
      <vt:lpstr>'APU CAP 19'!_GoBack</vt:lpstr>
      <vt:lpstr>'APU CAP 21'!_GoBack</vt:lpstr>
      <vt:lpstr>'APU CAP 22'!_GoBack</vt:lpstr>
      <vt:lpstr>'APU CAP 23'!_GoBack</vt:lpstr>
      <vt:lpstr>'APU CAP 3'!_GoBack</vt:lpstr>
      <vt:lpstr>'APU CAP 4'!_GoBack</vt:lpstr>
      <vt:lpstr>'APU CAP 5'!_GoBack</vt:lpstr>
      <vt:lpstr>'APU CAP 7'!_GoBack</vt:lpstr>
      <vt:lpstr>'APU CAP 8'!_GoBack</vt:lpstr>
      <vt:lpstr>'APU CAP CERT'!_GoBack</vt:lpstr>
      <vt:lpstr>_GoBack</vt:lpstr>
      <vt:lpstr>AREA</vt:lpstr>
      <vt:lpstr>'APU CAP #'!Área_de_impresión</vt:lpstr>
      <vt:lpstr>'APU CAP 10'!Área_de_impresión</vt:lpstr>
      <vt:lpstr>'APU CAP 11'!Área_de_impresión</vt:lpstr>
      <vt:lpstr>'APU CAP 12'!Área_de_impresión</vt:lpstr>
      <vt:lpstr>'APU CAP 13'!Área_de_impresión</vt:lpstr>
      <vt:lpstr>'APU CAP 14'!Área_de_impresión</vt:lpstr>
      <vt:lpstr>'APU CAP 15'!Área_de_impresión</vt:lpstr>
      <vt:lpstr>'APU CAP 16'!Área_de_impresión</vt:lpstr>
      <vt:lpstr>'APU CAP 17'!Área_de_impresión</vt:lpstr>
      <vt:lpstr>'APU CAP 18'!Área_de_impresión</vt:lpstr>
      <vt:lpstr>'APU CAP 19'!Área_de_impresión</vt:lpstr>
      <vt:lpstr>'APU CAP 21'!Área_de_impresión</vt:lpstr>
      <vt:lpstr>'APU CAP 22'!Área_de_impresión</vt:lpstr>
      <vt:lpstr>'APU CAP 23'!Área_de_impresión</vt:lpstr>
      <vt:lpstr>'APU CAP 3'!Área_de_impresión</vt:lpstr>
      <vt:lpstr>'APU CAP 4'!Área_de_impresión</vt:lpstr>
      <vt:lpstr>'APU CAP 5'!Área_de_impresión</vt:lpstr>
      <vt:lpstr>'APU CAP 7'!Área_de_impresión</vt:lpstr>
      <vt:lpstr>'APU CAP 8'!Área_de_impresión</vt:lpstr>
      <vt:lpstr>'APU CAP CERT'!Área_de_impresión</vt:lpstr>
      <vt:lpstr>EQUIPOS!Área_de_impresión</vt:lpstr>
      <vt:lpstr>'LISTA ICCU 2026'!Área_de_impresión</vt:lpstr>
      <vt:lpstr>'MANO DE OBRA'!Área_de_impresión</vt:lpstr>
      <vt:lpstr>MATERIALES!Área_de_impresión</vt:lpstr>
      <vt:lpstr>PRESUPUESTO!Área_de_impresión</vt:lpstr>
      <vt:lpstr>'RESUMEN PRESUPUESTO'!Área_de_impresión</vt:lpstr>
      <vt:lpstr>TRANSPORTE!Área_de_impresión</vt:lpstr>
      <vt:lpstr>'APU CAP #'!Títulos_a_imprimir</vt:lpstr>
      <vt:lpstr>'APU CAP 10'!Títulos_a_imprimir</vt:lpstr>
      <vt:lpstr>'APU CAP 11'!Títulos_a_imprimir</vt:lpstr>
      <vt:lpstr>'APU CAP 12'!Títulos_a_imprimir</vt:lpstr>
      <vt:lpstr>'APU CAP 13'!Títulos_a_imprimir</vt:lpstr>
      <vt:lpstr>'APU CAP 14'!Títulos_a_imprimir</vt:lpstr>
      <vt:lpstr>'APU CAP 15'!Títulos_a_imprimir</vt:lpstr>
      <vt:lpstr>'APU CAP 16'!Títulos_a_imprimir</vt:lpstr>
      <vt:lpstr>'APU CAP 17'!Títulos_a_imprimir</vt:lpstr>
      <vt:lpstr>'APU CAP 18'!Títulos_a_imprimir</vt:lpstr>
      <vt:lpstr>'APU CAP 19'!Títulos_a_imprimir</vt:lpstr>
      <vt:lpstr>'APU CAP 21'!Títulos_a_imprimir</vt:lpstr>
      <vt:lpstr>'APU CAP 22'!Títulos_a_imprimir</vt:lpstr>
      <vt:lpstr>'APU CAP 23'!Títulos_a_imprimir</vt:lpstr>
      <vt:lpstr>'APU CAP 3'!Títulos_a_imprimir</vt:lpstr>
      <vt:lpstr>'APU CAP 4'!Títulos_a_imprimir</vt:lpstr>
      <vt:lpstr>'APU CAP 5'!Títulos_a_imprimir</vt:lpstr>
      <vt:lpstr>'APU CAP 7'!Títulos_a_imprimir</vt:lpstr>
      <vt:lpstr>'APU CAP 8'!Títulos_a_imprimir</vt:lpstr>
      <vt:lpstr>'APU CAP CERT'!Títulos_a_imprimir</vt:lpstr>
      <vt:lpstr>EQUIPOS!Títulos_a_imprimir</vt:lpstr>
      <vt:lpstr>MATERIALES!Títulos_a_imprimir</vt:lpstr>
      <vt:lpstr>PRESUPUESTO!Títulos_a_imprimir</vt:lpstr>
      <vt:lpstr>TRANSPORTE!Títulos_a_imprimir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Escobar</dc:creator>
  <cp:lastModifiedBy>DANIEL</cp:lastModifiedBy>
  <cp:lastPrinted>2026-10-07T18:49:27Z</cp:lastPrinted>
  <dcterms:created xsi:type="dcterms:W3CDTF">2026-07-25T00:06:13Z</dcterms:created>
  <dcterms:modified xsi:type="dcterms:W3CDTF">2026-10-16T22:09:13Z</dcterms:modified>
</cp:coreProperties>
</file>